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10.164.20.10\P1 Common\TDM\SALES\@Sales Control Monitoring\5. Delivery Receipt &amp; Sales Invoice\"/>
    </mc:Choice>
  </mc:AlternateContent>
  <bookViews>
    <workbookView xWindow="5580" yWindow="0" windowWidth="27870" windowHeight="12885" tabRatio="906" activeTab="3"/>
  </bookViews>
  <sheets>
    <sheet name="Summary" sheetId="1" r:id="rId1"/>
    <sheet name="Uncollected Account" sheetId="9" r:id="rId2"/>
    <sheet name=" Collected Account" sheetId="2" r:id="rId3"/>
    <sheet name="Masterlist" sheetId="3" r:id="rId4"/>
    <sheet name="Transmittal Monitoring" sheetId="4" r:id="rId5"/>
    <sheet name="Transmittal Slip Form" sheetId="12" r:id="rId6"/>
    <sheet name="Monthly Forex" sheetId="5" r:id="rId7"/>
    <sheet name="Dropdown" sheetId="6" r:id="rId8"/>
    <sheet name="SOA format" sheetId="8" r:id="rId9"/>
    <sheet name="12% VAT Impositional" sheetId="13"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0">#REF!</definedName>
    <definedName name="\a">#REF!</definedName>
    <definedName name="\i">#N/A</definedName>
    <definedName name="\p">#REF!</definedName>
    <definedName name="\s">#REF!</definedName>
    <definedName name="\t">#REF!</definedName>
    <definedName name="_3_提供①">#REF!</definedName>
    <definedName name="_CDBKKAKO.CSV">#REF!</definedName>
    <definedName name="_CDBKKHIT.CSV">#REF!</definedName>
    <definedName name="_CDBKKHIX.CSV">#REF!</definedName>
    <definedName name="_CDBKKTXX.CSV">#REF!</definedName>
    <definedName name="_CDBKSHOR.CSV">#REF!</definedName>
    <definedName name="_CDBKSKIS.CSV">#REF!</definedName>
    <definedName name="_CDBKTPXX.CSV">#REF!</definedName>
    <definedName name="_CDBKZRST.CSV">#REF!</definedName>
    <definedName name="_CDGYOMTT.CSV">#REF!</definedName>
    <definedName name="_CDMAUMTT.CSV">#REF!</definedName>
    <definedName name="_CDMDAKHX.CSV">#REF!</definedName>
    <definedName name="_CDMDDDHI.CSV">#REF!</definedName>
    <definedName name="_CDMDDDHX.CSV">#REF!</definedName>
    <definedName name="_CDMDISHI.CSV">#REF!</definedName>
    <definedName name="_CDMDISHX.CSV">#REF!</definedName>
    <definedName name="_CDMDKBHX.CSV">#REF!</definedName>
    <definedName name="_CDMDKGHX.CSV">#REF!</definedName>
    <definedName name="_CDMDKYOS.CSV">#REF!</definedName>
    <definedName name="_CDMDSKHI.CSV">#REF!</definedName>
    <definedName name="_CDMDSKKI.CSV">#REF!</definedName>
    <definedName name="_CDMDTSHI.CSV">#REF!</definedName>
    <definedName name="_CDMDZRHI.CSV">#REF!</definedName>
    <definedName name="_CDMDZRST.CSV">#REF!</definedName>
    <definedName name="_CDPTBMTT.CSV">#REF!</definedName>
    <definedName name="_CDSBKKHI.CSV">#REF!</definedName>
    <definedName name="_CDSBKTXX.CSV">#REF!</definedName>
    <definedName name="_CDSBSRHI.CSV">#REF!</definedName>
    <definedName name="_CDSBZRHI.CSV">#REF!</definedName>
    <definedName name="_CMBKKTNK.CSV">#REF!</definedName>
    <definedName name="_CMNORITX.CSV">#REF!</definedName>
    <definedName name="_CMSBKKTK.CSV">#REF!</definedName>
    <definedName name="_CMSEIKKI.CSV">#REF!</definedName>
    <definedName name="_CMSKMXXX.CSV">#REF!</definedName>
    <definedName name="_CMZAIRYO.CSV">#REF!</definedName>
    <definedName name="_Fill" hidden="1">#REF!</definedName>
    <definedName name="_Fill2" hidden="1">#REF!</definedName>
    <definedName name="_fill3" hidden="1">#REF!</definedName>
    <definedName name="_xlnm._FilterDatabase" localSheetId="2" hidden="1">' Collected Account'!$A$20:$K$50</definedName>
    <definedName name="_xlnm._FilterDatabase" localSheetId="3" hidden="1">Masterlist!$A$3:$AV$2665</definedName>
    <definedName name="_xlnm._FilterDatabase" localSheetId="4" hidden="1">'Transmittal Monitoring'!$A$2:$Q$2093</definedName>
    <definedName name="_xlnm._FilterDatabase" localSheetId="5" hidden="1">'Transmittal Slip Form'!$A$6:$I$43</definedName>
    <definedName name="_GENBHNJZTB.CSV">#REF!</definedName>
    <definedName name="_GENCMIXX.CSV">#REF!</definedName>
    <definedName name="_GENZAIKOTB.CSV">#REF!</definedName>
    <definedName name="_kkk" hidden="1">{"'納状'!$B$375:$F$541"}</definedName>
    <definedName name="_OOO" hidden="1">{"'納状'!$B$375:$F$541"}</definedName>
    <definedName name="_Order1" hidden="1">255</definedName>
    <definedName name="_Order2" hidden="1">255</definedName>
    <definedName name="_控除1">#REF!</definedName>
    <definedName name="a">#REF!</definedName>
    <definedName name="aa" hidden="1">{"'先行ユーザＳＰＥＣ'!$B$2:$V$25"}</definedName>
    <definedName name="aaa">#REF!</definedName>
    <definedName name="AAAA" hidden="1">{"'納状'!$B$375:$F$541"}</definedName>
    <definedName name="aaaaa">#REF!</definedName>
    <definedName name="aaaaaaaa">#REF!</definedName>
    <definedName name="aaaaaaaaa">#REF!</definedName>
    <definedName name="aaaaaaaaaaaa">#REF!</definedName>
    <definedName name="aaaaaaaaaaaaa">#REF!</definedName>
    <definedName name="ABC" hidden="1">{"'先行ユーザＳＰＥＣ'!$B$2:$V$25"}</definedName>
    <definedName name="BBB" hidden="1">{"'納状'!$B$375:$F$541"}</definedName>
    <definedName name="BU">#REF!</definedName>
    <definedName name="CCC" hidden="1">{"'納状'!$B$375:$F$541"}</definedName>
    <definedName name="_xlnm.Criteria">#REF!</definedName>
    <definedName name="Criteria_MI">#REF!</definedName>
    <definedName name="CSV">#REF!</definedName>
    <definedName name="D">#REF!</definedName>
    <definedName name="_xlnm.Database">#REF!</definedName>
    <definedName name="DTDT">#N/A</definedName>
    <definedName name="_xlnm.Extract">#REF!</definedName>
    <definedName name="Extract_MI">#REF!</definedName>
    <definedName name="FJ_MO単金">#REF!</definedName>
    <definedName name="FJ_MO歩留まり">#REF!</definedName>
    <definedName name="FJ単金能率">#REF!</definedName>
    <definedName name="FJ機電_Q">#REF!</definedName>
    <definedName name="FTEC_Q">#REF!</definedName>
    <definedName name="GG">#REF!</definedName>
    <definedName name="H">#REF!</definedName>
    <definedName name="HTML_CodePage" hidden="1">932</definedName>
    <definedName name="HTML_Control" hidden="1">{"'先行ユーザＳＰＥＣ'!$B$2:$V$25"}</definedName>
    <definedName name="HTML_Description" hidden="1">""</definedName>
    <definedName name="HTML_Email" hidden="1">"okamura@jsys.trm.fujitsu.co.jp"</definedName>
    <definedName name="HTML_Header" hidden="1">"先行ユーザＳＰＥＣ"</definedName>
    <definedName name="HTML_LastUpdate" hidden="1">"99/12/16"</definedName>
    <definedName name="HTML_LineAfter" hidden="1">TRUE</definedName>
    <definedName name="HTML_LineBefore" hidden="1">TRUE</definedName>
    <definedName name="HTML_Name" hidden="1">"岡村"</definedName>
    <definedName name="HTML_OBDlg2" hidden="1">TRUE</definedName>
    <definedName name="HTML_OBDlg4" hidden="1">TRUE</definedName>
    <definedName name="HTML_OS" hidden="1">0</definedName>
    <definedName name="HTML_PathFile" hidden="1">"D:\work\一覧.htm"</definedName>
    <definedName name="HTML_Title" hidden="1">"ユーザＳＰＥＣ正式版"</definedName>
    <definedName name="KD03200_H001">#REF!</definedName>
    <definedName name="KD03200_H002">#REF!</definedName>
    <definedName name="lﾟb">#REF!</definedName>
    <definedName name="LC見積りデータ">[1]LC見積りデータ!$B$8:$DG$290</definedName>
    <definedName name="LC見積りリンク範囲">#REF!</definedName>
    <definedName name="ＬＧ" hidden="1">{"'納状'!$B$375:$F$541"}</definedName>
    <definedName name="MOLD">#REF!</definedName>
    <definedName name="Mold_Charge">[2]Mold_Charge!$B$4:$F$10</definedName>
    <definedName name="Mold_Charge_査定用">#REF!</definedName>
    <definedName name="Mold_Charge_量産用">#REF!</definedName>
    <definedName name="MO単金ｾｯﾄ">[1]条件!$G$4</definedName>
    <definedName name="MO単金ｾｯﾄ一覧">[1]List!$H$4:$H$5</definedName>
    <definedName name="MZB_旧メカ">#REF!</definedName>
    <definedName name="NEXT">#N/A</definedName>
    <definedName name="NEXT2">#N/A</definedName>
    <definedName name="_xlnm.Print_Area" localSheetId="3">Masterlist!$A$1:$AK$2665,Masterlist!$AM$1:$AQ$2665,Masterlist!$AS$1:$AS$2665,Masterlist!$AU$1:$AU$2665</definedName>
    <definedName name="_xlnm.Print_Area" localSheetId="0">Summary!$A$1:$P$12</definedName>
    <definedName name="_xlnm.Print_Area" localSheetId="4">'Transmittal Monitoring'!$A$1:$L$2105</definedName>
    <definedName name="_xlnm.Print_Area" localSheetId="5">'Transmittal Slip Form'!$A$1:$J$50</definedName>
    <definedName name="_xlnm.Print_Area">#REF!</definedName>
    <definedName name="PRINT_AREA_MI">#REF!</definedName>
    <definedName name="PT板見積り">#REF!</definedName>
    <definedName name="Q_M3_MONTH_REPORT">#REF!</definedName>
    <definedName name="qry週割納期管理表">#REF!</definedName>
    <definedName name="SK作成日">#REF!</definedName>
    <definedName name="Ton数">#REF!</definedName>
    <definedName name="Ton数List">#REF!</definedName>
    <definedName name="W">#REF!</definedName>
    <definedName name="Z">#REF!</definedName>
    <definedName name="Z_00623643_4C6E_459E_B6D7_5B16EF1B7309_.wvu.FilterData" localSheetId="4" hidden="1">'Transmittal Monitoring'!$A$2:$M$525</definedName>
    <definedName name="Z_00A89B0C_F4D8_46C6_9BFD_862E2B69C97A_.wvu.FilterData" localSheetId="3" hidden="1">Masterlist!$A$3:$AB$1507</definedName>
    <definedName name="Z_014983EB_BC4C_4EE8_BF95_92F2EB43E435_.wvu.FilterData" localSheetId="3" hidden="1">Masterlist!$A$3:$AA$1443</definedName>
    <definedName name="Z_0597B210_B8FA_4EC2_92E0_B6D4A04FA8AF_.wvu.FilterData" localSheetId="3" hidden="1">Masterlist!$A$3:$AB$3</definedName>
    <definedName name="Z_07129946_CB7D_40B6_88EC_452CD8494D6D_.wvu.FilterData" localSheetId="3" hidden="1">Masterlist!$A$3:$AB$1913</definedName>
    <definedName name="Z_071A769E_F236_4883_BEC6_1EFA6C5B32BC_.wvu.FilterData" localSheetId="3" hidden="1">Masterlist!$A$3:$AB$1443</definedName>
    <definedName name="Z_0ADD28BB_B008_4DCB_BC4B_86EBB21CF84F_.wvu.FilterData" localSheetId="3" hidden="1">Masterlist!$A$3:$AA$1443</definedName>
    <definedName name="Z_0CA12660_C2CE_4FDA_8201_95950A7E6BEF_.wvu.FilterData" localSheetId="3" hidden="1">Masterlist!$A$3:$W$1443</definedName>
    <definedName name="Z_0DBCD42C_04BD_4D3C_9F58_9121B851EFC6_.wvu.FilterData" localSheetId="3" hidden="1">Masterlist!$A$3:$AB$3</definedName>
    <definedName name="Z_0F416BA2_41E4_42DE_80E4_5C1DB82BB229_.wvu.FilterData" localSheetId="3" hidden="1">Masterlist!$A$3:$AB$1443</definedName>
    <definedName name="Z_0F416BA2_41E4_42DE_80E4_5C1DB82BB229_.wvu.FilterData" localSheetId="4" hidden="1">'Transmittal Monitoring'!$A$2:$M$833</definedName>
    <definedName name="Z_0F47D9FC_0FDC_472F_9FE8_E123B755FF26_.wvu.FilterData" localSheetId="3" hidden="1">Masterlist!$A$3:$AB$3</definedName>
    <definedName name="Z_0F4ED5D4_C923_451E_BDBD_EF06AFC84AF8_.wvu.FilterData" localSheetId="3" hidden="1">Masterlist!$A$3:$AB$1443</definedName>
    <definedName name="Z_118C5677_BB7F_4D8B_B59B_1CA2DCA63DFE_.wvu.FilterData" localSheetId="3" hidden="1">Masterlist!$A$3:$AB$1688</definedName>
    <definedName name="Z_12744658_B7FA_4AA0_A790_D5B065F0F2D0_.wvu.FilterData" localSheetId="3" hidden="1">Masterlist!$A$3:$AB$1913</definedName>
    <definedName name="Z_133D5702_5396_420F_B766_E01B1500286B_.wvu.FilterData" localSheetId="3" hidden="1">Masterlist!$A$3:$AB$1443</definedName>
    <definedName name="Z_149D2B43_D06E_4393_A734_A03D919C31D4_.wvu.FilterData" localSheetId="4" hidden="1">'Transmittal Monitoring'!$A$2:$L$465</definedName>
    <definedName name="Z_1788B161_298B_4556_8672_9F58A6114C1F_.wvu.FilterData" localSheetId="3" hidden="1">Masterlist!$A$3:$Z$1443</definedName>
    <definedName name="Z_17899B66_804B_40C9_9329_F0521867AEE9_.wvu.FilterData" localSheetId="3" hidden="1">Masterlist!$A$3:$AA$3</definedName>
    <definedName name="Z_17899B66_804B_40C9_9329_F0521867AEE9_.wvu.FilterData" localSheetId="4" hidden="1">'Transmittal Monitoring'!$A$2:$M$2</definedName>
    <definedName name="Z_1892B67F_3C1F_40E0_96BF_C3821B545A20_.wvu.FilterData" localSheetId="4" hidden="1">'Transmittal Monitoring'!$A$2:$L$465</definedName>
    <definedName name="Z_18BD0B9B_7EFA_4545_9F02_29917B100D28_.wvu.FilterData" localSheetId="3" hidden="1">Masterlist!$A$3:$W$1443</definedName>
    <definedName name="Z_18BD0B9B_7EFA_4545_9F02_29917B100D28_.wvu.FilterData" localSheetId="4" hidden="1">'Transmittal Monitoring'!$A$2:$L$904</definedName>
    <definedName name="Z_18BD0B9B_7EFA_4545_9F02_29917B100D28_.wvu.PrintArea" localSheetId="0" hidden="1">Summary!$A$1:$P$28</definedName>
    <definedName name="Z_1B3FD7A9_50BC_449F_89B6_655B97C15E2B_.wvu.FilterData" localSheetId="3" hidden="1">Masterlist!$A$3:$AA$1443</definedName>
    <definedName name="Z_1BFB5AE7_36A2_4E6D_B07F_6347BB22F4F1_.wvu.FilterData" localSheetId="3" hidden="1">Masterlist!$A$3:$AB$1443</definedName>
    <definedName name="Z_1DD4576C_C6A7_40C2_A42E_2FD0495E0DC3_.wvu.FilterData" localSheetId="3" hidden="1">Masterlist!$A$3:$AB$1443</definedName>
    <definedName name="Z_217FBAF8_13F0_4A47_A077_979759AA87D0_.wvu.FilterData" localSheetId="3" hidden="1">Masterlist!$A$3:$AB$1688</definedName>
    <definedName name="Z_23EA3077_85B2_4F73_82E9_2091EFF324FF_.wvu.FilterData" localSheetId="3" hidden="1">Masterlist!$A$3:$AA$1443</definedName>
    <definedName name="Z_23EA3077_85B2_4F73_82E9_2091EFF324FF_.wvu.FilterData" localSheetId="4" hidden="1">'Transmittal Monitoring'!$A$2:$M$593</definedName>
    <definedName name="Z_2449457A_01AF_4BE9_ABE0_FE7CC791A95A_.wvu.FilterData" localSheetId="3" hidden="1">Masterlist!$A$3:$W$1443</definedName>
    <definedName name="Z_25438928_CB1F_41B9_A800_006C4DADDECF_.wvu.FilterData" localSheetId="3" hidden="1">Masterlist!$A$3:$AB$1688</definedName>
    <definedName name="Z_25438928_CB1F_41B9_A800_006C4DADDECF_.wvu.FilterData" localSheetId="4" hidden="1">'Transmittal Monitoring'!$A$2:$M$1065</definedName>
    <definedName name="Z_25438928_CB1F_41B9_A800_006C4DADDECF_.wvu.PrintArea" localSheetId="0" hidden="1">Summary!$A$1:$P$28</definedName>
    <definedName name="Z_25438928_CB1F_41B9_A800_006C4DADDECF_.wvu.PrintArea" localSheetId="4" hidden="1">'Transmittal Monitoring'!$A$1:$L$965</definedName>
    <definedName name="Z_25438928_CB1F_41B9_A800_006C4DADDECF_.wvu.Rows" localSheetId="4" hidden="1">'Transmittal Monitoring'!$1066:$1067</definedName>
    <definedName name="Z_2605A3FD_BB09_40B4_AF8D_0F0B75C3657C_.wvu.FilterData" localSheetId="3" hidden="1">Masterlist!$A$3:$AB$3</definedName>
    <definedName name="Z_276BB183_F36B_4AC4_B28D_6819F95B1B46_.wvu.FilterData" localSheetId="3" hidden="1">Masterlist!$A$3:$AB$1443</definedName>
    <definedName name="Z_287026C3_FF6B_43F5_998C_400675D3FB3E_.wvu.FilterData" localSheetId="3" hidden="1">Masterlist!$A$3:$AB$1443</definedName>
    <definedName name="Z_28A2D58A_4BFF_4994_AF72_D23D44747FCD_.wvu.FilterData" localSheetId="3" hidden="1">Masterlist!$A$3:$AB$1913</definedName>
    <definedName name="Z_29650BA8_F885_4B5F_A4BB_9C7DC842359C_.wvu.FilterData" localSheetId="3" hidden="1">Masterlist!$A$3:$AB$1913</definedName>
    <definedName name="Z_29BC6705_A70A_42D3_8166_F82E66826865_.wvu.FilterData" localSheetId="3" hidden="1">Masterlist!$A$3:$AA$3</definedName>
    <definedName name="Z_30529A87_0A84_404E_B433_14E7E38DF97D_.wvu.FilterData" localSheetId="3" hidden="1">Masterlist!$A$3:$AB$1913</definedName>
    <definedName name="Z_313C07B8_212D_4DE5_8732_90E2686A050B_.wvu.FilterData" localSheetId="3" hidden="1">Masterlist!$A$3:$AB$1443</definedName>
    <definedName name="Z_32636D37_09F1_46FB_9461_CCCD2959F0B6_.wvu.FilterData" localSheetId="3" hidden="1">Masterlist!$A$3:$Z$3</definedName>
    <definedName name="Z_331ADFC6_A674_410E_A023_84EFD387F7DD_.wvu.FilterData" localSheetId="3" hidden="1">Masterlist!$A$3:$AB$1443</definedName>
    <definedName name="Z_331ADFC6_A674_410E_A023_84EFD387F7DD_.wvu.FilterData" localSheetId="4" hidden="1">'Transmittal Monitoring'!$A$2:$M$940</definedName>
    <definedName name="Z_336CECEE_6F0F_43B1_8319_3DEE83009747_.wvu.FilterData" localSheetId="3" hidden="1">Masterlist!$A$3:$AA$1443</definedName>
    <definedName name="Z_3447DBD8_3C7B_477F_AA5B_0F3964778484_.wvu.FilterData" localSheetId="3" hidden="1">Masterlist!$A$3:$AB$1688</definedName>
    <definedName name="Z_3447DBD8_3C7B_477F_AA5B_0F3964778484_.wvu.FilterData" localSheetId="4" hidden="1">'Transmittal Monitoring'!$A$2:$M$1016</definedName>
    <definedName name="Z_356837FA_BF77_4931_AB0D_DD0A4323B3D0_.wvu.FilterData" localSheetId="3" hidden="1">Masterlist!$A$3:$AA$1443</definedName>
    <definedName name="Z_3662B5B9_898E_4E87_B2A9_24D0C6455574_.wvu.FilterData" localSheetId="3" hidden="1">Masterlist!$A$3:$AB$1443</definedName>
    <definedName name="Z_3732F7AB_B53D_4562_A088_7F8229507B0E_.wvu.FilterData" localSheetId="3" hidden="1">Masterlist!$A$3:$AB$1913</definedName>
    <definedName name="Z_389CD374_DDFB_45F1_AA61_D250CCB85366_.wvu.FilterData" localSheetId="3" hidden="1">Masterlist!$A$3:$AB$1443</definedName>
    <definedName name="Z_389CD374_DDFB_45F1_AA61_D250CCB85366_.wvu.FilterData" localSheetId="4" hidden="1">'Transmittal Monitoring'!$A$2:$M$793</definedName>
    <definedName name="Z_38C4FDC2_5F59_4134_8C31_15FC0ECFAA42_.wvu.FilterData" localSheetId="4" hidden="1">'Transmittal Monitoring'!$A$2:$M$593</definedName>
    <definedName name="Z_39CC0CB0_4626_4759_8CFF_60AED5D3ED14_.wvu.FilterData" localSheetId="3" hidden="1">Masterlist!$A$3:$AB$1443</definedName>
    <definedName name="Z_3EB387F7_A9DA_436D_B2FF_D6508DB051E6_.wvu.FilterData" localSheetId="3" hidden="1">Masterlist!$A$3:$AB$3</definedName>
    <definedName name="Z_3FF713A3_8904_42FD_832F_84CB29579C45_.wvu.FilterData" localSheetId="3" hidden="1">Masterlist!$A$3:$AB$3</definedName>
    <definedName name="Z_42B78CC7_2566_46CB_9D3E_EEDB7C11DB3A_.wvu.FilterData" localSheetId="3" hidden="1">Masterlist!$A$3:$AA$1443</definedName>
    <definedName name="Z_431E390F_B16F_42BE_BBBF_38E9D42C074A_.wvu.FilterData" localSheetId="3" hidden="1">Masterlist!$A$3:$W$1443</definedName>
    <definedName name="Z_431E390F_B16F_42BE_BBBF_38E9D42C074A_.wvu.FilterData" localSheetId="4" hidden="1">'Transmittal Monitoring'!$A$2:$L$465</definedName>
    <definedName name="Z_43B0C79B_7EC7_4F96_82B7_7476564B72D6_.wvu.FilterData" localSheetId="3" hidden="1">Masterlist!$A$3:$AB$3</definedName>
    <definedName name="Z_44B93008_99F2_4F51_9B67_D734C3CAAE20_.wvu.FilterData" localSheetId="3" hidden="1">Masterlist!$A$3:$Z$1443</definedName>
    <definedName name="Z_45CAE00B_C798_42DE_9F17_A3834B1E9751_.wvu.FilterData" localSheetId="3" hidden="1">Masterlist!$A$3:$AA$1443</definedName>
    <definedName name="Z_4785452C_669F_4531_AE26_0FC78651B2A2_.wvu.FilterData" localSheetId="3" hidden="1">Masterlist!$A$3:$AA$1443</definedName>
    <definedName name="Z_49289659_635F_4963_A1DD_7EBEAFCF8A39_.wvu.FilterData" localSheetId="2" hidden="1">' Collected Account'!$A$20:$K$50</definedName>
    <definedName name="Z_49289659_635F_4963_A1DD_7EBEAFCF8A39_.wvu.FilterData" localSheetId="3" hidden="1">Masterlist!$A$3:$AU$2075</definedName>
    <definedName name="Z_49289659_635F_4963_A1DD_7EBEAFCF8A39_.wvu.FilterData" localSheetId="4" hidden="1">'Transmittal Monitoring'!$A$2:$Q$1527</definedName>
    <definedName name="Z_49289659_635F_4963_A1DD_7EBEAFCF8A39_.wvu.PrintArea" localSheetId="3" hidden="1">Masterlist!$A$1:$AK$2118</definedName>
    <definedName name="Z_49289659_635F_4963_A1DD_7EBEAFCF8A39_.wvu.PrintArea" localSheetId="0" hidden="1">Summary!$A$1:$P$46</definedName>
    <definedName name="Z_49289659_635F_4963_A1DD_7EBEAFCF8A39_.wvu.PrintArea" localSheetId="4" hidden="1">'Transmittal Monitoring'!$A$1:$L$1555</definedName>
    <definedName name="Z_49289659_635F_4963_A1DD_7EBEAFCF8A39_.wvu.Rows" localSheetId="2" hidden="1">' Collected Account'!$24:$24,' Collected Account'!$29:$29,' Collected Account'!$32:$39,' Collected Account'!$41:$45,' Collected Account'!#REF!,' Collected Account'!#REF!,' Collected Account'!#REF!,' Collected Account'!#REF!,' Collected Account'!#REF!,' Collected Account'!#REF!</definedName>
    <definedName name="Z_49289659_635F_4963_A1DD_7EBEAFCF8A39_.wvu.Rows" localSheetId="8" hidden="1">'SOA format'!#REF!</definedName>
    <definedName name="Z_49D68026_8906_41CC_8DF9_06E9E3AEB4F0_.wvu.FilterData" localSheetId="3" hidden="1">Masterlist!$A$3:$AA$3</definedName>
    <definedName name="Z_4A3A3779_D640_4144_B239_F7BD834565F1_.wvu.FilterData" localSheetId="3" hidden="1">Masterlist!$A$3:$AB$1688</definedName>
    <definedName name="Z_4D1865E8_8375_43C8_9DC5_CD2BA436D1A4_.wvu.FilterData" localSheetId="3" hidden="1">Masterlist!$A$3:$AA$1443</definedName>
    <definedName name="Z_4D1865E8_8375_43C8_9DC5_CD2BA436D1A4_.wvu.FilterData" localSheetId="4" hidden="1">'Transmittal Monitoring'!$A$2:$L$465</definedName>
    <definedName name="Z_4EBC4D11_9AC0_4333_86E4_A6AE94C9C459_.wvu.FilterData" localSheetId="3" hidden="1">Masterlist!$A$3:$AA$1443</definedName>
    <definedName name="Z_4F3B1A23_B232_42A5_B4AC_06111E7C0730_.wvu.FilterData" localSheetId="3" hidden="1">Masterlist!$A$3:$AA$1443</definedName>
    <definedName name="Z_534AE117_2BBE_4B10_8DC6_2DD9CBBE10C6_.wvu.FilterData" localSheetId="3" hidden="1">Masterlist!$A$3:$W$1443</definedName>
    <definedName name="Z_547F82DC_12E2_4BD9_99D3_788BDCB055E7_.wvu.FilterData" localSheetId="3" hidden="1">Masterlist!$A$3:$AA$1443</definedName>
    <definedName name="Z_565DE6AB_168B_4986_9EB0_73B0D5DE94C0_.wvu.FilterData" localSheetId="3" hidden="1">Masterlist!$A$3:$AA$1443</definedName>
    <definedName name="Z_565DE6AB_168B_4986_9EB0_73B0D5DE94C0_.wvu.FilterData" localSheetId="4" hidden="1">'Transmittal Monitoring'!$A$2:$M$632</definedName>
    <definedName name="Z_56D4D1FA_6CBB_46DD_8821_3ADC7B2DBCC7_.wvu.FilterData" localSheetId="3" hidden="1">Masterlist!$A$3:$AB$1688</definedName>
    <definedName name="Z_57B1CF42_588B_4B32_AED5_E8E912150448_.wvu.FilterData" localSheetId="3" hidden="1">Masterlist!$A$3:$AA$1443</definedName>
    <definedName name="Z_58B5F758_E191_4A6B_9B21_35B3CFD4EDA5_.wvu.FilterData" localSheetId="3" hidden="1">Masterlist!$A$3:$Z$3</definedName>
    <definedName name="Z_5D73E536_27EB_41BC_8047_6FD70DB6CD03_.wvu.FilterData" localSheetId="3" hidden="1">Masterlist!$A$3:$Z$1443</definedName>
    <definedName name="Z_5DD27FEC_7D95_4B76_B4F7_CA3A867D8ED8_.wvu.FilterData" localSheetId="3" hidden="1">Masterlist!$A$3:$AB$1443</definedName>
    <definedName name="Z_5EADB798_CD89_46ED_A218_40D9788B8F42_.wvu.FilterData" localSheetId="3" hidden="1">Masterlist!$A$3:$AA$1443</definedName>
    <definedName name="Z_60C00C7D_7970_4E75_9C95_4DF73A0644B6_.wvu.FilterData" localSheetId="3" hidden="1">Masterlist!$A$3:$AB$1443</definedName>
    <definedName name="Z_60C00C7D_7970_4E75_9C95_4DF73A0644B6_.wvu.FilterData" localSheetId="4" hidden="1">'Transmittal Monitoring'!$A$2:$M$864</definedName>
    <definedName name="Z_613C0508_B682_4EEB_9C12_8E374EA2D18A_.wvu.FilterData" localSheetId="3" hidden="1">Masterlist!$A$3:$Y$3</definedName>
    <definedName name="Z_63CB21B7_C3BC_451B_9014_DDF2BBEC0E90_.wvu.FilterData" localSheetId="3" hidden="1">Masterlist!$A$3:$AA$1443</definedName>
    <definedName name="Z_69D8876A_C8C4_4354_8D7C_6FA7F7E46BCE_.wvu.FilterData" localSheetId="3" hidden="1">Masterlist!$A$3:$AB$1688</definedName>
    <definedName name="Z_69D8876A_C8C4_4354_8D7C_6FA7F7E46BCE_.wvu.FilterData" localSheetId="4" hidden="1">'Transmittal Monitoring'!$A$2:$M$997</definedName>
    <definedName name="Z_6C787181_E25F_4021_A73C_55E494DDA817_.wvu.FilterData" localSheetId="3" hidden="1">Masterlist!$A$3:$AB$1913</definedName>
    <definedName name="Z_6C787181_E25F_4021_A73C_55E494DDA817_.wvu.FilterData" localSheetId="4" hidden="1">'Transmittal Monitoring'!$A$2:$Q$1501</definedName>
    <definedName name="Z_6E4D4801_E205_440A_83DF_779170CDBC1B_.wvu.FilterData" localSheetId="3" hidden="1">Masterlist!$A$3:$AB$1688</definedName>
    <definedName name="Z_6E4D4801_E205_440A_83DF_779170CDBC1B_.wvu.FilterData" localSheetId="4" hidden="1">'Transmittal Monitoring'!$A$2:$M$1065</definedName>
    <definedName name="Z_6E4D4801_E205_440A_83DF_779170CDBC1B_.wvu.PrintArea" localSheetId="3" hidden="1">Masterlist!$A$1:$Z$1557</definedName>
    <definedName name="Z_6E4D4801_E205_440A_83DF_779170CDBC1B_.wvu.PrintArea" localSheetId="0" hidden="1">Summary!$A$1:$P$28</definedName>
    <definedName name="Z_6E4D4801_E205_440A_83DF_779170CDBC1B_.wvu.PrintArea" localSheetId="4" hidden="1">'Transmittal Monitoring'!$A$1:$L$1135</definedName>
    <definedName name="Z_6F00D2DA_8330_4E71_ACF6_6E6885ADEFD9_.wvu.FilterData" localSheetId="3" hidden="1">Masterlist!$A$3:$AB$1507</definedName>
    <definedName name="Z_70E3E93A_2BFD_437F_BE65_1D46AABFAE66_.wvu.FilterData" localSheetId="3" hidden="1">Masterlist!$A$3:$AB$3</definedName>
    <definedName name="Z_71407547_6EB9_44EA_B11F_85AC1476C332_.wvu.FilterData" localSheetId="3" hidden="1">Masterlist!$A$3:$AB$1443</definedName>
    <definedName name="Z_742FF466_95A8_43AC_A2FE_8BA75623758A_.wvu.FilterData" localSheetId="3" hidden="1">Masterlist!$A$3:$AB$1443</definedName>
    <definedName name="Z_74958099_663F_443B_957F_EE700FDF9705_.wvu.FilterData" localSheetId="3" hidden="1">Masterlist!$A$3:$AA$1443</definedName>
    <definedName name="Z_74958099_663F_443B_957F_EE700FDF9705_.wvu.FilterData" localSheetId="4" hidden="1">'Transmittal Monitoring'!$A$2:$L$465</definedName>
    <definedName name="Z_779B80D7_966D_41B3_B798_BF39B4FF4047_.wvu.FilterData" localSheetId="3" hidden="1">Masterlist!$A$3:$AB$1913</definedName>
    <definedName name="Z_79C989B1_60C5_4ADD_92C0_4BC1F2BF39AF_.wvu.FilterData" localSheetId="3" hidden="1">Masterlist!$A$3:$AA$1443</definedName>
    <definedName name="Z_7A185D55_07ED_4ED4_BD65_4A3999781FC3_.wvu.FilterData" localSheetId="3" hidden="1">Masterlist!$A$3:$W$1443</definedName>
    <definedName name="Z_7A5397A5_27D9_42D7_A1D2_E6CFC304BFF3_.wvu.FilterData" localSheetId="3" hidden="1">Masterlist!$A$3:$AB$3</definedName>
    <definedName name="Z_7AD94899_9808_4E7C_9DAE_4847DBDAA5F4_.wvu.FilterData" localSheetId="3" hidden="1">Masterlist!$A$3:$AB$1913</definedName>
    <definedName name="Z_7CC0D3B9_72D7_46B3_A331_9FF4C8F044A2_.wvu.FilterData" localSheetId="3" hidden="1">Masterlist!$A$3:$Z$1443</definedName>
    <definedName name="Z_7E0C8BF9_8B65_42FD_89AB_332362632DC5_.wvu.FilterData" localSheetId="3" hidden="1">Masterlist!$A$3:$AB$1443</definedName>
    <definedName name="Z_7E225E1F_DEB5_46C1_8233_3CB6DB9A5840_.wvu.FilterData" localSheetId="3" hidden="1">Masterlist!$A$3:$AA$1443</definedName>
    <definedName name="Z_7F6B0F79_E23A_4800_8559_7591CC719C50_.wvu.FilterData" localSheetId="3" hidden="1">Masterlist!$A$3:$AB$3</definedName>
    <definedName name="Z_807B4C78_0DE9_4E9E_9865_B239E6E391EB_.wvu.FilterData" localSheetId="3" hidden="1">Masterlist!$A$3:$W$1443</definedName>
    <definedName name="Z_81287C7B_B46F_4F66_A70E_B9023B81682E_.wvu.FilterData" localSheetId="3" hidden="1">Masterlist!$A$3:$AB$3</definedName>
    <definedName name="Z_817FAA2B_278F_432A_BC74_39B7262F9423_.wvu.FilterData" localSheetId="3" hidden="1">Masterlist!$A$3:$AB$1688</definedName>
    <definedName name="Z_840E2164_B2FD_4218_93D0_81D204635D0F_.wvu.FilterData" localSheetId="3" hidden="1">Masterlist!$A$3:$AA$1443</definedName>
    <definedName name="Z_853AB223_DEC8_47E0_8DFC_82BFA0315611_.wvu.FilterData" localSheetId="2" hidden="1">' Collected Account'!$A$20:$K$50</definedName>
    <definedName name="Z_853AB223_DEC8_47E0_8DFC_82BFA0315611_.wvu.FilterData" localSheetId="3" hidden="1">Masterlist!$A$3:$AB$1923</definedName>
    <definedName name="Z_853AB223_DEC8_47E0_8DFC_82BFA0315611_.wvu.FilterData" localSheetId="4" hidden="1">'Transmittal Monitoring'!$A$2:$Q$2</definedName>
    <definedName name="Z_853AB223_DEC8_47E0_8DFC_82BFA0315611_.wvu.PrintArea" localSheetId="3" hidden="1">Masterlist!$A$1:$AM$1923</definedName>
    <definedName name="Z_853AB223_DEC8_47E0_8DFC_82BFA0315611_.wvu.PrintArea" localSheetId="0" hidden="1">Summary!$A$1:$P$28</definedName>
    <definedName name="Z_853AB223_DEC8_47E0_8DFC_82BFA0315611_.wvu.PrintArea" localSheetId="4" hidden="1">'Transmittal Monitoring'!$A$1:$L$1501</definedName>
    <definedName name="Z_853AB223_DEC8_47E0_8DFC_82BFA0315611_.wvu.Rows" localSheetId="2" hidden="1">' Collected Account'!$25:$25,' Collected Account'!$28:$28,' Collected Account'!$30:$30,' Collected Account'!$32:$33,' Collected Account'!$36:$36,' Collected Account'!$38:$43,' Collected Account'!$45:$45,' Collected Account'!#REF!,' Collected Account'!#REF!,' Collected Account'!#REF!,' Collected Account'!#REF!,' Collected Account'!#REF!</definedName>
    <definedName name="Z_8687DD0B_8B09_47D6_9DEA_A10148B3E1D8_.wvu.FilterData" localSheetId="3" hidden="1">Masterlist!$A$3:$AA$3</definedName>
    <definedName name="Z_8687DD0B_8B09_47D6_9DEA_A10148B3E1D8_.wvu.FilterData" localSheetId="4" hidden="1">'Transmittal Monitoring'!$A$2:$L$465</definedName>
    <definedName name="Z_877D9131_238A_4F8C_AB5C_A6749455C945_.wvu.FilterData" localSheetId="3" hidden="1">Masterlist!$A$3:$AB$1443</definedName>
    <definedName name="Z_87CC9C04_2512_4D2E_8603_17DE1DE1D512_.wvu.FilterData" localSheetId="3" hidden="1">Masterlist!$A$3:$AB$3</definedName>
    <definedName name="Z_891084C4_0998_4848_940D_11B870B7DF96_.wvu.FilterData" localSheetId="3" hidden="1">Masterlist!$A$3:$AB$1913</definedName>
    <definedName name="Z_89C2C37D_3567_4962_B94C_B5E4E3FE8AE3_.wvu.FilterData" localSheetId="3" hidden="1">Masterlist!$A$3:$W$1443</definedName>
    <definedName name="Z_8AC6821D_4901_4F5B_9680_EBB48424FA67_.wvu.FilterData" localSheetId="3" hidden="1">Masterlist!$A$3:$Z$1443</definedName>
    <definedName name="Z_8AC6821D_4901_4F5B_9680_EBB48424FA67_.wvu.FilterData" localSheetId="4" hidden="1">'Transmittal Monitoring'!$A$2:$M$791</definedName>
    <definedName name="Z_8B33E044_284B_473A_B588_A0074289E84F_.wvu.FilterData" localSheetId="3" hidden="1">Masterlist!$A$3:$AB$1443</definedName>
    <definedName name="Z_8B33E044_284B_473A_B588_A0074289E84F_.wvu.FilterData" localSheetId="4" hidden="1">'Transmittal Monitoring'!$A$2:$M$940</definedName>
    <definedName name="Z_8BA2D7FC_C4B9_4299_AD61_7B246C492FB0_.wvu.FilterData" localSheetId="3" hidden="1">Masterlist!$A$3:$AA$1443</definedName>
    <definedName name="Z_8C4B34FF_2243_4692_8E6A_14189FE68AE2_.wvu.FilterData" localSheetId="3" hidden="1">Masterlist!$A$3:$AA$3</definedName>
    <definedName name="Z_8D62743D_1687_4F53_A5F9_F74204B6AF52_.wvu.FilterData" localSheetId="3" hidden="1">Masterlist!$A$3:$AA$1443</definedName>
    <definedName name="Z_8DE4446E_26E6_40D4_B580_5A7C12A2370C_.wvu.FilterData" localSheetId="3" hidden="1">Masterlist!$A$3:$AA$1443</definedName>
    <definedName name="Z_8DE4446E_26E6_40D4_B580_5A7C12A2370C_.wvu.FilterData" localSheetId="4" hidden="1">'Transmittal Monitoring'!$A$2:$L$465</definedName>
    <definedName name="Z_8EF0D564_4D20_4C21_8D78_955838BF17E2_.wvu.FilterData" localSheetId="3" hidden="1">Masterlist!$A$3:$AB$1443</definedName>
    <definedName name="Z_8EF0D564_4D20_4C21_8D78_955838BF17E2_.wvu.FilterData" localSheetId="4" hidden="1">'Transmittal Monitoring'!$A$2:$M$891</definedName>
    <definedName name="Z_928D1525_2FEC_4FA2_862B_82BFCD76B116_.wvu.FilterData" localSheetId="3" hidden="1">Masterlist!$A$3:$AB$1913</definedName>
    <definedName name="Z_928D1525_2FEC_4FA2_862B_82BFCD76B116_.wvu.FilterData" localSheetId="4" hidden="1">'Transmittal Monitoring'!$A$2:$Q$1501</definedName>
    <definedName name="Z_93A54748_0F57_4557_8168_940ABCB0BB9D_.wvu.FilterData" localSheetId="3" hidden="1">Masterlist!$A$3:$AK$3</definedName>
    <definedName name="Z_96D26EE8_85FF_4B2F_AA8D_E74CA2944F1F_.wvu.FilterData" localSheetId="3" hidden="1">Masterlist!$A$3:$AB$1688</definedName>
    <definedName name="Z_96D9E17C_99FD_4302_9745_D16FB1EFE6F0_.wvu.FilterData" localSheetId="3" hidden="1">Masterlist!$A$3:$AA$1443</definedName>
    <definedName name="Z_9866A55A_516D_4319_9FE9_91ACFC657C59_.wvu.FilterData" localSheetId="3" hidden="1">Masterlist!$A$3:$AA$1443</definedName>
    <definedName name="Z_9AD56D4F_C347_4377_AB0C_5F86DAFA229A_.wvu.FilterData" localSheetId="3" hidden="1">Masterlist!$A$3:$AB$1443</definedName>
    <definedName name="Z_9B969C7F_5E58_4DDE_BF98_292B0E0E7C28_.wvu.FilterData" localSheetId="3" hidden="1">Masterlist!$A$3:$Z$1443</definedName>
    <definedName name="Z_9E228FE5_9EDA_47FD_93EB_C5430E693E7F_.wvu.FilterData" localSheetId="3" hidden="1">Masterlist!$A$3:$AA$3</definedName>
    <definedName name="Z_A00881F3_50F3_4C99_B984_1873DB510621_.wvu.FilterData" localSheetId="3" hidden="1">Masterlist!$A$3:$Z$1443</definedName>
    <definedName name="Z_A00881F3_50F3_4C99_B984_1873DB510621_.wvu.FilterData" localSheetId="4" hidden="1">'Transmittal Monitoring'!$A$2:$M$754</definedName>
    <definedName name="Z_A3D231EA_789E_4EB0_82A4_4D9229D1768E_.wvu.FilterData" localSheetId="3" hidden="1">Masterlist!$A$3:$W$1443</definedName>
    <definedName name="Z_A4410D09_5070_4CF7_A5C3_52F7754229AA_.wvu.FilterData" localSheetId="3" hidden="1">Masterlist!$A$3:$AB$1913</definedName>
    <definedName name="Z_A4410D09_5070_4CF7_A5C3_52F7754229AA_.wvu.FilterData" localSheetId="4" hidden="1">'Transmittal Monitoring'!$A$2:$Q$1501</definedName>
    <definedName name="Z_A476D9CE_5DBC_4AB6_931F_64C2CAA5DB04_.wvu.FilterData" localSheetId="3" hidden="1">Masterlist!$A$3:$AA$1443</definedName>
    <definedName name="Z_A48CCEE0_7E2C_44FE_AE22_0587A6BBB06C_.wvu.FilterData" localSheetId="3" hidden="1">Masterlist!$A$3:$AB$1913</definedName>
    <definedName name="Z_A4DAED67_62A9_4F10_8719_2647CDEF5D28_.wvu.FilterData" localSheetId="3" hidden="1">Masterlist!$A$3:$W$1443</definedName>
    <definedName name="Z_A83AC0C0_9999_4CFB_A6F2_E5E124F8677E_.wvu.FilterData" localSheetId="3" hidden="1">Masterlist!$A$3:$AB$1704</definedName>
    <definedName name="Z_A926BBF0_AB12_4520_8DD6_5E1F4BDD44F2_.wvu.FilterData" localSheetId="3" hidden="1">Masterlist!$A$3:$AB$1688</definedName>
    <definedName name="Z_AD4F8E86_3F25_4902_8040_0A13D8CA5B58_.wvu.FilterData" localSheetId="3" hidden="1">Masterlist!$A$3:$AA$1443</definedName>
    <definedName name="Z_AF66F499_6C33_40CF_A50C_C7F700331472_.wvu.FilterData" localSheetId="3" hidden="1">Masterlist!$A$3:$AB$1913</definedName>
    <definedName name="Z_AF66F499_6C33_40CF_A50C_C7F700331472_.wvu.FilterData" localSheetId="4" hidden="1">'Transmittal Monitoring'!$A$2:$M$1501</definedName>
    <definedName name="Z_AF66F499_6C33_40CF_A50C_C7F700331472_.wvu.PrintArea" localSheetId="3" hidden="1">Masterlist!$A$1:$AM$1842</definedName>
    <definedName name="Z_AF66F499_6C33_40CF_A50C_C7F700331472_.wvu.PrintArea" localSheetId="0" hidden="1">Summary!$A$1:$P$28</definedName>
    <definedName name="Z_AF66F499_6C33_40CF_A50C_C7F700331472_.wvu.PrintArea" localSheetId="4" hidden="1">'Transmittal Monitoring'!$A$1:$L$1295</definedName>
    <definedName name="Z_B040D2C0_2416_4438_B6B3_1D7290AF5979_.wvu.FilterData" localSheetId="3" hidden="1">Masterlist!$A$3:$AB$1913</definedName>
    <definedName name="Z_B040D2C0_2416_4438_B6B3_1D7290AF5979_.wvu.FilterData" localSheetId="4" hidden="1">'Transmittal Monitoring'!$A$2:$Q$1501</definedName>
    <definedName name="Z_B085F7AA_DE79_4D5B_A998_FC588C5EBAAE_.wvu.FilterData" localSheetId="3" hidden="1">Masterlist!$A$3:$AB$1443</definedName>
    <definedName name="Z_B092E53F_A6F4_4304_B7A6_49B496FBA70C_.wvu.FilterData" localSheetId="3" hidden="1">Masterlist!$A$3:$AA$1443</definedName>
    <definedName name="Z_B092E53F_A6F4_4304_B7A6_49B496FBA70C_.wvu.FilterData" localSheetId="4" hidden="1">'Transmittal Monitoring'!$A$2:$L$508</definedName>
    <definedName name="Z_B1730BDD_33DF_41FB_AB06_5335A61F7EC1_.wvu.FilterData" localSheetId="3" hidden="1">Masterlist!$A$3:$Z$1443</definedName>
    <definedName name="Z_B17E1DC7_4F31_4951_BFD9_307670BE90C1_.wvu.FilterData" localSheetId="3" hidden="1">Masterlist!$A$3:$Z$1443</definedName>
    <definedName name="Z_B260EF7D_3595_4389_97CE_81FF234A4EAE_.wvu.FilterData" localSheetId="3" hidden="1">Masterlist!$A$3:$AB$1507</definedName>
    <definedName name="Z_B3580F96_773A_4C0F_8DE5_378D49E313B9_.wvu.FilterData" localSheetId="3" hidden="1">Masterlist!$A$3:$AB$1688</definedName>
    <definedName name="Z_B6804C6A_73AF_48BA_8905_91682053E59C_.wvu.FilterData" localSheetId="3" hidden="1">Masterlist!$A$3:$AA$1443</definedName>
    <definedName name="Z_B7A0F66F_2F2F_44F9_A51E_2BBCE6524F44_.wvu.FilterData" localSheetId="4" hidden="1">'Transmittal Monitoring'!$A$2:$M$791</definedName>
    <definedName name="Z_B99FA822_863B_4F5C_89AB_8FA9473D2A9E_.wvu.FilterData" localSheetId="3" hidden="1">Masterlist!$A$3:$W$1443</definedName>
    <definedName name="Z_BA9F4528_C22E_4B99_9207_46A35EC72BEF_.wvu.FilterData" localSheetId="3" hidden="1">Masterlist!$A$3:$AA$3</definedName>
    <definedName name="Z_BA9F4528_C22E_4B99_9207_46A35EC72BEF_.wvu.FilterData" localSheetId="4" hidden="1">'Transmittal Monitoring'!$A$2:$L$508</definedName>
    <definedName name="Z_BAD18F03_24CF_4D65_B25A_FE9E69AACC14_.wvu.FilterData" localSheetId="3" hidden="1">Masterlist!$A$3:$W$1443</definedName>
    <definedName name="Z_BB81448E_719F_48D0_8028_A8793E9EA532_.wvu.FilterData" localSheetId="3" hidden="1">Masterlist!$A$3:$AB$3</definedName>
    <definedName name="Z_BBCA5C92_1531_48D4_9320_4BBDBDC4C10A_.wvu.FilterData" localSheetId="3" hidden="1">Masterlist!$A$3:$AA$1443</definedName>
    <definedName name="Z_BC88D4EA_654C_4798_A4FC_3A1AF4A74CAA_.wvu.FilterData" localSheetId="3" hidden="1">Masterlist!$A$3:$AB$1688</definedName>
    <definedName name="Z_C1AD9369_F434_4E12_87AC_FDEB545CDC53_.wvu.FilterData" localSheetId="3" hidden="1">Masterlist!$A$3:$AA$1443</definedName>
    <definedName name="Z_C257F312_DE48_4680_B316_215D06F6A3E7_.wvu.FilterData" localSheetId="3" hidden="1">Masterlist!$A$3:$AA$1443</definedName>
    <definedName name="Z_C4464436_8ED5_4949_8D7A_4353B66204F4_.wvu.FilterData" localSheetId="3" hidden="1">Masterlist!$A$3:$AA$1443</definedName>
    <definedName name="Z_CB480501_3A12_42A7_A8BB_A680F9960453_.wvu.FilterData" localSheetId="3" hidden="1">Masterlist!$A$3:$Y$3</definedName>
    <definedName name="Z_CCB0C003_3DA3_479B_BDD4_AABC07492894_.wvu.FilterData" localSheetId="3" hidden="1">Masterlist!$A$3:$Z$1443</definedName>
    <definedName name="Z_CD3792A5_AEE9_4A03_A0D3_9A95DD221497_.wvu.FilterData" localSheetId="3" hidden="1">Masterlist!$A$3:$AB$1688</definedName>
    <definedName name="Z_D0555FBF_94FC_4F14_8002_0B7FA1F5BF43_.wvu.FilterData" localSheetId="3" hidden="1">Masterlist!$A$3:$AB$1507</definedName>
    <definedName name="Z_D39D0861_F1CC_4361_A7B8_3F7A6CC251B2_.wvu.FilterData" localSheetId="3" hidden="1">Masterlist!$A$3:$AA$1443</definedName>
    <definedName name="Z_D52FE392_E011_49BE_82FA_1E77A63D2DC3_.wvu.FilterData" localSheetId="3" hidden="1">Masterlist!$A$3:$AB$1688</definedName>
    <definedName name="Z_D5986F65_9FB4_49BF_8FFB_BCEA3830024B_.wvu.FilterData" localSheetId="3" hidden="1">Masterlist!$A$3:$AB$1443</definedName>
    <definedName name="Z_D5E00D07_C981_4F8C_B18D_83F9292088C2_.wvu.FilterData" localSheetId="3" hidden="1">Masterlist!$A$3:$Z$3</definedName>
    <definedName name="Z_D75E9B9B_E11C_49CA_BA4D_7A48A8DD2251_.wvu.FilterData" localSheetId="3" hidden="1">Masterlist!$A$3:$W$1540</definedName>
    <definedName name="Z_D94FE72E_3DCD_4E07_BBE7_6620C76C4EB1_.wvu.FilterData" localSheetId="4" hidden="1">'Transmittal Monitoring'!$A$2:$L$465</definedName>
    <definedName name="Z_DA94A78B_7A16_43CD_AA21_48392910B2A4_.wvu.FilterData" localSheetId="3" hidden="1">Masterlist!$A$3:$Z$1443</definedName>
    <definedName name="Z_DBB7E286_28DE_4432_B7F3_0BE796AD33A2_.wvu.Cols" localSheetId="3" hidden="1">Masterlist!$M:$N</definedName>
    <definedName name="Z_DBB7E286_28DE_4432_B7F3_0BE796AD33A2_.wvu.FilterData" localSheetId="3" hidden="1">Masterlist!$A$3:$W$1443</definedName>
    <definedName name="Z_DBB7E286_28DE_4432_B7F3_0BE796AD33A2_.wvu.FilterData" localSheetId="4" hidden="1">'Transmittal Monitoring'!$A$2:$L$465</definedName>
    <definedName name="Z_DBB7E286_28DE_4432_B7F3_0BE796AD33A2_.wvu.PrintArea" localSheetId="0" hidden="1">Summary!$A$1:$P$28</definedName>
    <definedName name="Z_DC886284_1353_4322_8AFB_1D25E78651F2_.wvu.FilterData" localSheetId="3" hidden="1">Masterlist!$A$3:$AB$1764</definedName>
    <definedName name="Z_DC886284_1353_4322_8AFB_1D25E78651F2_.wvu.FilterData" localSheetId="4" hidden="1">'Transmittal Monitoring'!$A$2:$Q$483</definedName>
    <definedName name="Z_DEE14C0F_E261_4233_B50E_83F601C0BCCF_.wvu.FilterData" localSheetId="3" hidden="1">Masterlist!$A$3:$AA$1443</definedName>
    <definedName name="Z_DF293487_00D4_46FC_90A4_09F60E2AA8CA_.wvu.FilterData" localSheetId="3" hidden="1">Masterlist!$A$3:$Z$1443</definedName>
    <definedName name="Z_DFA61A90_3093_454B_A953_A1ADD3703C24_.wvu.FilterData" localSheetId="4" hidden="1">'Transmittal Monitoring'!$A$2:$L$465</definedName>
    <definedName name="Z_E4C872D6_98C7_4359_AC4C_F383C10CA21B_.wvu.FilterData" localSheetId="3" hidden="1">Masterlist!$A$3:$AA$1443</definedName>
    <definedName name="Z_E5C24465_653C_4021_BF9A_A657ED11AEAF_.wvu.FilterData" localSheetId="3" hidden="1">Masterlist!$A$3:$AB$1443</definedName>
    <definedName name="Z_EADBA47B_3BC0_49FD_8246_86B50B73A4ED_.wvu.FilterData" localSheetId="3" hidden="1">Masterlist!$A$3:$AB$3</definedName>
    <definedName name="Z_EBC95F77_2F55_4305_92C0_C291A8AB5676_.wvu.FilterData" localSheetId="3" hidden="1">Masterlist!$A$3:$AB$1714</definedName>
    <definedName name="Z_EBC95F77_2F55_4305_92C0_C291A8AB5676_.wvu.FilterData" localSheetId="4" hidden="1">'Transmittal Monitoring'!$A$2:$Q$483</definedName>
    <definedName name="Z_ED604C1C_8D5D_4040_AC57_F8239A1FE6C7_.wvu.FilterData" localSheetId="3" hidden="1">Masterlist!$A$3:$W$1443</definedName>
    <definedName name="Z_ED604C1C_8D5D_4040_AC57_F8239A1FE6C7_.wvu.FilterData" localSheetId="4" hidden="1">'Transmittal Monitoring'!$A$2:$L$465</definedName>
    <definedName name="Z_ED8E534F_4DC6_49D3_AB9A_7C08E4A9ECC5_.wvu.FilterData" localSheetId="3" hidden="1">Masterlist!$A$3:$AA$3</definedName>
    <definedName name="Z_EF0917E2_1DB3_4E02_A52E_DE75BDA17D96_.wvu.FilterData" localSheetId="3" hidden="1">Masterlist!$A$3:$AB$1507</definedName>
    <definedName name="Z_EFE17686_4BBB_430C_980E_BA4384AC6664_.wvu.FilterData" localSheetId="3" hidden="1">Masterlist!$A$3:$Z$1443</definedName>
    <definedName name="Z_F0CC1025_8F10_4C98_B7B6_2A7239D01F69_.wvu.FilterData" localSheetId="3" hidden="1">Masterlist!$A$3:$AA$1443</definedName>
    <definedName name="Z_F293A7D9_517C_441C_9BCC_D0DAAB2E03CF_.wvu.FilterData" localSheetId="3" hidden="1">Masterlist!$A$3:$AB$1443</definedName>
    <definedName name="Z_F2C1D057_557E_402C_A492_CF268898B039_.wvu.FilterData" localSheetId="3" hidden="1">Masterlist!$A$3:$Z$1443</definedName>
    <definedName name="Z_F3CABC3F_B87B_4155_8618_BE6329C9852A_.wvu.FilterData" localSheetId="3" hidden="1">Masterlist!$A$3:$Z$1443</definedName>
    <definedName name="Z_F5164395_BA33_4756_BFCC_5E2D35DB5695_.wvu.FilterData" localSheetId="3" hidden="1">Masterlist!$A$3:$AB$1443</definedName>
    <definedName name="Z_F9D815CB_6B3F_479D_97F7_518E908E47DA_.wvu.FilterData" localSheetId="3" hidden="1">Masterlist!$A$3:$AB$1443</definedName>
    <definedName name="Z_FA55AACE_645A_4AB0_9D07_B9D7F326C3CA_.wvu.FilterData" localSheetId="3" hidden="1">Masterlist!$A$3:$AA$1443</definedName>
    <definedName name="Z_FBA2B2DF_15B1_4934_BE05_C3C97CAA0D64_.wvu.FilterData" localSheetId="3" hidden="1">Masterlist!$A$3:$Z$1443</definedName>
    <definedName name="Z_FE750B86_AF41_44A0_B7CC_48738729FD97_.wvu.FilterData" localSheetId="3" hidden="1">Masterlist!$A$3:$AB$1688</definedName>
    <definedName name="Z_FE750B86_AF41_44A0_B7CC_48738729FD97_.wvu.FilterData" localSheetId="4" hidden="1">'Transmittal Monitoring'!$A$2:$M$1003</definedName>
    <definedName name="Z_FEE85789_C847_4042_8AAF_2D204F5C8C0E_.wvu.FilterData" localSheetId="3" hidden="1">Masterlist!$A$3:$AB$3</definedName>
    <definedName name="Z_FF5F7455_EA8F_444F_82FC_C532AFF64E7B_.wvu.FilterData" localSheetId="3" hidden="1">Masterlist!$A$3:$AA$1443</definedName>
    <definedName name="ZZ">#REF!</definedName>
    <definedName name="ｚｚｚ">#REF!,#REF!,#REF!,#REF!,#REF!,#REF!,#REF!,#REF!,#REF!,#REF!,#REF!,#REF!,#REF!,#REF!,#REF!</definedName>
    <definedName name="ZZZZ">#REF!</definedName>
    <definedName name="ZZZZZZ">#REF!</definedName>
    <definedName name="ZZZZZZZZZZ">#REF!</definedName>
    <definedName name="ZZZZZZZZZZZ">#REF!</definedName>
    <definedName name="あ">[3]Sheet1!#REF!</definedName>
    <definedName name="コストマスター">#REF!</definedName>
    <definedName name="さ" hidden="1">{"'納状'!$B$375:$F$541"}</definedName>
    <definedName name="シボ">#REF!</definedName>
    <definedName name="に">#REF!</definedName>
    <definedName name="ﾋﾟﾝｽﾗｲﾄﾞ">#REF!</definedName>
    <definedName name="ﾌﾛﾝﾃｯｸ1110_200311">#REF!</definedName>
    <definedName name="ﾌﾛﾝﾃｯｸ1110_2004021">#REF!</definedName>
    <definedName name="ﾌﾛﾝﾃｯｸ1110_200403">#REF!</definedName>
    <definedName name="みつもり">#REF!</definedName>
    <definedName name="ﾒﾆｭｰ">#REF!</definedName>
    <definedName name="ﾛｯﾄ">#REF!</definedName>
    <definedName name="ﾛｯﾄ1">[2]条件!$B$3</definedName>
    <definedName name="ﾛｯﾄ11">[4]条件!$B$3</definedName>
    <definedName name="ﾛｯﾄ2">[2]条件!$C$3</definedName>
    <definedName name="ﾛｯﾄ3">[5]条件!$D$3</definedName>
    <definedName name="ﾛｯﾄ4">#REF!</definedName>
    <definedName name="ﾛｯﾄ5">[5]条件!$F$3</definedName>
    <definedName name="ロット採用一覧">[1]List!$S$4:$S$5</definedName>
    <definedName name="上期累計一本２">#REF!</definedName>
    <definedName name="修正">#REF!</definedName>
    <definedName name="修正値_処理">[2]List!$N$13</definedName>
    <definedName name="修正値_加工">[2]List!$N$16</definedName>
    <definedName name="修正値_材料">[5]List!$N$10</definedName>
    <definedName name="修正値_金型係数">[5]List!$N$22</definedName>
    <definedName name="入力">#REF!</definedName>
    <definedName name="全本部データ">#REF!</definedName>
    <definedName name="処理リンク範囲">#REF!</definedName>
    <definedName name="加工種範囲">#REF!</definedName>
    <definedName name="単価設定元一覧">[6]リスト!$C$2:$C$4</definedName>
    <definedName name="単金セット">[1]List!$F$4:$F$7</definedName>
    <definedName name="単金ｾｯﾄ1">[2]条件!$B$4</definedName>
    <definedName name="単金ｾｯﾄ2">[2]条件!$C$4</definedName>
    <definedName name="単金ｾｯﾄ3">[2]条件!$D$4</definedName>
    <definedName name="単金ｾｯﾄ4">[2]条件!$E$4</definedName>
    <definedName name="単金ｾｯﾄ5">[2]条件!$F$4</definedName>
    <definedName name="印刷">#REF!</definedName>
    <definedName name="原単位_C700">#REF!</definedName>
    <definedName name="原単位_C701">#REF!</definedName>
    <definedName name="原単位_D550">#REF!</definedName>
    <definedName name="原単位_D651">#REF!</definedName>
    <definedName name="参照先">[2]List!$D$4:$D$8</definedName>
    <definedName name="合価_D550_Lot100">#REF!</definedName>
    <definedName name="合価_D550_Lot1000">#REF!</definedName>
    <definedName name="合価_D550_Lot500">#REF!</definedName>
    <definedName name="合価_D651_Lot100">#REF!</definedName>
    <definedName name="合価_D651_Lot1000">#REF!</definedName>
    <definedName name="合価_D651_Lot500">#REF!</definedName>
    <definedName name="名前種">#REF!</definedName>
    <definedName name="品名">#REF!</definedName>
    <definedName name="図番">#REF!</definedName>
    <definedName name="図番範囲">#REF!</definedName>
    <definedName name="国内外List">#REF!</definedName>
    <definedName name="型手区分一覧">[2]List!$V$4:$V$5</definedName>
    <definedName name="型適手造り区分範囲">#REF!</definedName>
    <definedName name="基準型費">#REF!</definedName>
    <definedName name="外注_MO単金">#REF!</definedName>
    <definedName name="外注_MO歩留まり">#REF!</definedName>
    <definedName name="外注単金能率">#REF!</definedName>
    <definedName name="外注組立単金_国内">#REF!</definedName>
    <definedName name="大人">#REF!</definedName>
    <definedName name="子供">#REF!</definedName>
    <definedName name="宿題">[7]BRU売上!$S$119,[7]BRU売上!$S$119:$T$125</definedName>
    <definedName name="工数計算">[8]List!$D$11</definedName>
    <definedName name="引当">#REF!</definedName>
    <definedName name="後加工費リンク範囲">#REF!</definedName>
    <definedName name="成果評価データ">#REF!</definedName>
    <definedName name="成果評価データ2">#REF!</definedName>
    <definedName name="成果評価一覧作成３">[9]成果評価一覧!$A$1:$CS$111</definedName>
    <definedName name="所要データ">#REF!</definedName>
    <definedName name="文字入れ">#REF!</definedName>
    <definedName name="時間外単金">#REF!</definedName>
    <definedName name="月04">#REF!</definedName>
    <definedName name="月10">#REF!</definedName>
    <definedName name="有無List">#REF!</definedName>
    <definedName name="杉原">#REF!</definedName>
    <definedName name="材料係数一覧">#REF!</definedName>
    <definedName name="材料係数一覧_部品">[5]条件!$B$9:$B$13</definedName>
    <definedName name="材料係数一覧_金型">[5]条件!$C$9:$C$13</definedName>
    <definedName name="材料費リンク範囲">#REF!</definedName>
    <definedName name="査定_C700_Lot100">#REF!</definedName>
    <definedName name="査定_C700_Lot1000">#REF!</definedName>
    <definedName name="査定_C700_Lot500">#REF!</definedName>
    <definedName name="査定_C701_Lot100">#REF!</definedName>
    <definedName name="査定_C701_Lot1000">#REF!</definedName>
    <definedName name="査定_C701_Lot500">#REF!</definedName>
    <definedName name="査定_D550_Lot100">#REF!</definedName>
    <definedName name="査定_D550_Lot1000">#REF!</definedName>
    <definedName name="査定_D550_Lot500">#REF!</definedName>
    <definedName name="査定_D651_Lot100">#REF!</definedName>
    <definedName name="査定_D651_Lot1000">#REF!</definedName>
    <definedName name="査定_D651_Lot500">#REF!</definedName>
    <definedName name="査定用ﾛｯﾄ1">#REF!</definedName>
    <definedName name="査定用ﾛｯﾄ10">#REF!</definedName>
    <definedName name="査定用ﾛｯﾄ100">#REF!</definedName>
    <definedName name="査定用ﾛｯﾄ1000">#REF!</definedName>
    <definedName name="査定用ﾛｯﾄ1001">#REF!</definedName>
    <definedName name="査定用ﾛｯﾄ300">#REF!</definedName>
    <definedName name="査定用ﾛｯﾄ4">#REF!</definedName>
    <definedName name="査定用ﾛｯﾄ50">#REF!</definedName>
    <definedName name="査定用ﾛｯﾄ500">#REF!</definedName>
    <definedName name="検査員">#REF!</definedName>
    <definedName name="検査種">[10]summry!#REF!</definedName>
    <definedName name="業者別見積り">#REF!</definedName>
    <definedName name="概算見積り">#REF!</definedName>
    <definedName name="機種">#REF!</definedName>
    <definedName name="毎月_所要計画">#REF!</definedName>
    <definedName name="版数">#REF!</definedName>
    <definedName name="現調障害ﾃﾞｰﾀ" hidden="1">{"'納状'!$B$375:$F$541"}</definedName>
    <definedName name="生年月日">#REF!</definedName>
    <definedName name="発注List">#REF!</definedName>
    <definedName name="発注先">[2]List!$B$4:$B$7</definedName>
    <definedName name="発注先変換表">[1]List!$A$4:$B$7</definedName>
    <definedName name="社内単金">'[11]P02.詳細'!$V$90</definedName>
    <definedName name="社給_下搬送">#REF!</definedName>
    <definedName name="種別">[10]summry!#REF!</definedName>
    <definedName name="端数処理_処理">[1]条件!$B$17</definedName>
    <definedName name="端数処理_加工">[1]条件!$C$17</definedName>
    <definedName name="端数処理_材料">[1]条件!$A$17</definedName>
    <definedName name="端数処理_材料UP">[1]条件!$D$17</definedName>
    <definedName name="端数処理_金型係数">[1]条件!$E$17</definedName>
    <definedName name="端数処理一覧">[1]List!$M$4:$N$6</definedName>
    <definedName name="管理費">#REF!</definedName>
    <definedName name="管理費_下搬送">#REF!</definedName>
    <definedName name="能率セット">[1]List!$K$4:$K$21</definedName>
    <definedName name="能率ｾｯﾄ1">[2]条件!$B$5</definedName>
    <definedName name="能率ｾｯﾄ2">[2]条件!$C$5</definedName>
    <definedName name="能率ｾｯﾄ3">[2]条件!$D$5</definedName>
    <definedName name="能率ｾｯﾄ4">[2]条件!$E$5</definedName>
    <definedName name="能率ｾｯﾄ5">[2]条件!$F$5</definedName>
    <definedName name="般一成果評価一覧2_1">#REF!</definedName>
    <definedName name="般一成果評価一覧2_2">#REF!</definedName>
    <definedName name="般一成果評価一覧３">#REF!</definedName>
    <definedName name="般一成果評価一覧３の重複レコード">#REF!</definedName>
    <definedName name="補正_シボ">#REF!</definedName>
    <definedName name="補正_ピンスライド">#REF!</definedName>
    <definedName name="補正_基準">#REF!</definedName>
    <definedName name="補正_面スライド">#REF!</definedName>
    <definedName name="製_営4_8">#REF!,#REF!,#REF!,#REF!,#REF!,#REF!,#REF!,#REF!,#REF!,#REF!,#REF!,#REF!</definedName>
    <definedName name="見積り版数範囲">#REF!</definedName>
    <definedName name="見積り詳細">#REF!</definedName>
    <definedName name="見積り詳細_提出">#REF!</definedName>
    <definedName name="見積り詳細_査定">#REF!</definedName>
    <definedName name="親加工種_TPU">#REF!</definedName>
    <definedName name="親加工種_下搬送">#REF!</definedName>
    <definedName name="試作査定用">#REF!</definedName>
    <definedName name="試作用">#REF!</definedName>
    <definedName name="試作用ﾛｯﾄ1">#REF!</definedName>
    <definedName name="試作用ﾛｯﾄ10">#REF!</definedName>
    <definedName name="試作用ﾛｯﾄ4">#REF!</definedName>
    <definedName name="購入副費">'[11]P02.詳細'!$V$92</definedName>
    <definedName name="購入品検索キー列">[1]購入関連見積り一覧!$A$5:$A$438</definedName>
    <definedName name="購入費詳細リンク範囲">#REF!</definedName>
    <definedName name="購入関連">[8]List!$D$20</definedName>
    <definedName name="購入関連リンク範囲">#REF!</definedName>
    <definedName name="購入関連参照先一覧">[1]List!$P$4:$P$7</definedName>
    <definedName name="購入関連見積り一覧">[1]購入関連見積り一覧!$A$5:$BH$438</definedName>
    <definedName name="部品形状">#REF!</definedName>
    <definedName name="部品形状List">#REF!</definedName>
    <definedName name="量産査定用">#REF!</definedName>
    <definedName name="量産用">#REF!</definedName>
    <definedName name="量産用ﾛｯﾄ100">#REF!</definedName>
    <definedName name="量産用ﾛｯﾄ1000">#REF!</definedName>
    <definedName name="量産用ﾛｯﾄ1001">#REF!</definedName>
    <definedName name="量産用ﾛｯﾄ300">#REF!</definedName>
    <definedName name="量産用ﾛｯﾄ50">#REF!</definedName>
    <definedName name="量産用ﾛｯﾄ500">#REF!</definedName>
    <definedName name="金型">[12]FTEC発注!$X$1:$X$5</definedName>
    <definedName name="金型係数">[2]条件!$B$21:$E$25</definedName>
    <definedName name="金型係数用加工種">[2]条件!$A$21:$A$25</definedName>
    <definedName name="金額_ｼﾎﾞ">#REF!</definedName>
    <definedName name="金額_ﾋﾟﾝｽﾗｲﾄﾞ">#REF!</definedName>
    <definedName name="金額_文字入れ">#REF!</definedName>
    <definedName name="金額_面ｽﾗｲﾄﾞ">#REF!</definedName>
    <definedName name="面ｽﾗｲﾄﾞ">#REF!</definedName>
    <definedName name="項_下搬送">#REF!</definedName>
  </definedNames>
  <calcPr calcId="162913" calcMode="manual"/>
  <customWorkbookViews>
    <customWorkbookView name="Oabel, Archiel - Personal View" guid="{49289659-635F-4963-A1DD-7EBEAFCF8A39}" mergeInterval="0" personalView="1" maximized="1" xWindow="54" yWindow="-8" windowWidth="1874" windowHeight="1096" tabRatio="801" activeSheetId="3"/>
    <customWorkbookView name="Ramirez, Manilyn - Personal View" guid="{853AB223-DEC8-47E0-8DFC-82BFA0315611}" mergeInterval="0" personalView="1" maximized="1" xWindow="-8" yWindow="-8" windowWidth="1936" windowHeight="1056" activeSheetId="4"/>
    <customWorkbookView name="MANILYN RAMIREZ - Personal View" guid="{6E4D4801-E205-440A-83DF-779170CDBC1B}" mergeInterval="0" personalView="1" maximized="1" xWindow="-8" yWindow="-8" windowWidth="1936" windowHeight="1056" activeSheetId="4"/>
    <customWorkbookView name="RUBILYN VEGA - Personal View" guid="{DBB7E286-28DE-4432-B7F3-0BE796AD33A2}" mergeInterval="0" personalView="1" maximized="1" windowWidth="1278" windowHeight="556" activeSheetId="3"/>
    <customWorkbookView name="MA. ANGELICA MARTINEZ - Personal View" guid="{18BD0B9B-7EFA-4545-9F02-29917B100D28}" mergeInterval="0" personalView="1" maximized="1" xWindow="-8" yWindow="-8" windowWidth="1936" windowHeight="1066" activeSheetId="3"/>
    <customWorkbookView name="ARCHIEL OABEL - Personal View" guid="{25438928-CB1F-41B9-A800-006C4DADDECF}" mergeInterval="0" personalView="1" maximized="1" xWindow="54" yWindow="-8" windowWidth="1874" windowHeight="1096" activeSheetId="3"/>
    <customWorkbookView name="Martinez, Angelica - Personal View" guid="{AF66F499-6C33-40CF-A50C-C7F700331472}" mergeInterval="0" personalView="1" maximized="1" xWindow="-8" yWindow="-8" windowWidth="1936" windowHeight="1056"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2580" i="3" l="1"/>
  <c r="AP2580" i="3" s="1"/>
  <c r="AN2580" i="3"/>
  <c r="AM2580" i="3"/>
  <c r="AL2580" i="3"/>
  <c r="AK2580" i="3"/>
  <c r="AG2580" i="3"/>
  <c r="AB2580" i="3"/>
  <c r="AD2580" i="3" s="1"/>
  <c r="AE2580" i="3" s="1"/>
  <c r="AC2580" i="3" l="1"/>
  <c r="AQ2580" i="3"/>
  <c r="AA34" i="2" l="1"/>
  <c r="AB34" i="2" s="1"/>
  <c r="AC34" i="2" s="1"/>
  <c r="AD34" i="2" s="1"/>
  <c r="V34" i="2"/>
  <c r="W34" i="2" s="1"/>
  <c r="X34" i="2" s="1"/>
  <c r="Y34" i="2" s="1"/>
  <c r="Q34" i="2"/>
  <c r="L34" i="2"/>
  <c r="M34" i="2" s="1"/>
  <c r="N34" i="2" s="1"/>
  <c r="O34" i="2" s="1"/>
  <c r="G34" i="2"/>
  <c r="H34" i="2" s="1"/>
  <c r="I34" i="2" s="1"/>
  <c r="J34" i="2" s="1"/>
  <c r="B34" i="2"/>
  <c r="C34" i="2" s="1"/>
  <c r="D34" i="2" s="1"/>
  <c r="E34" i="2" s="1"/>
  <c r="BJ43" i="2"/>
  <c r="BJ39" i="2"/>
  <c r="BJ38" i="2"/>
  <c r="BK38" i="2" s="1"/>
  <c r="BL38" i="2" s="1"/>
  <c r="BM38" i="2" s="1"/>
  <c r="BJ36" i="2"/>
  <c r="BN49" i="2"/>
  <c r="BM48" i="2"/>
  <c r="BL48" i="2"/>
  <c r="BK48" i="2"/>
  <c r="BJ48" i="2"/>
  <c r="BN48" i="2" s="1"/>
  <c r="R34" i="2" l="1"/>
  <c r="S34" i="2" s="1"/>
  <c r="T34" i="2" s="1"/>
  <c r="Z34" i="2"/>
  <c r="F34" i="2"/>
  <c r="AE34" i="2"/>
  <c r="K34" i="2"/>
  <c r="P34" i="2"/>
  <c r="BN38" i="2"/>
  <c r="BK36" i="2"/>
  <c r="BL36" i="2" s="1"/>
  <c r="BM36" i="2" s="1"/>
  <c r="BK39" i="2"/>
  <c r="BL39" i="2" s="1"/>
  <c r="BM39" i="2" s="1"/>
  <c r="BK43" i="2"/>
  <c r="BL43" i="2" s="1"/>
  <c r="BM43" i="2" s="1"/>
  <c r="U34" i="2" l="1"/>
  <c r="BN36" i="2"/>
  <c r="BN43" i="2"/>
  <c r="BN39" i="2"/>
  <c r="AO2579" i="3" l="1"/>
  <c r="AP2579" i="3" s="1"/>
  <c r="AN2579" i="3"/>
  <c r="AM2579" i="3"/>
  <c r="AL2579" i="3"/>
  <c r="AG2579" i="3"/>
  <c r="AB2579" i="3"/>
  <c r="AO2578" i="3"/>
  <c r="AP2578" i="3" s="1"/>
  <c r="AN2578" i="3"/>
  <c r="AM2578" i="3"/>
  <c r="AL2578" i="3"/>
  <c r="AG2578" i="3"/>
  <c r="AB2578" i="3"/>
  <c r="AO2577" i="3"/>
  <c r="AP2577" i="3" s="1"/>
  <c r="AN2577" i="3"/>
  <c r="AM2577" i="3"/>
  <c r="AL2577" i="3"/>
  <c r="AG2577" i="3"/>
  <c r="AB2577" i="3"/>
  <c r="AC2577" i="3" s="1"/>
  <c r="AO2576" i="3"/>
  <c r="AP2576" i="3" s="1"/>
  <c r="AN2576" i="3"/>
  <c r="AM2576" i="3"/>
  <c r="AO2575" i="3"/>
  <c r="AP2575" i="3" s="1"/>
  <c r="AN2575" i="3"/>
  <c r="AM2575" i="3"/>
  <c r="AO2574" i="3"/>
  <c r="AP2574" i="3" s="1"/>
  <c r="AN2574" i="3"/>
  <c r="AQ2574" i="3" s="1"/>
  <c r="AM2574" i="3"/>
  <c r="AO2573" i="3"/>
  <c r="AP2573" i="3" s="1"/>
  <c r="AN2573" i="3"/>
  <c r="AM2573" i="3"/>
  <c r="AL2576" i="3"/>
  <c r="AG2576" i="3"/>
  <c r="AB2576" i="3"/>
  <c r="AC2576" i="3" s="1"/>
  <c r="AL2575" i="3"/>
  <c r="AG2575" i="3"/>
  <c r="AB2575" i="3"/>
  <c r="AD2575" i="3" s="1"/>
  <c r="AE2575" i="3" s="1"/>
  <c r="AL2574" i="3"/>
  <c r="AG2574" i="3"/>
  <c r="AB2574" i="3"/>
  <c r="AD2574" i="3" s="1"/>
  <c r="AE2574" i="3" s="1"/>
  <c r="AL2573" i="3"/>
  <c r="AG2573" i="3"/>
  <c r="AB2573" i="3"/>
  <c r="AC2573" i="3" s="1"/>
  <c r="AC2578" i="3" l="1"/>
  <c r="AK2578" i="3"/>
  <c r="AD2579" i="3"/>
  <c r="AE2579" i="3" s="1"/>
  <c r="AK2579" i="3"/>
  <c r="AD2578" i="3"/>
  <c r="AE2578" i="3" s="1"/>
  <c r="AD2573" i="3"/>
  <c r="AE2573" i="3" s="1"/>
  <c r="AD2577" i="3"/>
  <c r="AE2577" i="3" s="1"/>
  <c r="AQ2577" i="3"/>
  <c r="AQ2578" i="3"/>
  <c r="AC2579" i="3"/>
  <c r="AD2576" i="3"/>
  <c r="AE2576" i="3" s="1"/>
  <c r="AQ2576" i="3"/>
  <c r="AQ2579" i="3"/>
  <c r="AQ2573" i="3"/>
  <c r="AQ2575" i="3"/>
  <c r="AC2575" i="3"/>
  <c r="AC2574" i="3"/>
  <c r="C2590" i="3" l="1"/>
  <c r="D2590" i="3"/>
  <c r="R2590" i="3" l="1"/>
  <c r="T2590" i="3" s="1"/>
  <c r="AK1941" i="3"/>
  <c r="G14" i="8" l="1"/>
  <c r="P81" i="8"/>
  <c r="AG2557" i="3"/>
  <c r="AB2557" i="3"/>
  <c r="AD2557" i="3" s="1"/>
  <c r="AE2557" i="3" s="1"/>
  <c r="T6" i="8"/>
  <c r="T32" i="8"/>
  <c r="T31" i="8"/>
  <c r="T30" i="8"/>
  <c r="T29" i="8"/>
  <c r="T28" i="8"/>
  <c r="T27" i="8"/>
  <c r="T26" i="8"/>
  <c r="T25" i="8"/>
  <c r="T24" i="8"/>
  <c r="T23" i="8"/>
  <c r="T22" i="8"/>
  <c r="T21" i="8"/>
  <c r="T20" i="8"/>
  <c r="T19" i="8"/>
  <c r="T18" i="8"/>
  <c r="T17" i="8"/>
  <c r="T16" i="8"/>
  <c r="T15" i="8"/>
  <c r="T14" i="8"/>
  <c r="T13" i="8"/>
  <c r="T12" i="8"/>
  <c r="T11" i="8"/>
  <c r="T10" i="8"/>
  <c r="T9" i="8"/>
  <c r="T8" i="8"/>
  <c r="T7" i="8"/>
  <c r="AC2557" i="3" l="1"/>
  <c r="AU24" i="3" l="1"/>
  <c r="AU23" i="3"/>
  <c r="AO2572" i="3" l="1"/>
  <c r="AP2572" i="3" s="1"/>
  <c r="AN2572" i="3"/>
  <c r="AM2572" i="3"/>
  <c r="AO2571" i="3"/>
  <c r="AP2571" i="3" s="1"/>
  <c r="AN2571" i="3"/>
  <c r="AM2571" i="3"/>
  <c r="AO2570" i="3"/>
  <c r="AP2570" i="3" s="1"/>
  <c r="AN2570" i="3"/>
  <c r="AM2570" i="3"/>
  <c r="AO2569" i="3"/>
  <c r="AP2569" i="3" s="1"/>
  <c r="AN2569" i="3"/>
  <c r="AM2569" i="3"/>
  <c r="AO2568" i="3"/>
  <c r="AP2568" i="3" s="1"/>
  <c r="AN2568" i="3"/>
  <c r="AM2568" i="3"/>
  <c r="AO2567" i="3"/>
  <c r="AP2567" i="3" s="1"/>
  <c r="AN2567" i="3"/>
  <c r="AM2567" i="3"/>
  <c r="AO2566" i="3"/>
  <c r="AP2566" i="3" s="1"/>
  <c r="AN2566" i="3"/>
  <c r="AM2566" i="3"/>
  <c r="AO2565" i="3"/>
  <c r="AP2565" i="3" s="1"/>
  <c r="AN2565" i="3"/>
  <c r="AM2565" i="3"/>
  <c r="AO2564" i="3"/>
  <c r="AP2564" i="3" s="1"/>
  <c r="AN2564" i="3"/>
  <c r="AM2564" i="3"/>
  <c r="AO2563" i="3"/>
  <c r="AP2563" i="3" s="1"/>
  <c r="AN2563" i="3"/>
  <c r="AM2563" i="3"/>
  <c r="AO2562" i="3"/>
  <c r="AP2562" i="3" s="1"/>
  <c r="AN2562" i="3"/>
  <c r="AM2562" i="3"/>
  <c r="AO2561" i="3"/>
  <c r="AP2561" i="3" s="1"/>
  <c r="AN2561" i="3"/>
  <c r="AM2561" i="3"/>
  <c r="AO2560" i="3"/>
  <c r="AP2560" i="3" s="1"/>
  <c r="AN2560" i="3"/>
  <c r="AM2560" i="3"/>
  <c r="AO2559" i="3"/>
  <c r="AP2559" i="3" s="1"/>
  <c r="AN2559" i="3"/>
  <c r="AM2559" i="3"/>
  <c r="AO2558" i="3"/>
  <c r="AP2558" i="3" s="1"/>
  <c r="AN2558" i="3"/>
  <c r="AM2558" i="3"/>
  <c r="AL2572" i="3"/>
  <c r="AG2572" i="3"/>
  <c r="AB2572" i="3"/>
  <c r="AD2572" i="3" s="1"/>
  <c r="AE2572" i="3" s="1"/>
  <c r="AL2571" i="3"/>
  <c r="AG2571" i="3"/>
  <c r="AB2571" i="3"/>
  <c r="AD2571" i="3" s="1"/>
  <c r="AE2571" i="3" s="1"/>
  <c r="AL2570" i="3"/>
  <c r="AG2570" i="3"/>
  <c r="AB2570" i="3"/>
  <c r="AL2569" i="3"/>
  <c r="AG2569" i="3"/>
  <c r="AB2569" i="3"/>
  <c r="AD2569" i="3" s="1"/>
  <c r="AE2569" i="3" s="1"/>
  <c r="AL2568" i="3"/>
  <c r="AG2568" i="3"/>
  <c r="AB2568" i="3"/>
  <c r="AC2568" i="3" s="1"/>
  <c r="BH48" i="2"/>
  <c r="AD2570" i="3" l="1"/>
  <c r="AE2570" i="3" s="1"/>
  <c r="AK2570" i="3"/>
  <c r="AQ2558" i="3"/>
  <c r="AQ2570" i="3"/>
  <c r="AQ2562" i="3"/>
  <c r="AQ2563" i="3"/>
  <c r="AQ2569" i="3"/>
  <c r="AC2570" i="3"/>
  <c r="AC2571" i="3"/>
  <c r="AQ2561" i="3"/>
  <c r="AQ2564" i="3"/>
  <c r="AC2572" i="3"/>
  <c r="AQ2559" i="3"/>
  <c r="AQ2568" i="3"/>
  <c r="AQ2560" i="3"/>
  <c r="AQ2565" i="3"/>
  <c r="AQ2566" i="3"/>
  <c r="AQ2571" i="3"/>
  <c r="AQ2567" i="3"/>
  <c r="AQ2572" i="3"/>
  <c r="AD2568" i="3"/>
  <c r="AE2568" i="3" s="1"/>
  <c r="AC2569" i="3"/>
  <c r="AL2567" i="3"/>
  <c r="AG2567" i="3"/>
  <c r="AB2567" i="3"/>
  <c r="AD2567" i="3" s="1"/>
  <c r="AE2567" i="3" s="1"/>
  <c r="AL2566" i="3"/>
  <c r="AG2566" i="3"/>
  <c r="AB2566" i="3"/>
  <c r="AC2566" i="3" s="1"/>
  <c r="AL2565" i="3"/>
  <c r="AG2565" i="3"/>
  <c r="AB2565" i="3"/>
  <c r="AD2565" i="3" s="1"/>
  <c r="AE2565" i="3" s="1"/>
  <c r="AL2564" i="3"/>
  <c r="AG2564" i="3"/>
  <c r="AB2564" i="3"/>
  <c r="AD2564" i="3" s="1"/>
  <c r="AE2564" i="3" s="1"/>
  <c r="AL2563" i="3"/>
  <c r="AG2563" i="3"/>
  <c r="AB2563" i="3"/>
  <c r="AC2563" i="3" s="1"/>
  <c r="AD2566" i="3" l="1"/>
  <c r="AE2566" i="3" s="1"/>
  <c r="AD2563" i="3"/>
  <c r="AE2563" i="3" s="1"/>
  <c r="AC2565" i="3"/>
  <c r="AC2564" i="3"/>
  <c r="AC2567" i="3"/>
  <c r="AO2554" i="3"/>
  <c r="AP2554" i="3" s="1"/>
  <c r="AN2554" i="3"/>
  <c r="AM2554" i="3"/>
  <c r="AL2562" i="3"/>
  <c r="AG2562" i="3"/>
  <c r="AB2562" i="3"/>
  <c r="AD2562" i="3" s="1"/>
  <c r="AE2562" i="3" s="1"/>
  <c r="AL2561" i="3"/>
  <c r="AG2561" i="3"/>
  <c r="AB2561" i="3"/>
  <c r="AC2561" i="3" s="1"/>
  <c r="AL2560" i="3"/>
  <c r="AG2560" i="3"/>
  <c r="AB2560" i="3"/>
  <c r="AD2560" i="3" s="1"/>
  <c r="AE2560" i="3" s="1"/>
  <c r="AL2559" i="3"/>
  <c r="AG2559" i="3"/>
  <c r="AB2559" i="3"/>
  <c r="AD2559" i="3" s="1"/>
  <c r="AE2559" i="3" s="1"/>
  <c r="AL2558" i="3"/>
  <c r="AG2558" i="3"/>
  <c r="AB2558" i="3"/>
  <c r="AD2558" i="3" s="1"/>
  <c r="AE2558" i="3" s="1"/>
  <c r="AL2554" i="3"/>
  <c r="AG2554" i="3"/>
  <c r="AB2554" i="3"/>
  <c r="AD2554" i="3" s="1"/>
  <c r="AE2554" i="3" s="1"/>
  <c r="AC2554" i="3" l="1"/>
  <c r="AC2560" i="3"/>
  <c r="AD2561" i="3"/>
  <c r="AE2561" i="3" s="1"/>
  <c r="AQ2554" i="3"/>
  <c r="AC2559" i="3"/>
  <c r="AC2558" i="3"/>
  <c r="AC2562" i="3"/>
  <c r="AO2553" i="3"/>
  <c r="AP2553" i="3" s="1"/>
  <c r="AN2553" i="3"/>
  <c r="AM2553" i="3"/>
  <c r="AO2552" i="3"/>
  <c r="AP2552" i="3" s="1"/>
  <c r="AN2552" i="3"/>
  <c r="AM2552" i="3"/>
  <c r="AL2553" i="3"/>
  <c r="AG2553" i="3"/>
  <c r="AL2552" i="3"/>
  <c r="AG2552" i="3"/>
  <c r="AB2553" i="3"/>
  <c r="AD2553" i="3" s="1"/>
  <c r="AE2553" i="3" s="1"/>
  <c r="AQ2553" i="3" l="1"/>
  <c r="AC2553" i="3"/>
  <c r="AQ2552" i="3"/>
  <c r="AB2552" i="3"/>
  <c r="AC2552" i="3" l="1"/>
  <c r="AD2552" i="3"/>
  <c r="AE2552" i="3" s="1"/>
  <c r="D2555" i="3"/>
  <c r="C2555" i="3"/>
  <c r="R2555" i="3" l="1"/>
  <c r="D2556" i="3"/>
  <c r="C2556" i="3"/>
  <c r="R2556" i="3" l="1"/>
  <c r="AO2551" i="3"/>
  <c r="AP2551" i="3" s="1"/>
  <c r="AN2551" i="3"/>
  <c r="AM2551" i="3"/>
  <c r="AL2551" i="3"/>
  <c r="AG2551" i="3"/>
  <c r="AB2551" i="3"/>
  <c r="AD2551" i="3" s="1"/>
  <c r="AE2551" i="3" s="1"/>
  <c r="AQ2551" i="3" l="1"/>
  <c r="AC2551" i="3"/>
  <c r="AO2550" i="3"/>
  <c r="AP2550" i="3" s="1"/>
  <c r="AN2550" i="3"/>
  <c r="AM2550" i="3"/>
  <c r="AL2550" i="3"/>
  <c r="AG2550" i="3"/>
  <c r="AB2550" i="3"/>
  <c r="AD2550" i="3" l="1"/>
  <c r="AE2550" i="3" s="1"/>
  <c r="AK2550" i="3"/>
  <c r="AQ2550" i="3"/>
  <c r="AC2550" i="3"/>
  <c r="BE43" i="2"/>
  <c r="BF43" i="2" s="1"/>
  <c r="BG43" i="2" s="1"/>
  <c r="BH43" i="2" s="1"/>
  <c r="BE39" i="2"/>
  <c r="BF39" i="2" s="1"/>
  <c r="BG39" i="2" s="1"/>
  <c r="BH39" i="2" s="1"/>
  <c r="BE38" i="2"/>
  <c r="BF38" i="2" s="1"/>
  <c r="BG38" i="2" s="1"/>
  <c r="BH38" i="2" s="1"/>
  <c r="BE36" i="2"/>
  <c r="BF36" i="2" s="1"/>
  <c r="BI49" i="2"/>
  <c r="BG48" i="2"/>
  <c r="BF48" i="2"/>
  <c r="BE48" i="2"/>
  <c r="BI48" i="2" l="1"/>
  <c r="BG36" i="2"/>
  <c r="BH36" i="2" s="1"/>
  <c r="BI38" i="2"/>
  <c r="BI39" i="2"/>
  <c r="BI43" i="2"/>
  <c r="D2665" i="3"/>
  <c r="C2665" i="3"/>
  <c r="D2664" i="3"/>
  <c r="C2664" i="3"/>
  <c r="D2663" i="3"/>
  <c r="C2663" i="3"/>
  <c r="D2662" i="3"/>
  <c r="C2662" i="3"/>
  <c r="D2661" i="3"/>
  <c r="C2661" i="3"/>
  <c r="D2660" i="3"/>
  <c r="C2660" i="3"/>
  <c r="D2659" i="3"/>
  <c r="C2659" i="3"/>
  <c r="D2658" i="3"/>
  <c r="C2658" i="3"/>
  <c r="D2657" i="3"/>
  <c r="C2657" i="3"/>
  <c r="D2656" i="3"/>
  <c r="C2656" i="3"/>
  <c r="D2655" i="3"/>
  <c r="C2655" i="3"/>
  <c r="D2654" i="3"/>
  <c r="C2654" i="3"/>
  <c r="D2653" i="3"/>
  <c r="C2653" i="3"/>
  <c r="D2652" i="3"/>
  <c r="C2652" i="3"/>
  <c r="D2651" i="3"/>
  <c r="C2651" i="3"/>
  <c r="D2650" i="3"/>
  <c r="C2650" i="3"/>
  <c r="D2649" i="3"/>
  <c r="C2649" i="3"/>
  <c r="D2648" i="3"/>
  <c r="C2648" i="3"/>
  <c r="D2647" i="3"/>
  <c r="C2647" i="3"/>
  <c r="D2646" i="3"/>
  <c r="C2646" i="3"/>
  <c r="D2645" i="3"/>
  <c r="C2645" i="3"/>
  <c r="D2644" i="3"/>
  <c r="C2644" i="3"/>
  <c r="D2643" i="3"/>
  <c r="C2643" i="3"/>
  <c r="D2642" i="3"/>
  <c r="C2642" i="3"/>
  <c r="D2641" i="3"/>
  <c r="C2641" i="3"/>
  <c r="D2640" i="3"/>
  <c r="C2640" i="3"/>
  <c r="D2639" i="3"/>
  <c r="C2639" i="3"/>
  <c r="D2638" i="3"/>
  <c r="C2638" i="3"/>
  <c r="D2637" i="3"/>
  <c r="C2637" i="3"/>
  <c r="D2636" i="3"/>
  <c r="C2636" i="3"/>
  <c r="D2635" i="3"/>
  <c r="C2635" i="3"/>
  <c r="D2634" i="3"/>
  <c r="C2634" i="3"/>
  <c r="D2633" i="3"/>
  <c r="C2633" i="3"/>
  <c r="D2632" i="3"/>
  <c r="C2632" i="3"/>
  <c r="D2631" i="3"/>
  <c r="C2631" i="3"/>
  <c r="D2630" i="3"/>
  <c r="C2630" i="3"/>
  <c r="D2629" i="3"/>
  <c r="C2629" i="3"/>
  <c r="D2628" i="3"/>
  <c r="C2628" i="3"/>
  <c r="D2627" i="3"/>
  <c r="C2627" i="3"/>
  <c r="D2626" i="3"/>
  <c r="C2626" i="3"/>
  <c r="D2625" i="3"/>
  <c r="C2625" i="3"/>
  <c r="D2624" i="3"/>
  <c r="C2624" i="3"/>
  <c r="D2623" i="3"/>
  <c r="C2623" i="3"/>
  <c r="D2622" i="3"/>
  <c r="C2622" i="3"/>
  <c r="D2621" i="3"/>
  <c r="C2621" i="3"/>
  <c r="D2620" i="3"/>
  <c r="C2620" i="3"/>
  <c r="D2619" i="3"/>
  <c r="C2619" i="3"/>
  <c r="D2618" i="3"/>
  <c r="C2618" i="3"/>
  <c r="D2617" i="3"/>
  <c r="C2617" i="3"/>
  <c r="D2616" i="3"/>
  <c r="C2616" i="3"/>
  <c r="D2615" i="3"/>
  <c r="C2615" i="3"/>
  <c r="D2614" i="3"/>
  <c r="C2614" i="3"/>
  <c r="D2613" i="3"/>
  <c r="C2613" i="3"/>
  <c r="D2612" i="3"/>
  <c r="C2612" i="3"/>
  <c r="D2611" i="3"/>
  <c r="C2611" i="3"/>
  <c r="D2610" i="3"/>
  <c r="C2610" i="3"/>
  <c r="D2609" i="3"/>
  <c r="C2609" i="3"/>
  <c r="D2608" i="3"/>
  <c r="C2608" i="3"/>
  <c r="D2607" i="3"/>
  <c r="C2607" i="3"/>
  <c r="D2606" i="3"/>
  <c r="C2606" i="3"/>
  <c r="D2605" i="3"/>
  <c r="C2605" i="3"/>
  <c r="D2604" i="3"/>
  <c r="C2604" i="3"/>
  <c r="D2603" i="3"/>
  <c r="C2603" i="3"/>
  <c r="D2602" i="3"/>
  <c r="C2602" i="3"/>
  <c r="D2601" i="3"/>
  <c r="C2601" i="3"/>
  <c r="D2600" i="3"/>
  <c r="C2600" i="3"/>
  <c r="D2599" i="3"/>
  <c r="C2599" i="3"/>
  <c r="D2598" i="3"/>
  <c r="C2598" i="3"/>
  <c r="D2597" i="3"/>
  <c r="C2597" i="3"/>
  <c r="D2596" i="3"/>
  <c r="C2596" i="3"/>
  <c r="D2595" i="3"/>
  <c r="C2595" i="3"/>
  <c r="D2594" i="3"/>
  <c r="C2594" i="3"/>
  <c r="D2593" i="3"/>
  <c r="C2593" i="3"/>
  <c r="D2592" i="3"/>
  <c r="C2592" i="3"/>
  <c r="D2591" i="3"/>
  <c r="C2591" i="3"/>
  <c r="D2588" i="3"/>
  <c r="C2588" i="3"/>
  <c r="D2587" i="3"/>
  <c r="C2587" i="3"/>
  <c r="D2586" i="3"/>
  <c r="C2586" i="3"/>
  <c r="D2585" i="3"/>
  <c r="C2585" i="3"/>
  <c r="D2584" i="3"/>
  <c r="C2584" i="3"/>
  <c r="D2583" i="3"/>
  <c r="C2583" i="3"/>
  <c r="D2582" i="3"/>
  <c r="C2582" i="3"/>
  <c r="D2581" i="3"/>
  <c r="C2581" i="3"/>
  <c r="D2580" i="3"/>
  <c r="C2580" i="3"/>
  <c r="D2579" i="3"/>
  <c r="C2579" i="3"/>
  <c r="D2578" i="3"/>
  <c r="C2578" i="3"/>
  <c r="D2576" i="3"/>
  <c r="C2576" i="3"/>
  <c r="D2589" i="3"/>
  <c r="C2589" i="3"/>
  <c r="D2577" i="3"/>
  <c r="C2577" i="3"/>
  <c r="D2572" i="3"/>
  <c r="C2572" i="3"/>
  <c r="D2571" i="3"/>
  <c r="C2571" i="3"/>
  <c r="D2567" i="3"/>
  <c r="C2567" i="3"/>
  <c r="D2566" i="3"/>
  <c r="C2566" i="3"/>
  <c r="D2565" i="3"/>
  <c r="C2565" i="3"/>
  <c r="D2564" i="3"/>
  <c r="C2564" i="3"/>
  <c r="D2563" i="3"/>
  <c r="C2563" i="3"/>
  <c r="D2570" i="3"/>
  <c r="C2570" i="3"/>
  <c r="D2569" i="3"/>
  <c r="C2569" i="3"/>
  <c r="D2568" i="3"/>
  <c r="C2568" i="3"/>
  <c r="D2562" i="3"/>
  <c r="C2562" i="3"/>
  <c r="D2561" i="3"/>
  <c r="C2561" i="3"/>
  <c r="D2560" i="3"/>
  <c r="C2560" i="3"/>
  <c r="D2559" i="3"/>
  <c r="C2559" i="3"/>
  <c r="D2558" i="3"/>
  <c r="C2558" i="3"/>
  <c r="AO2549" i="3"/>
  <c r="AP2549" i="3" s="1"/>
  <c r="AN2549" i="3"/>
  <c r="AM2549" i="3"/>
  <c r="AO2548" i="3"/>
  <c r="AP2548" i="3" s="1"/>
  <c r="AN2548" i="3"/>
  <c r="AM2548" i="3"/>
  <c r="AO2547" i="3"/>
  <c r="AP2547" i="3" s="1"/>
  <c r="AN2547" i="3"/>
  <c r="AM2547" i="3"/>
  <c r="AO2546" i="3"/>
  <c r="AP2546" i="3" s="1"/>
  <c r="AN2546" i="3"/>
  <c r="AM2546" i="3"/>
  <c r="AO2545" i="3"/>
  <c r="AP2545" i="3" s="1"/>
  <c r="AN2545" i="3"/>
  <c r="AM2545" i="3"/>
  <c r="AL2549" i="3"/>
  <c r="AK2549" i="3"/>
  <c r="AG2549" i="3"/>
  <c r="AB2549" i="3"/>
  <c r="AD2549" i="3" s="1"/>
  <c r="AE2549" i="3" s="1"/>
  <c r="AL2548" i="3"/>
  <c r="AK2548" i="3"/>
  <c r="AG2548" i="3"/>
  <c r="AB2548" i="3"/>
  <c r="AD2548" i="3" s="1"/>
  <c r="AE2548" i="3" s="1"/>
  <c r="AL2547" i="3"/>
  <c r="AK2547" i="3"/>
  <c r="AG2547" i="3"/>
  <c r="AB2547" i="3"/>
  <c r="AD2547" i="3" s="1"/>
  <c r="AE2547" i="3" s="1"/>
  <c r="AL2546" i="3"/>
  <c r="AK2546" i="3"/>
  <c r="AG2546" i="3"/>
  <c r="AB2546" i="3"/>
  <c r="AD2546" i="3" s="1"/>
  <c r="AE2546" i="3" s="1"/>
  <c r="AL2545" i="3"/>
  <c r="AK2545" i="3"/>
  <c r="AG2545" i="3"/>
  <c r="AB2545" i="3"/>
  <c r="AD2545" i="3" s="1"/>
  <c r="AE2545" i="3" s="1"/>
  <c r="R2580" i="3" l="1"/>
  <c r="T2580" i="3" s="1"/>
  <c r="R2660" i="3"/>
  <c r="R2664" i="3"/>
  <c r="R2576" i="3"/>
  <c r="R2579" i="3"/>
  <c r="T2579" i="3" s="1"/>
  <c r="R2581" i="3"/>
  <c r="R2583" i="3"/>
  <c r="R2595" i="3"/>
  <c r="R2597" i="3"/>
  <c r="R2599" i="3"/>
  <c r="R2601" i="3"/>
  <c r="R2643" i="3"/>
  <c r="R2659" i="3"/>
  <c r="R2661" i="3"/>
  <c r="R2663" i="3"/>
  <c r="R2665" i="3"/>
  <c r="BI36" i="2"/>
  <c r="AQ2546" i="3"/>
  <c r="R2558" i="3"/>
  <c r="R2562" i="3"/>
  <c r="R2563" i="3"/>
  <c r="R2567" i="3"/>
  <c r="R2602" i="3"/>
  <c r="R2610" i="3"/>
  <c r="R2614" i="3"/>
  <c r="R2618" i="3"/>
  <c r="R2626" i="3"/>
  <c r="R2630" i="3"/>
  <c r="R2634" i="3"/>
  <c r="R2638" i="3"/>
  <c r="R2588" i="3"/>
  <c r="R2606" i="3"/>
  <c r="R2584" i="3"/>
  <c r="R2594" i="3"/>
  <c r="R2598" i="3"/>
  <c r="R2611" i="3"/>
  <c r="R2613" i="3"/>
  <c r="R2615" i="3"/>
  <c r="R2617" i="3"/>
  <c r="R2627" i="3"/>
  <c r="R2629" i="3"/>
  <c r="R2631" i="3"/>
  <c r="R2633" i="3"/>
  <c r="R2642" i="3"/>
  <c r="R2646" i="3"/>
  <c r="R2654" i="3"/>
  <c r="R2559" i="3"/>
  <c r="R2561" i="3"/>
  <c r="R2568" i="3"/>
  <c r="R2570" i="3"/>
  <c r="T2570" i="3" s="1"/>
  <c r="R2622" i="3"/>
  <c r="R2589" i="3"/>
  <c r="R2560" i="3"/>
  <c r="R2569" i="3"/>
  <c r="R2596" i="3"/>
  <c r="R2600" i="3"/>
  <c r="R2628" i="3"/>
  <c r="R2632" i="3"/>
  <c r="R2658" i="3"/>
  <c r="R2662" i="3"/>
  <c r="AQ2547" i="3"/>
  <c r="R2645" i="3"/>
  <c r="R2647" i="3"/>
  <c r="R2649" i="3"/>
  <c r="R2578" i="3"/>
  <c r="T2578" i="3" s="1"/>
  <c r="R2582" i="3"/>
  <c r="R2612" i="3"/>
  <c r="R2616" i="3"/>
  <c r="R2644" i="3"/>
  <c r="R2648" i="3"/>
  <c r="R2650" i="3"/>
  <c r="R2564" i="3"/>
  <c r="R2566" i="3"/>
  <c r="R2585" i="3"/>
  <c r="R2587" i="3"/>
  <c r="R2603" i="3"/>
  <c r="R2605" i="3"/>
  <c r="R2619" i="3"/>
  <c r="R2621" i="3"/>
  <c r="R2635" i="3"/>
  <c r="R2637" i="3"/>
  <c r="R2651" i="3"/>
  <c r="R2653" i="3"/>
  <c r="R2565" i="3"/>
  <c r="R2571" i="3"/>
  <c r="T2571" i="3" s="1"/>
  <c r="R2577" i="3"/>
  <c r="R2586" i="3"/>
  <c r="R2591" i="3"/>
  <c r="R2593" i="3"/>
  <c r="R2604" i="3"/>
  <c r="R2607" i="3"/>
  <c r="R2609" i="3"/>
  <c r="R2620" i="3"/>
  <c r="R2623" i="3"/>
  <c r="R2625" i="3"/>
  <c r="R2636" i="3"/>
  <c r="R2639" i="3"/>
  <c r="R2641" i="3"/>
  <c r="R2652" i="3"/>
  <c r="R2655" i="3"/>
  <c r="R2657" i="3"/>
  <c r="R2572" i="3"/>
  <c r="T2572" i="3" s="1"/>
  <c r="R2592" i="3"/>
  <c r="R2608" i="3"/>
  <c r="R2624" i="3"/>
  <c r="R2640" i="3"/>
  <c r="R2656" i="3"/>
  <c r="AQ2549" i="3"/>
  <c r="AQ2545" i="3"/>
  <c r="AQ2548" i="3"/>
  <c r="AC2545" i="3"/>
  <c r="AC2546" i="3"/>
  <c r="AC2547" i="3"/>
  <c r="AC2548" i="3"/>
  <c r="AC2549" i="3"/>
  <c r="D2557" i="3"/>
  <c r="C2557" i="3"/>
  <c r="D2554" i="3"/>
  <c r="C2554" i="3"/>
  <c r="D2575" i="3"/>
  <c r="C2575" i="3"/>
  <c r="D2574" i="3"/>
  <c r="C2574" i="3"/>
  <c r="D2573" i="3"/>
  <c r="C2573" i="3"/>
  <c r="D2552" i="3"/>
  <c r="C2552" i="3"/>
  <c r="D2553" i="3"/>
  <c r="C2553" i="3"/>
  <c r="D2551" i="3"/>
  <c r="C2551" i="3"/>
  <c r="D2550" i="3"/>
  <c r="C2550" i="3"/>
  <c r="D2546" i="3"/>
  <c r="C2546" i="3"/>
  <c r="D2545" i="3"/>
  <c r="C2545" i="3"/>
  <c r="D2549" i="3"/>
  <c r="C2549" i="3"/>
  <c r="D2548" i="3"/>
  <c r="C2548" i="3"/>
  <c r="D2547" i="3"/>
  <c r="C2547" i="3"/>
  <c r="R2548" i="3" l="1"/>
  <c r="T2548" i="3" s="1"/>
  <c r="R2545" i="3"/>
  <c r="T2545" i="3" s="1"/>
  <c r="R2550" i="3"/>
  <c r="T2550" i="3" s="1"/>
  <c r="R2553" i="3"/>
  <c r="R2573" i="3"/>
  <c r="T2573" i="3" s="1"/>
  <c r="R2575" i="3"/>
  <c r="T2575" i="3" s="1"/>
  <c r="R2557" i="3"/>
  <c r="R2549" i="3"/>
  <c r="T2549" i="3" s="1"/>
  <c r="R2552" i="3"/>
  <c r="R2554" i="3"/>
  <c r="R2547" i="3"/>
  <c r="T2547" i="3" s="1"/>
  <c r="R2546" i="3"/>
  <c r="T2546" i="3" s="1"/>
  <c r="R2551" i="3"/>
  <c r="T2551" i="3" s="1"/>
  <c r="R2574" i="3"/>
  <c r="T2574" i="3" s="1"/>
  <c r="AO2544" i="3"/>
  <c r="AP2544" i="3" s="1"/>
  <c r="AN2544" i="3"/>
  <c r="AM2544" i="3"/>
  <c r="AL2544" i="3"/>
  <c r="AO2543" i="3"/>
  <c r="AP2543" i="3" s="1"/>
  <c r="AN2543" i="3"/>
  <c r="AM2543" i="3"/>
  <c r="AL2543" i="3"/>
  <c r="AO2542" i="3"/>
  <c r="AP2542" i="3" s="1"/>
  <c r="AN2542" i="3"/>
  <c r="AM2542" i="3"/>
  <c r="AL2542" i="3"/>
  <c r="AO2541" i="3"/>
  <c r="AP2541" i="3" s="1"/>
  <c r="AN2541" i="3"/>
  <c r="AM2541" i="3"/>
  <c r="AL2541" i="3"/>
  <c r="AO2540" i="3"/>
  <c r="AP2540" i="3" s="1"/>
  <c r="AN2540" i="3"/>
  <c r="AM2540" i="3"/>
  <c r="AL2540" i="3"/>
  <c r="AO2539" i="3"/>
  <c r="AP2539" i="3" s="1"/>
  <c r="AN2539" i="3"/>
  <c r="AM2539" i="3"/>
  <c r="AL2539" i="3"/>
  <c r="AO2538" i="3"/>
  <c r="AP2538" i="3" s="1"/>
  <c r="AN2538" i="3"/>
  <c r="AM2538" i="3"/>
  <c r="AL2538" i="3"/>
  <c r="AO2537" i="3"/>
  <c r="AP2537" i="3" s="1"/>
  <c r="AN2537" i="3"/>
  <c r="AM2537" i="3"/>
  <c r="AL2537" i="3"/>
  <c r="AO2536" i="3"/>
  <c r="AP2536" i="3" s="1"/>
  <c r="AN2536" i="3"/>
  <c r="AM2536" i="3"/>
  <c r="AL2536" i="3"/>
  <c r="AO2535" i="3"/>
  <c r="AP2535" i="3" s="1"/>
  <c r="AN2535" i="3"/>
  <c r="AM2535" i="3"/>
  <c r="AL2535" i="3"/>
  <c r="AO2534" i="3"/>
  <c r="AP2534" i="3" s="1"/>
  <c r="AN2534" i="3"/>
  <c r="AM2534" i="3"/>
  <c r="AL2534" i="3"/>
  <c r="AO2533" i="3"/>
  <c r="AP2533" i="3" s="1"/>
  <c r="AN2533" i="3"/>
  <c r="AM2533" i="3"/>
  <c r="AL2533" i="3"/>
  <c r="AO2532" i="3"/>
  <c r="AP2532" i="3" s="1"/>
  <c r="AN2532" i="3"/>
  <c r="AM2532" i="3"/>
  <c r="AL2532" i="3"/>
  <c r="AO2531" i="3"/>
  <c r="AP2531" i="3" s="1"/>
  <c r="AN2531" i="3"/>
  <c r="AM2531" i="3"/>
  <c r="AL2531" i="3"/>
  <c r="AO2530" i="3"/>
  <c r="AP2530" i="3" s="1"/>
  <c r="AN2530" i="3"/>
  <c r="AM2530" i="3"/>
  <c r="AL2530" i="3"/>
  <c r="AO2529" i="3"/>
  <c r="AP2529" i="3" s="1"/>
  <c r="AN2529" i="3"/>
  <c r="AM2529" i="3"/>
  <c r="AL2529" i="3"/>
  <c r="AO2528" i="3"/>
  <c r="AP2528" i="3" s="1"/>
  <c r="AN2528" i="3"/>
  <c r="AM2528" i="3"/>
  <c r="AL2528" i="3"/>
  <c r="AO2527" i="3"/>
  <c r="AP2527" i="3" s="1"/>
  <c r="AN2527" i="3"/>
  <c r="AM2527" i="3"/>
  <c r="AL2527" i="3"/>
  <c r="AO2526" i="3"/>
  <c r="AP2526" i="3" s="1"/>
  <c r="AN2526" i="3"/>
  <c r="AM2526" i="3"/>
  <c r="AL2526" i="3"/>
  <c r="AO2525" i="3"/>
  <c r="AP2525" i="3" s="1"/>
  <c r="AN2525" i="3"/>
  <c r="AM2525" i="3"/>
  <c r="AL2525" i="3"/>
  <c r="AO2524" i="3"/>
  <c r="AP2524" i="3" s="1"/>
  <c r="AN2524" i="3"/>
  <c r="AM2524" i="3"/>
  <c r="AL2524" i="3"/>
  <c r="AO2523" i="3"/>
  <c r="AP2523" i="3" s="1"/>
  <c r="AN2523" i="3"/>
  <c r="AM2523" i="3"/>
  <c r="AL2523" i="3"/>
  <c r="AO2522" i="3"/>
  <c r="AP2522" i="3" s="1"/>
  <c r="AN2522" i="3"/>
  <c r="AM2522" i="3"/>
  <c r="AL2522" i="3"/>
  <c r="AK2544" i="3"/>
  <c r="AK2543" i="3"/>
  <c r="AK2542" i="3"/>
  <c r="AK2541" i="3"/>
  <c r="AK2540" i="3"/>
  <c r="AK2535" i="3"/>
  <c r="AK2528" i="3"/>
  <c r="AK2527" i="3"/>
  <c r="AK2526" i="3"/>
  <c r="AK2525" i="3"/>
  <c r="AK2524" i="3"/>
  <c r="AK2523" i="3"/>
  <c r="AK2522" i="3"/>
  <c r="AK2520" i="3"/>
  <c r="AK2519" i="3"/>
  <c r="AK2518" i="3"/>
  <c r="AG2544" i="3"/>
  <c r="AB2544" i="3"/>
  <c r="AD2544" i="3" s="1"/>
  <c r="AE2544" i="3" s="1"/>
  <c r="AG2543" i="3"/>
  <c r="AB2543" i="3"/>
  <c r="AD2543" i="3" s="1"/>
  <c r="AE2543" i="3" s="1"/>
  <c r="AG2542" i="3"/>
  <c r="AB2542" i="3"/>
  <c r="AD2542" i="3" s="1"/>
  <c r="AE2542" i="3" s="1"/>
  <c r="AG2541" i="3"/>
  <c r="AB2541" i="3"/>
  <c r="AD2541" i="3" s="1"/>
  <c r="AE2541" i="3" s="1"/>
  <c r="AG2540" i="3"/>
  <c r="AB2540" i="3"/>
  <c r="AC2540" i="3" s="1"/>
  <c r="AG2539" i="3"/>
  <c r="AB2539" i="3"/>
  <c r="AD2539" i="3" s="1"/>
  <c r="AE2539" i="3" s="1"/>
  <c r="AG2538" i="3"/>
  <c r="AB2538" i="3"/>
  <c r="AD2538" i="3" s="1"/>
  <c r="AE2538" i="3" s="1"/>
  <c r="AG2537" i="3"/>
  <c r="AB2537" i="3"/>
  <c r="AD2537" i="3" s="1"/>
  <c r="AE2537" i="3" s="1"/>
  <c r="AG2536" i="3"/>
  <c r="AB2536" i="3"/>
  <c r="AD2536" i="3" s="1"/>
  <c r="AE2536" i="3" s="1"/>
  <c r="AG2535" i="3"/>
  <c r="AB2535" i="3"/>
  <c r="AD2535" i="3" s="1"/>
  <c r="AE2535" i="3" s="1"/>
  <c r="AG2534" i="3"/>
  <c r="AB2534" i="3"/>
  <c r="AD2534" i="3" s="1"/>
  <c r="AE2534" i="3" s="1"/>
  <c r="AG2533" i="3"/>
  <c r="AB2533" i="3"/>
  <c r="AD2533" i="3" s="1"/>
  <c r="AE2533" i="3" s="1"/>
  <c r="AG2532" i="3"/>
  <c r="AB2532" i="3"/>
  <c r="AC2532" i="3" s="1"/>
  <c r="AG2531" i="3"/>
  <c r="AB2531" i="3"/>
  <c r="AD2531" i="3" s="1"/>
  <c r="AE2531" i="3" s="1"/>
  <c r="AG2530" i="3"/>
  <c r="AB2530" i="3"/>
  <c r="AD2530" i="3" s="1"/>
  <c r="AE2530" i="3" s="1"/>
  <c r="AG2529" i="3"/>
  <c r="AB2529" i="3"/>
  <c r="AD2529" i="3" s="1"/>
  <c r="AE2529" i="3" s="1"/>
  <c r="AG2528" i="3"/>
  <c r="AB2528" i="3"/>
  <c r="AC2528" i="3" s="1"/>
  <c r="AG2527" i="3"/>
  <c r="AB2527" i="3"/>
  <c r="AD2527" i="3" s="1"/>
  <c r="AE2527" i="3" s="1"/>
  <c r="AG2526" i="3"/>
  <c r="AB2526" i="3"/>
  <c r="AD2526" i="3" s="1"/>
  <c r="AE2526" i="3" s="1"/>
  <c r="AG2525" i="3"/>
  <c r="AB2525" i="3"/>
  <c r="AD2525" i="3" s="1"/>
  <c r="AE2525" i="3" s="1"/>
  <c r="AG2524" i="3"/>
  <c r="AB2524" i="3"/>
  <c r="AC2524" i="3" s="1"/>
  <c r="AG2523" i="3"/>
  <c r="AB2523" i="3"/>
  <c r="AD2523" i="3" s="1"/>
  <c r="AE2523" i="3" s="1"/>
  <c r="AG2522" i="3"/>
  <c r="AB2522" i="3"/>
  <c r="AD2522" i="3" s="1"/>
  <c r="AE2522" i="3" s="1"/>
  <c r="AK2538" i="3" l="1"/>
  <c r="AK2536" i="3"/>
  <c r="AK2537" i="3"/>
  <c r="AK2539" i="3"/>
  <c r="AK2532" i="3"/>
  <c r="AK2529" i="3"/>
  <c r="AK2533" i="3"/>
  <c r="AK2531" i="3"/>
  <c r="AK2530" i="3"/>
  <c r="AK2534" i="3"/>
  <c r="AD2540" i="3"/>
  <c r="AE2540" i="3" s="1"/>
  <c r="AD2532" i="3"/>
  <c r="AE2532" i="3" s="1"/>
  <c r="AQ2529" i="3"/>
  <c r="AQ2524" i="3"/>
  <c r="AQ2528" i="3"/>
  <c r="AQ2532" i="3"/>
  <c r="AQ2536" i="3"/>
  <c r="AQ2540" i="3"/>
  <c r="AQ2537" i="3"/>
  <c r="AD2524" i="3"/>
  <c r="AE2524" i="3" s="1"/>
  <c r="AC2536" i="3"/>
  <c r="AC2544" i="3"/>
  <c r="AQ2523" i="3"/>
  <c r="AQ2525" i="3"/>
  <c r="AQ2527" i="3"/>
  <c r="AD2528" i="3"/>
  <c r="AE2528" i="3" s="1"/>
  <c r="AQ2531" i="3"/>
  <c r="AQ2533" i="3"/>
  <c r="AQ2535" i="3"/>
  <c r="AQ2539" i="3"/>
  <c r="AQ2541" i="3"/>
  <c r="AQ2543" i="3"/>
  <c r="AC2522" i="3"/>
  <c r="AC2526" i="3"/>
  <c r="AC2530" i="3"/>
  <c r="AC2534" i="3"/>
  <c r="AC2538" i="3"/>
  <c r="AC2542" i="3"/>
  <c r="AQ2526" i="3"/>
  <c r="AQ2534" i="3"/>
  <c r="AQ2542" i="3"/>
  <c r="AQ2544" i="3"/>
  <c r="AQ2522" i="3"/>
  <c r="AQ2530" i="3"/>
  <c r="AQ2538" i="3"/>
  <c r="AC2523" i="3"/>
  <c r="AC2525" i="3"/>
  <c r="AC2527" i="3"/>
  <c r="AC2529" i="3"/>
  <c r="AC2531" i="3"/>
  <c r="AC2533" i="3"/>
  <c r="AC2535" i="3"/>
  <c r="AC2537" i="3"/>
  <c r="AC2539" i="3"/>
  <c r="AC2541" i="3"/>
  <c r="AC2543" i="3"/>
  <c r="C2543" i="3" l="1"/>
  <c r="D2543" i="3"/>
  <c r="C2544" i="3"/>
  <c r="D2544" i="3"/>
  <c r="D2533" i="3" l="1"/>
  <c r="C2533" i="3"/>
  <c r="D2532" i="3"/>
  <c r="C2532" i="3"/>
  <c r="D2527" i="3" l="1"/>
  <c r="C2527" i="3"/>
  <c r="D2526" i="3"/>
  <c r="C2526" i="3"/>
  <c r="D2525" i="3"/>
  <c r="C2525" i="3"/>
  <c r="D2524" i="3"/>
  <c r="C2524" i="3"/>
  <c r="D2523" i="3"/>
  <c r="C2523" i="3"/>
  <c r="D2522" i="3"/>
  <c r="C2522" i="3"/>
  <c r="D2531" i="3"/>
  <c r="C2531" i="3"/>
  <c r="D2530" i="3"/>
  <c r="C2530" i="3"/>
  <c r="AO2521" i="3" l="1"/>
  <c r="AP2521" i="3" s="1"/>
  <c r="AN2521" i="3"/>
  <c r="AM2521" i="3"/>
  <c r="AQ2521" i="3" l="1"/>
  <c r="AH2459" i="3" l="1"/>
  <c r="AH2452" i="3"/>
  <c r="AL2521" i="3" l="1"/>
  <c r="AG2521" i="3"/>
  <c r="AB2521" i="3"/>
  <c r="AD2521" i="3" l="1"/>
  <c r="AE2521" i="3" s="1"/>
  <c r="AK2521" i="3"/>
  <c r="AC2521" i="3"/>
  <c r="AG2520" i="3"/>
  <c r="AB2520" i="3"/>
  <c r="AD2520" i="3" s="1"/>
  <c r="AE2520" i="3" s="1"/>
  <c r="AG2519" i="3"/>
  <c r="AB2519" i="3"/>
  <c r="AD2519" i="3" s="1"/>
  <c r="AE2519" i="3" s="1"/>
  <c r="AG2518" i="3"/>
  <c r="AB2518" i="3"/>
  <c r="AC2518" i="3" s="1"/>
  <c r="AG2517" i="3"/>
  <c r="AB2517" i="3"/>
  <c r="AD2517" i="3" s="1"/>
  <c r="AE2517" i="3" s="1"/>
  <c r="AG2516" i="3"/>
  <c r="AB2516" i="3"/>
  <c r="AD2516" i="3" s="1"/>
  <c r="AE2516" i="3" s="1"/>
  <c r="AG2515" i="3"/>
  <c r="AB2515" i="3"/>
  <c r="AD2515" i="3" s="1"/>
  <c r="AE2515" i="3" s="1"/>
  <c r="AG2514" i="3"/>
  <c r="AB2514" i="3"/>
  <c r="AC2514" i="3" s="1"/>
  <c r="AD2518" i="3" l="1"/>
  <c r="AE2518" i="3" s="1"/>
  <c r="AD2514" i="3"/>
  <c r="AE2514" i="3" s="1"/>
  <c r="AC2516" i="3"/>
  <c r="AC2520" i="3"/>
  <c r="AC2515" i="3"/>
  <c r="AC2517" i="3"/>
  <c r="AC2519" i="3"/>
  <c r="AZ43" i="2" l="1"/>
  <c r="BA43" i="2" s="1"/>
  <c r="BB43" i="2" s="1"/>
  <c r="BC43" i="2" s="1"/>
  <c r="AZ39" i="2"/>
  <c r="BA39" i="2" s="1"/>
  <c r="BB39" i="2" s="1"/>
  <c r="BC39" i="2" s="1"/>
  <c r="AZ38" i="2"/>
  <c r="BA38" i="2" s="1"/>
  <c r="BB38" i="2" s="1"/>
  <c r="BC38" i="2" s="1"/>
  <c r="AZ36" i="2"/>
  <c r="BA36" i="2" s="1"/>
  <c r="BB36" i="2" s="1"/>
  <c r="BC36" i="2" s="1"/>
  <c r="BD49" i="2"/>
  <c r="BC48" i="2"/>
  <c r="BB48" i="2"/>
  <c r="BA48" i="2"/>
  <c r="AZ48" i="2"/>
  <c r="BD48" i="2" l="1"/>
  <c r="BD38" i="2"/>
  <c r="BD39" i="2"/>
  <c r="BD43" i="2"/>
  <c r="BD36" i="2" l="1"/>
  <c r="AO2515" i="3" l="1"/>
  <c r="AP2515" i="3" s="1"/>
  <c r="AN2515" i="3"/>
  <c r="AM2515" i="3"/>
  <c r="AL2515" i="3"/>
  <c r="AK2515" i="3"/>
  <c r="D2515" i="3"/>
  <c r="C2515" i="3"/>
  <c r="AO2514" i="3"/>
  <c r="AP2514" i="3" s="1"/>
  <c r="AN2514" i="3"/>
  <c r="AM2514" i="3"/>
  <c r="AL2514" i="3"/>
  <c r="AK2514" i="3"/>
  <c r="D2514" i="3"/>
  <c r="C2514" i="3"/>
  <c r="AQ2514" i="3" l="1"/>
  <c r="AQ2515" i="3"/>
  <c r="AL2518" i="3"/>
  <c r="AL2520" i="3"/>
  <c r="AL2519" i="3"/>
  <c r="AL2517" i="3"/>
  <c r="AL2516" i="3"/>
  <c r="AO2518" i="3"/>
  <c r="AP2518" i="3" s="1"/>
  <c r="AN2518" i="3"/>
  <c r="AM2518" i="3"/>
  <c r="AO2520" i="3"/>
  <c r="AP2520" i="3" s="1"/>
  <c r="AN2520" i="3"/>
  <c r="AM2520" i="3"/>
  <c r="AO2519" i="3"/>
  <c r="AP2519" i="3" s="1"/>
  <c r="AN2519" i="3"/>
  <c r="AM2519" i="3"/>
  <c r="AQ2518" i="3" l="1"/>
  <c r="AQ2519" i="3"/>
  <c r="AQ2520" i="3"/>
  <c r="G24" i="13" l="1"/>
  <c r="F24" i="13"/>
  <c r="E24" i="13"/>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4" i="4"/>
  <c r="A5" i="4" s="1"/>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3" i="4" s="1"/>
  <c r="A254" i="4" s="1"/>
  <c r="A255" i="4" s="1"/>
  <c r="A256" i="4" s="1"/>
  <c r="A257" i="4" s="1"/>
  <c r="A258" i="4" s="1"/>
  <c r="A259" i="4" s="1"/>
  <c r="A260" i="4" s="1"/>
  <c r="A261" i="4" s="1"/>
  <c r="A262" i="4" s="1"/>
  <c r="A263" i="4" s="1"/>
  <c r="A264" i="4" s="1"/>
  <c r="A265" i="4" s="1"/>
  <c r="A266" i="4" s="1"/>
  <c r="A267" i="4" s="1"/>
  <c r="A268" i="4" s="1"/>
  <c r="A269" i="4" s="1"/>
  <c r="A270" i="4" s="1"/>
  <c r="A271" i="4" s="1"/>
  <c r="A272" i="4" s="1"/>
  <c r="A273" i="4" s="1"/>
  <c r="A274" i="4" s="1"/>
  <c r="A275" i="4" s="1"/>
  <c r="A276" i="4" s="1"/>
  <c r="A277" i="4" s="1"/>
  <c r="A278" i="4" s="1"/>
  <c r="A279" i="4" s="1"/>
  <c r="A280" i="4" s="1"/>
  <c r="A281" i="4" s="1"/>
  <c r="A282" i="4" s="1"/>
  <c r="A283" i="4" s="1"/>
  <c r="A284" i="4" s="1"/>
  <c r="A285" i="4" s="1"/>
  <c r="A286" i="4" s="1"/>
  <c r="A287" i="4" s="1"/>
  <c r="A288" i="4" s="1"/>
  <c r="A289" i="4" s="1"/>
  <c r="A290" i="4" s="1"/>
  <c r="A291" i="4" s="1"/>
  <c r="A292" i="4" s="1"/>
  <c r="A293" i="4" s="1"/>
  <c r="A294" i="4" s="1"/>
  <c r="A295" i="4" s="1"/>
  <c r="A296" i="4" s="1"/>
  <c r="A297" i="4" s="1"/>
  <c r="A298" i="4" s="1"/>
  <c r="A299" i="4" s="1"/>
  <c r="A300" i="4" s="1"/>
  <c r="A301" i="4" s="1"/>
  <c r="A302" i="4" s="1"/>
  <c r="A303" i="4" s="1"/>
  <c r="A304" i="4" s="1"/>
  <c r="A305" i="4" s="1"/>
  <c r="A306" i="4" s="1"/>
  <c r="A307" i="4" s="1"/>
  <c r="A308" i="4" s="1"/>
  <c r="A309" i="4" s="1"/>
  <c r="A310" i="4" s="1"/>
  <c r="A311" i="4" s="1"/>
  <c r="A312" i="4" s="1"/>
  <c r="A313" i="4" s="1"/>
  <c r="A314" i="4" s="1"/>
  <c r="A315" i="4" s="1"/>
  <c r="A316" i="4" s="1"/>
  <c r="A317" i="4" s="1"/>
  <c r="A318" i="4" s="1"/>
  <c r="A319" i="4" s="1"/>
  <c r="A320" i="4" s="1"/>
  <c r="A321" i="4" s="1"/>
  <c r="A322" i="4" s="1"/>
  <c r="A323" i="4" s="1"/>
  <c r="A324" i="4" s="1"/>
  <c r="A325" i="4" s="1"/>
  <c r="A326" i="4" s="1"/>
  <c r="A327" i="4" s="1"/>
  <c r="A328" i="4" s="1"/>
  <c r="A329" i="4" s="1"/>
  <c r="A330" i="4" s="1"/>
  <c r="A331" i="4" s="1"/>
  <c r="A332" i="4" s="1"/>
  <c r="A333" i="4" s="1"/>
  <c r="A334" i="4" s="1"/>
  <c r="A335" i="4" s="1"/>
  <c r="A336" i="4" s="1"/>
  <c r="A337" i="4" s="1"/>
  <c r="A338" i="4" s="1"/>
  <c r="A339" i="4" s="1"/>
  <c r="A340" i="4" s="1"/>
  <c r="A341" i="4" s="1"/>
  <c r="A342" i="4" s="1"/>
  <c r="A343" i="4" s="1"/>
  <c r="A344" i="4" s="1"/>
  <c r="A345" i="4" s="1"/>
  <c r="A346" i="4" s="1"/>
  <c r="A347" i="4" s="1"/>
  <c r="A348" i="4" s="1"/>
  <c r="A349" i="4" s="1"/>
  <c r="A350" i="4" s="1"/>
  <c r="A351" i="4" s="1"/>
  <c r="A352" i="4" s="1"/>
  <c r="A353" i="4" s="1"/>
  <c r="A354" i="4" s="1"/>
  <c r="A355" i="4" s="1"/>
  <c r="A356" i="4" s="1"/>
  <c r="A357" i="4" s="1"/>
  <c r="A358" i="4" s="1"/>
  <c r="A359" i="4" s="1"/>
  <c r="A360" i="4" s="1"/>
  <c r="A361" i="4" s="1"/>
  <c r="A362" i="4" s="1"/>
  <c r="A363" i="4" s="1"/>
  <c r="A364" i="4" s="1"/>
  <c r="A365" i="4" s="1"/>
  <c r="A366" i="4" s="1"/>
  <c r="A367" i="4" s="1"/>
  <c r="A368" i="4" s="1"/>
  <c r="A369" i="4" s="1"/>
  <c r="A370" i="4" s="1"/>
  <c r="A371" i="4" s="1"/>
  <c r="A372" i="4" s="1"/>
  <c r="A373" i="4" s="1"/>
  <c r="A374" i="4" s="1"/>
  <c r="A375" i="4" s="1"/>
  <c r="A376" i="4" s="1"/>
  <c r="A377" i="4" s="1"/>
  <c r="A378" i="4" s="1"/>
  <c r="A379" i="4" s="1"/>
  <c r="A380" i="4" s="1"/>
  <c r="A381" i="4" s="1"/>
  <c r="A382" i="4" s="1"/>
  <c r="A383" i="4" s="1"/>
  <c r="A384" i="4" s="1"/>
  <c r="A385" i="4" s="1"/>
  <c r="A386" i="4" s="1"/>
  <c r="A387" i="4" s="1"/>
  <c r="A388" i="4" s="1"/>
  <c r="A389" i="4" s="1"/>
  <c r="A390" i="4" s="1"/>
  <c r="A391" i="4" s="1"/>
  <c r="A392" i="4" s="1"/>
  <c r="A393" i="4" s="1"/>
  <c r="A394" i="4" s="1"/>
  <c r="A395" i="4" s="1"/>
  <c r="A396" i="4" s="1"/>
  <c r="A397" i="4" s="1"/>
  <c r="A398" i="4" s="1"/>
  <c r="A399" i="4" s="1"/>
  <c r="A400" i="4" s="1"/>
  <c r="A401" i="4" s="1"/>
  <c r="A402" i="4" s="1"/>
  <c r="A403" i="4" s="1"/>
  <c r="A404" i="4" s="1"/>
  <c r="A405" i="4" s="1"/>
  <c r="A406" i="4" s="1"/>
  <c r="A407" i="4" s="1"/>
  <c r="A408" i="4" s="1"/>
  <c r="A409" i="4" s="1"/>
  <c r="A410" i="4" s="1"/>
  <c r="A411" i="4" s="1"/>
  <c r="A412" i="4" s="1"/>
  <c r="A413" i="4" s="1"/>
  <c r="A414" i="4" s="1"/>
  <c r="A415" i="4" s="1"/>
  <c r="A416" i="4" s="1"/>
  <c r="A417" i="4" s="1"/>
  <c r="A418" i="4" s="1"/>
  <c r="A419" i="4" s="1"/>
  <c r="A420" i="4" s="1"/>
  <c r="A421" i="4" s="1"/>
  <c r="A422" i="4" s="1"/>
  <c r="A423" i="4" s="1"/>
  <c r="A424" i="4" s="1"/>
  <c r="A425" i="4" s="1"/>
  <c r="A426" i="4" s="1"/>
  <c r="A427" i="4" s="1"/>
  <c r="A428" i="4" s="1"/>
  <c r="A429" i="4" s="1"/>
  <c r="A430" i="4" s="1"/>
  <c r="A431" i="4" s="1"/>
  <c r="A432" i="4" s="1"/>
  <c r="A433" i="4" s="1"/>
  <c r="A434" i="4" s="1"/>
  <c r="A435" i="4" s="1"/>
  <c r="A436" i="4" s="1"/>
  <c r="A437" i="4" s="1"/>
  <c r="A438" i="4" s="1"/>
  <c r="A439" i="4" s="1"/>
  <c r="A440" i="4" s="1"/>
  <c r="A441" i="4" s="1"/>
  <c r="A442" i="4" s="1"/>
  <c r="A443" i="4" s="1"/>
  <c r="A444" i="4" s="1"/>
  <c r="A445" i="4" s="1"/>
  <c r="A446" i="4" s="1"/>
  <c r="A447" i="4" s="1"/>
  <c r="A448" i="4" s="1"/>
  <c r="A449" i="4" s="1"/>
  <c r="A450" i="4" s="1"/>
  <c r="A451" i="4" s="1"/>
  <c r="A452" i="4" s="1"/>
  <c r="A453" i="4" s="1"/>
  <c r="A454" i="4" s="1"/>
  <c r="A455" i="4" s="1"/>
  <c r="A456" i="4" s="1"/>
  <c r="A457" i="4" s="1"/>
  <c r="A458" i="4" s="1"/>
  <c r="A459" i="4" s="1"/>
  <c r="A460" i="4" s="1"/>
  <c r="A461" i="4" s="1"/>
  <c r="A462" i="4" s="1"/>
  <c r="A463" i="4" s="1"/>
  <c r="A464" i="4" s="1"/>
  <c r="A465" i="4" s="1"/>
  <c r="A466" i="4" s="1"/>
  <c r="A467" i="4" s="1"/>
  <c r="A468" i="4" s="1"/>
  <c r="A469" i="4" s="1"/>
  <c r="A470" i="4" s="1"/>
  <c r="A471" i="4" s="1"/>
  <c r="A472" i="4" s="1"/>
  <c r="A473" i="4" s="1"/>
  <c r="A474" i="4" s="1"/>
  <c r="A475" i="4" s="1"/>
  <c r="A476" i="4" s="1"/>
  <c r="A477" i="4" s="1"/>
  <c r="A478" i="4" s="1"/>
  <c r="A479" i="4" s="1"/>
  <c r="A480" i="4" s="1"/>
  <c r="A481" i="4" s="1"/>
  <c r="A482" i="4" s="1"/>
  <c r="A483" i="4" s="1"/>
  <c r="A484" i="4" s="1"/>
  <c r="A485" i="4" s="1"/>
  <c r="A486" i="4" s="1"/>
  <c r="A487" i="4" s="1"/>
  <c r="A488" i="4" s="1"/>
  <c r="A489" i="4" s="1"/>
  <c r="A490" i="4" s="1"/>
  <c r="A491" i="4" s="1"/>
  <c r="A492" i="4" s="1"/>
  <c r="A493" i="4" s="1"/>
  <c r="A494" i="4" s="1"/>
  <c r="A495" i="4" s="1"/>
  <c r="A496" i="4" s="1"/>
  <c r="A497" i="4" s="1"/>
  <c r="A498" i="4" s="1"/>
  <c r="A499" i="4" s="1"/>
  <c r="A500" i="4" s="1"/>
  <c r="A501" i="4" s="1"/>
  <c r="A502" i="4" s="1"/>
  <c r="A503" i="4" s="1"/>
  <c r="A504" i="4" s="1"/>
  <c r="A505" i="4" s="1"/>
  <c r="A506" i="4" s="1"/>
  <c r="A507" i="4" s="1"/>
  <c r="A508" i="4" s="1"/>
  <c r="A509" i="4" s="1"/>
  <c r="A510" i="4" s="1"/>
  <c r="A511" i="4" s="1"/>
  <c r="A512" i="4" s="1"/>
  <c r="A513" i="4" s="1"/>
  <c r="A514" i="4" s="1"/>
  <c r="A515" i="4" s="1"/>
  <c r="A516" i="4" s="1"/>
  <c r="A517" i="4" s="1"/>
  <c r="A518" i="4" s="1"/>
  <c r="A519" i="4" s="1"/>
  <c r="A520" i="4" s="1"/>
  <c r="A521" i="4" s="1"/>
  <c r="A522" i="4" s="1"/>
  <c r="A523" i="4" s="1"/>
  <c r="A524" i="4" s="1"/>
  <c r="A525" i="4" s="1"/>
  <c r="A526" i="4" s="1"/>
  <c r="A527" i="4" s="1"/>
  <c r="A528" i="4" s="1"/>
  <c r="A529" i="4" s="1"/>
  <c r="A530" i="4" s="1"/>
  <c r="A531" i="4" s="1"/>
  <c r="A532" i="4" s="1"/>
  <c r="A533" i="4" s="1"/>
  <c r="A534" i="4" s="1"/>
  <c r="A535" i="4" s="1"/>
  <c r="A536" i="4" s="1"/>
  <c r="A537" i="4" s="1"/>
  <c r="A538" i="4" s="1"/>
  <c r="A539" i="4" s="1"/>
  <c r="A540" i="4" s="1"/>
  <c r="A541" i="4" s="1"/>
  <c r="A542" i="4" s="1"/>
  <c r="A543" i="4" s="1"/>
  <c r="A544" i="4" s="1"/>
  <c r="A545" i="4" s="1"/>
  <c r="A546" i="4" s="1"/>
  <c r="A547" i="4" s="1"/>
  <c r="A548" i="4" s="1"/>
  <c r="A549" i="4" s="1"/>
  <c r="A550" i="4" s="1"/>
  <c r="A551" i="4" s="1"/>
  <c r="A552" i="4" s="1"/>
  <c r="A553" i="4" s="1"/>
  <c r="A554" i="4" s="1"/>
  <c r="A555" i="4" s="1"/>
  <c r="A556" i="4" s="1"/>
  <c r="A557" i="4" s="1"/>
  <c r="A558" i="4" s="1"/>
  <c r="A559" i="4" s="1"/>
  <c r="A560" i="4" s="1"/>
  <c r="A561" i="4" s="1"/>
  <c r="A562" i="4" s="1"/>
  <c r="A563" i="4" s="1"/>
  <c r="A564" i="4" s="1"/>
  <c r="A565" i="4" s="1"/>
  <c r="A566" i="4" s="1"/>
  <c r="A567" i="4" s="1"/>
  <c r="A568" i="4" s="1"/>
  <c r="A569" i="4" s="1"/>
  <c r="A570" i="4" s="1"/>
  <c r="A571" i="4" s="1"/>
  <c r="A572" i="4" s="1"/>
  <c r="A573" i="4" s="1"/>
  <c r="A574" i="4" s="1"/>
  <c r="A575" i="4" s="1"/>
  <c r="A576" i="4" s="1"/>
  <c r="A577" i="4" s="1"/>
  <c r="A578" i="4" s="1"/>
  <c r="A579" i="4" s="1"/>
  <c r="A580" i="4" s="1"/>
  <c r="A581" i="4" s="1"/>
  <c r="A582" i="4" s="1"/>
  <c r="A583" i="4" s="1"/>
  <c r="A584" i="4" s="1"/>
  <c r="A585" i="4" s="1"/>
  <c r="A586" i="4" s="1"/>
  <c r="A587" i="4" s="1"/>
  <c r="A588" i="4" s="1"/>
  <c r="A589" i="4" s="1"/>
  <c r="A590" i="4" s="1"/>
  <c r="A591" i="4" s="1"/>
  <c r="A592" i="4" s="1"/>
  <c r="A593" i="4" s="1"/>
  <c r="A594" i="4" s="1"/>
  <c r="A595" i="4" s="1"/>
  <c r="A596" i="4" s="1"/>
  <c r="A597" i="4" s="1"/>
  <c r="A598" i="4" s="1"/>
  <c r="A599" i="4" s="1"/>
  <c r="A600" i="4" s="1"/>
  <c r="A601" i="4" s="1"/>
  <c r="A602" i="4" s="1"/>
  <c r="A603" i="4" s="1"/>
  <c r="A604" i="4" s="1"/>
  <c r="A605" i="4" s="1"/>
  <c r="A606" i="4" s="1"/>
  <c r="A607" i="4" s="1"/>
  <c r="A608" i="4" s="1"/>
  <c r="A609" i="4" s="1"/>
  <c r="A610" i="4" s="1"/>
  <c r="A611" i="4" s="1"/>
  <c r="A612" i="4" s="1"/>
  <c r="A613" i="4" s="1"/>
  <c r="A614" i="4" s="1"/>
  <c r="A615" i="4" s="1"/>
  <c r="A616" i="4" s="1"/>
  <c r="A617" i="4" s="1"/>
  <c r="A618" i="4" s="1"/>
  <c r="A619" i="4" s="1"/>
  <c r="A620" i="4" s="1"/>
  <c r="A621" i="4" s="1"/>
  <c r="A622" i="4" s="1"/>
  <c r="A623" i="4" s="1"/>
  <c r="A624" i="4" s="1"/>
  <c r="A625" i="4" s="1"/>
  <c r="A626" i="4" s="1"/>
  <c r="A627" i="4" s="1"/>
  <c r="A628" i="4" s="1"/>
  <c r="A629" i="4" s="1"/>
  <c r="A630" i="4" s="1"/>
  <c r="A631" i="4" s="1"/>
  <c r="A632" i="4" s="1"/>
  <c r="A633" i="4" s="1"/>
  <c r="A634" i="4" s="1"/>
  <c r="A635" i="4" s="1"/>
  <c r="A636" i="4" s="1"/>
  <c r="A637" i="4" s="1"/>
  <c r="A638" i="4" s="1"/>
  <c r="A639" i="4" s="1"/>
  <c r="A640" i="4" s="1"/>
  <c r="A641" i="4" s="1"/>
  <c r="A642" i="4" s="1"/>
  <c r="A643" i="4" s="1"/>
  <c r="A644" i="4" s="1"/>
  <c r="A645" i="4" s="1"/>
  <c r="A646" i="4" s="1"/>
  <c r="A647" i="4" s="1"/>
  <c r="A648" i="4" s="1"/>
  <c r="A649" i="4" s="1"/>
  <c r="A650" i="4" s="1"/>
  <c r="A651" i="4" s="1"/>
  <c r="A652" i="4" s="1"/>
  <c r="A653" i="4" s="1"/>
  <c r="A654" i="4" s="1"/>
  <c r="A655" i="4" s="1"/>
  <c r="A656" i="4" s="1"/>
  <c r="A657" i="4" s="1"/>
  <c r="A658" i="4" s="1"/>
  <c r="A659" i="4" s="1"/>
  <c r="A660" i="4" s="1"/>
  <c r="A661" i="4" s="1"/>
  <c r="A662" i="4" s="1"/>
  <c r="A663" i="4" s="1"/>
  <c r="A664" i="4" s="1"/>
  <c r="A665" i="4" s="1"/>
  <c r="A666" i="4" s="1"/>
  <c r="A667" i="4" s="1"/>
  <c r="A668" i="4" s="1"/>
  <c r="A669" i="4" s="1"/>
  <c r="A670" i="4" s="1"/>
  <c r="A671" i="4" s="1"/>
  <c r="A672" i="4" s="1"/>
  <c r="A673" i="4" s="1"/>
  <c r="A674" i="4" s="1"/>
  <c r="A675" i="4" s="1"/>
  <c r="A676" i="4" s="1"/>
  <c r="A677" i="4" s="1"/>
  <c r="A678" i="4" s="1"/>
  <c r="A679" i="4" s="1"/>
  <c r="A680" i="4" s="1"/>
  <c r="A681" i="4" s="1"/>
  <c r="A682" i="4" s="1"/>
  <c r="A683" i="4" s="1"/>
  <c r="A684" i="4" s="1"/>
  <c r="A685" i="4" s="1"/>
  <c r="A686" i="4" s="1"/>
  <c r="A687" i="4" s="1"/>
  <c r="A688" i="4" s="1"/>
  <c r="A689" i="4" s="1"/>
  <c r="A690" i="4" s="1"/>
  <c r="A691" i="4" s="1"/>
  <c r="A692" i="4" s="1"/>
  <c r="A693" i="4" s="1"/>
  <c r="A694" i="4" s="1"/>
  <c r="A695" i="4" s="1"/>
  <c r="A696" i="4" s="1"/>
  <c r="A697" i="4" s="1"/>
  <c r="A698" i="4" s="1"/>
  <c r="A699" i="4" s="1"/>
  <c r="A700" i="4" s="1"/>
  <c r="A701" i="4" s="1"/>
  <c r="A702" i="4" s="1"/>
  <c r="A703" i="4" s="1"/>
  <c r="A704" i="4" s="1"/>
  <c r="A705" i="4" s="1"/>
  <c r="A706" i="4" s="1"/>
  <c r="A707" i="4" s="1"/>
  <c r="A708" i="4" s="1"/>
  <c r="A709" i="4" s="1"/>
  <c r="A710" i="4" s="1"/>
  <c r="A711" i="4" s="1"/>
  <c r="A712" i="4" s="1"/>
  <c r="A713" i="4" s="1"/>
  <c r="A714" i="4" s="1"/>
  <c r="A715" i="4" s="1"/>
  <c r="A716" i="4" s="1"/>
  <c r="A717" i="4" s="1"/>
  <c r="A718" i="4" s="1"/>
  <c r="A719" i="4" s="1"/>
  <c r="A720" i="4" s="1"/>
  <c r="A721" i="4" s="1"/>
  <c r="A722" i="4" s="1"/>
  <c r="A723" i="4" s="1"/>
  <c r="A724" i="4" s="1"/>
  <c r="A725" i="4" s="1"/>
  <c r="A726" i="4" s="1"/>
  <c r="A727" i="4" s="1"/>
  <c r="A728" i="4" s="1"/>
  <c r="A729" i="4" s="1"/>
  <c r="A730" i="4" s="1"/>
  <c r="A731" i="4" s="1"/>
  <c r="A732" i="4" s="1"/>
  <c r="A733" i="4" s="1"/>
  <c r="A734" i="4" s="1"/>
  <c r="A735" i="4" s="1"/>
  <c r="A736" i="4" s="1"/>
  <c r="A737" i="4" s="1"/>
  <c r="A738" i="4" s="1"/>
  <c r="A739" i="4" s="1"/>
  <c r="A740" i="4" s="1"/>
  <c r="A741" i="4" s="1"/>
  <c r="A742" i="4" s="1"/>
  <c r="A743" i="4" s="1"/>
  <c r="A744" i="4" s="1"/>
  <c r="A745" i="4" s="1"/>
  <c r="A746" i="4" s="1"/>
  <c r="A747" i="4" s="1"/>
  <c r="A748" i="4" s="1"/>
  <c r="A749" i="4" s="1"/>
  <c r="A750" i="4" s="1"/>
  <c r="A751" i="4" s="1"/>
  <c r="A752" i="4" s="1"/>
  <c r="A753" i="4" s="1"/>
  <c r="A754" i="4" s="1"/>
  <c r="A755" i="4" s="1"/>
  <c r="A756" i="4" s="1"/>
  <c r="A757" i="4" s="1"/>
  <c r="A758" i="4" s="1"/>
  <c r="A759" i="4" s="1"/>
  <c r="A760" i="4" s="1"/>
  <c r="A761" i="4" s="1"/>
  <c r="A762" i="4" s="1"/>
  <c r="A763" i="4" s="1"/>
  <c r="A764" i="4" s="1"/>
  <c r="A765" i="4" s="1"/>
  <c r="A766" i="4" s="1"/>
  <c r="A767" i="4" s="1"/>
  <c r="A768" i="4" s="1"/>
  <c r="A769" i="4" s="1"/>
  <c r="A770" i="4" s="1"/>
  <c r="A771" i="4" s="1"/>
  <c r="A772" i="4" s="1"/>
  <c r="A773" i="4" s="1"/>
  <c r="A774" i="4" s="1"/>
  <c r="A775" i="4" s="1"/>
  <c r="A776" i="4" s="1"/>
  <c r="A777" i="4" s="1"/>
  <c r="A778" i="4" s="1"/>
  <c r="A779" i="4" s="1"/>
  <c r="A780" i="4" s="1"/>
  <c r="A781" i="4" s="1"/>
  <c r="A782" i="4" s="1"/>
  <c r="A783" i="4" s="1"/>
  <c r="A784" i="4" s="1"/>
  <c r="A785" i="4" s="1"/>
  <c r="A786" i="4" s="1"/>
  <c r="A787" i="4" s="1"/>
  <c r="A788" i="4" s="1"/>
  <c r="A789" i="4" s="1"/>
  <c r="A790" i="4" s="1"/>
  <c r="A791" i="4" s="1"/>
  <c r="A792" i="4" s="1"/>
  <c r="A793" i="4" s="1"/>
  <c r="A794" i="4" s="1"/>
  <c r="A795" i="4" s="1"/>
  <c r="A796" i="4" s="1"/>
  <c r="A797" i="4" s="1"/>
  <c r="A798" i="4" s="1"/>
  <c r="A799" i="4" s="1"/>
  <c r="A800" i="4" s="1"/>
  <c r="A801" i="4" s="1"/>
  <c r="A802" i="4" s="1"/>
  <c r="A803" i="4" s="1"/>
  <c r="A804" i="4" s="1"/>
  <c r="A805" i="4" s="1"/>
  <c r="A806" i="4" s="1"/>
  <c r="A807" i="4" s="1"/>
  <c r="A808" i="4" s="1"/>
  <c r="A809" i="4" s="1"/>
  <c r="A810" i="4" s="1"/>
  <c r="A811" i="4" s="1"/>
  <c r="A812" i="4" s="1"/>
  <c r="A813" i="4" s="1"/>
  <c r="A814" i="4" s="1"/>
  <c r="A815" i="4" s="1"/>
  <c r="A816" i="4" s="1"/>
  <c r="A817" i="4" s="1"/>
  <c r="A818" i="4" s="1"/>
  <c r="A819" i="4" s="1"/>
  <c r="A820" i="4" s="1"/>
  <c r="A821" i="4" s="1"/>
  <c r="A822" i="4" s="1"/>
  <c r="A823" i="4" s="1"/>
  <c r="A824" i="4" s="1"/>
  <c r="A825" i="4" s="1"/>
  <c r="A826" i="4" s="1"/>
  <c r="A827" i="4" s="1"/>
  <c r="A828" i="4" s="1"/>
  <c r="A829" i="4" s="1"/>
  <c r="A830" i="4" s="1"/>
  <c r="A831" i="4" s="1"/>
  <c r="A832" i="4" s="1"/>
  <c r="A833" i="4" s="1"/>
  <c r="A834" i="4" s="1"/>
  <c r="A835" i="4" s="1"/>
  <c r="A836" i="4" s="1"/>
  <c r="A837" i="4" s="1"/>
  <c r="A838" i="4" s="1"/>
  <c r="A839" i="4" s="1"/>
  <c r="A840" i="4" s="1"/>
  <c r="A841" i="4" s="1"/>
  <c r="A842" i="4" s="1"/>
  <c r="A843" i="4" s="1"/>
  <c r="A844" i="4" s="1"/>
  <c r="A845" i="4" s="1"/>
  <c r="A846" i="4" s="1"/>
  <c r="A847" i="4" s="1"/>
  <c r="A848" i="4" s="1"/>
  <c r="A849" i="4" s="1"/>
  <c r="A850" i="4" s="1"/>
  <c r="A851" i="4" s="1"/>
  <c r="A852" i="4" s="1"/>
  <c r="A853" i="4" s="1"/>
  <c r="A854" i="4" s="1"/>
  <c r="A855" i="4" s="1"/>
  <c r="A856" i="4" s="1"/>
  <c r="A857" i="4" s="1"/>
  <c r="A858" i="4" s="1"/>
  <c r="A859" i="4" s="1"/>
  <c r="A860" i="4" s="1"/>
  <c r="A861" i="4" s="1"/>
  <c r="A862" i="4" s="1"/>
  <c r="A863" i="4" s="1"/>
  <c r="A864" i="4" s="1"/>
  <c r="A865" i="4" s="1"/>
  <c r="A866" i="4" s="1"/>
  <c r="A867" i="4" s="1"/>
  <c r="A868" i="4" s="1"/>
  <c r="A869" i="4" s="1"/>
  <c r="A870" i="4" s="1"/>
  <c r="A871" i="4" s="1"/>
  <c r="A872" i="4" s="1"/>
  <c r="A873" i="4" s="1"/>
  <c r="A874" i="4" s="1"/>
  <c r="A875" i="4" s="1"/>
  <c r="A876" i="4" s="1"/>
  <c r="A877" i="4" s="1"/>
  <c r="A878" i="4" s="1"/>
  <c r="A879" i="4" s="1"/>
  <c r="A880" i="4" s="1"/>
  <c r="A881" i="4" s="1"/>
  <c r="A882" i="4" s="1"/>
  <c r="A883" i="4" s="1"/>
  <c r="A884" i="4" s="1"/>
  <c r="A885" i="4" s="1"/>
  <c r="A886" i="4" s="1"/>
  <c r="A887" i="4" s="1"/>
  <c r="A888" i="4" s="1"/>
  <c r="A889" i="4" s="1"/>
  <c r="A890" i="4" s="1"/>
  <c r="A891" i="4" s="1"/>
  <c r="A892" i="4" s="1"/>
  <c r="A893" i="4" s="1"/>
  <c r="A894" i="4" s="1"/>
  <c r="A895" i="4" s="1"/>
  <c r="A896" i="4" s="1"/>
  <c r="A897" i="4" s="1"/>
  <c r="A898" i="4" s="1"/>
  <c r="A899" i="4" s="1"/>
  <c r="A900" i="4" s="1"/>
  <c r="A901" i="4" s="1"/>
  <c r="A902" i="4" s="1"/>
  <c r="A903" i="4" s="1"/>
  <c r="A904" i="4" s="1"/>
  <c r="A905" i="4" s="1"/>
  <c r="A906" i="4" s="1"/>
  <c r="A907" i="4" s="1"/>
  <c r="A908" i="4" s="1"/>
  <c r="A909" i="4" s="1"/>
  <c r="A910" i="4" s="1"/>
  <c r="A911" i="4" s="1"/>
  <c r="A912" i="4" s="1"/>
  <c r="A913" i="4" s="1"/>
  <c r="A914" i="4" s="1"/>
  <c r="A915" i="4" s="1"/>
  <c r="A916" i="4" s="1"/>
  <c r="A917" i="4" s="1"/>
  <c r="A918" i="4" s="1"/>
  <c r="A919" i="4" s="1"/>
  <c r="A920" i="4" s="1"/>
  <c r="A921" i="4" s="1"/>
  <c r="A922" i="4" s="1"/>
  <c r="A923" i="4" s="1"/>
  <c r="A924" i="4" s="1"/>
  <c r="A925" i="4" s="1"/>
  <c r="A926" i="4" s="1"/>
  <c r="A927" i="4" s="1"/>
  <c r="A928" i="4" s="1"/>
  <c r="A929" i="4" s="1"/>
  <c r="A930" i="4" s="1"/>
  <c r="A931" i="4" s="1"/>
  <c r="A932" i="4" s="1"/>
  <c r="A933" i="4" s="1"/>
  <c r="A934" i="4" s="1"/>
  <c r="A935" i="4" s="1"/>
  <c r="A936" i="4" s="1"/>
  <c r="A937" i="4" s="1"/>
  <c r="A938" i="4" s="1"/>
  <c r="A939" i="4" s="1"/>
  <c r="A940" i="4" s="1"/>
  <c r="A941" i="4" s="1"/>
  <c r="A942" i="4" s="1"/>
  <c r="A943" i="4" s="1"/>
  <c r="A944" i="4" s="1"/>
  <c r="A945" i="4" s="1"/>
  <c r="A946" i="4" s="1"/>
  <c r="A947" i="4" s="1"/>
  <c r="A948" i="4" s="1"/>
  <c r="A949" i="4" s="1"/>
  <c r="A950" i="4" s="1"/>
  <c r="A951" i="4" s="1"/>
  <c r="A952" i="4" s="1"/>
  <c r="A953" i="4" s="1"/>
  <c r="A954" i="4" s="1"/>
  <c r="A955" i="4" s="1"/>
  <c r="A956" i="4" s="1"/>
  <c r="A957" i="4" s="1"/>
  <c r="A958" i="4" s="1"/>
  <c r="A959" i="4" s="1"/>
  <c r="A960" i="4" s="1"/>
  <c r="A961" i="4" s="1"/>
  <c r="A962" i="4" s="1"/>
  <c r="A963" i="4" s="1"/>
  <c r="A964" i="4" s="1"/>
  <c r="A965" i="4" s="1"/>
  <c r="A966" i="4" s="1"/>
  <c r="A967" i="4" s="1"/>
  <c r="A968" i="4" s="1"/>
  <c r="A969" i="4" s="1"/>
  <c r="A970" i="4" s="1"/>
  <c r="A971" i="4" s="1"/>
  <c r="A972" i="4" s="1"/>
  <c r="A973" i="4" s="1"/>
  <c r="A974" i="4" s="1"/>
  <c r="A975" i="4" s="1"/>
  <c r="A976" i="4" s="1"/>
  <c r="A977" i="4" s="1"/>
  <c r="A978" i="4" s="1"/>
  <c r="A979" i="4" s="1"/>
  <c r="A980" i="4" s="1"/>
  <c r="A981" i="4" s="1"/>
  <c r="A982" i="4" s="1"/>
  <c r="A983" i="4" s="1"/>
  <c r="A984" i="4" s="1"/>
  <c r="A985" i="4" s="1"/>
  <c r="A986" i="4" s="1"/>
  <c r="A987" i="4" s="1"/>
  <c r="A988" i="4" s="1"/>
  <c r="A989" i="4" s="1"/>
  <c r="A990" i="4" s="1"/>
  <c r="A991" i="4" s="1"/>
  <c r="A992" i="4" s="1"/>
  <c r="A993" i="4" s="1"/>
  <c r="A994" i="4" s="1"/>
  <c r="A995" i="4" s="1"/>
  <c r="A996" i="4" s="1"/>
  <c r="A997" i="4" s="1"/>
  <c r="A998" i="4" s="1"/>
  <c r="A999" i="4" s="1"/>
  <c r="A1000" i="4" s="1"/>
  <c r="A1001" i="4" s="1"/>
  <c r="A1002" i="4" s="1"/>
  <c r="A1003" i="4" s="1"/>
  <c r="A1004" i="4" s="1"/>
  <c r="A1005" i="4" s="1"/>
  <c r="A1006" i="4" s="1"/>
  <c r="A1007" i="4" s="1"/>
  <c r="A1008" i="4" s="1"/>
  <c r="A1009" i="4" s="1"/>
  <c r="A1010" i="4" s="1"/>
  <c r="A1011" i="4" s="1"/>
  <c r="A1012" i="4" s="1"/>
  <c r="A1013" i="4" s="1"/>
  <c r="A1014" i="4" s="1"/>
  <c r="A1015" i="4" s="1"/>
  <c r="A1016" i="4" s="1"/>
  <c r="A1017" i="4" s="1"/>
  <c r="A1018" i="4" s="1"/>
  <c r="A1019" i="4" s="1"/>
  <c r="A1020" i="4" s="1"/>
  <c r="A1021" i="4" s="1"/>
  <c r="A1022" i="4" s="1"/>
  <c r="A1023" i="4" s="1"/>
  <c r="A1024" i="4" s="1"/>
  <c r="A1025" i="4" s="1"/>
  <c r="A1026" i="4" s="1"/>
  <c r="A1027" i="4" s="1"/>
  <c r="A1028" i="4" s="1"/>
  <c r="A1029" i="4" s="1"/>
  <c r="A1030" i="4" s="1"/>
  <c r="A1031" i="4" s="1"/>
  <c r="A1032" i="4" s="1"/>
  <c r="A1033" i="4" s="1"/>
  <c r="A1034" i="4" s="1"/>
  <c r="A1035" i="4" s="1"/>
  <c r="A1036" i="4" s="1"/>
  <c r="A1037" i="4" s="1"/>
  <c r="A1038" i="4" s="1"/>
  <c r="A1039" i="4" s="1"/>
  <c r="A1040" i="4" s="1"/>
  <c r="A1041" i="4" s="1"/>
  <c r="A1042" i="4" s="1"/>
  <c r="A1043" i="4" s="1"/>
  <c r="A1044" i="4" s="1"/>
  <c r="A1045" i="4" s="1"/>
  <c r="A1046" i="4" s="1"/>
  <c r="A1047" i="4" s="1"/>
  <c r="A1048" i="4" s="1"/>
  <c r="A1049" i="4" s="1"/>
  <c r="A1050" i="4" s="1"/>
  <c r="A1051" i="4" s="1"/>
  <c r="A1052" i="4" s="1"/>
  <c r="A1053" i="4" s="1"/>
  <c r="A1054" i="4" s="1"/>
  <c r="A1055" i="4" s="1"/>
  <c r="A1056" i="4" s="1"/>
  <c r="A1057" i="4" s="1"/>
  <c r="A1058" i="4" s="1"/>
  <c r="A1059" i="4" s="1"/>
  <c r="A1060" i="4" s="1"/>
  <c r="A1061" i="4" s="1"/>
  <c r="A1062" i="4" s="1"/>
  <c r="A1063" i="4" s="1"/>
  <c r="A1064" i="4" s="1"/>
  <c r="A1065" i="4" s="1"/>
  <c r="A1066" i="4" s="1"/>
  <c r="A1067" i="4" s="1"/>
  <c r="A1068" i="4" s="1"/>
  <c r="A1069" i="4" s="1"/>
  <c r="A1070" i="4" s="1"/>
  <c r="A1071" i="4" s="1"/>
  <c r="A1072" i="4" s="1"/>
  <c r="A1073" i="4" s="1"/>
  <c r="A1074" i="4" s="1"/>
  <c r="A1075" i="4" s="1"/>
  <c r="A1076" i="4" s="1"/>
  <c r="A1077" i="4" s="1"/>
  <c r="A1078" i="4" s="1"/>
  <c r="A1079" i="4" s="1"/>
  <c r="A1080" i="4" s="1"/>
  <c r="A1081" i="4" s="1"/>
  <c r="A1082" i="4" s="1"/>
  <c r="A1083" i="4" s="1"/>
  <c r="A1084" i="4" s="1"/>
  <c r="A1085" i="4" s="1"/>
  <c r="A1086" i="4" s="1"/>
  <c r="A1087" i="4" s="1"/>
  <c r="A1088" i="4" s="1"/>
  <c r="A1089" i="4" s="1"/>
  <c r="A1090" i="4" s="1"/>
  <c r="A1091" i="4" s="1"/>
  <c r="A1092" i="4" s="1"/>
  <c r="A1093" i="4" s="1"/>
  <c r="A1094" i="4" s="1"/>
  <c r="A1095" i="4" s="1"/>
  <c r="A1096" i="4" s="1"/>
  <c r="A1097" i="4" s="1"/>
  <c r="A1098" i="4" s="1"/>
  <c r="A1099" i="4" s="1"/>
  <c r="A1100" i="4" s="1"/>
  <c r="A1101" i="4" s="1"/>
  <c r="A1102" i="4" s="1"/>
  <c r="A1103" i="4" s="1"/>
  <c r="A1104" i="4" s="1"/>
  <c r="A1105" i="4" s="1"/>
  <c r="A1106" i="4" s="1"/>
  <c r="A1107" i="4" s="1"/>
  <c r="A1108" i="4" s="1"/>
  <c r="A1109" i="4" s="1"/>
  <c r="A1110" i="4" s="1"/>
  <c r="A1111" i="4" s="1"/>
  <c r="A1112" i="4" s="1"/>
  <c r="A1113" i="4" s="1"/>
  <c r="A1114" i="4" s="1"/>
  <c r="A1115" i="4" s="1"/>
  <c r="A1116" i="4" s="1"/>
  <c r="A1117" i="4" s="1"/>
  <c r="A1118" i="4" s="1"/>
  <c r="A1119" i="4" s="1"/>
  <c r="A1120" i="4" s="1"/>
  <c r="A1121" i="4" s="1"/>
  <c r="A1122" i="4" s="1"/>
  <c r="A1123" i="4" s="1"/>
  <c r="A1124" i="4" s="1"/>
  <c r="A1125" i="4" s="1"/>
  <c r="A1126" i="4" s="1"/>
  <c r="A1127" i="4" s="1"/>
  <c r="A1128" i="4" s="1"/>
  <c r="A1129" i="4" s="1"/>
  <c r="A1130" i="4" s="1"/>
  <c r="A1131" i="4" s="1"/>
  <c r="A1132" i="4" s="1"/>
  <c r="A1133" i="4" s="1"/>
  <c r="A1134" i="4" s="1"/>
  <c r="A1135" i="4" s="1"/>
  <c r="A1136" i="4" s="1"/>
  <c r="A1137" i="4" s="1"/>
  <c r="A1138" i="4" s="1"/>
  <c r="A1139" i="4" s="1"/>
  <c r="A1140" i="4" s="1"/>
  <c r="A1141" i="4" s="1"/>
  <c r="A1142" i="4" s="1"/>
  <c r="A1143" i="4" s="1"/>
  <c r="A1144" i="4" s="1"/>
  <c r="A1145" i="4" s="1"/>
  <c r="A1146" i="4" s="1"/>
  <c r="A1147" i="4" s="1"/>
  <c r="A1148" i="4" s="1"/>
  <c r="A1149" i="4" s="1"/>
  <c r="A1150" i="4" s="1"/>
  <c r="A1151" i="4" s="1"/>
  <c r="A1152" i="4" s="1"/>
  <c r="A1153" i="4" s="1"/>
  <c r="A1154" i="4" s="1"/>
  <c r="A1155" i="4" s="1"/>
  <c r="A1156" i="4" s="1"/>
  <c r="A1157" i="4" s="1"/>
  <c r="A1158" i="4" s="1"/>
  <c r="A1159" i="4" s="1"/>
  <c r="A1160" i="4" s="1"/>
  <c r="A1161" i="4" s="1"/>
  <c r="A1162" i="4" s="1"/>
  <c r="A1163" i="4" s="1"/>
  <c r="A1164" i="4" s="1"/>
  <c r="A1165" i="4" s="1"/>
  <c r="A1166" i="4" s="1"/>
  <c r="A1167" i="4" s="1"/>
  <c r="A1168" i="4" s="1"/>
  <c r="A1169" i="4" s="1"/>
  <c r="A1170" i="4" s="1"/>
  <c r="A1171" i="4" s="1"/>
  <c r="A1172" i="4" s="1"/>
  <c r="A1173" i="4" s="1"/>
  <c r="A1174" i="4" s="1"/>
  <c r="A1175" i="4" s="1"/>
  <c r="A1176" i="4" s="1"/>
  <c r="A1177" i="4" s="1"/>
  <c r="A1178" i="4" s="1"/>
  <c r="A1179" i="4" s="1"/>
  <c r="A1180" i="4" s="1"/>
  <c r="A1181" i="4" s="1"/>
  <c r="A1182" i="4" s="1"/>
  <c r="A1183" i="4" s="1"/>
  <c r="A1184" i="4" s="1"/>
  <c r="A1185" i="4" s="1"/>
  <c r="A1186" i="4" s="1"/>
  <c r="A1187" i="4" s="1"/>
  <c r="A1188" i="4" s="1"/>
  <c r="A1189" i="4" s="1"/>
  <c r="A1190" i="4" s="1"/>
  <c r="A1191" i="4" s="1"/>
  <c r="A1192" i="4" s="1"/>
  <c r="A1193" i="4" s="1"/>
  <c r="A1194" i="4" s="1"/>
  <c r="A1195" i="4" s="1"/>
  <c r="A1196" i="4" s="1"/>
  <c r="A1197" i="4" s="1"/>
  <c r="A1198" i="4" s="1"/>
  <c r="A1199" i="4" s="1"/>
  <c r="A1200" i="4" s="1"/>
  <c r="A1201" i="4" s="1"/>
  <c r="A1202" i="4" s="1"/>
  <c r="A1203" i="4" s="1"/>
  <c r="A1204" i="4" s="1"/>
  <c r="A1205" i="4" s="1"/>
  <c r="A1206" i="4" s="1"/>
  <c r="A1207" i="4" s="1"/>
  <c r="A1208" i="4" s="1"/>
  <c r="A1209" i="4" s="1"/>
  <c r="A1210" i="4" s="1"/>
  <c r="A1211" i="4" s="1"/>
  <c r="A1212" i="4" s="1"/>
  <c r="A1213" i="4" s="1"/>
  <c r="A1214" i="4" s="1"/>
  <c r="A1215" i="4" s="1"/>
  <c r="A1216" i="4" s="1"/>
  <c r="A1217" i="4" s="1"/>
  <c r="A1218" i="4" s="1"/>
  <c r="A1219" i="4" s="1"/>
  <c r="A1220" i="4" s="1"/>
  <c r="A1221" i="4" s="1"/>
  <c r="A1222" i="4" s="1"/>
  <c r="A1223" i="4" s="1"/>
  <c r="A1224" i="4" s="1"/>
  <c r="A1225" i="4" s="1"/>
  <c r="A1226" i="4" s="1"/>
  <c r="A1227" i="4" s="1"/>
  <c r="A1228" i="4" s="1"/>
  <c r="A1229" i="4" s="1"/>
  <c r="A1230" i="4" s="1"/>
  <c r="A1231" i="4" s="1"/>
  <c r="A1232" i="4" s="1"/>
  <c r="A1233" i="4" s="1"/>
  <c r="A1234" i="4" s="1"/>
  <c r="A1235" i="4" s="1"/>
  <c r="A1236" i="4" s="1"/>
  <c r="A1237" i="4" s="1"/>
  <c r="A1238" i="4" s="1"/>
  <c r="A1239" i="4" s="1"/>
  <c r="A1240" i="4" s="1"/>
  <c r="A1241" i="4" s="1"/>
  <c r="A1242" i="4" s="1"/>
  <c r="A1243" i="4" s="1"/>
  <c r="A1244" i="4" s="1"/>
  <c r="A1245" i="4" s="1"/>
  <c r="A1246" i="4" s="1"/>
  <c r="A1247" i="4" s="1"/>
  <c r="A1248" i="4" s="1"/>
  <c r="A1249" i="4" s="1"/>
  <c r="A1250" i="4" s="1"/>
  <c r="A1251" i="4" s="1"/>
  <c r="A1252" i="4" s="1"/>
  <c r="A1253" i="4" s="1"/>
  <c r="A1254" i="4" s="1"/>
  <c r="A1255" i="4" s="1"/>
  <c r="A1256" i="4" s="1"/>
  <c r="A1257" i="4" s="1"/>
  <c r="A1258" i="4" s="1"/>
  <c r="A1259" i="4" s="1"/>
  <c r="A1260" i="4" s="1"/>
  <c r="A1261" i="4" s="1"/>
  <c r="A1262" i="4" s="1"/>
  <c r="A1263" i="4" s="1"/>
  <c r="A1264" i="4" s="1"/>
  <c r="A1265" i="4" s="1"/>
  <c r="A1266" i="4" s="1"/>
  <c r="A1267" i="4" s="1"/>
  <c r="A1268" i="4" s="1"/>
  <c r="A1269" i="4" s="1"/>
  <c r="A1270" i="4" s="1"/>
  <c r="A1271" i="4" s="1"/>
  <c r="A1272" i="4" s="1"/>
  <c r="A1273" i="4" s="1"/>
  <c r="A1274" i="4" s="1"/>
  <c r="A1275" i="4" s="1"/>
  <c r="A1276" i="4" s="1"/>
  <c r="A1277" i="4" s="1"/>
  <c r="A1278" i="4" s="1"/>
  <c r="A1279" i="4" s="1"/>
  <c r="A1280" i="4" s="1"/>
  <c r="A1281" i="4" s="1"/>
  <c r="A1282" i="4" s="1"/>
  <c r="A1283" i="4" s="1"/>
  <c r="A1284" i="4" s="1"/>
  <c r="A1285" i="4" s="1"/>
  <c r="A1286" i="4" s="1"/>
  <c r="A1287" i="4" s="1"/>
  <c r="A1288" i="4" s="1"/>
  <c r="A1289" i="4" s="1"/>
  <c r="A1290" i="4" s="1"/>
  <c r="A1291" i="4" s="1"/>
  <c r="A1292" i="4" s="1"/>
  <c r="A1293" i="4" s="1"/>
  <c r="A1294" i="4" s="1"/>
  <c r="A1295" i="4" s="1"/>
  <c r="A1296" i="4" s="1"/>
  <c r="A1297" i="4" s="1"/>
  <c r="A1298" i="4" s="1"/>
  <c r="A1299" i="4" s="1"/>
  <c r="A1300" i="4" s="1"/>
  <c r="A1301" i="4" s="1"/>
  <c r="A1302" i="4" s="1"/>
  <c r="A1303" i="4" s="1"/>
  <c r="A1304" i="4" s="1"/>
  <c r="A1305" i="4" s="1"/>
  <c r="A1306" i="4" s="1"/>
  <c r="A1307" i="4" s="1"/>
  <c r="A1308" i="4" s="1"/>
  <c r="A1309" i="4" s="1"/>
  <c r="A1310" i="4" s="1"/>
  <c r="A1311" i="4" s="1"/>
  <c r="A1312" i="4" s="1"/>
  <c r="A1313" i="4" s="1"/>
  <c r="A1314" i="4" s="1"/>
  <c r="A1315" i="4" s="1"/>
  <c r="A1316" i="4" s="1"/>
  <c r="A1317" i="4" s="1"/>
  <c r="A1318" i="4" s="1"/>
  <c r="A1319" i="4" s="1"/>
  <c r="A1320" i="4" s="1"/>
  <c r="A1321" i="4" s="1"/>
  <c r="A1322" i="4" s="1"/>
  <c r="A1323" i="4" s="1"/>
  <c r="A1324" i="4" s="1"/>
  <c r="A1325" i="4" s="1"/>
  <c r="A1326" i="4" s="1"/>
  <c r="A1327" i="4" s="1"/>
  <c r="A1328" i="4" s="1"/>
  <c r="A1329" i="4" s="1"/>
  <c r="A1330" i="4" s="1"/>
  <c r="A1331" i="4" s="1"/>
  <c r="A1332" i="4" s="1"/>
  <c r="A1333" i="4" s="1"/>
  <c r="A1334" i="4" s="1"/>
  <c r="A1335" i="4" s="1"/>
  <c r="A1336" i="4" s="1"/>
  <c r="A1337" i="4" s="1"/>
  <c r="A1338" i="4" s="1"/>
  <c r="A1339" i="4" s="1"/>
  <c r="A1340" i="4" s="1"/>
  <c r="A1341" i="4" s="1"/>
  <c r="A1342" i="4" s="1"/>
  <c r="A1343" i="4" s="1"/>
  <c r="A1344" i="4" s="1"/>
  <c r="A1345" i="4" s="1"/>
  <c r="A1346" i="4" s="1"/>
  <c r="A1347" i="4" s="1"/>
  <c r="A1348" i="4" s="1"/>
  <c r="A1349" i="4" s="1"/>
  <c r="A1350" i="4" s="1"/>
  <c r="A1351" i="4" s="1"/>
  <c r="A1352" i="4" s="1"/>
  <c r="A1353" i="4" s="1"/>
  <c r="A1354" i="4" s="1"/>
  <c r="A1355" i="4" s="1"/>
  <c r="A1356" i="4" s="1"/>
  <c r="A1357" i="4" s="1"/>
  <c r="A1358" i="4" s="1"/>
  <c r="A1359" i="4" s="1"/>
  <c r="A1360" i="4" s="1"/>
  <c r="A1361" i="4" s="1"/>
  <c r="A1362" i="4" s="1"/>
  <c r="A1363" i="4" s="1"/>
  <c r="A1364" i="4" s="1"/>
  <c r="A1365" i="4" s="1"/>
  <c r="A1366" i="4" s="1"/>
  <c r="A1367" i="4" s="1"/>
  <c r="A1368" i="4" s="1"/>
  <c r="A1369" i="4" s="1"/>
  <c r="A1370" i="4" s="1"/>
  <c r="A1371" i="4" s="1"/>
  <c r="A1372" i="4" s="1"/>
  <c r="A1373" i="4" s="1"/>
  <c r="A1374" i="4" s="1"/>
  <c r="A1375" i="4" s="1"/>
  <c r="A1376" i="4" s="1"/>
  <c r="A1377" i="4" s="1"/>
  <c r="A1378" i="4" s="1"/>
  <c r="A1379" i="4" s="1"/>
  <c r="A1380" i="4" s="1"/>
  <c r="A1381" i="4" s="1"/>
  <c r="A1382" i="4" s="1"/>
  <c r="A1383" i="4" s="1"/>
  <c r="A1384" i="4" s="1"/>
  <c r="A1385" i="4" s="1"/>
  <c r="A1386" i="4" s="1"/>
  <c r="A1387" i="4" s="1"/>
  <c r="A1388" i="4" s="1"/>
  <c r="A1389" i="4" s="1"/>
  <c r="A1390" i="4" s="1"/>
  <c r="A1391" i="4" s="1"/>
  <c r="A1392" i="4" s="1"/>
  <c r="A1393" i="4" s="1"/>
  <c r="A1394" i="4" s="1"/>
  <c r="A1395" i="4" s="1"/>
  <c r="A1396" i="4" s="1"/>
  <c r="A1397" i="4" s="1"/>
  <c r="A1398" i="4" s="1"/>
  <c r="A1399" i="4" s="1"/>
  <c r="A1400" i="4" s="1"/>
  <c r="A1401" i="4" s="1"/>
  <c r="A1402" i="4" s="1"/>
  <c r="A1403" i="4" s="1"/>
  <c r="A1404" i="4" s="1"/>
  <c r="A1405" i="4" s="1"/>
  <c r="A1406" i="4" s="1"/>
  <c r="A1407" i="4" s="1"/>
  <c r="A1408" i="4" s="1"/>
  <c r="A1409" i="4" s="1"/>
  <c r="A1410" i="4" s="1"/>
  <c r="A1411" i="4" s="1"/>
  <c r="A1412" i="4" s="1"/>
  <c r="A1413" i="4" s="1"/>
  <c r="A1414" i="4" s="1"/>
  <c r="A1415" i="4" s="1"/>
  <c r="A1416" i="4" s="1"/>
  <c r="A1417" i="4" s="1"/>
  <c r="A1418" i="4" s="1"/>
  <c r="A1419" i="4" s="1"/>
  <c r="A1420" i="4" s="1"/>
  <c r="A1421" i="4" s="1"/>
  <c r="A1422" i="4" s="1"/>
  <c r="A1423" i="4" s="1"/>
  <c r="A1424" i="4" s="1"/>
  <c r="A1425" i="4" s="1"/>
  <c r="A1426" i="4" s="1"/>
  <c r="A1427" i="4" s="1"/>
  <c r="A1428" i="4" s="1"/>
  <c r="A1429" i="4" s="1"/>
  <c r="A1430" i="4" s="1"/>
  <c r="A1431" i="4" s="1"/>
  <c r="A1432" i="4" s="1"/>
  <c r="A1433" i="4" s="1"/>
  <c r="A1434" i="4" s="1"/>
  <c r="A1435" i="4" s="1"/>
  <c r="A1436" i="4" s="1"/>
  <c r="A1437" i="4" s="1"/>
  <c r="A1438" i="4" s="1"/>
  <c r="A1439" i="4" s="1"/>
  <c r="A1440" i="4" s="1"/>
  <c r="A1441" i="4" s="1"/>
  <c r="A1442" i="4" s="1"/>
  <c r="A1443" i="4" s="1"/>
  <c r="A1444" i="4" s="1"/>
  <c r="A1445" i="4" s="1"/>
  <c r="A1446" i="4" s="1"/>
  <c r="A1447" i="4" s="1"/>
  <c r="A1448" i="4" s="1"/>
  <c r="A1449" i="4" s="1"/>
  <c r="A1450" i="4" s="1"/>
  <c r="A1451" i="4" s="1"/>
  <c r="A1452" i="4" s="1"/>
  <c r="A1453" i="4" s="1"/>
  <c r="A1454" i="4" s="1"/>
  <c r="A1455" i="4" s="1"/>
  <c r="A1456" i="4" s="1"/>
  <c r="A1457" i="4" s="1"/>
  <c r="A1458" i="4" s="1"/>
  <c r="A1459" i="4" s="1"/>
  <c r="A1460" i="4" s="1"/>
  <c r="A1461" i="4" s="1"/>
  <c r="A1462" i="4" s="1"/>
  <c r="A1463" i="4" s="1"/>
  <c r="A1464" i="4" s="1"/>
  <c r="A1465" i="4" s="1"/>
  <c r="A1466" i="4" s="1"/>
  <c r="A1467" i="4" s="1"/>
  <c r="A1468" i="4" s="1"/>
  <c r="A1469" i="4" s="1"/>
  <c r="A1470" i="4" s="1"/>
  <c r="A1471" i="4" s="1"/>
  <c r="A1472" i="4" s="1"/>
  <c r="A1473" i="4" s="1"/>
  <c r="A1474" i="4" s="1"/>
  <c r="A1475" i="4" s="1"/>
  <c r="A1476" i="4" s="1"/>
  <c r="A1477" i="4" s="1"/>
  <c r="A1478" i="4" s="1"/>
  <c r="A1479" i="4" s="1"/>
  <c r="A1480" i="4" s="1"/>
  <c r="A1481" i="4" s="1"/>
  <c r="A1482" i="4" s="1"/>
  <c r="A1483" i="4" s="1"/>
  <c r="A1484" i="4" s="1"/>
  <c r="A1485" i="4" s="1"/>
  <c r="A1486" i="4" s="1"/>
  <c r="A1487" i="4" s="1"/>
  <c r="A1488" i="4" s="1"/>
  <c r="A1489" i="4" s="1"/>
  <c r="A1490" i="4" s="1"/>
  <c r="A1491" i="4" s="1"/>
  <c r="A1492" i="4" s="1"/>
  <c r="A1493" i="4" s="1"/>
  <c r="A1494" i="4" s="1"/>
  <c r="A1495" i="4" s="1"/>
  <c r="A1496" i="4" s="1"/>
  <c r="A1497" i="4" s="1"/>
  <c r="A1498" i="4" s="1"/>
  <c r="A1499" i="4" s="1"/>
  <c r="A1500" i="4" s="1"/>
  <c r="A1501" i="4" s="1"/>
  <c r="A1502" i="4" s="1"/>
  <c r="A1503" i="4" s="1"/>
  <c r="A1504" i="4" s="1"/>
  <c r="A1505" i="4" s="1"/>
  <c r="A1506" i="4" s="1"/>
  <c r="A1507" i="4" s="1"/>
  <c r="A1508" i="4" s="1"/>
  <c r="A1509" i="4" s="1"/>
  <c r="A1510" i="4" s="1"/>
  <c r="A1511" i="4" s="1"/>
  <c r="A1512" i="4" s="1"/>
  <c r="A1513" i="4" s="1"/>
  <c r="A1514" i="4" s="1"/>
  <c r="A1515" i="4" s="1"/>
  <c r="A1516" i="4" s="1"/>
  <c r="A1517" i="4" s="1"/>
  <c r="A1518" i="4" s="1"/>
  <c r="A1519" i="4" s="1"/>
  <c r="A1520" i="4" s="1"/>
  <c r="A1521" i="4" s="1"/>
  <c r="A1522" i="4" s="1"/>
  <c r="A1523" i="4" s="1"/>
  <c r="A1524" i="4" s="1"/>
  <c r="A1525" i="4" s="1"/>
  <c r="A1526" i="4" s="1"/>
  <c r="A1527" i="4" s="1"/>
  <c r="D2542" i="3"/>
  <c r="C2542" i="3"/>
  <c r="D2541" i="3"/>
  <c r="C2541" i="3"/>
  <c r="D2540" i="3"/>
  <c r="C2540" i="3"/>
  <c r="D2539" i="3"/>
  <c r="C2539" i="3"/>
  <c r="D2538" i="3"/>
  <c r="C2538" i="3"/>
  <c r="D2537" i="3"/>
  <c r="C2537" i="3"/>
  <c r="D2536" i="3"/>
  <c r="C2536" i="3"/>
  <c r="D2535" i="3"/>
  <c r="C2535" i="3"/>
  <c r="D2534" i="3"/>
  <c r="C2534" i="3"/>
  <c r="D2529" i="3"/>
  <c r="C2529" i="3"/>
  <c r="D2528" i="3"/>
  <c r="C2528" i="3"/>
  <c r="D2521" i="3"/>
  <c r="C2521" i="3"/>
  <c r="D2518" i="3"/>
  <c r="C2518" i="3"/>
  <c r="D2520" i="3"/>
  <c r="C2520" i="3"/>
  <c r="D2519" i="3"/>
  <c r="C2519" i="3"/>
  <c r="AO2517" i="3"/>
  <c r="AP2517" i="3" s="1"/>
  <c r="AN2517" i="3"/>
  <c r="AM2517" i="3"/>
  <c r="AK2517" i="3"/>
  <c r="D2517" i="3"/>
  <c r="C2517" i="3"/>
  <c r="AO2516" i="3"/>
  <c r="AP2516" i="3" s="1"/>
  <c r="AN2516" i="3"/>
  <c r="AM2516" i="3"/>
  <c r="AK2516" i="3"/>
  <c r="D2516" i="3"/>
  <c r="C2516" i="3"/>
  <c r="AO2513" i="3"/>
  <c r="AP2513" i="3" s="1"/>
  <c r="AN2513" i="3"/>
  <c r="AM2513" i="3"/>
  <c r="AL2513" i="3"/>
  <c r="AK2513" i="3"/>
  <c r="AG2513" i="3"/>
  <c r="AB2513" i="3"/>
  <c r="AD2513" i="3" s="1"/>
  <c r="AE2513" i="3" s="1"/>
  <c r="D2513" i="3"/>
  <c r="C2513" i="3"/>
  <c r="AO2512" i="3"/>
  <c r="AP2512" i="3" s="1"/>
  <c r="AN2512" i="3"/>
  <c r="AM2512" i="3"/>
  <c r="AL2512" i="3"/>
  <c r="AK2512" i="3"/>
  <c r="AG2512" i="3"/>
  <c r="AB2512" i="3"/>
  <c r="AD2512" i="3" s="1"/>
  <c r="AE2512" i="3" s="1"/>
  <c r="D2512" i="3"/>
  <c r="C2512" i="3"/>
  <c r="AO2511" i="3"/>
  <c r="AP2511" i="3" s="1"/>
  <c r="AN2511" i="3"/>
  <c r="AM2511" i="3"/>
  <c r="AL2511" i="3"/>
  <c r="AK2511" i="3"/>
  <c r="AG2511" i="3"/>
  <c r="AB2511" i="3"/>
  <c r="AD2511" i="3" s="1"/>
  <c r="AE2511" i="3" s="1"/>
  <c r="D2511" i="3"/>
  <c r="C2511" i="3"/>
  <c r="AO2510" i="3"/>
  <c r="AP2510" i="3" s="1"/>
  <c r="AN2510" i="3"/>
  <c r="AM2510" i="3"/>
  <c r="AL2510" i="3"/>
  <c r="AK2510" i="3"/>
  <c r="AG2510" i="3"/>
  <c r="AB2510" i="3"/>
  <c r="AD2510" i="3" s="1"/>
  <c r="AE2510" i="3" s="1"/>
  <c r="D2510" i="3"/>
  <c r="C2510" i="3"/>
  <c r="AO2509" i="3"/>
  <c r="AP2509" i="3" s="1"/>
  <c r="AN2509" i="3"/>
  <c r="AM2509" i="3"/>
  <c r="AL2509" i="3"/>
  <c r="AK2509" i="3"/>
  <c r="AG2509" i="3"/>
  <c r="AB2509" i="3"/>
  <c r="AD2509" i="3" s="1"/>
  <c r="AE2509" i="3" s="1"/>
  <c r="D2509" i="3"/>
  <c r="C2509" i="3"/>
  <c r="AO2508" i="3"/>
  <c r="AP2508" i="3" s="1"/>
  <c r="AN2508" i="3"/>
  <c r="AM2508" i="3"/>
  <c r="AL2508" i="3"/>
  <c r="AK2508" i="3"/>
  <c r="AG2508" i="3"/>
  <c r="AB2508" i="3"/>
  <c r="AD2508" i="3" s="1"/>
  <c r="AE2508" i="3" s="1"/>
  <c r="D2508" i="3"/>
  <c r="C2508" i="3"/>
  <c r="AO2507" i="3"/>
  <c r="AP2507" i="3" s="1"/>
  <c r="AN2507" i="3"/>
  <c r="AM2507" i="3"/>
  <c r="AL2507" i="3"/>
  <c r="AK2507" i="3"/>
  <c r="AG2507" i="3"/>
  <c r="AB2507" i="3"/>
  <c r="AD2507" i="3" s="1"/>
  <c r="AE2507" i="3" s="1"/>
  <c r="D2507" i="3"/>
  <c r="C2507" i="3"/>
  <c r="AO2506" i="3"/>
  <c r="AP2506" i="3" s="1"/>
  <c r="AN2506" i="3"/>
  <c r="AM2506" i="3"/>
  <c r="AL2506" i="3"/>
  <c r="AK2506" i="3"/>
  <c r="AG2506" i="3"/>
  <c r="AB2506" i="3"/>
  <c r="AD2506" i="3" s="1"/>
  <c r="AE2506" i="3" s="1"/>
  <c r="D2506" i="3"/>
  <c r="C2506" i="3"/>
  <c r="AO2505" i="3"/>
  <c r="AP2505" i="3" s="1"/>
  <c r="AN2505" i="3"/>
  <c r="AM2505" i="3"/>
  <c r="AL2505" i="3"/>
  <c r="AK2505" i="3"/>
  <c r="AG2505" i="3"/>
  <c r="AB2505" i="3"/>
  <c r="AC2505" i="3" s="1"/>
  <c r="D2505" i="3"/>
  <c r="C2505" i="3"/>
  <c r="AO2504" i="3"/>
  <c r="AP2504" i="3" s="1"/>
  <c r="AN2504" i="3"/>
  <c r="AM2504" i="3"/>
  <c r="AL2504" i="3"/>
  <c r="AK2504" i="3"/>
  <c r="AG2504" i="3"/>
  <c r="AB2504" i="3"/>
  <c r="D2504" i="3"/>
  <c r="C2504" i="3"/>
  <c r="AO2503" i="3"/>
  <c r="AP2503" i="3" s="1"/>
  <c r="AN2503" i="3"/>
  <c r="AM2503" i="3"/>
  <c r="AL2503" i="3"/>
  <c r="AK2503" i="3"/>
  <c r="AG2503" i="3"/>
  <c r="AB2503" i="3"/>
  <c r="D2503" i="3"/>
  <c r="C2503" i="3"/>
  <c r="AO2502" i="3"/>
  <c r="AP2502" i="3" s="1"/>
  <c r="AN2502" i="3"/>
  <c r="AM2502" i="3"/>
  <c r="AL2502" i="3"/>
  <c r="AK2502" i="3"/>
  <c r="AG2502" i="3"/>
  <c r="AB2502" i="3"/>
  <c r="AD2502" i="3" s="1"/>
  <c r="AE2502" i="3" s="1"/>
  <c r="D2502" i="3"/>
  <c r="C2502" i="3"/>
  <c r="AO2501" i="3"/>
  <c r="AP2501" i="3" s="1"/>
  <c r="AN2501" i="3"/>
  <c r="AM2501" i="3"/>
  <c r="AL2501" i="3"/>
  <c r="AK2501" i="3"/>
  <c r="AG2501" i="3"/>
  <c r="AB2501" i="3"/>
  <c r="AC2501" i="3" s="1"/>
  <c r="D2501" i="3"/>
  <c r="C2501" i="3"/>
  <c r="AO2500" i="3"/>
  <c r="AP2500" i="3" s="1"/>
  <c r="AN2500" i="3"/>
  <c r="AM2500" i="3"/>
  <c r="AL2500" i="3"/>
  <c r="AK2500" i="3"/>
  <c r="AG2500" i="3"/>
  <c r="AB2500" i="3"/>
  <c r="AC2500" i="3" s="1"/>
  <c r="D2500" i="3"/>
  <c r="C2500" i="3"/>
  <c r="AO2499" i="3"/>
  <c r="AP2499" i="3" s="1"/>
  <c r="AN2499" i="3"/>
  <c r="AM2499" i="3"/>
  <c r="AL2499" i="3"/>
  <c r="AK2499" i="3"/>
  <c r="AG2499" i="3"/>
  <c r="AB2499" i="3"/>
  <c r="AC2499" i="3" s="1"/>
  <c r="D2499" i="3"/>
  <c r="C2499" i="3"/>
  <c r="AO2498" i="3"/>
  <c r="AP2498" i="3" s="1"/>
  <c r="AN2498" i="3"/>
  <c r="AM2498" i="3"/>
  <c r="AL2498" i="3"/>
  <c r="AK2498" i="3"/>
  <c r="AG2498" i="3"/>
  <c r="AB2498" i="3"/>
  <c r="AC2498" i="3" s="1"/>
  <c r="D2498" i="3"/>
  <c r="C2498" i="3"/>
  <c r="AO2497" i="3"/>
  <c r="AP2497" i="3" s="1"/>
  <c r="AN2497" i="3"/>
  <c r="AM2497" i="3"/>
  <c r="AL2497" i="3"/>
  <c r="AK2497" i="3"/>
  <c r="AG2497" i="3"/>
  <c r="AB2497" i="3"/>
  <c r="AC2497" i="3" s="1"/>
  <c r="D2497" i="3"/>
  <c r="C2497" i="3"/>
  <c r="AO2496" i="3"/>
  <c r="AP2496" i="3" s="1"/>
  <c r="AN2496" i="3"/>
  <c r="AM2496" i="3"/>
  <c r="AL2496" i="3"/>
  <c r="AK2496" i="3"/>
  <c r="AG2496" i="3"/>
  <c r="AB2496" i="3"/>
  <c r="AC2496" i="3" s="1"/>
  <c r="D2496" i="3"/>
  <c r="C2496" i="3"/>
  <c r="AO2495" i="3"/>
  <c r="AP2495" i="3" s="1"/>
  <c r="AN2495" i="3"/>
  <c r="AM2495" i="3"/>
  <c r="AL2495" i="3"/>
  <c r="AK2495" i="3"/>
  <c r="AG2495" i="3"/>
  <c r="AB2495" i="3"/>
  <c r="AC2495" i="3" s="1"/>
  <c r="D2495" i="3"/>
  <c r="C2495" i="3"/>
  <c r="AO2494" i="3"/>
  <c r="AP2494" i="3" s="1"/>
  <c r="AN2494" i="3"/>
  <c r="AM2494" i="3"/>
  <c r="AL2494" i="3"/>
  <c r="AK2494" i="3"/>
  <c r="AG2494" i="3"/>
  <c r="AB2494" i="3"/>
  <c r="AC2494" i="3" s="1"/>
  <c r="D2494" i="3"/>
  <c r="C2494" i="3"/>
  <c r="AO2493" i="3"/>
  <c r="AP2493" i="3" s="1"/>
  <c r="AN2493" i="3"/>
  <c r="AM2493" i="3"/>
  <c r="AL2493" i="3"/>
  <c r="AK2493" i="3"/>
  <c r="AG2493" i="3"/>
  <c r="AB2493" i="3"/>
  <c r="AC2493" i="3" s="1"/>
  <c r="D2493" i="3"/>
  <c r="C2493" i="3"/>
  <c r="AO2492" i="3"/>
  <c r="AP2492" i="3" s="1"/>
  <c r="AN2492" i="3"/>
  <c r="AM2492" i="3"/>
  <c r="AL2492" i="3"/>
  <c r="AK2492" i="3"/>
  <c r="AG2492" i="3"/>
  <c r="AB2492" i="3"/>
  <c r="AC2492" i="3" s="1"/>
  <c r="D2492" i="3"/>
  <c r="C2492" i="3"/>
  <c r="AO2491" i="3"/>
  <c r="AP2491" i="3" s="1"/>
  <c r="AN2491" i="3"/>
  <c r="AM2491" i="3"/>
  <c r="AL2491" i="3"/>
  <c r="AK2491" i="3"/>
  <c r="AG2491" i="3"/>
  <c r="AB2491" i="3"/>
  <c r="AC2491" i="3" s="1"/>
  <c r="D2491" i="3"/>
  <c r="C2491" i="3"/>
  <c r="AO2490" i="3"/>
  <c r="AP2490" i="3" s="1"/>
  <c r="AN2490" i="3"/>
  <c r="AM2490" i="3"/>
  <c r="AL2490" i="3"/>
  <c r="AK2490" i="3"/>
  <c r="AG2490" i="3"/>
  <c r="AB2490" i="3"/>
  <c r="D2490" i="3"/>
  <c r="C2490" i="3"/>
  <c r="AO2489" i="3"/>
  <c r="AP2489" i="3" s="1"/>
  <c r="AN2489" i="3"/>
  <c r="AM2489" i="3"/>
  <c r="AL2489" i="3"/>
  <c r="AK2489" i="3"/>
  <c r="AG2489" i="3"/>
  <c r="AB2489" i="3"/>
  <c r="D2489" i="3"/>
  <c r="C2489" i="3"/>
  <c r="AO2488" i="3"/>
  <c r="AP2488" i="3" s="1"/>
  <c r="AN2488" i="3"/>
  <c r="AM2488" i="3"/>
  <c r="AL2488" i="3"/>
  <c r="AK2488" i="3"/>
  <c r="AG2488" i="3"/>
  <c r="AB2488" i="3"/>
  <c r="AC2488" i="3" s="1"/>
  <c r="D2488" i="3"/>
  <c r="C2488" i="3"/>
  <c r="AO2487" i="3"/>
  <c r="AP2487" i="3" s="1"/>
  <c r="AN2487" i="3"/>
  <c r="AM2487" i="3"/>
  <c r="AL2487" i="3"/>
  <c r="AK2487" i="3"/>
  <c r="AG2487" i="3"/>
  <c r="AB2487" i="3"/>
  <c r="AC2487" i="3" s="1"/>
  <c r="D2487" i="3"/>
  <c r="C2487" i="3"/>
  <c r="AO2486" i="3"/>
  <c r="AP2486" i="3" s="1"/>
  <c r="AN2486" i="3"/>
  <c r="AM2486" i="3"/>
  <c r="AL2486" i="3"/>
  <c r="AK2486" i="3"/>
  <c r="AG2486" i="3"/>
  <c r="AB2486" i="3"/>
  <c r="D2486" i="3"/>
  <c r="C2486" i="3"/>
  <c r="AO2485" i="3"/>
  <c r="AP2485" i="3" s="1"/>
  <c r="AN2485" i="3"/>
  <c r="AM2485" i="3"/>
  <c r="AL2485" i="3"/>
  <c r="AK2485" i="3"/>
  <c r="AG2485" i="3"/>
  <c r="AB2485" i="3"/>
  <c r="AD2485" i="3" s="1"/>
  <c r="AE2485" i="3" s="1"/>
  <c r="D2485" i="3"/>
  <c r="C2485" i="3"/>
  <c r="AO2484" i="3"/>
  <c r="AP2484" i="3" s="1"/>
  <c r="AN2484" i="3"/>
  <c r="AM2484" i="3"/>
  <c r="AL2484" i="3"/>
  <c r="AK2484" i="3"/>
  <c r="AG2484" i="3"/>
  <c r="AB2484" i="3"/>
  <c r="D2484" i="3"/>
  <c r="C2484" i="3"/>
  <c r="AO2483" i="3"/>
  <c r="AP2483" i="3" s="1"/>
  <c r="AN2483" i="3"/>
  <c r="AM2483" i="3"/>
  <c r="AL2483" i="3"/>
  <c r="AK2483" i="3"/>
  <c r="AG2483" i="3"/>
  <c r="AB2483" i="3"/>
  <c r="AC2483" i="3" s="1"/>
  <c r="D2483" i="3"/>
  <c r="C2483" i="3"/>
  <c r="AO2482" i="3"/>
  <c r="AP2482" i="3" s="1"/>
  <c r="AN2482" i="3"/>
  <c r="AM2482" i="3"/>
  <c r="AL2482" i="3"/>
  <c r="AK2482" i="3"/>
  <c r="AG2482" i="3"/>
  <c r="AB2482" i="3"/>
  <c r="D2482" i="3"/>
  <c r="C2482" i="3"/>
  <c r="AO2481" i="3"/>
  <c r="AP2481" i="3" s="1"/>
  <c r="AN2481" i="3"/>
  <c r="AM2481" i="3"/>
  <c r="AL2481" i="3"/>
  <c r="AK2481" i="3"/>
  <c r="AG2481" i="3"/>
  <c r="AB2481" i="3"/>
  <c r="AC2481" i="3" s="1"/>
  <c r="D2481" i="3"/>
  <c r="C2481" i="3"/>
  <c r="AO2480" i="3"/>
  <c r="AP2480" i="3" s="1"/>
  <c r="AN2480" i="3"/>
  <c r="AM2480" i="3"/>
  <c r="AL2480" i="3"/>
  <c r="AK2480" i="3"/>
  <c r="AG2480" i="3"/>
  <c r="AB2480" i="3"/>
  <c r="AD2480" i="3" s="1"/>
  <c r="AE2480" i="3" s="1"/>
  <c r="D2480" i="3"/>
  <c r="C2480" i="3"/>
  <c r="AO2479" i="3"/>
  <c r="AP2479" i="3" s="1"/>
  <c r="AN2479" i="3"/>
  <c r="AM2479" i="3"/>
  <c r="AL2479" i="3"/>
  <c r="AK2479" i="3"/>
  <c r="AG2479" i="3"/>
  <c r="AB2479" i="3"/>
  <c r="AC2479" i="3" s="1"/>
  <c r="D2479" i="3"/>
  <c r="C2479" i="3"/>
  <c r="AO2478" i="3"/>
  <c r="AP2478" i="3" s="1"/>
  <c r="AN2478" i="3"/>
  <c r="AM2478" i="3"/>
  <c r="AL2478" i="3"/>
  <c r="AK2478" i="3"/>
  <c r="AG2478" i="3"/>
  <c r="AB2478" i="3"/>
  <c r="D2478" i="3"/>
  <c r="C2478" i="3"/>
  <c r="AO2477" i="3"/>
  <c r="AP2477" i="3" s="1"/>
  <c r="AN2477" i="3"/>
  <c r="AM2477" i="3"/>
  <c r="AL2477" i="3"/>
  <c r="AK2477" i="3"/>
  <c r="AG2477" i="3"/>
  <c r="AB2477" i="3"/>
  <c r="AD2477" i="3" s="1"/>
  <c r="AE2477" i="3" s="1"/>
  <c r="D2477" i="3"/>
  <c r="C2477" i="3"/>
  <c r="AO2476" i="3"/>
  <c r="AP2476" i="3" s="1"/>
  <c r="AN2476" i="3"/>
  <c r="AM2476" i="3"/>
  <c r="AL2476" i="3"/>
  <c r="AK2476" i="3"/>
  <c r="AG2476" i="3"/>
  <c r="AB2476" i="3"/>
  <c r="AC2476" i="3" s="1"/>
  <c r="D2476" i="3"/>
  <c r="C2476" i="3"/>
  <c r="AO2475" i="3"/>
  <c r="AP2475" i="3" s="1"/>
  <c r="AN2475" i="3"/>
  <c r="AM2475" i="3"/>
  <c r="AL2475" i="3"/>
  <c r="AG2475" i="3"/>
  <c r="AB2475" i="3"/>
  <c r="AC2475" i="3" s="1"/>
  <c r="D2475" i="3"/>
  <c r="C2475" i="3"/>
  <c r="AO2474" i="3"/>
  <c r="AP2474" i="3" s="1"/>
  <c r="AN2474" i="3"/>
  <c r="AM2474" i="3"/>
  <c r="AL2474" i="3"/>
  <c r="AG2474" i="3"/>
  <c r="AB2474" i="3"/>
  <c r="AK2474" i="3" s="1"/>
  <c r="D2474" i="3"/>
  <c r="C2474" i="3"/>
  <c r="AO2473" i="3"/>
  <c r="AP2473" i="3" s="1"/>
  <c r="AN2473" i="3"/>
  <c r="AM2473" i="3"/>
  <c r="AL2473" i="3"/>
  <c r="AG2473" i="3"/>
  <c r="AB2473" i="3"/>
  <c r="AD2473" i="3" s="1"/>
  <c r="AE2473" i="3" s="1"/>
  <c r="D2473" i="3"/>
  <c r="C2473" i="3"/>
  <c r="AO2472" i="3"/>
  <c r="AP2472" i="3" s="1"/>
  <c r="AN2472" i="3"/>
  <c r="AM2472" i="3"/>
  <c r="AL2472" i="3"/>
  <c r="AG2472" i="3"/>
  <c r="AB2472" i="3"/>
  <c r="AK2472" i="3" s="1"/>
  <c r="D2472" i="3"/>
  <c r="C2472" i="3"/>
  <c r="AO2471" i="3"/>
  <c r="AP2471" i="3" s="1"/>
  <c r="AN2471" i="3"/>
  <c r="AM2471" i="3"/>
  <c r="AL2471" i="3"/>
  <c r="AG2471" i="3"/>
  <c r="AB2471" i="3"/>
  <c r="AC2471" i="3" s="1"/>
  <c r="D2471" i="3"/>
  <c r="C2471" i="3"/>
  <c r="AO2470" i="3"/>
  <c r="AP2470" i="3" s="1"/>
  <c r="AN2470" i="3"/>
  <c r="AM2470" i="3"/>
  <c r="AL2470" i="3"/>
  <c r="AG2470" i="3"/>
  <c r="AB2470" i="3"/>
  <c r="AC2470" i="3" s="1"/>
  <c r="D2470" i="3"/>
  <c r="C2470" i="3"/>
  <c r="AO2469" i="3"/>
  <c r="AP2469" i="3" s="1"/>
  <c r="AN2469" i="3"/>
  <c r="AM2469" i="3"/>
  <c r="AL2469" i="3"/>
  <c r="AG2469" i="3"/>
  <c r="AB2469" i="3"/>
  <c r="AD2469" i="3" s="1"/>
  <c r="AE2469" i="3" s="1"/>
  <c r="D2469" i="3"/>
  <c r="C2469" i="3"/>
  <c r="AO2468" i="3"/>
  <c r="AP2468" i="3" s="1"/>
  <c r="AN2468" i="3"/>
  <c r="AM2468" i="3"/>
  <c r="AL2468" i="3"/>
  <c r="AG2468" i="3"/>
  <c r="AB2468" i="3"/>
  <c r="AC2468" i="3" s="1"/>
  <c r="D2468" i="3"/>
  <c r="C2468" i="3"/>
  <c r="AO2467" i="3"/>
  <c r="AP2467" i="3" s="1"/>
  <c r="AN2467" i="3"/>
  <c r="AM2467" i="3"/>
  <c r="AL2467" i="3"/>
  <c r="AG2467" i="3"/>
  <c r="AB2467" i="3"/>
  <c r="AC2467" i="3" s="1"/>
  <c r="D2467" i="3"/>
  <c r="C2467" i="3"/>
  <c r="AO2466" i="3"/>
  <c r="AP2466" i="3" s="1"/>
  <c r="AN2466" i="3"/>
  <c r="AM2466" i="3"/>
  <c r="AL2466" i="3"/>
  <c r="AG2466" i="3"/>
  <c r="AB2466" i="3"/>
  <c r="AC2466" i="3" s="1"/>
  <c r="D2466" i="3"/>
  <c r="C2466" i="3"/>
  <c r="AO2465" i="3"/>
  <c r="AP2465" i="3" s="1"/>
  <c r="AN2465" i="3"/>
  <c r="AM2465" i="3"/>
  <c r="AL2465" i="3"/>
  <c r="AK2465" i="3"/>
  <c r="AG2465" i="3"/>
  <c r="AB2465" i="3"/>
  <c r="D2465" i="3"/>
  <c r="C2465" i="3"/>
  <c r="AU2464" i="3"/>
  <c r="AO2464" i="3"/>
  <c r="AP2464" i="3" s="1"/>
  <c r="AN2464" i="3"/>
  <c r="AM2464" i="3"/>
  <c r="AL2464" i="3"/>
  <c r="AG2464" i="3"/>
  <c r="AB2464" i="3"/>
  <c r="AC2464" i="3" s="1"/>
  <c r="D2464" i="3"/>
  <c r="C2464" i="3"/>
  <c r="AU2463" i="3"/>
  <c r="AO2463" i="3"/>
  <c r="AP2463" i="3" s="1"/>
  <c r="AN2463" i="3"/>
  <c r="AM2463" i="3"/>
  <c r="AL2463" i="3"/>
  <c r="AG2463" i="3"/>
  <c r="AB2463" i="3"/>
  <c r="AK2463" i="3" s="1"/>
  <c r="D2463" i="3"/>
  <c r="C2463" i="3"/>
  <c r="AO2462" i="3"/>
  <c r="AP2462" i="3" s="1"/>
  <c r="AN2462" i="3"/>
  <c r="AM2462" i="3"/>
  <c r="AL2462" i="3"/>
  <c r="AG2462" i="3"/>
  <c r="AB2462" i="3"/>
  <c r="AK2462" i="3" s="1"/>
  <c r="D2462" i="3"/>
  <c r="C2462" i="3"/>
  <c r="AO2461" i="3"/>
  <c r="AP2461" i="3" s="1"/>
  <c r="AN2461" i="3"/>
  <c r="AM2461" i="3"/>
  <c r="AL2461" i="3"/>
  <c r="AG2461" i="3"/>
  <c r="AB2461" i="3"/>
  <c r="AK2461" i="3" s="1"/>
  <c r="D2461" i="3"/>
  <c r="C2461" i="3"/>
  <c r="AO2460" i="3"/>
  <c r="AP2460" i="3" s="1"/>
  <c r="AN2460" i="3"/>
  <c r="AM2460" i="3"/>
  <c r="AL2460" i="3"/>
  <c r="AG2460" i="3"/>
  <c r="AB2460" i="3"/>
  <c r="AK2460" i="3" s="1"/>
  <c r="D2460" i="3"/>
  <c r="C2460" i="3"/>
  <c r="AO2459" i="3"/>
  <c r="AP2459" i="3" s="1"/>
  <c r="AN2459" i="3"/>
  <c r="AM2459" i="3"/>
  <c r="AL2459" i="3"/>
  <c r="AG2459" i="3"/>
  <c r="AB2459" i="3"/>
  <c r="AK2459" i="3" s="1"/>
  <c r="D2459" i="3"/>
  <c r="C2459" i="3"/>
  <c r="AO2458" i="3"/>
  <c r="AP2458" i="3" s="1"/>
  <c r="AN2458" i="3"/>
  <c r="AM2458" i="3"/>
  <c r="AL2458" i="3"/>
  <c r="AK2458" i="3"/>
  <c r="AG2458" i="3"/>
  <c r="AB2458" i="3"/>
  <c r="AC2458" i="3" s="1"/>
  <c r="D2458" i="3"/>
  <c r="C2458" i="3"/>
  <c r="AO2457" i="3"/>
  <c r="AP2457" i="3" s="1"/>
  <c r="AN2457" i="3"/>
  <c r="AM2457" i="3"/>
  <c r="AL2457" i="3"/>
  <c r="AK2457" i="3"/>
  <c r="AG2457" i="3"/>
  <c r="AB2457" i="3"/>
  <c r="D2457" i="3"/>
  <c r="C2457" i="3"/>
  <c r="AO2456" i="3"/>
  <c r="AP2456" i="3" s="1"/>
  <c r="AN2456" i="3"/>
  <c r="AM2456" i="3"/>
  <c r="AL2456" i="3"/>
  <c r="AK2456" i="3"/>
  <c r="AG2456" i="3"/>
  <c r="AB2456" i="3"/>
  <c r="AC2456" i="3" s="1"/>
  <c r="D2456" i="3"/>
  <c r="C2456" i="3"/>
  <c r="AO2455" i="3"/>
  <c r="AP2455" i="3" s="1"/>
  <c r="AN2455" i="3"/>
  <c r="AM2455" i="3"/>
  <c r="AL2455" i="3"/>
  <c r="AK2455" i="3"/>
  <c r="AG2455" i="3"/>
  <c r="AB2455" i="3"/>
  <c r="D2455" i="3"/>
  <c r="C2455" i="3"/>
  <c r="AO2454" i="3"/>
  <c r="AP2454" i="3" s="1"/>
  <c r="AN2454" i="3"/>
  <c r="AM2454" i="3"/>
  <c r="AL2454" i="3"/>
  <c r="AK2454" i="3"/>
  <c r="AG2454" i="3"/>
  <c r="AB2454" i="3"/>
  <c r="D2454" i="3"/>
  <c r="C2454" i="3"/>
  <c r="AO2453" i="3"/>
  <c r="AP2453" i="3" s="1"/>
  <c r="AN2453" i="3"/>
  <c r="AM2453" i="3"/>
  <c r="AL2453" i="3"/>
  <c r="AK2453" i="3"/>
  <c r="AG2453" i="3"/>
  <c r="AB2453" i="3"/>
  <c r="D2453" i="3"/>
  <c r="C2453" i="3"/>
  <c r="AO2452" i="3"/>
  <c r="AP2452" i="3" s="1"/>
  <c r="AQ2452" i="3" s="1"/>
  <c r="AM2452" i="3"/>
  <c r="AL2452" i="3"/>
  <c r="AK2452" i="3"/>
  <c r="AB2452" i="3"/>
  <c r="D2452" i="3"/>
  <c r="C2452" i="3"/>
  <c r="AO2451" i="3"/>
  <c r="AP2451" i="3" s="1"/>
  <c r="AN2451" i="3"/>
  <c r="AM2451" i="3"/>
  <c r="AL2451" i="3"/>
  <c r="AG2451" i="3"/>
  <c r="AB2451" i="3"/>
  <c r="AK2451" i="3" s="1"/>
  <c r="D2451" i="3"/>
  <c r="C2451" i="3"/>
  <c r="AO2450" i="3"/>
  <c r="AP2450" i="3" s="1"/>
  <c r="AN2450" i="3"/>
  <c r="AM2450" i="3"/>
  <c r="AL2450" i="3"/>
  <c r="AG2450" i="3"/>
  <c r="AB2450" i="3"/>
  <c r="AD2450" i="3" s="1"/>
  <c r="AE2450" i="3" s="1"/>
  <c r="D2450" i="3"/>
  <c r="C2450" i="3"/>
  <c r="AO2449" i="3"/>
  <c r="AP2449" i="3" s="1"/>
  <c r="AN2449" i="3"/>
  <c r="AM2449" i="3"/>
  <c r="AL2449" i="3"/>
  <c r="AG2449" i="3"/>
  <c r="AB2449" i="3"/>
  <c r="AD2449" i="3" s="1"/>
  <c r="AE2449" i="3" s="1"/>
  <c r="D2449" i="3"/>
  <c r="C2449" i="3"/>
  <c r="AO2448" i="3"/>
  <c r="AP2448" i="3" s="1"/>
  <c r="AN2448" i="3"/>
  <c r="AM2448" i="3"/>
  <c r="AL2448" i="3"/>
  <c r="AG2448" i="3"/>
  <c r="AB2448" i="3"/>
  <c r="AD2448" i="3" s="1"/>
  <c r="AE2448" i="3" s="1"/>
  <c r="D2448" i="3"/>
  <c r="C2448" i="3"/>
  <c r="AO2447" i="3"/>
  <c r="AP2447" i="3" s="1"/>
  <c r="AN2447" i="3"/>
  <c r="AM2447" i="3"/>
  <c r="AL2447" i="3"/>
  <c r="AK2447" i="3"/>
  <c r="AG2447" i="3"/>
  <c r="AB2447" i="3"/>
  <c r="AD2447" i="3" s="1"/>
  <c r="AE2447" i="3" s="1"/>
  <c r="D2447" i="3"/>
  <c r="C2447" i="3"/>
  <c r="AO2446" i="3"/>
  <c r="AP2446" i="3" s="1"/>
  <c r="AN2446" i="3"/>
  <c r="AM2446" i="3"/>
  <c r="AL2446" i="3"/>
  <c r="AG2446" i="3"/>
  <c r="AB2446" i="3"/>
  <c r="AD2446" i="3" s="1"/>
  <c r="AE2446" i="3" s="1"/>
  <c r="D2446" i="3"/>
  <c r="C2446" i="3"/>
  <c r="AO2445" i="3"/>
  <c r="AP2445" i="3" s="1"/>
  <c r="AN2445" i="3"/>
  <c r="AM2445" i="3"/>
  <c r="AL2445" i="3"/>
  <c r="AG2445" i="3"/>
  <c r="AB2445" i="3"/>
  <c r="D2445" i="3"/>
  <c r="C2445" i="3"/>
  <c r="AO2444" i="3"/>
  <c r="AP2444" i="3" s="1"/>
  <c r="AN2444" i="3"/>
  <c r="AM2444" i="3"/>
  <c r="AL2444" i="3"/>
  <c r="AK2444" i="3"/>
  <c r="AG2444" i="3"/>
  <c r="AB2444" i="3"/>
  <c r="AC2444" i="3" s="1"/>
  <c r="D2444" i="3"/>
  <c r="C2444" i="3"/>
  <c r="AO2443" i="3"/>
  <c r="AP2443" i="3" s="1"/>
  <c r="AN2443" i="3"/>
  <c r="AM2443" i="3"/>
  <c r="AL2443" i="3"/>
  <c r="AK2443" i="3"/>
  <c r="AG2443" i="3"/>
  <c r="AB2443" i="3"/>
  <c r="AC2443" i="3" s="1"/>
  <c r="D2443" i="3"/>
  <c r="C2443" i="3"/>
  <c r="AO2442" i="3"/>
  <c r="AP2442" i="3" s="1"/>
  <c r="AN2442" i="3"/>
  <c r="AM2442" i="3"/>
  <c r="AL2442" i="3"/>
  <c r="AK2442" i="3"/>
  <c r="AG2442" i="3"/>
  <c r="AB2442" i="3"/>
  <c r="AD2442" i="3" s="1"/>
  <c r="AE2442" i="3" s="1"/>
  <c r="D2442" i="3"/>
  <c r="C2442" i="3"/>
  <c r="AO2441" i="3"/>
  <c r="AP2441" i="3" s="1"/>
  <c r="AN2441" i="3"/>
  <c r="AM2441" i="3"/>
  <c r="AL2441" i="3"/>
  <c r="AK2441" i="3"/>
  <c r="AG2441" i="3"/>
  <c r="AB2441" i="3"/>
  <c r="D2441" i="3"/>
  <c r="C2441" i="3"/>
  <c r="AO2440" i="3"/>
  <c r="AP2440" i="3" s="1"/>
  <c r="AQ2440" i="3" s="1"/>
  <c r="AM2440" i="3"/>
  <c r="AL2440" i="3"/>
  <c r="AH2440" i="3"/>
  <c r="AG2440" i="3"/>
  <c r="AD2440" i="3"/>
  <c r="AE2440" i="3" s="1"/>
  <c r="AB2440" i="3"/>
  <c r="AK2440" i="3" s="1"/>
  <c r="D2440" i="3"/>
  <c r="C2440" i="3"/>
  <c r="AO2439" i="3"/>
  <c r="AP2439" i="3" s="1"/>
  <c r="AQ2439" i="3" s="1"/>
  <c r="AM2439" i="3"/>
  <c r="AL2439" i="3"/>
  <c r="AH2439" i="3"/>
  <c r="AG2439" i="3"/>
  <c r="AD2439" i="3"/>
  <c r="AE2439" i="3" s="1"/>
  <c r="AB2439" i="3"/>
  <c r="D2439" i="3"/>
  <c r="C2439" i="3"/>
  <c r="AO2438" i="3"/>
  <c r="AP2438" i="3" s="1"/>
  <c r="AQ2438" i="3" s="1"/>
  <c r="AM2438" i="3"/>
  <c r="AL2438" i="3"/>
  <c r="AH2438" i="3"/>
  <c r="AG2438" i="3"/>
  <c r="AD2438" i="3"/>
  <c r="AE2438" i="3" s="1"/>
  <c r="AB2438" i="3"/>
  <c r="AC2438" i="3" s="1"/>
  <c r="D2438" i="3"/>
  <c r="C2438" i="3"/>
  <c r="AO2437" i="3"/>
  <c r="AP2437" i="3" s="1"/>
  <c r="AN2437" i="3"/>
  <c r="AM2437" i="3"/>
  <c r="AL2437" i="3"/>
  <c r="AK2437" i="3"/>
  <c r="AG2437" i="3"/>
  <c r="AB2437" i="3"/>
  <c r="AD2437" i="3" s="1"/>
  <c r="AE2437" i="3" s="1"/>
  <c r="D2437" i="3"/>
  <c r="C2437" i="3"/>
  <c r="AO2436" i="3"/>
  <c r="AP2436" i="3" s="1"/>
  <c r="AN2436" i="3"/>
  <c r="AM2436" i="3"/>
  <c r="AL2436" i="3"/>
  <c r="AK2436" i="3"/>
  <c r="AG2436" i="3"/>
  <c r="AB2436" i="3"/>
  <c r="D2436" i="3"/>
  <c r="C2436" i="3"/>
  <c r="AO2435" i="3"/>
  <c r="AP2435" i="3" s="1"/>
  <c r="AN2435" i="3"/>
  <c r="AM2435" i="3"/>
  <c r="AL2435" i="3"/>
  <c r="AK2435" i="3"/>
  <c r="AG2435" i="3"/>
  <c r="AB2435" i="3"/>
  <c r="AD2435" i="3" s="1"/>
  <c r="AE2435" i="3" s="1"/>
  <c r="D2435" i="3"/>
  <c r="C2435" i="3"/>
  <c r="AO2434" i="3"/>
  <c r="AP2434" i="3" s="1"/>
  <c r="AN2434" i="3"/>
  <c r="AM2434" i="3"/>
  <c r="AL2434" i="3"/>
  <c r="AK2434" i="3"/>
  <c r="AG2434" i="3"/>
  <c r="AB2434" i="3"/>
  <c r="D2434" i="3"/>
  <c r="C2434" i="3"/>
  <c r="AO2433" i="3"/>
  <c r="AP2433" i="3" s="1"/>
  <c r="AN2433" i="3"/>
  <c r="AM2433" i="3"/>
  <c r="AL2433" i="3"/>
  <c r="AK2433" i="3"/>
  <c r="AG2433" i="3"/>
  <c r="AB2433" i="3"/>
  <c r="AD2433" i="3" s="1"/>
  <c r="AE2433" i="3" s="1"/>
  <c r="D2433" i="3"/>
  <c r="C2433" i="3"/>
  <c r="AO2432" i="3"/>
  <c r="AP2432" i="3" s="1"/>
  <c r="AN2432" i="3"/>
  <c r="AM2432" i="3"/>
  <c r="AL2432" i="3"/>
  <c r="AK2432" i="3"/>
  <c r="AG2432" i="3"/>
  <c r="AB2432" i="3"/>
  <c r="D2432" i="3"/>
  <c r="C2432" i="3"/>
  <c r="AO2431" i="3"/>
  <c r="AP2431" i="3" s="1"/>
  <c r="AN2431" i="3"/>
  <c r="AM2431" i="3"/>
  <c r="AL2431" i="3"/>
  <c r="AK2431" i="3"/>
  <c r="AG2431" i="3"/>
  <c r="AB2431" i="3"/>
  <c r="AD2431" i="3" s="1"/>
  <c r="AE2431" i="3" s="1"/>
  <c r="D2431" i="3"/>
  <c r="C2431" i="3"/>
  <c r="AO2430" i="3"/>
  <c r="AP2430" i="3" s="1"/>
  <c r="AN2430" i="3"/>
  <c r="AM2430" i="3"/>
  <c r="AL2430" i="3"/>
  <c r="AK2430" i="3"/>
  <c r="AG2430" i="3"/>
  <c r="AB2430" i="3"/>
  <c r="AC2430" i="3" s="1"/>
  <c r="D2430" i="3"/>
  <c r="C2430" i="3"/>
  <c r="AO2429" i="3"/>
  <c r="AP2429" i="3" s="1"/>
  <c r="AN2429" i="3"/>
  <c r="AM2429" i="3"/>
  <c r="AL2429" i="3"/>
  <c r="AK2429" i="3"/>
  <c r="AG2429" i="3"/>
  <c r="AB2429" i="3"/>
  <c r="AC2429" i="3" s="1"/>
  <c r="D2429" i="3"/>
  <c r="C2429" i="3"/>
  <c r="AO2428" i="3"/>
  <c r="AP2428" i="3" s="1"/>
  <c r="AN2428" i="3"/>
  <c r="AM2428" i="3"/>
  <c r="AL2428" i="3"/>
  <c r="AK2428" i="3"/>
  <c r="AG2428" i="3"/>
  <c r="AB2428" i="3"/>
  <c r="D2428" i="3"/>
  <c r="C2428" i="3"/>
  <c r="AO2427" i="3"/>
  <c r="AP2427" i="3" s="1"/>
  <c r="AN2427" i="3"/>
  <c r="AM2427" i="3"/>
  <c r="AL2427" i="3"/>
  <c r="AK2427" i="3"/>
  <c r="AG2427" i="3"/>
  <c r="AB2427" i="3"/>
  <c r="AD2427" i="3" s="1"/>
  <c r="AE2427" i="3" s="1"/>
  <c r="D2427" i="3"/>
  <c r="C2427" i="3"/>
  <c r="AO2426" i="3"/>
  <c r="AP2426" i="3" s="1"/>
  <c r="AN2426" i="3"/>
  <c r="AM2426" i="3"/>
  <c r="AL2426" i="3"/>
  <c r="AK2426" i="3"/>
  <c r="AG2426" i="3"/>
  <c r="AB2426" i="3"/>
  <c r="AC2426" i="3" s="1"/>
  <c r="D2426" i="3"/>
  <c r="C2426" i="3"/>
  <c r="AO2425" i="3"/>
  <c r="AP2425" i="3" s="1"/>
  <c r="AN2425" i="3"/>
  <c r="AM2425" i="3"/>
  <c r="AL2425" i="3"/>
  <c r="AK2425" i="3"/>
  <c r="AG2425" i="3"/>
  <c r="AB2425" i="3"/>
  <c r="AC2425" i="3" s="1"/>
  <c r="D2425" i="3"/>
  <c r="C2425" i="3"/>
  <c r="AO2424" i="3"/>
  <c r="AP2424" i="3" s="1"/>
  <c r="AN2424" i="3"/>
  <c r="AM2424" i="3"/>
  <c r="AL2424" i="3"/>
  <c r="AK2424" i="3"/>
  <c r="AG2424" i="3"/>
  <c r="AB2424" i="3"/>
  <c r="D2424" i="3"/>
  <c r="C2424" i="3"/>
  <c r="AO2423" i="3"/>
  <c r="AP2423" i="3" s="1"/>
  <c r="AN2423" i="3"/>
  <c r="AM2423" i="3"/>
  <c r="AL2423" i="3"/>
  <c r="AK2423" i="3"/>
  <c r="AG2423" i="3"/>
  <c r="AB2423" i="3"/>
  <c r="AD2423" i="3" s="1"/>
  <c r="AE2423" i="3" s="1"/>
  <c r="D2423" i="3"/>
  <c r="C2423" i="3"/>
  <c r="AO2422" i="3"/>
  <c r="AP2422" i="3" s="1"/>
  <c r="AN2422" i="3"/>
  <c r="AM2422" i="3"/>
  <c r="AL2422" i="3"/>
  <c r="AK2422" i="3"/>
  <c r="AG2422" i="3"/>
  <c r="AB2422" i="3"/>
  <c r="AC2422" i="3" s="1"/>
  <c r="D2422" i="3"/>
  <c r="C2422" i="3"/>
  <c r="AO2421" i="3"/>
  <c r="AP2421" i="3" s="1"/>
  <c r="AN2421" i="3"/>
  <c r="AM2421" i="3"/>
  <c r="AL2421" i="3"/>
  <c r="AK2421" i="3"/>
  <c r="AG2421" i="3"/>
  <c r="AB2421" i="3"/>
  <c r="AC2421" i="3" s="1"/>
  <c r="D2421" i="3"/>
  <c r="C2421" i="3"/>
  <c r="AO2420" i="3"/>
  <c r="AP2420" i="3" s="1"/>
  <c r="AN2420" i="3"/>
  <c r="AM2420" i="3"/>
  <c r="AL2420" i="3"/>
  <c r="AK2420" i="3"/>
  <c r="AG2420" i="3"/>
  <c r="AB2420" i="3"/>
  <c r="D2420" i="3"/>
  <c r="C2420" i="3"/>
  <c r="AO2419" i="3"/>
  <c r="AP2419" i="3" s="1"/>
  <c r="AN2419" i="3"/>
  <c r="AM2419" i="3"/>
  <c r="AL2419" i="3"/>
  <c r="AK2419" i="3"/>
  <c r="AG2419" i="3"/>
  <c r="AB2419" i="3"/>
  <c r="AD2419" i="3" s="1"/>
  <c r="AE2419" i="3" s="1"/>
  <c r="D2419" i="3"/>
  <c r="C2419" i="3"/>
  <c r="AO2418" i="3"/>
  <c r="AP2418" i="3" s="1"/>
  <c r="AN2418" i="3"/>
  <c r="AM2418" i="3"/>
  <c r="AL2418" i="3"/>
  <c r="AK2418" i="3"/>
  <c r="AG2418" i="3"/>
  <c r="AB2418" i="3"/>
  <c r="AD2418" i="3" s="1"/>
  <c r="AE2418" i="3" s="1"/>
  <c r="D2418" i="3"/>
  <c r="C2418" i="3"/>
  <c r="AO2417" i="3"/>
  <c r="AP2417" i="3" s="1"/>
  <c r="AN2417" i="3"/>
  <c r="AM2417" i="3"/>
  <c r="AL2417" i="3"/>
  <c r="AK2417" i="3"/>
  <c r="AG2417" i="3"/>
  <c r="AB2417" i="3"/>
  <c r="D2417" i="3"/>
  <c r="C2417" i="3"/>
  <c r="AO2416" i="3"/>
  <c r="AP2416" i="3" s="1"/>
  <c r="AN2416" i="3"/>
  <c r="AM2416" i="3"/>
  <c r="AL2416" i="3"/>
  <c r="AG2416" i="3"/>
  <c r="AB2416" i="3"/>
  <c r="AC2416" i="3" s="1"/>
  <c r="D2416" i="3"/>
  <c r="C2416" i="3"/>
  <c r="AO2415" i="3"/>
  <c r="AP2415" i="3" s="1"/>
  <c r="AN2415" i="3"/>
  <c r="AM2415" i="3"/>
  <c r="AL2415" i="3"/>
  <c r="AK2415" i="3"/>
  <c r="AG2415" i="3"/>
  <c r="AB2415" i="3"/>
  <c r="AC2415" i="3" s="1"/>
  <c r="D2415" i="3"/>
  <c r="C2415" i="3"/>
  <c r="AO2414" i="3"/>
  <c r="AP2414" i="3" s="1"/>
  <c r="AN2414" i="3"/>
  <c r="AM2414" i="3"/>
  <c r="AL2414" i="3"/>
  <c r="AK2414" i="3"/>
  <c r="AG2414" i="3"/>
  <c r="AB2414" i="3"/>
  <c r="AD2414" i="3" s="1"/>
  <c r="AE2414" i="3" s="1"/>
  <c r="D2414" i="3"/>
  <c r="C2414" i="3"/>
  <c r="AO2413" i="3"/>
  <c r="AP2413" i="3" s="1"/>
  <c r="AN2413" i="3"/>
  <c r="AM2413" i="3"/>
  <c r="AL2413" i="3"/>
  <c r="AH2413" i="3"/>
  <c r="AG2413" i="3"/>
  <c r="AD2413" i="3"/>
  <c r="AE2413" i="3" s="1"/>
  <c r="AB2413" i="3"/>
  <c r="AK2413" i="3" s="1"/>
  <c r="D2413" i="3"/>
  <c r="C2413" i="3"/>
  <c r="AO2412" i="3"/>
  <c r="AP2412" i="3" s="1"/>
  <c r="AN2412" i="3"/>
  <c r="AM2412" i="3"/>
  <c r="AL2412" i="3"/>
  <c r="AH2412" i="3"/>
  <c r="AG2412" i="3"/>
  <c r="AD2412" i="3"/>
  <c r="AE2412" i="3" s="1"/>
  <c r="AB2412" i="3"/>
  <c r="AK2412" i="3" s="1"/>
  <c r="D2412" i="3"/>
  <c r="C2412" i="3"/>
  <c r="AO2411" i="3"/>
  <c r="AP2411" i="3" s="1"/>
  <c r="AN2411" i="3"/>
  <c r="AM2411" i="3"/>
  <c r="AL2411" i="3"/>
  <c r="AH2411" i="3"/>
  <c r="AG2411" i="3"/>
  <c r="AD2411" i="3"/>
  <c r="AE2411" i="3" s="1"/>
  <c r="AB2411" i="3"/>
  <c r="AK2411" i="3" s="1"/>
  <c r="D2411" i="3"/>
  <c r="C2411" i="3"/>
  <c r="AO2410" i="3"/>
  <c r="AP2410" i="3" s="1"/>
  <c r="AN2410" i="3"/>
  <c r="AM2410" i="3"/>
  <c r="AL2410" i="3"/>
  <c r="AK2410" i="3"/>
  <c r="AG2410" i="3"/>
  <c r="AB2410" i="3"/>
  <c r="AD2410" i="3" s="1"/>
  <c r="AE2410" i="3" s="1"/>
  <c r="D2410" i="3"/>
  <c r="C2410" i="3"/>
  <c r="AO2409" i="3"/>
  <c r="AP2409" i="3" s="1"/>
  <c r="AN2409" i="3"/>
  <c r="AM2409" i="3"/>
  <c r="AL2409" i="3"/>
  <c r="AK2409" i="3"/>
  <c r="AG2409" i="3"/>
  <c r="AB2409" i="3"/>
  <c r="D2409" i="3"/>
  <c r="C2409" i="3"/>
  <c r="AO2408" i="3"/>
  <c r="AP2408" i="3" s="1"/>
  <c r="AN2408" i="3"/>
  <c r="AM2408" i="3"/>
  <c r="AL2408" i="3"/>
  <c r="AK2408" i="3"/>
  <c r="AG2408" i="3"/>
  <c r="AB2408" i="3"/>
  <c r="AC2408" i="3" s="1"/>
  <c r="D2408" i="3"/>
  <c r="C2408" i="3"/>
  <c r="AO2407" i="3"/>
  <c r="AP2407" i="3" s="1"/>
  <c r="AN2407" i="3"/>
  <c r="AM2407" i="3"/>
  <c r="AL2407" i="3"/>
  <c r="AK2407" i="3"/>
  <c r="AG2407" i="3"/>
  <c r="AB2407" i="3"/>
  <c r="D2407" i="3"/>
  <c r="C2407" i="3"/>
  <c r="AO2406" i="3"/>
  <c r="AP2406" i="3" s="1"/>
  <c r="AN2406" i="3"/>
  <c r="AM2406" i="3"/>
  <c r="AL2406" i="3"/>
  <c r="AK2406" i="3"/>
  <c r="AG2406" i="3"/>
  <c r="AB2406" i="3"/>
  <c r="AD2406" i="3" s="1"/>
  <c r="AE2406" i="3" s="1"/>
  <c r="D2406" i="3"/>
  <c r="C2406" i="3"/>
  <c r="AO2405" i="3"/>
  <c r="AP2405" i="3" s="1"/>
  <c r="AN2405" i="3"/>
  <c r="AM2405" i="3"/>
  <c r="AL2405" i="3"/>
  <c r="AK2405" i="3"/>
  <c r="AG2405" i="3"/>
  <c r="AB2405" i="3"/>
  <c r="D2405" i="3"/>
  <c r="C2405" i="3"/>
  <c r="AO2404" i="3"/>
  <c r="AP2404" i="3" s="1"/>
  <c r="AN2404" i="3"/>
  <c r="AM2404" i="3"/>
  <c r="AL2404" i="3"/>
  <c r="AK2404" i="3"/>
  <c r="AG2404" i="3"/>
  <c r="AB2404" i="3"/>
  <c r="AC2404" i="3" s="1"/>
  <c r="D2404" i="3"/>
  <c r="C2404" i="3"/>
  <c r="AO2403" i="3"/>
  <c r="AP2403" i="3" s="1"/>
  <c r="AN2403" i="3"/>
  <c r="AM2403" i="3"/>
  <c r="AL2403" i="3"/>
  <c r="AK2403" i="3"/>
  <c r="AG2403" i="3"/>
  <c r="AB2403" i="3"/>
  <c r="AD2403" i="3" s="1"/>
  <c r="AE2403" i="3" s="1"/>
  <c r="D2403" i="3"/>
  <c r="C2403" i="3"/>
  <c r="AO2402" i="3"/>
  <c r="AP2402" i="3" s="1"/>
  <c r="AN2402" i="3"/>
  <c r="AM2402" i="3"/>
  <c r="AL2402" i="3"/>
  <c r="AK2402" i="3"/>
  <c r="AG2402" i="3"/>
  <c r="AB2402" i="3"/>
  <c r="AD2402" i="3" s="1"/>
  <c r="AE2402" i="3" s="1"/>
  <c r="D2402" i="3"/>
  <c r="C2402" i="3"/>
  <c r="AO2401" i="3"/>
  <c r="AP2401" i="3" s="1"/>
  <c r="AN2401" i="3"/>
  <c r="AM2401" i="3"/>
  <c r="AL2401" i="3"/>
  <c r="AK2401" i="3"/>
  <c r="AG2401" i="3"/>
  <c r="AB2401" i="3"/>
  <c r="D2401" i="3"/>
  <c r="C2401" i="3"/>
  <c r="AO2400" i="3"/>
  <c r="AP2400" i="3" s="1"/>
  <c r="AN2400" i="3"/>
  <c r="AM2400" i="3"/>
  <c r="AL2400" i="3"/>
  <c r="AK2400" i="3"/>
  <c r="AG2400" i="3"/>
  <c r="AB2400" i="3"/>
  <c r="AC2400" i="3" s="1"/>
  <c r="D2400" i="3"/>
  <c r="C2400" i="3"/>
  <c r="AO2399" i="3"/>
  <c r="AP2399" i="3" s="1"/>
  <c r="AN2399" i="3"/>
  <c r="AM2399" i="3"/>
  <c r="AL2399" i="3"/>
  <c r="AK2399" i="3"/>
  <c r="AG2399" i="3"/>
  <c r="AB2399" i="3"/>
  <c r="D2399" i="3"/>
  <c r="C2399" i="3"/>
  <c r="AO2398" i="3"/>
  <c r="AP2398" i="3" s="1"/>
  <c r="AN2398" i="3"/>
  <c r="AM2398" i="3"/>
  <c r="AL2398" i="3"/>
  <c r="AK2398" i="3"/>
  <c r="AG2398" i="3"/>
  <c r="AB2398" i="3"/>
  <c r="AD2398" i="3" s="1"/>
  <c r="AE2398" i="3" s="1"/>
  <c r="D2398" i="3"/>
  <c r="C2398" i="3"/>
  <c r="AO2397" i="3"/>
  <c r="AP2397" i="3" s="1"/>
  <c r="AN2397" i="3"/>
  <c r="AM2397" i="3"/>
  <c r="AL2397" i="3"/>
  <c r="AK2397" i="3"/>
  <c r="AG2397" i="3"/>
  <c r="AB2397" i="3"/>
  <c r="D2397" i="3"/>
  <c r="C2397" i="3"/>
  <c r="AO2396" i="3"/>
  <c r="AP2396" i="3" s="1"/>
  <c r="AN2396" i="3"/>
  <c r="AM2396" i="3"/>
  <c r="AL2396" i="3"/>
  <c r="AK2396" i="3"/>
  <c r="AG2396" i="3"/>
  <c r="AB2396" i="3"/>
  <c r="AC2396" i="3" s="1"/>
  <c r="D2396" i="3"/>
  <c r="C2396" i="3"/>
  <c r="AO2395" i="3"/>
  <c r="AP2395" i="3" s="1"/>
  <c r="AN2395" i="3"/>
  <c r="AM2395" i="3"/>
  <c r="AL2395" i="3"/>
  <c r="AK2395" i="3"/>
  <c r="AG2395" i="3"/>
  <c r="AB2395" i="3"/>
  <c r="AD2395" i="3" s="1"/>
  <c r="AE2395" i="3" s="1"/>
  <c r="D2395" i="3"/>
  <c r="C2395" i="3"/>
  <c r="AO2394" i="3"/>
  <c r="AP2394" i="3" s="1"/>
  <c r="AN2394" i="3"/>
  <c r="AM2394" i="3"/>
  <c r="AL2394" i="3"/>
  <c r="AK2394" i="3"/>
  <c r="AG2394" i="3"/>
  <c r="AB2394" i="3"/>
  <c r="AD2394" i="3" s="1"/>
  <c r="AE2394" i="3" s="1"/>
  <c r="D2394" i="3"/>
  <c r="C2394" i="3"/>
  <c r="AO2393" i="3"/>
  <c r="AP2393" i="3" s="1"/>
  <c r="AN2393" i="3"/>
  <c r="AM2393" i="3"/>
  <c r="AL2393" i="3"/>
  <c r="AK2393" i="3"/>
  <c r="AG2393" i="3"/>
  <c r="AB2393" i="3"/>
  <c r="D2393" i="3"/>
  <c r="C2393" i="3"/>
  <c r="AO2392" i="3"/>
  <c r="AP2392" i="3" s="1"/>
  <c r="AN2392" i="3"/>
  <c r="AM2392" i="3"/>
  <c r="AL2392" i="3"/>
  <c r="AK2392" i="3"/>
  <c r="AG2392" i="3"/>
  <c r="AB2392" i="3"/>
  <c r="AC2392" i="3" s="1"/>
  <c r="D2392" i="3"/>
  <c r="C2392" i="3"/>
  <c r="AO2391" i="3"/>
  <c r="AP2391" i="3" s="1"/>
  <c r="AN2391" i="3"/>
  <c r="AM2391" i="3"/>
  <c r="AL2391" i="3"/>
  <c r="AK2391" i="3"/>
  <c r="AG2391" i="3"/>
  <c r="AB2391" i="3"/>
  <c r="AD2391" i="3" s="1"/>
  <c r="AE2391" i="3" s="1"/>
  <c r="D2391" i="3"/>
  <c r="C2391" i="3"/>
  <c r="AO2390" i="3"/>
  <c r="AP2390" i="3" s="1"/>
  <c r="AN2390" i="3"/>
  <c r="AM2390" i="3"/>
  <c r="AL2390" i="3"/>
  <c r="AK2390" i="3"/>
  <c r="AG2390" i="3"/>
  <c r="AB2390" i="3"/>
  <c r="AD2390" i="3" s="1"/>
  <c r="AE2390" i="3" s="1"/>
  <c r="D2390" i="3"/>
  <c r="C2390" i="3"/>
  <c r="AO2389" i="3"/>
  <c r="AP2389" i="3" s="1"/>
  <c r="AN2389" i="3"/>
  <c r="AM2389" i="3"/>
  <c r="AL2389" i="3"/>
  <c r="AK2389" i="3"/>
  <c r="AG2389" i="3"/>
  <c r="AB2389" i="3"/>
  <c r="AD2389" i="3" s="1"/>
  <c r="AE2389" i="3" s="1"/>
  <c r="D2389" i="3"/>
  <c r="C2389" i="3"/>
  <c r="AO2388" i="3"/>
  <c r="AP2388" i="3" s="1"/>
  <c r="AN2388" i="3"/>
  <c r="AM2388" i="3"/>
  <c r="AL2388" i="3"/>
  <c r="AK2388" i="3"/>
  <c r="AG2388" i="3"/>
  <c r="AB2388" i="3"/>
  <c r="D2388" i="3"/>
  <c r="C2388" i="3"/>
  <c r="AO2387" i="3"/>
  <c r="AP2387" i="3" s="1"/>
  <c r="AN2387" i="3"/>
  <c r="AM2387" i="3"/>
  <c r="AL2387" i="3"/>
  <c r="AK2387" i="3"/>
  <c r="AG2387" i="3"/>
  <c r="AB2387" i="3"/>
  <c r="AD2387" i="3" s="1"/>
  <c r="AE2387" i="3" s="1"/>
  <c r="D2387" i="3"/>
  <c r="C2387" i="3"/>
  <c r="AO2386" i="3"/>
  <c r="AP2386" i="3" s="1"/>
  <c r="AN2386" i="3"/>
  <c r="AM2386" i="3"/>
  <c r="AL2386" i="3"/>
  <c r="AK2386" i="3"/>
  <c r="AG2386" i="3"/>
  <c r="AB2386" i="3"/>
  <c r="AD2386" i="3" s="1"/>
  <c r="AE2386" i="3" s="1"/>
  <c r="D2386" i="3"/>
  <c r="C2386" i="3"/>
  <c r="AO2385" i="3"/>
  <c r="AP2385" i="3" s="1"/>
  <c r="AN2385" i="3"/>
  <c r="AM2385" i="3"/>
  <c r="AL2385" i="3"/>
  <c r="AK2385" i="3"/>
  <c r="AG2385" i="3"/>
  <c r="AB2385" i="3"/>
  <c r="AD2385" i="3" s="1"/>
  <c r="AE2385" i="3" s="1"/>
  <c r="D2385" i="3"/>
  <c r="C2385" i="3"/>
  <c r="AO2384" i="3"/>
  <c r="AP2384" i="3" s="1"/>
  <c r="AN2384" i="3"/>
  <c r="AM2384" i="3"/>
  <c r="AL2384" i="3"/>
  <c r="AK2384" i="3"/>
  <c r="AG2384" i="3"/>
  <c r="AB2384" i="3"/>
  <c r="AC2384" i="3" s="1"/>
  <c r="D2384" i="3"/>
  <c r="C2384" i="3"/>
  <c r="AO2383" i="3"/>
  <c r="AP2383" i="3" s="1"/>
  <c r="AN2383" i="3"/>
  <c r="AM2383" i="3"/>
  <c r="AL2383" i="3"/>
  <c r="AK2383" i="3"/>
  <c r="AG2383" i="3"/>
  <c r="AB2383" i="3"/>
  <c r="AD2383" i="3" s="1"/>
  <c r="AE2383" i="3" s="1"/>
  <c r="D2383" i="3"/>
  <c r="C2383" i="3"/>
  <c r="AO2382" i="3"/>
  <c r="AP2382" i="3" s="1"/>
  <c r="AN2382" i="3"/>
  <c r="AM2382" i="3"/>
  <c r="AL2382" i="3"/>
  <c r="AK2382" i="3"/>
  <c r="AG2382" i="3"/>
  <c r="AB2382" i="3"/>
  <c r="AD2382" i="3" s="1"/>
  <c r="AE2382" i="3" s="1"/>
  <c r="D2382" i="3"/>
  <c r="C2382" i="3"/>
  <c r="AO2381" i="3"/>
  <c r="AP2381" i="3" s="1"/>
  <c r="AN2381" i="3"/>
  <c r="AM2381" i="3"/>
  <c r="AL2381" i="3"/>
  <c r="AK2381" i="3"/>
  <c r="AG2381" i="3"/>
  <c r="AB2381" i="3"/>
  <c r="AD2381" i="3" s="1"/>
  <c r="AE2381" i="3" s="1"/>
  <c r="D2381" i="3"/>
  <c r="C2381" i="3"/>
  <c r="AO2380" i="3"/>
  <c r="AP2380" i="3" s="1"/>
  <c r="AN2380" i="3"/>
  <c r="AM2380" i="3"/>
  <c r="AL2380" i="3"/>
  <c r="AK2380" i="3"/>
  <c r="AG2380" i="3"/>
  <c r="AB2380" i="3"/>
  <c r="AC2380" i="3" s="1"/>
  <c r="D2380" i="3"/>
  <c r="C2380" i="3"/>
  <c r="AO2379" i="3"/>
  <c r="AP2379" i="3" s="1"/>
  <c r="AN2379" i="3"/>
  <c r="AM2379" i="3"/>
  <c r="AL2379" i="3"/>
  <c r="AK2379" i="3"/>
  <c r="AG2379" i="3"/>
  <c r="AB2379" i="3"/>
  <c r="AD2379" i="3" s="1"/>
  <c r="AE2379" i="3" s="1"/>
  <c r="D2379" i="3"/>
  <c r="C2379" i="3"/>
  <c r="AO2378" i="3"/>
  <c r="AP2378" i="3" s="1"/>
  <c r="AN2378" i="3"/>
  <c r="AM2378" i="3"/>
  <c r="AL2378" i="3"/>
  <c r="AK2378" i="3"/>
  <c r="AG2378" i="3"/>
  <c r="AB2378" i="3"/>
  <c r="AD2378" i="3" s="1"/>
  <c r="AE2378" i="3" s="1"/>
  <c r="D2378" i="3"/>
  <c r="C2378" i="3"/>
  <c r="AO2377" i="3"/>
  <c r="AP2377" i="3" s="1"/>
  <c r="AN2377" i="3"/>
  <c r="AM2377" i="3"/>
  <c r="AL2377" i="3"/>
  <c r="AK2377" i="3"/>
  <c r="AG2377" i="3"/>
  <c r="AB2377" i="3"/>
  <c r="AD2377" i="3" s="1"/>
  <c r="AE2377" i="3" s="1"/>
  <c r="D2377" i="3"/>
  <c r="C2377" i="3"/>
  <c r="AO2376" i="3"/>
  <c r="AP2376" i="3" s="1"/>
  <c r="AN2376" i="3"/>
  <c r="AM2376" i="3"/>
  <c r="AL2376" i="3"/>
  <c r="AK2376" i="3"/>
  <c r="AG2376" i="3"/>
  <c r="AB2376" i="3"/>
  <c r="AC2376" i="3" s="1"/>
  <c r="D2376" i="3"/>
  <c r="C2376" i="3"/>
  <c r="AO2375" i="3"/>
  <c r="AP2375" i="3" s="1"/>
  <c r="AN2375" i="3"/>
  <c r="AM2375" i="3"/>
  <c r="AL2375" i="3"/>
  <c r="AK2375" i="3"/>
  <c r="AG2375" i="3"/>
  <c r="AB2375" i="3"/>
  <c r="AD2375" i="3" s="1"/>
  <c r="AE2375" i="3" s="1"/>
  <c r="D2375" i="3"/>
  <c r="C2375" i="3"/>
  <c r="AO2374" i="3"/>
  <c r="AP2374" i="3" s="1"/>
  <c r="AN2374" i="3"/>
  <c r="AM2374" i="3"/>
  <c r="AL2374" i="3"/>
  <c r="AK2374" i="3"/>
  <c r="AG2374" i="3"/>
  <c r="AB2374" i="3"/>
  <c r="AD2374" i="3" s="1"/>
  <c r="AE2374" i="3" s="1"/>
  <c r="D2374" i="3"/>
  <c r="C2374" i="3"/>
  <c r="AO2373" i="3"/>
  <c r="AP2373" i="3" s="1"/>
  <c r="AN2373" i="3"/>
  <c r="AM2373" i="3"/>
  <c r="AL2373" i="3"/>
  <c r="AK2373" i="3"/>
  <c r="AG2373" i="3"/>
  <c r="AB2373" i="3"/>
  <c r="AC2373" i="3" s="1"/>
  <c r="D2373" i="3"/>
  <c r="C2373" i="3"/>
  <c r="AO2372" i="3"/>
  <c r="AP2372" i="3" s="1"/>
  <c r="AN2372" i="3"/>
  <c r="AM2372" i="3"/>
  <c r="AL2372" i="3"/>
  <c r="AK2372" i="3"/>
  <c r="AG2372" i="3"/>
  <c r="AB2372" i="3"/>
  <c r="AC2372" i="3" s="1"/>
  <c r="D2372" i="3"/>
  <c r="C2372" i="3"/>
  <c r="AO2371" i="3"/>
  <c r="AP2371" i="3" s="1"/>
  <c r="AN2371" i="3"/>
  <c r="AM2371" i="3"/>
  <c r="AL2371" i="3"/>
  <c r="AK2371" i="3"/>
  <c r="AG2371" i="3"/>
  <c r="AB2371" i="3"/>
  <c r="AD2371" i="3" s="1"/>
  <c r="AE2371" i="3" s="1"/>
  <c r="D2371" i="3"/>
  <c r="C2371" i="3"/>
  <c r="AO2370" i="3"/>
  <c r="AP2370" i="3" s="1"/>
  <c r="AN2370" i="3"/>
  <c r="AM2370" i="3"/>
  <c r="AL2370" i="3"/>
  <c r="AK2370" i="3"/>
  <c r="AG2370" i="3"/>
  <c r="AB2370" i="3"/>
  <c r="AD2370" i="3" s="1"/>
  <c r="AE2370" i="3" s="1"/>
  <c r="D2370" i="3"/>
  <c r="C2370" i="3"/>
  <c r="AO2369" i="3"/>
  <c r="AP2369" i="3" s="1"/>
  <c r="AN2369" i="3"/>
  <c r="AM2369" i="3"/>
  <c r="AL2369" i="3"/>
  <c r="AK2369" i="3"/>
  <c r="AG2369" i="3"/>
  <c r="AB2369" i="3"/>
  <c r="AD2369" i="3" s="1"/>
  <c r="AE2369" i="3" s="1"/>
  <c r="D2369" i="3"/>
  <c r="C2369" i="3"/>
  <c r="AO2368" i="3"/>
  <c r="AP2368" i="3" s="1"/>
  <c r="AN2368" i="3"/>
  <c r="AM2368" i="3"/>
  <c r="AL2368" i="3"/>
  <c r="AK2368" i="3"/>
  <c r="AH2368" i="3"/>
  <c r="D2368" i="3"/>
  <c r="C2368" i="3"/>
  <c r="AO2367" i="3"/>
  <c r="AP2367" i="3" s="1"/>
  <c r="AN2367" i="3"/>
  <c r="AM2367" i="3"/>
  <c r="AL2367" i="3"/>
  <c r="AK2367" i="3"/>
  <c r="AH2367" i="3"/>
  <c r="D2367" i="3"/>
  <c r="C2367" i="3"/>
  <c r="AO2366" i="3"/>
  <c r="AP2366" i="3" s="1"/>
  <c r="AN2366" i="3"/>
  <c r="AM2366" i="3"/>
  <c r="AL2366" i="3"/>
  <c r="AK2366" i="3"/>
  <c r="AH2366" i="3"/>
  <c r="D2366" i="3"/>
  <c r="C2366" i="3"/>
  <c r="AO2365" i="3"/>
  <c r="AP2365" i="3" s="1"/>
  <c r="AN2365" i="3"/>
  <c r="AM2365" i="3"/>
  <c r="AL2365" i="3"/>
  <c r="AK2365" i="3"/>
  <c r="AH2365" i="3"/>
  <c r="D2365" i="3"/>
  <c r="C2365" i="3"/>
  <c r="AO2364" i="3"/>
  <c r="AP2364" i="3" s="1"/>
  <c r="AN2364" i="3"/>
  <c r="AM2364" i="3"/>
  <c r="AL2364" i="3"/>
  <c r="AK2364" i="3"/>
  <c r="AH2364" i="3"/>
  <c r="D2364" i="3"/>
  <c r="C2364" i="3"/>
  <c r="AO2363" i="3"/>
  <c r="AP2363" i="3" s="1"/>
  <c r="AN2363" i="3"/>
  <c r="AM2363" i="3"/>
  <c r="AL2363" i="3"/>
  <c r="AK2363" i="3"/>
  <c r="AH2363" i="3"/>
  <c r="D2363" i="3"/>
  <c r="C2363" i="3"/>
  <c r="AO2362" i="3"/>
  <c r="AP2362" i="3" s="1"/>
  <c r="AN2362" i="3"/>
  <c r="AM2362" i="3"/>
  <c r="AL2362" i="3"/>
  <c r="AK2362" i="3"/>
  <c r="AH2362" i="3"/>
  <c r="D2362" i="3"/>
  <c r="C2362" i="3"/>
  <c r="AO2361" i="3"/>
  <c r="AP2361" i="3" s="1"/>
  <c r="AN2361" i="3"/>
  <c r="AM2361" i="3"/>
  <c r="AL2361" i="3"/>
  <c r="AK2361" i="3"/>
  <c r="AH2361" i="3"/>
  <c r="D2361" i="3"/>
  <c r="C2361" i="3"/>
  <c r="AO2360" i="3"/>
  <c r="AP2360" i="3" s="1"/>
  <c r="AN2360" i="3"/>
  <c r="AM2360" i="3"/>
  <c r="AL2360" i="3"/>
  <c r="AK2360" i="3"/>
  <c r="AH2360" i="3"/>
  <c r="D2360" i="3"/>
  <c r="C2360" i="3"/>
  <c r="AO2359" i="3"/>
  <c r="AP2359" i="3" s="1"/>
  <c r="AN2359" i="3"/>
  <c r="AM2359" i="3"/>
  <c r="AL2359" i="3"/>
  <c r="AK2359" i="3"/>
  <c r="AH2359" i="3"/>
  <c r="D2359" i="3"/>
  <c r="C2359" i="3"/>
  <c r="AO2358" i="3"/>
  <c r="AP2358" i="3" s="1"/>
  <c r="AN2358" i="3"/>
  <c r="AM2358" i="3"/>
  <c r="AL2358" i="3"/>
  <c r="AK2358" i="3"/>
  <c r="AH2358" i="3"/>
  <c r="D2358" i="3"/>
  <c r="C2358" i="3"/>
  <c r="AO2357" i="3"/>
  <c r="AP2357" i="3" s="1"/>
  <c r="AN2357" i="3"/>
  <c r="AM2357" i="3"/>
  <c r="AL2357" i="3"/>
  <c r="AK2357" i="3"/>
  <c r="AH2357" i="3"/>
  <c r="D2357" i="3"/>
  <c r="C2357" i="3"/>
  <c r="AO2356" i="3"/>
  <c r="AP2356" i="3" s="1"/>
  <c r="AN2356" i="3"/>
  <c r="AM2356" i="3"/>
  <c r="AL2356" i="3"/>
  <c r="AK2356" i="3"/>
  <c r="AH2356" i="3"/>
  <c r="D2356" i="3"/>
  <c r="C2356" i="3"/>
  <c r="AO2355" i="3"/>
  <c r="AP2355" i="3" s="1"/>
  <c r="AN2355" i="3"/>
  <c r="AM2355" i="3"/>
  <c r="AL2355" i="3"/>
  <c r="AK2355" i="3"/>
  <c r="AH2355" i="3"/>
  <c r="D2355" i="3"/>
  <c r="C2355" i="3"/>
  <c r="AO2354" i="3"/>
  <c r="AP2354" i="3" s="1"/>
  <c r="AN2354" i="3"/>
  <c r="AM2354" i="3"/>
  <c r="AL2354" i="3"/>
  <c r="AK2354" i="3"/>
  <c r="AH2354" i="3"/>
  <c r="D2354" i="3"/>
  <c r="C2354" i="3"/>
  <c r="AO2353" i="3"/>
  <c r="AP2353" i="3" s="1"/>
  <c r="AN2353" i="3"/>
  <c r="AM2353" i="3"/>
  <c r="AL2353" i="3"/>
  <c r="AG2353" i="3"/>
  <c r="AB2353" i="3"/>
  <c r="AD2353" i="3" s="1"/>
  <c r="AE2353" i="3" s="1"/>
  <c r="D2353" i="3"/>
  <c r="C2353" i="3"/>
  <c r="AO2352" i="3"/>
  <c r="AP2352" i="3" s="1"/>
  <c r="AN2352" i="3"/>
  <c r="AM2352" i="3"/>
  <c r="AL2352" i="3"/>
  <c r="AG2352" i="3"/>
  <c r="AB2352" i="3"/>
  <c r="AD2352" i="3" s="1"/>
  <c r="AE2352" i="3" s="1"/>
  <c r="D2352" i="3"/>
  <c r="C2352" i="3"/>
  <c r="AO2351" i="3"/>
  <c r="AP2351" i="3" s="1"/>
  <c r="AN2351" i="3"/>
  <c r="AM2351" i="3"/>
  <c r="AL2351" i="3"/>
  <c r="AG2351" i="3"/>
  <c r="AB2351" i="3"/>
  <c r="AD2351" i="3" s="1"/>
  <c r="AE2351" i="3" s="1"/>
  <c r="D2351" i="3"/>
  <c r="C2351" i="3"/>
  <c r="AO2350" i="3"/>
  <c r="AP2350" i="3" s="1"/>
  <c r="AN2350" i="3"/>
  <c r="AM2350" i="3"/>
  <c r="AL2350" i="3"/>
  <c r="AG2350" i="3"/>
  <c r="AB2350" i="3"/>
  <c r="AD2350" i="3" s="1"/>
  <c r="AE2350" i="3" s="1"/>
  <c r="D2350" i="3"/>
  <c r="C2350" i="3"/>
  <c r="AO2349" i="3"/>
  <c r="AP2349" i="3" s="1"/>
  <c r="AN2349" i="3"/>
  <c r="AM2349" i="3"/>
  <c r="AL2349" i="3"/>
  <c r="AG2349" i="3"/>
  <c r="AB2349" i="3"/>
  <c r="AD2349" i="3" s="1"/>
  <c r="AE2349" i="3" s="1"/>
  <c r="D2349" i="3"/>
  <c r="C2349" i="3"/>
  <c r="AO2348" i="3"/>
  <c r="AP2348" i="3" s="1"/>
  <c r="AN2348" i="3"/>
  <c r="AM2348" i="3"/>
  <c r="AL2348" i="3"/>
  <c r="AG2348" i="3"/>
  <c r="AB2348" i="3"/>
  <c r="AD2348" i="3" s="1"/>
  <c r="AE2348" i="3" s="1"/>
  <c r="D2348" i="3"/>
  <c r="C2348" i="3"/>
  <c r="AO2347" i="3"/>
  <c r="AP2347" i="3" s="1"/>
  <c r="AN2347" i="3"/>
  <c r="AM2347" i="3"/>
  <c r="AL2347" i="3"/>
  <c r="AG2347" i="3"/>
  <c r="AB2347" i="3"/>
  <c r="AC2347" i="3" s="1"/>
  <c r="D2347" i="3"/>
  <c r="C2347" i="3"/>
  <c r="AO2346" i="3"/>
  <c r="AP2346" i="3" s="1"/>
  <c r="AN2346" i="3"/>
  <c r="AM2346" i="3"/>
  <c r="AL2346" i="3"/>
  <c r="AG2346" i="3"/>
  <c r="AB2346" i="3"/>
  <c r="AD2346" i="3" s="1"/>
  <c r="AE2346" i="3" s="1"/>
  <c r="D2346" i="3"/>
  <c r="C2346" i="3"/>
  <c r="AO2345" i="3"/>
  <c r="AP2345" i="3" s="1"/>
  <c r="AN2345" i="3"/>
  <c r="AM2345" i="3"/>
  <c r="AL2345" i="3"/>
  <c r="AG2345" i="3"/>
  <c r="AB2345" i="3"/>
  <c r="AC2345" i="3" s="1"/>
  <c r="D2345" i="3"/>
  <c r="C2345" i="3"/>
  <c r="AO2344" i="3"/>
  <c r="AP2344" i="3" s="1"/>
  <c r="AN2344" i="3"/>
  <c r="AM2344" i="3"/>
  <c r="AL2344" i="3"/>
  <c r="AG2344" i="3"/>
  <c r="AB2344" i="3"/>
  <c r="AD2344" i="3" s="1"/>
  <c r="AE2344" i="3" s="1"/>
  <c r="D2344" i="3"/>
  <c r="C2344" i="3"/>
  <c r="AO2343" i="3"/>
  <c r="AP2343" i="3" s="1"/>
  <c r="AN2343" i="3"/>
  <c r="AM2343" i="3"/>
  <c r="AL2343" i="3"/>
  <c r="AG2343" i="3"/>
  <c r="AB2343" i="3"/>
  <c r="AD2343" i="3" s="1"/>
  <c r="AE2343" i="3" s="1"/>
  <c r="D2343" i="3"/>
  <c r="C2343" i="3"/>
  <c r="AO2342" i="3"/>
  <c r="AP2342" i="3" s="1"/>
  <c r="AN2342" i="3"/>
  <c r="AM2342" i="3"/>
  <c r="AL2342" i="3"/>
  <c r="AG2342" i="3"/>
  <c r="AB2342" i="3"/>
  <c r="AD2342" i="3" s="1"/>
  <c r="AE2342" i="3" s="1"/>
  <c r="D2342" i="3"/>
  <c r="C2342" i="3"/>
  <c r="AO2341" i="3"/>
  <c r="AP2341" i="3" s="1"/>
  <c r="AN2341" i="3"/>
  <c r="AM2341" i="3"/>
  <c r="AL2341" i="3"/>
  <c r="AG2341" i="3"/>
  <c r="AB2341" i="3"/>
  <c r="AK2341" i="3" s="1"/>
  <c r="D2341" i="3"/>
  <c r="C2341" i="3"/>
  <c r="AO2340" i="3"/>
  <c r="AP2340" i="3" s="1"/>
  <c r="AN2340" i="3"/>
  <c r="AM2340" i="3"/>
  <c r="AL2340" i="3"/>
  <c r="AG2340" i="3"/>
  <c r="AB2340" i="3"/>
  <c r="AD2340" i="3" s="1"/>
  <c r="AE2340" i="3" s="1"/>
  <c r="D2340" i="3"/>
  <c r="C2340" i="3"/>
  <c r="AO2339" i="3"/>
  <c r="AP2339" i="3" s="1"/>
  <c r="AN2339" i="3"/>
  <c r="AM2339" i="3"/>
  <c r="AL2339" i="3"/>
  <c r="AG2339" i="3"/>
  <c r="AB2339" i="3"/>
  <c r="AC2339" i="3" s="1"/>
  <c r="D2339" i="3"/>
  <c r="C2339" i="3"/>
  <c r="AO2338" i="3"/>
  <c r="AP2338" i="3" s="1"/>
  <c r="AN2338" i="3"/>
  <c r="AM2338" i="3"/>
  <c r="AL2338" i="3"/>
  <c r="AG2338" i="3"/>
  <c r="AB2338" i="3"/>
  <c r="AD2338" i="3" s="1"/>
  <c r="AE2338" i="3" s="1"/>
  <c r="D2338" i="3"/>
  <c r="C2338" i="3"/>
  <c r="AO2337" i="3"/>
  <c r="AP2337" i="3" s="1"/>
  <c r="AN2337" i="3"/>
  <c r="AM2337" i="3"/>
  <c r="AL2337" i="3"/>
  <c r="AG2337" i="3"/>
  <c r="AB2337" i="3"/>
  <c r="AD2337" i="3" s="1"/>
  <c r="AE2337" i="3" s="1"/>
  <c r="D2337" i="3"/>
  <c r="C2337" i="3"/>
  <c r="AO2336" i="3"/>
  <c r="AP2336" i="3" s="1"/>
  <c r="AN2336" i="3"/>
  <c r="AM2336" i="3"/>
  <c r="AL2336" i="3"/>
  <c r="AG2336" i="3"/>
  <c r="AB2336" i="3"/>
  <c r="AD2336" i="3" s="1"/>
  <c r="AE2336" i="3" s="1"/>
  <c r="D2336" i="3"/>
  <c r="C2336" i="3"/>
  <c r="AO2335" i="3"/>
  <c r="AP2335" i="3" s="1"/>
  <c r="AN2335" i="3"/>
  <c r="AM2335" i="3"/>
  <c r="AL2335" i="3"/>
  <c r="AG2335" i="3"/>
  <c r="AB2335" i="3"/>
  <c r="AD2335" i="3" s="1"/>
  <c r="AE2335" i="3" s="1"/>
  <c r="D2335" i="3"/>
  <c r="C2335" i="3"/>
  <c r="AO2334" i="3"/>
  <c r="AP2334" i="3" s="1"/>
  <c r="AN2334" i="3"/>
  <c r="AM2334" i="3"/>
  <c r="AL2334" i="3"/>
  <c r="AG2334" i="3"/>
  <c r="AB2334" i="3"/>
  <c r="D2334" i="3"/>
  <c r="C2334" i="3"/>
  <c r="AO2333" i="3"/>
  <c r="AP2333" i="3" s="1"/>
  <c r="AN2333" i="3"/>
  <c r="AM2333" i="3"/>
  <c r="AL2333" i="3"/>
  <c r="AK2333" i="3"/>
  <c r="AG2333" i="3"/>
  <c r="AB2333" i="3"/>
  <c r="AD2333" i="3" s="1"/>
  <c r="AE2333" i="3" s="1"/>
  <c r="D2333" i="3"/>
  <c r="C2333" i="3"/>
  <c r="AO2332" i="3"/>
  <c r="AP2332" i="3" s="1"/>
  <c r="AN2332" i="3"/>
  <c r="AM2332" i="3"/>
  <c r="AL2332" i="3"/>
  <c r="AH2332" i="3"/>
  <c r="AG2332" i="3"/>
  <c r="AD2332" i="3"/>
  <c r="AE2332" i="3" s="1"/>
  <c r="AB2332" i="3"/>
  <c r="D2332" i="3"/>
  <c r="C2332" i="3"/>
  <c r="AO2331" i="3"/>
  <c r="AP2331" i="3" s="1"/>
  <c r="AN2331" i="3"/>
  <c r="AM2331" i="3"/>
  <c r="AL2331" i="3"/>
  <c r="AH2331" i="3"/>
  <c r="AG2331" i="3"/>
  <c r="AD2331" i="3"/>
  <c r="AE2331" i="3" s="1"/>
  <c r="AB2331" i="3"/>
  <c r="D2331" i="3"/>
  <c r="C2331" i="3"/>
  <c r="AU2330" i="3"/>
  <c r="AO2330" i="3"/>
  <c r="AP2330" i="3" s="1"/>
  <c r="AN2330" i="3"/>
  <c r="AM2330" i="3"/>
  <c r="AL2330" i="3"/>
  <c r="AK2330" i="3"/>
  <c r="AG2330" i="3"/>
  <c r="AB2330" i="3"/>
  <c r="D2330" i="3"/>
  <c r="C2330" i="3"/>
  <c r="AU2329" i="3"/>
  <c r="AO2329" i="3"/>
  <c r="AP2329" i="3" s="1"/>
  <c r="AN2329" i="3"/>
  <c r="AM2329" i="3"/>
  <c r="AL2329" i="3"/>
  <c r="AK2329" i="3"/>
  <c r="AG2329" i="3"/>
  <c r="AB2329" i="3"/>
  <c r="AC2329" i="3" s="1"/>
  <c r="D2329" i="3"/>
  <c r="C2329" i="3"/>
  <c r="AU2328" i="3"/>
  <c r="AO2328" i="3"/>
  <c r="AP2328" i="3" s="1"/>
  <c r="AN2328" i="3"/>
  <c r="AM2328" i="3"/>
  <c r="AL2328" i="3"/>
  <c r="AK2328" i="3"/>
  <c r="AG2328" i="3"/>
  <c r="AB2328" i="3"/>
  <c r="D2328" i="3"/>
  <c r="C2328" i="3"/>
  <c r="AO2327" i="3"/>
  <c r="AP2327" i="3" s="1"/>
  <c r="AN2327" i="3"/>
  <c r="AM2327" i="3"/>
  <c r="AL2327" i="3"/>
  <c r="AH2327" i="3"/>
  <c r="AG2327" i="3"/>
  <c r="AD2327" i="3"/>
  <c r="AE2327" i="3" s="1"/>
  <c r="AB2327" i="3"/>
  <c r="AK2327" i="3" s="1"/>
  <c r="D2327" i="3"/>
  <c r="C2327" i="3"/>
  <c r="AO2326" i="3"/>
  <c r="AP2326" i="3" s="1"/>
  <c r="AN2326" i="3"/>
  <c r="AM2326" i="3"/>
  <c r="AL2326" i="3"/>
  <c r="AH2326" i="3"/>
  <c r="AG2326" i="3"/>
  <c r="AD2326" i="3"/>
  <c r="AE2326" i="3" s="1"/>
  <c r="AB2326" i="3"/>
  <c r="D2326" i="3"/>
  <c r="C2326" i="3"/>
  <c r="AO2325" i="3"/>
  <c r="AP2325" i="3" s="1"/>
  <c r="AN2325" i="3"/>
  <c r="AM2325" i="3"/>
  <c r="AL2325" i="3"/>
  <c r="AH2325" i="3"/>
  <c r="AG2325" i="3"/>
  <c r="AD2325" i="3"/>
  <c r="AE2325" i="3" s="1"/>
  <c r="AB2325" i="3"/>
  <c r="AK2325" i="3" s="1"/>
  <c r="D2325" i="3"/>
  <c r="C2325" i="3"/>
  <c r="AO2324" i="3"/>
  <c r="AP2324" i="3" s="1"/>
  <c r="AN2324" i="3"/>
  <c r="AM2324" i="3"/>
  <c r="AL2324" i="3"/>
  <c r="AH2324" i="3"/>
  <c r="AG2324" i="3"/>
  <c r="AD2324" i="3"/>
  <c r="AE2324" i="3" s="1"/>
  <c r="AB2324" i="3"/>
  <c r="D2324" i="3"/>
  <c r="C2324" i="3"/>
  <c r="AO2323" i="3"/>
  <c r="AP2323" i="3" s="1"/>
  <c r="AN2323" i="3"/>
  <c r="AM2323" i="3"/>
  <c r="AL2323" i="3"/>
  <c r="AH2323" i="3"/>
  <c r="AG2323" i="3"/>
  <c r="AD2323" i="3"/>
  <c r="AE2323" i="3" s="1"/>
  <c r="AB2323" i="3"/>
  <c r="AC2323" i="3" s="1"/>
  <c r="D2323" i="3"/>
  <c r="C2323" i="3"/>
  <c r="AO2322" i="3"/>
  <c r="AP2322" i="3" s="1"/>
  <c r="AN2322" i="3"/>
  <c r="AM2322" i="3"/>
  <c r="AL2322" i="3"/>
  <c r="AH2322" i="3"/>
  <c r="AG2322" i="3"/>
  <c r="AD2322" i="3"/>
  <c r="AE2322" i="3" s="1"/>
  <c r="AB2322" i="3"/>
  <c r="D2322" i="3"/>
  <c r="C2322" i="3"/>
  <c r="AO2321" i="3"/>
  <c r="AP2321" i="3" s="1"/>
  <c r="AN2321" i="3"/>
  <c r="AM2321" i="3"/>
  <c r="AL2321" i="3"/>
  <c r="AH2321" i="3"/>
  <c r="AG2321" i="3"/>
  <c r="AD2321" i="3"/>
  <c r="AE2321" i="3" s="1"/>
  <c r="AB2321" i="3"/>
  <c r="D2321" i="3"/>
  <c r="C2321" i="3"/>
  <c r="AO2320" i="3"/>
  <c r="AP2320" i="3" s="1"/>
  <c r="AN2320" i="3"/>
  <c r="AM2320" i="3"/>
  <c r="AL2320" i="3"/>
  <c r="AH2320" i="3"/>
  <c r="AG2320" i="3"/>
  <c r="AD2320" i="3"/>
  <c r="AE2320" i="3" s="1"/>
  <c r="AB2320" i="3"/>
  <c r="D2320" i="3"/>
  <c r="C2320" i="3"/>
  <c r="AO2319" i="3"/>
  <c r="AP2319" i="3" s="1"/>
  <c r="AN2319" i="3"/>
  <c r="AM2319" i="3"/>
  <c r="AL2319" i="3"/>
  <c r="AH2319" i="3"/>
  <c r="AG2319" i="3"/>
  <c r="AD2319" i="3"/>
  <c r="AE2319" i="3" s="1"/>
  <c r="AB2319" i="3"/>
  <c r="AC2319" i="3" s="1"/>
  <c r="D2319" i="3"/>
  <c r="C2319" i="3"/>
  <c r="AO2318" i="3"/>
  <c r="AP2318" i="3" s="1"/>
  <c r="AN2318" i="3"/>
  <c r="AM2318" i="3"/>
  <c r="AL2318" i="3"/>
  <c r="AH2318" i="3"/>
  <c r="AG2318" i="3"/>
  <c r="AD2318" i="3"/>
  <c r="AE2318" i="3" s="1"/>
  <c r="AB2318" i="3"/>
  <c r="D2318" i="3"/>
  <c r="C2318" i="3"/>
  <c r="AO2317" i="3"/>
  <c r="AP2317" i="3" s="1"/>
  <c r="AN2317" i="3"/>
  <c r="AM2317" i="3"/>
  <c r="AL2317" i="3"/>
  <c r="AH2317" i="3"/>
  <c r="AG2317" i="3"/>
  <c r="AD2317" i="3"/>
  <c r="AE2317" i="3" s="1"/>
  <c r="AB2317" i="3"/>
  <c r="AK2317" i="3" s="1"/>
  <c r="D2317" i="3"/>
  <c r="C2317" i="3"/>
  <c r="AO2316" i="3"/>
  <c r="AP2316" i="3" s="1"/>
  <c r="AN2316" i="3"/>
  <c r="AM2316" i="3"/>
  <c r="AL2316" i="3"/>
  <c r="AH2316" i="3"/>
  <c r="AG2316" i="3"/>
  <c r="AD2316" i="3"/>
  <c r="AE2316" i="3" s="1"/>
  <c r="AB2316" i="3"/>
  <c r="AK2316" i="3" s="1"/>
  <c r="D2316" i="3"/>
  <c r="C2316" i="3"/>
  <c r="AO2315" i="3"/>
  <c r="AP2315" i="3" s="1"/>
  <c r="AN2315" i="3"/>
  <c r="AM2315" i="3"/>
  <c r="AL2315" i="3"/>
  <c r="AH2315" i="3"/>
  <c r="AG2315" i="3"/>
  <c r="AD2315" i="3"/>
  <c r="AE2315" i="3" s="1"/>
  <c r="AB2315" i="3"/>
  <c r="D2315" i="3"/>
  <c r="C2315" i="3"/>
  <c r="AO2314" i="3"/>
  <c r="AP2314" i="3" s="1"/>
  <c r="AN2314" i="3"/>
  <c r="AM2314" i="3"/>
  <c r="AL2314" i="3"/>
  <c r="AH2314" i="3"/>
  <c r="AG2314" i="3"/>
  <c r="AD2314" i="3"/>
  <c r="AE2314" i="3" s="1"/>
  <c r="AB2314" i="3"/>
  <c r="D2314" i="3"/>
  <c r="C2314" i="3"/>
  <c r="AO2313" i="3"/>
  <c r="AP2313" i="3" s="1"/>
  <c r="AN2313" i="3"/>
  <c r="AM2313" i="3"/>
  <c r="AL2313" i="3"/>
  <c r="AH2313" i="3"/>
  <c r="AG2313" i="3"/>
  <c r="AD2313" i="3"/>
  <c r="AE2313" i="3" s="1"/>
  <c r="AB2313" i="3"/>
  <c r="AK2313" i="3" s="1"/>
  <c r="D2313" i="3"/>
  <c r="C2313" i="3"/>
  <c r="AO2312" i="3"/>
  <c r="AP2312" i="3" s="1"/>
  <c r="AN2312" i="3"/>
  <c r="AM2312" i="3"/>
  <c r="AL2312" i="3"/>
  <c r="AK2312" i="3"/>
  <c r="AH2312" i="3"/>
  <c r="D2312" i="3"/>
  <c r="C2312" i="3"/>
  <c r="AO2311" i="3"/>
  <c r="AP2311" i="3" s="1"/>
  <c r="AN2311" i="3"/>
  <c r="AM2311" i="3"/>
  <c r="AL2311" i="3"/>
  <c r="AK2311" i="3"/>
  <c r="AH2311" i="3"/>
  <c r="D2311" i="3"/>
  <c r="C2311" i="3"/>
  <c r="AO2310" i="3"/>
  <c r="AP2310" i="3" s="1"/>
  <c r="AN2310" i="3"/>
  <c r="AM2310" i="3"/>
  <c r="AL2310" i="3"/>
  <c r="AK2310" i="3"/>
  <c r="AH2310" i="3"/>
  <c r="D2310" i="3"/>
  <c r="C2310" i="3"/>
  <c r="AO2309" i="3"/>
  <c r="AP2309" i="3" s="1"/>
  <c r="AN2309" i="3"/>
  <c r="AM2309" i="3"/>
  <c r="AL2309" i="3"/>
  <c r="AK2309" i="3"/>
  <c r="AH2309" i="3"/>
  <c r="D2309" i="3"/>
  <c r="C2309" i="3"/>
  <c r="AO2308" i="3"/>
  <c r="AP2308" i="3" s="1"/>
  <c r="AN2308" i="3"/>
  <c r="AM2308" i="3"/>
  <c r="AL2308" i="3"/>
  <c r="AK2308" i="3"/>
  <c r="AH2308" i="3"/>
  <c r="D2308" i="3"/>
  <c r="C2308" i="3"/>
  <c r="AO2307" i="3"/>
  <c r="AP2307" i="3" s="1"/>
  <c r="AN2307" i="3"/>
  <c r="AM2307" i="3"/>
  <c r="AL2307" i="3"/>
  <c r="AK2307" i="3"/>
  <c r="AH2307" i="3"/>
  <c r="D2307" i="3"/>
  <c r="C2307" i="3"/>
  <c r="AO2306" i="3"/>
  <c r="AP2306" i="3" s="1"/>
  <c r="AN2306" i="3"/>
  <c r="AM2306" i="3"/>
  <c r="AL2306" i="3"/>
  <c r="AH2306" i="3"/>
  <c r="AG2306" i="3"/>
  <c r="AD2306" i="3"/>
  <c r="AE2306" i="3" s="1"/>
  <c r="AB2306" i="3"/>
  <c r="D2306" i="3"/>
  <c r="C2306" i="3"/>
  <c r="AO2305" i="3"/>
  <c r="AP2305" i="3" s="1"/>
  <c r="AN2305" i="3"/>
  <c r="AM2305" i="3"/>
  <c r="AL2305" i="3"/>
  <c r="AH2305" i="3"/>
  <c r="AG2305" i="3"/>
  <c r="AD2305" i="3"/>
  <c r="AE2305" i="3" s="1"/>
  <c r="AB2305" i="3"/>
  <c r="AK2305" i="3" s="1"/>
  <c r="D2305" i="3"/>
  <c r="C2305" i="3"/>
  <c r="AO2304" i="3"/>
  <c r="AP2304" i="3" s="1"/>
  <c r="AN2304" i="3"/>
  <c r="AM2304" i="3"/>
  <c r="AL2304" i="3"/>
  <c r="AG2304" i="3"/>
  <c r="AB2304" i="3"/>
  <c r="AC2304" i="3" s="1"/>
  <c r="D2304" i="3"/>
  <c r="C2304" i="3"/>
  <c r="AO2303" i="3"/>
  <c r="AP2303" i="3" s="1"/>
  <c r="AN2303" i="3"/>
  <c r="AM2303" i="3"/>
  <c r="AL2303" i="3"/>
  <c r="AG2303" i="3"/>
  <c r="AB2303" i="3"/>
  <c r="AK2303" i="3" s="1"/>
  <c r="D2303" i="3"/>
  <c r="C2303" i="3"/>
  <c r="AO2302" i="3"/>
  <c r="AP2302" i="3" s="1"/>
  <c r="AN2302" i="3"/>
  <c r="AM2302" i="3"/>
  <c r="AL2302" i="3"/>
  <c r="AG2302" i="3"/>
  <c r="AB2302" i="3"/>
  <c r="AD2302" i="3" s="1"/>
  <c r="AE2302" i="3" s="1"/>
  <c r="D2302" i="3"/>
  <c r="C2302" i="3"/>
  <c r="AO2301" i="3"/>
  <c r="AP2301" i="3" s="1"/>
  <c r="AN2301" i="3"/>
  <c r="AM2301" i="3"/>
  <c r="AL2301" i="3"/>
  <c r="AG2301" i="3"/>
  <c r="AB2301" i="3"/>
  <c r="AD2301" i="3" s="1"/>
  <c r="AE2301" i="3" s="1"/>
  <c r="D2301" i="3"/>
  <c r="C2301" i="3"/>
  <c r="AO2300" i="3"/>
  <c r="AP2300" i="3" s="1"/>
  <c r="AN2300" i="3"/>
  <c r="AM2300" i="3"/>
  <c r="AL2300" i="3"/>
  <c r="AG2300" i="3"/>
  <c r="AB2300" i="3"/>
  <c r="AC2300" i="3" s="1"/>
  <c r="D2300" i="3"/>
  <c r="C2300" i="3"/>
  <c r="AO2299" i="3"/>
  <c r="AP2299" i="3" s="1"/>
  <c r="AN2299" i="3"/>
  <c r="AM2299" i="3"/>
  <c r="AL2299" i="3"/>
  <c r="AG2299" i="3"/>
  <c r="AB2299" i="3"/>
  <c r="AD2299" i="3" s="1"/>
  <c r="AE2299" i="3" s="1"/>
  <c r="D2299" i="3"/>
  <c r="C2299" i="3"/>
  <c r="AO2298" i="3"/>
  <c r="AP2298" i="3" s="1"/>
  <c r="AN2298" i="3"/>
  <c r="AM2298" i="3"/>
  <c r="AL2298" i="3"/>
  <c r="AG2298" i="3"/>
  <c r="AB2298" i="3"/>
  <c r="AD2298" i="3" s="1"/>
  <c r="AE2298" i="3" s="1"/>
  <c r="D2298" i="3"/>
  <c r="C2298" i="3"/>
  <c r="AO2297" i="3"/>
  <c r="AP2297" i="3" s="1"/>
  <c r="AN2297" i="3"/>
  <c r="AM2297" i="3"/>
  <c r="AL2297" i="3"/>
  <c r="AG2297" i="3"/>
  <c r="AB2297" i="3"/>
  <c r="AK2297" i="3" s="1"/>
  <c r="D2297" i="3"/>
  <c r="C2297" i="3"/>
  <c r="AO2296" i="3"/>
  <c r="AP2296" i="3" s="1"/>
  <c r="AN2296" i="3"/>
  <c r="AM2296" i="3"/>
  <c r="AL2296" i="3"/>
  <c r="AG2296" i="3"/>
  <c r="AB2296" i="3"/>
  <c r="AK2296" i="3" s="1"/>
  <c r="D2296" i="3"/>
  <c r="C2296" i="3"/>
  <c r="AO2295" i="3"/>
  <c r="AP2295" i="3" s="1"/>
  <c r="AN2295" i="3"/>
  <c r="AM2295" i="3"/>
  <c r="AL2295" i="3"/>
  <c r="AG2295" i="3"/>
  <c r="AB2295" i="3"/>
  <c r="AD2295" i="3" s="1"/>
  <c r="AE2295" i="3" s="1"/>
  <c r="D2295" i="3"/>
  <c r="C2295" i="3"/>
  <c r="AO2294" i="3"/>
  <c r="AP2294" i="3" s="1"/>
  <c r="AN2294" i="3"/>
  <c r="AM2294" i="3"/>
  <c r="AL2294" i="3"/>
  <c r="AG2294" i="3"/>
  <c r="AB2294" i="3"/>
  <c r="AD2294" i="3" s="1"/>
  <c r="AE2294" i="3" s="1"/>
  <c r="D2294" i="3"/>
  <c r="C2294" i="3"/>
  <c r="AO2293" i="3"/>
  <c r="AP2293" i="3" s="1"/>
  <c r="AN2293" i="3"/>
  <c r="AM2293" i="3"/>
  <c r="AL2293" i="3"/>
  <c r="AG2293" i="3"/>
  <c r="AB2293" i="3"/>
  <c r="AD2293" i="3" s="1"/>
  <c r="AE2293" i="3" s="1"/>
  <c r="D2293" i="3"/>
  <c r="C2293" i="3"/>
  <c r="AO2292" i="3"/>
  <c r="AP2292" i="3" s="1"/>
  <c r="AN2292" i="3"/>
  <c r="AM2292" i="3"/>
  <c r="AL2292" i="3"/>
  <c r="AG2292" i="3"/>
  <c r="AB2292" i="3"/>
  <c r="AK2292" i="3" s="1"/>
  <c r="D2292" i="3"/>
  <c r="C2292" i="3"/>
  <c r="AO2291" i="3"/>
  <c r="AP2291" i="3" s="1"/>
  <c r="AN2291" i="3"/>
  <c r="AM2291" i="3"/>
  <c r="AL2291" i="3"/>
  <c r="AG2291" i="3"/>
  <c r="AB2291" i="3"/>
  <c r="AD2291" i="3" s="1"/>
  <c r="AE2291" i="3" s="1"/>
  <c r="D2291" i="3"/>
  <c r="C2291" i="3"/>
  <c r="AO2290" i="3"/>
  <c r="AP2290" i="3" s="1"/>
  <c r="AN2290" i="3"/>
  <c r="AM2290" i="3"/>
  <c r="AL2290" i="3"/>
  <c r="AG2290" i="3"/>
  <c r="AB2290" i="3"/>
  <c r="AK2290" i="3" s="1"/>
  <c r="D2290" i="3"/>
  <c r="C2290" i="3"/>
  <c r="AO2289" i="3"/>
  <c r="AP2289" i="3" s="1"/>
  <c r="AN2289" i="3"/>
  <c r="AM2289" i="3"/>
  <c r="AL2289" i="3"/>
  <c r="AG2289" i="3"/>
  <c r="AB2289" i="3"/>
  <c r="AD2289" i="3" s="1"/>
  <c r="AE2289" i="3" s="1"/>
  <c r="D2289" i="3"/>
  <c r="C2289" i="3"/>
  <c r="AO2288" i="3"/>
  <c r="AP2288" i="3" s="1"/>
  <c r="AN2288" i="3"/>
  <c r="AM2288" i="3"/>
  <c r="AL2288" i="3"/>
  <c r="AG2288" i="3"/>
  <c r="AB2288" i="3"/>
  <c r="AK2288" i="3" s="1"/>
  <c r="D2288" i="3"/>
  <c r="C2288" i="3"/>
  <c r="AO2287" i="3"/>
  <c r="AP2287" i="3" s="1"/>
  <c r="AN2287" i="3"/>
  <c r="AM2287" i="3"/>
  <c r="AL2287" i="3"/>
  <c r="AG2287" i="3"/>
  <c r="AB2287" i="3"/>
  <c r="AD2287" i="3" s="1"/>
  <c r="AE2287" i="3" s="1"/>
  <c r="D2287" i="3"/>
  <c r="C2287" i="3"/>
  <c r="AO2286" i="3"/>
  <c r="AP2286" i="3" s="1"/>
  <c r="AN2286" i="3"/>
  <c r="AM2286" i="3"/>
  <c r="AL2286" i="3"/>
  <c r="AH2286" i="3"/>
  <c r="AG2286" i="3"/>
  <c r="AD2286" i="3"/>
  <c r="AE2286" i="3" s="1"/>
  <c r="AB2286" i="3"/>
  <c r="D2286" i="3"/>
  <c r="C2286" i="3"/>
  <c r="AO2285" i="3"/>
  <c r="AP2285" i="3" s="1"/>
  <c r="AN2285" i="3"/>
  <c r="AM2285" i="3"/>
  <c r="AL2285" i="3"/>
  <c r="AH2285" i="3"/>
  <c r="AG2285" i="3"/>
  <c r="AD2285" i="3"/>
  <c r="AE2285" i="3" s="1"/>
  <c r="AB2285" i="3"/>
  <c r="D2285" i="3"/>
  <c r="C2285" i="3"/>
  <c r="AO2284" i="3"/>
  <c r="AP2284" i="3" s="1"/>
  <c r="AN2284" i="3"/>
  <c r="AM2284" i="3"/>
  <c r="AL2284" i="3"/>
  <c r="AH2284" i="3"/>
  <c r="AG2284" i="3"/>
  <c r="AD2284" i="3"/>
  <c r="AE2284" i="3" s="1"/>
  <c r="AB2284" i="3"/>
  <c r="D2284" i="3"/>
  <c r="C2284" i="3"/>
  <c r="AO2283" i="3"/>
  <c r="AP2283" i="3" s="1"/>
  <c r="AN2283" i="3"/>
  <c r="AM2283" i="3"/>
  <c r="AL2283" i="3"/>
  <c r="AH2283" i="3"/>
  <c r="AG2283" i="3"/>
  <c r="AD2283" i="3"/>
  <c r="AE2283" i="3" s="1"/>
  <c r="AB2283" i="3"/>
  <c r="AC2283" i="3" s="1"/>
  <c r="D2283" i="3"/>
  <c r="C2283" i="3"/>
  <c r="AO2282" i="3"/>
  <c r="AP2282" i="3" s="1"/>
  <c r="AN2282" i="3"/>
  <c r="AM2282" i="3"/>
  <c r="AL2282" i="3"/>
  <c r="AH2282" i="3"/>
  <c r="AG2282" i="3"/>
  <c r="AD2282" i="3"/>
  <c r="AE2282" i="3" s="1"/>
  <c r="AB2282" i="3"/>
  <c r="AK2282" i="3" s="1"/>
  <c r="D2282" i="3"/>
  <c r="C2282" i="3"/>
  <c r="AO2281" i="3"/>
  <c r="AP2281" i="3" s="1"/>
  <c r="AN2281" i="3"/>
  <c r="AM2281" i="3"/>
  <c r="AL2281" i="3"/>
  <c r="AH2281" i="3"/>
  <c r="AG2281" i="3"/>
  <c r="AD2281" i="3"/>
  <c r="AE2281" i="3" s="1"/>
  <c r="AB2281" i="3"/>
  <c r="AC2281" i="3" s="1"/>
  <c r="D2281" i="3"/>
  <c r="C2281" i="3"/>
  <c r="AO2280" i="3"/>
  <c r="AP2280" i="3" s="1"/>
  <c r="AN2280" i="3"/>
  <c r="AM2280" i="3"/>
  <c r="AL2280" i="3"/>
  <c r="AH2280" i="3"/>
  <c r="AG2280" i="3"/>
  <c r="AD2280" i="3"/>
  <c r="AE2280" i="3" s="1"/>
  <c r="AB2280" i="3"/>
  <c r="AK2280" i="3" s="1"/>
  <c r="D2280" i="3"/>
  <c r="C2280" i="3"/>
  <c r="AO2279" i="3"/>
  <c r="AP2279" i="3" s="1"/>
  <c r="AN2279" i="3"/>
  <c r="AM2279" i="3"/>
  <c r="AL2279" i="3"/>
  <c r="AH2279" i="3"/>
  <c r="AG2279" i="3"/>
  <c r="AD2279" i="3"/>
  <c r="AE2279" i="3" s="1"/>
  <c r="AB2279" i="3"/>
  <c r="AK2279" i="3" s="1"/>
  <c r="D2279" i="3"/>
  <c r="C2279" i="3"/>
  <c r="AO2278" i="3"/>
  <c r="AP2278" i="3" s="1"/>
  <c r="AN2278" i="3"/>
  <c r="AM2278" i="3"/>
  <c r="AL2278" i="3"/>
  <c r="AH2278" i="3"/>
  <c r="AG2278" i="3"/>
  <c r="AD2278" i="3"/>
  <c r="AE2278" i="3" s="1"/>
  <c r="AB2278" i="3"/>
  <c r="AK2278" i="3" s="1"/>
  <c r="D2278" i="3"/>
  <c r="C2278" i="3"/>
  <c r="AO2277" i="3"/>
  <c r="AP2277" i="3" s="1"/>
  <c r="AN2277" i="3"/>
  <c r="AM2277" i="3"/>
  <c r="AL2277" i="3"/>
  <c r="AH2277" i="3"/>
  <c r="AG2277" i="3"/>
  <c r="AD2277" i="3"/>
  <c r="AE2277" i="3" s="1"/>
  <c r="AB2277" i="3"/>
  <c r="AK2277" i="3" s="1"/>
  <c r="D2277" i="3"/>
  <c r="C2277" i="3"/>
  <c r="AU2276" i="3"/>
  <c r="AO2276" i="3"/>
  <c r="AP2276" i="3" s="1"/>
  <c r="AN2276" i="3"/>
  <c r="AM2276" i="3"/>
  <c r="AL2276" i="3"/>
  <c r="AK2276" i="3"/>
  <c r="AG2276" i="3"/>
  <c r="AB2276" i="3"/>
  <c r="D2276" i="3"/>
  <c r="C2276" i="3"/>
  <c r="AU2275" i="3"/>
  <c r="AO2275" i="3"/>
  <c r="AP2275" i="3" s="1"/>
  <c r="AN2275" i="3"/>
  <c r="AM2275" i="3"/>
  <c r="AL2275" i="3"/>
  <c r="AK2275" i="3"/>
  <c r="AG2275" i="3"/>
  <c r="AB2275" i="3"/>
  <c r="D2275" i="3"/>
  <c r="C2275" i="3"/>
  <c r="AO2274" i="3"/>
  <c r="AP2274" i="3" s="1"/>
  <c r="AN2274" i="3"/>
  <c r="AM2274" i="3"/>
  <c r="AL2274" i="3"/>
  <c r="AK2274" i="3"/>
  <c r="AG2274" i="3"/>
  <c r="AB2274" i="3"/>
  <c r="D2274" i="3"/>
  <c r="C2274" i="3"/>
  <c r="AO2273" i="3"/>
  <c r="AP2273" i="3" s="1"/>
  <c r="AN2273" i="3"/>
  <c r="AM2273" i="3"/>
  <c r="AL2273" i="3"/>
  <c r="AK2273" i="3"/>
  <c r="AG2273" i="3"/>
  <c r="AB2273" i="3"/>
  <c r="AC2273" i="3" s="1"/>
  <c r="D2273" i="3"/>
  <c r="C2273" i="3"/>
  <c r="AO2272" i="3"/>
  <c r="AP2272" i="3" s="1"/>
  <c r="AN2272" i="3"/>
  <c r="AM2272" i="3"/>
  <c r="AL2272" i="3"/>
  <c r="AK2272" i="3"/>
  <c r="AG2272" i="3"/>
  <c r="AB2272" i="3"/>
  <c r="AD2272" i="3" s="1"/>
  <c r="AE2272" i="3" s="1"/>
  <c r="D2272" i="3"/>
  <c r="C2272" i="3"/>
  <c r="AO2271" i="3"/>
  <c r="AP2271" i="3" s="1"/>
  <c r="AN2271" i="3"/>
  <c r="AM2271" i="3"/>
  <c r="AL2271" i="3"/>
  <c r="AK2271" i="3"/>
  <c r="AG2271" i="3"/>
  <c r="AB2271" i="3"/>
  <c r="AD2271" i="3" s="1"/>
  <c r="AE2271" i="3" s="1"/>
  <c r="D2271" i="3"/>
  <c r="C2271" i="3"/>
  <c r="AO2270" i="3"/>
  <c r="AP2270" i="3" s="1"/>
  <c r="AN2270" i="3"/>
  <c r="AM2270" i="3"/>
  <c r="AL2270" i="3"/>
  <c r="AK2270" i="3"/>
  <c r="AG2270" i="3"/>
  <c r="AB2270" i="3"/>
  <c r="D2270" i="3"/>
  <c r="C2270" i="3"/>
  <c r="AO2269" i="3"/>
  <c r="AP2269" i="3" s="1"/>
  <c r="AN2269" i="3"/>
  <c r="AM2269" i="3"/>
  <c r="AL2269" i="3"/>
  <c r="AK2269" i="3"/>
  <c r="AG2269" i="3"/>
  <c r="AB2269" i="3"/>
  <c r="AC2269" i="3" s="1"/>
  <c r="D2269" i="3"/>
  <c r="C2269" i="3"/>
  <c r="AO2268" i="3"/>
  <c r="AP2268" i="3" s="1"/>
  <c r="AN2268" i="3"/>
  <c r="AM2268" i="3"/>
  <c r="AL2268" i="3"/>
  <c r="AK2268" i="3"/>
  <c r="AG2268" i="3"/>
  <c r="AB2268" i="3"/>
  <c r="AD2268" i="3" s="1"/>
  <c r="AE2268" i="3" s="1"/>
  <c r="D2268" i="3"/>
  <c r="C2268" i="3"/>
  <c r="AO2267" i="3"/>
  <c r="AP2267" i="3" s="1"/>
  <c r="AN2267" i="3"/>
  <c r="AM2267" i="3"/>
  <c r="AL2267" i="3"/>
  <c r="AK2267" i="3"/>
  <c r="AG2267" i="3"/>
  <c r="AB2267" i="3"/>
  <c r="AD2267" i="3" s="1"/>
  <c r="AE2267" i="3" s="1"/>
  <c r="D2267" i="3"/>
  <c r="C2267" i="3"/>
  <c r="AO2266" i="3"/>
  <c r="AP2266" i="3" s="1"/>
  <c r="AN2266" i="3"/>
  <c r="AM2266" i="3"/>
  <c r="AL2266" i="3"/>
  <c r="AK2266" i="3"/>
  <c r="AG2266" i="3"/>
  <c r="AB2266" i="3"/>
  <c r="D2266" i="3"/>
  <c r="C2266" i="3"/>
  <c r="AO2265" i="3"/>
  <c r="AP2265" i="3" s="1"/>
  <c r="AN2265" i="3"/>
  <c r="AM2265" i="3"/>
  <c r="AL2265" i="3"/>
  <c r="AK2265" i="3"/>
  <c r="AG2265" i="3"/>
  <c r="AB2265" i="3"/>
  <c r="AC2265" i="3" s="1"/>
  <c r="D2265" i="3"/>
  <c r="C2265" i="3"/>
  <c r="AO2264" i="3"/>
  <c r="AP2264" i="3" s="1"/>
  <c r="AN2264" i="3"/>
  <c r="AM2264" i="3"/>
  <c r="AL2264" i="3"/>
  <c r="AK2264" i="3"/>
  <c r="AG2264" i="3"/>
  <c r="AB2264" i="3"/>
  <c r="AC2264" i="3" s="1"/>
  <c r="D2264" i="3"/>
  <c r="C2264" i="3"/>
  <c r="AO2263" i="3"/>
  <c r="AP2263" i="3" s="1"/>
  <c r="AN2263" i="3"/>
  <c r="AM2263" i="3"/>
  <c r="AL2263" i="3"/>
  <c r="AG2263" i="3"/>
  <c r="AB2263" i="3"/>
  <c r="AD2263" i="3" s="1"/>
  <c r="AE2263" i="3" s="1"/>
  <c r="D2263" i="3"/>
  <c r="C2263" i="3"/>
  <c r="AO2262" i="3"/>
  <c r="AP2262" i="3" s="1"/>
  <c r="AN2262" i="3"/>
  <c r="AM2262" i="3"/>
  <c r="AL2262" i="3"/>
  <c r="AG2262" i="3"/>
  <c r="AB2262" i="3"/>
  <c r="AD2262" i="3" s="1"/>
  <c r="AE2262" i="3" s="1"/>
  <c r="D2262" i="3"/>
  <c r="C2262" i="3"/>
  <c r="AO2261" i="3"/>
  <c r="AP2261" i="3" s="1"/>
  <c r="AN2261" i="3"/>
  <c r="AM2261" i="3"/>
  <c r="AL2261" i="3"/>
  <c r="AG2261" i="3"/>
  <c r="AB2261" i="3"/>
  <c r="AC2261" i="3" s="1"/>
  <c r="D2261" i="3"/>
  <c r="C2261" i="3"/>
  <c r="AO2260" i="3"/>
  <c r="AP2260" i="3" s="1"/>
  <c r="AN2260" i="3"/>
  <c r="AM2260" i="3"/>
  <c r="AL2260" i="3"/>
  <c r="AG2260" i="3"/>
  <c r="AB2260" i="3"/>
  <c r="AD2260" i="3" s="1"/>
  <c r="AE2260" i="3" s="1"/>
  <c r="D2260" i="3"/>
  <c r="C2260" i="3"/>
  <c r="AO2259" i="3"/>
  <c r="AP2259" i="3" s="1"/>
  <c r="AN2259" i="3"/>
  <c r="AM2259" i="3"/>
  <c r="AL2259" i="3"/>
  <c r="AH2259" i="3"/>
  <c r="AG2259" i="3"/>
  <c r="AD2259" i="3"/>
  <c r="AE2259" i="3" s="1"/>
  <c r="AB2259" i="3"/>
  <c r="AK2259" i="3" s="1"/>
  <c r="D2259" i="3"/>
  <c r="C2259" i="3"/>
  <c r="AO2258" i="3"/>
  <c r="AP2258" i="3" s="1"/>
  <c r="AN2258" i="3"/>
  <c r="AM2258" i="3"/>
  <c r="AL2258" i="3"/>
  <c r="AH2258" i="3"/>
  <c r="AG2258" i="3"/>
  <c r="AD2258" i="3"/>
  <c r="AE2258" i="3" s="1"/>
  <c r="AB2258" i="3"/>
  <c r="AK2258" i="3" s="1"/>
  <c r="D2258" i="3"/>
  <c r="C2258" i="3"/>
  <c r="AO2257" i="3"/>
  <c r="AP2257" i="3" s="1"/>
  <c r="AN2257" i="3"/>
  <c r="AM2257" i="3"/>
  <c r="AL2257" i="3"/>
  <c r="AH2257" i="3"/>
  <c r="AG2257" i="3"/>
  <c r="AD2257" i="3"/>
  <c r="AE2257" i="3" s="1"/>
  <c r="AB2257" i="3"/>
  <c r="AC2257" i="3" s="1"/>
  <c r="D2257" i="3"/>
  <c r="C2257" i="3"/>
  <c r="AO2256" i="3"/>
  <c r="AP2256" i="3" s="1"/>
  <c r="AN2256" i="3"/>
  <c r="AM2256" i="3"/>
  <c r="AL2256" i="3"/>
  <c r="AH2256" i="3"/>
  <c r="AG2256" i="3"/>
  <c r="AD2256" i="3"/>
  <c r="AE2256" i="3" s="1"/>
  <c r="AB2256" i="3"/>
  <c r="AK2256" i="3" s="1"/>
  <c r="D2256" i="3"/>
  <c r="C2256" i="3"/>
  <c r="AO2255" i="3"/>
  <c r="AP2255" i="3" s="1"/>
  <c r="AN2255" i="3"/>
  <c r="AM2255" i="3"/>
  <c r="AL2255" i="3"/>
  <c r="AH2255" i="3"/>
  <c r="AG2255" i="3"/>
  <c r="AD2255" i="3"/>
  <c r="AE2255" i="3" s="1"/>
  <c r="AB2255" i="3"/>
  <c r="AK2255" i="3" s="1"/>
  <c r="D2255" i="3"/>
  <c r="C2255" i="3"/>
  <c r="AO2254" i="3"/>
  <c r="AP2254" i="3" s="1"/>
  <c r="AN2254" i="3"/>
  <c r="AM2254" i="3"/>
  <c r="AL2254" i="3"/>
  <c r="AH2254" i="3"/>
  <c r="AG2254" i="3"/>
  <c r="AD2254" i="3"/>
  <c r="AE2254" i="3" s="1"/>
  <c r="AB2254" i="3"/>
  <c r="AK2254" i="3" s="1"/>
  <c r="D2254" i="3"/>
  <c r="C2254" i="3"/>
  <c r="AO2253" i="3"/>
  <c r="AP2253" i="3" s="1"/>
  <c r="AN2253" i="3"/>
  <c r="AM2253" i="3"/>
  <c r="AL2253" i="3"/>
  <c r="AH2253" i="3"/>
  <c r="AG2253" i="3"/>
  <c r="AD2253" i="3"/>
  <c r="AE2253" i="3" s="1"/>
  <c r="AB2253" i="3"/>
  <c r="AC2253" i="3" s="1"/>
  <c r="D2253" i="3"/>
  <c r="C2253" i="3"/>
  <c r="AO2252" i="3"/>
  <c r="AP2252" i="3" s="1"/>
  <c r="AN2252" i="3"/>
  <c r="AM2252" i="3"/>
  <c r="AL2252" i="3"/>
  <c r="AH2252" i="3"/>
  <c r="AG2252" i="3"/>
  <c r="AD2252" i="3"/>
  <c r="AE2252" i="3" s="1"/>
  <c r="AB2252" i="3"/>
  <c r="AC2252" i="3" s="1"/>
  <c r="D2252" i="3"/>
  <c r="C2252" i="3"/>
  <c r="AO2251" i="3"/>
  <c r="AP2251" i="3" s="1"/>
  <c r="AN2251" i="3"/>
  <c r="AM2251" i="3"/>
  <c r="AL2251" i="3"/>
  <c r="AH2251" i="3"/>
  <c r="AG2251" i="3"/>
  <c r="AD2251" i="3"/>
  <c r="AE2251" i="3" s="1"/>
  <c r="AB2251" i="3"/>
  <c r="AK2251" i="3" s="1"/>
  <c r="D2251" i="3"/>
  <c r="C2251" i="3"/>
  <c r="AO2250" i="3"/>
  <c r="AP2250" i="3" s="1"/>
  <c r="AN2250" i="3"/>
  <c r="AM2250" i="3"/>
  <c r="AL2250" i="3"/>
  <c r="AH2250" i="3"/>
  <c r="AG2250" i="3"/>
  <c r="AD2250" i="3"/>
  <c r="AE2250" i="3" s="1"/>
  <c r="AB2250" i="3"/>
  <c r="AK2250" i="3" s="1"/>
  <c r="D2250" i="3"/>
  <c r="C2250" i="3"/>
  <c r="AO2249" i="3"/>
  <c r="AP2249" i="3" s="1"/>
  <c r="AN2249" i="3"/>
  <c r="AM2249" i="3"/>
  <c r="AL2249" i="3"/>
  <c r="AH2249" i="3"/>
  <c r="AG2249" i="3"/>
  <c r="AD2249" i="3"/>
  <c r="AE2249" i="3" s="1"/>
  <c r="AB2249" i="3"/>
  <c r="AC2249" i="3" s="1"/>
  <c r="D2249" i="3"/>
  <c r="C2249" i="3"/>
  <c r="AO2248" i="3"/>
  <c r="AP2248" i="3" s="1"/>
  <c r="AN2248" i="3"/>
  <c r="AM2248" i="3"/>
  <c r="AL2248" i="3"/>
  <c r="AH2248" i="3"/>
  <c r="AG2248" i="3"/>
  <c r="AD2248" i="3"/>
  <c r="AE2248" i="3" s="1"/>
  <c r="AB2248" i="3"/>
  <c r="AK2248" i="3" s="1"/>
  <c r="D2248" i="3"/>
  <c r="C2248" i="3"/>
  <c r="AO2247" i="3"/>
  <c r="AP2247" i="3" s="1"/>
  <c r="AN2247" i="3"/>
  <c r="AM2247" i="3"/>
  <c r="AL2247" i="3"/>
  <c r="AG2247" i="3"/>
  <c r="AB2247" i="3"/>
  <c r="AD2247" i="3" s="1"/>
  <c r="AE2247" i="3" s="1"/>
  <c r="D2247" i="3"/>
  <c r="C2247" i="3"/>
  <c r="AO2246" i="3"/>
  <c r="AP2246" i="3" s="1"/>
  <c r="AN2246" i="3"/>
  <c r="AM2246" i="3"/>
  <c r="AL2246" i="3"/>
  <c r="AG2246" i="3"/>
  <c r="AB2246" i="3"/>
  <c r="AC2246" i="3" s="1"/>
  <c r="D2246" i="3"/>
  <c r="C2246" i="3"/>
  <c r="AO2245" i="3"/>
  <c r="AP2245" i="3" s="1"/>
  <c r="AN2245" i="3"/>
  <c r="AM2245" i="3"/>
  <c r="AL2245" i="3"/>
  <c r="AG2245" i="3"/>
  <c r="AB2245" i="3"/>
  <c r="AD2245" i="3" s="1"/>
  <c r="AE2245" i="3" s="1"/>
  <c r="D2245" i="3"/>
  <c r="C2245" i="3"/>
  <c r="AO2244" i="3"/>
  <c r="AP2244" i="3" s="1"/>
  <c r="AN2244" i="3"/>
  <c r="AM2244" i="3"/>
  <c r="AL2244" i="3"/>
  <c r="AH2244" i="3"/>
  <c r="AG2244" i="3"/>
  <c r="AD2244" i="3"/>
  <c r="AE2244" i="3" s="1"/>
  <c r="AB2244" i="3"/>
  <c r="AK2244" i="3" s="1"/>
  <c r="D2244" i="3"/>
  <c r="C2244" i="3"/>
  <c r="AO2243" i="3"/>
  <c r="AP2243" i="3" s="1"/>
  <c r="AN2243" i="3"/>
  <c r="AM2243" i="3"/>
  <c r="AL2243" i="3"/>
  <c r="AH2243" i="3"/>
  <c r="AG2243" i="3"/>
  <c r="AD2243" i="3"/>
  <c r="AE2243" i="3" s="1"/>
  <c r="AB2243" i="3"/>
  <c r="AC2243" i="3" s="1"/>
  <c r="D2243" i="3"/>
  <c r="C2243" i="3"/>
  <c r="AO2242" i="3"/>
  <c r="AP2242" i="3" s="1"/>
  <c r="AN2242" i="3"/>
  <c r="AM2242" i="3"/>
  <c r="AL2242" i="3"/>
  <c r="AH2242" i="3"/>
  <c r="AG2242" i="3"/>
  <c r="AD2242" i="3"/>
  <c r="AE2242" i="3" s="1"/>
  <c r="AB2242" i="3"/>
  <c r="AK2242" i="3" s="1"/>
  <c r="D2242" i="3"/>
  <c r="C2242" i="3"/>
  <c r="AO2241" i="3"/>
  <c r="AP2241" i="3" s="1"/>
  <c r="AN2241" i="3"/>
  <c r="AM2241" i="3"/>
  <c r="AL2241" i="3"/>
  <c r="AH2241" i="3"/>
  <c r="AG2241" i="3"/>
  <c r="AD2241" i="3"/>
  <c r="AE2241" i="3" s="1"/>
  <c r="AB2241" i="3"/>
  <c r="AC2241" i="3" s="1"/>
  <c r="D2241" i="3"/>
  <c r="C2241" i="3"/>
  <c r="AO2240" i="3"/>
  <c r="AP2240" i="3" s="1"/>
  <c r="AN2240" i="3"/>
  <c r="AM2240" i="3"/>
  <c r="AL2240" i="3"/>
  <c r="AH2240" i="3"/>
  <c r="AG2240" i="3"/>
  <c r="AD2240" i="3"/>
  <c r="AE2240" i="3" s="1"/>
  <c r="AB2240" i="3"/>
  <c r="AK2240" i="3" s="1"/>
  <c r="D2240" i="3"/>
  <c r="C2240" i="3"/>
  <c r="AO2239" i="3"/>
  <c r="AP2239" i="3" s="1"/>
  <c r="AN2239" i="3"/>
  <c r="AM2239" i="3"/>
  <c r="AL2239" i="3"/>
  <c r="AH2239" i="3"/>
  <c r="AG2239" i="3"/>
  <c r="AD2239" i="3"/>
  <c r="AE2239" i="3" s="1"/>
  <c r="AB2239" i="3"/>
  <c r="AK2239" i="3" s="1"/>
  <c r="D2239" i="3"/>
  <c r="C2239" i="3"/>
  <c r="AO2238" i="3"/>
  <c r="AP2238" i="3" s="1"/>
  <c r="AN2238" i="3"/>
  <c r="AM2238" i="3"/>
  <c r="AL2238" i="3"/>
  <c r="AH2238" i="3"/>
  <c r="AG2238" i="3"/>
  <c r="AD2238" i="3"/>
  <c r="AE2238" i="3" s="1"/>
  <c r="AB2238" i="3"/>
  <c r="AK2238" i="3" s="1"/>
  <c r="D2238" i="3"/>
  <c r="C2238" i="3"/>
  <c r="AO2237" i="3"/>
  <c r="AP2237" i="3" s="1"/>
  <c r="AN2237" i="3"/>
  <c r="AM2237" i="3"/>
  <c r="AL2237" i="3"/>
  <c r="AH2237" i="3"/>
  <c r="AG2237" i="3"/>
  <c r="AD2237" i="3"/>
  <c r="AE2237" i="3" s="1"/>
  <c r="AB2237" i="3"/>
  <c r="AK2237" i="3" s="1"/>
  <c r="D2237" i="3"/>
  <c r="C2237" i="3"/>
  <c r="AO2236" i="3"/>
  <c r="AP2236" i="3" s="1"/>
  <c r="AN2236" i="3"/>
  <c r="AM2236" i="3"/>
  <c r="AL2236" i="3"/>
  <c r="AH2236" i="3"/>
  <c r="AG2236" i="3"/>
  <c r="AD2236" i="3"/>
  <c r="AE2236" i="3" s="1"/>
  <c r="AB2236" i="3"/>
  <c r="AK2236" i="3" s="1"/>
  <c r="D2236" i="3"/>
  <c r="C2236" i="3"/>
  <c r="AO2235" i="3"/>
  <c r="AP2235" i="3" s="1"/>
  <c r="AN2235" i="3"/>
  <c r="AM2235" i="3"/>
  <c r="AL2235" i="3"/>
  <c r="AH2235" i="3"/>
  <c r="AG2235" i="3"/>
  <c r="AD2235" i="3"/>
  <c r="AE2235" i="3" s="1"/>
  <c r="AB2235" i="3"/>
  <c r="AK2235" i="3" s="1"/>
  <c r="D2235" i="3"/>
  <c r="C2235" i="3"/>
  <c r="AO2234" i="3"/>
  <c r="AP2234" i="3" s="1"/>
  <c r="AN2234" i="3"/>
  <c r="AM2234" i="3"/>
  <c r="AL2234" i="3"/>
  <c r="AK2234" i="3"/>
  <c r="AH2234" i="3"/>
  <c r="D2234" i="3"/>
  <c r="C2234" i="3"/>
  <c r="AO2233" i="3"/>
  <c r="AP2233" i="3" s="1"/>
  <c r="AN2233" i="3"/>
  <c r="AM2233" i="3"/>
  <c r="AL2233" i="3"/>
  <c r="AK2233" i="3"/>
  <c r="AH2233" i="3"/>
  <c r="D2233" i="3"/>
  <c r="C2233" i="3"/>
  <c r="AO2232" i="3"/>
  <c r="AP2232" i="3" s="1"/>
  <c r="AN2232" i="3"/>
  <c r="AM2232" i="3"/>
  <c r="AL2232" i="3"/>
  <c r="AK2232" i="3"/>
  <c r="AH2232" i="3"/>
  <c r="D2232" i="3"/>
  <c r="C2232" i="3"/>
  <c r="AO2231" i="3"/>
  <c r="AP2231" i="3" s="1"/>
  <c r="AN2231" i="3"/>
  <c r="AM2231" i="3"/>
  <c r="AL2231" i="3"/>
  <c r="AG2231" i="3"/>
  <c r="AB2231" i="3"/>
  <c r="AD2231" i="3" s="1"/>
  <c r="AE2231" i="3" s="1"/>
  <c r="D2231" i="3"/>
  <c r="C2231" i="3"/>
  <c r="AO2230" i="3"/>
  <c r="AP2230" i="3" s="1"/>
  <c r="AN2230" i="3"/>
  <c r="AM2230" i="3"/>
  <c r="AL2230" i="3"/>
  <c r="AG2230" i="3"/>
  <c r="AB2230" i="3"/>
  <c r="AD2230" i="3" s="1"/>
  <c r="AE2230" i="3" s="1"/>
  <c r="D2230" i="3"/>
  <c r="C2230" i="3"/>
  <c r="AO2229" i="3"/>
  <c r="AP2229" i="3" s="1"/>
  <c r="AN2229" i="3"/>
  <c r="AM2229" i="3"/>
  <c r="AL2229" i="3"/>
  <c r="AG2229" i="3"/>
  <c r="AB2229" i="3"/>
  <c r="AK2229" i="3" s="1"/>
  <c r="D2229" i="3"/>
  <c r="C2229" i="3"/>
  <c r="AO2228" i="3"/>
  <c r="AP2228" i="3" s="1"/>
  <c r="AN2228" i="3"/>
  <c r="AM2228" i="3"/>
  <c r="AL2228" i="3"/>
  <c r="AK2228" i="3"/>
  <c r="AH2228" i="3"/>
  <c r="D2228" i="3"/>
  <c r="C2228" i="3"/>
  <c r="AO2227" i="3"/>
  <c r="AP2227" i="3" s="1"/>
  <c r="AN2227" i="3"/>
  <c r="AM2227" i="3"/>
  <c r="AL2227" i="3"/>
  <c r="AK2227" i="3"/>
  <c r="AH2227" i="3"/>
  <c r="D2227" i="3"/>
  <c r="C2227" i="3"/>
  <c r="AO2226" i="3"/>
  <c r="AP2226" i="3" s="1"/>
  <c r="AN2226" i="3"/>
  <c r="AM2226" i="3"/>
  <c r="AL2226" i="3"/>
  <c r="AK2226" i="3"/>
  <c r="AH2226" i="3"/>
  <c r="D2226" i="3"/>
  <c r="C2226" i="3"/>
  <c r="AO2225" i="3"/>
  <c r="AP2225" i="3" s="1"/>
  <c r="AN2225" i="3"/>
  <c r="AM2225" i="3"/>
  <c r="AL2225" i="3"/>
  <c r="AG2225" i="3"/>
  <c r="AB2225" i="3"/>
  <c r="AC2225" i="3" s="1"/>
  <c r="D2225" i="3"/>
  <c r="C2225" i="3"/>
  <c r="AO2224" i="3"/>
  <c r="AP2224" i="3" s="1"/>
  <c r="AN2224" i="3"/>
  <c r="AM2224" i="3"/>
  <c r="AL2224" i="3"/>
  <c r="AG2224" i="3"/>
  <c r="AB2224" i="3"/>
  <c r="AD2224" i="3" s="1"/>
  <c r="AE2224" i="3" s="1"/>
  <c r="D2224" i="3"/>
  <c r="C2224" i="3"/>
  <c r="AO2223" i="3"/>
  <c r="AP2223" i="3" s="1"/>
  <c r="AN2223" i="3"/>
  <c r="AM2223" i="3"/>
  <c r="AL2223" i="3"/>
  <c r="AG2223" i="3"/>
  <c r="AB2223" i="3"/>
  <c r="AD2223" i="3" s="1"/>
  <c r="AE2223" i="3" s="1"/>
  <c r="D2223" i="3"/>
  <c r="C2223" i="3"/>
  <c r="AO2222" i="3"/>
  <c r="AP2222" i="3" s="1"/>
  <c r="AN2222" i="3"/>
  <c r="AM2222" i="3"/>
  <c r="AL2222" i="3"/>
  <c r="AG2222" i="3"/>
  <c r="AB2222" i="3"/>
  <c r="D2222" i="3"/>
  <c r="C2222" i="3"/>
  <c r="AO2221" i="3"/>
  <c r="AP2221" i="3" s="1"/>
  <c r="AN2221" i="3"/>
  <c r="AM2221" i="3"/>
  <c r="AL2221" i="3"/>
  <c r="AK2221" i="3"/>
  <c r="AH2221" i="3"/>
  <c r="D2221" i="3"/>
  <c r="C2221" i="3"/>
  <c r="AO2220" i="3"/>
  <c r="AP2220" i="3" s="1"/>
  <c r="AN2220" i="3"/>
  <c r="AM2220" i="3"/>
  <c r="AL2220" i="3"/>
  <c r="AK2220" i="3"/>
  <c r="AH2220" i="3"/>
  <c r="D2220" i="3"/>
  <c r="C2220" i="3"/>
  <c r="AO2219" i="3"/>
  <c r="AP2219" i="3" s="1"/>
  <c r="AN2219" i="3"/>
  <c r="AM2219" i="3"/>
  <c r="AL2219" i="3"/>
  <c r="AK2219" i="3"/>
  <c r="AH2219" i="3"/>
  <c r="D2219" i="3"/>
  <c r="C2219" i="3"/>
  <c r="AO2218" i="3"/>
  <c r="AP2218" i="3" s="1"/>
  <c r="AN2218" i="3"/>
  <c r="AM2218" i="3"/>
  <c r="AL2218" i="3"/>
  <c r="AK2218" i="3"/>
  <c r="AH2218" i="3"/>
  <c r="D2218" i="3"/>
  <c r="C2218" i="3"/>
  <c r="AO2217" i="3"/>
  <c r="AP2217" i="3" s="1"/>
  <c r="AN2217" i="3"/>
  <c r="AM2217" i="3"/>
  <c r="AL2217" i="3"/>
  <c r="AK2217" i="3"/>
  <c r="AH2217" i="3"/>
  <c r="D2217" i="3"/>
  <c r="C2217" i="3"/>
  <c r="AO2216" i="3"/>
  <c r="AP2216" i="3" s="1"/>
  <c r="AN2216" i="3"/>
  <c r="AM2216" i="3"/>
  <c r="AL2216" i="3"/>
  <c r="AH2216" i="3"/>
  <c r="AG2216" i="3"/>
  <c r="AD2216" i="3"/>
  <c r="AE2216" i="3" s="1"/>
  <c r="AB2216" i="3"/>
  <c r="AK2216" i="3" s="1"/>
  <c r="D2216" i="3"/>
  <c r="C2216" i="3"/>
  <c r="AO2215" i="3"/>
  <c r="AP2215" i="3" s="1"/>
  <c r="AN2215" i="3"/>
  <c r="AM2215" i="3"/>
  <c r="AL2215" i="3"/>
  <c r="AH2215" i="3"/>
  <c r="AG2215" i="3"/>
  <c r="AD2215" i="3"/>
  <c r="AE2215" i="3" s="1"/>
  <c r="AB2215" i="3"/>
  <c r="AK2215" i="3" s="1"/>
  <c r="D2215" i="3"/>
  <c r="C2215" i="3"/>
  <c r="AO2214" i="3"/>
  <c r="AP2214" i="3" s="1"/>
  <c r="AN2214" i="3"/>
  <c r="AM2214" i="3"/>
  <c r="AL2214" i="3"/>
  <c r="AK2214" i="3"/>
  <c r="AH2214" i="3"/>
  <c r="D2214" i="3"/>
  <c r="C2214" i="3"/>
  <c r="AO2213" i="3"/>
  <c r="AP2213" i="3" s="1"/>
  <c r="AN2213" i="3"/>
  <c r="AM2213" i="3"/>
  <c r="AL2213" i="3"/>
  <c r="AK2213" i="3"/>
  <c r="AH2213" i="3"/>
  <c r="D2213" i="3"/>
  <c r="C2213" i="3"/>
  <c r="AO2212" i="3"/>
  <c r="AP2212" i="3" s="1"/>
  <c r="AN2212" i="3"/>
  <c r="AM2212" i="3"/>
  <c r="AL2212" i="3"/>
  <c r="AK2212" i="3"/>
  <c r="AH2212" i="3"/>
  <c r="D2212" i="3"/>
  <c r="C2212" i="3"/>
  <c r="AO2211" i="3"/>
  <c r="AP2211" i="3" s="1"/>
  <c r="AN2211" i="3"/>
  <c r="AM2211" i="3"/>
  <c r="AL2211" i="3"/>
  <c r="AK2211" i="3"/>
  <c r="AH2211" i="3"/>
  <c r="D2211" i="3"/>
  <c r="C2211" i="3"/>
  <c r="AO2210" i="3"/>
  <c r="AP2210" i="3" s="1"/>
  <c r="AN2210" i="3"/>
  <c r="AM2210" i="3"/>
  <c r="AL2210" i="3"/>
  <c r="AK2210" i="3"/>
  <c r="AH2210" i="3"/>
  <c r="D2210" i="3"/>
  <c r="C2210" i="3"/>
  <c r="AO2209" i="3"/>
  <c r="AP2209" i="3" s="1"/>
  <c r="AN2209" i="3"/>
  <c r="AM2209" i="3"/>
  <c r="AL2209" i="3"/>
  <c r="AK2209" i="3"/>
  <c r="AH2209" i="3"/>
  <c r="D2209" i="3"/>
  <c r="C2209" i="3"/>
  <c r="AO2208" i="3"/>
  <c r="AP2208" i="3" s="1"/>
  <c r="AN2208" i="3"/>
  <c r="AM2208" i="3"/>
  <c r="AL2208" i="3"/>
  <c r="AK2208" i="3"/>
  <c r="AH2208" i="3"/>
  <c r="D2208" i="3"/>
  <c r="C2208" i="3"/>
  <c r="AO2207" i="3"/>
  <c r="AP2207" i="3" s="1"/>
  <c r="AN2207" i="3"/>
  <c r="AM2207" i="3"/>
  <c r="AL2207" i="3"/>
  <c r="AK2207" i="3"/>
  <c r="AH2207" i="3"/>
  <c r="D2207" i="3"/>
  <c r="C2207" i="3"/>
  <c r="AO2206" i="3"/>
  <c r="AP2206" i="3" s="1"/>
  <c r="AN2206" i="3"/>
  <c r="AM2206" i="3"/>
  <c r="AL2206" i="3"/>
  <c r="AK2206" i="3"/>
  <c r="AH2206" i="3"/>
  <c r="D2206" i="3"/>
  <c r="C2206" i="3"/>
  <c r="AO2205" i="3"/>
  <c r="AP2205" i="3" s="1"/>
  <c r="AN2205" i="3"/>
  <c r="AM2205" i="3"/>
  <c r="AL2205" i="3"/>
  <c r="AK2205" i="3"/>
  <c r="AH2205" i="3"/>
  <c r="D2205" i="3"/>
  <c r="C2205" i="3"/>
  <c r="AO2204" i="3"/>
  <c r="AP2204" i="3" s="1"/>
  <c r="AN2204" i="3"/>
  <c r="AM2204" i="3"/>
  <c r="AL2204" i="3"/>
  <c r="AK2204" i="3"/>
  <c r="AH2204" i="3"/>
  <c r="D2204" i="3"/>
  <c r="C2204" i="3"/>
  <c r="AO2203" i="3"/>
  <c r="AP2203" i="3" s="1"/>
  <c r="AN2203" i="3"/>
  <c r="AM2203" i="3"/>
  <c r="AL2203" i="3"/>
  <c r="AK2203" i="3"/>
  <c r="AH2203" i="3"/>
  <c r="D2203" i="3"/>
  <c r="C2203" i="3"/>
  <c r="AO2202" i="3"/>
  <c r="AP2202" i="3" s="1"/>
  <c r="AN2202" i="3"/>
  <c r="AM2202" i="3"/>
  <c r="AL2202" i="3"/>
  <c r="AK2202" i="3"/>
  <c r="AH2202" i="3"/>
  <c r="D2202" i="3"/>
  <c r="C2202" i="3"/>
  <c r="AO2201" i="3"/>
  <c r="AP2201" i="3" s="1"/>
  <c r="AN2201" i="3"/>
  <c r="AM2201" i="3"/>
  <c r="AL2201" i="3"/>
  <c r="AK2201" i="3"/>
  <c r="AH2201" i="3"/>
  <c r="D2201" i="3"/>
  <c r="C2201" i="3"/>
  <c r="AO2200" i="3"/>
  <c r="AP2200" i="3" s="1"/>
  <c r="AN2200" i="3"/>
  <c r="AM2200" i="3"/>
  <c r="AL2200" i="3"/>
  <c r="AK2200" i="3"/>
  <c r="AH2200" i="3"/>
  <c r="D2200" i="3"/>
  <c r="C2200" i="3"/>
  <c r="AO2199" i="3"/>
  <c r="AP2199" i="3" s="1"/>
  <c r="AN2199" i="3"/>
  <c r="AM2199" i="3"/>
  <c r="AL2199" i="3"/>
  <c r="AK2199" i="3"/>
  <c r="AH2199" i="3"/>
  <c r="D2199" i="3"/>
  <c r="C2199" i="3"/>
  <c r="AO2198" i="3"/>
  <c r="AP2198" i="3" s="1"/>
  <c r="AN2198" i="3"/>
  <c r="AM2198" i="3"/>
  <c r="AL2198" i="3"/>
  <c r="AK2198" i="3"/>
  <c r="AH2198" i="3"/>
  <c r="D2198" i="3"/>
  <c r="C2198" i="3"/>
  <c r="AO2197" i="3"/>
  <c r="AP2197" i="3" s="1"/>
  <c r="AN2197" i="3"/>
  <c r="AM2197" i="3"/>
  <c r="AL2197" i="3"/>
  <c r="AK2197" i="3"/>
  <c r="AH2197" i="3"/>
  <c r="D2197" i="3"/>
  <c r="C2197" i="3"/>
  <c r="AO2196" i="3"/>
  <c r="AP2196" i="3" s="1"/>
  <c r="AN2196" i="3"/>
  <c r="AM2196" i="3"/>
  <c r="AL2196" i="3"/>
  <c r="AK2196" i="3"/>
  <c r="AH2196" i="3"/>
  <c r="D2196" i="3"/>
  <c r="C2196" i="3"/>
  <c r="AO2195" i="3"/>
  <c r="AP2195" i="3" s="1"/>
  <c r="AN2195" i="3"/>
  <c r="AM2195" i="3"/>
  <c r="AL2195" i="3"/>
  <c r="AH2195" i="3"/>
  <c r="AG2195" i="3"/>
  <c r="AD2195" i="3"/>
  <c r="AE2195" i="3" s="1"/>
  <c r="AB2195" i="3"/>
  <c r="D2195" i="3"/>
  <c r="C2195" i="3"/>
  <c r="AO2194" i="3"/>
  <c r="AP2194" i="3" s="1"/>
  <c r="AN2194" i="3"/>
  <c r="AM2194" i="3"/>
  <c r="AL2194" i="3"/>
  <c r="AH2194" i="3"/>
  <c r="AG2194" i="3"/>
  <c r="AD2194" i="3"/>
  <c r="AE2194" i="3" s="1"/>
  <c r="AB2194" i="3"/>
  <c r="AK2194" i="3" s="1"/>
  <c r="D2194" i="3"/>
  <c r="C2194" i="3"/>
  <c r="AO2193" i="3"/>
  <c r="AP2193" i="3" s="1"/>
  <c r="AN2193" i="3"/>
  <c r="AM2193" i="3"/>
  <c r="AL2193" i="3"/>
  <c r="AH2193" i="3"/>
  <c r="AG2193" i="3"/>
  <c r="AD2193" i="3"/>
  <c r="AE2193" i="3" s="1"/>
  <c r="AB2193" i="3"/>
  <c r="AK2193" i="3" s="1"/>
  <c r="D2193" i="3"/>
  <c r="C2193" i="3"/>
  <c r="AO2192" i="3"/>
  <c r="AP2192" i="3" s="1"/>
  <c r="AN2192" i="3"/>
  <c r="AM2192" i="3"/>
  <c r="AL2192" i="3"/>
  <c r="AH2192" i="3"/>
  <c r="AG2192" i="3"/>
  <c r="AD2192" i="3"/>
  <c r="AE2192" i="3" s="1"/>
  <c r="AB2192" i="3"/>
  <c r="AK2192" i="3" s="1"/>
  <c r="D2192" i="3"/>
  <c r="C2192" i="3"/>
  <c r="AO2191" i="3"/>
  <c r="AP2191" i="3" s="1"/>
  <c r="AN2191" i="3"/>
  <c r="AM2191" i="3"/>
  <c r="AL2191" i="3"/>
  <c r="AH2191" i="3"/>
  <c r="AG2191" i="3"/>
  <c r="AD2191" i="3"/>
  <c r="AE2191" i="3" s="1"/>
  <c r="AB2191" i="3"/>
  <c r="D2191" i="3"/>
  <c r="C2191" i="3"/>
  <c r="AO2190" i="3"/>
  <c r="AP2190" i="3" s="1"/>
  <c r="AN2190" i="3"/>
  <c r="AM2190" i="3"/>
  <c r="AL2190" i="3"/>
  <c r="AK2190" i="3"/>
  <c r="AG2190" i="3"/>
  <c r="AB2190" i="3"/>
  <c r="D2190" i="3"/>
  <c r="C2190" i="3"/>
  <c r="AO2189" i="3"/>
  <c r="AP2189" i="3" s="1"/>
  <c r="AN2189" i="3"/>
  <c r="AM2189" i="3"/>
  <c r="AL2189" i="3"/>
  <c r="AK2189" i="3"/>
  <c r="AG2189" i="3"/>
  <c r="AB2189" i="3"/>
  <c r="AD2189" i="3" s="1"/>
  <c r="AE2189" i="3" s="1"/>
  <c r="D2189" i="3"/>
  <c r="C2189" i="3"/>
  <c r="AO2188" i="3"/>
  <c r="AP2188" i="3" s="1"/>
  <c r="AN2188" i="3"/>
  <c r="AM2188" i="3"/>
  <c r="AL2188" i="3"/>
  <c r="AH2188" i="3"/>
  <c r="AG2188" i="3"/>
  <c r="AD2188" i="3"/>
  <c r="AE2188" i="3" s="1"/>
  <c r="AB2188" i="3"/>
  <c r="AC2188" i="3" s="1"/>
  <c r="D2188" i="3"/>
  <c r="C2188" i="3"/>
  <c r="AO2187" i="3"/>
  <c r="AP2187" i="3" s="1"/>
  <c r="AN2187" i="3"/>
  <c r="AM2187" i="3"/>
  <c r="AL2187" i="3"/>
  <c r="AK2187" i="3"/>
  <c r="AH2187" i="3"/>
  <c r="D2187" i="3"/>
  <c r="C2187" i="3"/>
  <c r="AO2186" i="3"/>
  <c r="AN2186" i="3"/>
  <c r="AM2186" i="3"/>
  <c r="AL2186" i="3"/>
  <c r="AK2186" i="3"/>
  <c r="AH2186" i="3"/>
  <c r="D2186" i="3"/>
  <c r="C2186" i="3"/>
  <c r="AO2185" i="3"/>
  <c r="AN2185" i="3"/>
  <c r="AM2185" i="3"/>
  <c r="AL2185" i="3"/>
  <c r="AK2185" i="3"/>
  <c r="AH2185" i="3"/>
  <c r="D2185" i="3"/>
  <c r="C2185" i="3"/>
  <c r="AO2184" i="3"/>
  <c r="AN2184" i="3"/>
  <c r="AM2184" i="3"/>
  <c r="AL2184" i="3"/>
  <c r="AK2184" i="3"/>
  <c r="AH2184" i="3"/>
  <c r="D2184" i="3"/>
  <c r="C2184" i="3"/>
  <c r="AO2183" i="3"/>
  <c r="AN2183" i="3"/>
  <c r="AM2183" i="3"/>
  <c r="AL2183" i="3"/>
  <c r="AK2183" i="3"/>
  <c r="AH2183" i="3"/>
  <c r="D2183" i="3"/>
  <c r="C2183" i="3"/>
  <c r="AO2182" i="3"/>
  <c r="AN2182" i="3"/>
  <c r="AM2182" i="3"/>
  <c r="AL2182" i="3"/>
  <c r="AK2182" i="3"/>
  <c r="AH2182" i="3"/>
  <c r="D2182" i="3"/>
  <c r="C2182" i="3"/>
  <c r="AO2181" i="3"/>
  <c r="AN2181" i="3"/>
  <c r="AM2181" i="3"/>
  <c r="AL2181" i="3"/>
  <c r="AK2181" i="3"/>
  <c r="AH2181" i="3"/>
  <c r="D2181" i="3"/>
  <c r="C2181" i="3"/>
  <c r="AO2180" i="3"/>
  <c r="AN2180" i="3"/>
  <c r="AM2180" i="3"/>
  <c r="AL2180" i="3"/>
  <c r="AK2180" i="3"/>
  <c r="AH2180" i="3"/>
  <c r="D2180" i="3"/>
  <c r="C2180" i="3"/>
  <c r="AO2179" i="3"/>
  <c r="AN2179" i="3"/>
  <c r="AM2179" i="3"/>
  <c r="AL2179" i="3"/>
  <c r="AK2179" i="3"/>
  <c r="AH2179" i="3"/>
  <c r="D2179" i="3"/>
  <c r="C2179" i="3"/>
  <c r="AO2178" i="3"/>
  <c r="AN2178" i="3"/>
  <c r="AM2178" i="3"/>
  <c r="AL2178" i="3"/>
  <c r="AK2178" i="3"/>
  <c r="AH2178" i="3"/>
  <c r="D2178" i="3"/>
  <c r="C2178" i="3"/>
  <c r="AO2177" i="3"/>
  <c r="AN2177" i="3"/>
  <c r="AM2177" i="3"/>
  <c r="AL2177" i="3"/>
  <c r="AK2177" i="3"/>
  <c r="AH2177" i="3"/>
  <c r="D2177" i="3"/>
  <c r="C2177" i="3"/>
  <c r="AO2176" i="3"/>
  <c r="AN2176" i="3"/>
  <c r="AM2176" i="3"/>
  <c r="AL2176" i="3"/>
  <c r="AK2176" i="3"/>
  <c r="AH2176" i="3"/>
  <c r="D2176" i="3"/>
  <c r="C2176" i="3"/>
  <c r="AO2175" i="3"/>
  <c r="AP2175" i="3" s="1"/>
  <c r="AN2175" i="3"/>
  <c r="AM2175" i="3"/>
  <c r="AL2175" i="3"/>
  <c r="AK2175" i="3"/>
  <c r="AH2175" i="3"/>
  <c r="D2175" i="3"/>
  <c r="C2175" i="3"/>
  <c r="AO2174" i="3"/>
  <c r="AP2174" i="3" s="1"/>
  <c r="AN2174" i="3"/>
  <c r="AM2174" i="3"/>
  <c r="AL2174" i="3"/>
  <c r="AK2174" i="3"/>
  <c r="AH2174" i="3"/>
  <c r="D2174" i="3"/>
  <c r="C2174" i="3"/>
  <c r="AO2173" i="3"/>
  <c r="AP2173" i="3" s="1"/>
  <c r="AN2173" i="3"/>
  <c r="AM2173" i="3"/>
  <c r="AL2173" i="3"/>
  <c r="AK2173" i="3"/>
  <c r="AH2173" i="3"/>
  <c r="D2173" i="3"/>
  <c r="C2173" i="3"/>
  <c r="AO2172" i="3"/>
  <c r="AP2172" i="3" s="1"/>
  <c r="AN2172" i="3"/>
  <c r="AM2172" i="3"/>
  <c r="AL2172" i="3"/>
  <c r="AK2172" i="3"/>
  <c r="AH2172" i="3"/>
  <c r="D2172" i="3"/>
  <c r="C2172" i="3"/>
  <c r="AO2171" i="3"/>
  <c r="AP2171" i="3" s="1"/>
  <c r="AN2171" i="3"/>
  <c r="AM2171" i="3"/>
  <c r="AL2171" i="3"/>
  <c r="AK2171" i="3"/>
  <c r="AH2171" i="3"/>
  <c r="D2171" i="3"/>
  <c r="C2171" i="3"/>
  <c r="AO2170" i="3"/>
  <c r="AP2170" i="3" s="1"/>
  <c r="AN2170" i="3"/>
  <c r="AM2170" i="3"/>
  <c r="AL2170" i="3"/>
  <c r="AK2170" i="3"/>
  <c r="AH2170" i="3"/>
  <c r="D2170" i="3"/>
  <c r="C2170" i="3"/>
  <c r="AO2169" i="3"/>
  <c r="AP2169" i="3" s="1"/>
  <c r="AN2169" i="3"/>
  <c r="AM2169" i="3"/>
  <c r="AL2169" i="3"/>
  <c r="AK2169" i="3"/>
  <c r="AH2169" i="3"/>
  <c r="D2169" i="3"/>
  <c r="C2169" i="3"/>
  <c r="AO2168" i="3"/>
  <c r="AP2168" i="3" s="1"/>
  <c r="AN2168" i="3"/>
  <c r="AM2168" i="3"/>
  <c r="AL2168" i="3"/>
  <c r="AK2168" i="3"/>
  <c r="AH2168" i="3"/>
  <c r="D2168" i="3"/>
  <c r="C2168" i="3"/>
  <c r="AO2167" i="3"/>
  <c r="AP2167" i="3" s="1"/>
  <c r="AN2167" i="3"/>
  <c r="AM2167" i="3"/>
  <c r="AL2167" i="3"/>
  <c r="AK2167" i="3"/>
  <c r="AH2167" i="3"/>
  <c r="D2167" i="3"/>
  <c r="C2167" i="3"/>
  <c r="AO2166" i="3"/>
  <c r="AP2166" i="3" s="1"/>
  <c r="AN2166" i="3"/>
  <c r="AM2166" i="3"/>
  <c r="AL2166" i="3"/>
  <c r="AK2166" i="3"/>
  <c r="AH2166" i="3"/>
  <c r="D2166" i="3"/>
  <c r="C2166" i="3"/>
  <c r="AO2165" i="3"/>
  <c r="AP2165" i="3" s="1"/>
  <c r="AN2165" i="3"/>
  <c r="AM2165" i="3"/>
  <c r="AL2165" i="3"/>
  <c r="AK2165" i="3"/>
  <c r="AH2165" i="3"/>
  <c r="D2165" i="3"/>
  <c r="C2165" i="3"/>
  <c r="AO2164" i="3"/>
  <c r="AP2164" i="3" s="1"/>
  <c r="AN2164" i="3"/>
  <c r="AM2164" i="3"/>
  <c r="AL2164" i="3"/>
  <c r="AH2164" i="3"/>
  <c r="AG2164" i="3"/>
  <c r="AD2164" i="3"/>
  <c r="AE2164" i="3" s="1"/>
  <c r="AB2164" i="3"/>
  <c r="AK2164" i="3" s="1"/>
  <c r="D2164" i="3"/>
  <c r="C2164" i="3"/>
  <c r="AO2163" i="3"/>
  <c r="AP2163" i="3" s="1"/>
  <c r="AN2163" i="3"/>
  <c r="AM2163" i="3"/>
  <c r="AL2163" i="3"/>
  <c r="AH2163" i="3"/>
  <c r="AG2163" i="3"/>
  <c r="AD2163" i="3"/>
  <c r="AE2163" i="3" s="1"/>
  <c r="AB2163" i="3"/>
  <c r="AK2163" i="3" s="1"/>
  <c r="D2163" i="3"/>
  <c r="C2163" i="3"/>
  <c r="AO2162" i="3"/>
  <c r="AP2162" i="3" s="1"/>
  <c r="AN2162" i="3"/>
  <c r="AM2162" i="3"/>
  <c r="AL2162" i="3"/>
  <c r="AH2162" i="3"/>
  <c r="AG2162" i="3"/>
  <c r="AD2162" i="3"/>
  <c r="AE2162" i="3" s="1"/>
  <c r="AB2162" i="3"/>
  <c r="D2162" i="3"/>
  <c r="C2162" i="3"/>
  <c r="AO2161" i="3"/>
  <c r="AP2161" i="3" s="1"/>
  <c r="AN2161" i="3"/>
  <c r="AM2161" i="3"/>
  <c r="AL2161" i="3"/>
  <c r="AK2161" i="3"/>
  <c r="AH2161" i="3"/>
  <c r="D2161" i="3"/>
  <c r="C2161" i="3"/>
  <c r="AO2160" i="3"/>
  <c r="AP2160" i="3" s="1"/>
  <c r="AN2160" i="3"/>
  <c r="AM2160" i="3"/>
  <c r="AL2160" i="3"/>
  <c r="AK2160" i="3"/>
  <c r="AH2160" i="3"/>
  <c r="D2160" i="3"/>
  <c r="C2160" i="3"/>
  <c r="AO2159" i="3"/>
  <c r="AP2159" i="3" s="1"/>
  <c r="AN2159" i="3"/>
  <c r="AM2159" i="3"/>
  <c r="AL2159" i="3"/>
  <c r="AH2159" i="3"/>
  <c r="AG2159" i="3"/>
  <c r="AD2159" i="3"/>
  <c r="AE2159" i="3" s="1"/>
  <c r="AB2159" i="3"/>
  <c r="AK2159" i="3" s="1"/>
  <c r="D2159" i="3"/>
  <c r="C2159" i="3"/>
  <c r="AO2158" i="3"/>
  <c r="AP2158" i="3" s="1"/>
  <c r="AN2158" i="3"/>
  <c r="AM2158" i="3"/>
  <c r="AL2158" i="3"/>
  <c r="AH2158" i="3"/>
  <c r="AG2158" i="3"/>
  <c r="AD2158" i="3"/>
  <c r="AE2158" i="3" s="1"/>
  <c r="AB2158" i="3"/>
  <c r="AK2158" i="3" s="1"/>
  <c r="D2158" i="3"/>
  <c r="C2158" i="3"/>
  <c r="AO2157" i="3"/>
  <c r="AP2157" i="3" s="1"/>
  <c r="AN2157" i="3"/>
  <c r="AM2157" i="3"/>
  <c r="AL2157" i="3"/>
  <c r="AH2157" i="3"/>
  <c r="AG2157" i="3"/>
  <c r="AD2157" i="3"/>
  <c r="AE2157" i="3" s="1"/>
  <c r="AB2157" i="3"/>
  <c r="AK2157" i="3" s="1"/>
  <c r="D2157" i="3"/>
  <c r="C2157" i="3"/>
  <c r="AO2156" i="3"/>
  <c r="AP2156" i="3" s="1"/>
  <c r="AN2156" i="3"/>
  <c r="AM2156" i="3"/>
  <c r="AL2156" i="3"/>
  <c r="AH2156" i="3"/>
  <c r="AG2156" i="3"/>
  <c r="AD2156" i="3"/>
  <c r="AE2156" i="3" s="1"/>
  <c r="AB2156" i="3"/>
  <c r="AK2156" i="3" s="1"/>
  <c r="D2156" i="3"/>
  <c r="C2156" i="3"/>
  <c r="AO2155" i="3"/>
  <c r="AP2155" i="3" s="1"/>
  <c r="AN2155" i="3"/>
  <c r="AM2155" i="3"/>
  <c r="AL2155" i="3"/>
  <c r="AH2155" i="3"/>
  <c r="AG2155" i="3"/>
  <c r="AD2155" i="3"/>
  <c r="AE2155" i="3" s="1"/>
  <c r="AB2155" i="3"/>
  <c r="AK2155" i="3" s="1"/>
  <c r="D2155" i="3"/>
  <c r="C2155" i="3"/>
  <c r="AO2154" i="3"/>
  <c r="AP2154" i="3" s="1"/>
  <c r="AN2154" i="3"/>
  <c r="AM2154" i="3"/>
  <c r="AL2154" i="3"/>
  <c r="AH2154" i="3"/>
  <c r="AG2154" i="3"/>
  <c r="AD2154" i="3"/>
  <c r="AE2154" i="3" s="1"/>
  <c r="AB2154" i="3"/>
  <c r="D2154" i="3"/>
  <c r="C2154" i="3"/>
  <c r="AO2153" i="3"/>
  <c r="AP2153" i="3" s="1"/>
  <c r="AN2153" i="3"/>
  <c r="AM2153" i="3"/>
  <c r="AL2153" i="3"/>
  <c r="AH2153" i="3"/>
  <c r="AG2153" i="3"/>
  <c r="AD2153" i="3"/>
  <c r="AE2153" i="3" s="1"/>
  <c r="AB2153" i="3"/>
  <c r="AK2153" i="3" s="1"/>
  <c r="D2153" i="3"/>
  <c r="C2153" i="3"/>
  <c r="AO2152" i="3"/>
  <c r="AP2152" i="3" s="1"/>
  <c r="AN2152" i="3"/>
  <c r="AM2152" i="3"/>
  <c r="AL2152" i="3"/>
  <c r="AH2152" i="3"/>
  <c r="AG2152" i="3"/>
  <c r="AD2152" i="3"/>
  <c r="AE2152" i="3" s="1"/>
  <c r="AB2152" i="3"/>
  <c r="AK2152" i="3" s="1"/>
  <c r="D2152" i="3"/>
  <c r="C2152" i="3"/>
  <c r="AO2151" i="3"/>
  <c r="AN2151" i="3"/>
  <c r="AM2151" i="3"/>
  <c r="AL2151" i="3"/>
  <c r="AH2151" i="3"/>
  <c r="AG2151" i="3"/>
  <c r="AD2151" i="3"/>
  <c r="AE2151" i="3" s="1"/>
  <c r="AB2151" i="3"/>
  <c r="AK2151" i="3" s="1"/>
  <c r="T2151" i="3"/>
  <c r="D2151" i="3"/>
  <c r="C2151" i="3"/>
  <c r="AO2150" i="3"/>
  <c r="AN2150" i="3"/>
  <c r="AM2150" i="3"/>
  <c r="AL2150" i="3"/>
  <c r="AH2150" i="3"/>
  <c r="AG2150" i="3"/>
  <c r="AD2150" i="3"/>
  <c r="AE2150" i="3" s="1"/>
  <c r="AB2150" i="3"/>
  <c r="AK2150" i="3" s="1"/>
  <c r="T2150" i="3"/>
  <c r="AP2150" i="3" s="1"/>
  <c r="D2150" i="3"/>
  <c r="C2150" i="3"/>
  <c r="AO2149" i="3"/>
  <c r="AN2149" i="3"/>
  <c r="AM2149" i="3"/>
  <c r="AL2149" i="3"/>
  <c r="AH2149" i="3"/>
  <c r="AG2149" i="3"/>
  <c r="AD2149" i="3"/>
  <c r="AE2149" i="3" s="1"/>
  <c r="AB2149" i="3"/>
  <c r="T2149" i="3"/>
  <c r="D2149" i="3"/>
  <c r="C2149" i="3"/>
  <c r="AO2148" i="3"/>
  <c r="AN2148" i="3"/>
  <c r="AM2148" i="3"/>
  <c r="AL2148" i="3"/>
  <c r="AH2148" i="3"/>
  <c r="AG2148" i="3"/>
  <c r="AD2148" i="3"/>
  <c r="AE2148" i="3" s="1"/>
  <c r="AB2148" i="3"/>
  <c r="AK2148" i="3" s="1"/>
  <c r="T2148" i="3"/>
  <c r="AP2148" i="3" s="1"/>
  <c r="D2148" i="3"/>
  <c r="C2148" i="3"/>
  <c r="AO2147" i="3"/>
  <c r="AN2147" i="3"/>
  <c r="AM2147" i="3"/>
  <c r="AL2147" i="3"/>
  <c r="AH2147" i="3"/>
  <c r="AG2147" i="3"/>
  <c r="AD2147" i="3"/>
  <c r="AE2147" i="3" s="1"/>
  <c r="AB2147" i="3"/>
  <c r="AK2147" i="3" s="1"/>
  <c r="T2147" i="3"/>
  <c r="D2147" i="3"/>
  <c r="C2147" i="3"/>
  <c r="AO2146" i="3"/>
  <c r="AP2146" i="3" s="1"/>
  <c r="AN2146" i="3"/>
  <c r="AM2146" i="3"/>
  <c r="AL2146" i="3"/>
  <c r="AH2146" i="3"/>
  <c r="AG2146" i="3"/>
  <c r="AD2146" i="3"/>
  <c r="AE2146" i="3" s="1"/>
  <c r="AB2146" i="3"/>
  <c r="D2146" i="3"/>
  <c r="C2146" i="3"/>
  <c r="AO2145" i="3"/>
  <c r="AP2145" i="3" s="1"/>
  <c r="AN2145" i="3"/>
  <c r="AM2145" i="3"/>
  <c r="AL2145" i="3"/>
  <c r="AH2145" i="3"/>
  <c r="AG2145" i="3"/>
  <c r="AD2145" i="3"/>
  <c r="AE2145" i="3" s="1"/>
  <c r="AB2145" i="3"/>
  <c r="AK2145" i="3" s="1"/>
  <c r="D2145" i="3"/>
  <c r="C2145" i="3"/>
  <c r="AO2144" i="3"/>
  <c r="AP2144" i="3" s="1"/>
  <c r="AN2144" i="3"/>
  <c r="AM2144" i="3"/>
  <c r="AL2144" i="3"/>
  <c r="AH2144" i="3"/>
  <c r="AG2144" i="3"/>
  <c r="AD2144" i="3"/>
  <c r="AE2144" i="3" s="1"/>
  <c r="AB2144" i="3"/>
  <c r="AK2144" i="3" s="1"/>
  <c r="D2144" i="3"/>
  <c r="C2144" i="3"/>
  <c r="AO2143" i="3"/>
  <c r="AP2143" i="3" s="1"/>
  <c r="AN2143" i="3"/>
  <c r="AM2143" i="3"/>
  <c r="AL2143" i="3"/>
  <c r="AH2143" i="3"/>
  <c r="AG2143" i="3"/>
  <c r="AD2143" i="3"/>
  <c r="AE2143" i="3" s="1"/>
  <c r="AB2143" i="3"/>
  <c r="D2143" i="3"/>
  <c r="C2143" i="3"/>
  <c r="AO2142" i="3"/>
  <c r="AP2142" i="3" s="1"/>
  <c r="AN2142" i="3"/>
  <c r="AM2142" i="3"/>
  <c r="AL2142" i="3"/>
  <c r="AH2142" i="3"/>
  <c r="AG2142" i="3"/>
  <c r="AD2142" i="3"/>
  <c r="AE2142" i="3" s="1"/>
  <c r="AB2142" i="3"/>
  <c r="AK2142" i="3" s="1"/>
  <c r="D2142" i="3"/>
  <c r="C2142" i="3"/>
  <c r="AO2141" i="3"/>
  <c r="AP2141" i="3" s="1"/>
  <c r="AN2141" i="3"/>
  <c r="AM2141" i="3"/>
  <c r="AL2141" i="3"/>
  <c r="AH2141" i="3"/>
  <c r="AG2141" i="3"/>
  <c r="AD2141" i="3"/>
  <c r="AE2141" i="3" s="1"/>
  <c r="AB2141" i="3"/>
  <c r="D2141" i="3"/>
  <c r="C2141" i="3"/>
  <c r="AO2140" i="3"/>
  <c r="AP2140" i="3" s="1"/>
  <c r="AN2140" i="3"/>
  <c r="AM2140" i="3"/>
  <c r="AL2140" i="3"/>
  <c r="AH2140" i="3"/>
  <c r="AG2140" i="3"/>
  <c r="AD2140" i="3"/>
  <c r="AE2140" i="3" s="1"/>
  <c r="AB2140" i="3"/>
  <c r="AK2140" i="3" s="1"/>
  <c r="D2140" i="3"/>
  <c r="C2140" i="3"/>
  <c r="AO2139" i="3"/>
  <c r="AP2139" i="3" s="1"/>
  <c r="AN2139" i="3"/>
  <c r="AM2139" i="3"/>
  <c r="AL2139" i="3"/>
  <c r="AH2139" i="3"/>
  <c r="AG2139" i="3"/>
  <c r="AD2139" i="3"/>
  <c r="AE2139" i="3" s="1"/>
  <c r="AB2139" i="3"/>
  <c r="AK2139" i="3" s="1"/>
  <c r="D2139" i="3"/>
  <c r="C2139" i="3"/>
  <c r="AO2138" i="3"/>
  <c r="AP2138" i="3" s="1"/>
  <c r="AN2138" i="3"/>
  <c r="AM2138" i="3"/>
  <c r="AL2138" i="3"/>
  <c r="AH2138" i="3"/>
  <c r="AG2138" i="3"/>
  <c r="AD2138" i="3"/>
  <c r="AE2138" i="3" s="1"/>
  <c r="AB2138" i="3"/>
  <c r="AK2138" i="3" s="1"/>
  <c r="D2138" i="3"/>
  <c r="C2138" i="3"/>
  <c r="AO2137" i="3"/>
  <c r="AP2137" i="3" s="1"/>
  <c r="AN2137" i="3"/>
  <c r="AM2137" i="3"/>
  <c r="AL2137" i="3"/>
  <c r="AH2137" i="3"/>
  <c r="AG2137" i="3"/>
  <c r="AD2137" i="3"/>
  <c r="AE2137" i="3" s="1"/>
  <c r="AB2137" i="3"/>
  <c r="D2137" i="3"/>
  <c r="C2137" i="3"/>
  <c r="AO2136" i="3"/>
  <c r="AP2136" i="3" s="1"/>
  <c r="AN2136" i="3"/>
  <c r="AM2136" i="3"/>
  <c r="AL2136" i="3"/>
  <c r="AH2136" i="3"/>
  <c r="AG2136" i="3"/>
  <c r="AD2136" i="3"/>
  <c r="AE2136" i="3" s="1"/>
  <c r="AB2136" i="3"/>
  <c r="AK2136" i="3" s="1"/>
  <c r="D2136" i="3"/>
  <c r="C2136" i="3"/>
  <c r="AO2135" i="3"/>
  <c r="AP2135" i="3" s="1"/>
  <c r="AN2135" i="3"/>
  <c r="AM2135" i="3"/>
  <c r="AL2135" i="3"/>
  <c r="AH2135" i="3"/>
  <c r="AG2135" i="3"/>
  <c r="AD2135" i="3"/>
  <c r="AE2135" i="3" s="1"/>
  <c r="AB2135" i="3"/>
  <c r="D2135" i="3"/>
  <c r="C2135" i="3"/>
  <c r="AO2134" i="3"/>
  <c r="AP2134" i="3" s="1"/>
  <c r="AN2134" i="3"/>
  <c r="AM2134" i="3"/>
  <c r="AL2134" i="3"/>
  <c r="AH2134" i="3"/>
  <c r="AG2134" i="3"/>
  <c r="AD2134" i="3"/>
  <c r="AE2134" i="3" s="1"/>
  <c r="AB2134" i="3"/>
  <c r="AK2134" i="3" s="1"/>
  <c r="D2134" i="3"/>
  <c r="C2134" i="3"/>
  <c r="AO2133" i="3"/>
  <c r="AP2133" i="3" s="1"/>
  <c r="AN2133" i="3"/>
  <c r="AM2133" i="3"/>
  <c r="AL2133" i="3"/>
  <c r="AH2133" i="3"/>
  <c r="AG2133" i="3"/>
  <c r="AD2133" i="3"/>
  <c r="AE2133" i="3" s="1"/>
  <c r="AB2133" i="3"/>
  <c r="D2133" i="3"/>
  <c r="C2133" i="3"/>
  <c r="AO2132" i="3"/>
  <c r="AP2132" i="3" s="1"/>
  <c r="AN2132" i="3"/>
  <c r="AM2132" i="3"/>
  <c r="AL2132" i="3"/>
  <c r="AH2132" i="3"/>
  <c r="AG2132" i="3"/>
  <c r="AD2132" i="3"/>
  <c r="AE2132" i="3" s="1"/>
  <c r="AB2132" i="3"/>
  <c r="AK2132" i="3" s="1"/>
  <c r="D2132" i="3"/>
  <c r="C2132" i="3"/>
  <c r="AO2131" i="3"/>
  <c r="AP2131" i="3" s="1"/>
  <c r="AN2131" i="3"/>
  <c r="AM2131" i="3"/>
  <c r="AL2131" i="3"/>
  <c r="AH2131" i="3"/>
  <c r="AG2131" i="3"/>
  <c r="AD2131" i="3"/>
  <c r="AE2131" i="3" s="1"/>
  <c r="AB2131" i="3"/>
  <c r="AC2131" i="3" s="1"/>
  <c r="D2131" i="3"/>
  <c r="C2131" i="3"/>
  <c r="AO2130" i="3"/>
  <c r="AP2130" i="3" s="1"/>
  <c r="AN2130" i="3"/>
  <c r="AM2130" i="3"/>
  <c r="AL2130" i="3"/>
  <c r="AK2130" i="3"/>
  <c r="AG2130" i="3"/>
  <c r="AB2130" i="3"/>
  <c r="AD2130" i="3" s="1"/>
  <c r="AE2130" i="3" s="1"/>
  <c r="D2130" i="3"/>
  <c r="C2130" i="3"/>
  <c r="AO2129" i="3"/>
  <c r="AP2129" i="3" s="1"/>
  <c r="AN2129" i="3"/>
  <c r="AM2129" i="3"/>
  <c r="AL2129" i="3"/>
  <c r="AK2129" i="3"/>
  <c r="AG2129" i="3"/>
  <c r="AB2129" i="3"/>
  <c r="D2129" i="3"/>
  <c r="C2129" i="3"/>
  <c r="AO2128" i="3"/>
  <c r="AP2128" i="3" s="1"/>
  <c r="AN2128" i="3"/>
  <c r="AM2128" i="3"/>
  <c r="AL2128" i="3"/>
  <c r="AK2128" i="3"/>
  <c r="AG2128" i="3"/>
  <c r="AB2128" i="3"/>
  <c r="D2128" i="3"/>
  <c r="C2128" i="3"/>
  <c r="AO2127" i="3"/>
  <c r="AP2127" i="3" s="1"/>
  <c r="AN2127" i="3"/>
  <c r="AM2127" i="3"/>
  <c r="AL2127" i="3"/>
  <c r="AK2127" i="3"/>
  <c r="AG2127" i="3"/>
  <c r="AB2127" i="3"/>
  <c r="AD2127" i="3" s="1"/>
  <c r="AE2127" i="3" s="1"/>
  <c r="D2127" i="3"/>
  <c r="C2127" i="3"/>
  <c r="AO2126" i="3"/>
  <c r="AP2126" i="3" s="1"/>
  <c r="AN2126" i="3"/>
  <c r="AM2126" i="3"/>
  <c r="AL2126" i="3"/>
  <c r="AK2126" i="3"/>
  <c r="AG2126" i="3"/>
  <c r="AB2126" i="3"/>
  <c r="AD2126" i="3" s="1"/>
  <c r="AE2126" i="3" s="1"/>
  <c r="D2126" i="3"/>
  <c r="C2126" i="3"/>
  <c r="AO2125" i="3"/>
  <c r="AP2125" i="3" s="1"/>
  <c r="AN2125" i="3"/>
  <c r="AM2125" i="3"/>
  <c r="AL2125" i="3"/>
  <c r="AK2125" i="3"/>
  <c r="AG2125" i="3"/>
  <c r="AB2125" i="3"/>
  <c r="AC2125" i="3" s="1"/>
  <c r="D2125" i="3"/>
  <c r="C2125" i="3"/>
  <c r="AO2124" i="3"/>
  <c r="AP2124" i="3" s="1"/>
  <c r="AN2124" i="3"/>
  <c r="AM2124" i="3"/>
  <c r="AL2124" i="3"/>
  <c r="AK2124" i="3"/>
  <c r="AG2124" i="3"/>
  <c r="AB2124" i="3"/>
  <c r="D2124" i="3"/>
  <c r="C2124" i="3"/>
  <c r="AU2123" i="3"/>
  <c r="AO2123" i="3"/>
  <c r="AP2123" i="3" s="1"/>
  <c r="AN2123" i="3"/>
  <c r="AM2123" i="3"/>
  <c r="AL2123" i="3"/>
  <c r="AK2123" i="3"/>
  <c r="AH2123" i="3"/>
  <c r="AB2123" i="3"/>
  <c r="AC2123" i="3" s="1"/>
  <c r="D2123" i="3"/>
  <c r="C2123" i="3"/>
  <c r="AO2122" i="3"/>
  <c r="AP2122" i="3" s="1"/>
  <c r="AN2122" i="3"/>
  <c r="AM2122" i="3"/>
  <c r="AL2122" i="3"/>
  <c r="AH2122" i="3"/>
  <c r="AG2122" i="3"/>
  <c r="AD2122" i="3"/>
  <c r="AE2122" i="3" s="1"/>
  <c r="AB2122" i="3"/>
  <c r="AK2122" i="3" s="1"/>
  <c r="D2122" i="3"/>
  <c r="C2122" i="3"/>
  <c r="AO2121" i="3"/>
  <c r="AP2121" i="3" s="1"/>
  <c r="AN2121" i="3"/>
  <c r="AM2121" i="3"/>
  <c r="AL2121" i="3"/>
  <c r="AH2121" i="3"/>
  <c r="AG2121" i="3"/>
  <c r="AD2121" i="3"/>
  <c r="AE2121" i="3" s="1"/>
  <c r="AB2121" i="3"/>
  <c r="AK2121" i="3" s="1"/>
  <c r="D2121" i="3"/>
  <c r="C2121" i="3"/>
  <c r="AO2120" i="3"/>
  <c r="AP2120" i="3" s="1"/>
  <c r="AN2120" i="3"/>
  <c r="AM2120" i="3"/>
  <c r="AL2120" i="3"/>
  <c r="AH2120" i="3"/>
  <c r="AG2120" i="3"/>
  <c r="AD2120" i="3"/>
  <c r="AE2120" i="3" s="1"/>
  <c r="AB2120" i="3"/>
  <c r="D2120" i="3"/>
  <c r="C2120" i="3"/>
  <c r="AO2119" i="3"/>
  <c r="AP2119" i="3" s="1"/>
  <c r="AN2119" i="3"/>
  <c r="AM2119" i="3"/>
  <c r="AL2119" i="3"/>
  <c r="AH2119" i="3"/>
  <c r="AG2119" i="3"/>
  <c r="AD2119" i="3"/>
  <c r="AE2119" i="3" s="1"/>
  <c r="AB2119" i="3"/>
  <c r="D2119" i="3"/>
  <c r="C2119" i="3"/>
  <c r="AO2118" i="3"/>
  <c r="AP2118" i="3" s="1"/>
  <c r="AN2118" i="3"/>
  <c r="AM2118" i="3"/>
  <c r="AL2118" i="3"/>
  <c r="AH2118" i="3"/>
  <c r="AG2118" i="3"/>
  <c r="AD2118" i="3"/>
  <c r="AE2118" i="3" s="1"/>
  <c r="AB2118" i="3"/>
  <c r="AK2118" i="3" s="1"/>
  <c r="D2118" i="3"/>
  <c r="C2118" i="3"/>
  <c r="AO2117" i="3"/>
  <c r="AP2117" i="3" s="1"/>
  <c r="AN2117" i="3"/>
  <c r="AM2117" i="3"/>
  <c r="AL2117" i="3"/>
  <c r="AH2117" i="3"/>
  <c r="AG2117" i="3"/>
  <c r="AD2117" i="3"/>
  <c r="AE2117" i="3" s="1"/>
  <c r="AB2117" i="3"/>
  <c r="D2117" i="3"/>
  <c r="C2117" i="3"/>
  <c r="AO2116" i="3"/>
  <c r="AP2116" i="3" s="1"/>
  <c r="AN2116" i="3"/>
  <c r="AM2116" i="3"/>
  <c r="AL2116" i="3"/>
  <c r="AH2116" i="3"/>
  <c r="AG2116" i="3"/>
  <c r="AD2116" i="3"/>
  <c r="AE2116" i="3" s="1"/>
  <c r="AB2116" i="3"/>
  <c r="D2116" i="3"/>
  <c r="C2116" i="3"/>
  <c r="AO2115" i="3"/>
  <c r="AP2115" i="3" s="1"/>
  <c r="AN2115" i="3"/>
  <c r="AM2115" i="3"/>
  <c r="AL2115" i="3"/>
  <c r="AH2115" i="3"/>
  <c r="AG2115" i="3"/>
  <c r="AD2115" i="3"/>
  <c r="AE2115" i="3" s="1"/>
  <c r="AB2115" i="3"/>
  <c r="AK2115" i="3" s="1"/>
  <c r="D2115" i="3"/>
  <c r="C2115" i="3"/>
  <c r="AO2114" i="3"/>
  <c r="AP2114" i="3" s="1"/>
  <c r="AN2114" i="3"/>
  <c r="AM2114" i="3"/>
  <c r="AL2114" i="3"/>
  <c r="AH2114" i="3"/>
  <c r="AG2114" i="3"/>
  <c r="AD2114" i="3"/>
  <c r="AE2114" i="3" s="1"/>
  <c r="AB2114" i="3"/>
  <c r="AK2114" i="3" s="1"/>
  <c r="D2114" i="3"/>
  <c r="C2114" i="3"/>
  <c r="AO2113" i="3"/>
  <c r="AP2113" i="3" s="1"/>
  <c r="AN2113" i="3"/>
  <c r="AM2113" i="3"/>
  <c r="AL2113" i="3"/>
  <c r="AH2113" i="3"/>
  <c r="AG2113" i="3"/>
  <c r="AD2113" i="3"/>
  <c r="AE2113" i="3" s="1"/>
  <c r="AB2113" i="3"/>
  <c r="D2113" i="3"/>
  <c r="C2113" i="3"/>
  <c r="AO2112" i="3"/>
  <c r="AP2112" i="3" s="1"/>
  <c r="AN2112" i="3"/>
  <c r="AM2112" i="3"/>
  <c r="AL2112" i="3"/>
  <c r="AH2112" i="3"/>
  <c r="AG2112" i="3"/>
  <c r="AD2112" i="3"/>
  <c r="AE2112" i="3" s="1"/>
  <c r="AB2112" i="3"/>
  <c r="AK2112" i="3" s="1"/>
  <c r="D2112" i="3"/>
  <c r="C2112" i="3"/>
  <c r="AO2111" i="3"/>
  <c r="AP2111" i="3" s="1"/>
  <c r="AN2111" i="3"/>
  <c r="AM2111" i="3"/>
  <c r="AL2111" i="3"/>
  <c r="AH2111" i="3"/>
  <c r="AG2111" i="3"/>
  <c r="AD2111" i="3"/>
  <c r="AE2111" i="3" s="1"/>
  <c r="AB2111" i="3"/>
  <c r="AK2111" i="3" s="1"/>
  <c r="D2111" i="3"/>
  <c r="C2111" i="3"/>
  <c r="AO2110" i="3"/>
  <c r="AP2110" i="3" s="1"/>
  <c r="AN2110" i="3"/>
  <c r="AM2110" i="3"/>
  <c r="AL2110" i="3"/>
  <c r="AH2110" i="3"/>
  <c r="AG2110" i="3"/>
  <c r="AD2110" i="3"/>
  <c r="AE2110" i="3" s="1"/>
  <c r="AB2110" i="3"/>
  <c r="AK2110" i="3" s="1"/>
  <c r="D2110" i="3"/>
  <c r="C2110" i="3"/>
  <c r="AO2109" i="3"/>
  <c r="AP2109" i="3" s="1"/>
  <c r="AN2109" i="3"/>
  <c r="AM2109" i="3"/>
  <c r="AL2109" i="3"/>
  <c r="AH2109" i="3"/>
  <c r="AG2109" i="3"/>
  <c r="AD2109" i="3"/>
  <c r="AE2109" i="3" s="1"/>
  <c r="AB2109" i="3"/>
  <c r="D2109" i="3"/>
  <c r="C2109" i="3"/>
  <c r="AO2108" i="3"/>
  <c r="AP2108" i="3" s="1"/>
  <c r="AN2108" i="3"/>
  <c r="AM2108" i="3"/>
  <c r="AL2108" i="3"/>
  <c r="AH2108" i="3"/>
  <c r="AG2108" i="3"/>
  <c r="AD2108" i="3"/>
  <c r="AE2108" i="3" s="1"/>
  <c r="AB2108" i="3"/>
  <c r="AK2108" i="3" s="1"/>
  <c r="D2108" i="3"/>
  <c r="C2108" i="3"/>
  <c r="AO2107" i="3"/>
  <c r="AP2107" i="3" s="1"/>
  <c r="AN2107" i="3"/>
  <c r="AM2107" i="3"/>
  <c r="AL2107" i="3"/>
  <c r="AH2107" i="3"/>
  <c r="AG2107" i="3"/>
  <c r="AD2107" i="3"/>
  <c r="AE2107" i="3" s="1"/>
  <c r="AB2107" i="3"/>
  <c r="AK2107" i="3" s="1"/>
  <c r="D2107" i="3"/>
  <c r="C2107" i="3"/>
  <c r="AO2106" i="3"/>
  <c r="AP2106" i="3" s="1"/>
  <c r="AN2106" i="3"/>
  <c r="AM2106" i="3"/>
  <c r="AL2106" i="3"/>
  <c r="AH2106" i="3"/>
  <c r="AG2106" i="3"/>
  <c r="AD2106" i="3"/>
  <c r="AE2106" i="3" s="1"/>
  <c r="AB2106" i="3"/>
  <c r="AK2106" i="3" s="1"/>
  <c r="D2106" i="3"/>
  <c r="C2106" i="3"/>
  <c r="AO2105" i="3"/>
  <c r="AP2105" i="3" s="1"/>
  <c r="AN2105" i="3"/>
  <c r="AM2105" i="3"/>
  <c r="AL2105" i="3"/>
  <c r="AH2105" i="3"/>
  <c r="AG2105" i="3"/>
  <c r="AD2105" i="3"/>
  <c r="AE2105" i="3" s="1"/>
  <c r="AB2105" i="3"/>
  <c r="D2105" i="3"/>
  <c r="C2105" i="3"/>
  <c r="AO2104" i="3"/>
  <c r="AP2104" i="3" s="1"/>
  <c r="AN2104" i="3"/>
  <c r="AM2104" i="3"/>
  <c r="AL2104" i="3"/>
  <c r="AH2104" i="3"/>
  <c r="AG2104" i="3"/>
  <c r="AD2104" i="3"/>
  <c r="AE2104" i="3" s="1"/>
  <c r="AB2104" i="3"/>
  <c r="AK2104" i="3" s="1"/>
  <c r="D2104" i="3"/>
  <c r="C2104" i="3"/>
  <c r="AO2103" i="3"/>
  <c r="AP2103" i="3" s="1"/>
  <c r="AN2103" i="3"/>
  <c r="AM2103" i="3"/>
  <c r="AL2103" i="3"/>
  <c r="AH2103" i="3"/>
  <c r="AG2103" i="3"/>
  <c r="AD2103" i="3"/>
  <c r="AE2103" i="3" s="1"/>
  <c r="AB2103" i="3"/>
  <c r="AK2103" i="3" s="1"/>
  <c r="D2103" i="3"/>
  <c r="C2103" i="3"/>
  <c r="AO2102" i="3"/>
  <c r="AP2102" i="3" s="1"/>
  <c r="AN2102" i="3"/>
  <c r="AM2102" i="3"/>
  <c r="AL2102" i="3"/>
  <c r="AH2102" i="3"/>
  <c r="AG2102" i="3"/>
  <c r="AD2102" i="3"/>
  <c r="AE2102" i="3" s="1"/>
  <c r="AB2102" i="3"/>
  <c r="AK2102" i="3" s="1"/>
  <c r="D2102" i="3"/>
  <c r="C2102" i="3"/>
  <c r="AO2101" i="3"/>
  <c r="AP2101" i="3" s="1"/>
  <c r="AN2101" i="3"/>
  <c r="AM2101" i="3"/>
  <c r="AL2101" i="3"/>
  <c r="AH2101" i="3"/>
  <c r="AG2101" i="3"/>
  <c r="AD2101" i="3"/>
  <c r="AE2101" i="3" s="1"/>
  <c r="AB2101" i="3"/>
  <c r="D2101" i="3"/>
  <c r="C2101" i="3"/>
  <c r="AO2100" i="3"/>
  <c r="AP2100" i="3" s="1"/>
  <c r="AN2100" i="3"/>
  <c r="AM2100" i="3"/>
  <c r="AL2100" i="3"/>
  <c r="AH2100" i="3"/>
  <c r="AG2100" i="3"/>
  <c r="AD2100" i="3"/>
  <c r="AE2100" i="3" s="1"/>
  <c r="AB2100" i="3"/>
  <c r="AC2100" i="3" s="1"/>
  <c r="D2100" i="3"/>
  <c r="C2100" i="3"/>
  <c r="AO2099" i="3"/>
  <c r="AP2099" i="3" s="1"/>
  <c r="AN2099" i="3"/>
  <c r="AM2099" i="3"/>
  <c r="AL2099" i="3"/>
  <c r="AH2099" i="3"/>
  <c r="AG2099" i="3"/>
  <c r="AD2099" i="3"/>
  <c r="AE2099" i="3" s="1"/>
  <c r="AB2099" i="3"/>
  <c r="AK2099" i="3" s="1"/>
  <c r="D2099" i="3"/>
  <c r="C2099" i="3"/>
  <c r="AO2098" i="3"/>
  <c r="AP2098" i="3" s="1"/>
  <c r="AN2098" i="3"/>
  <c r="AM2098" i="3"/>
  <c r="AL2098" i="3"/>
  <c r="AH2098" i="3"/>
  <c r="AG2098" i="3"/>
  <c r="AD2098" i="3"/>
  <c r="AE2098" i="3" s="1"/>
  <c r="AB2098" i="3"/>
  <c r="AK2098" i="3" s="1"/>
  <c r="D2098" i="3"/>
  <c r="C2098" i="3"/>
  <c r="AO2097" i="3"/>
  <c r="AP2097" i="3" s="1"/>
  <c r="AN2097" i="3"/>
  <c r="AM2097" i="3"/>
  <c r="AL2097" i="3"/>
  <c r="AH2097" i="3"/>
  <c r="AG2097" i="3"/>
  <c r="AD2097" i="3"/>
  <c r="AE2097" i="3" s="1"/>
  <c r="AB2097" i="3"/>
  <c r="AK2097" i="3" s="1"/>
  <c r="D2097" i="3"/>
  <c r="C2097" i="3"/>
  <c r="AO2096" i="3"/>
  <c r="AP2096" i="3" s="1"/>
  <c r="AN2096" i="3"/>
  <c r="AM2096" i="3"/>
  <c r="AL2096" i="3"/>
  <c r="AH2096" i="3"/>
  <c r="AG2096" i="3"/>
  <c r="AD2096" i="3"/>
  <c r="AE2096" i="3" s="1"/>
  <c r="AB2096" i="3"/>
  <c r="AC2096" i="3" s="1"/>
  <c r="D2096" i="3"/>
  <c r="C2096" i="3"/>
  <c r="AO2095" i="3"/>
  <c r="AP2095" i="3" s="1"/>
  <c r="AN2095" i="3"/>
  <c r="AM2095" i="3"/>
  <c r="AL2095" i="3"/>
  <c r="AH2095" i="3"/>
  <c r="AG2095" i="3"/>
  <c r="AD2095" i="3"/>
  <c r="AE2095" i="3" s="1"/>
  <c r="AB2095" i="3"/>
  <c r="AK2095" i="3" s="1"/>
  <c r="D2095" i="3"/>
  <c r="C2095" i="3"/>
  <c r="AO2094" i="3"/>
  <c r="AP2094" i="3" s="1"/>
  <c r="AN2094" i="3"/>
  <c r="AM2094" i="3"/>
  <c r="AL2094" i="3"/>
  <c r="AH2094" i="3"/>
  <c r="AG2094" i="3"/>
  <c r="AD2094" i="3"/>
  <c r="AE2094" i="3" s="1"/>
  <c r="AB2094" i="3"/>
  <c r="AK2094" i="3" s="1"/>
  <c r="D2094" i="3"/>
  <c r="C2094" i="3"/>
  <c r="AO2093" i="3"/>
  <c r="AP2093" i="3" s="1"/>
  <c r="AN2093" i="3"/>
  <c r="AM2093" i="3"/>
  <c r="AL2093" i="3"/>
  <c r="AH2093" i="3"/>
  <c r="AG2093" i="3"/>
  <c r="AD2093" i="3"/>
  <c r="AE2093" i="3" s="1"/>
  <c r="AB2093" i="3"/>
  <c r="AK2093" i="3" s="1"/>
  <c r="D2093" i="3"/>
  <c r="C2093" i="3"/>
  <c r="AO2092" i="3"/>
  <c r="AP2092" i="3" s="1"/>
  <c r="AN2092" i="3"/>
  <c r="AM2092" i="3"/>
  <c r="AL2092" i="3"/>
  <c r="AH2092" i="3"/>
  <c r="AG2092" i="3"/>
  <c r="AD2092" i="3"/>
  <c r="AE2092" i="3" s="1"/>
  <c r="AB2092" i="3"/>
  <c r="AC2092" i="3" s="1"/>
  <c r="D2092" i="3"/>
  <c r="C2092" i="3"/>
  <c r="AO2091" i="3"/>
  <c r="AP2091" i="3" s="1"/>
  <c r="AN2091" i="3"/>
  <c r="AM2091" i="3"/>
  <c r="AL2091" i="3"/>
  <c r="AH2091" i="3"/>
  <c r="AG2091" i="3"/>
  <c r="AD2091" i="3"/>
  <c r="AE2091" i="3" s="1"/>
  <c r="AB2091" i="3"/>
  <c r="AK2091" i="3" s="1"/>
  <c r="D2091" i="3"/>
  <c r="C2091" i="3"/>
  <c r="AO2090" i="3"/>
  <c r="AP2090" i="3" s="1"/>
  <c r="AN2090" i="3"/>
  <c r="AM2090" i="3"/>
  <c r="AL2090" i="3"/>
  <c r="AH2090" i="3"/>
  <c r="AG2090" i="3"/>
  <c r="AD2090" i="3"/>
  <c r="AE2090" i="3" s="1"/>
  <c r="AB2090" i="3"/>
  <c r="AK2090" i="3" s="1"/>
  <c r="D2090" i="3"/>
  <c r="C2090" i="3"/>
  <c r="AO2089" i="3"/>
  <c r="AP2089" i="3" s="1"/>
  <c r="AN2089" i="3"/>
  <c r="AM2089" i="3"/>
  <c r="AL2089" i="3"/>
  <c r="AH2089" i="3"/>
  <c r="AG2089" i="3"/>
  <c r="AD2089" i="3"/>
  <c r="AE2089" i="3" s="1"/>
  <c r="AB2089" i="3"/>
  <c r="D2089" i="3"/>
  <c r="C2089" i="3"/>
  <c r="AO2088" i="3"/>
  <c r="AP2088" i="3" s="1"/>
  <c r="AN2088" i="3"/>
  <c r="AM2088" i="3"/>
  <c r="AL2088" i="3"/>
  <c r="AH2088" i="3"/>
  <c r="AG2088" i="3"/>
  <c r="AD2088" i="3"/>
  <c r="AE2088" i="3" s="1"/>
  <c r="AB2088" i="3"/>
  <c r="AC2088" i="3" s="1"/>
  <c r="D2088" i="3"/>
  <c r="C2088" i="3"/>
  <c r="AO2087" i="3"/>
  <c r="AP2087" i="3" s="1"/>
  <c r="AN2087" i="3"/>
  <c r="AM2087" i="3"/>
  <c r="AL2087" i="3"/>
  <c r="AH2087" i="3"/>
  <c r="AG2087" i="3"/>
  <c r="AD2087" i="3"/>
  <c r="AE2087" i="3" s="1"/>
  <c r="AB2087" i="3"/>
  <c r="D2087" i="3"/>
  <c r="C2087" i="3"/>
  <c r="AO2086" i="3"/>
  <c r="AP2086" i="3" s="1"/>
  <c r="AN2086" i="3"/>
  <c r="AM2086" i="3"/>
  <c r="AL2086" i="3"/>
  <c r="AH2086" i="3"/>
  <c r="AG2086" i="3"/>
  <c r="AD2086" i="3"/>
  <c r="AE2086" i="3" s="1"/>
  <c r="AB2086" i="3"/>
  <c r="AK2086" i="3" s="1"/>
  <c r="D2086" i="3"/>
  <c r="C2086" i="3"/>
  <c r="AO2085" i="3"/>
  <c r="AP2085" i="3" s="1"/>
  <c r="AN2085" i="3"/>
  <c r="AM2085" i="3"/>
  <c r="AL2085" i="3"/>
  <c r="AH2085" i="3"/>
  <c r="AG2085" i="3"/>
  <c r="AD2085" i="3"/>
  <c r="AE2085" i="3" s="1"/>
  <c r="AB2085" i="3"/>
  <c r="AK2085" i="3" s="1"/>
  <c r="D2085" i="3"/>
  <c r="C2085" i="3"/>
  <c r="AO2084" i="3"/>
  <c r="AP2084" i="3" s="1"/>
  <c r="AN2084" i="3"/>
  <c r="AM2084" i="3"/>
  <c r="AL2084" i="3"/>
  <c r="AH2084" i="3"/>
  <c r="AG2084" i="3"/>
  <c r="AD2084" i="3"/>
  <c r="AE2084" i="3" s="1"/>
  <c r="AB2084" i="3"/>
  <c r="AC2084" i="3" s="1"/>
  <c r="D2084" i="3"/>
  <c r="C2084" i="3"/>
  <c r="AO2083" i="3"/>
  <c r="AP2083" i="3" s="1"/>
  <c r="AN2083" i="3"/>
  <c r="AM2083" i="3"/>
  <c r="AL2083" i="3"/>
  <c r="AH2083" i="3"/>
  <c r="AG2083" i="3"/>
  <c r="AD2083" i="3"/>
  <c r="AE2083" i="3" s="1"/>
  <c r="AB2083" i="3"/>
  <c r="AK2083" i="3" s="1"/>
  <c r="D2083" i="3"/>
  <c r="C2083" i="3"/>
  <c r="AO2082" i="3"/>
  <c r="AP2082" i="3" s="1"/>
  <c r="AN2082" i="3"/>
  <c r="AM2082" i="3"/>
  <c r="AL2082" i="3"/>
  <c r="AH2082" i="3"/>
  <c r="AG2082" i="3"/>
  <c r="AD2082" i="3"/>
  <c r="AE2082" i="3" s="1"/>
  <c r="AB2082" i="3"/>
  <c r="AC2082" i="3" s="1"/>
  <c r="D2082" i="3"/>
  <c r="C2082" i="3"/>
  <c r="AO2081" i="3"/>
  <c r="AP2081" i="3" s="1"/>
  <c r="AN2081" i="3"/>
  <c r="AM2081" i="3"/>
  <c r="AL2081" i="3"/>
  <c r="AH2081" i="3"/>
  <c r="AG2081" i="3"/>
  <c r="AD2081" i="3"/>
  <c r="AE2081" i="3" s="1"/>
  <c r="AB2081" i="3"/>
  <c r="AK2081" i="3" s="1"/>
  <c r="D2081" i="3"/>
  <c r="C2081" i="3"/>
  <c r="AO2080" i="3"/>
  <c r="AP2080" i="3" s="1"/>
  <c r="AN2080" i="3"/>
  <c r="AM2080" i="3"/>
  <c r="AL2080" i="3"/>
  <c r="AH2080" i="3"/>
  <c r="AG2080" i="3"/>
  <c r="AD2080" i="3"/>
  <c r="AE2080" i="3" s="1"/>
  <c r="AB2080" i="3"/>
  <c r="AC2080" i="3" s="1"/>
  <c r="D2080" i="3"/>
  <c r="C2080" i="3"/>
  <c r="AO2079" i="3"/>
  <c r="AP2079" i="3" s="1"/>
  <c r="AN2079" i="3"/>
  <c r="AM2079" i="3"/>
  <c r="AL2079" i="3"/>
  <c r="AH2079" i="3"/>
  <c r="AG2079" i="3"/>
  <c r="AD2079" i="3"/>
  <c r="AE2079" i="3" s="1"/>
  <c r="AB2079" i="3"/>
  <c r="AK2079" i="3" s="1"/>
  <c r="D2079" i="3"/>
  <c r="C2079" i="3"/>
  <c r="AO2078" i="3"/>
  <c r="AP2078" i="3" s="1"/>
  <c r="AN2078" i="3"/>
  <c r="AM2078" i="3"/>
  <c r="AL2078" i="3"/>
  <c r="AH2078" i="3"/>
  <c r="AG2078" i="3"/>
  <c r="AD2078" i="3"/>
  <c r="AE2078" i="3" s="1"/>
  <c r="AB2078" i="3"/>
  <c r="AK2078" i="3" s="1"/>
  <c r="D2078" i="3"/>
  <c r="C2078" i="3"/>
  <c r="AO2077" i="3"/>
  <c r="AP2077" i="3" s="1"/>
  <c r="AN2077" i="3"/>
  <c r="AM2077" i="3"/>
  <c r="AL2077" i="3"/>
  <c r="AH2077" i="3"/>
  <c r="AG2077" i="3"/>
  <c r="AD2077" i="3"/>
  <c r="AE2077" i="3" s="1"/>
  <c r="AB2077" i="3"/>
  <c r="AK2077" i="3" s="1"/>
  <c r="D2077" i="3"/>
  <c r="C2077" i="3"/>
  <c r="AO2076" i="3"/>
  <c r="AP2076" i="3" s="1"/>
  <c r="AN2076" i="3"/>
  <c r="AM2076" i="3"/>
  <c r="AL2076" i="3"/>
  <c r="AH2076" i="3"/>
  <c r="AG2076" i="3"/>
  <c r="AD2076" i="3"/>
  <c r="AE2076" i="3" s="1"/>
  <c r="AB2076" i="3"/>
  <c r="AK2076" i="3" s="1"/>
  <c r="D2076" i="3"/>
  <c r="C2076" i="3"/>
  <c r="AO2075" i="3"/>
  <c r="AP2075" i="3" s="1"/>
  <c r="AN2075" i="3"/>
  <c r="AM2075" i="3"/>
  <c r="AL2075" i="3"/>
  <c r="AH2075" i="3"/>
  <c r="AG2075" i="3"/>
  <c r="AD2075" i="3"/>
  <c r="AE2075" i="3" s="1"/>
  <c r="AB2075" i="3"/>
  <c r="AK2075" i="3" s="1"/>
  <c r="D2075" i="3"/>
  <c r="C2075" i="3"/>
  <c r="AO2074" i="3"/>
  <c r="AP2074" i="3" s="1"/>
  <c r="AN2074" i="3"/>
  <c r="AM2074" i="3"/>
  <c r="AL2074" i="3"/>
  <c r="AH2074" i="3"/>
  <c r="AG2074" i="3"/>
  <c r="AD2074" i="3"/>
  <c r="AE2074" i="3" s="1"/>
  <c r="AB2074" i="3"/>
  <c r="AK2074" i="3" s="1"/>
  <c r="D2074" i="3"/>
  <c r="C2074" i="3"/>
  <c r="AO2073" i="3"/>
  <c r="AP2073" i="3" s="1"/>
  <c r="AN2073" i="3"/>
  <c r="AM2073" i="3"/>
  <c r="AL2073" i="3"/>
  <c r="AK2073" i="3"/>
  <c r="AH2073" i="3"/>
  <c r="D2073" i="3"/>
  <c r="C2073" i="3"/>
  <c r="AO2072" i="3"/>
  <c r="AP2072" i="3" s="1"/>
  <c r="AN2072" i="3"/>
  <c r="AM2072" i="3"/>
  <c r="AL2072" i="3"/>
  <c r="AK2072" i="3"/>
  <c r="AH2072" i="3"/>
  <c r="D2072" i="3"/>
  <c r="C2072" i="3"/>
  <c r="AO2071" i="3"/>
  <c r="AP2071" i="3" s="1"/>
  <c r="AN2071" i="3"/>
  <c r="AM2071" i="3"/>
  <c r="AL2071" i="3"/>
  <c r="AK2071" i="3"/>
  <c r="AH2071" i="3"/>
  <c r="D2071" i="3"/>
  <c r="C2071" i="3"/>
  <c r="AO2070" i="3"/>
  <c r="AP2070" i="3" s="1"/>
  <c r="AN2070" i="3"/>
  <c r="AM2070" i="3"/>
  <c r="AL2070" i="3"/>
  <c r="AK2070" i="3"/>
  <c r="AH2070" i="3"/>
  <c r="D2070" i="3"/>
  <c r="C2070" i="3"/>
  <c r="AO2069" i="3"/>
  <c r="AP2069" i="3" s="1"/>
  <c r="AN2069" i="3"/>
  <c r="AM2069" i="3"/>
  <c r="AL2069" i="3"/>
  <c r="AH2069" i="3"/>
  <c r="AG2069" i="3"/>
  <c r="AD2069" i="3"/>
  <c r="AE2069" i="3" s="1"/>
  <c r="AB2069" i="3"/>
  <c r="AK2069" i="3" s="1"/>
  <c r="D2069" i="3"/>
  <c r="C2069" i="3"/>
  <c r="AO2068" i="3"/>
  <c r="AP2068" i="3" s="1"/>
  <c r="AN2068" i="3"/>
  <c r="AM2068" i="3"/>
  <c r="AL2068" i="3"/>
  <c r="AH2068" i="3"/>
  <c r="AG2068" i="3"/>
  <c r="AD2068" i="3"/>
  <c r="AE2068" i="3" s="1"/>
  <c r="AB2068" i="3"/>
  <c r="AK2068" i="3" s="1"/>
  <c r="D2068" i="3"/>
  <c r="C2068" i="3"/>
  <c r="AO2067" i="3"/>
  <c r="AP2067" i="3" s="1"/>
  <c r="AN2067" i="3"/>
  <c r="AM2067" i="3"/>
  <c r="AL2067" i="3"/>
  <c r="AH2067" i="3"/>
  <c r="AG2067" i="3"/>
  <c r="AD2067" i="3"/>
  <c r="AE2067" i="3" s="1"/>
  <c r="AB2067" i="3"/>
  <c r="AK2067" i="3" s="1"/>
  <c r="D2067" i="3"/>
  <c r="C2067" i="3"/>
  <c r="AO2066" i="3"/>
  <c r="AP2066" i="3" s="1"/>
  <c r="AN2066" i="3"/>
  <c r="AM2066" i="3"/>
  <c r="AL2066" i="3"/>
  <c r="AH2066" i="3"/>
  <c r="AG2066" i="3"/>
  <c r="AD2066" i="3"/>
  <c r="AE2066" i="3" s="1"/>
  <c r="AB2066" i="3"/>
  <c r="AC2066" i="3" s="1"/>
  <c r="D2066" i="3"/>
  <c r="C2066" i="3"/>
  <c r="AO2065" i="3"/>
  <c r="AP2065" i="3" s="1"/>
  <c r="AN2065" i="3"/>
  <c r="AM2065" i="3"/>
  <c r="AL2065" i="3"/>
  <c r="AH2065" i="3"/>
  <c r="AG2065" i="3"/>
  <c r="AD2065" i="3"/>
  <c r="AE2065" i="3" s="1"/>
  <c r="AB2065" i="3"/>
  <c r="AK2065" i="3" s="1"/>
  <c r="D2065" i="3"/>
  <c r="C2065" i="3"/>
  <c r="AO2064" i="3"/>
  <c r="AP2064" i="3" s="1"/>
  <c r="AN2064" i="3"/>
  <c r="AM2064" i="3"/>
  <c r="AL2064" i="3"/>
  <c r="AH2064" i="3"/>
  <c r="AG2064" i="3"/>
  <c r="AD2064" i="3"/>
  <c r="AE2064" i="3" s="1"/>
  <c r="AB2064" i="3"/>
  <c r="AC2064" i="3" s="1"/>
  <c r="D2064" i="3"/>
  <c r="C2064" i="3"/>
  <c r="AO2063" i="3"/>
  <c r="AP2063" i="3" s="1"/>
  <c r="AN2063" i="3"/>
  <c r="AM2063" i="3"/>
  <c r="AL2063" i="3"/>
  <c r="AH2063" i="3"/>
  <c r="AG2063" i="3"/>
  <c r="AD2063" i="3"/>
  <c r="AE2063" i="3" s="1"/>
  <c r="AB2063" i="3"/>
  <c r="AK2063" i="3" s="1"/>
  <c r="D2063" i="3"/>
  <c r="C2063" i="3"/>
  <c r="AO2062" i="3"/>
  <c r="AP2062" i="3" s="1"/>
  <c r="AN2062" i="3"/>
  <c r="AM2062" i="3"/>
  <c r="AL2062" i="3"/>
  <c r="AH2062" i="3"/>
  <c r="AG2062" i="3"/>
  <c r="AD2062" i="3"/>
  <c r="AE2062" i="3" s="1"/>
  <c r="AB2062" i="3"/>
  <c r="AK2062" i="3" s="1"/>
  <c r="D2062" i="3"/>
  <c r="C2062" i="3"/>
  <c r="AO2061" i="3"/>
  <c r="AP2061" i="3" s="1"/>
  <c r="AN2061" i="3"/>
  <c r="AM2061" i="3"/>
  <c r="AL2061" i="3"/>
  <c r="AH2061" i="3"/>
  <c r="AG2061" i="3"/>
  <c r="AD2061" i="3"/>
  <c r="AE2061" i="3" s="1"/>
  <c r="AB2061" i="3"/>
  <c r="AK2061" i="3" s="1"/>
  <c r="D2061" i="3"/>
  <c r="C2061" i="3"/>
  <c r="AO2060" i="3"/>
  <c r="AP2060" i="3" s="1"/>
  <c r="AN2060" i="3"/>
  <c r="AM2060" i="3"/>
  <c r="AL2060" i="3"/>
  <c r="AH2060" i="3"/>
  <c r="AG2060" i="3"/>
  <c r="AD2060" i="3"/>
  <c r="AE2060" i="3" s="1"/>
  <c r="AB2060" i="3"/>
  <c r="AK2060" i="3" s="1"/>
  <c r="D2060" i="3"/>
  <c r="C2060" i="3"/>
  <c r="AO2059" i="3"/>
  <c r="AP2059" i="3" s="1"/>
  <c r="AN2059" i="3"/>
  <c r="AM2059" i="3"/>
  <c r="AL2059" i="3"/>
  <c r="AH2059" i="3"/>
  <c r="AG2059" i="3"/>
  <c r="AD2059" i="3"/>
  <c r="AE2059" i="3" s="1"/>
  <c r="AB2059" i="3"/>
  <c r="AK2059" i="3" s="1"/>
  <c r="D2059" i="3"/>
  <c r="C2059" i="3"/>
  <c r="AO2058" i="3"/>
  <c r="AP2058" i="3" s="1"/>
  <c r="AN2058" i="3"/>
  <c r="AM2058" i="3"/>
  <c r="AL2058" i="3"/>
  <c r="AH2058" i="3"/>
  <c r="AG2058" i="3"/>
  <c r="AD2058" i="3"/>
  <c r="AE2058" i="3" s="1"/>
  <c r="AB2058" i="3"/>
  <c r="AK2058" i="3" s="1"/>
  <c r="D2058" i="3"/>
  <c r="C2058" i="3"/>
  <c r="AO2057" i="3"/>
  <c r="AP2057" i="3" s="1"/>
  <c r="AN2057" i="3"/>
  <c r="AM2057" i="3"/>
  <c r="AL2057" i="3"/>
  <c r="AH2057" i="3"/>
  <c r="AG2057" i="3"/>
  <c r="AD2057" i="3"/>
  <c r="AE2057" i="3" s="1"/>
  <c r="AB2057" i="3"/>
  <c r="AC2057" i="3" s="1"/>
  <c r="D2057" i="3"/>
  <c r="C2057" i="3"/>
  <c r="AO2056" i="3"/>
  <c r="AP2056" i="3" s="1"/>
  <c r="AN2056" i="3"/>
  <c r="AM2056" i="3"/>
  <c r="AL2056" i="3"/>
  <c r="AH2056" i="3"/>
  <c r="AG2056" i="3"/>
  <c r="AD2056" i="3"/>
  <c r="AE2056" i="3" s="1"/>
  <c r="AB2056" i="3"/>
  <c r="AK2056" i="3" s="1"/>
  <c r="D2056" i="3"/>
  <c r="C2056" i="3"/>
  <c r="AO2055" i="3"/>
  <c r="AP2055" i="3" s="1"/>
  <c r="AN2055" i="3"/>
  <c r="AM2055" i="3"/>
  <c r="AL2055" i="3"/>
  <c r="AH2055" i="3"/>
  <c r="AG2055" i="3"/>
  <c r="AD2055" i="3"/>
  <c r="AE2055" i="3" s="1"/>
  <c r="AB2055" i="3"/>
  <c r="AK2055" i="3" s="1"/>
  <c r="D2055" i="3"/>
  <c r="C2055" i="3"/>
  <c r="AO2054" i="3"/>
  <c r="AP2054" i="3" s="1"/>
  <c r="AN2054" i="3"/>
  <c r="AM2054" i="3"/>
  <c r="AL2054" i="3"/>
  <c r="AH2054" i="3"/>
  <c r="AG2054" i="3"/>
  <c r="AD2054" i="3"/>
  <c r="AE2054" i="3" s="1"/>
  <c r="AB2054" i="3"/>
  <c r="AK2054" i="3" s="1"/>
  <c r="D2054" i="3"/>
  <c r="C2054" i="3"/>
  <c r="AO2053" i="3"/>
  <c r="AP2053" i="3" s="1"/>
  <c r="AN2053" i="3"/>
  <c r="AM2053" i="3"/>
  <c r="AL2053" i="3"/>
  <c r="AH2053" i="3"/>
  <c r="AG2053" i="3"/>
  <c r="AD2053" i="3"/>
  <c r="AE2053" i="3" s="1"/>
  <c r="AB2053" i="3"/>
  <c r="AK2053" i="3" s="1"/>
  <c r="D2053" i="3"/>
  <c r="C2053" i="3"/>
  <c r="AO2052" i="3"/>
  <c r="AP2052" i="3" s="1"/>
  <c r="AN2052" i="3"/>
  <c r="AM2052" i="3"/>
  <c r="AL2052" i="3"/>
  <c r="AH2052" i="3"/>
  <c r="AG2052" i="3"/>
  <c r="AD2052" i="3"/>
  <c r="AE2052" i="3" s="1"/>
  <c r="AB2052" i="3"/>
  <c r="AK2052" i="3" s="1"/>
  <c r="D2052" i="3"/>
  <c r="C2052" i="3"/>
  <c r="AO2051" i="3"/>
  <c r="AP2051" i="3" s="1"/>
  <c r="AN2051" i="3"/>
  <c r="AM2051" i="3"/>
  <c r="AL2051" i="3"/>
  <c r="AH2051" i="3"/>
  <c r="AG2051" i="3"/>
  <c r="AD2051" i="3"/>
  <c r="AE2051" i="3" s="1"/>
  <c r="AB2051" i="3"/>
  <c r="AK2051" i="3" s="1"/>
  <c r="D2051" i="3"/>
  <c r="C2051" i="3"/>
  <c r="AO2050" i="3"/>
  <c r="AP2050" i="3" s="1"/>
  <c r="AN2050" i="3"/>
  <c r="AM2050" i="3"/>
  <c r="AL2050" i="3"/>
  <c r="AH2050" i="3"/>
  <c r="AG2050" i="3"/>
  <c r="AD2050" i="3"/>
  <c r="AE2050" i="3" s="1"/>
  <c r="AB2050" i="3"/>
  <c r="AC2050" i="3" s="1"/>
  <c r="D2050" i="3"/>
  <c r="C2050" i="3"/>
  <c r="AO2049" i="3"/>
  <c r="AP2049" i="3" s="1"/>
  <c r="AN2049" i="3"/>
  <c r="AM2049" i="3"/>
  <c r="AL2049" i="3"/>
  <c r="AH2049" i="3"/>
  <c r="AG2049" i="3"/>
  <c r="AD2049" i="3"/>
  <c r="AE2049" i="3" s="1"/>
  <c r="AB2049" i="3"/>
  <c r="AK2049" i="3" s="1"/>
  <c r="D2049" i="3"/>
  <c r="C2049" i="3"/>
  <c r="AO2048" i="3"/>
  <c r="AP2048" i="3" s="1"/>
  <c r="AN2048" i="3"/>
  <c r="AM2048" i="3"/>
  <c r="AL2048" i="3"/>
  <c r="AH2048" i="3"/>
  <c r="AG2048" i="3"/>
  <c r="AD2048" i="3"/>
  <c r="AE2048" i="3" s="1"/>
  <c r="AB2048" i="3"/>
  <c r="AK2048" i="3" s="1"/>
  <c r="D2048" i="3"/>
  <c r="C2048" i="3"/>
  <c r="AO2047" i="3"/>
  <c r="AP2047" i="3" s="1"/>
  <c r="AN2047" i="3"/>
  <c r="AM2047" i="3"/>
  <c r="AL2047" i="3"/>
  <c r="AH2047" i="3"/>
  <c r="AG2047" i="3"/>
  <c r="AD2047" i="3"/>
  <c r="AE2047" i="3" s="1"/>
  <c r="AB2047" i="3"/>
  <c r="AK2047" i="3" s="1"/>
  <c r="D2047" i="3"/>
  <c r="C2047" i="3"/>
  <c r="AO2046" i="3"/>
  <c r="AP2046" i="3" s="1"/>
  <c r="AN2046" i="3"/>
  <c r="AM2046" i="3"/>
  <c r="AL2046" i="3"/>
  <c r="AH2046" i="3"/>
  <c r="AG2046" i="3"/>
  <c r="AD2046" i="3"/>
  <c r="AE2046" i="3" s="1"/>
  <c r="AB2046" i="3"/>
  <c r="AK2046" i="3" s="1"/>
  <c r="D2046" i="3"/>
  <c r="C2046" i="3"/>
  <c r="AO2045" i="3"/>
  <c r="AP2045" i="3" s="1"/>
  <c r="AN2045" i="3"/>
  <c r="AM2045" i="3"/>
  <c r="AL2045" i="3"/>
  <c r="AH2045" i="3"/>
  <c r="AG2045" i="3"/>
  <c r="AD2045" i="3"/>
  <c r="AE2045" i="3" s="1"/>
  <c r="AB2045" i="3"/>
  <c r="AK2045" i="3" s="1"/>
  <c r="D2045" i="3"/>
  <c r="C2045" i="3"/>
  <c r="AO2044" i="3"/>
  <c r="AP2044" i="3" s="1"/>
  <c r="AN2044" i="3"/>
  <c r="AM2044" i="3"/>
  <c r="AL2044" i="3"/>
  <c r="AH2044" i="3"/>
  <c r="AG2044" i="3"/>
  <c r="AD2044" i="3"/>
  <c r="AE2044" i="3" s="1"/>
  <c r="AB2044" i="3"/>
  <c r="AK2044" i="3" s="1"/>
  <c r="D2044" i="3"/>
  <c r="C2044" i="3"/>
  <c r="AO2043" i="3"/>
  <c r="AP2043" i="3" s="1"/>
  <c r="AN2043" i="3"/>
  <c r="AM2043" i="3"/>
  <c r="AL2043" i="3"/>
  <c r="AH2043" i="3"/>
  <c r="AG2043" i="3"/>
  <c r="AD2043" i="3"/>
  <c r="AE2043" i="3" s="1"/>
  <c r="AB2043" i="3"/>
  <c r="AK2043" i="3" s="1"/>
  <c r="D2043" i="3"/>
  <c r="C2043" i="3"/>
  <c r="AO2042" i="3"/>
  <c r="AP2042" i="3" s="1"/>
  <c r="AN2042" i="3"/>
  <c r="AM2042" i="3"/>
  <c r="AL2042" i="3"/>
  <c r="AH2042" i="3"/>
  <c r="AG2042" i="3"/>
  <c r="AD2042" i="3"/>
  <c r="AE2042" i="3" s="1"/>
  <c r="AB2042" i="3"/>
  <c r="AK2042" i="3" s="1"/>
  <c r="D2042" i="3"/>
  <c r="C2042" i="3"/>
  <c r="AO2041" i="3"/>
  <c r="AP2041" i="3" s="1"/>
  <c r="AN2041" i="3"/>
  <c r="AM2041" i="3"/>
  <c r="AL2041" i="3"/>
  <c r="AH2041" i="3"/>
  <c r="AG2041" i="3"/>
  <c r="AD2041" i="3"/>
  <c r="AE2041" i="3" s="1"/>
  <c r="AB2041" i="3"/>
  <c r="AK2041" i="3" s="1"/>
  <c r="D2041" i="3"/>
  <c r="C2041" i="3"/>
  <c r="AO2040" i="3"/>
  <c r="AP2040" i="3" s="1"/>
  <c r="AN2040" i="3"/>
  <c r="AM2040" i="3"/>
  <c r="AL2040" i="3"/>
  <c r="AH2040" i="3"/>
  <c r="AG2040" i="3"/>
  <c r="AD2040" i="3"/>
  <c r="AE2040" i="3" s="1"/>
  <c r="AB2040" i="3"/>
  <c r="AC2040" i="3" s="1"/>
  <c r="D2040" i="3"/>
  <c r="C2040" i="3"/>
  <c r="AO2039" i="3"/>
  <c r="AP2039" i="3" s="1"/>
  <c r="AN2039" i="3"/>
  <c r="AM2039" i="3"/>
  <c r="AL2039" i="3"/>
  <c r="AH2039" i="3"/>
  <c r="AG2039" i="3"/>
  <c r="AD2039" i="3"/>
  <c r="AE2039" i="3" s="1"/>
  <c r="AB2039" i="3"/>
  <c r="AK2039" i="3" s="1"/>
  <c r="D2039" i="3"/>
  <c r="C2039" i="3"/>
  <c r="AO2038" i="3"/>
  <c r="AP2038" i="3" s="1"/>
  <c r="AN2038" i="3"/>
  <c r="AM2038" i="3"/>
  <c r="AL2038" i="3"/>
  <c r="AH2038" i="3"/>
  <c r="AG2038" i="3"/>
  <c r="AD2038" i="3"/>
  <c r="AE2038" i="3" s="1"/>
  <c r="AB2038" i="3"/>
  <c r="AC2038" i="3" s="1"/>
  <c r="D2038" i="3"/>
  <c r="C2038" i="3"/>
  <c r="AO2037" i="3"/>
  <c r="AP2037" i="3" s="1"/>
  <c r="AN2037" i="3"/>
  <c r="AM2037" i="3"/>
  <c r="AL2037" i="3"/>
  <c r="AH2037" i="3"/>
  <c r="AG2037" i="3"/>
  <c r="AD2037" i="3"/>
  <c r="AE2037" i="3" s="1"/>
  <c r="AB2037" i="3"/>
  <c r="AK2037" i="3" s="1"/>
  <c r="D2037" i="3"/>
  <c r="C2037" i="3"/>
  <c r="AO2036" i="3"/>
  <c r="AP2036" i="3" s="1"/>
  <c r="AN2036" i="3"/>
  <c r="AM2036" i="3"/>
  <c r="AL2036" i="3"/>
  <c r="AH2036" i="3"/>
  <c r="AG2036" i="3"/>
  <c r="AD2036" i="3"/>
  <c r="AE2036" i="3" s="1"/>
  <c r="AB2036" i="3"/>
  <c r="AK2036" i="3" s="1"/>
  <c r="D2036" i="3"/>
  <c r="C2036" i="3"/>
  <c r="AO2035" i="3"/>
  <c r="AP2035" i="3" s="1"/>
  <c r="AN2035" i="3"/>
  <c r="AM2035" i="3"/>
  <c r="AL2035" i="3"/>
  <c r="AH2035" i="3"/>
  <c r="AG2035" i="3"/>
  <c r="AD2035" i="3"/>
  <c r="AE2035" i="3" s="1"/>
  <c r="AB2035" i="3"/>
  <c r="AC2035" i="3" s="1"/>
  <c r="D2035" i="3"/>
  <c r="C2035" i="3"/>
  <c r="AO2034" i="3"/>
  <c r="AP2034" i="3" s="1"/>
  <c r="AN2034" i="3"/>
  <c r="AM2034" i="3"/>
  <c r="AL2034" i="3"/>
  <c r="AH2034" i="3"/>
  <c r="AG2034" i="3"/>
  <c r="AD2034" i="3"/>
  <c r="AE2034" i="3" s="1"/>
  <c r="AB2034" i="3"/>
  <c r="AC2034" i="3" s="1"/>
  <c r="D2034" i="3"/>
  <c r="C2034" i="3"/>
  <c r="AO2033" i="3"/>
  <c r="AP2033" i="3" s="1"/>
  <c r="AN2033" i="3"/>
  <c r="AM2033" i="3"/>
  <c r="AL2033" i="3"/>
  <c r="AH2033" i="3"/>
  <c r="AG2033" i="3"/>
  <c r="AD2033" i="3"/>
  <c r="AE2033" i="3" s="1"/>
  <c r="AB2033" i="3"/>
  <c r="AK2033" i="3" s="1"/>
  <c r="D2033" i="3"/>
  <c r="C2033" i="3"/>
  <c r="AO2032" i="3"/>
  <c r="AP2032" i="3" s="1"/>
  <c r="AN2032" i="3"/>
  <c r="AM2032" i="3"/>
  <c r="AL2032" i="3"/>
  <c r="AH2032" i="3"/>
  <c r="AG2032" i="3"/>
  <c r="AD2032" i="3"/>
  <c r="AE2032" i="3" s="1"/>
  <c r="AB2032" i="3"/>
  <c r="AC2032" i="3" s="1"/>
  <c r="D2032" i="3"/>
  <c r="C2032" i="3"/>
  <c r="AO2031" i="3"/>
  <c r="AP2031" i="3" s="1"/>
  <c r="AN2031" i="3"/>
  <c r="AM2031" i="3"/>
  <c r="AL2031" i="3"/>
  <c r="AH2031" i="3"/>
  <c r="AG2031" i="3"/>
  <c r="AD2031" i="3"/>
  <c r="AE2031" i="3" s="1"/>
  <c r="AB2031" i="3"/>
  <c r="D2031" i="3"/>
  <c r="C2031" i="3"/>
  <c r="AO2030" i="3"/>
  <c r="AP2030" i="3" s="1"/>
  <c r="AN2030" i="3"/>
  <c r="AM2030" i="3"/>
  <c r="AL2030" i="3"/>
  <c r="AH2030" i="3"/>
  <c r="AG2030" i="3"/>
  <c r="AD2030" i="3"/>
  <c r="AE2030" i="3" s="1"/>
  <c r="AB2030" i="3"/>
  <c r="D2030" i="3"/>
  <c r="C2030" i="3"/>
  <c r="AO2029" i="3"/>
  <c r="AP2029" i="3" s="1"/>
  <c r="AN2029" i="3"/>
  <c r="AM2029" i="3"/>
  <c r="AL2029" i="3"/>
  <c r="AH2029" i="3"/>
  <c r="AG2029" i="3"/>
  <c r="AD2029" i="3"/>
  <c r="AE2029" i="3" s="1"/>
  <c r="AB2029" i="3"/>
  <c r="AC2029" i="3" s="1"/>
  <c r="D2029" i="3"/>
  <c r="C2029" i="3"/>
  <c r="AO2028" i="3"/>
  <c r="AP2028" i="3" s="1"/>
  <c r="AN2028" i="3"/>
  <c r="AM2028" i="3"/>
  <c r="AL2028" i="3"/>
  <c r="AH2028" i="3"/>
  <c r="AG2028" i="3"/>
  <c r="AD2028" i="3"/>
  <c r="AE2028" i="3" s="1"/>
  <c r="AB2028" i="3"/>
  <c r="AC2028" i="3" s="1"/>
  <c r="D2028" i="3"/>
  <c r="C2028" i="3"/>
  <c r="AO2027" i="3"/>
  <c r="AP2027" i="3" s="1"/>
  <c r="AN2027" i="3"/>
  <c r="AM2027" i="3"/>
  <c r="AL2027" i="3"/>
  <c r="AH2027" i="3"/>
  <c r="AG2027" i="3"/>
  <c r="AD2027" i="3"/>
  <c r="AE2027" i="3" s="1"/>
  <c r="AB2027" i="3"/>
  <c r="D2027" i="3"/>
  <c r="C2027" i="3"/>
  <c r="AO2026" i="3"/>
  <c r="AP2026" i="3" s="1"/>
  <c r="AN2026" i="3"/>
  <c r="AM2026" i="3"/>
  <c r="AL2026" i="3"/>
  <c r="AH2026" i="3"/>
  <c r="AG2026" i="3"/>
  <c r="AD2026" i="3"/>
  <c r="AE2026" i="3" s="1"/>
  <c r="AB2026" i="3"/>
  <c r="AC2026" i="3" s="1"/>
  <c r="D2026" i="3"/>
  <c r="C2026" i="3"/>
  <c r="AO2025" i="3"/>
  <c r="AP2025" i="3" s="1"/>
  <c r="AN2025" i="3"/>
  <c r="AM2025" i="3"/>
  <c r="AL2025" i="3"/>
  <c r="AH2025" i="3"/>
  <c r="AG2025" i="3"/>
  <c r="AD2025" i="3"/>
  <c r="AE2025" i="3" s="1"/>
  <c r="AB2025" i="3"/>
  <c r="AK2025" i="3" s="1"/>
  <c r="D2025" i="3"/>
  <c r="C2025" i="3"/>
  <c r="AO2024" i="3"/>
  <c r="AP2024" i="3" s="1"/>
  <c r="AN2024" i="3"/>
  <c r="AM2024" i="3"/>
  <c r="AL2024" i="3"/>
  <c r="AH2024" i="3"/>
  <c r="AG2024" i="3"/>
  <c r="AD2024" i="3"/>
  <c r="AE2024" i="3" s="1"/>
  <c r="AB2024" i="3"/>
  <c r="AC2024" i="3" s="1"/>
  <c r="D2024" i="3"/>
  <c r="C2024" i="3"/>
  <c r="AO2023" i="3"/>
  <c r="AP2023" i="3" s="1"/>
  <c r="AN2023" i="3"/>
  <c r="AM2023" i="3"/>
  <c r="AL2023" i="3"/>
  <c r="AH2023" i="3"/>
  <c r="AG2023" i="3"/>
  <c r="AD2023" i="3"/>
  <c r="AE2023" i="3" s="1"/>
  <c r="AB2023" i="3"/>
  <c r="D2023" i="3"/>
  <c r="C2023" i="3"/>
  <c r="AO2022" i="3"/>
  <c r="AP2022" i="3" s="1"/>
  <c r="AN2022" i="3"/>
  <c r="AM2022" i="3"/>
  <c r="AL2022" i="3"/>
  <c r="AH2022" i="3"/>
  <c r="AG2022" i="3"/>
  <c r="AD2022" i="3"/>
  <c r="AE2022" i="3" s="1"/>
  <c r="AB2022" i="3"/>
  <c r="AC2022" i="3" s="1"/>
  <c r="D2022" i="3"/>
  <c r="C2022" i="3"/>
  <c r="AO2021" i="3"/>
  <c r="AP2021" i="3" s="1"/>
  <c r="AN2021" i="3"/>
  <c r="AM2021" i="3"/>
  <c r="AL2021" i="3"/>
  <c r="AH2021" i="3"/>
  <c r="AG2021" i="3"/>
  <c r="AD2021" i="3"/>
  <c r="AE2021" i="3" s="1"/>
  <c r="AB2021" i="3"/>
  <c r="AC2021" i="3" s="1"/>
  <c r="D2021" i="3"/>
  <c r="C2021" i="3"/>
  <c r="AO2020" i="3"/>
  <c r="AP2020" i="3" s="1"/>
  <c r="AN2020" i="3"/>
  <c r="AM2020" i="3"/>
  <c r="AL2020" i="3"/>
  <c r="AH2020" i="3"/>
  <c r="AG2020" i="3"/>
  <c r="AD2020" i="3"/>
  <c r="AE2020" i="3" s="1"/>
  <c r="AB2020" i="3"/>
  <c r="AC2020" i="3" s="1"/>
  <c r="D2020" i="3"/>
  <c r="C2020" i="3"/>
  <c r="AO2019" i="3"/>
  <c r="AP2019" i="3" s="1"/>
  <c r="AN2019" i="3"/>
  <c r="AM2019" i="3"/>
  <c r="AL2019" i="3"/>
  <c r="AH2019" i="3"/>
  <c r="AG2019" i="3"/>
  <c r="AD2019" i="3"/>
  <c r="AE2019" i="3" s="1"/>
  <c r="AB2019" i="3"/>
  <c r="AC2019" i="3" s="1"/>
  <c r="D2019" i="3"/>
  <c r="C2019" i="3"/>
  <c r="AO2018" i="3"/>
  <c r="AP2018" i="3" s="1"/>
  <c r="AN2018" i="3"/>
  <c r="AM2018" i="3"/>
  <c r="AL2018" i="3"/>
  <c r="AH2018" i="3"/>
  <c r="AG2018" i="3"/>
  <c r="AD2018" i="3"/>
  <c r="AE2018" i="3" s="1"/>
  <c r="AB2018" i="3"/>
  <c r="AC2018" i="3" s="1"/>
  <c r="D2018" i="3"/>
  <c r="C2018" i="3"/>
  <c r="AO2017" i="3"/>
  <c r="AP2017" i="3" s="1"/>
  <c r="AN2017" i="3"/>
  <c r="AM2017" i="3"/>
  <c r="AL2017" i="3"/>
  <c r="AH2017" i="3"/>
  <c r="AG2017" i="3"/>
  <c r="AD2017" i="3"/>
  <c r="AE2017" i="3" s="1"/>
  <c r="AB2017" i="3"/>
  <c r="AC2017" i="3" s="1"/>
  <c r="D2017" i="3"/>
  <c r="C2017" i="3"/>
  <c r="AO2016" i="3"/>
  <c r="AP2016" i="3" s="1"/>
  <c r="AN2016" i="3"/>
  <c r="AM2016" i="3"/>
  <c r="AL2016" i="3"/>
  <c r="AH2016" i="3"/>
  <c r="AG2016" i="3"/>
  <c r="AD2016" i="3"/>
  <c r="AE2016" i="3" s="1"/>
  <c r="AB2016" i="3"/>
  <c r="AK2016" i="3" s="1"/>
  <c r="D2016" i="3"/>
  <c r="C2016" i="3"/>
  <c r="AO2015" i="3"/>
  <c r="AP2015" i="3" s="1"/>
  <c r="AN2015" i="3"/>
  <c r="AM2015" i="3"/>
  <c r="AL2015" i="3"/>
  <c r="AH2015" i="3"/>
  <c r="AG2015" i="3"/>
  <c r="AD2015" i="3"/>
  <c r="AE2015" i="3" s="1"/>
  <c r="AB2015" i="3"/>
  <c r="AC2015" i="3" s="1"/>
  <c r="D2015" i="3"/>
  <c r="C2015" i="3"/>
  <c r="AO2014" i="3"/>
  <c r="AP2014" i="3" s="1"/>
  <c r="AN2014" i="3"/>
  <c r="AM2014" i="3"/>
  <c r="AL2014" i="3"/>
  <c r="AH2014" i="3"/>
  <c r="AG2014" i="3"/>
  <c r="AD2014" i="3"/>
  <c r="AE2014" i="3" s="1"/>
  <c r="AB2014" i="3"/>
  <c r="AC2014" i="3" s="1"/>
  <c r="D2014" i="3"/>
  <c r="C2014" i="3"/>
  <c r="AO2013" i="3"/>
  <c r="AP2013" i="3" s="1"/>
  <c r="AN2013" i="3"/>
  <c r="AM2013" i="3"/>
  <c r="AL2013" i="3"/>
  <c r="AH2013" i="3"/>
  <c r="AG2013" i="3"/>
  <c r="AD2013" i="3"/>
  <c r="AE2013" i="3" s="1"/>
  <c r="AB2013" i="3"/>
  <c r="AC2013" i="3" s="1"/>
  <c r="D2013" i="3"/>
  <c r="C2013" i="3"/>
  <c r="AO2012" i="3"/>
  <c r="AP2012" i="3" s="1"/>
  <c r="AN2012" i="3"/>
  <c r="AM2012" i="3"/>
  <c r="AL2012" i="3"/>
  <c r="AH2012" i="3"/>
  <c r="AG2012" i="3"/>
  <c r="AD2012" i="3"/>
  <c r="AE2012" i="3" s="1"/>
  <c r="AB2012" i="3"/>
  <c r="AC2012" i="3" s="1"/>
  <c r="D2012" i="3"/>
  <c r="C2012" i="3"/>
  <c r="AO2011" i="3"/>
  <c r="AP2011" i="3" s="1"/>
  <c r="AN2011" i="3"/>
  <c r="AM2011" i="3"/>
  <c r="AL2011" i="3"/>
  <c r="AH2011" i="3"/>
  <c r="AG2011" i="3"/>
  <c r="AD2011" i="3"/>
  <c r="AE2011" i="3" s="1"/>
  <c r="AB2011" i="3"/>
  <c r="AC2011" i="3" s="1"/>
  <c r="D2011" i="3"/>
  <c r="C2011" i="3"/>
  <c r="AO2010" i="3"/>
  <c r="AP2010" i="3" s="1"/>
  <c r="AN2010" i="3"/>
  <c r="AM2010" i="3"/>
  <c r="AL2010" i="3"/>
  <c r="AH2010" i="3"/>
  <c r="AG2010" i="3"/>
  <c r="AD2010" i="3"/>
  <c r="AE2010" i="3" s="1"/>
  <c r="AB2010" i="3"/>
  <c r="AC2010" i="3" s="1"/>
  <c r="D2010" i="3"/>
  <c r="C2010" i="3"/>
  <c r="AO2009" i="3"/>
  <c r="AP2009" i="3" s="1"/>
  <c r="AN2009" i="3"/>
  <c r="AM2009" i="3"/>
  <c r="AL2009" i="3"/>
  <c r="AH2009" i="3"/>
  <c r="AG2009" i="3"/>
  <c r="AD2009" i="3"/>
  <c r="AE2009" i="3" s="1"/>
  <c r="AB2009" i="3"/>
  <c r="AC2009" i="3" s="1"/>
  <c r="D2009" i="3"/>
  <c r="C2009" i="3"/>
  <c r="AO2008" i="3"/>
  <c r="AP2008" i="3" s="1"/>
  <c r="AN2008" i="3"/>
  <c r="AM2008" i="3"/>
  <c r="AL2008" i="3"/>
  <c r="AH2008" i="3"/>
  <c r="AG2008" i="3"/>
  <c r="AD2008" i="3"/>
  <c r="AE2008" i="3" s="1"/>
  <c r="AB2008" i="3"/>
  <c r="AC2008" i="3" s="1"/>
  <c r="D2008" i="3"/>
  <c r="C2008" i="3"/>
  <c r="AO2007" i="3"/>
  <c r="AP2007" i="3" s="1"/>
  <c r="AN2007" i="3"/>
  <c r="AM2007" i="3"/>
  <c r="AL2007" i="3"/>
  <c r="AH2007" i="3"/>
  <c r="AG2007" i="3"/>
  <c r="AD2007" i="3"/>
  <c r="AE2007" i="3" s="1"/>
  <c r="AB2007" i="3"/>
  <c r="AC2007" i="3" s="1"/>
  <c r="D2007" i="3"/>
  <c r="C2007" i="3"/>
  <c r="AO2006" i="3"/>
  <c r="AP2006" i="3" s="1"/>
  <c r="AN2006" i="3"/>
  <c r="AM2006" i="3"/>
  <c r="AL2006" i="3"/>
  <c r="AH2006" i="3"/>
  <c r="AG2006" i="3"/>
  <c r="AD2006" i="3"/>
  <c r="AE2006" i="3" s="1"/>
  <c r="AB2006" i="3"/>
  <c r="AC2006" i="3" s="1"/>
  <c r="D2006" i="3"/>
  <c r="C2006" i="3"/>
  <c r="AO2005" i="3"/>
  <c r="AP2005" i="3" s="1"/>
  <c r="AN2005" i="3"/>
  <c r="AM2005" i="3"/>
  <c r="AL2005" i="3"/>
  <c r="AH2005" i="3"/>
  <c r="AG2005" i="3"/>
  <c r="AD2005" i="3"/>
  <c r="AE2005" i="3" s="1"/>
  <c r="AB2005" i="3"/>
  <c r="D2005" i="3"/>
  <c r="C2005" i="3"/>
  <c r="AO2004" i="3"/>
  <c r="AP2004" i="3" s="1"/>
  <c r="AN2004" i="3"/>
  <c r="AM2004" i="3"/>
  <c r="AL2004" i="3"/>
  <c r="AH2004" i="3"/>
  <c r="AG2004" i="3"/>
  <c r="AD2004" i="3"/>
  <c r="AE2004" i="3" s="1"/>
  <c r="AB2004" i="3"/>
  <c r="AC2004" i="3" s="1"/>
  <c r="D2004" i="3"/>
  <c r="C2004" i="3"/>
  <c r="AO2003" i="3"/>
  <c r="AP2003" i="3" s="1"/>
  <c r="AN2003" i="3"/>
  <c r="AM2003" i="3"/>
  <c r="AL2003" i="3"/>
  <c r="AH2003" i="3"/>
  <c r="AG2003" i="3"/>
  <c r="AD2003" i="3"/>
  <c r="AE2003" i="3" s="1"/>
  <c r="AB2003" i="3"/>
  <c r="D2003" i="3"/>
  <c r="C2003" i="3"/>
  <c r="AO2002" i="3"/>
  <c r="AP2002" i="3" s="1"/>
  <c r="AN2002" i="3"/>
  <c r="AM2002" i="3"/>
  <c r="AL2002" i="3"/>
  <c r="AH2002" i="3"/>
  <c r="AG2002" i="3"/>
  <c r="AD2002" i="3"/>
  <c r="AE2002" i="3" s="1"/>
  <c r="AB2002" i="3"/>
  <c r="AK2002" i="3" s="1"/>
  <c r="D2002" i="3"/>
  <c r="C2002" i="3"/>
  <c r="AO2001" i="3"/>
  <c r="AP2001" i="3" s="1"/>
  <c r="AN2001" i="3"/>
  <c r="AM2001" i="3"/>
  <c r="AL2001" i="3"/>
  <c r="AH2001" i="3"/>
  <c r="AG2001" i="3"/>
  <c r="AD2001" i="3"/>
  <c r="AE2001" i="3" s="1"/>
  <c r="AB2001" i="3"/>
  <c r="AC2001" i="3" s="1"/>
  <c r="D2001" i="3"/>
  <c r="C2001" i="3"/>
  <c r="AO2000" i="3"/>
  <c r="AP2000" i="3" s="1"/>
  <c r="AN2000" i="3"/>
  <c r="AM2000" i="3"/>
  <c r="AL2000" i="3"/>
  <c r="AH2000" i="3"/>
  <c r="AG2000" i="3"/>
  <c r="AD2000" i="3"/>
  <c r="AE2000" i="3" s="1"/>
  <c r="AB2000" i="3"/>
  <c r="AC2000" i="3" s="1"/>
  <c r="D2000" i="3"/>
  <c r="C2000" i="3"/>
  <c r="AO1999" i="3"/>
  <c r="AP1999" i="3" s="1"/>
  <c r="AN1999" i="3"/>
  <c r="AM1999" i="3"/>
  <c r="AL1999" i="3"/>
  <c r="AH1999" i="3"/>
  <c r="AG1999" i="3"/>
  <c r="AD1999" i="3"/>
  <c r="AE1999" i="3" s="1"/>
  <c r="AB1999" i="3"/>
  <c r="D1999" i="3"/>
  <c r="C1999" i="3"/>
  <c r="AO1998" i="3"/>
  <c r="AP1998" i="3" s="1"/>
  <c r="AN1998" i="3"/>
  <c r="AM1998" i="3"/>
  <c r="AL1998" i="3"/>
  <c r="AH1998" i="3"/>
  <c r="AG1998" i="3"/>
  <c r="AD1998" i="3"/>
  <c r="AE1998" i="3" s="1"/>
  <c r="AB1998" i="3"/>
  <c r="D1998" i="3"/>
  <c r="C1998" i="3"/>
  <c r="AO1997" i="3"/>
  <c r="AP1997" i="3" s="1"/>
  <c r="AN1997" i="3"/>
  <c r="AM1997" i="3"/>
  <c r="AL1997" i="3"/>
  <c r="AH1997" i="3"/>
  <c r="AG1997" i="3"/>
  <c r="AD1997" i="3"/>
  <c r="AE1997" i="3" s="1"/>
  <c r="AB1997" i="3"/>
  <c r="D1997" i="3"/>
  <c r="C1997" i="3"/>
  <c r="AO1996" i="3"/>
  <c r="AP1996" i="3" s="1"/>
  <c r="AN1996" i="3"/>
  <c r="AM1996" i="3"/>
  <c r="AL1996" i="3"/>
  <c r="AH1996" i="3"/>
  <c r="AG1996" i="3"/>
  <c r="AD1996" i="3"/>
  <c r="AE1996" i="3" s="1"/>
  <c r="AB1996" i="3"/>
  <c r="AK1996" i="3" s="1"/>
  <c r="D1996" i="3"/>
  <c r="C1996" i="3"/>
  <c r="AO1995" i="3"/>
  <c r="AP1995" i="3" s="1"/>
  <c r="AN1995" i="3"/>
  <c r="AM1995" i="3"/>
  <c r="AL1995" i="3"/>
  <c r="AH1995" i="3"/>
  <c r="AG1995" i="3"/>
  <c r="AD1995" i="3"/>
  <c r="AE1995" i="3" s="1"/>
  <c r="AB1995" i="3"/>
  <c r="AK1995" i="3" s="1"/>
  <c r="D1995" i="3"/>
  <c r="C1995" i="3"/>
  <c r="AO1994" i="3"/>
  <c r="AP1994" i="3" s="1"/>
  <c r="AN1994" i="3"/>
  <c r="AM1994" i="3"/>
  <c r="AL1994" i="3"/>
  <c r="AH1994" i="3"/>
  <c r="AG1994" i="3"/>
  <c r="AD1994" i="3"/>
  <c r="AE1994" i="3" s="1"/>
  <c r="AB1994" i="3"/>
  <c r="AK1994" i="3" s="1"/>
  <c r="D1994" i="3"/>
  <c r="C1994" i="3"/>
  <c r="AO1993" i="3"/>
  <c r="AP1993" i="3" s="1"/>
  <c r="AN1993" i="3"/>
  <c r="AM1993" i="3"/>
  <c r="AL1993" i="3"/>
  <c r="AH1993" i="3"/>
  <c r="AG1993" i="3"/>
  <c r="AD1993" i="3"/>
  <c r="AE1993" i="3" s="1"/>
  <c r="AB1993" i="3"/>
  <c r="AC1993" i="3" s="1"/>
  <c r="D1993" i="3"/>
  <c r="C1993" i="3"/>
  <c r="AO1992" i="3"/>
  <c r="AP1992" i="3" s="1"/>
  <c r="AN1992" i="3"/>
  <c r="AM1992" i="3"/>
  <c r="AL1992" i="3"/>
  <c r="AH1992" i="3"/>
  <c r="AG1992" i="3"/>
  <c r="AD1992" i="3"/>
  <c r="AE1992" i="3" s="1"/>
  <c r="AB1992" i="3"/>
  <c r="AC1992" i="3" s="1"/>
  <c r="D1992" i="3"/>
  <c r="C1992" i="3"/>
  <c r="AO1991" i="3"/>
  <c r="AP1991" i="3" s="1"/>
  <c r="AN1991" i="3"/>
  <c r="AM1991" i="3"/>
  <c r="AL1991" i="3"/>
  <c r="AH1991" i="3"/>
  <c r="AG1991" i="3"/>
  <c r="AD1991" i="3"/>
  <c r="AE1991" i="3" s="1"/>
  <c r="AB1991" i="3"/>
  <c r="AK1991" i="3" s="1"/>
  <c r="D1991" i="3"/>
  <c r="C1991" i="3"/>
  <c r="AO1990" i="3"/>
  <c r="AP1990" i="3" s="1"/>
  <c r="AN1990" i="3"/>
  <c r="AM1990" i="3"/>
  <c r="AL1990" i="3"/>
  <c r="AH1990" i="3"/>
  <c r="AG1990" i="3"/>
  <c r="AD1990" i="3"/>
  <c r="AE1990" i="3" s="1"/>
  <c r="AB1990" i="3"/>
  <c r="AK1990" i="3" s="1"/>
  <c r="D1990" i="3"/>
  <c r="C1990" i="3"/>
  <c r="AO1989" i="3"/>
  <c r="AP1989" i="3" s="1"/>
  <c r="AN1989" i="3"/>
  <c r="AM1989" i="3"/>
  <c r="AL1989" i="3"/>
  <c r="AH1989" i="3"/>
  <c r="AG1989" i="3"/>
  <c r="AD1989" i="3"/>
  <c r="AE1989" i="3" s="1"/>
  <c r="AB1989" i="3"/>
  <c r="AC1989" i="3" s="1"/>
  <c r="D1989" i="3"/>
  <c r="C1989" i="3"/>
  <c r="AO1988" i="3"/>
  <c r="AP1988" i="3" s="1"/>
  <c r="AN1988" i="3"/>
  <c r="AM1988" i="3"/>
  <c r="AL1988" i="3"/>
  <c r="AH1988" i="3"/>
  <c r="AG1988" i="3"/>
  <c r="AD1988" i="3"/>
  <c r="AE1988" i="3" s="1"/>
  <c r="AB1988" i="3"/>
  <c r="AC1988" i="3" s="1"/>
  <c r="D1988" i="3"/>
  <c r="C1988" i="3"/>
  <c r="AO1987" i="3"/>
  <c r="AP1987" i="3" s="1"/>
  <c r="AN1987" i="3"/>
  <c r="AM1987" i="3"/>
  <c r="AL1987" i="3"/>
  <c r="AH1987" i="3"/>
  <c r="AG1987" i="3"/>
  <c r="AD1987" i="3"/>
  <c r="AE1987" i="3" s="1"/>
  <c r="AB1987" i="3"/>
  <c r="AK1987" i="3" s="1"/>
  <c r="D1987" i="3"/>
  <c r="C1987" i="3"/>
  <c r="AO1986" i="3"/>
  <c r="AP1986" i="3" s="1"/>
  <c r="AN1986" i="3"/>
  <c r="AM1986" i="3"/>
  <c r="AL1986" i="3"/>
  <c r="AH1986" i="3"/>
  <c r="AG1986" i="3"/>
  <c r="AD1986" i="3"/>
  <c r="AE1986" i="3" s="1"/>
  <c r="AB1986" i="3"/>
  <c r="AK1986" i="3" s="1"/>
  <c r="D1986" i="3"/>
  <c r="C1986" i="3"/>
  <c r="AO1985" i="3"/>
  <c r="AP1985" i="3" s="1"/>
  <c r="AN1985" i="3"/>
  <c r="AM1985" i="3"/>
  <c r="AL1985" i="3"/>
  <c r="AH1985" i="3"/>
  <c r="AG1985" i="3"/>
  <c r="AD1985" i="3"/>
  <c r="AE1985" i="3" s="1"/>
  <c r="AB1985" i="3"/>
  <c r="AC1985" i="3" s="1"/>
  <c r="D1985" i="3"/>
  <c r="C1985" i="3"/>
  <c r="AO1984" i="3"/>
  <c r="AP1984" i="3" s="1"/>
  <c r="AN1984" i="3"/>
  <c r="AM1984" i="3"/>
  <c r="AL1984" i="3"/>
  <c r="AH1984" i="3"/>
  <c r="AG1984" i="3"/>
  <c r="AD1984" i="3"/>
  <c r="AE1984" i="3" s="1"/>
  <c r="AB1984" i="3"/>
  <c r="AC1984" i="3" s="1"/>
  <c r="D1984" i="3"/>
  <c r="C1984" i="3"/>
  <c r="AO1983" i="3"/>
  <c r="AP1983" i="3" s="1"/>
  <c r="AN1983" i="3"/>
  <c r="AM1983" i="3"/>
  <c r="AL1983" i="3"/>
  <c r="AH1983" i="3"/>
  <c r="AG1983" i="3"/>
  <c r="AD1983" i="3"/>
  <c r="AE1983" i="3" s="1"/>
  <c r="AB1983" i="3"/>
  <c r="AK1983" i="3" s="1"/>
  <c r="D1983" i="3"/>
  <c r="C1983" i="3"/>
  <c r="AO1982" i="3"/>
  <c r="AP1982" i="3" s="1"/>
  <c r="AN1982" i="3"/>
  <c r="AM1982" i="3"/>
  <c r="AL1982" i="3"/>
  <c r="AH1982" i="3"/>
  <c r="AG1982" i="3"/>
  <c r="AD1982" i="3"/>
  <c r="AE1982" i="3" s="1"/>
  <c r="AB1982" i="3"/>
  <c r="AK1982" i="3" s="1"/>
  <c r="D1982" i="3"/>
  <c r="C1982" i="3"/>
  <c r="AO1981" i="3"/>
  <c r="AP1981" i="3" s="1"/>
  <c r="AN1981" i="3"/>
  <c r="AM1981" i="3"/>
  <c r="AL1981" i="3"/>
  <c r="AH1981" i="3"/>
  <c r="AG1981" i="3"/>
  <c r="AD1981" i="3"/>
  <c r="AE1981" i="3" s="1"/>
  <c r="AB1981" i="3"/>
  <c r="AC1981" i="3" s="1"/>
  <c r="D1981" i="3"/>
  <c r="C1981" i="3"/>
  <c r="AO1980" i="3"/>
  <c r="AP1980" i="3" s="1"/>
  <c r="AN1980" i="3"/>
  <c r="AM1980" i="3"/>
  <c r="AL1980" i="3"/>
  <c r="AH1980" i="3"/>
  <c r="AG1980" i="3"/>
  <c r="AD1980" i="3"/>
  <c r="AE1980" i="3" s="1"/>
  <c r="AB1980" i="3"/>
  <c r="AK1980" i="3" s="1"/>
  <c r="D1980" i="3"/>
  <c r="C1980" i="3"/>
  <c r="AO1979" i="3"/>
  <c r="AP1979" i="3" s="1"/>
  <c r="AN1979" i="3"/>
  <c r="AM1979" i="3"/>
  <c r="AL1979" i="3"/>
  <c r="AH1979" i="3"/>
  <c r="AG1979" i="3"/>
  <c r="AD1979" i="3"/>
  <c r="AE1979" i="3" s="1"/>
  <c r="AB1979" i="3"/>
  <c r="AC1979" i="3" s="1"/>
  <c r="D1979" i="3"/>
  <c r="C1979" i="3"/>
  <c r="AO1978" i="3"/>
  <c r="AP1978" i="3" s="1"/>
  <c r="AN1978" i="3"/>
  <c r="AM1978" i="3"/>
  <c r="AL1978" i="3"/>
  <c r="AH1978" i="3"/>
  <c r="AG1978" i="3"/>
  <c r="AD1978" i="3"/>
  <c r="AE1978" i="3" s="1"/>
  <c r="AB1978" i="3"/>
  <c r="AK1978" i="3" s="1"/>
  <c r="D1978" i="3"/>
  <c r="C1978" i="3"/>
  <c r="AO1977" i="3"/>
  <c r="AP1977" i="3" s="1"/>
  <c r="AN1977" i="3"/>
  <c r="AM1977" i="3"/>
  <c r="AL1977" i="3"/>
  <c r="AH1977" i="3"/>
  <c r="AG1977" i="3"/>
  <c r="AD1977" i="3"/>
  <c r="AE1977" i="3" s="1"/>
  <c r="AB1977" i="3"/>
  <c r="AK1977" i="3" s="1"/>
  <c r="D1977" i="3"/>
  <c r="C1977" i="3"/>
  <c r="AO1976" i="3"/>
  <c r="AP1976" i="3" s="1"/>
  <c r="AN1976" i="3"/>
  <c r="AM1976" i="3"/>
  <c r="AL1976" i="3"/>
  <c r="AH1976" i="3"/>
  <c r="AG1976" i="3"/>
  <c r="AD1976" i="3"/>
  <c r="AE1976" i="3" s="1"/>
  <c r="AB1976" i="3"/>
  <c r="AK1976" i="3" s="1"/>
  <c r="D1976" i="3"/>
  <c r="C1976" i="3"/>
  <c r="AO1975" i="3"/>
  <c r="AP1975" i="3" s="1"/>
  <c r="AN1975" i="3"/>
  <c r="AM1975" i="3"/>
  <c r="AL1975" i="3"/>
  <c r="AH1975" i="3"/>
  <c r="AG1975" i="3"/>
  <c r="AD1975" i="3"/>
  <c r="AE1975" i="3" s="1"/>
  <c r="AB1975" i="3"/>
  <c r="AK1975" i="3" s="1"/>
  <c r="D1975" i="3"/>
  <c r="C1975" i="3"/>
  <c r="AO1974" i="3"/>
  <c r="AP1974" i="3" s="1"/>
  <c r="AN1974" i="3"/>
  <c r="AM1974" i="3"/>
  <c r="AL1974" i="3"/>
  <c r="AH1974" i="3"/>
  <c r="AG1974" i="3"/>
  <c r="AD1974" i="3"/>
  <c r="AE1974" i="3" s="1"/>
  <c r="AB1974" i="3"/>
  <c r="AC1974" i="3" s="1"/>
  <c r="D1974" i="3"/>
  <c r="C1974" i="3"/>
  <c r="AO1973" i="3"/>
  <c r="AP1973" i="3" s="1"/>
  <c r="AN1973" i="3"/>
  <c r="AM1973" i="3"/>
  <c r="AL1973" i="3"/>
  <c r="AH1973" i="3"/>
  <c r="AG1973" i="3"/>
  <c r="AD1973" i="3"/>
  <c r="AE1973" i="3" s="1"/>
  <c r="AB1973" i="3"/>
  <c r="AK1973" i="3" s="1"/>
  <c r="D1973" i="3"/>
  <c r="C1973" i="3"/>
  <c r="AO1972" i="3"/>
  <c r="AP1972" i="3" s="1"/>
  <c r="AN1972" i="3"/>
  <c r="AM1972" i="3"/>
  <c r="AL1972" i="3"/>
  <c r="AH1972" i="3"/>
  <c r="AG1972" i="3"/>
  <c r="AD1972" i="3"/>
  <c r="AE1972" i="3" s="1"/>
  <c r="AB1972" i="3"/>
  <c r="AK1972" i="3" s="1"/>
  <c r="D1972" i="3"/>
  <c r="C1972" i="3"/>
  <c r="AO1971" i="3"/>
  <c r="AP1971" i="3" s="1"/>
  <c r="AN1971" i="3"/>
  <c r="AM1971" i="3"/>
  <c r="AL1971" i="3"/>
  <c r="AH1971" i="3"/>
  <c r="AG1971" i="3"/>
  <c r="AD1971" i="3"/>
  <c r="AE1971" i="3" s="1"/>
  <c r="AB1971" i="3"/>
  <c r="AC1971" i="3" s="1"/>
  <c r="D1971" i="3"/>
  <c r="C1971" i="3"/>
  <c r="AO1970" i="3"/>
  <c r="AP1970" i="3" s="1"/>
  <c r="AN1970" i="3"/>
  <c r="AM1970" i="3"/>
  <c r="AL1970" i="3"/>
  <c r="AH1970" i="3"/>
  <c r="AG1970" i="3"/>
  <c r="AD1970" i="3"/>
  <c r="AE1970" i="3" s="1"/>
  <c r="AB1970" i="3"/>
  <c r="AC1970" i="3" s="1"/>
  <c r="D1970" i="3"/>
  <c r="C1970" i="3"/>
  <c r="AO1969" i="3"/>
  <c r="AP1969" i="3" s="1"/>
  <c r="AN1969" i="3"/>
  <c r="AM1969" i="3"/>
  <c r="AL1969" i="3"/>
  <c r="AH1969" i="3"/>
  <c r="AG1969" i="3"/>
  <c r="AD1969" i="3"/>
  <c r="AE1969" i="3" s="1"/>
  <c r="AB1969" i="3"/>
  <c r="AK1969" i="3" s="1"/>
  <c r="D1969" i="3"/>
  <c r="C1969" i="3"/>
  <c r="AO1968" i="3"/>
  <c r="AP1968" i="3" s="1"/>
  <c r="AN1968" i="3"/>
  <c r="AM1968" i="3"/>
  <c r="AL1968" i="3"/>
  <c r="AH1968" i="3"/>
  <c r="AG1968" i="3"/>
  <c r="AD1968" i="3"/>
  <c r="AE1968" i="3" s="1"/>
  <c r="AB1968" i="3"/>
  <c r="AK1968" i="3" s="1"/>
  <c r="D1968" i="3"/>
  <c r="C1968" i="3"/>
  <c r="AO1967" i="3"/>
  <c r="AP1967" i="3" s="1"/>
  <c r="AN1967" i="3"/>
  <c r="AM1967" i="3"/>
  <c r="AL1967" i="3"/>
  <c r="AK1967" i="3"/>
  <c r="AH1967" i="3"/>
  <c r="D1967" i="3"/>
  <c r="C1967" i="3"/>
  <c r="AO1966" i="3"/>
  <c r="AP1966" i="3" s="1"/>
  <c r="AN1966" i="3"/>
  <c r="AM1966" i="3"/>
  <c r="AL1966" i="3"/>
  <c r="AK1966" i="3"/>
  <c r="AH1966" i="3"/>
  <c r="D1966" i="3"/>
  <c r="C1966" i="3"/>
  <c r="AO1965" i="3"/>
  <c r="AP1965" i="3" s="1"/>
  <c r="AN1965" i="3"/>
  <c r="AM1965" i="3"/>
  <c r="AL1965" i="3"/>
  <c r="AK1965" i="3"/>
  <c r="AH1965" i="3"/>
  <c r="AB1965" i="3"/>
  <c r="AC1965" i="3" s="1"/>
  <c r="D1965" i="3"/>
  <c r="C1965" i="3"/>
  <c r="AO1964" i="3"/>
  <c r="AP1964" i="3" s="1"/>
  <c r="AN1964" i="3"/>
  <c r="AM1964" i="3"/>
  <c r="AL1964" i="3"/>
  <c r="AK1964" i="3"/>
  <c r="AH1964" i="3"/>
  <c r="AB1964" i="3"/>
  <c r="AC1964" i="3" s="1"/>
  <c r="D1964" i="3"/>
  <c r="C1964" i="3"/>
  <c r="AO1963" i="3"/>
  <c r="AP1963" i="3" s="1"/>
  <c r="AN1963" i="3"/>
  <c r="AM1963" i="3"/>
  <c r="AL1963" i="3"/>
  <c r="AH1963" i="3"/>
  <c r="AG1963" i="3"/>
  <c r="AD1963" i="3"/>
  <c r="AE1963" i="3" s="1"/>
  <c r="AB1963" i="3"/>
  <c r="D1963" i="3"/>
  <c r="C1963" i="3"/>
  <c r="AO1962" i="3"/>
  <c r="AP1962" i="3" s="1"/>
  <c r="AN1962" i="3"/>
  <c r="AM1962" i="3"/>
  <c r="AL1962" i="3"/>
  <c r="AH1962" i="3"/>
  <c r="AG1962" i="3"/>
  <c r="AD1962" i="3"/>
  <c r="AE1962" i="3" s="1"/>
  <c r="AB1962" i="3"/>
  <c r="AK1962" i="3" s="1"/>
  <c r="D1962" i="3"/>
  <c r="C1962" i="3"/>
  <c r="AU1961" i="3"/>
  <c r="AO1961" i="3"/>
  <c r="AP1961" i="3" s="1"/>
  <c r="AN1961" i="3"/>
  <c r="AM1961" i="3"/>
  <c r="AL1961" i="3"/>
  <c r="AK1961" i="3"/>
  <c r="AH1961" i="3"/>
  <c r="AB1961" i="3"/>
  <c r="AC1961" i="3" s="1"/>
  <c r="D1961" i="3"/>
  <c r="C1961" i="3"/>
  <c r="AO1960" i="3"/>
  <c r="AP1960" i="3" s="1"/>
  <c r="AN1960" i="3"/>
  <c r="AM1960" i="3"/>
  <c r="AL1960" i="3"/>
  <c r="AH1960" i="3"/>
  <c r="AG1960" i="3"/>
  <c r="AD1960" i="3"/>
  <c r="AE1960" i="3" s="1"/>
  <c r="AB1960" i="3"/>
  <c r="AK1960" i="3" s="1"/>
  <c r="D1960" i="3"/>
  <c r="C1960" i="3"/>
  <c r="AO1959" i="3"/>
  <c r="AP1959" i="3" s="1"/>
  <c r="AN1959" i="3"/>
  <c r="AM1959" i="3"/>
  <c r="AL1959" i="3"/>
  <c r="AH1959" i="3"/>
  <c r="AG1959" i="3"/>
  <c r="AD1959" i="3"/>
  <c r="AE1959" i="3" s="1"/>
  <c r="AB1959" i="3"/>
  <c r="AK1959" i="3" s="1"/>
  <c r="D1959" i="3"/>
  <c r="C1959" i="3"/>
  <c r="AO1958" i="3"/>
  <c r="AP1958" i="3" s="1"/>
  <c r="AN1958" i="3"/>
  <c r="AM1958" i="3"/>
  <c r="AL1958" i="3"/>
  <c r="AH1958" i="3"/>
  <c r="AG1958" i="3"/>
  <c r="AD1958" i="3"/>
  <c r="AE1958" i="3" s="1"/>
  <c r="AB1958" i="3"/>
  <c r="AC1958" i="3" s="1"/>
  <c r="D1958" i="3"/>
  <c r="C1958" i="3"/>
  <c r="AO1957" i="3"/>
  <c r="AP1957" i="3" s="1"/>
  <c r="AN1957" i="3"/>
  <c r="AM1957" i="3"/>
  <c r="AL1957" i="3"/>
  <c r="AH1957" i="3"/>
  <c r="AG1957" i="3"/>
  <c r="AD1957" i="3"/>
  <c r="AE1957" i="3" s="1"/>
  <c r="AB1957" i="3"/>
  <c r="AK1957" i="3" s="1"/>
  <c r="D1957" i="3"/>
  <c r="C1957" i="3"/>
  <c r="AO1956" i="3"/>
  <c r="AP1956" i="3" s="1"/>
  <c r="AN1956" i="3"/>
  <c r="AM1956" i="3"/>
  <c r="AL1956" i="3"/>
  <c r="AH1956" i="3"/>
  <c r="AG1956" i="3"/>
  <c r="AD1956" i="3"/>
  <c r="AE1956" i="3" s="1"/>
  <c r="AB1956" i="3"/>
  <c r="D1956" i="3"/>
  <c r="C1956" i="3"/>
  <c r="AO1955" i="3"/>
  <c r="AP1955" i="3" s="1"/>
  <c r="AN1955" i="3"/>
  <c r="AM1955" i="3"/>
  <c r="AL1955" i="3"/>
  <c r="AH1955" i="3"/>
  <c r="AG1955" i="3"/>
  <c r="AD1955" i="3"/>
  <c r="AE1955" i="3" s="1"/>
  <c r="AB1955" i="3"/>
  <c r="AK1955" i="3" s="1"/>
  <c r="D1955" i="3"/>
  <c r="C1955" i="3"/>
  <c r="AO1954" i="3"/>
  <c r="AP1954" i="3" s="1"/>
  <c r="AN1954" i="3"/>
  <c r="AM1954" i="3"/>
  <c r="AL1954" i="3"/>
  <c r="AH1954" i="3"/>
  <c r="AG1954" i="3"/>
  <c r="AD1954" i="3"/>
  <c r="AE1954" i="3" s="1"/>
  <c r="AB1954" i="3"/>
  <c r="AC1954" i="3" s="1"/>
  <c r="D1954" i="3"/>
  <c r="C1954" i="3"/>
  <c r="AO1953" i="3"/>
  <c r="AP1953" i="3" s="1"/>
  <c r="AN1953" i="3"/>
  <c r="AM1953" i="3"/>
  <c r="AL1953" i="3"/>
  <c r="AH1953" i="3"/>
  <c r="AG1953" i="3"/>
  <c r="AD1953" i="3"/>
  <c r="AE1953" i="3" s="1"/>
  <c r="AB1953" i="3"/>
  <c r="AK1953" i="3" s="1"/>
  <c r="D1953" i="3"/>
  <c r="C1953" i="3"/>
  <c r="AO1952" i="3"/>
  <c r="AP1952" i="3" s="1"/>
  <c r="AN1952" i="3"/>
  <c r="AM1952" i="3"/>
  <c r="AL1952" i="3"/>
  <c r="AH1952" i="3"/>
  <c r="AG1952" i="3"/>
  <c r="AD1952" i="3"/>
  <c r="AE1952" i="3" s="1"/>
  <c r="AB1952" i="3"/>
  <c r="D1952" i="3"/>
  <c r="C1952" i="3"/>
  <c r="AO1951" i="3"/>
  <c r="AP1951" i="3" s="1"/>
  <c r="AN1951" i="3"/>
  <c r="AM1951" i="3"/>
  <c r="AL1951" i="3"/>
  <c r="AH1951" i="3"/>
  <c r="AG1951" i="3"/>
  <c r="AD1951" i="3"/>
  <c r="AE1951" i="3" s="1"/>
  <c r="AB1951" i="3"/>
  <c r="AC1951" i="3" s="1"/>
  <c r="D1951" i="3"/>
  <c r="C1951" i="3"/>
  <c r="AO1950" i="3"/>
  <c r="AP1950" i="3" s="1"/>
  <c r="AN1950" i="3"/>
  <c r="AM1950" i="3"/>
  <c r="AL1950" i="3"/>
  <c r="AH1950" i="3"/>
  <c r="AG1950" i="3"/>
  <c r="AD1950" i="3"/>
  <c r="AE1950" i="3" s="1"/>
  <c r="AB1950" i="3"/>
  <c r="D1950" i="3"/>
  <c r="C1950" i="3"/>
  <c r="AO1949" i="3"/>
  <c r="AP1949" i="3" s="1"/>
  <c r="AN1949" i="3"/>
  <c r="AM1949" i="3"/>
  <c r="AL1949" i="3"/>
  <c r="AH1949" i="3"/>
  <c r="AG1949" i="3"/>
  <c r="AD1949" i="3"/>
  <c r="AE1949" i="3" s="1"/>
  <c r="AB1949" i="3"/>
  <c r="AK1949" i="3" s="1"/>
  <c r="D1949" i="3"/>
  <c r="C1949" i="3"/>
  <c r="AO1948" i="3"/>
  <c r="AP1948" i="3" s="1"/>
  <c r="AN1948" i="3"/>
  <c r="AM1948" i="3"/>
  <c r="AL1948" i="3"/>
  <c r="AH1948" i="3"/>
  <c r="AG1948" i="3"/>
  <c r="AD1948" i="3"/>
  <c r="AE1948" i="3" s="1"/>
  <c r="AB1948" i="3"/>
  <c r="AC1948" i="3" s="1"/>
  <c r="D1948" i="3"/>
  <c r="C1948" i="3"/>
  <c r="AO1947" i="3"/>
  <c r="AP1947" i="3" s="1"/>
  <c r="AN1947" i="3"/>
  <c r="AM1947" i="3"/>
  <c r="AL1947" i="3"/>
  <c r="AH1947" i="3"/>
  <c r="AG1947" i="3"/>
  <c r="AD1947" i="3"/>
  <c r="AE1947" i="3" s="1"/>
  <c r="AB1947" i="3"/>
  <c r="AK1947" i="3" s="1"/>
  <c r="D1947" i="3"/>
  <c r="C1947" i="3"/>
  <c r="AO1946" i="3"/>
  <c r="AP1946" i="3" s="1"/>
  <c r="AN1946" i="3"/>
  <c r="AM1946" i="3"/>
  <c r="AL1946" i="3"/>
  <c r="AH1946" i="3"/>
  <c r="AG1946" i="3"/>
  <c r="AD1946" i="3"/>
  <c r="AE1946" i="3" s="1"/>
  <c r="AB1946" i="3"/>
  <c r="AK1946" i="3" s="1"/>
  <c r="D1946" i="3"/>
  <c r="C1946" i="3"/>
  <c r="AO1945" i="3"/>
  <c r="AP1945" i="3" s="1"/>
  <c r="AN1945" i="3"/>
  <c r="AM1945" i="3"/>
  <c r="AL1945" i="3"/>
  <c r="AK1945" i="3"/>
  <c r="AH1945" i="3"/>
  <c r="AG1945" i="3"/>
  <c r="D1945" i="3"/>
  <c r="C1945" i="3"/>
  <c r="AO1944" i="3"/>
  <c r="AP1944" i="3" s="1"/>
  <c r="AN1944" i="3"/>
  <c r="AM1944" i="3"/>
  <c r="AL1944" i="3"/>
  <c r="AH1944" i="3"/>
  <c r="AG1944" i="3"/>
  <c r="AD1944" i="3"/>
  <c r="AE1944" i="3" s="1"/>
  <c r="AB1944" i="3"/>
  <c r="D1944" i="3"/>
  <c r="C1944" i="3"/>
  <c r="AO1943" i="3"/>
  <c r="AP1943" i="3" s="1"/>
  <c r="AN1943" i="3"/>
  <c r="AM1943" i="3"/>
  <c r="AL1943" i="3"/>
  <c r="AH1943" i="3"/>
  <c r="AG1943" i="3"/>
  <c r="AD1943" i="3"/>
  <c r="AE1943" i="3" s="1"/>
  <c r="AB1943" i="3"/>
  <c r="AK1943" i="3" s="1"/>
  <c r="D1943" i="3"/>
  <c r="C1943" i="3"/>
  <c r="AO1942" i="3"/>
  <c r="AP1942" i="3" s="1"/>
  <c r="AN1942" i="3"/>
  <c r="AM1942" i="3"/>
  <c r="AL1942" i="3"/>
  <c r="AH1942" i="3"/>
  <c r="AG1942" i="3"/>
  <c r="AD1942" i="3"/>
  <c r="AE1942" i="3" s="1"/>
  <c r="AB1942" i="3"/>
  <c r="D1942" i="3"/>
  <c r="C1942" i="3"/>
  <c r="AO1941" i="3"/>
  <c r="AP1941" i="3" s="1"/>
  <c r="AN1941" i="3"/>
  <c r="AM1941" i="3"/>
  <c r="AL1941" i="3"/>
  <c r="AH1941" i="3"/>
  <c r="AG1941" i="3"/>
  <c r="D1941" i="3"/>
  <c r="C1941" i="3"/>
  <c r="AO1940" i="3"/>
  <c r="AP1940" i="3" s="1"/>
  <c r="AN1940" i="3"/>
  <c r="AM1940" i="3"/>
  <c r="AL1940" i="3"/>
  <c r="AK1940" i="3"/>
  <c r="AH1940" i="3"/>
  <c r="AG1940" i="3"/>
  <c r="D1940" i="3"/>
  <c r="C1940" i="3"/>
  <c r="AO1939" i="3"/>
  <c r="AP1939" i="3" s="1"/>
  <c r="AN1939" i="3"/>
  <c r="AM1939" i="3"/>
  <c r="AL1939" i="3"/>
  <c r="AK1939" i="3"/>
  <c r="AH1939" i="3"/>
  <c r="AG1939" i="3"/>
  <c r="D1939" i="3"/>
  <c r="C1939" i="3"/>
  <c r="AO1938" i="3"/>
  <c r="AP1938" i="3" s="1"/>
  <c r="AN1938" i="3"/>
  <c r="AM1938" i="3"/>
  <c r="AL1938" i="3"/>
  <c r="AH1938" i="3"/>
  <c r="AG1938" i="3"/>
  <c r="AD1938" i="3"/>
  <c r="AE1938" i="3" s="1"/>
  <c r="AB1938" i="3"/>
  <c r="AK1938" i="3" s="1"/>
  <c r="D1938" i="3"/>
  <c r="C1938" i="3"/>
  <c r="AO1937" i="3"/>
  <c r="AP1937" i="3" s="1"/>
  <c r="AN1937" i="3"/>
  <c r="AM1937" i="3"/>
  <c r="AL1937" i="3"/>
  <c r="AK1937" i="3"/>
  <c r="AH1937" i="3"/>
  <c r="AG1937" i="3"/>
  <c r="D1937" i="3"/>
  <c r="C1937" i="3"/>
  <c r="AO1936" i="3"/>
  <c r="AP1936" i="3" s="1"/>
  <c r="AN1936" i="3"/>
  <c r="AM1936" i="3"/>
  <c r="AL1936" i="3"/>
  <c r="AK1936" i="3"/>
  <c r="AH1936" i="3"/>
  <c r="AG1936" i="3"/>
  <c r="D1936" i="3"/>
  <c r="C1936" i="3"/>
  <c r="AO1935" i="3"/>
  <c r="AP1935" i="3" s="1"/>
  <c r="AN1935" i="3"/>
  <c r="AM1935" i="3"/>
  <c r="AL1935" i="3"/>
  <c r="AH1935" i="3"/>
  <c r="AG1935" i="3"/>
  <c r="AD1935" i="3"/>
  <c r="AE1935" i="3" s="1"/>
  <c r="AB1935" i="3"/>
  <c r="K1935" i="3"/>
  <c r="D1935" i="3"/>
  <c r="C1935" i="3"/>
  <c r="AO1934" i="3"/>
  <c r="AP1934" i="3" s="1"/>
  <c r="AN1934" i="3"/>
  <c r="AM1934" i="3"/>
  <c r="AL1934" i="3"/>
  <c r="AH1934" i="3"/>
  <c r="AG1934" i="3"/>
  <c r="AD1934" i="3"/>
  <c r="AE1934" i="3" s="1"/>
  <c r="AB1934" i="3"/>
  <c r="AK1934" i="3" s="1"/>
  <c r="K1934" i="3"/>
  <c r="D1934" i="3"/>
  <c r="C1934" i="3"/>
  <c r="AO1933" i="3"/>
  <c r="AP1933" i="3" s="1"/>
  <c r="AN1933" i="3"/>
  <c r="AM1933" i="3"/>
  <c r="AL1933" i="3"/>
  <c r="AH1933" i="3"/>
  <c r="AG1933" i="3"/>
  <c r="AD1933" i="3"/>
  <c r="AE1933" i="3" s="1"/>
  <c r="AB1933" i="3"/>
  <c r="AK1933" i="3" s="1"/>
  <c r="K1933" i="3"/>
  <c r="D1933" i="3"/>
  <c r="C1933" i="3"/>
  <c r="AO1932" i="3"/>
  <c r="AP1932" i="3" s="1"/>
  <c r="AN1932" i="3"/>
  <c r="AM1932" i="3"/>
  <c r="AL1932" i="3"/>
  <c r="AH1932" i="3"/>
  <c r="AG1932" i="3"/>
  <c r="AD1932" i="3"/>
  <c r="AE1932" i="3" s="1"/>
  <c r="AB1932" i="3"/>
  <c r="AK1932" i="3" s="1"/>
  <c r="K1932" i="3"/>
  <c r="D1932" i="3"/>
  <c r="C1932" i="3"/>
  <c r="AO1931" i="3"/>
  <c r="AP1931" i="3" s="1"/>
  <c r="AN1931" i="3"/>
  <c r="AM1931" i="3"/>
  <c r="AL1931" i="3"/>
  <c r="AH1931" i="3"/>
  <c r="AG1931" i="3"/>
  <c r="AD1931" i="3"/>
  <c r="AE1931" i="3" s="1"/>
  <c r="AB1931" i="3"/>
  <c r="AK1931" i="3" s="1"/>
  <c r="K1931" i="3"/>
  <c r="D1931" i="3"/>
  <c r="C1931" i="3"/>
  <c r="AO1930" i="3"/>
  <c r="AP1930" i="3" s="1"/>
  <c r="AN1930" i="3"/>
  <c r="AM1930" i="3"/>
  <c r="AL1930" i="3"/>
  <c r="AH1930" i="3"/>
  <c r="AG1930" i="3"/>
  <c r="AD1930" i="3"/>
  <c r="AE1930" i="3" s="1"/>
  <c r="AB1930" i="3"/>
  <c r="AK1930" i="3" s="1"/>
  <c r="K1930" i="3"/>
  <c r="D1930" i="3"/>
  <c r="C1930" i="3"/>
  <c r="AO1929" i="3"/>
  <c r="AP1929" i="3" s="1"/>
  <c r="AN1929" i="3"/>
  <c r="AM1929" i="3"/>
  <c r="AL1929" i="3"/>
  <c r="AH1929" i="3"/>
  <c r="AG1929" i="3"/>
  <c r="AD1929" i="3"/>
  <c r="AE1929" i="3" s="1"/>
  <c r="AB1929" i="3"/>
  <c r="AK1929" i="3" s="1"/>
  <c r="K1929" i="3"/>
  <c r="D1929" i="3"/>
  <c r="C1929" i="3"/>
  <c r="AO1928" i="3"/>
  <c r="AP1928" i="3" s="1"/>
  <c r="AN1928" i="3"/>
  <c r="AM1928" i="3"/>
  <c r="AL1928" i="3"/>
  <c r="AH1928" i="3"/>
  <c r="AG1928" i="3"/>
  <c r="AD1928" i="3"/>
  <c r="AE1928" i="3" s="1"/>
  <c r="AB1928" i="3"/>
  <c r="AK1928" i="3" s="1"/>
  <c r="K1928" i="3"/>
  <c r="D1928" i="3"/>
  <c r="C1928" i="3"/>
  <c r="AO1927" i="3"/>
  <c r="AP1927" i="3" s="1"/>
  <c r="AN1927" i="3"/>
  <c r="AM1927" i="3"/>
  <c r="AL1927" i="3"/>
  <c r="AH1927" i="3"/>
  <c r="AG1927" i="3"/>
  <c r="AD1927" i="3"/>
  <c r="AE1927" i="3" s="1"/>
  <c r="AB1927" i="3"/>
  <c r="AK1927" i="3" s="1"/>
  <c r="K1927" i="3"/>
  <c r="D1927" i="3"/>
  <c r="C1927" i="3"/>
  <c r="AO1926" i="3"/>
  <c r="AP1926" i="3" s="1"/>
  <c r="AN1926" i="3"/>
  <c r="AM1926" i="3"/>
  <c r="AL1926" i="3"/>
  <c r="AH1926" i="3"/>
  <c r="AG1926" i="3"/>
  <c r="AD1926" i="3"/>
  <c r="AE1926" i="3" s="1"/>
  <c r="AB1926" i="3"/>
  <c r="AK1926" i="3" s="1"/>
  <c r="K1926" i="3"/>
  <c r="D1926" i="3"/>
  <c r="C1926" i="3"/>
  <c r="AO1925" i="3"/>
  <c r="AP1925" i="3" s="1"/>
  <c r="AN1925" i="3"/>
  <c r="AM1925" i="3"/>
  <c r="AL1925" i="3"/>
  <c r="AH1925" i="3"/>
  <c r="AG1925" i="3"/>
  <c r="AD1925" i="3"/>
  <c r="AE1925" i="3" s="1"/>
  <c r="AB1925" i="3"/>
  <c r="AK1925" i="3" s="1"/>
  <c r="K1925" i="3"/>
  <c r="D1925" i="3"/>
  <c r="C1925" i="3"/>
  <c r="AO1924" i="3"/>
  <c r="AP1924" i="3" s="1"/>
  <c r="AN1924" i="3"/>
  <c r="AM1924" i="3"/>
  <c r="AL1924" i="3"/>
  <c r="AH1924" i="3"/>
  <c r="AG1924" i="3"/>
  <c r="AD1924" i="3"/>
  <c r="AE1924" i="3" s="1"/>
  <c r="AB1924" i="3"/>
  <c r="AK1924" i="3" s="1"/>
  <c r="K1924" i="3"/>
  <c r="D1924" i="3"/>
  <c r="C1924" i="3"/>
  <c r="AO1923" i="3"/>
  <c r="AP1923" i="3" s="1"/>
  <c r="AN1923" i="3"/>
  <c r="AM1923" i="3"/>
  <c r="AL1923" i="3"/>
  <c r="AH1923" i="3"/>
  <c r="AG1923" i="3"/>
  <c r="AD1923" i="3"/>
  <c r="AE1923" i="3" s="1"/>
  <c r="AB1923" i="3"/>
  <c r="AK1923" i="3" s="1"/>
  <c r="K1923" i="3"/>
  <c r="D1923" i="3"/>
  <c r="C1923" i="3"/>
  <c r="AO1922" i="3"/>
  <c r="AP1922" i="3" s="1"/>
  <c r="AN1922" i="3"/>
  <c r="AM1922" i="3"/>
  <c r="AL1922" i="3"/>
  <c r="AH1922" i="3"/>
  <c r="AG1922" i="3"/>
  <c r="AD1922" i="3"/>
  <c r="AE1922" i="3" s="1"/>
  <c r="AB1922" i="3"/>
  <c r="AK1922" i="3" s="1"/>
  <c r="K1922" i="3"/>
  <c r="D1922" i="3"/>
  <c r="C1922" i="3"/>
  <c r="AO1921" i="3"/>
  <c r="AP1921" i="3" s="1"/>
  <c r="AN1921" i="3"/>
  <c r="AM1921" i="3"/>
  <c r="AL1921" i="3"/>
  <c r="AH1921" i="3"/>
  <c r="AG1921" i="3"/>
  <c r="AD1921" i="3"/>
  <c r="AE1921" i="3" s="1"/>
  <c r="AB1921" i="3"/>
  <c r="AK1921" i="3" s="1"/>
  <c r="K1921" i="3"/>
  <c r="D1921" i="3"/>
  <c r="C1921" i="3"/>
  <c r="AO1920" i="3"/>
  <c r="AP1920" i="3" s="1"/>
  <c r="AN1920" i="3"/>
  <c r="AM1920" i="3"/>
  <c r="AL1920" i="3"/>
  <c r="AH1920" i="3"/>
  <c r="AG1920" i="3"/>
  <c r="AD1920" i="3"/>
  <c r="AE1920" i="3" s="1"/>
  <c r="AB1920" i="3"/>
  <c r="AK1920" i="3" s="1"/>
  <c r="K1920" i="3"/>
  <c r="D1920" i="3"/>
  <c r="C1920" i="3"/>
  <c r="AO1919" i="3"/>
  <c r="AP1919" i="3" s="1"/>
  <c r="AN1919" i="3"/>
  <c r="AM1919" i="3"/>
  <c r="AL1919" i="3"/>
  <c r="AH1919" i="3"/>
  <c r="AG1919" i="3"/>
  <c r="AD1919" i="3"/>
  <c r="AE1919" i="3" s="1"/>
  <c r="AB1919" i="3"/>
  <c r="AK1919" i="3" s="1"/>
  <c r="K1919" i="3"/>
  <c r="D1919" i="3"/>
  <c r="C1919" i="3"/>
  <c r="AO1918" i="3"/>
  <c r="AP1918" i="3" s="1"/>
  <c r="AN1918" i="3"/>
  <c r="AM1918" i="3"/>
  <c r="AL1918" i="3"/>
  <c r="AH1918" i="3"/>
  <c r="AG1918" i="3"/>
  <c r="AD1918" i="3"/>
  <c r="AE1918" i="3" s="1"/>
  <c r="AB1918" i="3"/>
  <c r="AK1918" i="3" s="1"/>
  <c r="K1918" i="3"/>
  <c r="D1918" i="3"/>
  <c r="C1918" i="3"/>
  <c r="AO1917" i="3"/>
  <c r="AP1917" i="3" s="1"/>
  <c r="AN1917" i="3"/>
  <c r="AM1917" i="3"/>
  <c r="AL1917" i="3"/>
  <c r="AH1917" i="3"/>
  <c r="AG1917" i="3"/>
  <c r="AD1917" i="3"/>
  <c r="AE1917" i="3" s="1"/>
  <c r="AB1917" i="3"/>
  <c r="K1917" i="3"/>
  <c r="D1917" i="3"/>
  <c r="C1917" i="3"/>
  <c r="AO1916" i="3"/>
  <c r="AP1916" i="3" s="1"/>
  <c r="AN1916" i="3"/>
  <c r="AM1916" i="3"/>
  <c r="AL1916" i="3"/>
  <c r="AH1916" i="3"/>
  <c r="AG1916" i="3"/>
  <c r="AD1916" i="3"/>
  <c r="AE1916" i="3" s="1"/>
  <c r="AB1916" i="3"/>
  <c r="AK1916" i="3" s="1"/>
  <c r="K1916" i="3"/>
  <c r="D1916" i="3"/>
  <c r="C1916" i="3"/>
  <c r="AO1915" i="3"/>
  <c r="AP1915" i="3" s="1"/>
  <c r="AN1915" i="3"/>
  <c r="AM1915" i="3"/>
  <c r="AL1915" i="3"/>
  <c r="AH1915" i="3"/>
  <c r="AG1915" i="3"/>
  <c r="AD1915" i="3"/>
  <c r="AE1915" i="3" s="1"/>
  <c r="AB1915" i="3"/>
  <c r="AK1915" i="3" s="1"/>
  <c r="K1915" i="3"/>
  <c r="D1915" i="3"/>
  <c r="C1915" i="3"/>
  <c r="AO1914" i="3"/>
  <c r="AP1914" i="3" s="1"/>
  <c r="AN1914" i="3"/>
  <c r="AM1914" i="3"/>
  <c r="AL1914" i="3"/>
  <c r="AH1914" i="3"/>
  <c r="AG1914" i="3"/>
  <c r="AD1914" i="3"/>
  <c r="AE1914" i="3" s="1"/>
  <c r="AB1914" i="3"/>
  <c r="AC1914" i="3" s="1"/>
  <c r="K1914" i="3"/>
  <c r="D1914" i="3"/>
  <c r="C1914" i="3"/>
  <c r="AO1913" i="3"/>
  <c r="AP1913" i="3" s="1"/>
  <c r="AN1913" i="3"/>
  <c r="AM1913" i="3"/>
  <c r="AL1913" i="3"/>
  <c r="AH1913" i="3"/>
  <c r="AG1913" i="3"/>
  <c r="AD1913" i="3"/>
  <c r="AE1913" i="3" s="1"/>
  <c r="AB1913" i="3"/>
  <c r="K1913" i="3"/>
  <c r="D1913" i="3"/>
  <c r="C1913" i="3"/>
  <c r="AO1912" i="3"/>
  <c r="AP1912" i="3" s="1"/>
  <c r="AN1912" i="3"/>
  <c r="AM1912" i="3"/>
  <c r="AL1912" i="3"/>
  <c r="AH1912" i="3"/>
  <c r="AG1912" i="3"/>
  <c r="AD1912" i="3"/>
  <c r="AE1912" i="3" s="1"/>
  <c r="AB1912" i="3"/>
  <c r="AC1912" i="3" s="1"/>
  <c r="K1912" i="3"/>
  <c r="D1912" i="3"/>
  <c r="C1912" i="3"/>
  <c r="AO1911" i="3"/>
  <c r="AP1911" i="3" s="1"/>
  <c r="AN1911" i="3"/>
  <c r="AM1911" i="3"/>
  <c r="AL1911" i="3"/>
  <c r="AH1911" i="3"/>
  <c r="AG1911" i="3"/>
  <c r="AD1911" i="3"/>
  <c r="AE1911" i="3" s="1"/>
  <c r="AB1911" i="3"/>
  <c r="AK1911" i="3" s="1"/>
  <c r="K1911" i="3"/>
  <c r="D1911" i="3"/>
  <c r="C1911" i="3"/>
  <c r="AO1910" i="3"/>
  <c r="AP1910" i="3" s="1"/>
  <c r="AN1910" i="3"/>
  <c r="AM1910" i="3"/>
  <c r="AL1910" i="3"/>
  <c r="AH1910" i="3"/>
  <c r="AG1910" i="3"/>
  <c r="AD1910" i="3"/>
  <c r="AE1910" i="3" s="1"/>
  <c r="AB1910" i="3"/>
  <c r="AK1910" i="3" s="1"/>
  <c r="K1910" i="3"/>
  <c r="D1910" i="3"/>
  <c r="C1910" i="3"/>
  <c r="AO1909" i="3"/>
  <c r="AP1909" i="3" s="1"/>
  <c r="AN1909" i="3"/>
  <c r="AM1909" i="3"/>
  <c r="AL1909" i="3"/>
  <c r="AH1909" i="3"/>
  <c r="AG1909" i="3"/>
  <c r="AD1909" i="3"/>
  <c r="AE1909" i="3" s="1"/>
  <c r="AB1909" i="3"/>
  <c r="AK1909" i="3" s="1"/>
  <c r="K1909" i="3"/>
  <c r="D1909" i="3"/>
  <c r="C1909" i="3"/>
  <c r="AO1908" i="3"/>
  <c r="AP1908" i="3" s="1"/>
  <c r="AN1908" i="3"/>
  <c r="AM1908" i="3"/>
  <c r="AL1908" i="3"/>
  <c r="AH1908" i="3"/>
  <c r="AG1908" i="3"/>
  <c r="AD1908" i="3"/>
  <c r="AE1908" i="3" s="1"/>
  <c r="AB1908" i="3"/>
  <c r="AC1908" i="3" s="1"/>
  <c r="K1908" i="3"/>
  <c r="D1908" i="3"/>
  <c r="C1908" i="3"/>
  <c r="AO1907" i="3"/>
  <c r="AP1907" i="3" s="1"/>
  <c r="AN1907" i="3"/>
  <c r="AM1907" i="3"/>
  <c r="AL1907" i="3"/>
  <c r="AH1907" i="3"/>
  <c r="AG1907" i="3"/>
  <c r="AD1907" i="3"/>
  <c r="AE1907" i="3" s="1"/>
  <c r="AB1907" i="3"/>
  <c r="AK1907" i="3" s="1"/>
  <c r="K1907" i="3"/>
  <c r="D1907" i="3"/>
  <c r="C1907" i="3"/>
  <c r="AO1906" i="3"/>
  <c r="AP1906" i="3" s="1"/>
  <c r="AN1906" i="3"/>
  <c r="AM1906" i="3"/>
  <c r="AL1906" i="3"/>
  <c r="AH1906" i="3"/>
  <c r="AG1906" i="3"/>
  <c r="AD1906" i="3"/>
  <c r="AE1906" i="3" s="1"/>
  <c r="AB1906" i="3"/>
  <c r="K1906" i="3"/>
  <c r="D1906" i="3"/>
  <c r="C1906" i="3"/>
  <c r="AO1905" i="3"/>
  <c r="AP1905" i="3" s="1"/>
  <c r="AN1905" i="3"/>
  <c r="AM1905" i="3"/>
  <c r="AL1905" i="3"/>
  <c r="AH1905" i="3"/>
  <c r="AG1905" i="3"/>
  <c r="AD1905" i="3"/>
  <c r="AE1905" i="3" s="1"/>
  <c r="AB1905" i="3"/>
  <c r="AK1905" i="3" s="1"/>
  <c r="K1905" i="3"/>
  <c r="D1905" i="3"/>
  <c r="C1905" i="3"/>
  <c r="AO1904" i="3"/>
  <c r="AP1904" i="3" s="1"/>
  <c r="AN1904" i="3"/>
  <c r="AM1904" i="3"/>
  <c r="AL1904" i="3"/>
  <c r="AH1904" i="3"/>
  <c r="AG1904" i="3"/>
  <c r="AD1904" i="3"/>
  <c r="AE1904" i="3" s="1"/>
  <c r="AB1904" i="3"/>
  <c r="AC1904" i="3" s="1"/>
  <c r="K1904" i="3"/>
  <c r="D1904" i="3"/>
  <c r="C1904" i="3"/>
  <c r="AO1903" i="3"/>
  <c r="AP1903" i="3" s="1"/>
  <c r="AN1903" i="3"/>
  <c r="AM1903" i="3"/>
  <c r="AL1903" i="3"/>
  <c r="AH1903" i="3"/>
  <c r="AG1903" i="3"/>
  <c r="AD1903" i="3"/>
  <c r="AE1903" i="3" s="1"/>
  <c r="AB1903" i="3"/>
  <c r="K1903" i="3"/>
  <c r="D1903" i="3"/>
  <c r="C1903" i="3"/>
  <c r="AO1902" i="3"/>
  <c r="AP1902" i="3" s="1"/>
  <c r="AN1902" i="3"/>
  <c r="AM1902" i="3"/>
  <c r="AL1902" i="3"/>
  <c r="AH1902" i="3"/>
  <c r="AG1902" i="3"/>
  <c r="AD1902" i="3"/>
  <c r="AE1902" i="3" s="1"/>
  <c r="AB1902" i="3"/>
  <c r="AK1902" i="3" s="1"/>
  <c r="K1902" i="3"/>
  <c r="D1902" i="3"/>
  <c r="C1902" i="3"/>
  <c r="AO1901" i="3"/>
  <c r="AP1901" i="3" s="1"/>
  <c r="AN1901" i="3"/>
  <c r="AM1901" i="3"/>
  <c r="AL1901" i="3"/>
  <c r="AH1901" i="3"/>
  <c r="AG1901" i="3"/>
  <c r="AD1901" i="3"/>
  <c r="AE1901" i="3" s="1"/>
  <c r="AB1901" i="3"/>
  <c r="AK1901" i="3" s="1"/>
  <c r="K1901" i="3"/>
  <c r="D1901" i="3"/>
  <c r="C1901" i="3"/>
  <c r="AO1900" i="3"/>
  <c r="AP1900" i="3" s="1"/>
  <c r="AN1900" i="3"/>
  <c r="AM1900" i="3"/>
  <c r="AL1900" i="3"/>
  <c r="AH1900" i="3"/>
  <c r="AG1900" i="3"/>
  <c r="AD1900" i="3"/>
  <c r="AE1900" i="3" s="1"/>
  <c r="AB1900" i="3"/>
  <c r="AK1900" i="3" s="1"/>
  <c r="K1900" i="3"/>
  <c r="D1900" i="3"/>
  <c r="C1900" i="3"/>
  <c r="AO1899" i="3"/>
  <c r="AP1899" i="3" s="1"/>
  <c r="AN1899" i="3"/>
  <c r="AM1899" i="3"/>
  <c r="AL1899" i="3"/>
  <c r="AH1899" i="3"/>
  <c r="AG1899" i="3"/>
  <c r="AD1899" i="3"/>
  <c r="AE1899" i="3" s="1"/>
  <c r="AB1899" i="3"/>
  <c r="K1899" i="3"/>
  <c r="D1899" i="3"/>
  <c r="C1899" i="3"/>
  <c r="AO1898" i="3"/>
  <c r="AP1898" i="3" s="1"/>
  <c r="AN1898" i="3"/>
  <c r="AM1898" i="3"/>
  <c r="AL1898" i="3"/>
  <c r="AH1898" i="3"/>
  <c r="AG1898" i="3"/>
  <c r="AD1898" i="3"/>
  <c r="AE1898" i="3" s="1"/>
  <c r="AB1898" i="3"/>
  <c r="AK1898" i="3" s="1"/>
  <c r="K1898" i="3"/>
  <c r="D1898" i="3"/>
  <c r="C1898" i="3"/>
  <c r="AO1897" i="3"/>
  <c r="AP1897" i="3" s="1"/>
  <c r="AN1897" i="3"/>
  <c r="AM1897" i="3"/>
  <c r="AL1897" i="3"/>
  <c r="AH1897" i="3"/>
  <c r="AG1897" i="3"/>
  <c r="AD1897" i="3"/>
  <c r="AE1897" i="3" s="1"/>
  <c r="AB1897" i="3"/>
  <c r="K1897" i="3"/>
  <c r="D1897" i="3"/>
  <c r="C1897" i="3"/>
  <c r="AO1896" i="3"/>
  <c r="AP1896" i="3" s="1"/>
  <c r="AN1896" i="3"/>
  <c r="AM1896" i="3"/>
  <c r="AL1896" i="3"/>
  <c r="AH1896" i="3"/>
  <c r="AG1896" i="3"/>
  <c r="AD1896" i="3"/>
  <c r="AE1896" i="3" s="1"/>
  <c r="AB1896" i="3"/>
  <c r="AK1896" i="3" s="1"/>
  <c r="K1896" i="3"/>
  <c r="D1896" i="3"/>
  <c r="C1896" i="3"/>
  <c r="AO1895" i="3"/>
  <c r="AP1895" i="3" s="1"/>
  <c r="AN1895" i="3"/>
  <c r="AM1895" i="3"/>
  <c r="AL1895" i="3"/>
  <c r="AH1895" i="3"/>
  <c r="AG1895" i="3"/>
  <c r="AD1895" i="3"/>
  <c r="AE1895" i="3" s="1"/>
  <c r="AB1895" i="3"/>
  <c r="K1895" i="3"/>
  <c r="D1895" i="3"/>
  <c r="C1895" i="3"/>
  <c r="AO1894" i="3"/>
  <c r="AP1894" i="3" s="1"/>
  <c r="AN1894" i="3"/>
  <c r="AM1894" i="3"/>
  <c r="AL1894" i="3"/>
  <c r="AH1894" i="3"/>
  <c r="AG1894" i="3"/>
  <c r="AD1894" i="3"/>
  <c r="AE1894" i="3" s="1"/>
  <c r="AB1894" i="3"/>
  <c r="AK1894" i="3" s="1"/>
  <c r="K1894" i="3"/>
  <c r="D1894" i="3"/>
  <c r="C1894" i="3"/>
  <c r="AO1893" i="3"/>
  <c r="AP1893" i="3" s="1"/>
  <c r="AN1893" i="3"/>
  <c r="AM1893" i="3"/>
  <c r="AL1893" i="3"/>
  <c r="AH1893" i="3"/>
  <c r="AG1893" i="3"/>
  <c r="AD1893" i="3"/>
  <c r="AE1893" i="3" s="1"/>
  <c r="AB1893" i="3"/>
  <c r="AK1893" i="3" s="1"/>
  <c r="K1893" i="3"/>
  <c r="D1893" i="3"/>
  <c r="C1893" i="3"/>
  <c r="AO1892" i="3"/>
  <c r="AP1892" i="3" s="1"/>
  <c r="AN1892" i="3"/>
  <c r="AM1892" i="3"/>
  <c r="AL1892" i="3"/>
  <c r="AH1892" i="3"/>
  <c r="AG1892" i="3"/>
  <c r="AD1892" i="3"/>
  <c r="AE1892" i="3" s="1"/>
  <c r="AB1892" i="3"/>
  <c r="AK1892" i="3" s="1"/>
  <c r="K1892" i="3"/>
  <c r="D1892" i="3"/>
  <c r="C1892" i="3"/>
  <c r="AU1891" i="3"/>
  <c r="AO1891" i="3"/>
  <c r="AP1891" i="3" s="1"/>
  <c r="AN1891" i="3"/>
  <c r="AM1891" i="3"/>
  <c r="AL1891" i="3"/>
  <c r="AK1891" i="3"/>
  <c r="AH1891" i="3"/>
  <c r="AG1891" i="3"/>
  <c r="AB1891" i="3"/>
  <c r="AC1891" i="3" s="1"/>
  <c r="K1891" i="3"/>
  <c r="D1891" i="3"/>
  <c r="C1891" i="3"/>
  <c r="AO1890" i="3"/>
  <c r="AP1890" i="3" s="1"/>
  <c r="AN1890" i="3"/>
  <c r="AM1890" i="3"/>
  <c r="AL1890" i="3"/>
  <c r="AH1890" i="3"/>
  <c r="AG1890" i="3"/>
  <c r="AD1890" i="3"/>
  <c r="AE1890" i="3" s="1"/>
  <c r="AB1890" i="3"/>
  <c r="AK1890" i="3" s="1"/>
  <c r="K1890" i="3"/>
  <c r="D1890" i="3"/>
  <c r="C1890" i="3"/>
  <c r="AO1889" i="3"/>
  <c r="AP1889" i="3" s="1"/>
  <c r="AN1889" i="3"/>
  <c r="AM1889" i="3"/>
  <c r="AL1889" i="3"/>
  <c r="AH1889" i="3"/>
  <c r="AG1889" i="3"/>
  <c r="AD1889" i="3"/>
  <c r="AE1889" i="3" s="1"/>
  <c r="AB1889" i="3"/>
  <c r="AC1889" i="3" s="1"/>
  <c r="K1889" i="3"/>
  <c r="D1889" i="3"/>
  <c r="C1889" i="3"/>
  <c r="AO1888" i="3"/>
  <c r="AP1888" i="3" s="1"/>
  <c r="AN1888" i="3"/>
  <c r="AM1888" i="3"/>
  <c r="AL1888" i="3"/>
  <c r="AH1888" i="3"/>
  <c r="AG1888" i="3"/>
  <c r="AD1888" i="3"/>
  <c r="AE1888" i="3" s="1"/>
  <c r="AB1888" i="3"/>
  <c r="AK1888" i="3" s="1"/>
  <c r="K1888" i="3"/>
  <c r="D1888" i="3"/>
  <c r="C1888" i="3"/>
  <c r="AO1887" i="3"/>
  <c r="AP1887" i="3" s="1"/>
  <c r="AN1887" i="3"/>
  <c r="AM1887" i="3"/>
  <c r="AL1887" i="3"/>
  <c r="AH1887" i="3"/>
  <c r="AG1887" i="3"/>
  <c r="AD1887" i="3"/>
  <c r="AE1887" i="3" s="1"/>
  <c r="AB1887" i="3"/>
  <c r="AK1887" i="3" s="1"/>
  <c r="K1887" i="3"/>
  <c r="D1887" i="3"/>
  <c r="C1887" i="3"/>
  <c r="AO1886" i="3"/>
  <c r="AP1886" i="3" s="1"/>
  <c r="AN1886" i="3"/>
  <c r="AM1886" i="3"/>
  <c r="AL1886" i="3"/>
  <c r="AH1886" i="3"/>
  <c r="AG1886" i="3"/>
  <c r="AD1886" i="3"/>
  <c r="AE1886" i="3" s="1"/>
  <c r="AB1886" i="3"/>
  <c r="AK1886" i="3" s="1"/>
  <c r="K1886" i="3"/>
  <c r="D1886" i="3"/>
  <c r="C1886" i="3"/>
  <c r="AO1885" i="3"/>
  <c r="AP1885" i="3" s="1"/>
  <c r="AN1885" i="3"/>
  <c r="AM1885" i="3"/>
  <c r="AL1885" i="3"/>
  <c r="AH1885" i="3"/>
  <c r="AG1885" i="3"/>
  <c r="AD1885" i="3"/>
  <c r="AE1885" i="3" s="1"/>
  <c r="AB1885" i="3"/>
  <c r="AK1885" i="3" s="1"/>
  <c r="K1885" i="3"/>
  <c r="D1885" i="3"/>
  <c r="C1885" i="3"/>
  <c r="AO1884" i="3"/>
  <c r="AP1884" i="3" s="1"/>
  <c r="AN1884" i="3"/>
  <c r="AM1884" i="3"/>
  <c r="AL1884" i="3"/>
  <c r="AH1884" i="3"/>
  <c r="AG1884" i="3"/>
  <c r="AD1884" i="3"/>
  <c r="AE1884" i="3" s="1"/>
  <c r="AB1884" i="3"/>
  <c r="AK1884" i="3" s="1"/>
  <c r="K1884" i="3"/>
  <c r="D1884" i="3"/>
  <c r="C1884" i="3"/>
  <c r="AO1883" i="3"/>
  <c r="AP1883" i="3" s="1"/>
  <c r="AN1883" i="3"/>
  <c r="AM1883" i="3"/>
  <c r="AL1883" i="3"/>
  <c r="AH1883" i="3"/>
  <c r="AG1883" i="3"/>
  <c r="AD1883" i="3"/>
  <c r="AE1883" i="3" s="1"/>
  <c r="AB1883" i="3"/>
  <c r="AK1883" i="3" s="1"/>
  <c r="K1883" i="3"/>
  <c r="D1883" i="3"/>
  <c r="C1883" i="3"/>
  <c r="AO1882" i="3"/>
  <c r="AP1882" i="3" s="1"/>
  <c r="AN1882" i="3"/>
  <c r="AM1882" i="3"/>
  <c r="AL1882" i="3"/>
  <c r="AH1882" i="3"/>
  <c r="AG1882" i="3"/>
  <c r="AD1882" i="3"/>
  <c r="AE1882" i="3" s="1"/>
  <c r="AB1882" i="3"/>
  <c r="AK1882" i="3" s="1"/>
  <c r="K1882" i="3"/>
  <c r="D1882" i="3"/>
  <c r="C1882" i="3"/>
  <c r="AO1881" i="3"/>
  <c r="AP1881" i="3" s="1"/>
  <c r="AN1881" i="3"/>
  <c r="AM1881" i="3"/>
  <c r="AL1881" i="3"/>
  <c r="AH1881" i="3"/>
  <c r="AG1881" i="3"/>
  <c r="AD1881" i="3"/>
  <c r="AE1881" i="3" s="1"/>
  <c r="AB1881" i="3"/>
  <c r="AC1881" i="3" s="1"/>
  <c r="K1881" i="3"/>
  <c r="D1881" i="3"/>
  <c r="C1881" i="3"/>
  <c r="AO1880" i="3"/>
  <c r="AP1880" i="3" s="1"/>
  <c r="AN1880" i="3"/>
  <c r="AM1880" i="3"/>
  <c r="AL1880" i="3"/>
  <c r="AH1880" i="3"/>
  <c r="AG1880" i="3"/>
  <c r="AD1880" i="3"/>
  <c r="AE1880" i="3" s="1"/>
  <c r="AB1880" i="3"/>
  <c r="AK1880" i="3" s="1"/>
  <c r="K1880" i="3"/>
  <c r="D1880" i="3"/>
  <c r="C1880" i="3"/>
  <c r="AO1879" i="3"/>
  <c r="AP1879" i="3" s="1"/>
  <c r="AN1879" i="3"/>
  <c r="AM1879" i="3"/>
  <c r="AL1879" i="3"/>
  <c r="AH1879" i="3"/>
  <c r="AG1879" i="3"/>
  <c r="AD1879" i="3"/>
  <c r="AE1879" i="3" s="1"/>
  <c r="AB1879" i="3"/>
  <c r="AC1879" i="3" s="1"/>
  <c r="K1879" i="3"/>
  <c r="D1879" i="3"/>
  <c r="C1879" i="3"/>
  <c r="AO1878" i="3"/>
  <c r="AP1878" i="3" s="1"/>
  <c r="AN1878" i="3"/>
  <c r="AM1878" i="3"/>
  <c r="AL1878" i="3"/>
  <c r="AH1878" i="3"/>
  <c r="AG1878" i="3"/>
  <c r="AD1878" i="3"/>
  <c r="AE1878" i="3" s="1"/>
  <c r="AB1878" i="3"/>
  <c r="AK1878" i="3" s="1"/>
  <c r="K1878" i="3"/>
  <c r="D1878" i="3"/>
  <c r="C1878" i="3"/>
  <c r="AO1877" i="3"/>
  <c r="AP1877" i="3" s="1"/>
  <c r="AN1877" i="3"/>
  <c r="AM1877" i="3"/>
  <c r="AL1877" i="3"/>
  <c r="AH1877" i="3"/>
  <c r="AG1877" i="3"/>
  <c r="AD1877" i="3"/>
  <c r="AE1877" i="3" s="1"/>
  <c r="AB1877" i="3"/>
  <c r="AC1877" i="3" s="1"/>
  <c r="K1877" i="3"/>
  <c r="D1877" i="3"/>
  <c r="C1877" i="3"/>
  <c r="AO1876" i="3"/>
  <c r="AP1876" i="3" s="1"/>
  <c r="AN1876" i="3"/>
  <c r="AM1876" i="3"/>
  <c r="AL1876" i="3"/>
  <c r="AH1876" i="3"/>
  <c r="AG1876" i="3"/>
  <c r="AD1876" i="3"/>
  <c r="AE1876" i="3" s="1"/>
  <c r="AB1876" i="3"/>
  <c r="AK1876" i="3" s="1"/>
  <c r="K1876" i="3"/>
  <c r="D1876" i="3"/>
  <c r="C1876" i="3"/>
  <c r="AO1875" i="3"/>
  <c r="AP1875" i="3" s="1"/>
  <c r="AN1875" i="3"/>
  <c r="AM1875" i="3"/>
  <c r="AL1875" i="3"/>
  <c r="AH1875" i="3"/>
  <c r="AG1875" i="3"/>
  <c r="AD1875" i="3"/>
  <c r="AE1875" i="3" s="1"/>
  <c r="AB1875" i="3"/>
  <c r="AC1875" i="3" s="1"/>
  <c r="K1875" i="3"/>
  <c r="D1875" i="3"/>
  <c r="C1875" i="3"/>
  <c r="AO1874" i="3"/>
  <c r="AP1874" i="3" s="1"/>
  <c r="AN1874" i="3"/>
  <c r="AM1874" i="3"/>
  <c r="AL1874" i="3"/>
  <c r="AH1874" i="3"/>
  <c r="AG1874" i="3"/>
  <c r="AD1874" i="3"/>
  <c r="AE1874" i="3" s="1"/>
  <c r="AB1874" i="3"/>
  <c r="K1874" i="3"/>
  <c r="D1874" i="3"/>
  <c r="C1874" i="3"/>
  <c r="AO1873" i="3"/>
  <c r="AP1873" i="3" s="1"/>
  <c r="AN1873" i="3"/>
  <c r="AM1873" i="3"/>
  <c r="AL1873" i="3"/>
  <c r="AH1873" i="3"/>
  <c r="AG1873" i="3"/>
  <c r="AD1873" i="3"/>
  <c r="AE1873" i="3" s="1"/>
  <c r="AB1873" i="3"/>
  <c r="AC1873" i="3" s="1"/>
  <c r="K1873" i="3"/>
  <c r="D1873" i="3"/>
  <c r="C1873" i="3"/>
  <c r="AO1872" i="3"/>
  <c r="AP1872" i="3" s="1"/>
  <c r="AN1872" i="3"/>
  <c r="AM1872" i="3"/>
  <c r="AL1872" i="3"/>
  <c r="AH1872" i="3"/>
  <c r="AG1872" i="3"/>
  <c r="AD1872" i="3"/>
  <c r="AE1872" i="3" s="1"/>
  <c r="AB1872" i="3"/>
  <c r="AK1872" i="3" s="1"/>
  <c r="K1872" i="3"/>
  <c r="D1872" i="3"/>
  <c r="C1872" i="3"/>
  <c r="AO1871" i="3"/>
  <c r="AP1871" i="3" s="1"/>
  <c r="AN1871" i="3"/>
  <c r="AM1871" i="3"/>
  <c r="AL1871" i="3"/>
  <c r="AH1871" i="3"/>
  <c r="AG1871" i="3"/>
  <c r="AD1871" i="3"/>
  <c r="AE1871" i="3" s="1"/>
  <c r="AB1871" i="3"/>
  <c r="AC1871" i="3" s="1"/>
  <c r="K1871" i="3"/>
  <c r="D1871" i="3"/>
  <c r="C1871" i="3"/>
  <c r="AO1870" i="3"/>
  <c r="AP1870" i="3" s="1"/>
  <c r="AN1870" i="3"/>
  <c r="AM1870" i="3"/>
  <c r="AL1870" i="3"/>
  <c r="AH1870" i="3"/>
  <c r="AG1870" i="3"/>
  <c r="AD1870" i="3"/>
  <c r="AE1870" i="3" s="1"/>
  <c r="AB1870" i="3"/>
  <c r="K1870" i="3"/>
  <c r="D1870" i="3"/>
  <c r="C1870" i="3"/>
  <c r="AO1869" i="3"/>
  <c r="AP1869" i="3" s="1"/>
  <c r="AN1869" i="3"/>
  <c r="AM1869" i="3"/>
  <c r="AL1869" i="3"/>
  <c r="AH1869" i="3"/>
  <c r="AG1869" i="3"/>
  <c r="AD1869" i="3"/>
  <c r="AE1869" i="3" s="1"/>
  <c r="AB1869" i="3"/>
  <c r="AC1869" i="3" s="1"/>
  <c r="K1869" i="3"/>
  <c r="D1869" i="3"/>
  <c r="C1869" i="3"/>
  <c r="AO1868" i="3"/>
  <c r="AP1868" i="3" s="1"/>
  <c r="AN1868" i="3"/>
  <c r="AM1868" i="3"/>
  <c r="AL1868" i="3"/>
  <c r="AH1868" i="3"/>
  <c r="AG1868" i="3"/>
  <c r="AD1868" i="3"/>
  <c r="AE1868" i="3" s="1"/>
  <c r="AB1868" i="3"/>
  <c r="AK1868" i="3" s="1"/>
  <c r="K1868" i="3"/>
  <c r="D1868" i="3"/>
  <c r="C1868" i="3"/>
  <c r="AO1867" i="3"/>
  <c r="AP1867" i="3" s="1"/>
  <c r="AN1867" i="3"/>
  <c r="AM1867" i="3"/>
  <c r="AL1867" i="3"/>
  <c r="AH1867" i="3"/>
  <c r="AG1867" i="3"/>
  <c r="AD1867" i="3"/>
  <c r="AE1867" i="3" s="1"/>
  <c r="AB1867" i="3"/>
  <c r="AC1867" i="3" s="1"/>
  <c r="K1867" i="3"/>
  <c r="D1867" i="3"/>
  <c r="C1867" i="3"/>
  <c r="AO1866" i="3"/>
  <c r="AP1866" i="3" s="1"/>
  <c r="AN1866" i="3"/>
  <c r="AM1866" i="3"/>
  <c r="AL1866" i="3"/>
  <c r="AH1866" i="3"/>
  <c r="AG1866" i="3"/>
  <c r="AD1866" i="3"/>
  <c r="AE1866" i="3" s="1"/>
  <c r="AB1866" i="3"/>
  <c r="AK1866" i="3" s="1"/>
  <c r="K1866" i="3"/>
  <c r="D1866" i="3"/>
  <c r="C1866" i="3"/>
  <c r="AO1865" i="3"/>
  <c r="AP1865" i="3" s="1"/>
  <c r="AN1865" i="3"/>
  <c r="AM1865" i="3"/>
  <c r="AL1865" i="3"/>
  <c r="AH1865" i="3"/>
  <c r="AG1865" i="3"/>
  <c r="AD1865" i="3"/>
  <c r="AE1865" i="3" s="1"/>
  <c r="AB1865" i="3"/>
  <c r="AK1865" i="3" s="1"/>
  <c r="K1865" i="3"/>
  <c r="D1865" i="3"/>
  <c r="C1865" i="3"/>
  <c r="AO1864" i="3"/>
  <c r="AP1864" i="3" s="1"/>
  <c r="AN1864" i="3"/>
  <c r="AM1864" i="3"/>
  <c r="AL1864" i="3"/>
  <c r="AH1864" i="3"/>
  <c r="AG1864" i="3"/>
  <c r="AD1864" i="3"/>
  <c r="AE1864" i="3" s="1"/>
  <c r="AB1864" i="3"/>
  <c r="AK1864" i="3" s="1"/>
  <c r="K1864" i="3"/>
  <c r="D1864" i="3"/>
  <c r="C1864" i="3"/>
  <c r="AO1863" i="3"/>
  <c r="AP1863" i="3" s="1"/>
  <c r="AN1863" i="3"/>
  <c r="AM1863" i="3"/>
  <c r="AL1863" i="3"/>
  <c r="AH1863" i="3"/>
  <c r="AG1863" i="3"/>
  <c r="AD1863" i="3"/>
  <c r="AE1863" i="3" s="1"/>
  <c r="AB1863" i="3"/>
  <c r="AK1863" i="3" s="1"/>
  <c r="K1863" i="3"/>
  <c r="D1863" i="3"/>
  <c r="C1863" i="3"/>
  <c r="AO1862" i="3"/>
  <c r="AP1862" i="3" s="1"/>
  <c r="AN1862" i="3"/>
  <c r="AM1862" i="3"/>
  <c r="AL1862" i="3"/>
  <c r="AH1862" i="3"/>
  <c r="AG1862" i="3"/>
  <c r="AD1862" i="3"/>
  <c r="AE1862" i="3" s="1"/>
  <c r="AB1862" i="3"/>
  <c r="AK1862" i="3" s="1"/>
  <c r="K1862" i="3"/>
  <c r="D1862" i="3"/>
  <c r="C1862" i="3"/>
  <c r="AO1861" i="3"/>
  <c r="AP1861" i="3" s="1"/>
  <c r="AN1861" i="3"/>
  <c r="AM1861" i="3"/>
  <c r="AL1861" i="3"/>
  <c r="AH1861" i="3"/>
  <c r="AG1861" i="3"/>
  <c r="AD1861" i="3"/>
  <c r="AE1861" i="3" s="1"/>
  <c r="AB1861" i="3"/>
  <c r="AK1861" i="3" s="1"/>
  <c r="K1861" i="3"/>
  <c r="D1861" i="3"/>
  <c r="C1861" i="3"/>
  <c r="AU1860" i="3"/>
  <c r="AO1860" i="3"/>
  <c r="AP1860" i="3" s="1"/>
  <c r="AN1860" i="3"/>
  <c r="AM1860" i="3"/>
  <c r="AL1860" i="3"/>
  <c r="AK1860" i="3"/>
  <c r="AH1860" i="3"/>
  <c r="AG1860" i="3"/>
  <c r="AD1860" i="3"/>
  <c r="AE1860" i="3" s="1"/>
  <c r="AC1860" i="3"/>
  <c r="K1860" i="3"/>
  <c r="D1860" i="3"/>
  <c r="C1860" i="3"/>
  <c r="AO1859" i="3"/>
  <c r="AP1859" i="3" s="1"/>
  <c r="AN1859" i="3"/>
  <c r="AM1859" i="3"/>
  <c r="AL1859" i="3"/>
  <c r="AH1859" i="3"/>
  <c r="AG1859" i="3"/>
  <c r="AD1859" i="3"/>
  <c r="AE1859" i="3" s="1"/>
  <c r="AB1859" i="3"/>
  <c r="AC1859" i="3" s="1"/>
  <c r="K1859" i="3"/>
  <c r="D1859" i="3"/>
  <c r="C1859" i="3"/>
  <c r="AO1858" i="3"/>
  <c r="AP1858" i="3" s="1"/>
  <c r="AN1858" i="3"/>
  <c r="AM1858" i="3"/>
  <c r="AL1858" i="3"/>
  <c r="AH1858" i="3"/>
  <c r="AG1858" i="3"/>
  <c r="AD1858" i="3"/>
  <c r="AE1858" i="3" s="1"/>
  <c r="AB1858" i="3"/>
  <c r="AK1858" i="3" s="1"/>
  <c r="K1858" i="3"/>
  <c r="D1858" i="3"/>
  <c r="C1858" i="3"/>
  <c r="AO1857" i="3"/>
  <c r="AP1857" i="3" s="1"/>
  <c r="AN1857" i="3"/>
  <c r="AM1857" i="3"/>
  <c r="AL1857" i="3"/>
  <c r="AH1857" i="3"/>
  <c r="AG1857" i="3"/>
  <c r="AD1857" i="3"/>
  <c r="AE1857" i="3" s="1"/>
  <c r="AB1857" i="3"/>
  <c r="K1857" i="3"/>
  <c r="D1857" i="3"/>
  <c r="C1857" i="3"/>
  <c r="AO1856" i="3"/>
  <c r="AP1856" i="3" s="1"/>
  <c r="AN1856" i="3"/>
  <c r="AM1856" i="3"/>
  <c r="AL1856" i="3"/>
  <c r="AH1856" i="3"/>
  <c r="AG1856" i="3"/>
  <c r="AD1856" i="3"/>
  <c r="AE1856" i="3" s="1"/>
  <c r="AB1856" i="3"/>
  <c r="AK1856" i="3" s="1"/>
  <c r="K1856" i="3"/>
  <c r="D1856" i="3"/>
  <c r="C1856" i="3"/>
  <c r="AO1855" i="3"/>
  <c r="AP1855" i="3" s="1"/>
  <c r="AN1855" i="3"/>
  <c r="AM1855" i="3"/>
  <c r="AL1855" i="3"/>
  <c r="AH1855" i="3"/>
  <c r="AG1855" i="3"/>
  <c r="AD1855" i="3"/>
  <c r="AE1855" i="3" s="1"/>
  <c r="AB1855" i="3"/>
  <c r="AC1855" i="3" s="1"/>
  <c r="K1855" i="3"/>
  <c r="D1855" i="3"/>
  <c r="C1855" i="3"/>
  <c r="AO1854" i="3"/>
  <c r="AP1854" i="3" s="1"/>
  <c r="AN1854" i="3"/>
  <c r="AM1854" i="3"/>
  <c r="AL1854" i="3"/>
  <c r="AH1854" i="3"/>
  <c r="AG1854" i="3"/>
  <c r="AD1854" i="3"/>
  <c r="AE1854" i="3" s="1"/>
  <c r="AB1854" i="3"/>
  <c r="AK1854" i="3" s="1"/>
  <c r="K1854" i="3"/>
  <c r="D1854" i="3"/>
  <c r="C1854" i="3"/>
  <c r="AO1853" i="3"/>
  <c r="AP1853" i="3" s="1"/>
  <c r="AN1853" i="3"/>
  <c r="AM1853" i="3"/>
  <c r="AL1853" i="3"/>
  <c r="AH1853" i="3"/>
  <c r="AG1853" i="3"/>
  <c r="AD1853" i="3"/>
  <c r="AE1853" i="3" s="1"/>
  <c r="AB1853" i="3"/>
  <c r="AK1853" i="3" s="1"/>
  <c r="K1853" i="3"/>
  <c r="D1853" i="3"/>
  <c r="C1853" i="3"/>
  <c r="AO1852" i="3"/>
  <c r="AP1852" i="3" s="1"/>
  <c r="AN1852" i="3"/>
  <c r="AM1852" i="3"/>
  <c r="AL1852" i="3"/>
  <c r="AH1852" i="3"/>
  <c r="AG1852" i="3"/>
  <c r="AD1852" i="3"/>
  <c r="AE1852" i="3" s="1"/>
  <c r="AB1852" i="3"/>
  <c r="AK1852" i="3" s="1"/>
  <c r="K1852" i="3"/>
  <c r="D1852" i="3"/>
  <c r="C1852" i="3"/>
  <c r="AO1851" i="3"/>
  <c r="AP1851" i="3" s="1"/>
  <c r="AN1851" i="3"/>
  <c r="AM1851" i="3"/>
  <c r="AL1851" i="3"/>
  <c r="AH1851" i="3"/>
  <c r="AG1851" i="3"/>
  <c r="AD1851" i="3"/>
  <c r="AE1851" i="3" s="1"/>
  <c r="AB1851" i="3"/>
  <c r="AK1851" i="3" s="1"/>
  <c r="K1851" i="3"/>
  <c r="D1851" i="3"/>
  <c r="C1851" i="3"/>
  <c r="AO1850" i="3"/>
  <c r="AP1850" i="3" s="1"/>
  <c r="AN1850" i="3"/>
  <c r="AM1850" i="3"/>
  <c r="AL1850" i="3"/>
  <c r="AH1850" i="3"/>
  <c r="AG1850" i="3"/>
  <c r="AD1850" i="3"/>
  <c r="AE1850" i="3" s="1"/>
  <c r="AB1850" i="3"/>
  <c r="AC1850" i="3" s="1"/>
  <c r="K1850" i="3"/>
  <c r="D1850" i="3"/>
  <c r="C1850" i="3"/>
  <c r="AO1849" i="3"/>
  <c r="AP1849" i="3" s="1"/>
  <c r="AN1849" i="3"/>
  <c r="AM1849" i="3"/>
  <c r="AL1849" i="3"/>
  <c r="AH1849" i="3"/>
  <c r="AG1849" i="3"/>
  <c r="AD1849" i="3"/>
  <c r="AE1849" i="3" s="1"/>
  <c r="AB1849" i="3"/>
  <c r="AK1849" i="3" s="1"/>
  <c r="K1849" i="3"/>
  <c r="D1849" i="3"/>
  <c r="C1849" i="3"/>
  <c r="AO1848" i="3"/>
  <c r="AP1848" i="3" s="1"/>
  <c r="AN1848" i="3"/>
  <c r="AM1848" i="3"/>
  <c r="AL1848" i="3"/>
  <c r="AH1848" i="3"/>
  <c r="AG1848" i="3"/>
  <c r="AD1848" i="3"/>
  <c r="AE1848" i="3" s="1"/>
  <c r="AB1848" i="3"/>
  <c r="AC1848" i="3" s="1"/>
  <c r="K1848" i="3"/>
  <c r="D1848" i="3"/>
  <c r="C1848" i="3"/>
  <c r="AO1847" i="3"/>
  <c r="AP1847" i="3" s="1"/>
  <c r="AN1847" i="3"/>
  <c r="AM1847" i="3"/>
  <c r="AL1847" i="3"/>
  <c r="AH1847" i="3"/>
  <c r="AG1847" i="3"/>
  <c r="AD1847" i="3"/>
  <c r="AE1847" i="3" s="1"/>
  <c r="AB1847" i="3"/>
  <c r="AK1847" i="3" s="1"/>
  <c r="K1847" i="3"/>
  <c r="D1847" i="3"/>
  <c r="C1847" i="3"/>
  <c r="AO1846" i="3"/>
  <c r="AP1846" i="3" s="1"/>
  <c r="AN1846" i="3"/>
  <c r="AM1846" i="3"/>
  <c r="AL1846" i="3"/>
  <c r="AH1846" i="3"/>
  <c r="AG1846" i="3"/>
  <c r="AD1846" i="3"/>
  <c r="AE1846" i="3" s="1"/>
  <c r="AB1846" i="3"/>
  <c r="AC1846" i="3" s="1"/>
  <c r="K1846" i="3"/>
  <c r="D1846" i="3"/>
  <c r="C1846" i="3"/>
  <c r="AO1845" i="3"/>
  <c r="AP1845" i="3" s="1"/>
  <c r="AN1845" i="3"/>
  <c r="AM1845" i="3"/>
  <c r="AL1845" i="3"/>
  <c r="AH1845" i="3"/>
  <c r="AG1845" i="3"/>
  <c r="AD1845" i="3"/>
  <c r="AE1845" i="3" s="1"/>
  <c r="AB1845" i="3"/>
  <c r="AK1845" i="3" s="1"/>
  <c r="K1845" i="3"/>
  <c r="D1845" i="3"/>
  <c r="C1845" i="3"/>
  <c r="AO1844" i="3"/>
  <c r="AP1844" i="3" s="1"/>
  <c r="AN1844" i="3"/>
  <c r="AM1844" i="3"/>
  <c r="AL1844" i="3"/>
  <c r="AH1844" i="3"/>
  <c r="AG1844" i="3"/>
  <c r="AD1844" i="3"/>
  <c r="AE1844" i="3" s="1"/>
  <c r="AB1844" i="3"/>
  <c r="AC1844" i="3" s="1"/>
  <c r="K1844" i="3"/>
  <c r="D1844" i="3"/>
  <c r="C1844" i="3"/>
  <c r="AO1843" i="3"/>
  <c r="AP1843" i="3" s="1"/>
  <c r="AN1843" i="3"/>
  <c r="AM1843" i="3"/>
  <c r="AL1843" i="3"/>
  <c r="AH1843" i="3"/>
  <c r="AG1843" i="3"/>
  <c r="AD1843" i="3"/>
  <c r="AE1843" i="3" s="1"/>
  <c r="AB1843" i="3"/>
  <c r="AK1843" i="3" s="1"/>
  <c r="K1843" i="3"/>
  <c r="D1843" i="3"/>
  <c r="C1843" i="3"/>
  <c r="AO1842" i="3"/>
  <c r="AP1842" i="3" s="1"/>
  <c r="AN1842" i="3"/>
  <c r="AM1842" i="3"/>
  <c r="AL1842" i="3"/>
  <c r="AH1842" i="3"/>
  <c r="AG1842" i="3"/>
  <c r="AD1842" i="3"/>
  <c r="AE1842" i="3" s="1"/>
  <c r="AB1842" i="3"/>
  <c r="AC1842" i="3" s="1"/>
  <c r="K1842" i="3"/>
  <c r="D1842" i="3"/>
  <c r="C1842" i="3"/>
  <c r="AO1841" i="3"/>
  <c r="AP1841" i="3" s="1"/>
  <c r="AN1841" i="3"/>
  <c r="AM1841" i="3"/>
  <c r="AL1841" i="3"/>
  <c r="AH1841" i="3"/>
  <c r="AG1841" i="3"/>
  <c r="AD1841" i="3"/>
  <c r="AE1841" i="3" s="1"/>
  <c r="AB1841" i="3"/>
  <c r="AK1841" i="3" s="1"/>
  <c r="K1841" i="3"/>
  <c r="D1841" i="3"/>
  <c r="C1841" i="3"/>
  <c r="AO1840" i="3"/>
  <c r="AP1840" i="3" s="1"/>
  <c r="AN1840" i="3"/>
  <c r="AM1840" i="3"/>
  <c r="AL1840" i="3"/>
  <c r="AH1840" i="3"/>
  <c r="AG1840" i="3"/>
  <c r="AD1840" i="3"/>
  <c r="AE1840" i="3" s="1"/>
  <c r="AB1840" i="3"/>
  <c r="AC1840" i="3" s="1"/>
  <c r="K1840" i="3"/>
  <c r="D1840" i="3"/>
  <c r="C1840" i="3"/>
  <c r="AO1839" i="3"/>
  <c r="AP1839" i="3" s="1"/>
  <c r="AN1839" i="3"/>
  <c r="AM1839" i="3"/>
  <c r="AL1839" i="3"/>
  <c r="AH1839" i="3"/>
  <c r="AG1839" i="3"/>
  <c r="AD1839" i="3"/>
  <c r="AE1839" i="3" s="1"/>
  <c r="AB1839" i="3"/>
  <c r="AC1839" i="3" s="1"/>
  <c r="K1839" i="3"/>
  <c r="D1839" i="3"/>
  <c r="C1839" i="3"/>
  <c r="AO1838" i="3"/>
  <c r="AP1838" i="3" s="1"/>
  <c r="AN1838" i="3"/>
  <c r="AM1838" i="3"/>
  <c r="AL1838" i="3"/>
  <c r="AH1838" i="3"/>
  <c r="AG1838" i="3"/>
  <c r="AD1838" i="3"/>
  <c r="AE1838" i="3" s="1"/>
  <c r="AB1838" i="3"/>
  <c r="AK1838" i="3" s="1"/>
  <c r="K1838" i="3"/>
  <c r="D1838" i="3"/>
  <c r="C1838" i="3"/>
  <c r="AO1837" i="3"/>
  <c r="AP1837" i="3" s="1"/>
  <c r="AN1837" i="3"/>
  <c r="AM1837" i="3"/>
  <c r="AL1837" i="3"/>
  <c r="AH1837" i="3"/>
  <c r="AG1837" i="3"/>
  <c r="AD1837" i="3"/>
  <c r="AE1837" i="3" s="1"/>
  <c r="AB1837" i="3"/>
  <c r="K1837" i="3"/>
  <c r="D1837" i="3"/>
  <c r="C1837" i="3"/>
  <c r="AO1836" i="3"/>
  <c r="AP1836" i="3" s="1"/>
  <c r="AN1836" i="3"/>
  <c r="AM1836" i="3"/>
  <c r="AL1836" i="3"/>
  <c r="AH1836" i="3"/>
  <c r="AG1836" i="3"/>
  <c r="AD1836" i="3"/>
  <c r="AE1836" i="3" s="1"/>
  <c r="AB1836" i="3"/>
  <c r="AC1836" i="3" s="1"/>
  <c r="K1836" i="3"/>
  <c r="D1836" i="3"/>
  <c r="C1836" i="3"/>
  <c r="AO1835" i="3"/>
  <c r="AP1835" i="3" s="1"/>
  <c r="AN1835" i="3"/>
  <c r="AM1835" i="3"/>
  <c r="AL1835" i="3"/>
  <c r="AH1835" i="3"/>
  <c r="AG1835" i="3"/>
  <c r="AD1835" i="3"/>
  <c r="AE1835" i="3" s="1"/>
  <c r="AB1835" i="3"/>
  <c r="AC1835" i="3" s="1"/>
  <c r="K1835" i="3"/>
  <c r="D1835" i="3"/>
  <c r="C1835" i="3"/>
  <c r="AO1834" i="3"/>
  <c r="AP1834" i="3" s="1"/>
  <c r="AN1834" i="3"/>
  <c r="AM1834" i="3"/>
  <c r="AL1834" i="3"/>
  <c r="AH1834" i="3"/>
  <c r="AG1834" i="3"/>
  <c r="AD1834" i="3"/>
  <c r="AE1834" i="3" s="1"/>
  <c r="AB1834" i="3"/>
  <c r="K1834" i="3"/>
  <c r="D1834" i="3"/>
  <c r="C1834" i="3"/>
  <c r="AO1833" i="3"/>
  <c r="AP1833" i="3" s="1"/>
  <c r="AN1833" i="3"/>
  <c r="AM1833" i="3"/>
  <c r="AL1833" i="3"/>
  <c r="AH1833" i="3"/>
  <c r="AG1833" i="3"/>
  <c r="AD1833" i="3"/>
  <c r="AE1833" i="3" s="1"/>
  <c r="AB1833" i="3"/>
  <c r="AC1833" i="3" s="1"/>
  <c r="K1833" i="3"/>
  <c r="D1833" i="3"/>
  <c r="C1833" i="3"/>
  <c r="AO1832" i="3"/>
  <c r="AP1832" i="3" s="1"/>
  <c r="AN1832" i="3"/>
  <c r="AM1832" i="3"/>
  <c r="AL1832" i="3"/>
  <c r="AH1832" i="3"/>
  <c r="AG1832" i="3"/>
  <c r="AD1832" i="3"/>
  <c r="AE1832" i="3" s="1"/>
  <c r="AB1832" i="3"/>
  <c r="AK1832" i="3" s="1"/>
  <c r="K1832" i="3"/>
  <c r="D1832" i="3"/>
  <c r="C1832" i="3"/>
  <c r="AO1831" i="3"/>
  <c r="AP1831" i="3" s="1"/>
  <c r="AN1831" i="3"/>
  <c r="AM1831" i="3"/>
  <c r="AL1831" i="3"/>
  <c r="AH1831" i="3"/>
  <c r="AG1831" i="3"/>
  <c r="AD1831" i="3"/>
  <c r="AE1831" i="3" s="1"/>
  <c r="AB1831" i="3"/>
  <c r="K1831" i="3"/>
  <c r="D1831" i="3"/>
  <c r="C1831" i="3"/>
  <c r="AO1830" i="3"/>
  <c r="AP1830" i="3" s="1"/>
  <c r="AN1830" i="3"/>
  <c r="AM1830" i="3"/>
  <c r="AL1830" i="3"/>
  <c r="AH1830" i="3"/>
  <c r="AG1830" i="3"/>
  <c r="AD1830" i="3"/>
  <c r="AE1830" i="3" s="1"/>
  <c r="AB1830" i="3"/>
  <c r="AC1830" i="3" s="1"/>
  <c r="K1830" i="3"/>
  <c r="D1830" i="3"/>
  <c r="C1830" i="3"/>
  <c r="AO1829" i="3"/>
  <c r="AP1829" i="3" s="1"/>
  <c r="AN1829" i="3"/>
  <c r="AM1829" i="3"/>
  <c r="AL1829" i="3"/>
  <c r="AH1829" i="3"/>
  <c r="AG1829" i="3"/>
  <c r="AD1829" i="3"/>
  <c r="AE1829" i="3" s="1"/>
  <c r="AB1829" i="3"/>
  <c r="AK1829" i="3" s="1"/>
  <c r="K1829" i="3"/>
  <c r="D1829" i="3"/>
  <c r="C1829" i="3"/>
  <c r="AO1828" i="3"/>
  <c r="AP1828" i="3" s="1"/>
  <c r="AN1828" i="3"/>
  <c r="AM1828" i="3"/>
  <c r="AL1828" i="3"/>
  <c r="AH1828" i="3"/>
  <c r="AG1828" i="3"/>
  <c r="AD1828" i="3"/>
  <c r="AE1828" i="3" s="1"/>
  <c r="AB1828" i="3"/>
  <c r="AC1828" i="3" s="1"/>
  <c r="K1828" i="3"/>
  <c r="D1828" i="3"/>
  <c r="C1828" i="3"/>
  <c r="AO1827" i="3"/>
  <c r="AP1827" i="3" s="1"/>
  <c r="AN1827" i="3"/>
  <c r="AM1827" i="3"/>
  <c r="AL1827" i="3"/>
  <c r="AH1827" i="3"/>
  <c r="AG1827" i="3"/>
  <c r="AD1827" i="3"/>
  <c r="AE1827" i="3" s="1"/>
  <c r="AB1827" i="3"/>
  <c r="AK1827" i="3" s="1"/>
  <c r="K1827" i="3"/>
  <c r="D1827" i="3"/>
  <c r="C1827" i="3"/>
  <c r="AO1826" i="3"/>
  <c r="AP1826" i="3" s="1"/>
  <c r="AN1826" i="3"/>
  <c r="AM1826" i="3"/>
  <c r="AL1826" i="3"/>
  <c r="AH1826" i="3"/>
  <c r="AG1826" i="3"/>
  <c r="AD1826" i="3"/>
  <c r="AE1826" i="3" s="1"/>
  <c r="AB1826" i="3"/>
  <c r="AC1826" i="3" s="1"/>
  <c r="K1826" i="3"/>
  <c r="D1826" i="3"/>
  <c r="C1826" i="3"/>
  <c r="AO1825" i="3"/>
  <c r="AP1825" i="3" s="1"/>
  <c r="AN1825" i="3"/>
  <c r="AM1825" i="3"/>
  <c r="AL1825" i="3"/>
  <c r="AH1825" i="3"/>
  <c r="AG1825" i="3"/>
  <c r="AD1825" i="3"/>
  <c r="AE1825" i="3" s="1"/>
  <c r="AB1825" i="3"/>
  <c r="AK1825" i="3" s="1"/>
  <c r="K1825" i="3"/>
  <c r="D1825" i="3"/>
  <c r="C1825" i="3"/>
  <c r="AO1824" i="3"/>
  <c r="AP1824" i="3" s="1"/>
  <c r="AN1824" i="3"/>
  <c r="AM1824" i="3"/>
  <c r="AL1824" i="3"/>
  <c r="AH1824" i="3"/>
  <c r="AG1824" i="3"/>
  <c r="AD1824" i="3"/>
  <c r="AE1824" i="3" s="1"/>
  <c r="AB1824" i="3"/>
  <c r="AC1824" i="3" s="1"/>
  <c r="K1824" i="3"/>
  <c r="D1824" i="3"/>
  <c r="C1824" i="3"/>
  <c r="AO1823" i="3"/>
  <c r="AP1823" i="3" s="1"/>
  <c r="AN1823" i="3"/>
  <c r="AM1823" i="3"/>
  <c r="AL1823" i="3"/>
  <c r="AH1823" i="3"/>
  <c r="AG1823" i="3"/>
  <c r="AD1823" i="3"/>
  <c r="AE1823" i="3" s="1"/>
  <c r="AB1823" i="3"/>
  <c r="AK1823" i="3" s="1"/>
  <c r="K1823" i="3"/>
  <c r="D1823" i="3"/>
  <c r="C1823" i="3"/>
  <c r="AO1822" i="3"/>
  <c r="AP1822" i="3" s="1"/>
  <c r="AN1822" i="3"/>
  <c r="AM1822" i="3"/>
  <c r="AL1822" i="3"/>
  <c r="AH1822" i="3"/>
  <c r="AG1822" i="3"/>
  <c r="AD1822" i="3"/>
  <c r="AE1822" i="3" s="1"/>
  <c r="AB1822" i="3"/>
  <c r="K1822" i="3"/>
  <c r="D1822" i="3"/>
  <c r="C1822" i="3"/>
  <c r="AO1821" i="3"/>
  <c r="AP1821" i="3" s="1"/>
  <c r="AN1821" i="3"/>
  <c r="AM1821" i="3"/>
  <c r="AL1821" i="3"/>
  <c r="AH1821" i="3"/>
  <c r="AG1821" i="3"/>
  <c r="AD1821" i="3"/>
  <c r="AE1821" i="3" s="1"/>
  <c r="AB1821" i="3"/>
  <c r="AC1821" i="3" s="1"/>
  <c r="K1821" i="3"/>
  <c r="D1821" i="3"/>
  <c r="C1821" i="3"/>
  <c r="AO1820" i="3"/>
  <c r="AP1820" i="3" s="1"/>
  <c r="AN1820" i="3"/>
  <c r="AM1820" i="3"/>
  <c r="AL1820" i="3"/>
  <c r="AH1820" i="3"/>
  <c r="AG1820" i="3"/>
  <c r="AD1820" i="3"/>
  <c r="AE1820" i="3" s="1"/>
  <c r="AB1820" i="3"/>
  <c r="K1820" i="3"/>
  <c r="D1820" i="3"/>
  <c r="C1820" i="3"/>
  <c r="AO1819" i="3"/>
  <c r="AP1819" i="3" s="1"/>
  <c r="AN1819" i="3"/>
  <c r="AM1819" i="3"/>
  <c r="AL1819" i="3"/>
  <c r="AH1819" i="3"/>
  <c r="AG1819" i="3"/>
  <c r="AD1819" i="3"/>
  <c r="AE1819" i="3" s="1"/>
  <c r="AB1819" i="3"/>
  <c r="AK1819" i="3" s="1"/>
  <c r="K1819" i="3"/>
  <c r="D1819" i="3"/>
  <c r="C1819" i="3"/>
  <c r="AO1818" i="3"/>
  <c r="AP1818" i="3" s="1"/>
  <c r="AN1818" i="3"/>
  <c r="AM1818" i="3"/>
  <c r="AL1818" i="3"/>
  <c r="AH1818" i="3"/>
  <c r="AG1818" i="3"/>
  <c r="AD1818" i="3"/>
  <c r="AE1818" i="3" s="1"/>
  <c r="AB1818" i="3"/>
  <c r="K1818" i="3"/>
  <c r="D1818" i="3"/>
  <c r="C1818" i="3"/>
  <c r="AO1817" i="3"/>
  <c r="AP1817" i="3" s="1"/>
  <c r="AN1817" i="3"/>
  <c r="AM1817" i="3"/>
  <c r="AL1817" i="3"/>
  <c r="AH1817" i="3"/>
  <c r="AG1817" i="3"/>
  <c r="AD1817" i="3"/>
  <c r="AE1817" i="3" s="1"/>
  <c r="AB1817" i="3"/>
  <c r="AK1817" i="3" s="1"/>
  <c r="K1817" i="3"/>
  <c r="D1817" i="3"/>
  <c r="C1817" i="3"/>
  <c r="AO1816" i="3"/>
  <c r="AP1816" i="3" s="1"/>
  <c r="AN1816" i="3"/>
  <c r="AM1816" i="3"/>
  <c r="AL1816" i="3"/>
  <c r="AH1816" i="3"/>
  <c r="AG1816" i="3"/>
  <c r="AD1816" i="3"/>
  <c r="AE1816" i="3" s="1"/>
  <c r="AB1816" i="3"/>
  <c r="AK1816" i="3" s="1"/>
  <c r="K1816" i="3"/>
  <c r="D1816" i="3"/>
  <c r="C1816" i="3"/>
  <c r="AO1815" i="3"/>
  <c r="AP1815" i="3" s="1"/>
  <c r="AN1815" i="3"/>
  <c r="AM1815" i="3"/>
  <c r="AL1815" i="3"/>
  <c r="AH1815" i="3"/>
  <c r="AG1815" i="3"/>
  <c r="AD1815" i="3"/>
  <c r="AE1815" i="3" s="1"/>
  <c r="AB1815" i="3"/>
  <c r="AK1815" i="3" s="1"/>
  <c r="K1815" i="3"/>
  <c r="D1815" i="3"/>
  <c r="C1815" i="3"/>
  <c r="AO1814" i="3"/>
  <c r="AP1814" i="3" s="1"/>
  <c r="AN1814" i="3"/>
  <c r="AM1814" i="3"/>
  <c r="AL1814" i="3"/>
  <c r="AH1814" i="3"/>
  <c r="AG1814" i="3"/>
  <c r="AD1814" i="3"/>
  <c r="AE1814" i="3" s="1"/>
  <c r="AB1814" i="3"/>
  <c r="AK1814" i="3" s="1"/>
  <c r="K1814" i="3"/>
  <c r="D1814" i="3"/>
  <c r="C1814" i="3"/>
  <c r="AO1813" i="3"/>
  <c r="AP1813" i="3" s="1"/>
  <c r="AN1813" i="3"/>
  <c r="AM1813" i="3"/>
  <c r="AL1813" i="3"/>
  <c r="AH1813" i="3"/>
  <c r="AG1813" i="3"/>
  <c r="AD1813" i="3"/>
  <c r="AE1813" i="3" s="1"/>
  <c r="AB1813" i="3"/>
  <c r="AK1813" i="3" s="1"/>
  <c r="K1813" i="3"/>
  <c r="D1813" i="3"/>
  <c r="C1813" i="3"/>
  <c r="AO1812" i="3"/>
  <c r="AP1812" i="3" s="1"/>
  <c r="AN1812" i="3"/>
  <c r="AM1812" i="3"/>
  <c r="AL1812" i="3"/>
  <c r="AH1812" i="3"/>
  <c r="AG1812" i="3"/>
  <c r="AD1812" i="3"/>
  <c r="AE1812" i="3" s="1"/>
  <c r="AB1812" i="3"/>
  <c r="AK1812" i="3" s="1"/>
  <c r="K1812" i="3"/>
  <c r="D1812" i="3"/>
  <c r="C1812" i="3"/>
  <c r="AO1811" i="3"/>
  <c r="AP1811" i="3" s="1"/>
  <c r="AN1811" i="3"/>
  <c r="AM1811" i="3"/>
  <c r="AL1811" i="3"/>
  <c r="AH1811" i="3"/>
  <c r="AG1811" i="3"/>
  <c r="AD1811" i="3"/>
  <c r="AE1811" i="3" s="1"/>
  <c r="AB1811" i="3"/>
  <c r="AK1811" i="3" s="1"/>
  <c r="K1811" i="3"/>
  <c r="D1811" i="3"/>
  <c r="C1811" i="3"/>
  <c r="AO1810" i="3"/>
  <c r="AP1810" i="3" s="1"/>
  <c r="AN1810" i="3"/>
  <c r="AM1810" i="3"/>
  <c r="AL1810" i="3"/>
  <c r="AH1810" i="3"/>
  <c r="AG1810" i="3"/>
  <c r="AD1810" i="3"/>
  <c r="AE1810" i="3" s="1"/>
  <c r="AB1810" i="3"/>
  <c r="AK1810" i="3" s="1"/>
  <c r="K1810" i="3"/>
  <c r="D1810" i="3"/>
  <c r="C1810" i="3"/>
  <c r="AO1809" i="3"/>
  <c r="AP1809" i="3" s="1"/>
  <c r="AN1809" i="3"/>
  <c r="AM1809" i="3"/>
  <c r="AL1809" i="3"/>
  <c r="AH1809" i="3"/>
  <c r="AG1809" i="3"/>
  <c r="AD1809" i="3"/>
  <c r="AE1809" i="3" s="1"/>
  <c r="AB1809" i="3"/>
  <c r="AK1809" i="3" s="1"/>
  <c r="K1809" i="3"/>
  <c r="D1809" i="3"/>
  <c r="C1809" i="3"/>
  <c r="AO1808" i="3"/>
  <c r="AP1808" i="3" s="1"/>
  <c r="AN1808" i="3"/>
  <c r="AM1808" i="3"/>
  <c r="AL1808" i="3"/>
  <c r="AH1808" i="3"/>
  <c r="AG1808" i="3"/>
  <c r="AD1808" i="3"/>
  <c r="AE1808" i="3" s="1"/>
  <c r="AB1808" i="3"/>
  <c r="AK1808" i="3" s="1"/>
  <c r="K1808" i="3"/>
  <c r="D1808" i="3"/>
  <c r="C1808" i="3"/>
  <c r="AO1807" i="3"/>
  <c r="AP1807" i="3" s="1"/>
  <c r="AN1807" i="3"/>
  <c r="AM1807" i="3"/>
  <c r="AL1807" i="3"/>
  <c r="AH1807" i="3"/>
  <c r="AG1807" i="3"/>
  <c r="AD1807" i="3"/>
  <c r="AE1807" i="3" s="1"/>
  <c r="AB1807" i="3"/>
  <c r="AK1807" i="3" s="1"/>
  <c r="K1807" i="3"/>
  <c r="D1807" i="3"/>
  <c r="C1807" i="3"/>
  <c r="AO1806" i="3"/>
  <c r="AP1806" i="3" s="1"/>
  <c r="AN1806" i="3"/>
  <c r="AM1806" i="3"/>
  <c r="AL1806" i="3"/>
  <c r="AH1806" i="3"/>
  <c r="AG1806" i="3"/>
  <c r="AD1806" i="3"/>
  <c r="AE1806" i="3" s="1"/>
  <c r="AB1806" i="3"/>
  <c r="AK1806" i="3" s="1"/>
  <c r="K1806" i="3"/>
  <c r="D1806" i="3"/>
  <c r="C1806" i="3"/>
  <c r="AO1805" i="3"/>
  <c r="AP1805" i="3" s="1"/>
  <c r="AN1805" i="3"/>
  <c r="AM1805" i="3"/>
  <c r="AL1805" i="3"/>
  <c r="AH1805" i="3"/>
  <c r="AG1805" i="3"/>
  <c r="AD1805" i="3"/>
  <c r="AE1805" i="3" s="1"/>
  <c r="AB1805" i="3"/>
  <c r="AK1805" i="3" s="1"/>
  <c r="K1805" i="3"/>
  <c r="D1805" i="3"/>
  <c r="C1805" i="3"/>
  <c r="AO1804" i="3"/>
  <c r="AP1804" i="3" s="1"/>
  <c r="AN1804" i="3"/>
  <c r="AM1804" i="3"/>
  <c r="AL1804" i="3"/>
  <c r="AH1804" i="3"/>
  <c r="AG1804" i="3"/>
  <c r="AD1804" i="3"/>
  <c r="AE1804" i="3" s="1"/>
  <c r="AB1804" i="3"/>
  <c r="AK1804" i="3" s="1"/>
  <c r="K1804" i="3"/>
  <c r="D1804" i="3"/>
  <c r="C1804" i="3"/>
  <c r="AO1803" i="3"/>
  <c r="AP1803" i="3" s="1"/>
  <c r="AN1803" i="3"/>
  <c r="AM1803" i="3"/>
  <c r="AL1803" i="3"/>
  <c r="AH1803" i="3"/>
  <c r="AG1803" i="3"/>
  <c r="AD1803" i="3"/>
  <c r="AE1803" i="3" s="1"/>
  <c r="AB1803" i="3"/>
  <c r="K1803" i="3"/>
  <c r="D1803" i="3"/>
  <c r="C1803" i="3"/>
  <c r="AO1802" i="3"/>
  <c r="AP1802" i="3" s="1"/>
  <c r="AN1802" i="3"/>
  <c r="AM1802" i="3"/>
  <c r="AL1802" i="3"/>
  <c r="AH1802" i="3"/>
  <c r="AG1802" i="3"/>
  <c r="AD1802" i="3"/>
  <c r="AE1802" i="3" s="1"/>
  <c r="AB1802" i="3"/>
  <c r="AK1802" i="3" s="1"/>
  <c r="K1802" i="3"/>
  <c r="D1802" i="3"/>
  <c r="C1802" i="3"/>
  <c r="AO1801" i="3"/>
  <c r="AP1801" i="3" s="1"/>
  <c r="AN1801" i="3"/>
  <c r="AM1801" i="3"/>
  <c r="AL1801" i="3"/>
  <c r="AH1801" i="3"/>
  <c r="AG1801" i="3"/>
  <c r="AD1801" i="3"/>
  <c r="AE1801" i="3" s="1"/>
  <c r="AB1801" i="3"/>
  <c r="AK1801" i="3" s="1"/>
  <c r="K1801" i="3"/>
  <c r="D1801" i="3"/>
  <c r="C1801" i="3"/>
  <c r="AO1800" i="3"/>
  <c r="AP1800" i="3" s="1"/>
  <c r="AN1800" i="3"/>
  <c r="AM1800" i="3"/>
  <c r="AL1800" i="3"/>
  <c r="AH1800" i="3"/>
  <c r="AG1800" i="3"/>
  <c r="AD1800" i="3"/>
  <c r="AE1800" i="3" s="1"/>
  <c r="AB1800" i="3"/>
  <c r="AK1800" i="3" s="1"/>
  <c r="K1800" i="3"/>
  <c r="D1800" i="3"/>
  <c r="C1800" i="3"/>
  <c r="AO1799" i="3"/>
  <c r="AP1799" i="3" s="1"/>
  <c r="AN1799" i="3"/>
  <c r="AM1799" i="3"/>
  <c r="AL1799" i="3"/>
  <c r="AH1799" i="3"/>
  <c r="AG1799" i="3"/>
  <c r="AD1799" i="3"/>
  <c r="AE1799" i="3" s="1"/>
  <c r="AB1799" i="3"/>
  <c r="AK1799" i="3" s="1"/>
  <c r="K1799" i="3"/>
  <c r="D1799" i="3"/>
  <c r="C1799" i="3"/>
  <c r="AO1798" i="3"/>
  <c r="AP1798" i="3" s="1"/>
  <c r="AN1798" i="3"/>
  <c r="AM1798" i="3"/>
  <c r="AL1798" i="3"/>
  <c r="AH1798" i="3"/>
  <c r="AG1798" i="3"/>
  <c r="AD1798" i="3"/>
  <c r="AE1798" i="3" s="1"/>
  <c r="AB1798" i="3"/>
  <c r="AC1798" i="3" s="1"/>
  <c r="K1798" i="3"/>
  <c r="D1798" i="3"/>
  <c r="C1798" i="3"/>
  <c r="AO1797" i="3"/>
  <c r="AP1797" i="3" s="1"/>
  <c r="AN1797" i="3"/>
  <c r="AM1797" i="3"/>
  <c r="AL1797" i="3"/>
  <c r="AH1797" i="3"/>
  <c r="AG1797" i="3"/>
  <c r="AD1797" i="3"/>
  <c r="AE1797" i="3" s="1"/>
  <c r="AB1797" i="3"/>
  <c r="AK1797" i="3" s="1"/>
  <c r="K1797" i="3"/>
  <c r="D1797" i="3"/>
  <c r="C1797" i="3"/>
  <c r="AO1796" i="3"/>
  <c r="AP1796" i="3" s="1"/>
  <c r="AN1796" i="3"/>
  <c r="AM1796" i="3"/>
  <c r="AL1796" i="3"/>
  <c r="AH1796" i="3"/>
  <c r="AG1796" i="3"/>
  <c r="AD1796" i="3"/>
  <c r="AE1796" i="3" s="1"/>
  <c r="AB1796" i="3"/>
  <c r="AK1796" i="3" s="1"/>
  <c r="K1796" i="3"/>
  <c r="D1796" i="3"/>
  <c r="C1796" i="3"/>
  <c r="AO1795" i="3"/>
  <c r="AP1795" i="3" s="1"/>
  <c r="AN1795" i="3"/>
  <c r="AM1795" i="3"/>
  <c r="AL1795" i="3"/>
  <c r="AH1795" i="3"/>
  <c r="AG1795" i="3"/>
  <c r="AD1795" i="3"/>
  <c r="AE1795" i="3" s="1"/>
  <c r="AB1795" i="3"/>
  <c r="AK1795" i="3" s="1"/>
  <c r="K1795" i="3"/>
  <c r="D1795" i="3"/>
  <c r="C1795" i="3"/>
  <c r="AO1794" i="3"/>
  <c r="AP1794" i="3" s="1"/>
  <c r="AN1794" i="3"/>
  <c r="AM1794" i="3"/>
  <c r="AL1794" i="3"/>
  <c r="AH1794" i="3"/>
  <c r="AG1794" i="3"/>
  <c r="AD1794" i="3"/>
  <c r="AE1794" i="3" s="1"/>
  <c r="AB1794" i="3"/>
  <c r="AK1794" i="3" s="1"/>
  <c r="K1794" i="3"/>
  <c r="D1794" i="3"/>
  <c r="C1794" i="3"/>
  <c r="AO1793" i="3"/>
  <c r="AP1793" i="3" s="1"/>
  <c r="AN1793" i="3"/>
  <c r="AM1793" i="3"/>
  <c r="AL1793" i="3"/>
  <c r="AH1793" i="3"/>
  <c r="AG1793" i="3"/>
  <c r="AD1793" i="3"/>
  <c r="AE1793" i="3" s="1"/>
  <c r="AB1793" i="3"/>
  <c r="AK1793" i="3" s="1"/>
  <c r="K1793" i="3"/>
  <c r="D1793" i="3"/>
  <c r="C1793" i="3"/>
  <c r="AO1792" i="3"/>
  <c r="AP1792" i="3" s="1"/>
  <c r="AN1792" i="3"/>
  <c r="AM1792" i="3"/>
  <c r="AL1792" i="3"/>
  <c r="AH1792" i="3"/>
  <c r="AG1792" i="3"/>
  <c r="AD1792" i="3"/>
  <c r="AE1792" i="3" s="1"/>
  <c r="AB1792" i="3"/>
  <c r="AK1792" i="3" s="1"/>
  <c r="K1792" i="3"/>
  <c r="D1792" i="3"/>
  <c r="C1792" i="3"/>
  <c r="AO1791" i="3"/>
  <c r="AP1791" i="3" s="1"/>
  <c r="AN1791" i="3"/>
  <c r="AM1791" i="3"/>
  <c r="AL1791" i="3"/>
  <c r="AH1791" i="3"/>
  <c r="AG1791" i="3"/>
  <c r="AD1791" i="3"/>
  <c r="AE1791" i="3" s="1"/>
  <c r="AB1791" i="3"/>
  <c r="K1791" i="3"/>
  <c r="D1791" i="3"/>
  <c r="C1791" i="3"/>
  <c r="AO1790" i="3"/>
  <c r="AP1790" i="3" s="1"/>
  <c r="AN1790" i="3"/>
  <c r="AM1790" i="3"/>
  <c r="AL1790" i="3"/>
  <c r="AH1790" i="3"/>
  <c r="AG1790" i="3"/>
  <c r="AD1790" i="3"/>
  <c r="AE1790" i="3" s="1"/>
  <c r="AB1790" i="3"/>
  <c r="AC1790" i="3" s="1"/>
  <c r="K1790" i="3"/>
  <c r="D1790" i="3"/>
  <c r="C1790" i="3"/>
  <c r="AO1789" i="3"/>
  <c r="AP1789" i="3" s="1"/>
  <c r="AN1789" i="3"/>
  <c r="AM1789" i="3"/>
  <c r="AL1789" i="3"/>
  <c r="AH1789" i="3"/>
  <c r="AG1789" i="3"/>
  <c r="AD1789" i="3"/>
  <c r="AE1789" i="3" s="1"/>
  <c r="AB1789" i="3"/>
  <c r="AK1789" i="3" s="1"/>
  <c r="T1789" i="3"/>
  <c r="K1789" i="3"/>
  <c r="D1789" i="3"/>
  <c r="C1789" i="3"/>
  <c r="AO1788" i="3"/>
  <c r="AP1788" i="3" s="1"/>
  <c r="AN1788" i="3"/>
  <c r="AM1788" i="3"/>
  <c r="AL1788" i="3"/>
  <c r="AH1788" i="3"/>
  <c r="AG1788" i="3"/>
  <c r="AD1788" i="3"/>
  <c r="AE1788" i="3" s="1"/>
  <c r="AB1788" i="3"/>
  <c r="AK1788" i="3" s="1"/>
  <c r="T1788" i="3"/>
  <c r="K1788" i="3"/>
  <c r="D1788" i="3"/>
  <c r="C1788" i="3"/>
  <c r="AO1787" i="3"/>
  <c r="AP1787" i="3" s="1"/>
  <c r="AN1787" i="3"/>
  <c r="AM1787" i="3"/>
  <c r="AL1787" i="3"/>
  <c r="AH1787" i="3"/>
  <c r="AG1787" i="3"/>
  <c r="AD1787" i="3"/>
  <c r="AE1787" i="3" s="1"/>
  <c r="AB1787" i="3"/>
  <c r="AK1787" i="3" s="1"/>
  <c r="T1787" i="3"/>
  <c r="K1787" i="3"/>
  <c r="D1787" i="3"/>
  <c r="C1787" i="3"/>
  <c r="AO1786" i="3"/>
  <c r="AP1786" i="3" s="1"/>
  <c r="AN1786" i="3"/>
  <c r="AM1786" i="3"/>
  <c r="AL1786" i="3"/>
  <c r="AH1786" i="3"/>
  <c r="AG1786" i="3"/>
  <c r="AD1786" i="3"/>
  <c r="AE1786" i="3" s="1"/>
  <c r="AB1786" i="3"/>
  <c r="AK1786" i="3" s="1"/>
  <c r="T1786" i="3"/>
  <c r="K1786" i="3"/>
  <c r="D1786" i="3"/>
  <c r="C1786" i="3"/>
  <c r="AO1785" i="3"/>
  <c r="AP1785" i="3" s="1"/>
  <c r="AN1785" i="3"/>
  <c r="AM1785" i="3"/>
  <c r="AL1785" i="3"/>
  <c r="AH1785" i="3"/>
  <c r="AG1785" i="3"/>
  <c r="AD1785" i="3"/>
  <c r="AE1785" i="3" s="1"/>
  <c r="AB1785" i="3"/>
  <c r="AK1785" i="3" s="1"/>
  <c r="K1785" i="3"/>
  <c r="D1785" i="3"/>
  <c r="C1785" i="3"/>
  <c r="AO1784" i="3"/>
  <c r="AP1784" i="3" s="1"/>
  <c r="AN1784" i="3"/>
  <c r="AM1784" i="3"/>
  <c r="AL1784" i="3"/>
  <c r="AH1784" i="3"/>
  <c r="AG1784" i="3"/>
  <c r="AD1784" i="3"/>
  <c r="AE1784" i="3" s="1"/>
  <c r="AB1784" i="3"/>
  <c r="AK1784" i="3" s="1"/>
  <c r="K1784" i="3"/>
  <c r="D1784" i="3"/>
  <c r="C1784" i="3"/>
  <c r="AO1783" i="3"/>
  <c r="AP1783" i="3" s="1"/>
  <c r="AN1783" i="3"/>
  <c r="AM1783" i="3"/>
  <c r="AL1783" i="3"/>
  <c r="AH1783" i="3"/>
  <c r="AG1783" i="3"/>
  <c r="AD1783" i="3"/>
  <c r="AE1783" i="3" s="1"/>
  <c r="AB1783" i="3"/>
  <c r="AK1783" i="3" s="1"/>
  <c r="K1783" i="3"/>
  <c r="D1783" i="3"/>
  <c r="C1783" i="3"/>
  <c r="AO1782" i="3"/>
  <c r="AP1782" i="3" s="1"/>
  <c r="AN1782" i="3"/>
  <c r="AM1782" i="3"/>
  <c r="AL1782" i="3"/>
  <c r="AH1782" i="3"/>
  <c r="AG1782" i="3"/>
  <c r="AD1782" i="3"/>
  <c r="AE1782" i="3" s="1"/>
  <c r="AB1782" i="3"/>
  <c r="AK1782" i="3" s="1"/>
  <c r="K1782" i="3"/>
  <c r="D1782" i="3"/>
  <c r="C1782" i="3"/>
  <c r="AO1781" i="3"/>
  <c r="AP1781" i="3" s="1"/>
  <c r="AN1781" i="3"/>
  <c r="AM1781" i="3"/>
  <c r="AL1781" i="3"/>
  <c r="AH1781" i="3"/>
  <c r="AG1781" i="3"/>
  <c r="AD1781" i="3"/>
  <c r="AE1781" i="3" s="1"/>
  <c r="AB1781" i="3"/>
  <c r="AK1781" i="3" s="1"/>
  <c r="K1781" i="3"/>
  <c r="D1781" i="3"/>
  <c r="C1781" i="3"/>
  <c r="AO1780" i="3"/>
  <c r="AP1780" i="3" s="1"/>
  <c r="AN1780" i="3"/>
  <c r="AM1780" i="3"/>
  <c r="AL1780" i="3"/>
  <c r="AH1780" i="3"/>
  <c r="AG1780" i="3"/>
  <c r="AD1780" i="3"/>
  <c r="AE1780" i="3" s="1"/>
  <c r="AB1780" i="3"/>
  <c r="AK1780" i="3" s="1"/>
  <c r="K1780" i="3"/>
  <c r="D1780" i="3"/>
  <c r="C1780" i="3"/>
  <c r="AO1779" i="3"/>
  <c r="AP1779" i="3" s="1"/>
  <c r="AN1779" i="3"/>
  <c r="AM1779" i="3"/>
  <c r="AL1779" i="3"/>
  <c r="AH1779" i="3"/>
  <c r="AG1779" i="3"/>
  <c r="AD1779" i="3"/>
  <c r="AE1779" i="3" s="1"/>
  <c r="AB1779" i="3"/>
  <c r="AK1779" i="3" s="1"/>
  <c r="K1779" i="3"/>
  <c r="D1779" i="3"/>
  <c r="C1779" i="3"/>
  <c r="AO1778" i="3"/>
  <c r="AP1778" i="3" s="1"/>
  <c r="AN1778" i="3"/>
  <c r="AM1778" i="3"/>
  <c r="AL1778" i="3"/>
  <c r="AH1778" i="3"/>
  <c r="AG1778" i="3"/>
  <c r="AD1778" i="3"/>
  <c r="AE1778" i="3" s="1"/>
  <c r="AB1778" i="3"/>
  <c r="AK1778" i="3" s="1"/>
  <c r="K1778" i="3"/>
  <c r="D1778" i="3"/>
  <c r="C1778" i="3"/>
  <c r="AO1777" i="3"/>
  <c r="AP1777" i="3" s="1"/>
  <c r="AN1777" i="3"/>
  <c r="AM1777" i="3"/>
  <c r="AL1777" i="3"/>
  <c r="AH1777" i="3"/>
  <c r="AG1777" i="3"/>
  <c r="AD1777" i="3"/>
  <c r="AE1777" i="3" s="1"/>
  <c r="AB1777" i="3"/>
  <c r="AK1777" i="3" s="1"/>
  <c r="K1777" i="3"/>
  <c r="D1777" i="3"/>
  <c r="C1777" i="3"/>
  <c r="AO1776" i="3"/>
  <c r="AP1776" i="3" s="1"/>
  <c r="AN1776" i="3"/>
  <c r="AM1776" i="3"/>
  <c r="AL1776" i="3"/>
  <c r="AH1776" i="3"/>
  <c r="AG1776" i="3"/>
  <c r="AD1776" i="3"/>
  <c r="AE1776" i="3" s="1"/>
  <c r="AB1776" i="3"/>
  <c r="AK1776" i="3" s="1"/>
  <c r="K1776" i="3"/>
  <c r="D1776" i="3"/>
  <c r="C1776" i="3"/>
  <c r="AO1775" i="3"/>
  <c r="AP1775" i="3" s="1"/>
  <c r="AN1775" i="3"/>
  <c r="AM1775" i="3"/>
  <c r="AL1775" i="3"/>
  <c r="AH1775" i="3"/>
  <c r="AG1775" i="3"/>
  <c r="AD1775" i="3"/>
  <c r="AE1775" i="3" s="1"/>
  <c r="AB1775" i="3"/>
  <c r="AK1775" i="3" s="1"/>
  <c r="K1775" i="3"/>
  <c r="D1775" i="3"/>
  <c r="C1775" i="3"/>
  <c r="AO1774" i="3"/>
  <c r="AP1774" i="3" s="1"/>
  <c r="AN1774" i="3"/>
  <c r="AM1774" i="3"/>
  <c r="AL1774" i="3"/>
  <c r="AH1774" i="3"/>
  <c r="AG1774" i="3"/>
  <c r="AD1774" i="3"/>
  <c r="AE1774" i="3" s="1"/>
  <c r="AB1774" i="3"/>
  <c r="AK1774" i="3" s="1"/>
  <c r="K1774" i="3"/>
  <c r="D1774" i="3"/>
  <c r="C1774" i="3"/>
  <c r="AO1773" i="3"/>
  <c r="AP1773" i="3" s="1"/>
  <c r="AN1773" i="3"/>
  <c r="AM1773" i="3"/>
  <c r="AL1773" i="3"/>
  <c r="AH1773" i="3"/>
  <c r="AG1773" i="3"/>
  <c r="AD1773" i="3"/>
  <c r="AE1773" i="3" s="1"/>
  <c r="AB1773" i="3"/>
  <c r="AC1773" i="3" s="1"/>
  <c r="K1773" i="3"/>
  <c r="D1773" i="3"/>
  <c r="C1773" i="3"/>
  <c r="AO1772" i="3"/>
  <c r="AP1772" i="3" s="1"/>
  <c r="AN1772" i="3"/>
  <c r="AM1772" i="3"/>
  <c r="AL1772" i="3"/>
  <c r="AH1772" i="3"/>
  <c r="AG1772" i="3"/>
  <c r="AD1772" i="3"/>
  <c r="AE1772" i="3" s="1"/>
  <c r="AB1772" i="3"/>
  <c r="AK1772" i="3" s="1"/>
  <c r="K1772" i="3"/>
  <c r="D1772" i="3"/>
  <c r="C1772" i="3"/>
  <c r="AO1771" i="3"/>
  <c r="AP1771" i="3" s="1"/>
  <c r="AN1771" i="3"/>
  <c r="AM1771" i="3"/>
  <c r="AL1771" i="3"/>
  <c r="AH1771" i="3"/>
  <c r="AG1771" i="3"/>
  <c r="AD1771" i="3"/>
  <c r="AE1771" i="3" s="1"/>
  <c r="AB1771" i="3"/>
  <c r="AC1771" i="3" s="1"/>
  <c r="K1771" i="3"/>
  <c r="D1771" i="3"/>
  <c r="C1771" i="3"/>
  <c r="AU1770" i="3"/>
  <c r="AO1770" i="3"/>
  <c r="AP1770" i="3" s="1"/>
  <c r="AN1770" i="3"/>
  <c r="AM1770" i="3"/>
  <c r="AL1770" i="3"/>
  <c r="AH1770" i="3"/>
  <c r="AG1770" i="3"/>
  <c r="AD1770" i="3"/>
  <c r="AE1770" i="3" s="1"/>
  <c r="AB1770" i="3"/>
  <c r="AK1770" i="3" s="1"/>
  <c r="K1770" i="3"/>
  <c r="D1770" i="3"/>
  <c r="C1770" i="3"/>
  <c r="AO1769" i="3"/>
  <c r="AP1769" i="3" s="1"/>
  <c r="AN1769" i="3"/>
  <c r="AM1769" i="3"/>
  <c r="AL1769" i="3"/>
  <c r="AH1769" i="3"/>
  <c r="AG1769" i="3"/>
  <c r="AD1769" i="3"/>
  <c r="AE1769" i="3" s="1"/>
  <c r="AB1769" i="3"/>
  <c r="AK1769" i="3" s="1"/>
  <c r="K1769" i="3"/>
  <c r="D1769" i="3"/>
  <c r="C1769" i="3"/>
  <c r="AO1768" i="3"/>
  <c r="AP1768" i="3" s="1"/>
  <c r="AN1768" i="3"/>
  <c r="AM1768" i="3"/>
  <c r="AL1768" i="3"/>
  <c r="AH1768" i="3"/>
  <c r="AG1768" i="3"/>
  <c r="AD1768" i="3"/>
  <c r="AE1768" i="3" s="1"/>
  <c r="AB1768" i="3"/>
  <c r="AK1768" i="3" s="1"/>
  <c r="K1768" i="3"/>
  <c r="D1768" i="3"/>
  <c r="C1768" i="3"/>
  <c r="AO1767" i="3"/>
  <c r="AP1767" i="3" s="1"/>
  <c r="AN1767" i="3"/>
  <c r="AM1767" i="3"/>
  <c r="AL1767" i="3"/>
  <c r="AH1767" i="3"/>
  <c r="AG1767" i="3"/>
  <c r="AD1767" i="3"/>
  <c r="AE1767" i="3" s="1"/>
  <c r="AB1767" i="3"/>
  <c r="AK1767" i="3" s="1"/>
  <c r="K1767" i="3"/>
  <c r="D1767" i="3"/>
  <c r="C1767" i="3"/>
  <c r="AO1766" i="3"/>
  <c r="AP1766" i="3" s="1"/>
  <c r="AN1766" i="3"/>
  <c r="AM1766" i="3"/>
  <c r="AL1766" i="3"/>
  <c r="AH1766" i="3"/>
  <c r="AG1766" i="3"/>
  <c r="AD1766" i="3"/>
  <c r="AE1766" i="3" s="1"/>
  <c r="AB1766" i="3"/>
  <c r="AK1766" i="3" s="1"/>
  <c r="K1766" i="3"/>
  <c r="D1766" i="3"/>
  <c r="C1766" i="3"/>
  <c r="AO1765" i="3"/>
  <c r="AP1765" i="3" s="1"/>
  <c r="AN1765" i="3"/>
  <c r="AM1765" i="3"/>
  <c r="AL1765" i="3"/>
  <c r="AH1765" i="3"/>
  <c r="AG1765" i="3"/>
  <c r="AD1765" i="3"/>
  <c r="AE1765" i="3" s="1"/>
  <c r="AB1765" i="3"/>
  <c r="AK1765" i="3" s="1"/>
  <c r="K1765" i="3"/>
  <c r="D1765" i="3"/>
  <c r="C1765" i="3"/>
  <c r="AO1764" i="3"/>
  <c r="AP1764" i="3" s="1"/>
  <c r="AN1764" i="3"/>
  <c r="AM1764" i="3"/>
  <c r="AL1764" i="3"/>
  <c r="AH1764" i="3"/>
  <c r="AG1764" i="3"/>
  <c r="AD1764" i="3"/>
  <c r="AE1764" i="3" s="1"/>
  <c r="AB1764" i="3"/>
  <c r="AK1764" i="3" s="1"/>
  <c r="K1764" i="3"/>
  <c r="D1764" i="3"/>
  <c r="C1764" i="3"/>
  <c r="AO1763" i="3"/>
  <c r="AP1763" i="3" s="1"/>
  <c r="AN1763" i="3"/>
  <c r="AM1763" i="3"/>
  <c r="AL1763" i="3"/>
  <c r="AH1763" i="3"/>
  <c r="AG1763" i="3"/>
  <c r="AD1763" i="3"/>
  <c r="AE1763" i="3" s="1"/>
  <c r="AB1763" i="3"/>
  <c r="AK1763" i="3" s="1"/>
  <c r="K1763" i="3"/>
  <c r="D1763" i="3"/>
  <c r="C1763" i="3"/>
  <c r="AO1762" i="3"/>
  <c r="AP1762" i="3" s="1"/>
  <c r="AN1762" i="3"/>
  <c r="AM1762" i="3"/>
  <c r="AL1762" i="3"/>
  <c r="AH1762" i="3"/>
  <c r="AG1762" i="3"/>
  <c r="AD1762" i="3"/>
  <c r="AE1762" i="3" s="1"/>
  <c r="AB1762" i="3"/>
  <c r="AK1762" i="3" s="1"/>
  <c r="K1762" i="3"/>
  <c r="D1762" i="3"/>
  <c r="C1762" i="3"/>
  <c r="AO1761" i="3"/>
  <c r="AP1761" i="3" s="1"/>
  <c r="AN1761" i="3"/>
  <c r="AM1761" i="3"/>
  <c r="AL1761" i="3"/>
  <c r="AH1761" i="3"/>
  <c r="AG1761" i="3"/>
  <c r="AD1761" i="3"/>
  <c r="AE1761" i="3" s="1"/>
  <c r="AB1761" i="3"/>
  <c r="AK1761" i="3" s="1"/>
  <c r="K1761" i="3"/>
  <c r="D1761" i="3"/>
  <c r="C1761" i="3"/>
  <c r="AO1760" i="3"/>
  <c r="AP1760" i="3" s="1"/>
  <c r="AN1760" i="3"/>
  <c r="AM1760" i="3"/>
  <c r="AL1760" i="3"/>
  <c r="AH1760" i="3"/>
  <c r="AG1760" i="3"/>
  <c r="AD1760" i="3"/>
  <c r="AE1760" i="3" s="1"/>
  <c r="AB1760" i="3"/>
  <c r="AK1760" i="3" s="1"/>
  <c r="K1760" i="3"/>
  <c r="D1760" i="3"/>
  <c r="C1760" i="3"/>
  <c r="AO1759" i="3"/>
  <c r="AP1759" i="3" s="1"/>
  <c r="AN1759" i="3"/>
  <c r="AM1759" i="3"/>
  <c r="AL1759" i="3"/>
  <c r="AH1759" i="3"/>
  <c r="AG1759" i="3"/>
  <c r="AD1759" i="3"/>
  <c r="AE1759" i="3" s="1"/>
  <c r="AB1759" i="3"/>
  <c r="K1759" i="3"/>
  <c r="D1759" i="3"/>
  <c r="C1759" i="3"/>
  <c r="AO1758" i="3"/>
  <c r="AP1758" i="3" s="1"/>
  <c r="AN1758" i="3"/>
  <c r="AM1758" i="3"/>
  <c r="AL1758" i="3"/>
  <c r="AH1758" i="3"/>
  <c r="AG1758" i="3"/>
  <c r="AD1758" i="3"/>
  <c r="AE1758" i="3" s="1"/>
  <c r="AB1758" i="3"/>
  <c r="K1758" i="3"/>
  <c r="D1758" i="3"/>
  <c r="C1758" i="3"/>
  <c r="AO1757" i="3"/>
  <c r="AP1757" i="3" s="1"/>
  <c r="AN1757" i="3"/>
  <c r="AM1757" i="3"/>
  <c r="AL1757" i="3"/>
  <c r="AH1757" i="3"/>
  <c r="AG1757" i="3"/>
  <c r="AD1757" i="3"/>
  <c r="AE1757" i="3" s="1"/>
  <c r="AB1757" i="3"/>
  <c r="K1757" i="3"/>
  <c r="D1757" i="3"/>
  <c r="C1757" i="3"/>
  <c r="AO1756" i="3"/>
  <c r="AP1756" i="3" s="1"/>
  <c r="AN1756" i="3"/>
  <c r="AM1756" i="3"/>
  <c r="AL1756" i="3"/>
  <c r="AH1756" i="3"/>
  <c r="AG1756" i="3"/>
  <c r="AD1756" i="3"/>
  <c r="AE1756" i="3" s="1"/>
  <c r="AB1756" i="3"/>
  <c r="K1756" i="3"/>
  <c r="D1756" i="3"/>
  <c r="C1756" i="3"/>
  <c r="AO1755" i="3"/>
  <c r="AP1755" i="3" s="1"/>
  <c r="AN1755" i="3"/>
  <c r="AM1755" i="3"/>
  <c r="AL1755" i="3"/>
  <c r="AH1755" i="3"/>
  <c r="AG1755" i="3"/>
  <c r="AD1755" i="3"/>
  <c r="AE1755" i="3" s="1"/>
  <c r="AB1755" i="3"/>
  <c r="AK1755" i="3" s="1"/>
  <c r="K1755" i="3"/>
  <c r="D1755" i="3"/>
  <c r="C1755" i="3"/>
  <c r="AO1754" i="3"/>
  <c r="AP1754" i="3" s="1"/>
  <c r="AN1754" i="3"/>
  <c r="AM1754" i="3"/>
  <c r="AL1754" i="3"/>
  <c r="AH1754" i="3"/>
  <c r="AG1754" i="3"/>
  <c r="AD1754" i="3"/>
  <c r="AE1754" i="3" s="1"/>
  <c r="AB1754" i="3"/>
  <c r="AK1754" i="3" s="1"/>
  <c r="K1754" i="3"/>
  <c r="D1754" i="3"/>
  <c r="C1754" i="3"/>
  <c r="AO1753" i="3"/>
  <c r="AP1753" i="3" s="1"/>
  <c r="AN1753" i="3"/>
  <c r="AM1753" i="3"/>
  <c r="AL1753" i="3"/>
  <c r="AH1753" i="3"/>
  <c r="AG1753" i="3"/>
  <c r="AD1753" i="3"/>
  <c r="AE1753" i="3" s="1"/>
  <c r="AB1753" i="3"/>
  <c r="AC1753" i="3" s="1"/>
  <c r="K1753" i="3"/>
  <c r="D1753" i="3"/>
  <c r="C1753" i="3"/>
  <c r="AO1752" i="3"/>
  <c r="AP1752" i="3" s="1"/>
  <c r="AN1752" i="3"/>
  <c r="AM1752" i="3"/>
  <c r="AL1752" i="3"/>
  <c r="AH1752" i="3"/>
  <c r="AG1752" i="3"/>
  <c r="AD1752" i="3"/>
  <c r="AE1752" i="3" s="1"/>
  <c r="AB1752" i="3"/>
  <c r="AK1752" i="3" s="1"/>
  <c r="K1752" i="3"/>
  <c r="D1752" i="3"/>
  <c r="C1752" i="3"/>
  <c r="AO1751" i="3"/>
  <c r="AP1751" i="3" s="1"/>
  <c r="AN1751" i="3"/>
  <c r="AM1751" i="3"/>
  <c r="AL1751" i="3"/>
  <c r="AH1751" i="3"/>
  <c r="AG1751" i="3"/>
  <c r="AD1751" i="3"/>
  <c r="AE1751" i="3" s="1"/>
  <c r="AB1751" i="3"/>
  <c r="AK1751" i="3" s="1"/>
  <c r="K1751" i="3"/>
  <c r="D1751" i="3"/>
  <c r="C1751" i="3"/>
  <c r="AO1750" i="3"/>
  <c r="AP1750" i="3" s="1"/>
  <c r="AN1750" i="3"/>
  <c r="AM1750" i="3"/>
  <c r="AL1750" i="3"/>
  <c r="AH1750" i="3"/>
  <c r="AG1750" i="3"/>
  <c r="AD1750" i="3"/>
  <c r="AE1750" i="3" s="1"/>
  <c r="AB1750" i="3"/>
  <c r="AK1750" i="3" s="1"/>
  <c r="K1750" i="3"/>
  <c r="D1750" i="3"/>
  <c r="C1750" i="3"/>
  <c r="AO1749" i="3"/>
  <c r="AP1749" i="3" s="1"/>
  <c r="AN1749" i="3"/>
  <c r="AM1749" i="3"/>
  <c r="AL1749" i="3"/>
  <c r="AH1749" i="3"/>
  <c r="AG1749" i="3"/>
  <c r="AD1749" i="3"/>
  <c r="AE1749" i="3" s="1"/>
  <c r="AB1749" i="3"/>
  <c r="K1749" i="3"/>
  <c r="D1749" i="3"/>
  <c r="C1749" i="3"/>
  <c r="AO1748" i="3"/>
  <c r="AP1748" i="3" s="1"/>
  <c r="AN1748" i="3"/>
  <c r="AM1748" i="3"/>
  <c r="AL1748" i="3"/>
  <c r="AH1748" i="3"/>
  <c r="AG1748" i="3"/>
  <c r="AD1748" i="3"/>
  <c r="AE1748" i="3" s="1"/>
  <c r="AB1748" i="3"/>
  <c r="K1748" i="3"/>
  <c r="D1748" i="3"/>
  <c r="C1748" i="3"/>
  <c r="AO1747" i="3"/>
  <c r="AP1747" i="3" s="1"/>
  <c r="AN1747" i="3"/>
  <c r="AM1747" i="3"/>
  <c r="AL1747" i="3"/>
  <c r="AH1747" i="3"/>
  <c r="AG1747" i="3"/>
  <c r="AD1747" i="3"/>
  <c r="AE1747" i="3" s="1"/>
  <c r="AB1747" i="3"/>
  <c r="AK1747" i="3" s="1"/>
  <c r="K1747" i="3"/>
  <c r="D1747" i="3"/>
  <c r="C1747" i="3"/>
  <c r="AO1746" i="3"/>
  <c r="AP1746" i="3" s="1"/>
  <c r="AN1746" i="3"/>
  <c r="AM1746" i="3"/>
  <c r="AL1746" i="3"/>
  <c r="AH1746" i="3"/>
  <c r="AG1746" i="3"/>
  <c r="AD1746" i="3"/>
  <c r="AE1746" i="3" s="1"/>
  <c r="AB1746" i="3"/>
  <c r="AK1746" i="3" s="1"/>
  <c r="K1746" i="3"/>
  <c r="D1746" i="3"/>
  <c r="C1746" i="3"/>
  <c r="AO1745" i="3"/>
  <c r="AP1745" i="3" s="1"/>
  <c r="AN1745" i="3"/>
  <c r="AM1745" i="3"/>
  <c r="AL1745" i="3"/>
  <c r="AH1745" i="3"/>
  <c r="AG1745" i="3"/>
  <c r="AD1745" i="3"/>
  <c r="AE1745" i="3" s="1"/>
  <c r="AB1745" i="3"/>
  <c r="AK1745" i="3" s="1"/>
  <c r="K1745" i="3"/>
  <c r="D1745" i="3"/>
  <c r="C1745" i="3"/>
  <c r="AO1744" i="3"/>
  <c r="AP1744" i="3" s="1"/>
  <c r="AN1744" i="3"/>
  <c r="AM1744" i="3"/>
  <c r="AL1744" i="3"/>
  <c r="AH1744" i="3"/>
  <c r="AG1744" i="3"/>
  <c r="AD1744" i="3"/>
  <c r="AE1744" i="3" s="1"/>
  <c r="AB1744" i="3"/>
  <c r="AK1744" i="3" s="1"/>
  <c r="K1744" i="3"/>
  <c r="D1744" i="3"/>
  <c r="C1744" i="3"/>
  <c r="AO1743" i="3"/>
  <c r="AP1743" i="3" s="1"/>
  <c r="AN1743" i="3"/>
  <c r="AM1743" i="3"/>
  <c r="AL1743" i="3"/>
  <c r="AH1743" i="3"/>
  <c r="AG1743" i="3"/>
  <c r="AD1743" i="3"/>
  <c r="AE1743" i="3" s="1"/>
  <c r="AB1743" i="3"/>
  <c r="AK1743" i="3" s="1"/>
  <c r="K1743" i="3"/>
  <c r="D1743" i="3"/>
  <c r="C1743" i="3"/>
  <c r="AO1742" i="3"/>
  <c r="AP1742" i="3" s="1"/>
  <c r="AN1742" i="3"/>
  <c r="AM1742" i="3"/>
  <c r="AL1742" i="3"/>
  <c r="AH1742" i="3"/>
  <c r="AG1742" i="3"/>
  <c r="AD1742" i="3"/>
  <c r="AE1742" i="3" s="1"/>
  <c r="AB1742" i="3"/>
  <c r="K1742" i="3"/>
  <c r="D1742" i="3"/>
  <c r="C1742" i="3"/>
  <c r="AO1741" i="3"/>
  <c r="AP1741" i="3" s="1"/>
  <c r="AN1741" i="3"/>
  <c r="AM1741" i="3"/>
  <c r="AL1741" i="3"/>
  <c r="AH1741" i="3"/>
  <c r="AG1741" i="3"/>
  <c r="AD1741" i="3"/>
  <c r="AE1741" i="3" s="1"/>
  <c r="AB1741" i="3"/>
  <c r="AK1741" i="3" s="1"/>
  <c r="K1741" i="3"/>
  <c r="D1741" i="3"/>
  <c r="C1741" i="3"/>
  <c r="AO1740" i="3"/>
  <c r="AP1740" i="3" s="1"/>
  <c r="AN1740" i="3"/>
  <c r="AM1740" i="3"/>
  <c r="AL1740" i="3"/>
  <c r="AH1740" i="3"/>
  <c r="AG1740" i="3"/>
  <c r="AD1740" i="3"/>
  <c r="AE1740" i="3" s="1"/>
  <c r="AB1740" i="3"/>
  <c r="AK1740" i="3" s="1"/>
  <c r="K1740" i="3"/>
  <c r="D1740" i="3"/>
  <c r="C1740" i="3"/>
  <c r="AO1739" i="3"/>
  <c r="AP1739" i="3" s="1"/>
  <c r="AN1739" i="3"/>
  <c r="AM1739" i="3"/>
  <c r="AL1739" i="3"/>
  <c r="AH1739" i="3"/>
  <c r="AG1739" i="3"/>
  <c r="AD1739" i="3"/>
  <c r="AE1739" i="3" s="1"/>
  <c r="AB1739" i="3"/>
  <c r="K1739" i="3"/>
  <c r="D1739" i="3"/>
  <c r="C1739" i="3"/>
  <c r="AO1738" i="3"/>
  <c r="AP1738" i="3" s="1"/>
  <c r="AN1738" i="3"/>
  <c r="AM1738" i="3"/>
  <c r="AL1738" i="3"/>
  <c r="AH1738" i="3"/>
  <c r="AG1738" i="3"/>
  <c r="AD1738" i="3"/>
  <c r="AE1738" i="3" s="1"/>
  <c r="AB1738" i="3"/>
  <c r="AK1738" i="3" s="1"/>
  <c r="K1738" i="3"/>
  <c r="D1738" i="3"/>
  <c r="C1738" i="3"/>
  <c r="AO1737" i="3"/>
  <c r="AP1737" i="3" s="1"/>
  <c r="AN1737" i="3"/>
  <c r="AM1737" i="3"/>
  <c r="AL1737" i="3"/>
  <c r="AH1737" i="3"/>
  <c r="AG1737" i="3"/>
  <c r="AD1737" i="3"/>
  <c r="AE1737" i="3" s="1"/>
  <c r="AB1737" i="3"/>
  <c r="AK1737" i="3" s="1"/>
  <c r="K1737" i="3"/>
  <c r="D1737" i="3"/>
  <c r="C1737" i="3"/>
  <c r="AO1736" i="3"/>
  <c r="AP1736" i="3" s="1"/>
  <c r="AN1736" i="3"/>
  <c r="AM1736" i="3"/>
  <c r="AL1736" i="3"/>
  <c r="AH1736" i="3"/>
  <c r="AG1736" i="3"/>
  <c r="AD1736" i="3"/>
  <c r="AE1736" i="3" s="1"/>
  <c r="AB1736" i="3"/>
  <c r="AK1736" i="3" s="1"/>
  <c r="K1736" i="3"/>
  <c r="D1736" i="3"/>
  <c r="C1736" i="3"/>
  <c r="AO1735" i="3"/>
  <c r="AP1735" i="3" s="1"/>
  <c r="AN1735" i="3"/>
  <c r="AM1735" i="3"/>
  <c r="AL1735" i="3"/>
  <c r="AH1735" i="3"/>
  <c r="AG1735" i="3"/>
  <c r="AD1735" i="3"/>
  <c r="AE1735" i="3" s="1"/>
  <c r="AB1735" i="3"/>
  <c r="K1735" i="3"/>
  <c r="D1735" i="3"/>
  <c r="C1735" i="3"/>
  <c r="AO1734" i="3"/>
  <c r="AP1734" i="3" s="1"/>
  <c r="AN1734" i="3"/>
  <c r="AM1734" i="3"/>
  <c r="AL1734" i="3"/>
  <c r="AH1734" i="3"/>
  <c r="AG1734" i="3"/>
  <c r="AD1734" i="3"/>
  <c r="AE1734" i="3" s="1"/>
  <c r="AB1734" i="3"/>
  <c r="K1734" i="3"/>
  <c r="D1734" i="3"/>
  <c r="C1734" i="3"/>
  <c r="AO1733" i="3"/>
  <c r="AP1733" i="3" s="1"/>
  <c r="AN1733" i="3"/>
  <c r="AM1733" i="3"/>
  <c r="AL1733" i="3"/>
  <c r="AH1733" i="3"/>
  <c r="AG1733" i="3"/>
  <c r="AD1733" i="3"/>
  <c r="AE1733" i="3" s="1"/>
  <c r="AB1733" i="3"/>
  <c r="AK1733" i="3" s="1"/>
  <c r="K1733" i="3"/>
  <c r="D1733" i="3"/>
  <c r="C1733" i="3"/>
  <c r="AO1732" i="3"/>
  <c r="AP1732" i="3" s="1"/>
  <c r="AN1732" i="3"/>
  <c r="AM1732" i="3"/>
  <c r="AL1732" i="3"/>
  <c r="AH1732" i="3"/>
  <c r="AG1732" i="3"/>
  <c r="AD1732" i="3"/>
  <c r="AE1732" i="3" s="1"/>
  <c r="AB1732" i="3"/>
  <c r="AK1732" i="3" s="1"/>
  <c r="K1732" i="3"/>
  <c r="D1732" i="3"/>
  <c r="C1732" i="3"/>
  <c r="AO1731" i="3"/>
  <c r="AP1731" i="3" s="1"/>
  <c r="AN1731" i="3"/>
  <c r="AM1731" i="3"/>
  <c r="AL1731" i="3"/>
  <c r="AH1731" i="3"/>
  <c r="AG1731" i="3"/>
  <c r="AD1731" i="3"/>
  <c r="AE1731" i="3" s="1"/>
  <c r="AB1731" i="3"/>
  <c r="AK1731" i="3" s="1"/>
  <c r="K1731" i="3"/>
  <c r="D1731" i="3"/>
  <c r="C1731" i="3"/>
  <c r="AO1730" i="3"/>
  <c r="AP1730" i="3" s="1"/>
  <c r="AN1730" i="3"/>
  <c r="AM1730" i="3"/>
  <c r="AL1730" i="3"/>
  <c r="AH1730" i="3"/>
  <c r="AG1730" i="3"/>
  <c r="AD1730" i="3"/>
  <c r="AE1730" i="3" s="1"/>
  <c r="AB1730" i="3"/>
  <c r="AK1730" i="3" s="1"/>
  <c r="K1730" i="3"/>
  <c r="D1730" i="3"/>
  <c r="C1730" i="3"/>
  <c r="AO1729" i="3"/>
  <c r="AP1729" i="3" s="1"/>
  <c r="AN1729" i="3"/>
  <c r="AM1729" i="3"/>
  <c r="AL1729" i="3"/>
  <c r="AH1729" i="3"/>
  <c r="AG1729" i="3"/>
  <c r="AD1729" i="3"/>
  <c r="AE1729" i="3" s="1"/>
  <c r="AB1729" i="3"/>
  <c r="AK1729" i="3" s="1"/>
  <c r="K1729" i="3"/>
  <c r="D1729" i="3"/>
  <c r="C1729" i="3"/>
  <c r="AO1728" i="3"/>
  <c r="AP1728" i="3" s="1"/>
  <c r="AN1728" i="3"/>
  <c r="AM1728" i="3"/>
  <c r="AL1728" i="3"/>
  <c r="AH1728" i="3"/>
  <c r="AG1728" i="3"/>
  <c r="AD1728" i="3"/>
  <c r="AE1728" i="3" s="1"/>
  <c r="AB1728" i="3"/>
  <c r="AK1728" i="3" s="1"/>
  <c r="K1728" i="3"/>
  <c r="D1728" i="3"/>
  <c r="C1728" i="3"/>
  <c r="AO1727" i="3"/>
  <c r="AP1727" i="3" s="1"/>
  <c r="AN1727" i="3"/>
  <c r="AM1727" i="3"/>
  <c r="AL1727" i="3"/>
  <c r="AH1727" i="3"/>
  <c r="AG1727" i="3"/>
  <c r="AD1727" i="3"/>
  <c r="AE1727" i="3" s="1"/>
  <c r="AB1727" i="3"/>
  <c r="K1727" i="3"/>
  <c r="D1727" i="3"/>
  <c r="C1727" i="3"/>
  <c r="AO1726" i="3"/>
  <c r="AP1726" i="3" s="1"/>
  <c r="AN1726" i="3"/>
  <c r="AM1726" i="3"/>
  <c r="AL1726" i="3"/>
  <c r="AH1726" i="3"/>
  <c r="AG1726" i="3"/>
  <c r="AD1726" i="3"/>
  <c r="AE1726" i="3" s="1"/>
  <c r="AB1726" i="3"/>
  <c r="K1726" i="3"/>
  <c r="D1726" i="3"/>
  <c r="C1726" i="3"/>
  <c r="AO1725" i="3"/>
  <c r="AP1725" i="3" s="1"/>
  <c r="AN1725" i="3"/>
  <c r="AM1725" i="3"/>
  <c r="AL1725" i="3"/>
  <c r="AH1725" i="3"/>
  <c r="AG1725" i="3"/>
  <c r="AD1725" i="3"/>
  <c r="AE1725" i="3" s="1"/>
  <c r="AB1725" i="3"/>
  <c r="AK1725" i="3" s="1"/>
  <c r="K1725" i="3"/>
  <c r="D1725" i="3"/>
  <c r="C1725" i="3"/>
  <c r="AO1724" i="3"/>
  <c r="AP1724" i="3" s="1"/>
  <c r="AN1724" i="3"/>
  <c r="AM1724" i="3"/>
  <c r="AL1724" i="3"/>
  <c r="AH1724" i="3"/>
  <c r="AG1724" i="3"/>
  <c r="AD1724" i="3"/>
  <c r="AE1724" i="3" s="1"/>
  <c r="AB1724" i="3"/>
  <c r="AK1724" i="3" s="1"/>
  <c r="K1724" i="3"/>
  <c r="D1724" i="3"/>
  <c r="C1724" i="3"/>
  <c r="AO1723" i="3"/>
  <c r="AP1723" i="3" s="1"/>
  <c r="AN1723" i="3"/>
  <c r="AM1723" i="3"/>
  <c r="AL1723" i="3"/>
  <c r="AH1723" i="3"/>
  <c r="AG1723" i="3"/>
  <c r="AD1723" i="3"/>
  <c r="AE1723" i="3" s="1"/>
  <c r="AB1723" i="3"/>
  <c r="AK1723" i="3" s="1"/>
  <c r="K1723" i="3"/>
  <c r="D1723" i="3"/>
  <c r="C1723" i="3"/>
  <c r="AO1722" i="3"/>
  <c r="AP1722" i="3" s="1"/>
  <c r="AN1722" i="3"/>
  <c r="AM1722" i="3"/>
  <c r="AL1722" i="3"/>
  <c r="AH1722" i="3"/>
  <c r="AG1722" i="3"/>
  <c r="AD1722" i="3"/>
  <c r="AE1722" i="3" s="1"/>
  <c r="AB1722" i="3"/>
  <c r="AK1722" i="3" s="1"/>
  <c r="K1722" i="3"/>
  <c r="D1722" i="3"/>
  <c r="C1722" i="3"/>
  <c r="AO1721" i="3"/>
  <c r="AP1721" i="3" s="1"/>
  <c r="AN1721" i="3"/>
  <c r="AM1721" i="3"/>
  <c r="AL1721" i="3"/>
  <c r="AH1721" i="3"/>
  <c r="AG1721" i="3"/>
  <c r="AD1721" i="3"/>
  <c r="AE1721" i="3" s="1"/>
  <c r="AB1721" i="3"/>
  <c r="AK1721" i="3" s="1"/>
  <c r="K1721" i="3"/>
  <c r="D1721" i="3"/>
  <c r="C1721" i="3"/>
  <c r="AO1720" i="3"/>
  <c r="AP1720" i="3" s="1"/>
  <c r="AN1720" i="3"/>
  <c r="AM1720" i="3"/>
  <c r="AL1720" i="3"/>
  <c r="AH1720" i="3"/>
  <c r="AG1720" i="3"/>
  <c r="AD1720" i="3"/>
  <c r="AE1720" i="3" s="1"/>
  <c r="AB1720" i="3"/>
  <c r="AK1720" i="3" s="1"/>
  <c r="K1720" i="3"/>
  <c r="D1720" i="3"/>
  <c r="C1720" i="3"/>
  <c r="AO1719" i="3"/>
  <c r="AP1719" i="3" s="1"/>
  <c r="AN1719" i="3"/>
  <c r="AM1719" i="3"/>
  <c r="AL1719" i="3"/>
  <c r="AH1719" i="3"/>
  <c r="AG1719" i="3"/>
  <c r="AD1719" i="3"/>
  <c r="AE1719" i="3" s="1"/>
  <c r="AB1719" i="3"/>
  <c r="K1719" i="3"/>
  <c r="D1719" i="3"/>
  <c r="C1719" i="3"/>
  <c r="AO1718" i="3"/>
  <c r="AP1718" i="3" s="1"/>
  <c r="AN1718" i="3"/>
  <c r="AM1718" i="3"/>
  <c r="AL1718" i="3"/>
  <c r="AH1718" i="3"/>
  <c r="AG1718" i="3"/>
  <c r="AD1718" i="3"/>
  <c r="AE1718" i="3" s="1"/>
  <c r="AB1718" i="3"/>
  <c r="K1718" i="3"/>
  <c r="D1718" i="3"/>
  <c r="C1718" i="3"/>
  <c r="AO1717" i="3"/>
  <c r="AP1717" i="3" s="1"/>
  <c r="AN1717" i="3"/>
  <c r="AM1717" i="3"/>
  <c r="AL1717" i="3"/>
  <c r="AH1717" i="3"/>
  <c r="AG1717" i="3"/>
  <c r="AD1717" i="3"/>
  <c r="AE1717" i="3" s="1"/>
  <c r="AB1717" i="3"/>
  <c r="AK1717" i="3" s="1"/>
  <c r="K1717" i="3"/>
  <c r="D1717" i="3"/>
  <c r="C1717" i="3"/>
  <c r="AO1716" i="3"/>
  <c r="AP1716" i="3" s="1"/>
  <c r="AN1716" i="3"/>
  <c r="AM1716" i="3"/>
  <c r="AL1716" i="3"/>
  <c r="AH1716" i="3"/>
  <c r="AG1716" i="3"/>
  <c r="AD1716" i="3"/>
  <c r="AE1716" i="3" s="1"/>
  <c r="AB1716" i="3"/>
  <c r="AK1716" i="3" s="1"/>
  <c r="K1716" i="3"/>
  <c r="D1716" i="3"/>
  <c r="C1716" i="3"/>
  <c r="AO1715" i="3"/>
  <c r="AP1715" i="3" s="1"/>
  <c r="AN1715" i="3"/>
  <c r="AM1715" i="3"/>
  <c r="AL1715" i="3"/>
  <c r="AH1715" i="3"/>
  <c r="AG1715" i="3"/>
  <c r="AD1715" i="3"/>
  <c r="AE1715" i="3" s="1"/>
  <c r="AB1715" i="3"/>
  <c r="AK1715" i="3" s="1"/>
  <c r="K1715" i="3"/>
  <c r="D1715" i="3"/>
  <c r="C1715" i="3"/>
  <c r="AO1714" i="3"/>
  <c r="AP1714" i="3" s="1"/>
  <c r="AN1714" i="3"/>
  <c r="AM1714" i="3"/>
  <c r="AL1714" i="3"/>
  <c r="AH1714" i="3"/>
  <c r="AG1714" i="3"/>
  <c r="AD1714" i="3"/>
  <c r="AE1714" i="3" s="1"/>
  <c r="AB1714" i="3"/>
  <c r="AK1714" i="3" s="1"/>
  <c r="K1714" i="3"/>
  <c r="D1714" i="3"/>
  <c r="C1714" i="3"/>
  <c r="AO1713" i="3"/>
  <c r="AP1713" i="3" s="1"/>
  <c r="AN1713" i="3"/>
  <c r="AM1713" i="3"/>
  <c r="AL1713" i="3"/>
  <c r="AH1713" i="3"/>
  <c r="AG1713" i="3"/>
  <c r="AD1713" i="3"/>
  <c r="AE1713" i="3" s="1"/>
  <c r="AB1713" i="3"/>
  <c r="AK1713" i="3" s="1"/>
  <c r="K1713" i="3"/>
  <c r="D1713" i="3"/>
  <c r="C1713" i="3"/>
  <c r="AO1712" i="3"/>
  <c r="AP1712" i="3" s="1"/>
  <c r="AN1712" i="3"/>
  <c r="AM1712" i="3"/>
  <c r="AL1712" i="3"/>
  <c r="AH1712" i="3"/>
  <c r="AG1712" i="3"/>
  <c r="AD1712" i="3"/>
  <c r="AE1712" i="3" s="1"/>
  <c r="AB1712" i="3"/>
  <c r="AK1712" i="3" s="1"/>
  <c r="K1712" i="3"/>
  <c r="D1712" i="3"/>
  <c r="C1712" i="3"/>
  <c r="AO1711" i="3"/>
  <c r="AP1711" i="3" s="1"/>
  <c r="AN1711" i="3"/>
  <c r="AM1711" i="3"/>
  <c r="AL1711" i="3"/>
  <c r="AH1711" i="3"/>
  <c r="AG1711" i="3"/>
  <c r="AD1711" i="3"/>
  <c r="AE1711" i="3" s="1"/>
  <c r="AB1711" i="3"/>
  <c r="K1711" i="3"/>
  <c r="D1711" i="3"/>
  <c r="C1711" i="3"/>
  <c r="AO1710" i="3"/>
  <c r="AP1710" i="3" s="1"/>
  <c r="AN1710" i="3"/>
  <c r="AM1710" i="3"/>
  <c r="AL1710" i="3"/>
  <c r="AH1710" i="3"/>
  <c r="AG1710" i="3"/>
  <c r="AD1710" i="3"/>
  <c r="AE1710" i="3" s="1"/>
  <c r="AB1710" i="3"/>
  <c r="K1710" i="3"/>
  <c r="D1710" i="3"/>
  <c r="C1710" i="3"/>
  <c r="AO1709" i="3"/>
  <c r="AP1709" i="3" s="1"/>
  <c r="AN1709" i="3"/>
  <c r="AM1709" i="3"/>
  <c r="AL1709" i="3"/>
  <c r="AH1709" i="3"/>
  <c r="AG1709" i="3"/>
  <c r="AD1709" i="3"/>
  <c r="AE1709" i="3" s="1"/>
  <c r="AB1709" i="3"/>
  <c r="AK1709" i="3" s="1"/>
  <c r="K1709" i="3"/>
  <c r="D1709" i="3"/>
  <c r="C1709" i="3"/>
  <c r="AO1708" i="3"/>
  <c r="AP1708" i="3" s="1"/>
  <c r="AN1708" i="3"/>
  <c r="AM1708" i="3"/>
  <c r="AL1708" i="3"/>
  <c r="AH1708" i="3"/>
  <c r="AG1708" i="3"/>
  <c r="AD1708" i="3"/>
  <c r="AE1708" i="3" s="1"/>
  <c r="AB1708" i="3"/>
  <c r="AC1708" i="3" s="1"/>
  <c r="K1708" i="3"/>
  <c r="D1708" i="3"/>
  <c r="C1708" i="3"/>
  <c r="AO1707" i="3"/>
  <c r="AP1707" i="3" s="1"/>
  <c r="AN1707" i="3"/>
  <c r="AM1707" i="3"/>
  <c r="AL1707" i="3"/>
  <c r="AH1707" i="3"/>
  <c r="AG1707" i="3"/>
  <c r="AD1707" i="3"/>
  <c r="AE1707" i="3" s="1"/>
  <c r="AB1707" i="3"/>
  <c r="AK1707" i="3" s="1"/>
  <c r="K1707" i="3"/>
  <c r="D1707" i="3"/>
  <c r="C1707" i="3"/>
  <c r="AO1706" i="3"/>
  <c r="AP1706" i="3" s="1"/>
  <c r="AN1706" i="3"/>
  <c r="AM1706" i="3"/>
  <c r="AL1706" i="3"/>
  <c r="AH1706" i="3"/>
  <c r="AG1706" i="3"/>
  <c r="AD1706" i="3"/>
  <c r="AE1706" i="3" s="1"/>
  <c r="AB1706" i="3"/>
  <c r="AK1706" i="3" s="1"/>
  <c r="K1706" i="3"/>
  <c r="D1706" i="3"/>
  <c r="C1706" i="3"/>
  <c r="AO1705" i="3"/>
  <c r="AP1705" i="3" s="1"/>
  <c r="AN1705" i="3"/>
  <c r="AM1705" i="3"/>
  <c r="AL1705" i="3"/>
  <c r="AH1705" i="3"/>
  <c r="AG1705" i="3"/>
  <c r="AD1705" i="3"/>
  <c r="AE1705" i="3" s="1"/>
  <c r="AB1705" i="3"/>
  <c r="AK1705" i="3" s="1"/>
  <c r="K1705" i="3"/>
  <c r="D1705" i="3"/>
  <c r="C1705" i="3"/>
  <c r="AO1704" i="3"/>
  <c r="AP1704" i="3" s="1"/>
  <c r="AN1704" i="3"/>
  <c r="AM1704" i="3"/>
  <c r="AL1704" i="3"/>
  <c r="AH1704" i="3"/>
  <c r="AG1704" i="3"/>
  <c r="AD1704" i="3"/>
  <c r="AE1704" i="3" s="1"/>
  <c r="AB1704" i="3"/>
  <c r="K1704" i="3"/>
  <c r="D1704" i="3"/>
  <c r="C1704" i="3"/>
  <c r="AO1703" i="3"/>
  <c r="AP1703" i="3" s="1"/>
  <c r="AN1703" i="3"/>
  <c r="AM1703" i="3"/>
  <c r="AL1703" i="3"/>
  <c r="AH1703" i="3"/>
  <c r="AG1703" i="3"/>
  <c r="AD1703" i="3"/>
  <c r="AE1703" i="3" s="1"/>
  <c r="AB1703" i="3"/>
  <c r="AK1703" i="3" s="1"/>
  <c r="K1703" i="3"/>
  <c r="D1703" i="3"/>
  <c r="C1703" i="3"/>
  <c r="AO1702" i="3"/>
  <c r="AP1702" i="3" s="1"/>
  <c r="AN1702" i="3"/>
  <c r="AM1702" i="3"/>
  <c r="AL1702" i="3"/>
  <c r="AH1702" i="3"/>
  <c r="AG1702" i="3"/>
  <c r="AD1702" i="3"/>
  <c r="AE1702" i="3" s="1"/>
  <c r="AB1702" i="3"/>
  <c r="AK1702" i="3" s="1"/>
  <c r="K1702" i="3"/>
  <c r="D1702" i="3"/>
  <c r="C1702" i="3"/>
  <c r="AO1701" i="3"/>
  <c r="AP1701" i="3" s="1"/>
  <c r="AN1701" i="3"/>
  <c r="AM1701" i="3"/>
  <c r="AL1701" i="3"/>
  <c r="AH1701" i="3"/>
  <c r="AG1701" i="3"/>
  <c r="AD1701" i="3"/>
  <c r="AE1701" i="3" s="1"/>
  <c r="AB1701" i="3"/>
  <c r="K1701" i="3"/>
  <c r="D1701" i="3"/>
  <c r="C1701" i="3"/>
  <c r="AO1700" i="3"/>
  <c r="AP1700" i="3" s="1"/>
  <c r="AN1700" i="3"/>
  <c r="AM1700" i="3"/>
  <c r="AL1700" i="3"/>
  <c r="AH1700" i="3"/>
  <c r="AG1700" i="3"/>
  <c r="AD1700" i="3"/>
  <c r="AE1700" i="3" s="1"/>
  <c r="AB1700" i="3"/>
  <c r="AC1700" i="3" s="1"/>
  <c r="K1700" i="3"/>
  <c r="D1700" i="3"/>
  <c r="C1700" i="3"/>
  <c r="AO1699" i="3"/>
  <c r="AP1699" i="3" s="1"/>
  <c r="AN1699" i="3"/>
  <c r="AM1699" i="3"/>
  <c r="AL1699" i="3"/>
  <c r="AH1699" i="3"/>
  <c r="AG1699" i="3"/>
  <c r="AD1699" i="3"/>
  <c r="AE1699" i="3" s="1"/>
  <c r="AB1699" i="3"/>
  <c r="AK1699" i="3" s="1"/>
  <c r="K1699" i="3"/>
  <c r="D1699" i="3"/>
  <c r="C1699" i="3"/>
  <c r="AO1698" i="3"/>
  <c r="AP1698" i="3" s="1"/>
  <c r="AN1698" i="3"/>
  <c r="AM1698" i="3"/>
  <c r="AL1698" i="3"/>
  <c r="AH1698" i="3"/>
  <c r="AG1698" i="3"/>
  <c r="AD1698" i="3"/>
  <c r="AE1698" i="3" s="1"/>
  <c r="AB1698" i="3"/>
  <c r="AK1698" i="3" s="1"/>
  <c r="K1698" i="3"/>
  <c r="D1698" i="3"/>
  <c r="C1698" i="3"/>
  <c r="AO1697" i="3"/>
  <c r="AP1697" i="3" s="1"/>
  <c r="AN1697" i="3"/>
  <c r="AM1697" i="3"/>
  <c r="AL1697" i="3"/>
  <c r="AH1697" i="3"/>
  <c r="AG1697" i="3"/>
  <c r="AD1697" i="3"/>
  <c r="AE1697" i="3" s="1"/>
  <c r="AB1697" i="3"/>
  <c r="AK1697" i="3" s="1"/>
  <c r="K1697" i="3"/>
  <c r="D1697" i="3"/>
  <c r="C1697" i="3"/>
  <c r="AO1696" i="3"/>
  <c r="AP1696" i="3" s="1"/>
  <c r="AN1696" i="3"/>
  <c r="AM1696" i="3"/>
  <c r="AL1696" i="3"/>
  <c r="AH1696" i="3"/>
  <c r="AG1696" i="3"/>
  <c r="AD1696" i="3"/>
  <c r="AE1696" i="3" s="1"/>
  <c r="AB1696" i="3"/>
  <c r="K1696" i="3"/>
  <c r="D1696" i="3"/>
  <c r="C1696" i="3"/>
  <c r="AO1695" i="3"/>
  <c r="AP1695" i="3" s="1"/>
  <c r="AN1695" i="3"/>
  <c r="AM1695" i="3"/>
  <c r="AL1695" i="3"/>
  <c r="AH1695" i="3"/>
  <c r="AG1695" i="3"/>
  <c r="AD1695" i="3"/>
  <c r="AE1695" i="3" s="1"/>
  <c r="AB1695" i="3"/>
  <c r="AK1695" i="3" s="1"/>
  <c r="K1695" i="3"/>
  <c r="D1695" i="3"/>
  <c r="C1695" i="3"/>
  <c r="AO1694" i="3"/>
  <c r="AP1694" i="3" s="1"/>
  <c r="AN1694" i="3"/>
  <c r="AM1694" i="3"/>
  <c r="AL1694" i="3"/>
  <c r="AH1694" i="3"/>
  <c r="AG1694" i="3"/>
  <c r="AD1694" i="3"/>
  <c r="AE1694" i="3" s="1"/>
  <c r="AB1694" i="3"/>
  <c r="K1694" i="3"/>
  <c r="D1694" i="3"/>
  <c r="C1694" i="3"/>
  <c r="AO1693" i="3"/>
  <c r="AP1693" i="3" s="1"/>
  <c r="AN1693" i="3"/>
  <c r="AM1693" i="3"/>
  <c r="AL1693" i="3"/>
  <c r="AH1693" i="3"/>
  <c r="AG1693" i="3"/>
  <c r="AD1693" i="3"/>
  <c r="AE1693" i="3" s="1"/>
  <c r="AB1693" i="3"/>
  <c r="AK1693" i="3" s="1"/>
  <c r="K1693" i="3"/>
  <c r="D1693" i="3"/>
  <c r="C1693" i="3"/>
  <c r="AO1692" i="3"/>
  <c r="AP1692" i="3" s="1"/>
  <c r="AN1692" i="3"/>
  <c r="AM1692" i="3"/>
  <c r="AL1692" i="3"/>
  <c r="AH1692" i="3"/>
  <c r="AG1692" i="3"/>
  <c r="AD1692" i="3"/>
  <c r="AE1692" i="3" s="1"/>
  <c r="AB1692" i="3"/>
  <c r="AK1692" i="3" s="1"/>
  <c r="K1692" i="3"/>
  <c r="D1692" i="3"/>
  <c r="C1692" i="3"/>
  <c r="AO1691" i="3"/>
  <c r="AP1691" i="3" s="1"/>
  <c r="AN1691" i="3"/>
  <c r="AM1691" i="3"/>
  <c r="AL1691" i="3"/>
  <c r="AH1691" i="3"/>
  <c r="AG1691" i="3"/>
  <c r="AD1691" i="3"/>
  <c r="AE1691" i="3" s="1"/>
  <c r="AB1691" i="3"/>
  <c r="AK1691" i="3" s="1"/>
  <c r="K1691" i="3"/>
  <c r="D1691" i="3"/>
  <c r="C1691" i="3"/>
  <c r="AO1690" i="3"/>
  <c r="AP1690" i="3" s="1"/>
  <c r="AN1690" i="3"/>
  <c r="AM1690" i="3"/>
  <c r="AL1690" i="3"/>
  <c r="AH1690" i="3"/>
  <c r="AG1690" i="3"/>
  <c r="AD1690" i="3"/>
  <c r="AE1690" i="3" s="1"/>
  <c r="AB1690" i="3"/>
  <c r="AK1690" i="3" s="1"/>
  <c r="K1690" i="3"/>
  <c r="D1690" i="3"/>
  <c r="C1690" i="3"/>
  <c r="AO1689" i="3"/>
  <c r="AP1689" i="3" s="1"/>
  <c r="AN1689" i="3"/>
  <c r="AM1689" i="3"/>
  <c r="AL1689" i="3"/>
  <c r="AH1689" i="3"/>
  <c r="AG1689" i="3"/>
  <c r="AD1689" i="3"/>
  <c r="AE1689" i="3" s="1"/>
  <c r="AB1689" i="3"/>
  <c r="AK1689" i="3" s="1"/>
  <c r="K1689" i="3"/>
  <c r="D1689" i="3"/>
  <c r="C1689" i="3"/>
  <c r="AO1688" i="3"/>
  <c r="AP1688" i="3" s="1"/>
  <c r="AN1688" i="3"/>
  <c r="AM1688" i="3"/>
  <c r="AL1688" i="3"/>
  <c r="AH1688" i="3"/>
  <c r="AG1688" i="3"/>
  <c r="AD1688" i="3"/>
  <c r="AE1688" i="3" s="1"/>
  <c r="AB1688" i="3"/>
  <c r="K1688" i="3"/>
  <c r="D1688" i="3"/>
  <c r="C1688" i="3"/>
  <c r="AO1687" i="3"/>
  <c r="AP1687" i="3" s="1"/>
  <c r="AN1687" i="3"/>
  <c r="AM1687" i="3"/>
  <c r="AL1687" i="3"/>
  <c r="AH1687" i="3"/>
  <c r="AG1687" i="3"/>
  <c r="AD1687" i="3"/>
  <c r="AE1687" i="3" s="1"/>
  <c r="AB1687" i="3"/>
  <c r="K1687" i="3"/>
  <c r="D1687" i="3"/>
  <c r="C1687" i="3"/>
  <c r="AO1686" i="3"/>
  <c r="AP1686" i="3" s="1"/>
  <c r="AN1686" i="3"/>
  <c r="AM1686" i="3"/>
  <c r="AL1686" i="3"/>
  <c r="AH1686" i="3"/>
  <c r="AG1686" i="3"/>
  <c r="AD1686" i="3"/>
  <c r="AE1686" i="3" s="1"/>
  <c r="AB1686" i="3"/>
  <c r="AK1686" i="3" s="1"/>
  <c r="K1686" i="3"/>
  <c r="D1686" i="3"/>
  <c r="C1686" i="3"/>
  <c r="AO1685" i="3"/>
  <c r="AP1685" i="3" s="1"/>
  <c r="AN1685" i="3"/>
  <c r="AM1685" i="3"/>
  <c r="AL1685" i="3"/>
  <c r="AH1685" i="3"/>
  <c r="AG1685" i="3"/>
  <c r="AD1685" i="3"/>
  <c r="AE1685" i="3" s="1"/>
  <c r="AB1685" i="3"/>
  <c r="K1685" i="3"/>
  <c r="D1685" i="3"/>
  <c r="C1685" i="3"/>
  <c r="AO1684" i="3"/>
  <c r="AP1684" i="3" s="1"/>
  <c r="AN1684" i="3"/>
  <c r="AM1684" i="3"/>
  <c r="AL1684" i="3"/>
  <c r="AH1684" i="3"/>
  <c r="AG1684" i="3"/>
  <c r="AD1684" i="3"/>
  <c r="AE1684" i="3" s="1"/>
  <c r="AB1684" i="3"/>
  <c r="AK1684" i="3" s="1"/>
  <c r="K1684" i="3"/>
  <c r="D1684" i="3"/>
  <c r="C1684" i="3"/>
  <c r="AO1683" i="3"/>
  <c r="AP1683" i="3" s="1"/>
  <c r="AN1683" i="3"/>
  <c r="AM1683" i="3"/>
  <c r="AL1683" i="3"/>
  <c r="AH1683" i="3"/>
  <c r="AG1683" i="3"/>
  <c r="AD1683" i="3"/>
  <c r="AE1683" i="3" s="1"/>
  <c r="AB1683" i="3"/>
  <c r="AC1683" i="3" s="1"/>
  <c r="K1683" i="3"/>
  <c r="D1683" i="3"/>
  <c r="C1683" i="3"/>
  <c r="AO1682" i="3"/>
  <c r="AP1682" i="3" s="1"/>
  <c r="AN1682" i="3"/>
  <c r="AM1682" i="3"/>
  <c r="AL1682" i="3"/>
  <c r="AH1682" i="3"/>
  <c r="AG1682" i="3"/>
  <c r="AD1682" i="3"/>
  <c r="AE1682" i="3" s="1"/>
  <c r="AB1682" i="3"/>
  <c r="AK1682" i="3" s="1"/>
  <c r="K1682" i="3"/>
  <c r="D1682" i="3"/>
  <c r="C1682" i="3"/>
  <c r="AO1681" i="3"/>
  <c r="AP1681" i="3" s="1"/>
  <c r="AN1681" i="3"/>
  <c r="AM1681" i="3"/>
  <c r="AL1681" i="3"/>
  <c r="AH1681" i="3"/>
  <c r="AG1681" i="3"/>
  <c r="AD1681" i="3"/>
  <c r="AE1681" i="3" s="1"/>
  <c r="AB1681" i="3"/>
  <c r="AC1681" i="3" s="1"/>
  <c r="K1681" i="3"/>
  <c r="D1681" i="3"/>
  <c r="C1681" i="3"/>
  <c r="AO1680" i="3"/>
  <c r="AP1680" i="3" s="1"/>
  <c r="AN1680" i="3"/>
  <c r="AM1680" i="3"/>
  <c r="AL1680" i="3"/>
  <c r="AH1680" i="3"/>
  <c r="AG1680" i="3"/>
  <c r="AD1680" i="3"/>
  <c r="AE1680" i="3" s="1"/>
  <c r="AB1680" i="3"/>
  <c r="AK1680" i="3" s="1"/>
  <c r="K1680" i="3"/>
  <c r="D1680" i="3"/>
  <c r="C1680" i="3"/>
  <c r="AO1679" i="3"/>
  <c r="AP1679" i="3" s="1"/>
  <c r="AN1679" i="3"/>
  <c r="AM1679" i="3"/>
  <c r="AL1679" i="3"/>
  <c r="AH1679" i="3"/>
  <c r="AG1679" i="3"/>
  <c r="AD1679" i="3"/>
  <c r="AE1679" i="3" s="1"/>
  <c r="AB1679" i="3"/>
  <c r="AC1679" i="3" s="1"/>
  <c r="K1679" i="3"/>
  <c r="D1679" i="3"/>
  <c r="C1679" i="3"/>
  <c r="AO1678" i="3"/>
  <c r="AP1678" i="3" s="1"/>
  <c r="AN1678" i="3"/>
  <c r="AM1678" i="3"/>
  <c r="AL1678" i="3"/>
  <c r="AH1678" i="3"/>
  <c r="AG1678" i="3"/>
  <c r="AD1678" i="3"/>
  <c r="AE1678" i="3" s="1"/>
  <c r="AB1678" i="3"/>
  <c r="AK1678" i="3" s="1"/>
  <c r="K1678" i="3"/>
  <c r="D1678" i="3"/>
  <c r="C1678" i="3"/>
  <c r="AO1677" i="3"/>
  <c r="AP1677" i="3" s="1"/>
  <c r="AN1677" i="3"/>
  <c r="AM1677" i="3"/>
  <c r="AL1677" i="3"/>
  <c r="AH1677" i="3"/>
  <c r="AG1677" i="3"/>
  <c r="AD1677" i="3"/>
  <c r="AE1677" i="3" s="1"/>
  <c r="AB1677" i="3"/>
  <c r="AC1677" i="3" s="1"/>
  <c r="K1677" i="3"/>
  <c r="D1677" i="3"/>
  <c r="C1677" i="3"/>
  <c r="AO1676" i="3"/>
  <c r="AP1676" i="3" s="1"/>
  <c r="AN1676" i="3"/>
  <c r="AM1676" i="3"/>
  <c r="AL1676" i="3"/>
  <c r="AH1676" i="3"/>
  <c r="AG1676" i="3"/>
  <c r="AD1676" i="3"/>
  <c r="AE1676" i="3" s="1"/>
  <c r="AB1676" i="3"/>
  <c r="AK1676" i="3" s="1"/>
  <c r="K1676" i="3"/>
  <c r="D1676" i="3"/>
  <c r="C1676" i="3"/>
  <c r="AO1675" i="3"/>
  <c r="AP1675" i="3" s="1"/>
  <c r="AN1675" i="3"/>
  <c r="AM1675" i="3"/>
  <c r="AL1675" i="3"/>
  <c r="AH1675" i="3"/>
  <c r="AG1675" i="3"/>
  <c r="AD1675" i="3"/>
  <c r="AE1675" i="3" s="1"/>
  <c r="AB1675" i="3"/>
  <c r="AC1675" i="3" s="1"/>
  <c r="K1675" i="3"/>
  <c r="D1675" i="3"/>
  <c r="C1675" i="3"/>
  <c r="AO1674" i="3"/>
  <c r="AP1674" i="3" s="1"/>
  <c r="AN1674" i="3"/>
  <c r="AM1674" i="3"/>
  <c r="AL1674" i="3"/>
  <c r="AH1674" i="3"/>
  <c r="AG1674" i="3"/>
  <c r="AD1674" i="3"/>
  <c r="AE1674" i="3" s="1"/>
  <c r="AB1674" i="3"/>
  <c r="AK1674" i="3" s="1"/>
  <c r="K1674" i="3"/>
  <c r="D1674" i="3"/>
  <c r="C1674" i="3"/>
  <c r="AO1673" i="3"/>
  <c r="AP1673" i="3" s="1"/>
  <c r="AN1673" i="3"/>
  <c r="AM1673" i="3"/>
  <c r="AL1673" i="3"/>
  <c r="AH1673" i="3"/>
  <c r="AG1673" i="3"/>
  <c r="AD1673" i="3"/>
  <c r="AE1673" i="3" s="1"/>
  <c r="AB1673" i="3"/>
  <c r="AC1673" i="3" s="1"/>
  <c r="K1673" i="3"/>
  <c r="D1673" i="3"/>
  <c r="C1673" i="3"/>
  <c r="AO1672" i="3"/>
  <c r="AP1672" i="3" s="1"/>
  <c r="AN1672" i="3"/>
  <c r="AM1672" i="3"/>
  <c r="AL1672" i="3"/>
  <c r="AH1672" i="3"/>
  <c r="AG1672" i="3"/>
  <c r="AD1672" i="3"/>
  <c r="AE1672" i="3" s="1"/>
  <c r="AB1672" i="3"/>
  <c r="AK1672" i="3" s="1"/>
  <c r="K1672" i="3"/>
  <c r="D1672" i="3"/>
  <c r="C1672" i="3"/>
  <c r="AO1671" i="3"/>
  <c r="AP1671" i="3" s="1"/>
  <c r="AN1671" i="3"/>
  <c r="AM1671" i="3"/>
  <c r="AL1671" i="3"/>
  <c r="AH1671" i="3"/>
  <c r="AG1671" i="3"/>
  <c r="AD1671" i="3"/>
  <c r="AE1671" i="3" s="1"/>
  <c r="AB1671" i="3"/>
  <c r="AC1671" i="3" s="1"/>
  <c r="K1671" i="3"/>
  <c r="D1671" i="3"/>
  <c r="C1671" i="3"/>
  <c r="AO1670" i="3"/>
  <c r="AP1670" i="3" s="1"/>
  <c r="AN1670" i="3"/>
  <c r="AM1670" i="3"/>
  <c r="AL1670" i="3"/>
  <c r="AH1670" i="3"/>
  <c r="AG1670" i="3"/>
  <c r="AD1670" i="3"/>
  <c r="AE1670" i="3" s="1"/>
  <c r="AB1670" i="3"/>
  <c r="AK1670" i="3" s="1"/>
  <c r="K1670" i="3"/>
  <c r="D1670" i="3"/>
  <c r="C1670" i="3"/>
  <c r="AO1669" i="3"/>
  <c r="AP1669" i="3" s="1"/>
  <c r="AN1669" i="3"/>
  <c r="AM1669" i="3"/>
  <c r="AL1669" i="3"/>
  <c r="AH1669" i="3"/>
  <c r="AG1669" i="3"/>
  <c r="AD1669" i="3"/>
  <c r="AE1669" i="3" s="1"/>
  <c r="AB1669" i="3"/>
  <c r="AC1669" i="3" s="1"/>
  <c r="K1669" i="3"/>
  <c r="D1669" i="3"/>
  <c r="C1669" i="3"/>
  <c r="AO1668" i="3"/>
  <c r="AP1668" i="3" s="1"/>
  <c r="AN1668" i="3"/>
  <c r="AM1668" i="3"/>
  <c r="AL1668" i="3"/>
  <c r="AH1668" i="3"/>
  <c r="AG1668" i="3"/>
  <c r="AD1668" i="3"/>
  <c r="AE1668" i="3" s="1"/>
  <c r="AB1668" i="3"/>
  <c r="AK1668" i="3" s="1"/>
  <c r="K1668" i="3"/>
  <c r="D1668" i="3"/>
  <c r="C1668" i="3"/>
  <c r="AO1667" i="3"/>
  <c r="AP1667" i="3" s="1"/>
  <c r="AN1667" i="3"/>
  <c r="AM1667" i="3"/>
  <c r="AL1667" i="3"/>
  <c r="AH1667" i="3"/>
  <c r="AG1667" i="3"/>
  <c r="AD1667" i="3"/>
  <c r="AE1667" i="3" s="1"/>
  <c r="AB1667" i="3"/>
  <c r="AC1667" i="3" s="1"/>
  <c r="K1667" i="3"/>
  <c r="D1667" i="3"/>
  <c r="C1667" i="3"/>
  <c r="AO1666" i="3"/>
  <c r="AP1666" i="3" s="1"/>
  <c r="AN1666" i="3"/>
  <c r="AM1666" i="3"/>
  <c r="AL1666" i="3"/>
  <c r="AH1666" i="3"/>
  <c r="AG1666" i="3"/>
  <c r="AD1666" i="3"/>
  <c r="AE1666" i="3" s="1"/>
  <c r="AB1666" i="3"/>
  <c r="AK1666" i="3" s="1"/>
  <c r="K1666" i="3"/>
  <c r="D1666" i="3"/>
  <c r="C1666" i="3"/>
  <c r="AO1665" i="3"/>
  <c r="AP1665" i="3" s="1"/>
  <c r="AN1665" i="3"/>
  <c r="AM1665" i="3"/>
  <c r="AL1665" i="3"/>
  <c r="AH1665" i="3"/>
  <c r="AG1665" i="3"/>
  <c r="AD1665" i="3"/>
  <c r="AE1665" i="3" s="1"/>
  <c r="AB1665" i="3"/>
  <c r="AC1665" i="3" s="1"/>
  <c r="K1665" i="3"/>
  <c r="D1665" i="3"/>
  <c r="C1665" i="3"/>
  <c r="AO1664" i="3"/>
  <c r="AP1664" i="3" s="1"/>
  <c r="AN1664" i="3"/>
  <c r="AM1664" i="3"/>
  <c r="AL1664" i="3"/>
  <c r="AH1664" i="3"/>
  <c r="AG1664" i="3"/>
  <c r="AD1664" i="3"/>
  <c r="AE1664" i="3" s="1"/>
  <c r="AB1664" i="3"/>
  <c r="AK1664" i="3" s="1"/>
  <c r="K1664" i="3"/>
  <c r="D1664" i="3"/>
  <c r="C1664" i="3"/>
  <c r="AO1663" i="3"/>
  <c r="AP1663" i="3" s="1"/>
  <c r="AN1663" i="3"/>
  <c r="AM1663" i="3"/>
  <c r="AL1663" i="3"/>
  <c r="AH1663" i="3"/>
  <c r="AG1663" i="3"/>
  <c r="AD1663" i="3"/>
  <c r="AE1663" i="3" s="1"/>
  <c r="AB1663" i="3"/>
  <c r="AC1663" i="3" s="1"/>
  <c r="K1663" i="3"/>
  <c r="D1663" i="3"/>
  <c r="C1663" i="3"/>
  <c r="AO1662" i="3"/>
  <c r="AP1662" i="3" s="1"/>
  <c r="AN1662" i="3"/>
  <c r="AM1662" i="3"/>
  <c r="AL1662" i="3"/>
  <c r="AH1662" i="3"/>
  <c r="AG1662" i="3"/>
  <c r="AD1662" i="3"/>
  <c r="AE1662" i="3" s="1"/>
  <c r="AB1662" i="3"/>
  <c r="AK1662" i="3" s="1"/>
  <c r="K1662" i="3"/>
  <c r="D1662" i="3"/>
  <c r="C1662" i="3"/>
  <c r="AO1661" i="3"/>
  <c r="AP1661" i="3" s="1"/>
  <c r="AN1661" i="3"/>
  <c r="AM1661" i="3"/>
  <c r="AL1661" i="3"/>
  <c r="AH1661" i="3"/>
  <c r="AG1661" i="3"/>
  <c r="AD1661" i="3"/>
  <c r="AE1661" i="3" s="1"/>
  <c r="AB1661" i="3"/>
  <c r="AC1661" i="3" s="1"/>
  <c r="K1661" i="3"/>
  <c r="D1661" i="3"/>
  <c r="C1661" i="3"/>
  <c r="AO1660" i="3"/>
  <c r="AP1660" i="3" s="1"/>
  <c r="AN1660" i="3"/>
  <c r="AM1660" i="3"/>
  <c r="AL1660" i="3"/>
  <c r="AH1660" i="3"/>
  <c r="AG1660" i="3"/>
  <c r="AD1660" i="3"/>
  <c r="AE1660" i="3" s="1"/>
  <c r="AB1660" i="3"/>
  <c r="AK1660" i="3" s="1"/>
  <c r="K1660" i="3"/>
  <c r="D1660" i="3"/>
  <c r="C1660" i="3"/>
  <c r="AO1659" i="3"/>
  <c r="AP1659" i="3" s="1"/>
  <c r="AN1659" i="3"/>
  <c r="AM1659" i="3"/>
  <c r="AL1659" i="3"/>
  <c r="AH1659" i="3"/>
  <c r="AG1659" i="3"/>
  <c r="AD1659" i="3"/>
  <c r="AE1659" i="3" s="1"/>
  <c r="AB1659" i="3"/>
  <c r="K1659" i="3"/>
  <c r="D1659" i="3"/>
  <c r="C1659" i="3"/>
  <c r="AO1658" i="3"/>
  <c r="AP1658" i="3" s="1"/>
  <c r="AN1658" i="3"/>
  <c r="AM1658" i="3"/>
  <c r="AL1658" i="3"/>
  <c r="AH1658" i="3"/>
  <c r="AG1658" i="3"/>
  <c r="AD1658" i="3"/>
  <c r="AE1658" i="3" s="1"/>
  <c r="AB1658" i="3"/>
  <c r="AC1658" i="3" s="1"/>
  <c r="K1658" i="3"/>
  <c r="D1658" i="3"/>
  <c r="C1658" i="3"/>
  <c r="AO1657" i="3"/>
  <c r="AP1657" i="3" s="1"/>
  <c r="AN1657" i="3"/>
  <c r="AM1657" i="3"/>
  <c r="AL1657" i="3"/>
  <c r="AH1657" i="3"/>
  <c r="AG1657" i="3"/>
  <c r="AD1657" i="3"/>
  <c r="AE1657" i="3" s="1"/>
  <c r="AB1657" i="3"/>
  <c r="AK1657" i="3" s="1"/>
  <c r="K1657" i="3"/>
  <c r="D1657" i="3"/>
  <c r="C1657" i="3"/>
  <c r="AO1656" i="3"/>
  <c r="AP1656" i="3" s="1"/>
  <c r="AN1656" i="3"/>
  <c r="AM1656" i="3"/>
  <c r="AL1656" i="3"/>
  <c r="AH1656" i="3"/>
  <c r="AG1656" i="3"/>
  <c r="AD1656" i="3"/>
  <c r="AE1656" i="3" s="1"/>
  <c r="AB1656" i="3"/>
  <c r="AK1656" i="3" s="1"/>
  <c r="K1656" i="3"/>
  <c r="D1656" i="3"/>
  <c r="C1656" i="3"/>
  <c r="AO1655" i="3"/>
  <c r="AP1655" i="3" s="1"/>
  <c r="AN1655" i="3"/>
  <c r="AM1655" i="3"/>
  <c r="AL1655" i="3"/>
  <c r="AH1655" i="3"/>
  <c r="AG1655" i="3"/>
  <c r="AD1655" i="3"/>
  <c r="AE1655" i="3" s="1"/>
  <c r="AB1655" i="3"/>
  <c r="AC1655" i="3" s="1"/>
  <c r="K1655" i="3"/>
  <c r="D1655" i="3"/>
  <c r="C1655" i="3"/>
  <c r="AO1654" i="3"/>
  <c r="AP1654" i="3" s="1"/>
  <c r="AN1654" i="3"/>
  <c r="AM1654" i="3"/>
  <c r="AL1654" i="3"/>
  <c r="AH1654" i="3"/>
  <c r="AG1654" i="3"/>
  <c r="AD1654" i="3"/>
  <c r="AE1654" i="3" s="1"/>
  <c r="AB1654" i="3"/>
  <c r="AK1654" i="3" s="1"/>
  <c r="K1654" i="3"/>
  <c r="D1654" i="3"/>
  <c r="C1654" i="3"/>
  <c r="AO1653" i="3"/>
  <c r="AP1653" i="3" s="1"/>
  <c r="AN1653" i="3"/>
  <c r="AM1653" i="3"/>
  <c r="AL1653" i="3"/>
  <c r="AH1653" i="3"/>
  <c r="AG1653" i="3"/>
  <c r="AD1653" i="3"/>
  <c r="AE1653" i="3" s="1"/>
  <c r="AB1653" i="3"/>
  <c r="AK1653" i="3" s="1"/>
  <c r="K1653" i="3"/>
  <c r="D1653" i="3"/>
  <c r="C1653" i="3"/>
  <c r="AO1652" i="3"/>
  <c r="AP1652" i="3" s="1"/>
  <c r="AN1652" i="3"/>
  <c r="AM1652" i="3"/>
  <c r="AL1652" i="3"/>
  <c r="AH1652" i="3"/>
  <c r="AG1652" i="3"/>
  <c r="AD1652" i="3"/>
  <c r="AE1652" i="3" s="1"/>
  <c r="AB1652" i="3"/>
  <c r="AK1652" i="3" s="1"/>
  <c r="K1652" i="3"/>
  <c r="D1652" i="3"/>
  <c r="C1652" i="3"/>
  <c r="AO1651" i="3"/>
  <c r="AP1651" i="3" s="1"/>
  <c r="AN1651" i="3"/>
  <c r="AM1651" i="3"/>
  <c r="AL1651" i="3"/>
  <c r="AH1651" i="3"/>
  <c r="AG1651" i="3"/>
  <c r="AD1651" i="3"/>
  <c r="AE1651" i="3" s="1"/>
  <c r="AB1651" i="3"/>
  <c r="AC1651" i="3" s="1"/>
  <c r="K1651" i="3"/>
  <c r="D1651" i="3"/>
  <c r="C1651" i="3"/>
  <c r="AO1650" i="3"/>
  <c r="AP1650" i="3" s="1"/>
  <c r="AN1650" i="3"/>
  <c r="AM1650" i="3"/>
  <c r="AL1650" i="3"/>
  <c r="AH1650" i="3"/>
  <c r="AG1650" i="3"/>
  <c r="AD1650" i="3"/>
  <c r="AE1650" i="3" s="1"/>
  <c r="AB1650" i="3"/>
  <c r="AK1650" i="3" s="1"/>
  <c r="K1650" i="3"/>
  <c r="D1650" i="3"/>
  <c r="C1650" i="3"/>
  <c r="AO1649" i="3"/>
  <c r="AP1649" i="3" s="1"/>
  <c r="AN1649" i="3"/>
  <c r="AM1649" i="3"/>
  <c r="AL1649" i="3"/>
  <c r="AH1649" i="3"/>
  <c r="AG1649" i="3"/>
  <c r="AD1649" i="3"/>
  <c r="AE1649" i="3" s="1"/>
  <c r="AB1649" i="3"/>
  <c r="AK1649" i="3" s="1"/>
  <c r="K1649" i="3"/>
  <c r="D1649" i="3"/>
  <c r="C1649" i="3"/>
  <c r="AO1648" i="3"/>
  <c r="AP1648" i="3" s="1"/>
  <c r="AN1648" i="3"/>
  <c r="AM1648" i="3"/>
  <c r="AL1648" i="3"/>
  <c r="AH1648" i="3"/>
  <c r="AG1648" i="3"/>
  <c r="AD1648" i="3"/>
  <c r="AE1648" i="3" s="1"/>
  <c r="AB1648" i="3"/>
  <c r="AK1648" i="3" s="1"/>
  <c r="K1648" i="3"/>
  <c r="D1648" i="3"/>
  <c r="C1648" i="3"/>
  <c r="AO1647" i="3"/>
  <c r="AP1647" i="3" s="1"/>
  <c r="AN1647" i="3"/>
  <c r="AM1647" i="3"/>
  <c r="AL1647" i="3"/>
  <c r="AH1647" i="3"/>
  <c r="AG1647" i="3"/>
  <c r="AD1647" i="3"/>
  <c r="AE1647" i="3" s="1"/>
  <c r="AB1647" i="3"/>
  <c r="AC1647" i="3" s="1"/>
  <c r="K1647" i="3"/>
  <c r="D1647" i="3"/>
  <c r="C1647" i="3"/>
  <c r="AO1646" i="3"/>
  <c r="AP1646" i="3" s="1"/>
  <c r="AN1646" i="3"/>
  <c r="AM1646" i="3"/>
  <c r="AL1646" i="3"/>
  <c r="AH1646" i="3"/>
  <c r="AG1646" i="3"/>
  <c r="AD1646" i="3"/>
  <c r="AE1646" i="3" s="1"/>
  <c r="AB1646" i="3"/>
  <c r="K1646" i="3"/>
  <c r="D1646" i="3"/>
  <c r="C1646" i="3"/>
  <c r="AO1645" i="3"/>
  <c r="AP1645" i="3" s="1"/>
  <c r="AN1645" i="3"/>
  <c r="AM1645" i="3"/>
  <c r="AL1645" i="3"/>
  <c r="AH1645" i="3"/>
  <c r="AG1645" i="3"/>
  <c r="AD1645" i="3"/>
  <c r="AE1645" i="3" s="1"/>
  <c r="AB1645" i="3"/>
  <c r="K1645" i="3"/>
  <c r="D1645" i="3"/>
  <c r="C1645" i="3"/>
  <c r="AO1644" i="3"/>
  <c r="AP1644" i="3" s="1"/>
  <c r="AN1644" i="3"/>
  <c r="AM1644" i="3"/>
  <c r="AL1644" i="3"/>
  <c r="AH1644" i="3"/>
  <c r="AG1644" i="3"/>
  <c r="AD1644" i="3"/>
  <c r="AE1644" i="3" s="1"/>
  <c r="AB1644" i="3"/>
  <c r="AK1644" i="3" s="1"/>
  <c r="K1644" i="3"/>
  <c r="D1644" i="3"/>
  <c r="C1644" i="3"/>
  <c r="AO1643" i="3"/>
  <c r="AP1643" i="3" s="1"/>
  <c r="AN1643" i="3"/>
  <c r="AM1643" i="3"/>
  <c r="AL1643" i="3"/>
  <c r="AH1643" i="3"/>
  <c r="AG1643" i="3"/>
  <c r="AD1643" i="3"/>
  <c r="AE1643" i="3" s="1"/>
  <c r="AB1643" i="3"/>
  <c r="AC1643" i="3" s="1"/>
  <c r="K1643" i="3"/>
  <c r="D1643" i="3"/>
  <c r="C1643" i="3"/>
  <c r="AO1642" i="3"/>
  <c r="AP1642" i="3" s="1"/>
  <c r="AN1642" i="3"/>
  <c r="AM1642" i="3"/>
  <c r="AL1642" i="3"/>
  <c r="AH1642" i="3"/>
  <c r="AG1642" i="3"/>
  <c r="AD1642" i="3"/>
  <c r="AE1642" i="3" s="1"/>
  <c r="AB1642" i="3"/>
  <c r="K1642" i="3"/>
  <c r="D1642" i="3"/>
  <c r="C1642" i="3"/>
  <c r="AO1641" i="3"/>
  <c r="AP1641" i="3" s="1"/>
  <c r="AN1641" i="3"/>
  <c r="AM1641" i="3"/>
  <c r="AL1641" i="3"/>
  <c r="AH1641" i="3"/>
  <c r="AG1641" i="3"/>
  <c r="AD1641" i="3"/>
  <c r="AE1641" i="3" s="1"/>
  <c r="AB1641" i="3"/>
  <c r="AC1641" i="3" s="1"/>
  <c r="K1641" i="3"/>
  <c r="D1641" i="3"/>
  <c r="C1641" i="3"/>
  <c r="AO1640" i="3"/>
  <c r="AP1640" i="3" s="1"/>
  <c r="AN1640" i="3"/>
  <c r="AM1640" i="3"/>
  <c r="AL1640" i="3"/>
  <c r="AH1640" i="3"/>
  <c r="AG1640" i="3"/>
  <c r="AD1640" i="3"/>
  <c r="AE1640" i="3" s="1"/>
  <c r="AB1640" i="3"/>
  <c r="K1640" i="3"/>
  <c r="D1640" i="3"/>
  <c r="C1640" i="3"/>
  <c r="AO1639" i="3"/>
  <c r="AP1639" i="3" s="1"/>
  <c r="AN1639" i="3"/>
  <c r="AM1639" i="3"/>
  <c r="AL1639" i="3"/>
  <c r="AH1639" i="3"/>
  <c r="AG1639" i="3"/>
  <c r="AD1639" i="3"/>
  <c r="AE1639" i="3" s="1"/>
  <c r="AB1639" i="3"/>
  <c r="AC1639" i="3" s="1"/>
  <c r="K1639" i="3"/>
  <c r="D1639" i="3"/>
  <c r="C1639" i="3"/>
  <c r="AO1638" i="3"/>
  <c r="AP1638" i="3" s="1"/>
  <c r="AN1638" i="3"/>
  <c r="AM1638" i="3"/>
  <c r="AL1638" i="3"/>
  <c r="AH1638" i="3"/>
  <c r="AG1638" i="3"/>
  <c r="AD1638" i="3"/>
  <c r="AE1638" i="3" s="1"/>
  <c r="AB1638" i="3"/>
  <c r="K1638" i="3"/>
  <c r="D1638" i="3"/>
  <c r="C1638" i="3"/>
  <c r="AO1637" i="3"/>
  <c r="AP1637" i="3" s="1"/>
  <c r="AN1637" i="3"/>
  <c r="AM1637" i="3"/>
  <c r="AL1637" i="3"/>
  <c r="AH1637" i="3"/>
  <c r="AG1637" i="3"/>
  <c r="AD1637" i="3"/>
  <c r="AE1637" i="3" s="1"/>
  <c r="AB1637" i="3"/>
  <c r="AC1637" i="3" s="1"/>
  <c r="K1637" i="3"/>
  <c r="D1637" i="3"/>
  <c r="C1637" i="3"/>
  <c r="AO1636" i="3"/>
  <c r="AP1636" i="3" s="1"/>
  <c r="AN1636" i="3"/>
  <c r="AM1636" i="3"/>
  <c r="AL1636" i="3"/>
  <c r="AH1636" i="3"/>
  <c r="AG1636" i="3"/>
  <c r="AD1636" i="3"/>
  <c r="AE1636" i="3" s="1"/>
  <c r="AB1636" i="3"/>
  <c r="K1636" i="3"/>
  <c r="D1636" i="3"/>
  <c r="C1636" i="3"/>
  <c r="AO1635" i="3"/>
  <c r="AP1635" i="3" s="1"/>
  <c r="AN1635" i="3"/>
  <c r="AM1635" i="3"/>
  <c r="AL1635" i="3"/>
  <c r="AH1635" i="3"/>
  <c r="AG1635" i="3"/>
  <c r="AD1635" i="3"/>
  <c r="AE1635" i="3" s="1"/>
  <c r="AB1635" i="3"/>
  <c r="AC1635" i="3" s="1"/>
  <c r="K1635" i="3"/>
  <c r="D1635" i="3"/>
  <c r="C1635" i="3"/>
  <c r="AO1634" i="3"/>
  <c r="AP1634" i="3" s="1"/>
  <c r="AN1634" i="3"/>
  <c r="AM1634" i="3"/>
  <c r="AL1634" i="3"/>
  <c r="AH1634" i="3"/>
  <c r="AG1634" i="3"/>
  <c r="AD1634" i="3"/>
  <c r="AE1634" i="3" s="1"/>
  <c r="AB1634" i="3"/>
  <c r="K1634" i="3"/>
  <c r="D1634" i="3"/>
  <c r="C1634" i="3"/>
  <c r="AO1633" i="3"/>
  <c r="AP1633" i="3" s="1"/>
  <c r="AN1633" i="3"/>
  <c r="AM1633" i="3"/>
  <c r="AL1633" i="3"/>
  <c r="AH1633" i="3"/>
  <c r="AG1633" i="3"/>
  <c r="AD1633" i="3"/>
  <c r="AE1633" i="3" s="1"/>
  <c r="AB1633" i="3"/>
  <c r="AC1633" i="3" s="1"/>
  <c r="K1633" i="3"/>
  <c r="D1633" i="3"/>
  <c r="C1633" i="3"/>
  <c r="AO1632" i="3"/>
  <c r="AP1632" i="3" s="1"/>
  <c r="AN1632" i="3"/>
  <c r="AM1632" i="3"/>
  <c r="AL1632" i="3"/>
  <c r="AH1632" i="3"/>
  <c r="AG1632" i="3"/>
  <c r="AD1632" i="3"/>
  <c r="AE1632" i="3" s="1"/>
  <c r="AB1632" i="3"/>
  <c r="K1632" i="3"/>
  <c r="D1632" i="3"/>
  <c r="C1632" i="3"/>
  <c r="AO1631" i="3"/>
  <c r="AP1631" i="3" s="1"/>
  <c r="AN1631" i="3"/>
  <c r="AM1631" i="3"/>
  <c r="AL1631" i="3"/>
  <c r="AH1631" i="3"/>
  <c r="AG1631" i="3"/>
  <c r="AD1631" i="3"/>
  <c r="AE1631" i="3" s="1"/>
  <c r="AB1631" i="3"/>
  <c r="AC1631" i="3" s="1"/>
  <c r="K1631" i="3"/>
  <c r="D1631" i="3"/>
  <c r="C1631" i="3"/>
  <c r="AO1630" i="3"/>
  <c r="AP1630" i="3" s="1"/>
  <c r="AN1630" i="3"/>
  <c r="AM1630" i="3"/>
  <c r="AL1630" i="3"/>
  <c r="AH1630" i="3"/>
  <c r="AG1630" i="3"/>
  <c r="AD1630" i="3"/>
  <c r="AE1630" i="3" s="1"/>
  <c r="AB1630" i="3"/>
  <c r="K1630" i="3"/>
  <c r="D1630" i="3"/>
  <c r="C1630" i="3"/>
  <c r="AO1629" i="3"/>
  <c r="AP1629" i="3" s="1"/>
  <c r="AN1629" i="3"/>
  <c r="AM1629" i="3"/>
  <c r="AL1629" i="3"/>
  <c r="AH1629" i="3"/>
  <c r="AG1629" i="3"/>
  <c r="AD1629" i="3"/>
  <c r="AE1629" i="3" s="1"/>
  <c r="AB1629" i="3"/>
  <c r="AC1629" i="3" s="1"/>
  <c r="K1629" i="3"/>
  <c r="D1629" i="3"/>
  <c r="C1629" i="3"/>
  <c r="AO1628" i="3"/>
  <c r="AP1628" i="3" s="1"/>
  <c r="AN1628" i="3"/>
  <c r="AM1628" i="3"/>
  <c r="AL1628" i="3"/>
  <c r="AH1628" i="3"/>
  <c r="AG1628" i="3"/>
  <c r="AD1628" i="3"/>
  <c r="AE1628" i="3" s="1"/>
  <c r="AB1628" i="3"/>
  <c r="AC1628" i="3" s="1"/>
  <c r="K1628" i="3"/>
  <c r="D1628" i="3"/>
  <c r="C1628" i="3"/>
  <c r="AO1627" i="3"/>
  <c r="AP1627" i="3" s="1"/>
  <c r="AN1627" i="3"/>
  <c r="AM1627" i="3"/>
  <c r="AL1627" i="3"/>
  <c r="AH1627" i="3"/>
  <c r="AG1627" i="3"/>
  <c r="AD1627" i="3"/>
  <c r="AE1627" i="3" s="1"/>
  <c r="AB1627" i="3"/>
  <c r="AK1627" i="3" s="1"/>
  <c r="K1627" i="3"/>
  <c r="D1627" i="3"/>
  <c r="C1627" i="3"/>
  <c r="AO1626" i="3"/>
  <c r="AP1626" i="3" s="1"/>
  <c r="AN1626" i="3"/>
  <c r="AM1626" i="3"/>
  <c r="AL1626" i="3"/>
  <c r="AH1626" i="3"/>
  <c r="AG1626" i="3"/>
  <c r="AD1626" i="3"/>
  <c r="AE1626" i="3" s="1"/>
  <c r="AB1626" i="3"/>
  <c r="AC1626" i="3" s="1"/>
  <c r="K1626" i="3"/>
  <c r="D1626" i="3"/>
  <c r="C1626" i="3"/>
  <c r="AO1625" i="3"/>
  <c r="AP1625" i="3" s="1"/>
  <c r="AN1625" i="3"/>
  <c r="AM1625" i="3"/>
  <c r="AL1625" i="3"/>
  <c r="AH1625" i="3"/>
  <c r="AG1625" i="3"/>
  <c r="AD1625" i="3"/>
  <c r="AE1625" i="3" s="1"/>
  <c r="AB1625" i="3"/>
  <c r="K1625" i="3"/>
  <c r="D1625" i="3"/>
  <c r="C1625" i="3"/>
  <c r="AO1624" i="3"/>
  <c r="AP1624" i="3" s="1"/>
  <c r="AN1624" i="3"/>
  <c r="AM1624" i="3"/>
  <c r="AL1624" i="3"/>
  <c r="AH1624" i="3"/>
  <c r="AG1624" i="3"/>
  <c r="AD1624" i="3"/>
  <c r="AE1624" i="3" s="1"/>
  <c r="AB1624" i="3"/>
  <c r="AC1624" i="3" s="1"/>
  <c r="K1624" i="3"/>
  <c r="D1624" i="3"/>
  <c r="C1624" i="3"/>
  <c r="AO1623" i="3"/>
  <c r="AP1623" i="3" s="1"/>
  <c r="AN1623" i="3"/>
  <c r="AM1623" i="3"/>
  <c r="AL1623" i="3"/>
  <c r="AH1623" i="3"/>
  <c r="AG1623" i="3"/>
  <c r="AD1623" i="3"/>
  <c r="AE1623" i="3" s="1"/>
  <c r="AB1623" i="3"/>
  <c r="AC1623" i="3" s="1"/>
  <c r="K1623" i="3"/>
  <c r="D1623" i="3"/>
  <c r="C1623" i="3"/>
  <c r="AO1622" i="3"/>
  <c r="AP1622" i="3" s="1"/>
  <c r="AN1622" i="3"/>
  <c r="AM1622" i="3"/>
  <c r="AL1622" i="3"/>
  <c r="AH1622" i="3"/>
  <c r="AG1622" i="3"/>
  <c r="AD1622" i="3"/>
  <c r="AE1622" i="3" s="1"/>
  <c r="AB1622" i="3"/>
  <c r="K1622" i="3"/>
  <c r="D1622" i="3"/>
  <c r="C1622" i="3"/>
  <c r="AO1621" i="3"/>
  <c r="AP1621" i="3" s="1"/>
  <c r="AN1621" i="3"/>
  <c r="AM1621" i="3"/>
  <c r="AL1621" i="3"/>
  <c r="AH1621" i="3"/>
  <c r="AG1621" i="3"/>
  <c r="AD1621" i="3"/>
  <c r="AE1621" i="3" s="1"/>
  <c r="AB1621" i="3"/>
  <c r="AK1621" i="3" s="1"/>
  <c r="K1621" i="3"/>
  <c r="D1621" i="3"/>
  <c r="C1621" i="3"/>
  <c r="AO1620" i="3"/>
  <c r="AP1620" i="3" s="1"/>
  <c r="AN1620" i="3"/>
  <c r="AM1620" i="3"/>
  <c r="AL1620" i="3"/>
  <c r="AH1620" i="3"/>
  <c r="AG1620" i="3"/>
  <c r="AD1620" i="3"/>
  <c r="AE1620" i="3" s="1"/>
  <c r="AB1620" i="3"/>
  <c r="AK1620" i="3" s="1"/>
  <c r="K1620" i="3"/>
  <c r="D1620" i="3"/>
  <c r="C1620" i="3"/>
  <c r="AO1619" i="3"/>
  <c r="AP1619" i="3" s="1"/>
  <c r="AN1619" i="3"/>
  <c r="AM1619" i="3"/>
  <c r="AL1619" i="3"/>
  <c r="AH1619" i="3"/>
  <c r="AG1619" i="3"/>
  <c r="AD1619" i="3"/>
  <c r="AE1619" i="3" s="1"/>
  <c r="AB1619" i="3"/>
  <c r="AK1619" i="3" s="1"/>
  <c r="K1619" i="3"/>
  <c r="D1619" i="3"/>
  <c r="C1619" i="3"/>
  <c r="AO1618" i="3"/>
  <c r="AP1618" i="3" s="1"/>
  <c r="AN1618" i="3"/>
  <c r="AM1618" i="3"/>
  <c r="AL1618" i="3"/>
  <c r="AH1618" i="3"/>
  <c r="AG1618" i="3"/>
  <c r="AD1618" i="3"/>
  <c r="AE1618" i="3" s="1"/>
  <c r="AB1618" i="3"/>
  <c r="AC1618" i="3" s="1"/>
  <c r="K1618" i="3"/>
  <c r="D1618" i="3"/>
  <c r="C1618" i="3"/>
  <c r="AO1617" i="3"/>
  <c r="AP1617" i="3" s="1"/>
  <c r="AN1617" i="3"/>
  <c r="AM1617" i="3"/>
  <c r="AL1617" i="3"/>
  <c r="AH1617" i="3"/>
  <c r="AG1617" i="3"/>
  <c r="AD1617" i="3"/>
  <c r="AE1617" i="3" s="1"/>
  <c r="AB1617" i="3"/>
  <c r="AK1617" i="3" s="1"/>
  <c r="K1617" i="3"/>
  <c r="D1617" i="3"/>
  <c r="C1617" i="3"/>
  <c r="AO1616" i="3"/>
  <c r="AP1616" i="3" s="1"/>
  <c r="AN1616" i="3"/>
  <c r="AM1616" i="3"/>
  <c r="AL1616" i="3"/>
  <c r="AH1616" i="3"/>
  <c r="AG1616" i="3"/>
  <c r="AD1616" i="3"/>
  <c r="AE1616" i="3" s="1"/>
  <c r="AB1616" i="3"/>
  <c r="AC1616" i="3" s="1"/>
  <c r="K1616" i="3"/>
  <c r="D1616" i="3"/>
  <c r="C1616" i="3"/>
  <c r="AO1615" i="3"/>
  <c r="AP1615" i="3" s="1"/>
  <c r="AN1615" i="3"/>
  <c r="AM1615" i="3"/>
  <c r="AL1615" i="3"/>
  <c r="AH1615" i="3"/>
  <c r="AG1615" i="3"/>
  <c r="AD1615" i="3"/>
  <c r="AE1615" i="3" s="1"/>
  <c r="AB1615" i="3"/>
  <c r="AK1615" i="3" s="1"/>
  <c r="K1615" i="3"/>
  <c r="D1615" i="3"/>
  <c r="C1615" i="3"/>
  <c r="AO1614" i="3"/>
  <c r="AP1614" i="3" s="1"/>
  <c r="AN1614" i="3"/>
  <c r="AM1614" i="3"/>
  <c r="AL1614" i="3"/>
  <c r="AH1614" i="3"/>
  <c r="AG1614" i="3"/>
  <c r="AD1614" i="3"/>
  <c r="AE1614" i="3" s="1"/>
  <c r="AB1614" i="3"/>
  <c r="AK1614" i="3" s="1"/>
  <c r="K1614" i="3"/>
  <c r="D1614" i="3"/>
  <c r="C1614" i="3"/>
  <c r="AO1613" i="3"/>
  <c r="AP1613" i="3" s="1"/>
  <c r="AN1613" i="3"/>
  <c r="AM1613" i="3"/>
  <c r="AL1613" i="3"/>
  <c r="AH1613" i="3"/>
  <c r="AG1613" i="3"/>
  <c r="AD1613" i="3"/>
  <c r="AE1613" i="3" s="1"/>
  <c r="AB1613" i="3"/>
  <c r="AC1613" i="3" s="1"/>
  <c r="K1613" i="3"/>
  <c r="D1613" i="3"/>
  <c r="C1613" i="3"/>
  <c r="AO1612" i="3"/>
  <c r="AP1612" i="3" s="1"/>
  <c r="AN1612" i="3"/>
  <c r="AM1612" i="3"/>
  <c r="AL1612" i="3"/>
  <c r="AH1612" i="3"/>
  <c r="AG1612" i="3"/>
  <c r="AD1612" i="3"/>
  <c r="AE1612" i="3" s="1"/>
  <c r="AB1612" i="3"/>
  <c r="AK1612" i="3" s="1"/>
  <c r="K1612" i="3"/>
  <c r="D1612" i="3"/>
  <c r="C1612" i="3"/>
  <c r="AO1611" i="3"/>
  <c r="AP1611" i="3" s="1"/>
  <c r="AN1611" i="3"/>
  <c r="AM1611" i="3"/>
  <c r="AL1611" i="3"/>
  <c r="AH1611" i="3"/>
  <c r="AG1611" i="3"/>
  <c r="AD1611" i="3"/>
  <c r="AE1611" i="3" s="1"/>
  <c r="AB1611" i="3"/>
  <c r="AC1611" i="3" s="1"/>
  <c r="K1611" i="3"/>
  <c r="D1611" i="3"/>
  <c r="C1611" i="3"/>
  <c r="AO1610" i="3"/>
  <c r="AP1610" i="3" s="1"/>
  <c r="AN1610" i="3"/>
  <c r="AM1610" i="3"/>
  <c r="AL1610" i="3"/>
  <c r="AH1610" i="3"/>
  <c r="AG1610" i="3"/>
  <c r="AD1610" i="3"/>
  <c r="AE1610" i="3" s="1"/>
  <c r="AB1610" i="3"/>
  <c r="K1610" i="3"/>
  <c r="D1610" i="3"/>
  <c r="C1610" i="3"/>
  <c r="AO1609" i="3"/>
  <c r="AP1609" i="3" s="1"/>
  <c r="AN1609" i="3"/>
  <c r="AM1609" i="3"/>
  <c r="AL1609" i="3"/>
  <c r="AH1609" i="3"/>
  <c r="AG1609" i="3"/>
  <c r="AD1609" i="3"/>
  <c r="AE1609" i="3" s="1"/>
  <c r="AB1609" i="3"/>
  <c r="AC1609" i="3" s="1"/>
  <c r="K1609" i="3"/>
  <c r="D1609" i="3"/>
  <c r="C1609" i="3"/>
  <c r="AO1608" i="3"/>
  <c r="AP1608" i="3" s="1"/>
  <c r="AN1608" i="3"/>
  <c r="AM1608" i="3"/>
  <c r="AL1608" i="3"/>
  <c r="AH1608" i="3"/>
  <c r="AG1608" i="3"/>
  <c r="AD1608" i="3"/>
  <c r="AE1608" i="3" s="1"/>
  <c r="AB1608" i="3"/>
  <c r="AK1608" i="3" s="1"/>
  <c r="K1608" i="3"/>
  <c r="D1608" i="3"/>
  <c r="C1608" i="3"/>
  <c r="AO1607" i="3"/>
  <c r="AP1607" i="3" s="1"/>
  <c r="AN1607" i="3"/>
  <c r="AM1607" i="3"/>
  <c r="AL1607" i="3"/>
  <c r="AH1607" i="3"/>
  <c r="AG1607" i="3"/>
  <c r="AD1607" i="3"/>
  <c r="AE1607" i="3" s="1"/>
  <c r="AB1607" i="3"/>
  <c r="AC1607" i="3" s="1"/>
  <c r="K1607" i="3"/>
  <c r="D1607" i="3"/>
  <c r="C1607" i="3"/>
  <c r="AO1606" i="3"/>
  <c r="AP1606" i="3" s="1"/>
  <c r="AN1606" i="3"/>
  <c r="AM1606" i="3"/>
  <c r="AL1606" i="3"/>
  <c r="AH1606" i="3"/>
  <c r="AG1606" i="3"/>
  <c r="AD1606" i="3"/>
  <c r="AE1606" i="3" s="1"/>
  <c r="AB1606" i="3"/>
  <c r="AK1606" i="3" s="1"/>
  <c r="K1606" i="3"/>
  <c r="D1606" i="3"/>
  <c r="C1606" i="3"/>
  <c r="AO1605" i="3"/>
  <c r="AP1605" i="3" s="1"/>
  <c r="AN1605" i="3"/>
  <c r="AM1605" i="3"/>
  <c r="AL1605" i="3"/>
  <c r="AH1605" i="3"/>
  <c r="AG1605" i="3"/>
  <c r="AD1605" i="3"/>
  <c r="AE1605" i="3" s="1"/>
  <c r="AB1605" i="3"/>
  <c r="AC1605" i="3" s="1"/>
  <c r="K1605" i="3"/>
  <c r="D1605" i="3"/>
  <c r="C1605" i="3"/>
  <c r="AO1604" i="3"/>
  <c r="AP1604" i="3" s="1"/>
  <c r="AN1604" i="3"/>
  <c r="AM1604" i="3"/>
  <c r="AL1604" i="3"/>
  <c r="AH1604" i="3"/>
  <c r="AG1604" i="3"/>
  <c r="AD1604" i="3"/>
  <c r="AE1604" i="3" s="1"/>
  <c r="AB1604" i="3"/>
  <c r="AK1604" i="3" s="1"/>
  <c r="K1604" i="3"/>
  <c r="D1604" i="3"/>
  <c r="C1604" i="3"/>
  <c r="AO1603" i="3"/>
  <c r="AP1603" i="3" s="1"/>
  <c r="AN1603" i="3"/>
  <c r="AM1603" i="3"/>
  <c r="AL1603" i="3"/>
  <c r="AH1603" i="3"/>
  <c r="AG1603" i="3"/>
  <c r="AD1603" i="3"/>
  <c r="AE1603" i="3" s="1"/>
  <c r="AB1603" i="3"/>
  <c r="AC1603" i="3" s="1"/>
  <c r="K1603" i="3"/>
  <c r="D1603" i="3"/>
  <c r="C1603" i="3"/>
  <c r="AO1602" i="3"/>
  <c r="AP1602" i="3" s="1"/>
  <c r="AN1602" i="3"/>
  <c r="AM1602" i="3"/>
  <c r="AL1602" i="3"/>
  <c r="AH1602" i="3"/>
  <c r="AG1602" i="3"/>
  <c r="AD1602" i="3"/>
  <c r="AE1602" i="3" s="1"/>
  <c r="AB1602" i="3"/>
  <c r="AK1602" i="3" s="1"/>
  <c r="K1602" i="3"/>
  <c r="D1602" i="3"/>
  <c r="C1602" i="3"/>
  <c r="AU1601" i="3"/>
  <c r="AO1601" i="3"/>
  <c r="AP1601" i="3" s="1"/>
  <c r="AN1601" i="3"/>
  <c r="AM1601" i="3"/>
  <c r="AL1601" i="3"/>
  <c r="AK1601" i="3"/>
  <c r="AG1601" i="3"/>
  <c r="AB1601" i="3"/>
  <c r="AD1601" i="3" s="1"/>
  <c r="AE1601" i="3" s="1"/>
  <c r="K1601" i="3"/>
  <c r="D1601" i="3"/>
  <c r="C1601" i="3"/>
  <c r="AO1600" i="3"/>
  <c r="AP1600" i="3" s="1"/>
  <c r="AN1600" i="3"/>
  <c r="AM1600" i="3"/>
  <c r="AL1600" i="3"/>
  <c r="AH1600" i="3"/>
  <c r="AG1600" i="3"/>
  <c r="AD1600" i="3"/>
  <c r="AE1600" i="3" s="1"/>
  <c r="AB1600" i="3"/>
  <c r="AC1600" i="3" s="1"/>
  <c r="K1600" i="3"/>
  <c r="D1600" i="3"/>
  <c r="C1600" i="3"/>
  <c r="AO1599" i="3"/>
  <c r="AP1599" i="3" s="1"/>
  <c r="AN1599" i="3"/>
  <c r="AM1599" i="3"/>
  <c r="AL1599" i="3"/>
  <c r="AH1599" i="3"/>
  <c r="AG1599" i="3"/>
  <c r="AD1599" i="3"/>
  <c r="AE1599" i="3" s="1"/>
  <c r="AB1599" i="3"/>
  <c r="AC1599" i="3" s="1"/>
  <c r="K1599" i="3"/>
  <c r="D1599" i="3"/>
  <c r="C1599" i="3"/>
  <c r="AO1598" i="3"/>
  <c r="AP1598" i="3" s="1"/>
  <c r="AN1598" i="3"/>
  <c r="AM1598" i="3"/>
  <c r="AL1598" i="3"/>
  <c r="AH1598" i="3"/>
  <c r="AG1598" i="3"/>
  <c r="AD1598" i="3"/>
  <c r="AE1598" i="3" s="1"/>
  <c r="AB1598" i="3"/>
  <c r="AC1598" i="3" s="1"/>
  <c r="K1598" i="3"/>
  <c r="D1598" i="3"/>
  <c r="C1598" i="3"/>
  <c r="AO1597" i="3"/>
  <c r="AP1597" i="3" s="1"/>
  <c r="AN1597" i="3"/>
  <c r="AM1597" i="3"/>
  <c r="AL1597" i="3"/>
  <c r="AH1597" i="3"/>
  <c r="AG1597" i="3"/>
  <c r="AD1597" i="3"/>
  <c r="AE1597" i="3" s="1"/>
  <c r="AB1597" i="3"/>
  <c r="AC1597" i="3" s="1"/>
  <c r="K1597" i="3"/>
  <c r="D1597" i="3"/>
  <c r="C1597" i="3"/>
  <c r="AO1596" i="3"/>
  <c r="AP1596" i="3" s="1"/>
  <c r="AN1596" i="3"/>
  <c r="AM1596" i="3"/>
  <c r="AL1596" i="3"/>
  <c r="AH1596" i="3"/>
  <c r="AG1596" i="3"/>
  <c r="AD1596" i="3"/>
  <c r="AE1596" i="3" s="1"/>
  <c r="AB1596" i="3"/>
  <c r="AC1596" i="3" s="1"/>
  <c r="K1596" i="3"/>
  <c r="D1596" i="3"/>
  <c r="C1596" i="3"/>
  <c r="AO1595" i="3"/>
  <c r="AP1595" i="3" s="1"/>
  <c r="AN1595" i="3"/>
  <c r="AM1595" i="3"/>
  <c r="AL1595" i="3"/>
  <c r="AH1595" i="3"/>
  <c r="AG1595" i="3"/>
  <c r="AD1595" i="3"/>
  <c r="AE1595" i="3" s="1"/>
  <c r="AB1595" i="3"/>
  <c r="AK1595" i="3" s="1"/>
  <c r="K1595" i="3"/>
  <c r="D1595" i="3"/>
  <c r="C1595" i="3"/>
  <c r="AO1594" i="3"/>
  <c r="AP1594" i="3" s="1"/>
  <c r="AN1594" i="3"/>
  <c r="AM1594" i="3"/>
  <c r="AL1594" i="3"/>
  <c r="AH1594" i="3"/>
  <c r="AG1594" i="3"/>
  <c r="AD1594" i="3"/>
  <c r="AE1594" i="3" s="1"/>
  <c r="AB1594" i="3"/>
  <c r="AC1594" i="3" s="1"/>
  <c r="K1594" i="3"/>
  <c r="D1594" i="3"/>
  <c r="C1594" i="3"/>
  <c r="AO1593" i="3"/>
  <c r="AP1593" i="3" s="1"/>
  <c r="AN1593" i="3"/>
  <c r="AM1593" i="3"/>
  <c r="AL1593" i="3"/>
  <c r="AH1593" i="3"/>
  <c r="AG1593" i="3"/>
  <c r="AD1593" i="3"/>
  <c r="AE1593" i="3" s="1"/>
  <c r="AB1593" i="3"/>
  <c r="AK1593" i="3" s="1"/>
  <c r="K1593" i="3"/>
  <c r="D1593" i="3"/>
  <c r="C1593" i="3"/>
  <c r="AO1592" i="3"/>
  <c r="AP1592" i="3" s="1"/>
  <c r="AN1592" i="3"/>
  <c r="AM1592" i="3"/>
  <c r="AL1592" i="3"/>
  <c r="AH1592" i="3"/>
  <c r="AG1592" i="3"/>
  <c r="AD1592" i="3"/>
  <c r="AE1592" i="3" s="1"/>
  <c r="AB1592" i="3"/>
  <c r="AC1592" i="3" s="1"/>
  <c r="K1592" i="3"/>
  <c r="D1592" i="3"/>
  <c r="C1592" i="3"/>
  <c r="AO1591" i="3"/>
  <c r="AP1591" i="3" s="1"/>
  <c r="AN1591" i="3"/>
  <c r="AM1591" i="3"/>
  <c r="AL1591" i="3"/>
  <c r="AH1591" i="3"/>
  <c r="AG1591" i="3"/>
  <c r="AD1591" i="3"/>
  <c r="AE1591" i="3" s="1"/>
  <c r="AB1591" i="3"/>
  <c r="AK1591" i="3" s="1"/>
  <c r="K1591" i="3"/>
  <c r="D1591" i="3"/>
  <c r="C1591" i="3"/>
  <c r="AO1590" i="3"/>
  <c r="AP1590" i="3" s="1"/>
  <c r="AN1590" i="3"/>
  <c r="AM1590" i="3"/>
  <c r="AL1590" i="3"/>
  <c r="AH1590" i="3"/>
  <c r="AG1590" i="3"/>
  <c r="AD1590" i="3"/>
  <c r="AE1590" i="3" s="1"/>
  <c r="AB1590" i="3"/>
  <c r="AC1590" i="3" s="1"/>
  <c r="K1590" i="3"/>
  <c r="D1590" i="3"/>
  <c r="C1590" i="3"/>
  <c r="AO1589" i="3"/>
  <c r="AP1589" i="3" s="1"/>
  <c r="AN1589" i="3"/>
  <c r="AM1589" i="3"/>
  <c r="AL1589" i="3"/>
  <c r="AH1589" i="3"/>
  <c r="AG1589" i="3"/>
  <c r="AD1589" i="3"/>
  <c r="AE1589" i="3" s="1"/>
  <c r="AB1589" i="3"/>
  <c r="AK1589" i="3" s="1"/>
  <c r="K1589" i="3"/>
  <c r="D1589" i="3"/>
  <c r="C1589" i="3"/>
  <c r="AO1588" i="3"/>
  <c r="AP1588" i="3" s="1"/>
  <c r="AN1588" i="3"/>
  <c r="AM1588" i="3"/>
  <c r="AL1588" i="3"/>
  <c r="AH1588" i="3"/>
  <c r="AG1588" i="3"/>
  <c r="AD1588" i="3"/>
  <c r="AE1588" i="3" s="1"/>
  <c r="AB1588" i="3"/>
  <c r="AC1588" i="3" s="1"/>
  <c r="K1588" i="3"/>
  <c r="D1588" i="3"/>
  <c r="C1588" i="3"/>
  <c r="AO1587" i="3"/>
  <c r="AP1587" i="3" s="1"/>
  <c r="AN1587" i="3"/>
  <c r="AM1587" i="3"/>
  <c r="AL1587" i="3"/>
  <c r="AH1587" i="3"/>
  <c r="AG1587" i="3"/>
  <c r="AD1587" i="3"/>
  <c r="AE1587" i="3" s="1"/>
  <c r="AB1587" i="3"/>
  <c r="AK1587" i="3" s="1"/>
  <c r="K1587" i="3"/>
  <c r="D1587" i="3"/>
  <c r="C1587" i="3"/>
  <c r="AO1586" i="3"/>
  <c r="AP1586" i="3" s="1"/>
  <c r="AN1586" i="3"/>
  <c r="AM1586" i="3"/>
  <c r="AL1586" i="3"/>
  <c r="AH1586" i="3"/>
  <c r="AG1586" i="3"/>
  <c r="AD1586" i="3"/>
  <c r="AE1586" i="3" s="1"/>
  <c r="AB1586" i="3"/>
  <c r="AC1586" i="3" s="1"/>
  <c r="K1586" i="3"/>
  <c r="D1586" i="3"/>
  <c r="C1586" i="3"/>
  <c r="AO1585" i="3"/>
  <c r="AP1585" i="3" s="1"/>
  <c r="AN1585" i="3"/>
  <c r="AM1585" i="3"/>
  <c r="AL1585" i="3"/>
  <c r="AH1585" i="3"/>
  <c r="AG1585" i="3"/>
  <c r="AD1585" i="3"/>
  <c r="AE1585" i="3" s="1"/>
  <c r="AB1585" i="3"/>
  <c r="AK1585" i="3" s="1"/>
  <c r="K1585" i="3"/>
  <c r="D1585" i="3"/>
  <c r="C1585" i="3"/>
  <c r="AO1584" i="3"/>
  <c r="AP1584" i="3" s="1"/>
  <c r="AN1584" i="3"/>
  <c r="AM1584" i="3"/>
  <c r="AL1584" i="3"/>
  <c r="AH1584" i="3"/>
  <c r="AG1584" i="3"/>
  <c r="AD1584" i="3"/>
  <c r="AE1584" i="3" s="1"/>
  <c r="AB1584" i="3"/>
  <c r="AC1584" i="3" s="1"/>
  <c r="K1584" i="3"/>
  <c r="D1584" i="3"/>
  <c r="C1584" i="3"/>
  <c r="AO1583" i="3"/>
  <c r="AP1583" i="3" s="1"/>
  <c r="AN1583" i="3"/>
  <c r="AM1583" i="3"/>
  <c r="AL1583" i="3"/>
  <c r="AH1583" i="3"/>
  <c r="AG1583" i="3"/>
  <c r="AD1583" i="3"/>
  <c r="AE1583" i="3" s="1"/>
  <c r="AB1583" i="3"/>
  <c r="AK1583" i="3" s="1"/>
  <c r="K1583" i="3"/>
  <c r="D1583" i="3"/>
  <c r="C1583" i="3"/>
  <c r="AO1582" i="3"/>
  <c r="AP1582" i="3" s="1"/>
  <c r="AN1582" i="3"/>
  <c r="AM1582" i="3"/>
  <c r="AL1582" i="3"/>
  <c r="AH1582" i="3"/>
  <c r="AG1582" i="3"/>
  <c r="AD1582" i="3"/>
  <c r="AE1582" i="3" s="1"/>
  <c r="AB1582" i="3"/>
  <c r="AC1582" i="3" s="1"/>
  <c r="K1582" i="3"/>
  <c r="D1582" i="3"/>
  <c r="C1582" i="3"/>
  <c r="AO1581" i="3"/>
  <c r="AP1581" i="3" s="1"/>
  <c r="AN1581" i="3"/>
  <c r="AM1581" i="3"/>
  <c r="AL1581" i="3"/>
  <c r="AH1581" i="3"/>
  <c r="AG1581" i="3"/>
  <c r="AD1581" i="3"/>
  <c r="AE1581" i="3" s="1"/>
  <c r="AB1581" i="3"/>
  <c r="AK1581" i="3" s="1"/>
  <c r="K1581" i="3"/>
  <c r="D1581" i="3"/>
  <c r="C1581" i="3"/>
  <c r="AO1580" i="3"/>
  <c r="AP1580" i="3" s="1"/>
  <c r="AN1580" i="3"/>
  <c r="AM1580" i="3"/>
  <c r="AL1580" i="3"/>
  <c r="AH1580" i="3"/>
  <c r="AG1580" i="3"/>
  <c r="AD1580" i="3"/>
  <c r="AE1580" i="3" s="1"/>
  <c r="AB1580" i="3"/>
  <c r="AK1580" i="3" s="1"/>
  <c r="K1580" i="3"/>
  <c r="D1580" i="3"/>
  <c r="C1580" i="3"/>
  <c r="AO1579" i="3"/>
  <c r="AP1579" i="3" s="1"/>
  <c r="AN1579" i="3"/>
  <c r="AM1579" i="3"/>
  <c r="AL1579" i="3"/>
  <c r="AH1579" i="3"/>
  <c r="AG1579" i="3"/>
  <c r="AD1579" i="3"/>
  <c r="AE1579" i="3" s="1"/>
  <c r="AB1579" i="3"/>
  <c r="AK1579" i="3" s="1"/>
  <c r="K1579" i="3"/>
  <c r="D1579" i="3"/>
  <c r="C1579" i="3"/>
  <c r="AO1578" i="3"/>
  <c r="AP1578" i="3" s="1"/>
  <c r="AN1578" i="3"/>
  <c r="AM1578" i="3"/>
  <c r="AL1578" i="3"/>
  <c r="AH1578" i="3"/>
  <c r="AG1578" i="3"/>
  <c r="AD1578" i="3"/>
  <c r="AE1578" i="3" s="1"/>
  <c r="AB1578" i="3"/>
  <c r="AK1578" i="3" s="1"/>
  <c r="K1578" i="3"/>
  <c r="D1578" i="3"/>
  <c r="C1578" i="3"/>
  <c r="AO1577" i="3"/>
  <c r="AP1577" i="3" s="1"/>
  <c r="AN1577" i="3"/>
  <c r="AM1577" i="3"/>
  <c r="AL1577" i="3"/>
  <c r="AH1577" i="3"/>
  <c r="AG1577" i="3"/>
  <c r="AD1577" i="3"/>
  <c r="AE1577" i="3" s="1"/>
  <c r="AB1577" i="3"/>
  <c r="AK1577" i="3" s="1"/>
  <c r="K1577" i="3"/>
  <c r="D1577" i="3"/>
  <c r="C1577" i="3"/>
  <c r="AO1576" i="3"/>
  <c r="AP1576" i="3" s="1"/>
  <c r="AN1576" i="3"/>
  <c r="AM1576" i="3"/>
  <c r="AL1576" i="3"/>
  <c r="AH1576" i="3"/>
  <c r="AG1576" i="3"/>
  <c r="AD1576" i="3"/>
  <c r="AE1576" i="3" s="1"/>
  <c r="AB1576" i="3"/>
  <c r="AK1576" i="3" s="1"/>
  <c r="K1576" i="3"/>
  <c r="D1576" i="3"/>
  <c r="C1576" i="3"/>
  <c r="AO1575" i="3"/>
  <c r="AP1575" i="3" s="1"/>
  <c r="AN1575" i="3"/>
  <c r="AM1575" i="3"/>
  <c r="AL1575" i="3"/>
  <c r="AH1575" i="3"/>
  <c r="AG1575" i="3"/>
  <c r="AD1575" i="3"/>
  <c r="AE1575" i="3" s="1"/>
  <c r="AB1575" i="3"/>
  <c r="AK1575" i="3" s="1"/>
  <c r="K1575" i="3"/>
  <c r="D1575" i="3"/>
  <c r="C1575" i="3"/>
  <c r="AO1574" i="3"/>
  <c r="AP1574" i="3" s="1"/>
  <c r="AN1574" i="3"/>
  <c r="AM1574" i="3"/>
  <c r="AL1574" i="3"/>
  <c r="AH1574" i="3"/>
  <c r="AG1574" i="3"/>
  <c r="AD1574" i="3"/>
  <c r="AE1574" i="3" s="1"/>
  <c r="AB1574" i="3"/>
  <c r="AK1574" i="3" s="1"/>
  <c r="K1574" i="3"/>
  <c r="D1574" i="3"/>
  <c r="C1574" i="3"/>
  <c r="AO1573" i="3"/>
  <c r="AP1573" i="3" s="1"/>
  <c r="AN1573" i="3"/>
  <c r="AM1573" i="3"/>
  <c r="AL1573" i="3"/>
  <c r="AH1573" i="3"/>
  <c r="AG1573" i="3"/>
  <c r="AD1573" i="3"/>
  <c r="AE1573" i="3" s="1"/>
  <c r="AB1573" i="3"/>
  <c r="AC1573" i="3" s="1"/>
  <c r="K1573" i="3"/>
  <c r="D1573" i="3"/>
  <c r="C1573" i="3"/>
  <c r="AO1572" i="3"/>
  <c r="AP1572" i="3" s="1"/>
  <c r="AN1572" i="3"/>
  <c r="AM1572" i="3"/>
  <c r="AL1572" i="3"/>
  <c r="AH1572" i="3"/>
  <c r="AG1572" i="3"/>
  <c r="AD1572" i="3"/>
  <c r="AE1572" i="3" s="1"/>
  <c r="AB1572" i="3"/>
  <c r="AK1572" i="3" s="1"/>
  <c r="K1572" i="3"/>
  <c r="D1572" i="3"/>
  <c r="C1572" i="3"/>
  <c r="AO1571" i="3"/>
  <c r="AP1571" i="3" s="1"/>
  <c r="AN1571" i="3"/>
  <c r="AM1571" i="3"/>
  <c r="AL1571" i="3"/>
  <c r="AH1571" i="3"/>
  <c r="AG1571" i="3"/>
  <c r="AD1571" i="3"/>
  <c r="AE1571" i="3" s="1"/>
  <c r="AB1571" i="3"/>
  <c r="AC1571" i="3" s="1"/>
  <c r="K1571" i="3"/>
  <c r="D1571" i="3"/>
  <c r="C1571" i="3"/>
  <c r="AO1570" i="3"/>
  <c r="AP1570" i="3" s="1"/>
  <c r="AN1570" i="3"/>
  <c r="AM1570" i="3"/>
  <c r="AL1570" i="3"/>
  <c r="AH1570" i="3"/>
  <c r="AG1570" i="3"/>
  <c r="AD1570" i="3"/>
  <c r="AE1570" i="3" s="1"/>
  <c r="AB1570" i="3"/>
  <c r="AK1570" i="3" s="1"/>
  <c r="K1570" i="3"/>
  <c r="D1570" i="3"/>
  <c r="C1570" i="3"/>
  <c r="AO1569" i="3"/>
  <c r="AP1569" i="3" s="1"/>
  <c r="AN1569" i="3"/>
  <c r="AM1569" i="3"/>
  <c r="AL1569" i="3"/>
  <c r="AH1569" i="3"/>
  <c r="AG1569" i="3"/>
  <c r="AD1569" i="3"/>
  <c r="AE1569" i="3" s="1"/>
  <c r="AB1569" i="3"/>
  <c r="AC1569" i="3" s="1"/>
  <c r="K1569" i="3"/>
  <c r="D1569" i="3"/>
  <c r="C1569" i="3"/>
  <c r="AO1568" i="3"/>
  <c r="AP1568" i="3" s="1"/>
  <c r="AN1568" i="3"/>
  <c r="AM1568" i="3"/>
  <c r="AL1568" i="3"/>
  <c r="AH1568" i="3"/>
  <c r="AG1568" i="3"/>
  <c r="AD1568" i="3"/>
  <c r="AE1568" i="3" s="1"/>
  <c r="AB1568" i="3"/>
  <c r="AK1568" i="3" s="1"/>
  <c r="K1568" i="3"/>
  <c r="D1568" i="3"/>
  <c r="C1568" i="3"/>
  <c r="AO1567" i="3"/>
  <c r="AP1567" i="3" s="1"/>
  <c r="AN1567" i="3"/>
  <c r="AM1567" i="3"/>
  <c r="AL1567" i="3"/>
  <c r="AH1567" i="3"/>
  <c r="AG1567" i="3"/>
  <c r="AD1567" i="3"/>
  <c r="AE1567" i="3" s="1"/>
  <c r="AB1567" i="3"/>
  <c r="AK1567" i="3" s="1"/>
  <c r="K1567" i="3"/>
  <c r="D1567" i="3"/>
  <c r="C1567" i="3"/>
  <c r="AO1566" i="3"/>
  <c r="AP1566" i="3" s="1"/>
  <c r="AN1566" i="3"/>
  <c r="AM1566" i="3"/>
  <c r="AL1566" i="3"/>
  <c r="AH1566" i="3"/>
  <c r="AG1566" i="3"/>
  <c r="AD1566" i="3"/>
  <c r="AE1566" i="3" s="1"/>
  <c r="AB1566" i="3"/>
  <c r="AK1566" i="3" s="1"/>
  <c r="K1566" i="3"/>
  <c r="D1566" i="3"/>
  <c r="C1566" i="3"/>
  <c r="AO1565" i="3"/>
  <c r="AP1565" i="3" s="1"/>
  <c r="AN1565" i="3"/>
  <c r="AM1565" i="3"/>
  <c r="AL1565" i="3"/>
  <c r="AH1565" i="3"/>
  <c r="AG1565" i="3"/>
  <c r="AD1565" i="3"/>
  <c r="AE1565" i="3" s="1"/>
  <c r="AB1565" i="3"/>
  <c r="AC1565" i="3" s="1"/>
  <c r="K1565" i="3"/>
  <c r="D1565" i="3"/>
  <c r="C1565" i="3"/>
  <c r="AO1564" i="3"/>
  <c r="AP1564" i="3" s="1"/>
  <c r="AN1564" i="3"/>
  <c r="AM1564" i="3"/>
  <c r="AL1564" i="3"/>
  <c r="AH1564" i="3"/>
  <c r="AG1564" i="3"/>
  <c r="AD1564" i="3"/>
  <c r="AE1564" i="3" s="1"/>
  <c r="AB1564" i="3"/>
  <c r="AK1564" i="3" s="1"/>
  <c r="K1564" i="3"/>
  <c r="D1564" i="3"/>
  <c r="C1564" i="3"/>
  <c r="AO1563" i="3"/>
  <c r="AP1563" i="3" s="1"/>
  <c r="AN1563" i="3"/>
  <c r="AM1563" i="3"/>
  <c r="AL1563" i="3"/>
  <c r="AH1563" i="3"/>
  <c r="AG1563" i="3"/>
  <c r="AD1563" i="3"/>
  <c r="AE1563" i="3" s="1"/>
  <c r="AB1563" i="3"/>
  <c r="AC1563" i="3" s="1"/>
  <c r="K1563" i="3"/>
  <c r="D1563" i="3"/>
  <c r="C1563" i="3"/>
  <c r="AO1562" i="3"/>
  <c r="AP1562" i="3" s="1"/>
  <c r="AN1562" i="3"/>
  <c r="AM1562" i="3"/>
  <c r="AL1562" i="3"/>
  <c r="AH1562" i="3"/>
  <c r="AG1562" i="3"/>
  <c r="AD1562" i="3"/>
  <c r="AE1562" i="3" s="1"/>
  <c r="AB1562" i="3"/>
  <c r="AK1562" i="3" s="1"/>
  <c r="K1562" i="3"/>
  <c r="D1562" i="3"/>
  <c r="C1562" i="3"/>
  <c r="AO1561" i="3"/>
  <c r="AP1561" i="3" s="1"/>
  <c r="AN1561" i="3"/>
  <c r="AM1561" i="3"/>
  <c r="AL1561" i="3"/>
  <c r="AH1561" i="3"/>
  <c r="AG1561" i="3"/>
  <c r="AD1561" i="3"/>
  <c r="AE1561" i="3" s="1"/>
  <c r="AB1561" i="3"/>
  <c r="AC1561" i="3" s="1"/>
  <c r="K1561" i="3"/>
  <c r="D1561" i="3"/>
  <c r="C1561" i="3"/>
  <c r="AO1560" i="3"/>
  <c r="AP1560" i="3" s="1"/>
  <c r="AN1560" i="3"/>
  <c r="AM1560" i="3"/>
  <c r="AL1560" i="3"/>
  <c r="AH1560" i="3"/>
  <c r="AG1560" i="3"/>
  <c r="AD1560" i="3"/>
  <c r="AE1560" i="3" s="1"/>
  <c r="AB1560" i="3"/>
  <c r="AK1560" i="3" s="1"/>
  <c r="K1560" i="3"/>
  <c r="D1560" i="3"/>
  <c r="C1560" i="3"/>
  <c r="AO1559" i="3"/>
  <c r="AP1559" i="3" s="1"/>
  <c r="AN1559" i="3"/>
  <c r="AM1559" i="3"/>
  <c r="AL1559" i="3"/>
  <c r="AH1559" i="3"/>
  <c r="AG1559" i="3"/>
  <c r="AD1559" i="3"/>
  <c r="AE1559" i="3" s="1"/>
  <c r="AB1559" i="3"/>
  <c r="AC1559" i="3" s="1"/>
  <c r="K1559" i="3"/>
  <c r="D1559" i="3"/>
  <c r="C1559" i="3"/>
  <c r="AO1558" i="3"/>
  <c r="AP1558" i="3" s="1"/>
  <c r="AN1558" i="3"/>
  <c r="AM1558" i="3"/>
  <c r="AL1558" i="3"/>
  <c r="AH1558" i="3"/>
  <c r="AG1558" i="3"/>
  <c r="AD1558" i="3"/>
  <c r="AE1558" i="3" s="1"/>
  <c r="AB1558" i="3"/>
  <c r="AK1558" i="3" s="1"/>
  <c r="K1558" i="3"/>
  <c r="D1558" i="3"/>
  <c r="C1558" i="3"/>
  <c r="AO1557" i="3"/>
  <c r="AP1557" i="3" s="1"/>
  <c r="AN1557" i="3"/>
  <c r="AM1557" i="3"/>
  <c r="AL1557" i="3"/>
  <c r="AH1557" i="3"/>
  <c r="AG1557" i="3"/>
  <c r="AD1557" i="3"/>
  <c r="AE1557" i="3" s="1"/>
  <c r="AB1557" i="3"/>
  <c r="AC1557" i="3" s="1"/>
  <c r="K1557" i="3"/>
  <c r="D1557" i="3"/>
  <c r="C1557" i="3"/>
  <c r="AO1556" i="3"/>
  <c r="AP1556" i="3" s="1"/>
  <c r="AN1556" i="3"/>
  <c r="AM1556" i="3"/>
  <c r="AL1556" i="3"/>
  <c r="AH1556" i="3"/>
  <c r="AG1556" i="3"/>
  <c r="AD1556" i="3"/>
  <c r="AE1556" i="3" s="1"/>
  <c r="AB1556" i="3"/>
  <c r="AK1556" i="3" s="1"/>
  <c r="K1556" i="3"/>
  <c r="D1556" i="3"/>
  <c r="C1556" i="3"/>
  <c r="AO1555" i="3"/>
  <c r="AP1555" i="3" s="1"/>
  <c r="AN1555" i="3"/>
  <c r="AM1555" i="3"/>
  <c r="AL1555" i="3"/>
  <c r="AH1555" i="3"/>
  <c r="AG1555" i="3"/>
  <c r="AD1555" i="3"/>
  <c r="AE1555" i="3" s="1"/>
  <c r="AB1555" i="3"/>
  <c r="AK1555" i="3" s="1"/>
  <c r="K1555" i="3"/>
  <c r="D1555" i="3"/>
  <c r="C1555" i="3"/>
  <c r="AO1554" i="3"/>
  <c r="AP1554" i="3" s="1"/>
  <c r="AN1554" i="3"/>
  <c r="AM1554" i="3"/>
  <c r="AL1554" i="3"/>
  <c r="AH1554" i="3"/>
  <c r="AG1554" i="3"/>
  <c r="AD1554" i="3"/>
  <c r="AE1554" i="3" s="1"/>
  <c r="AB1554" i="3"/>
  <c r="AK1554" i="3" s="1"/>
  <c r="K1554" i="3"/>
  <c r="D1554" i="3"/>
  <c r="C1554" i="3"/>
  <c r="AO1553" i="3"/>
  <c r="AP1553" i="3" s="1"/>
  <c r="AN1553" i="3"/>
  <c r="AM1553" i="3"/>
  <c r="AL1553" i="3"/>
  <c r="AH1553" i="3"/>
  <c r="AG1553" i="3"/>
  <c r="AD1553" i="3"/>
  <c r="AE1553" i="3" s="1"/>
  <c r="AB1553" i="3"/>
  <c r="K1553" i="3"/>
  <c r="D1553" i="3"/>
  <c r="C1553" i="3"/>
  <c r="AO1552" i="3"/>
  <c r="AP1552" i="3" s="1"/>
  <c r="AN1552" i="3"/>
  <c r="AM1552" i="3"/>
  <c r="AL1552" i="3"/>
  <c r="AH1552" i="3"/>
  <c r="AG1552" i="3"/>
  <c r="AD1552" i="3"/>
  <c r="AE1552" i="3" s="1"/>
  <c r="AB1552" i="3"/>
  <c r="AK1552" i="3" s="1"/>
  <c r="K1552" i="3"/>
  <c r="D1552" i="3"/>
  <c r="C1552" i="3"/>
  <c r="AO1551" i="3"/>
  <c r="AP1551" i="3" s="1"/>
  <c r="AN1551" i="3"/>
  <c r="AM1551" i="3"/>
  <c r="AL1551" i="3"/>
  <c r="AH1551" i="3"/>
  <c r="AG1551" i="3"/>
  <c r="AD1551" i="3"/>
  <c r="AE1551" i="3" s="1"/>
  <c r="AB1551" i="3"/>
  <c r="AK1551" i="3" s="1"/>
  <c r="K1551" i="3"/>
  <c r="D1551" i="3"/>
  <c r="C1551" i="3"/>
  <c r="AO1550" i="3"/>
  <c r="AP1550" i="3" s="1"/>
  <c r="AN1550" i="3"/>
  <c r="AM1550" i="3"/>
  <c r="AL1550" i="3"/>
  <c r="AH1550" i="3"/>
  <c r="AG1550" i="3"/>
  <c r="AD1550" i="3"/>
  <c r="AE1550" i="3" s="1"/>
  <c r="AB1550" i="3"/>
  <c r="AK1550" i="3" s="1"/>
  <c r="K1550" i="3"/>
  <c r="D1550" i="3"/>
  <c r="C1550" i="3"/>
  <c r="AO1549" i="3"/>
  <c r="AP1549" i="3" s="1"/>
  <c r="AN1549" i="3"/>
  <c r="AM1549" i="3"/>
  <c r="AL1549" i="3"/>
  <c r="AH1549" i="3"/>
  <c r="AG1549" i="3"/>
  <c r="AD1549" i="3"/>
  <c r="AE1549" i="3" s="1"/>
  <c r="AB1549" i="3"/>
  <c r="AK1549" i="3" s="1"/>
  <c r="K1549" i="3"/>
  <c r="D1549" i="3"/>
  <c r="C1549" i="3"/>
  <c r="AO1548" i="3"/>
  <c r="AP1548" i="3" s="1"/>
  <c r="AN1548" i="3"/>
  <c r="AM1548" i="3"/>
  <c r="AL1548" i="3"/>
  <c r="AH1548" i="3"/>
  <c r="AG1548" i="3"/>
  <c r="AD1548" i="3"/>
  <c r="AE1548" i="3" s="1"/>
  <c r="AB1548" i="3"/>
  <c r="AC1548" i="3" s="1"/>
  <c r="K1548" i="3"/>
  <c r="D1548" i="3"/>
  <c r="C1548" i="3"/>
  <c r="AO1547" i="3"/>
  <c r="AP1547" i="3" s="1"/>
  <c r="AN1547" i="3"/>
  <c r="AM1547" i="3"/>
  <c r="AL1547" i="3"/>
  <c r="AH1547" i="3"/>
  <c r="AG1547" i="3"/>
  <c r="AD1547" i="3"/>
  <c r="AE1547" i="3" s="1"/>
  <c r="AB1547" i="3"/>
  <c r="AK1547" i="3" s="1"/>
  <c r="K1547" i="3"/>
  <c r="D1547" i="3"/>
  <c r="C1547" i="3"/>
  <c r="AO1546" i="3"/>
  <c r="AP1546" i="3" s="1"/>
  <c r="AN1546" i="3"/>
  <c r="AM1546" i="3"/>
  <c r="AL1546" i="3"/>
  <c r="AH1546" i="3"/>
  <c r="AG1546" i="3"/>
  <c r="AD1546" i="3"/>
  <c r="AE1546" i="3" s="1"/>
  <c r="AB1546" i="3"/>
  <c r="AC1546" i="3" s="1"/>
  <c r="K1546" i="3"/>
  <c r="D1546" i="3"/>
  <c r="C1546" i="3"/>
  <c r="AO1545" i="3"/>
  <c r="AP1545" i="3" s="1"/>
  <c r="AN1545" i="3"/>
  <c r="AM1545" i="3"/>
  <c r="AL1545" i="3"/>
  <c r="AH1545" i="3"/>
  <c r="AG1545" i="3"/>
  <c r="AD1545" i="3"/>
  <c r="AE1545" i="3" s="1"/>
  <c r="AB1545" i="3"/>
  <c r="AK1545" i="3" s="1"/>
  <c r="K1545" i="3"/>
  <c r="D1545" i="3"/>
  <c r="C1545" i="3"/>
  <c r="AO1544" i="3"/>
  <c r="AP1544" i="3" s="1"/>
  <c r="AN1544" i="3"/>
  <c r="AM1544" i="3"/>
  <c r="AL1544" i="3"/>
  <c r="AH1544" i="3"/>
  <c r="AG1544" i="3"/>
  <c r="AD1544" i="3"/>
  <c r="AE1544" i="3" s="1"/>
  <c r="AB1544" i="3"/>
  <c r="AC1544" i="3" s="1"/>
  <c r="K1544" i="3"/>
  <c r="D1544" i="3"/>
  <c r="C1544" i="3"/>
  <c r="AO1543" i="3"/>
  <c r="AP1543" i="3" s="1"/>
  <c r="AN1543" i="3"/>
  <c r="AM1543" i="3"/>
  <c r="AL1543" i="3"/>
  <c r="AH1543" i="3"/>
  <c r="AG1543" i="3"/>
  <c r="AD1543" i="3"/>
  <c r="AE1543" i="3" s="1"/>
  <c r="AB1543" i="3"/>
  <c r="AK1543" i="3" s="1"/>
  <c r="K1543" i="3"/>
  <c r="D1543" i="3"/>
  <c r="C1543" i="3"/>
  <c r="AO1542" i="3"/>
  <c r="AP1542" i="3" s="1"/>
  <c r="AN1542" i="3"/>
  <c r="AM1542" i="3"/>
  <c r="AL1542" i="3"/>
  <c r="AH1542" i="3"/>
  <c r="AG1542" i="3"/>
  <c r="AD1542" i="3"/>
  <c r="AE1542" i="3" s="1"/>
  <c r="AB1542" i="3"/>
  <c r="AC1542" i="3" s="1"/>
  <c r="K1542" i="3"/>
  <c r="D1542" i="3"/>
  <c r="C1542" i="3"/>
  <c r="AO1541" i="3"/>
  <c r="AP1541" i="3" s="1"/>
  <c r="AN1541" i="3"/>
  <c r="AM1541" i="3"/>
  <c r="AL1541" i="3"/>
  <c r="AH1541" i="3"/>
  <c r="AG1541" i="3"/>
  <c r="AD1541" i="3"/>
  <c r="AE1541" i="3" s="1"/>
  <c r="AB1541" i="3"/>
  <c r="AK1541" i="3" s="1"/>
  <c r="K1541" i="3"/>
  <c r="D1541" i="3"/>
  <c r="C1541" i="3"/>
  <c r="AO1540" i="3"/>
  <c r="AP1540" i="3" s="1"/>
  <c r="AN1540" i="3"/>
  <c r="AM1540" i="3"/>
  <c r="AL1540" i="3"/>
  <c r="AH1540" i="3"/>
  <c r="AG1540" i="3"/>
  <c r="AD1540" i="3"/>
  <c r="AE1540" i="3" s="1"/>
  <c r="AB1540" i="3"/>
  <c r="AK1540" i="3" s="1"/>
  <c r="K1540" i="3"/>
  <c r="D1540" i="3"/>
  <c r="C1540" i="3"/>
  <c r="AO1539" i="3"/>
  <c r="AP1539" i="3" s="1"/>
  <c r="AN1539" i="3"/>
  <c r="AM1539" i="3"/>
  <c r="AL1539" i="3"/>
  <c r="AH1539" i="3"/>
  <c r="AG1539" i="3"/>
  <c r="AD1539" i="3"/>
  <c r="AE1539" i="3" s="1"/>
  <c r="AB1539" i="3"/>
  <c r="AC1539" i="3" s="1"/>
  <c r="K1539" i="3"/>
  <c r="D1539" i="3"/>
  <c r="C1539" i="3"/>
  <c r="AO1538" i="3"/>
  <c r="AP1538" i="3" s="1"/>
  <c r="AN1538" i="3"/>
  <c r="AM1538" i="3"/>
  <c r="AL1538" i="3"/>
  <c r="AH1538" i="3"/>
  <c r="AG1538" i="3"/>
  <c r="AD1538" i="3"/>
  <c r="AE1538" i="3" s="1"/>
  <c r="AB1538" i="3"/>
  <c r="K1538" i="3"/>
  <c r="D1538" i="3"/>
  <c r="C1538" i="3"/>
  <c r="AO1537" i="3"/>
  <c r="AP1537" i="3" s="1"/>
  <c r="AN1537" i="3"/>
  <c r="AM1537" i="3"/>
  <c r="AL1537" i="3"/>
  <c r="AH1537" i="3"/>
  <c r="AG1537" i="3"/>
  <c r="AD1537" i="3"/>
  <c r="AE1537" i="3" s="1"/>
  <c r="AB1537" i="3"/>
  <c r="AK1537" i="3" s="1"/>
  <c r="K1537" i="3"/>
  <c r="D1537" i="3"/>
  <c r="C1537" i="3"/>
  <c r="AO1536" i="3"/>
  <c r="AP1536" i="3" s="1"/>
  <c r="AN1536" i="3"/>
  <c r="AM1536" i="3"/>
  <c r="AL1536" i="3"/>
  <c r="AH1536" i="3"/>
  <c r="AG1536" i="3"/>
  <c r="AD1536" i="3"/>
  <c r="AE1536" i="3" s="1"/>
  <c r="AB1536" i="3"/>
  <c r="AC1536" i="3" s="1"/>
  <c r="K1536" i="3"/>
  <c r="D1536" i="3"/>
  <c r="C1536" i="3"/>
  <c r="AO1535" i="3"/>
  <c r="AP1535" i="3" s="1"/>
  <c r="AN1535" i="3"/>
  <c r="AM1535" i="3"/>
  <c r="AL1535" i="3"/>
  <c r="AH1535" i="3"/>
  <c r="AG1535" i="3"/>
  <c r="AD1535" i="3"/>
  <c r="AE1535" i="3" s="1"/>
  <c r="AB1535" i="3"/>
  <c r="AK1535" i="3" s="1"/>
  <c r="K1535" i="3"/>
  <c r="D1535" i="3"/>
  <c r="C1535" i="3"/>
  <c r="AO1534" i="3"/>
  <c r="AP1534" i="3" s="1"/>
  <c r="AN1534" i="3"/>
  <c r="AM1534" i="3"/>
  <c r="AL1534" i="3"/>
  <c r="AH1534" i="3"/>
  <c r="AG1534" i="3"/>
  <c r="AD1534" i="3"/>
  <c r="AE1534" i="3" s="1"/>
  <c r="AB1534" i="3"/>
  <c r="AC1534" i="3" s="1"/>
  <c r="K1534" i="3"/>
  <c r="D1534" i="3"/>
  <c r="C1534" i="3"/>
  <c r="AO1533" i="3"/>
  <c r="AP1533" i="3" s="1"/>
  <c r="AN1533" i="3"/>
  <c r="AM1533" i="3"/>
  <c r="AL1533" i="3"/>
  <c r="AH1533" i="3"/>
  <c r="AG1533" i="3"/>
  <c r="AD1533" i="3"/>
  <c r="AE1533" i="3" s="1"/>
  <c r="AB1533" i="3"/>
  <c r="AK1533" i="3" s="1"/>
  <c r="K1533" i="3"/>
  <c r="D1533" i="3"/>
  <c r="C1533" i="3"/>
  <c r="AO1532" i="3"/>
  <c r="AP1532" i="3" s="1"/>
  <c r="AN1532" i="3"/>
  <c r="AM1532" i="3"/>
  <c r="AL1532" i="3"/>
  <c r="AH1532" i="3"/>
  <c r="AG1532" i="3"/>
  <c r="AD1532" i="3"/>
  <c r="AE1532" i="3" s="1"/>
  <c r="AB1532" i="3"/>
  <c r="AC1532" i="3" s="1"/>
  <c r="K1532" i="3"/>
  <c r="D1532" i="3"/>
  <c r="C1532" i="3"/>
  <c r="AO1531" i="3"/>
  <c r="AP1531" i="3" s="1"/>
  <c r="AN1531" i="3"/>
  <c r="AM1531" i="3"/>
  <c r="AL1531" i="3"/>
  <c r="AH1531" i="3"/>
  <c r="AG1531" i="3"/>
  <c r="AD1531" i="3"/>
  <c r="AE1531" i="3" s="1"/>
  <c r="AB1531" i="3"/>
  <c r="AK1531" i="3" s="1"/>
  <c r="K1531" i="3"/>
  <c r="D1531" i="3"/>
  <c r="C1531" i="3"/>
  <c r="AO1530" i="3"/>
  <c r="AP1530" i="3" s="1"/>
  <c r="AN1530" i="3"/>
  <c r="AM1530" i="3"/>
  <c r="AL1530" i="3"/>
  <c r="AH1530" i="3"/>
  <c r="AG1530" i="3"/>
  <c r="AD1530" i="3"/>
  <c r="AE1530" i="3" s="1"/>
  <c r="AB1530" i="3"/>
  <c r="AC1530" i="3" s="1"/>
  <c r="K1530" i="3"/>
  <c r="D1530" i="3"/>
  <c r="C1530" i="3"/>
  <c r="AO1529" i="3"/>
  <c r="AP1529" i="3" s="1"/>
  <c r="AN1529" i="3"/>
  <c r="AM1529" i="3"/>
  <c r="AL1529" i="3"/>
  <c r="AH1529" i="3"/>
  <c r="AG1529" i="3"/>
  <c r="AD1529" i="3"/>
  <c r="AE1529" i="3" s="1"/>
  <c r="AB1529" i="3"/>
  <c r="K1529" i="3"/>
  <c r="D1529" i="3"/>
  <c r="C1529" i="3"/>
  <c r="AO1528" i="3"/>
  <c r="AP1528" i="3" s="1"/>
  <c r="AN1528" i="3"/>
  <c r="AM1528" i="3"/>
  <c r="AL1528" i="3"/>
  <c r="AH1528" i="3"/>
  <c r="AG1528" i="3"/>
  <c r="AD1528" i="3"/>
  <c r="AE1528" i="3" s="1"/>
  <c r="AB1528" i="3"/>
  <c r="AK1528" i="3" s="1"/>
  <c r="K1528" i="3"/>
  <c r="D1528" i="3"/>
  <c r="C1528" i="3"/>
  <c r="AO1527" i="3"/>
  <c r="AP1527" i="3" s="1"/>
  <c r="AN1527" i="3"/>
  <c r="AM1527" i="3"/>
  <c r="AL1527" i="3"/>
  <c r="AH1527" i="3"/>
  <c r="AG1527" i="3"/>
  <c r="AD1527" i="3"/>
  <c r="AE1527" i="3" s="1"/>
  <c r="AB1527" i="3"/>
  <c r="AK1527" i="3" s="1"/>
  <c r="K1527" i="3"/>
  <c r="D1527" i="3"/>
  <c r="C1527" i="3"/>
  <c r="AO1526" i="3"/>
  <c r="AP1526" i="3" s="1"/>
  <c r="AN1526" i="3"/>
  <c r="AM1526" i="3"/>
  <c r="AL1526" i="3"/>
  <c r="AH1526" i="3"/>
  <c r="AG1526" i="3"/>
  <c r="AD1526" i="3"/>
  <c r="AE1526" i="3" s="1"/>
  <c r="AB1526" i="3"/>
  <c r="AC1526" i="3" s="1"/>
  <c r="K1526" i="3"/>
  <c r="D1526" i="3"/>
  <c r="C1526" i="3"/>
  <c r="AO1525" i="3"/>
  <c r="AP1525" i="3" s="1"/>
  <c r="AN1525" i="3"/>
  <c r="AM1525" i="3"/>
  <c r="AL1525" i="3"/>
  <c r="AH1525" i="3"/>
  <c r="AG1525" i="3"/>
  <c r="AD1525" i="3"/>
  <c r="AE1525" i="3" s="1"/>
  <c r="AB1525" i="3"/>
  <c r="K1525" i="3"/>
  <c r="D1525" i="3"/>
  <c r="C1525" i="3"/>
  <c r="AO1524" i="3"/>
  <c r="AP1524" i="3" s="1"/>
  <c r="AN1524" i="3"/>
  <c r="AM1524" i="3"/>
  <c r="AL1524" i="3"/>
  <c r="AH1524" i="3"/>
  <c r="AG1524" i="3"/>
  <c r="AD1524" i="3"/>
  <c r="AE1524" i="3" s="1"/>
  <c r="AB1524" i="3"/>
  <c r="AK1524" i="3" s="1"/>
  <c r="K1524" i="3"/>
  <c r="D1524" i="3"/>
  <c r="C1524" i="3"/>
  <c r="AO1523" i="3"/>
  <c r="AP1523" i="3" s="1"/>
  <c r="AN1523" i="3"/>
  <c r="AM1523" i="3"/>
  <c r="AL1523" i="3"/>
  <c r="AH1523" i="3"/>
  <c r="AG1523" i="3"/>
  <c r="AD1523" i="3"/>
  <c r="AE1523" i="3" s="1"/>
  <c r="AB1523" i="3"/>
  <c r="AC1523" i="3" s="1"/>
  <c r="K1523" i="3"/>
  <c r="D1523" i="3"/>
  <c r="C1523" i="3"/>
  <c r="AO1522" i="3"/>
  <c r="AP1522" i="3" s="1"/>
  <c r="AN1522" i="3"/>
  <c r="AM1522" i="3"/>
  <c r="AL1522" i="3"/>
  <c r="AH1522" i="3"/>
  <c r="AG1522" i="3"/>
  <c r="AD1522" i="3"/>
  <c r="AE1522" i="3" s="1"/>
  <c r="AB1522" i="3"/>
  <c r="K1522" i="3"/>
  <c r="D1522" i="3"/>
  <c r="C1522" i="3"/>
  <c r="AO1521" i="3"/>
  <c r="AP1521" i="3" s="1"/>
  <c r="AN1521" i="3"/>
  <c r="AM1521" i="3"/>
  <c r="AL1521" i="3"/>
  <c r="AH1521" i="3"/>
  <c r="AG1521" i="3"/>
  <c r="AD1521" i="3"/>
  <c r="AE1521" i="3" s="1"/>
  <c r="AB1521" i="3"/>
  <c r="AK1521" i="3" s="1"/>
  <c r="K1521" i="3"/>
  <c r="D1521" i="3"/>
  <c r="C1521" i="3"/>
  <c r="AO1520" i="3"/>
  <c r="AP1520" i="3" s="1"/>
  <c r="AN1520" i="3"/>
  <c r="AM1520" i="3"/>
  <c r="AL1520" i="3"/>
  <c r="AH1520" i="3"/>
  <c r="AG1520" i="3"/>
  <c r="AD1520" i="3"/>
  <c r="AE1520" i="3" s="1"/>
  <c r="AB1520" i="3"/>
  <c r="AK1520" i="3" s="1"/>
  <c r="K1520" i="3"/>
  <c r="D1520" i="3"/>
  <c r="C1520" i="3"/>
  <c r="AU1519" i="3"/>
  <c r="AO1519" i="3"/>
  <c r="AP1519" i="3" s="1"/>
  <c r="AN1519" i="3"/>
  <c r="AM1519" i="3"/>
  <c r="AL1519" i="3"/>
  <c r="AK1519" i="3"/>
  <c r="AH1519" i="3"/>
  <c r="AG1519" i="3"/>
  <c r="AB1519" i="3"/>
  <c r="K1519" i="3"/>
  <c r="D1519" i="3"/>
  <c r="C1519" i="3"/>
  <c r="AU1518" i="3"/>
  <c r="AO1518" i="3"/>
  <c r="AP1518" i="3" s="1"/>
  <c r="AN1518" i="3"/>
  <c r="AM1518" i="3"/>
  <c r="AL1518" i="3"/>
  <c r="AK1518" i="3"/>
  <c r="AH1518" i="3"/>
  <c r="AG1518" i="3"/>
  <c r="AB1518" i="3"/>
  <c r="AD1518" i="3" s="1"/>
  <c r="AE1518" i="3" s="1"/>
  <c r="K1518" i="3"/>
  <c r="D1518" i="3"/>
  <c r="C1518" i="3"/>
  <c r="AU1517" i="3"/>
  <c r="AO1517" i="3"/>
  <c r="AP1517" i="3" s="1"/>
  <c r="AN1517" i="3"/>
  <c r="AM1517" i="3"/>
  <c r="AL1517" i="3"/>
  <c r="AK1517" i="3"/>
  <c r="AH1517" i="3"/>
  <c r="AG1517" i="3"/>
  <c r="AB1517" i="3"/>
  <c r="AD1517" i="3" s="1"/>
  <c r="AE1517" i="3" s="1"/>
  <c r="K1517" i="3"/>
  <c r="D1517" i="3"/>
  <c r="C1517" i="3"/>
  <c r="AU1516" i="3"/>
  <c r="AO1516" i="3"/>
  <c r="AP1516" i="3" s="1"/>
  <c r="AN1516" i="3"/>
  <c r="AM1516" i="3"/>
  <c r="AL1516" i="3"/>
  <c r="AK1516" i="3"/>
  <c r="AH1516" i="3"/>
  <c r="AG1516" i="3"/>
  <c r="AB1516" i="3"/>
  <c r="AD1516" i="3" s="1"/>
  <c r="AE1516" i="3" s="1"/>
  <c r="K1516" i="3"/>
  <c r="D1516" i="3"/>
  <c r="C1516" i="3"/>
  <c r="AO1515" i="3"/>
  <c r="AP1515" i="3" s="1"/>
  <c r="AN1515" i="3"/>
  <c r="AM1515" i="3"/>
  <c r="AL1515" i="3"/>
  <c r="AH1515" i="3"/>
  <c r="AG1515" i="3"/>
  <c r="AD1515" i="3"/>
  <c r="AE1515" i="3" s="1"/>
  <c r="AB1515" i="3"/>
  <c r="AC1515" i="3" s="1"/>
  <c r="K1515" i="3"/>
  <c r="D1515" i="3"/>
  <c r="C1515" i="3"/>
  <c r="AO1514" i="3"/>
  <c r="AP1514" i="3" s="1"/>
  <c r="AN1514" i="3"/>
  <c r="AM1514" i="3"/>
  <c r="AL1514" i="3"/>
  <c r="AH1514" i="3"/>
  <c r="AG1514" i="3"/>
  <c r="AD1514" i="3"/>
  <c r="AE1514" i="3" s="1"/>
  <c r="AB1514" i="3"/>
  <c r="K1514" i="3"/>
  <c r="D1514" i="3"/>
  <c r="C1514" i="3"/>
  <c r="AO1513" i="3"/>
  <c r="AP1513" i="3" s="1"/>
  <c r="AN1513" i="3"/>
  <c r="AM1513" i="3"/>
  <c r="AL1513" i="3"/>
  <c r="AH1513" i="3"/>
  <c r="AG1513" i="3"/>
  <c r="AD1513" i="3"/>
  <c r="AE1513" i="3" s="1"/>
  <c r="AB1513" i="3"/>
  <c r="AK1513" i="3" s="1"/>
  <c r="K1513" i="3"/>
  <c r="D1513" i="3"/>
  <c r="C1513" i="3"/>
  <c r="AO1512" i="3"/>
  <c r="AP1512" i="3" s="1"/>
  <c r="AN1512" i="3"/>
  <c r="AM1512" i="3"/>
  <c r="AL1512" i="3"/>
  <c r="AH1512" i="3"/>
  <c r="AG1512" i="3"/>
  <c r="AD1512" i="3"/>
  <c r="AE1512" i="3" s="1"/>
  <c r="AB1512" i="3"/>
  <c r="AK1512" i="3" s="1"/>
  <c r="K1512" i="3"/>
  <c r="D1512" i="3"/>
  <c r="C1512" i="3"/>
  <c r="AO1511" i="3"/>
  <c r="AP1511" i="3" s="1"/>
  <c r="AN1511" i="3"/>
  <c r="AM1511" i="3"/>
  <c r="AL1511" i="3"/>
  <c r="AH1511" i="3"/>
  <c r="AG1511" i="3"/>
  <c r="AD1511" i="3"/>
  <c r="AE1511" i="3" s="1"/>
  <c r="AB1511" i="3"/>
  <c r="AC1511" i="3" s="1"/>
  <c r="K1511" i="3"/>
  <c r="D1511" i="3"/>
  <c r="C1511" i="3"/>
  <c r="AO1510" i="3"/>
  <c r="AP1510" i="3" s="1"/>
  <c r="AN1510" i="3"/>
  <c r="AM1510" i="3"/>
  <c r="AL1510" i="3"/>
  <c r="AH1510" i="3"/>
  <c r="AG1510" i="3"/>
  <c r="AD1510" i="3"/>
  <c r="AE1510" i="3" s="1"/>
  <c r="AB1510" i="3"/>
  <c r="AK1510" i="3" s="1"/>
  <c r="K1510" i="3"/>
  <c r="D1510" i="3"/>
  <c r="C1510" i="3"/>
  <c r="AO1509" i="3"/>
  <c r="AP1509" i="3" s="1"/>
  <c r="AN1509" i="3"/>
  <c r="AM1509" i="3"/>
  <c r="AL1509" i="3"/>
  <c r="AH1509" i="3"/>
  <c r="AG1509" i="3"/>
  <c r="AD1509" i="3"/>
  <c r="AE1509" i="3" s="1"/>
  <c r="AB1509" i="3"/>
  <c r="AK1509" i="3" s="1"/>
  <c r="K1509" i="3"/>
  <c r="D1509" i="3"/>
  <c r="C1509" i="3"/>
  <c r="AO1508" i="3"/>
  <c r="AP1508" i="3" s="1"/>
  <c r="AN1508" i="3"/>
  <c r="AM1508" i="3"/>
  <c r="AL1508" i="3"/>
  <c r="AH1508" i="3"/>
  <c r="AG1508" i="3"/>
  <c r="AD1508" i="3"/>
  <c r="AE1508" i="3" s="1"/>
  <c r="AB1508" i="3"/>
  <c r="K1508" i="3"/>
  <c r="D1508" i="3"/>
  <c r="C1508" i="3"/>
  <c r="AO1507" i="3"/>
  <c r="AP1507" i="3" s="1"/>
  <c r="AN1507" i="3"/>
  <c r="AM1507" i="3"/>
  <c r="AL1507" i="3"/>
  <c r="AH1507" i="3"/>
  <c r="AG1507" i="3"/>
  <c r="AD1507" i="3"/>
  <c r="AE1507" i="3" s="1"/>
  <c r="AB1507" i="3"/>
  <c r="AC1507" i="3" s="1"/>
  <c r="K1507" i="3"/>
  <c r="D1507" i="3"/>
  <c r="C1507" i="3"/>
  <c r="AO1506" i="3"/>
  <c r="AP1506" i="3" s="1"/>
  <c r="AN1506" i="3"/>
  <c r="AM1506" i="3"/>
  <c r="AL1506" i="3"/>
  <c r="AH1506" i="3"/>
  <c r="AG1506" i="3"/>
  <c r="AD1506" i="3"/>
  <c r="AE1506" i="3" s="1"/>
  <c r="AB1506" i="3"/>
  <c r="AK1506" i="3" s="1"/>
  <c r="K1506" i="3"/>
  <c r="D1506" i="3"/>
  <c r="C1506" i="3"/>
  <c r="AO1505" i="3"/>
  <c r="AP1505" i="3" s="1"/>
  <c r="AN1505" i="3"/>
  <c r="AM1505" i="3"/>
  <c r="AL1505" i="3"/>
  <c r="AH1505" i="3"/>
  <c r="AG1505" i="3"/>
  <c r="AD1505" i="3"/>
  <c r="AE1505" i="3" s="1"/>
  <c r="AB1505" i="3"/>
  <c r="AK1505" i="3" s="1"/>
  <c r="K1505" i="3"/>
  <c r="D1505" i="3"/>
  <c r="C1505" i="3"/>
  <c r="AO1504" i="3"/>
  <c r="AP1504" i="3" s="1"/>
  <c r="AN1504" i="3"/>
  <c r="AM1504" i="3"/>
  <c r="AL1504" i="3"/>
  <c r="AH1504" i="3"/>
  <c r="AG1504" i="3"/>
  <c r="AD1504" i="3"/>
  <c r="AE1504" i="3" s="1"/>
  <c r="AB1504" i="3"/>
  <c r="AK1504" i="3" s="1"/>
  <c r="K1504" i="3"/>
  <c r="D1504" i="3"/>
  <c r="C1504" i="3"/>
  <c r="AO1503" i="3"/>
  <c r="AP1503" i="3" s="1"/>
  <c r="AN1503" i="3"/>
  <c r="AM1503" i="3"/>
  <c r="AL1503" i="3"/>
  <c r="AH1503" i="3"/>
  <c r="AG1503" i="3"/>
  <c r="AD1503" i="3"/>
  <c r="AE1503" i="3" s="1"/>
  <c r="AB1503" i="3"/>
  <c r="AK1503" i="3" s="1"/>
  <c r="K1503" i="3"/>
  <c r="D1503" i="3"/>
  <c r="C1503" i="3"/>
  <c r="AO1502" i="3"/>
  <c r="AP1502" i="3" s="1"/>
  <c r="AN1502" i="3"/>
  <c r="AM1502" i="3"/>
  <c r="AL1502" i="3"/>
  <c r="AH1502" i="3"/>
  <c r="AG1502" i="3"/>
  <c r="AD1502" i="3"/>
  <c r="AE1502" i="3" s="1"/>
  <c r="AB1502" i="3"/>
  <c r="AK1502" i="3" s="1"/>
  <c r="K1502" i="3"/>
  <c r="D1502" i="3"/>
  <c r="C1502" i="3"/>
  <c r="AO1501" i="3"/>
  <c r="AP1501" i="3" s="1"/>
  <c r="AN1501" i="3"/>
  <c r="AM1501" i="3"/>
  <c r="AL1501" i="3"/>
  <c r="AH1501" i="3"/>
  <c r="AG1501" i="3"/>
  <c r="AD1501" i="3"/>
  <c r="AE1501" i="3" s="1"/>
  <c r="AB1501" i="3"/>
  <c r="K1501" i="3"/>
  <c r="D1501" i="3"/>
  <c r="C1501" i="3"/>
  <c r="AO1500" i="3"/>
  <c r="AP1500" i="3" s="1"/>
  <c r="AN1500" i="3"/>
  <c r="AM1500" i="3"/>
  <c r="AL1500" i="3"/>
  <c r="AH1500" i="3"/>
  <c r="AG1500" i="3"/>
  <c r="AD1500" i="3"/>
  <c r="AE1500" i="3" s="1"/>
  <c r="AB1500" i="3"/>
  <c r="K1500" i="3"/>
  <c r="D1500" i="3"/>
  <c r="C1500" i="3"/>
  <c r="AO1499" i="3"/>
  <c r="AP1499" i="3" s="1"/>
  <c r="AN1499" i="3"/>
  <c r="AM1499" i="3"/>
  <c r="AL1499" i="3"/>
  <c r="AH1499" i="3"/>
  <c r="AG1499" i="3"/>
  <c r="AD1499" i="3"/>
  <c r="AE1499" i="3" s="1"/>
  <c r="AB1499" i="3"/>
  <c r="AK1499" i="3" s="1"/>
  <c r="K1499" i="3"/>
  <c r="D1499" i="3"/>
  <c r="C1499" i="3"/>
  <c r="AO1498" i="3"/>
  <c r="AP1498" i="3" s="1"/>
  <c r="AN1498" i="3"/>
  <c r="AM1498" i="3"/>
  <c r="AL1498" i="3"/>
  <c r="AH1498" i="3"/>
  <c r="AG1498" i="3"/>
  <c r="AD1498" i="3"/>
  <c r="AE1498" i="3" s="1"/>
  <c r="AB1498" i="3"/>
  <c r="AK1498" i="3" s="1"/>
  <c r="K1498" i="3"/>
  <c r="D1498" i="3"/>
  <c r="C1498" i="3"/>
  <c r="AO1497" i="3"/>
  <c r="AP1497" i="3" s="1"/>
  <c r="AN1497" i="3"/>
  <c r="AM1497" i="3"/>
  <c r="AL1497" i="3"/>
  <c r="AH1497" i="3"/>
  <c r="AG1497" i="3"/>
  <c r="AD1497" i="3"/>
  <c r="AE1497" i="3" s="1"/>
  <c r="AB1497" i="3"/>
  <c r="K1497" i="3"/>
  <c r="D1497" i="3"/>
  <c r="C1497" i="3"/>
  <c r="AO1496" i="3"/>
  <c r="AP1496" i="3" s="1"/>
  <c r="AN1496" i="3"/>
  <c r="AM1496" i="3"/>
  <c r="AL1496" i="3"/>
  <c r="AH1496" i="3"/>
  <c r="AG1496" i="3"/>
  <c r="AD1496" i="3"/>
  <c r="AE1496" i="3" s="1"/>
  <c r="AB1496" i="3"/>
  <c r="AK1496" i="3" s="1"/>
  <c r="K1496" i="3"/>
  <c r="D1496" i="3"/>
  <c r="C1496" i="3"/>
  <c r="AO1495" i="3"/>
  <c r="AP1495" i="3" s="1"/>
  <c r="AN1495" i="3"/>
  <c r="AM1495" i="3"/>
  <c r="AL1495" i="3"/>
  <c r="AH1495" i="3"/>
  <c r="AG1495" i="3"/>
  <c r="AD1495" i="3"/>
  <c r="AE1495" i="3" s="1"/>
  <c r="AB1495" i="3"/>
  <c r="K1495" i="3"/>
  <c r="D1495" i="3"/>
  <c r="C1495" i="3"/>
  <c r="AO1494" i="3"/>
  <c r="AP1494" i="3" s="1"/>
  <c r="AN1494" i="3"/>
  <c r="AM1494" i="3"/>
  <c r="AL1494" i="3"/>
  <c r="AH1494" i="3"/>
  <c r="AG1494" i="3"/>
  <c r="AD1494" i="3"/>
  <c r="AE1494" i="3" s="1"/>
  <c r="AB1494" i="3"/>
  <c r="AK1494" i="3" s="1"/>
  <c r="K1494" i="3"/>
  <c r="D1494" i="3"/>
  <c r="C1494" i="3"/>
  <c r="AO1493" i="3"/>
  <c r="AP1493" i="3" s="1"/>
  <c r="AN1493" i="3"/>
  <c r="AM1493" i="3"/>
  <c r="AL1493" i="3"/>
  <c r="AH1493" i="3"/>
  <c r="AG1493" i="3"/>
  <c r="AD1493" i="3"/>
  <c r="AE1493" i="3" s="1"/>
  <c r="AB1493" i="3"/>
  <c r="AK1493" i="3" s="1"/>
  <c r="K1493" i="3"/>
  <c r="D1493" i="3"/>
  <c r="C1493" i="3"/>
  <c r="AO1492" i="3"/>
  <c r="AP1492" i="3" s="1"/>
  <c r="AN1492" i="3"/>
  <c r="AM1492" i="3"/>
  <c r="AL1492" i="3"/>
  <c r="AH1492" i="3"/>
  <c r="AG1492" i="3"/>
  <c r="AD1492" i="3"/>
  <c r="AE1492" i="3" s="1"/>
  <c r="AB1492" i="3"/>
  <c r="AK1492" i="3" s="1"/>
  <c r="K1492" i="3"/>
  <c r="D1492" i="3"/>
  <c r="C1492" i="3"/>
  <c r="AO1491" i="3"/>
  <c r="AP1491" i="3" s="1"/>
  <c r="AN1491" i="3"/>
  <c r="AM1491" i="3"/>
  <c r="AL1491" i="3"/>
  <c r="AH1491" i="3"/>
  <c r="AG1491" i="3"/>
  <c r="AD1491" i="3"/>
  <c r="AE1491" i="3" s="1"/>
  <c r="AB1491" i="3"/>
  <c r="AK1491" i="3" s="1"/>
  <c r="K1491" i="3"/>
  <c r="D1491" i="3"/>
  <c r="C1491" i="3"/>
  <c r="AO1490" i="3"/>
  <c r="AP1490" i="3" s="1"/>
  <c r="AN1490" i="3"/>
  <c r="AM1490" i="3"/>
  <c r="AL1490" i="3"/>
  <c r="AH1490" i="3"/>
  <c r="AG1490" i="3"/>
  <c r="AD1490" i="3"/>
  <c r="AE1490" i="3" s="1"/>
  <c r="AB1490" i="3"/>
  <c r="K1490" i="3"/>
  <c r="D1490" i="3"/>
  <c r="C1490" i="3"/>
  <c r="AO1489" i="3"/>
  <c r="AP1489" i="3" s="1"/>
  <c r="AN1489" i="3"/>
  <c r="AM1489" i="3"/>
  <c r="AL1489" i="3"/>
  <c r="AH1489" i="3"/>
  <c r="AG1489" i="3"/>
  <c r="AD1489" i="3"/>
  <c r="AE1489" i="3" s="1"/>
  <c r="AB1489" i="3"/>
  <c r="K1489" i="3"/>
  <c r="D1489" i="3"/>
  <c r="C1489" i="3"/>
  <c r="AO1488" i="3"/>
  <c r="AP1488" i="3" s="1"/>
  <c r="AN1488" i="3"/>
  <c r="AM1488" i="3"/>
  <c r="AL1488" i="3"/>
  <c r="AH1488" i="3"/>
  <c r="AG1488" i="3"/>
  <c r="AD1488" i="3"/>
  <c r="AE1488" i="3" s="1"/>
  <c r="AB1488" i="3"/>
  <c r="K1488" i="3"/>
  <c r="D1488" i="3"/>
  <c r="C1488" i="3"/>
  <c r="AO1487" i="3"/>
  <c r="AP1487" i="3" s="1"/>
  <c r="AN1487" i="3"/>
  <c r="AM1487" i="3"/>
  <c r="AL1487" i="3"/>
  <c r="AH1487" i="3"/>
  <c r="AG1487" i="3"/>
  <c r="AD1487" i="3"/>
  <c r="AE1487" i="3" s="1"/>
  <c r="AB1487" i="3"/>
  <c r="AK1487" i="3" s="1"/>
  <c r="K1487" i="3"/>
  <c r="D1487" i="3"/>
  <c r="C1487" i="3"/>
  <c r="AO1486" i="3"/>
  <c r="AP1486" i="3" s="1"/>
  <c r="AN1486" i="3"/>
  <c r="AM1486" i="3"/>
  <c r="AL1486" i="3"/>
  <c r="AH1486" i="3"/>
  <c r="AG1486" i="3"/>
  <c r="AD1486" i="3"/>
  <c r="AE1486" i="3" s="1"/>
  <c r="AB1486" i="3"/>
  <c r="AK1486" i="3" s="1"/>
  <c r="K1486" i="3"/>
  <c r="D1486" i="3"/>
  <c r="C1486" i="3"/>
  <c r="AO1485" i="3"/>
  <c r="AP1485" i="3" s="1"/>
  <c r="AN1485" i="3"/>
  <c r="AM1485" i="3"/>
  <c r="AL1485" i="3"/>
  <c r="AH1485" i="3"/>
  <c r="AG1485" i="3"/>
  <c r="AD1485" i="3"/>
  <c r="AE1485" i="3" s="1"/>
  <c r="AB1485" i="3"/>
  <c r="AK1485" i="3" s="1"/>
  <c r="K1485" i="3"/>
  <c r="D1485" i="3"/>
  <c r="C1485" i="3"/>
  <c r="AO1484" i="3"/>
  <c r="AP1484" i="3" s="1"/>
  <c r="AN1484" i="3"/>
  <c r="AM1484" i="3"/>
  <c r="AL1484" i="3"/>
  <c r="AH1484" i="3"/>
  <c r="AG1484" i="3"/>
  <c r="AD1484" i="3"/>
  <c r="AE1484" i="3" s="1"/>
  <c r="AB1484" i="3"/>
  <c r="AK1484" i="3" s="1"/>
  <c r="K1484" i="3"/>
  <c r="D1484" i="3"/>
  <c r="C1484" i="3"/>
  <c r="AO1483" i="3"/>
  <c r="AP1483" i="3" s="1"/>
  <c r="AN1483" i="3"/>
  <c r="AM1483" i="3"/>
  <c r="AL1483" i="3"/>
  <c r="AH1483" i="3"/>
  <c r="AG1483" i="3"/>
  <c r="AD1483" i="3"/>
  <c r="AE1483" i="3" s="1"/>
  <c r="AB1483" i="3"/>
  <c r="AK1483" i="3" s="1"/>
  <c r="K1483" i="3"/>
  <c r="D1483" i="3"/>
  <c r="C1483" i="3"/>
  <c r="AO1482" i="3"/>
  <c r="AP1482" i="3" s="1"/>
  <c r="AN1482" i="3"/>
  <c r="AM1482" i="3"/>
  <c r="AL1482" i="3"/>
  <c r="AH1482" i="3"/>
  <c r="AG1482" i="3"/>
  <c r="AD1482" i="3"/>
  <c r="AE1482" i="3" s="1"/>
  <c r="AB1482" i="3"/>
  <c r="AK1482" i="3" s="1"/>
  <c r="K1482" i="3"/>
  <c r="D1482" i="3"/>
  <c r="C1482" i="3"/>
  <c r="AO1481" i="3"/>
  <c r="AP1481" i="3" s="1"/>
  <c r="AN1481" i="3"/>
  <c r="AM1481" i="3"/>
  <c r="AL1481" i="3"/>
  <c r="AH1481" i="3"/>
  <c r="AG1481" i="3"/>
  <c r="AD1481" i="3"/>
  <c r="AE1481" i="3" s="1"/>
  <c r="AB1481" i="3"/>
  <c r="K1481" i="3"/>
  <c r="D1481" i="3"/>
  <c r="C1481" i="3"/>
  <c r="AO1480" i="3"/>
  <c r="AP1480" i="3" s="1"/>
  <c r="AN1480" i="3"/>
  <c r="AM1480" i="3"/>
  <c r="AL1480" i="3"/>
  <c r="AH1480" i="3"/>
  <c r="AG1480" i="3"/>
  <c r="AD1480" i="3"/>
  <c r="AE1480" i="3" s="1"/>
  <c r="AB1480" i="3"/>
  <c r="K1480" i="3"/>
  <c r="D1480" i="3"/>
  <c r="C1480" i="3"/>
  <c r="AO1479" i="3"/>
  <c r="AP1479" i="3" s="1"/>
  <c r="AN1479" i="3"/>
  <c r="AM1479" i="3"/>
  <c r="AL1479" i="3"/>
  <c r="AH1479" i="3"/>
  <c r="AG1479" i="3"/>
  <c r="AD1479" i="3"/>
  <c r="AE1479" i="3" s="1"/>
  <c r="AB1479" i="3"/>
  <c r="AK1479" i="3" s="1"/>
  <c r="K1479" i="3"/>
  <c r="D1479" i="3"/>
  <c r="C1479" i="3"/>
  <c r="AO1478" i="3"/>
  <c r="AP1478" i="3" s="1"/>
  <c r="AN1478" i="3"/>
  <c r="AM1478" i="3"/>
  <c r="AL1478" i="3"/>
  <c r="AH1478" i="3"/>
  <c r="AG1478" i="3"/>
  <c r="AD1478" i="3"/>
  <c r="AE1478" i="3" s="1"/>
  <c r="AB1478" i="3"/>
  <c r="AK1478" i="3" s="1"/>
  <c r="K1478" i="3"/>
  <c r="D1478" i="3"/>
  <c r="C1478" i="3"/>
  <c r="AO1477" i="3"/>
  <c r="AP1477" i="3" s="1"/>
  <c r="AN1477" i="3"/>
  <c r="AM1477" i="3"/>
  <c r="AL1477" i="3"/>
  <c r="AH1477" i="3"/>
  <c r="AG1477" i="3"/>
  <c r="AD1477" i="3"/>
  <c r="AE1477" i="3" s="1"/>
  <c r="AB1477" i="3"/>
  <c r="K1477" i="3"/>
  <c r="D1477" i="3"/>
  <c r="C1477" i="3"/>
  <c r="AO1476" i="3"/>
  <c r="AP1476" i="3" s="1"/>
  <c r="AN1476" i="3"/>
  <c r="AM1476" i="3"/>
  <c r="AL1476" i="3"/>
  <c r="AH1476" i="3"/>
  <c r="AG1476" i="3"/>
  <c r="AD1476" i="3"/>
  <c r="AE1476" i="3" s="1"/>
  <c r="AB1476" i="3"/>
  <c r="K1476" i="3"/>
  <c r="D1476" i="3"/>
  <c r="C1476" i="3"/>
  <c r="AO1475" i="3"/>
  <c r="AP1475" i="3" s="1"/>
  <c r="AN1475" i="3"/>
  <c r="AM1475" i="3"/>
  <c r="AL1475" i="3"/>
  <c r="AH1475" i="3"/>
  <c r="AG1475" i="3"/>
  <c r="AD1475" i="3"/>
  <c r="AE1475" i="3" s="1"/>
  <c r="AB1475" i="3"/>
  <c r="K1475" i="3"/>
  <c r="D1475" i="3"/>
  <c r="C1475" i="3"/>
  <c r="AO1474" i="3"/>
  <c r="AP1474" i="3" s="1"/>
  <c r="AN1474" i="3"/>
  <c r="AM1474" i="3"/>
  <c r="AL1474" i="3"/>
  <c r="AH1474" i="3"/>
  <c r="AG1474" i="3"/>
  <c r="AD1474" i="3"/>
  <c r="AE1474" i="3" s="1"/>
  <c r="AB1474" i="3"/>
  <c r="AK1474" i="3" s="1"/>
  <c r="K1474" i="3"/>
  <c r="D1474" i="3"/>
  <c r="C1474" i="3"/>
  <c r="AO1473" i="3"/>
  <c r="AP1473" i="3" s="1"/>
  <c r="AN1473" i="3"/>
  <c r="AM1473" i="3"/>
  <c r="AL1473" i="3"/>
  <c r="AH1473" i="3"/>
  <c r="AG1473" i="3"/>
  <c r="AD1473" i="3"/>
  <c r="AE1473" i="3" s="1"/>
  <c r="AB1473" i="3"/>
  <c r="AK1473" i="3" s="1"/>
  <c r="K1473" i="3"/>
  <c r="D1473" i="3"/>
  <c r="C1473" i="3"/>
  <c r="AO1472" i="3"/>
  <c r="AP1472" i="3" s="1"/>
  <c r="AN1472" i="3"/>
  <c r="AM1472" i="3"/>
  <c r="AL1472" i="3"/>
  <c r="AH1472" i="3"/>
  <c r="AG1472" i="3"/>
  <c r="AD1472" i="3"/>
  <c r="AE1472" i="3" s="1"/>
  <c r="AB1472" i="3"/>
  <c r="AK1472" i="3" s="1"/>
  <c r="K1472" i="3"/>
  <c r="D1472" i="3"/>
  <c r="C1472" i="3"/>
  <c r="AO1471" i="3"/>
  <c r="AP1471" i="3" s="1"/>
  <c r="AN1471" i="3"/>
  <c r="AM1471" i="3"/>
  <c r="AL1471" i="3"/>
  <c r="AH1471" i="3"/>
  <c r="AG1471" i="3"/>
  <c r="AD1471" i="3"/>
  <c r="AE1471" i="3" s="1"/>
  <c r="AB1471" i="3"/>
  <c r="K1471" i="3"/>
  <c r="D1471" i="3"/>
  <c r="C1471" i="3"/>
  <c r="AU1470" i="3"/>
  <c r="AO1470" i="3"/>
  <c r="AP1470" i="3" s="1"/>
  <c r="AN1470" i="3"/>
  <c r="AM1470" i="3"/>
  <c r="AL1470" i="3"/>
  <c r="AH1470" i="3"/>
  <c r="AG1470" i="3"/>
  <c r="AD1470" i="3"/>
  <c r="AE1470" i="3" s="1"/>
  <c r="AB1470" i="3"/>
  <c r="K1470" i="3"/>
  <c r="D1470" i="3"/>
  <c r="C1470" i="3"/>
  <c r="AU1469" i="3"/>
  <c r="AO1469" i="3"/>
  <c r="AP1469" i="3" s="1"/>
  <c r="AN1469" i="3"/>
  <c r="AM1469" i="3"/>
  <c r="AL1469" i="3"/>
  <c r="AH1469" i="3"/>
  <c r="AG1469" i="3"/>
  <c r="AD1469" i="3"/>
  <c r="AE1469" i="3" s="1"/>
  <c r="AB1469" i="3"/>
  <c r="AK1469" i="3" s="1"/>
  <c r="K1469" i="3"/>
  <c r="D1469" i="3"/>
  <c r="C1469" i="3"/>
  <c r="AU1468" i="3"/>
  <c r="AO1468" i="3"/>
  <c r="AP1468" i="3" s="1"/>
  <c r="AN1468" i="3"/>
  <c r="AM1468" i="3"/>
  <c r="AL1468" i="3"/>
  <c r="AH1468" i="3"/>
  <c r="AG1468" i="3"/>
  <c r="AD1468" i="3"/>
  <c r="AE1468" i="3" s="1"/>
  <c r="AB1468" i="3"/>
  <c r="AK1468" i="3" s="1"/>
  <c r="K1468" i="3"/>
  <c r="D1468" i="3"/>
  <c r="C1468" i="3"/>
  <c r="AU1467" i="3"/>
  <c r="AO1467" i="3"/>
  <c r="AP1467" i="3" s="1"/>
  <c r="AN1467" i="3"/>
  <c r="AM1467" i="3"/>
  <c r="AL1467" i="3"/>
  <c r="AH1467" i="3"/>
  <c r="AG1467" i="3"/>
  <c r="AD1467" i="3"/>
  <c r="AE1467" i="3" s="1"/>
  <c r="AB1467" i="3"/>
  <c r="AK1467" i="3" s="1"/>
  <c r="K1467" i="3"/>
  <c r="D1467" i="3"/>
  <c r="C1467" i="3"/>
  <c r="AU1466" i="3"/>
  <c r="AO1466" i="3"/>
  <c r="AP1466" i="3" s="1"/>
  <c r="AN1466" i="3"/>
  <c r="AM1466" i="3"/>
  <c r="AL1466" i="3"/>
  <c r="AK1466" i="3"/>
  <c r="AH1466" i="3"/>
  <c r="AG1466" i="3"/>
  <c r="AB1466" i="3"/>
  <c r="AD1466" i="3" s="1"/>
  <c r="AE1466" i="3" s="1"/>
  <c r="K1466" i="3"/>
  <c r="D1466" i="3"/>
  <c r="C1466" i="3"/>
  <c r="AO1465" i="3"/>
  <c r="AP1465" i="3" s="1"/>
  <c r="AN1465" i="3"/>
  <c r="AM1465" i="3"/>
  <c r="AL1465" i="3"/>
  <c r="AH1465" i="3"/>
  <c r="AG1465" i="3"/>
  <c r="AD1465" i="3"/>
  <c r="AE1465" i="3" s="1"/>
  <c r="AB1465" i="3"/>
  <c r="K1465" i="3"/>
  <c r="D1465" i="3"/>
  <c r="C1465" i="3"/>
  <c r="AO1464" i="3"/>
  <c r="AP1464" i="3" s="1"/>
  <c r="AN1464" i="3"/>
  <c r="AM1464" i="3"/>
  <c r="AL1464" i="3"/>
  <c r="AH1464" i="3"/>
  <c r="AG1464" i="3"/>
  <c r="AD1464" i="3"/>
  <c r="AE1464" i="3" s="1"/>
  <c r="AB1464" i="3"/>
  <c r="AC1464" i="3" s="1"/>
  <c r="K1464" i="3"/>
  <c r="D1464" i="3"/>
  <c r="C1464" i="3"/>
  <c r="AO1463" i="3"/>
  <c r="AP1463" i="3" s="1"/>
  <c r="AN1463" i="3"/>
  <c r="AM1463" i="3"/>
  <c r="AL1463" i="3"/>
  <c r="AH1463" i="3"/>
  <c r="AG1463" i="3"/>
  <c r="AD1463" i="3"/>
  <c r="AE1463" i="3" s="1"/>
  <c r="AB1463" i="3"/>
  <c r="AK1463" i="3" s="1"/>
  <c r="K1463" i="3"/>
  <c r="D1463" i="3"/>
  <c r="C1463" i="3"/>
  <c r="AO1462" i="3"/>
  <c r="AP1462" i="3" s="1"/>
  <c r="AN1462" i="3"/>
  <c r="AM1462" i="3"/>
  <c r="AL1462" i="3"/>
  <c r="AH1462" i="3"/>
  <c r="AG1462" i="3"/>
  <c r="AD1462" i="3"/>
  <c r="AE1462" i="3" s="1"/>
  <c r="AB1462" i="3"/>
  <c r="AK1462" i="3" s="1"/>
  <c r="K1462" i="3"/>
  <c r="D1462" i="3"/>
  <c r="C1462" i="3"/>
  <c r="AO1461" i="3"/>
  <c r="AP1461" i="3" s="1"/>
  <c r="AN1461" i="3"/>
  <c r="AM1461" i="3"/>
  <c r="AL1461" i="3"/>
  <c r="AH1461" i="3"/>
  <c r="AG1461" i="3"/>
  <c r="AD1461" i="3"/>
  <c r="AE1461" i="3" s="1"/>
  <c r="AB1461" i="3"/>
  <c r="K1461" i="3"/>
  <c r="D1461" i="3"/>
  <c r="C1461" i="3"/>
  <c r="AO1460" i="3"/>
  <c r="AP1460" i="3" s="1"/>
  <c r="AN1460" i="3"/>
  <c r="AM1460" i="3"/>
  <c r="AL1460" i="3"/>
  <c r="AH1460" i="3"/>
  <c r="AG1460" i="3"/>
  <c r="AD1460" i="3"/>
  <c r="AE1460" i="3" s="1"/>
  <c r="AB1460" i="3"/>
  <c r="AC1460" i="3" s="1"/>
  <c r="K1460" i="3"/>
  <c r="D1460" i="3"/>
  <c r="C1460" i="3"/>
  <c r="AO1459" i="3"/>
  <c r="AP1459" i="3" s="1"/>
  <c r="AN1459" i="3"/>
  <c r="AM1459" i="3"/>
  <c r="AL1459" i="3"/>
  <c r="AH1459" i="3"/>
  <c r="AG1459" i="3"/>
  <c r="AD1459" i="3"/>
  <c r="AE1459" i="3" s="1"/>
  <c r="AB1459" i="3"/>
  <c r="AK1459" i="3" s="1"/>
  <c r="K1459" i="3"/>
  <c r="D1459" i="3"/>
  <c r="C1459" i="3"/>
  <c r="AO1458" i="3"/>
  <c r="AP1458" i="3" s="1"/>
  <c r="AN1458" i="3"/>
  <c r="AM1458" i="3"/>
  <c r="AL1458" i="3"/>
  <c r="AH1458" i="3"/>
  <c r="AG1458" i="3"/>
  <c r="AD1458" i="3"/>
  <c r="AE1458" i="3" s="1"/>
  <c r="AB1458" i="3"/>
  <c r="AK1458" i="3" s="1"/>
  <c r="K1458" i="3"/>
  <c r="D1458" i="3"/>
  <c r="C1458" i="3"/>
  <c r="AO1457" i="3"/>
  <c r="AP1457" i="3" s="1"/>
  <c r="AN1457" i="3"/>
  <c r="AM1457" i="3"/>
  <c r="AL1457" i="3"/>
  <c r="AH1457" i="3"/>
  <c r="AG1457" i="3"/>
  <c r="AD1457" i="3"/>
  <c r="AE1457" i="3" s="1"/>
  <c r="AB1457" i="3"/>
  <c r="AC1457" i="3" s="1"/>
  <c r="K1457" i="3"/>
  <c r="D1457" i="3"/>
  <c r="C1457" i="3"/>
  <c r="AO1456" i="3"/>
  <c r="AP1456" i="3" s="1"/>
  <c r="AN1456" i="3"/>
  <c r="AM1456" i="3"/>
  <c r="AL1456" i="3"/>
  <c r="AH1456" i="3"/>
  <c r="AG1456" i="3"/>
  <c r="AD1456" i="3"/>
  <c r="AE1456" i="3" s="1"/>
  <c r="AB1456" i="3"/>
  <c r="AK1456" i="3" s="1"/>
  <c r="K1456" i="3"/>
  <c r="D1456" i="3"/>
  <c r="C1456" i="3"/>
  <c r="AU1455" i="3"/>
  <c r="AO1455" i="3"/>
  <c r="AP1455" i="3" s="1"/>
  <c r="AN1455" i="3"/>
  <c r="AM1455" i="3"/>
  <c r="AL1455" i="3"/>
  <c r="AK1455" i="3"/>
  <c r="AG1455" i="3"/>
  <c r="AB1455" i="3"/>
  <c r="AD1455" i="3" s="1"/>
  <c r="AE1455" i="3" s="1"/>
  <c r="K1455" i="3"/>
  <c r="D1455" i="3"/>
  <c r="C1455" i="3"/>
  <c r="AO1454" i="3"/>
  <c r="AP1454" i="3" s="1"/>
  <c r="AN1454" i="3"/>
  <c r="AM1454" i="3"/>
  <c r="AL1454" i="3"/>
  <c r="AK1454" i="3"/>
  <c r="AH1454" i="3"/>
  <c r="AG1454" i="3"/>
  <c r="AB1454" i="3"/>
  <c r="AD1454" i="3" s="1"/>
  <c r="AE1454" i="3" s="1"/>
  <c r="K1454" i="3"/>
  <c r="D1454" i="3"/>
  <c r="C1454" i="3"/>
  <c r="AO1453" i="3"/>
  <c r="AP1453" i="3" s="1"/>
  <c r="AN1453" i="3"/>
  <c r="AM1453" i="3"/>
  <c r="AL1453" i="3"/>
  <c r="AK1453" i="3"/>
  <c r="AH1453" i="3"/>
  <c r="AG1453" i="3"/>
  <c r="AB1453" i="3"/>
  <c r="K1453" i="3"/>
  <c r="D1453" i="3"/>
  <c r="C1453" i="3"/>
  <c r="AO1452" i="3"/>
  <c r="AP1452" i="3" s="1"/>
  <c r="AN1452" i="3"/>
  <c r="AM1452" i="3"/>
  <c r="AL1452" i="3"/>
  <c r="AK1452" i="3"/>
  <c r="AH1452" i="3"/>
  <c r="AG1452" i="3"/>
  <c r="AB1452" i="3"/>
  <c r="K1452" i="3"/>
  <c r="D1452" i="3"/>
  <c r="C1452" i="3"/>
  <c r="AO1451" i="3"/>
  <c r="AP1451" i="3" s="1"/>
  <c r="AN1451" i="3"/>
  <c r="AM1451" i="3"/>
  <c r="AL1451" i="3"/>
  <c r="AK1451" i="3"/>
  <c r="AH1451" i="3"/>
  <c r="AG1451" i="3"/>
  <c r="AB1451" i="3"/>
  <c r="AD1451" i="3" s="1"/>
  <c r="AE1451" i="3" s="1"/>
  <c r="K1451" i="3"/>
  <c r="D1451" i="3"/>
  <c r="C1451" i="3"/>
  <c r="AO1450" i="3"/>
  <c r="AP1450" i="3" s="1"/>
  <c r="AN1450" i="3"/>
  <c r="AM1450" i="3"/>
  <c r="AL1450" i="3"/>
  <c r="AH1450" i="3"/>
  <c r="AG1450" i="3"/>
  <c r="AD1450" i="3"/>
  <c r="AE1450" i="3" s="1"/>
  <c r="AB1450" i="3"/>
  <c r="K1450" i="3"/>
  <c r="D1450" i="3"/>
  <c r="C1450" i="3"/>
  <c r="AO1449" i="3"/>
  <c r="AP1449" i="3" s="1"/>
  <c r="AN1449" i="3"/>
  <c r="AM1449" i="3"/>
  <c r="AL1449" i="3"/>
  <c r="AH1449" i="3"/>
  <c r="AG1449" i="3"/>
  <c r="AD1449" i="3"/>
  <c r="AE1449" i="3" s="1"/>
  <c r="AB1449" i="3"/>
  <c r="AK1449" i="3" s="1"/>
  <c r="K1449" i="3"/>
  <c r="D1449" i="3"/>
  <c r="C1449" i="3"/>
  <c r="AU1448" i="3"/>
  <c r="AO1448" i="3"/>
  <c r="AP1448" i="3" s="1"/>
  <c r="AN1448" i="3"/>
  <c r="AM1448" i="3"/>
  <c r="AL1448" i="3"/>
  <c r="AH1448" i="3"/>
  <c r="AG1448" i="3"/>
  <c r="AD1448" i="3"/>
  <c r="AE1448" i="3" s="1"/>
  <c r="AB1448" i="3"/>
  <c r="AK1448" i="3" s="1"/>
  <c r="K1448" i="3"/>
  <c r="D1448" i="3"/>
  <c r="C1448" i="3"/>
  <c r="AU1447" i="3"/>
  <c r="AO1447" i="3"/>
  <c r="AP1447" i="3" s="1"/>
  <c r="AN1447" i="3"/>
  <c r="AM1447" i="3"/>
  <c r="AL1447" i="3"/>
  <c r="AH1447" i="3"/>
  <c r="AG1447" i="3"/>
  <c r="AD1447" i="3"/>
  <c r="AE1447" i="3" s="1"/>
  <c r="AB1447" i="3"/>
  <c r="AK1447" i="3" s="1"/>
  <c r="K1447" i="3"/>
  <c r="D1447" i="3"/>
  <c r="C1447" i="3"/>
  <c r="AU1446" i="3"/>
  <c r="AO1446" i="3"/>
  <c r="AP1446" i="3" s="1"/>
  <c r="AN1446" i="3"/>
  <c r="AM1446" i="3"/>
  <c r="AL1446" i="3"/>
  <c r="AH1446" i="3"/>
  <c r="AG1446" i="3"/>
  <c r="AD1446" i="3"/>
  <c r="AE1446" i="3" s="1"/>
  <c r="AB1446" i="3"/>
  <c r="AK1446" i="3" s="1"/>
  <c r="K1446" i="3"/>
  <c r="D1446" i="3"/>
  <c r="C1446" i="3"/>
  <c r="AU1445" i="3"/>
  <c r="AO1445" i="3"/>
  <c r="AP1445" i="3" s="1"/>
  <c r="AN1445" i="3"/>
  <c r="AM1445" i="3"/>
  <c r="AL1445" i="3"/>
  <c r="AH1445" i="3"/>
  <c r="AG1445" i="3"/>
  <c r="AD1445" i="3"/>
  <c r="AE1445" i="3" s="1"/>
  <c r="AB1445" i="3"/>
  <c r="AK1445" i="3" s="1"/>
  <c r="K1445" i="3"/>
  <c r="D1445" i="3"/>
  <c r="C1445" i="3"/>
  <c r="AU1444" i="3"/>
  <c r="AO1444" i="3"/>
  <c r="AP1444" i="3" s="1"/>
  <c r="AN1444" i="3"/>
  <c r="AM1444" i="3"/>
  <c r="AL1444" i="3"/>
  <c r="AH1444" i="3"/>
  <c r="AG1444" i="3"/>
  <c r="AD1444" i="3"/>
  <c r="AE1444" i="3" s="1"/>
  <c r="AB1444" i="3"/>
  <c r="AC1444" i="3" s="1"/>
  <c r="K1444" i="3"/>
  <c r="D1444" i="3"/>
  <c r="C1444" i="3"/>
  <c r="AU1443" i="3"/>
  <c r="AO1443" i="3"/>
  <c r="AP1443" i="3" s="1"/>
  <c r="AN1443" i="3"/>
  <c r="AM1443" i="3"/>
  <c r="AL1443" i="3"/>
  <c r="AH1443" i="3"/>
  <c r="AG1443" i="3"/>
  <c r="AD1443" i="3"/>
  <c r="AE1443" i="3" s="1"/>
  <c r="AB1443" i="3"/>
  <c r="AK1443" i="3" s="1"/>
  <c r="K1443" i="3"/>
  <c r="D1443" i="3"/>
  <c r="C1443" i="3"/>
  <c r="AU1442" i="3"/>
  <c r="AO1442" i="3"/>
  <c r="AP1442" i="3" s="1"/>
  <c r="AN1442" i="3"/>
  <c r="AM1442" i="3"/>
  <c r="AL1442" i="3"/>
  <c r="AH1442" i="3"/>
  <c r="AG1442" i="3"/>
  <c r="AD1442" i="3"/>
  <c r="AE1442" i="3" s="1"/>
  <c r="AB1442" i="3"/>
  <c r="K1442" i="3"/>
  <c r="D1442" i="3"/>
  <c r="C1442" i="3"/>
  <c r="AU1441" i="3"/>
  <c r="AO1441" i="3"/>
  <c r="AP1441" i="3" s="1"/>
  <c r="AN1441" i="3"/>
  <c r="AM1441" i="3"/>
  <c r="AL1441" i="3"/>
  <c r="AH1441" i="3"/>
  <c r="AG1441" i="3"/>
  <c r="AD1441" i="3"/>
  <c r="AE1441" i="3" s="1"/>
  <c r="AB1441" i="3"/>
  <c r="AK1441" i="3" s="1"/>
  <c r="K1441" i="3"/>
  <c r="D1441" i="3"/>
  <c r="C1441" i="3"/>
  <c r="AU1440" i="3"/>
  <c r="AO1440" i="3"/>
  <c r="AP1440" i="3" s="1"/>
  <c r="AN1440" i="3"/>
  <c r="AM1440" i="3"/>
  <c r="AL1440" i="3"/>
  <c r="AH1440" i="3"/>
  <c r="AG1440" i="3"/>
  <c r="AD1440" i="3"/>
  <c r="AE1440" i="3" s="1"/>
  <c r="AB1440" i="3"/>
  <c r="AK1440" i="3" s="1"/>
  <c r="K1440" i="3"/>
  <c r="D1440" i="3"/>
  <c r="C1440" i="3"/>
  <c r="AU1439" i="3"/>
  <c r="AO1439" i="3"/>
  <c r="AP1439" i="3" s="1"/>
  <c r="AN1439" i="3"/>
  <c r="AM1439" i="3"/>
  <c r="AL1439" i="3"/>
  <c r="AH1439" i="3"/>
  <c r="AG1439" i="3"/>
  <c r="AD1439" i="3"/>
  <c r="AE1439" i="3" s="1"/>
  <c r="AB1439" i="3"/>
  <c r="AK1439" i="3" s="1"/>
  <c r="K1439" i="3"/>
  <c r="D1439" i="3"/>
  <c r="C1439" i="3"/>
  <c r="AU1438" i="3"/>
  <c r="AO1438" i="3"/>
  <c r="AP1438" i="3" s="1"/>
  <c r="AN1438" i="3"/>
  <c r="AM1438" i="3"/>
  <c r="AL1438" i="3"/>
  <c r="AH1438" i="3"/>
  <c r="AG1438" i="3"/>
  <c r="AD1438" i="3"/>
  <c r="AE1438" i="3" s="1"/>
  <c r="AB1438" i="3"/>
  <c r="AK1438" i="3" s="1"/>
  <c r="K1438" i="3"/>
  <c r="D1438" i="3"/>
  <c r="C1438" i="3"/>
  <c r="AU1437" i="3"/>
  <c r="AO1437" i="3"/>
  <c r="AP1437" i="3" s="1"/>
  <c r="AN1437" i="3"/>
  <c r="AM1437" i="3"/>
  <c r="AL1437" i="3"/>
  <c r="AH1437" i="3"/>
  <c r="AG1437" i="3"/>
  <c r="AD1437" i="3"/>
  <c r="AE1437" i="3" s="1"/>
  <c r="AB1437" i="3"/>
  <c r="AC1437" i="3" s="1"/>
  <c r="K1437" i="3"/>
  <c r="D1437" i="3"/>
  <c r="C1437" i="3"/>
  <c r="AU1436" i="3"/>
  <c r="AO1436" i="3"/>
  <c r="AP1436" i="3" s="1"/>
  <c r="AN1436" i="3"/>
  <c r="AM1436" i="3"/>
  <c r="AL1436" i="3"/>
  <c r="AH1436" i="3"/>
  <c r="AG1436" i="3"/>
  <c r="AD1436" i="3"/>
  <c r="AE1436" i="3" s="1"/>
  <c r="AB1436" i="3"/>
  <c r="K1436" i="3"/>
  <c r="D1436" i="3"/>
  <c r="C1436" i="3"/>
  <c r="AU1435" i="3"/>
  <c r="AO1435" i="3"/>
  <c r="AP1435" i="3" s="1"/>
  <c r="AN1435" i="3"/>
  <c r="AM1435" i="3"/>
  <c r="AL1435" i="3"/>
  <c r="AH1435" i="3"/>
  <c r="AG1435" i="3"/>
  <c r="AD1435" i="3"/>
  <c r="AE1435" i="3" s="1"/>
  <c r="AB1435" i="3"/>
  <c r="AK1435" i="3" s="1"/>
  <c r="K1435" i="3"/>
  <c r="D1435" i="3"/>
  <c r="C1435" i="3"/>
  <c r="AU1434" i="3"/>
  <c r="AO1434" i="3"/>
  <c r="AP1434" i="3" s="1"/>
  <c r="AN1434" i="3"/>
  <c r="AM1434" i="3"/>
  <c r="AL1434" i="3"/>
  <c r="AH1434" i="3"/>
  <c r="AG1434" i="3"/>
  <c r="AD1434" i="3"/>
  <c r="AE1434" i="3" s="1"/>
  <c r="AB1434" i="3"/>
  <c r="AK1434" i="3" s="1"/>
  <c r="K1434" i="3"/>
  <c r="D1434" i="3"/>
  <c r="C1434" i="3"/>
  <c r="AU1433" i="3"/>
  <c r="AO1433" i="3"/>
  <c r="AP1433" i="3" s="1"/>
  <c r="AN1433" i="3"/>
  <c r="AM1433" i="3"/>
  <c r="AL1433" i="3"/>
  <c r="AH1433" i="3"/>
  <c r="AG1433" i="3"/>
  <c r="AD1433" i="3"/>
  <c r="AE1433" i="3" s="1"/>
  <c r="AB1433" i="3"/>
  <c r="AK1433" i="3" s="1"/>
  <c r="K1433" i="3"/>
  <c r="D1433" i="3"/>
  <c r="C1433" i="3"/>
  <c r="AU1432" i="3"/>
  <c r="AO1432" i="3"/>
  <c r="AP1432" i="3" s="1"/>
  <c r="AN1432" i="3"/>
  <c r="AM1432" i="3"/>
  <c r="AL1432" i="3"/>
  <c r="AH1432" i="3"/>
  <c r="AG1432" i="3"/>
  <c r="AD1432" i="3"/>
  <c r="AE1432" i="3" s="1"/>
  <c r="AB1432" i="3"/>
  <c r="AK1432" i="3" s="1"/>
  <c r="K1432" i="3"/>
  <c r="D1432" i="3"/>
  <c r="C1432" i="3"/>
  <c r="AO1431" i="3"/>
  <c r="AP1431" i="3" s="1"/>
  <c r="AN1431" i="3"/>
  <c r="AM1431" i="3"/>
  <c r="AL1431" i="3"/>
  <c r="AH1431" i="3"/>
  <c r="AG1431" i="3"/>
  <c r="AD1431" i="3"/>
  <c r="AE1431" i="3" s="1"/>
  <c r="AB1431" i="3"/>
  <c r="AK1431" i="3" s="1"/>
  <c r="K1431" i="3"/>
  <c r="D1431" i="3"/>
  <c r="C1431" i="3"/>
  <c r="AO1430" i="3"/>
  <c r="AP1430" i="3" s="1"/>
  <c r="AN1430" i="3"/>
  <c r="AM1430" i="3"/>
  <c r="AL1430" i="3"/>
  <c r="AH1430" i="3"/>
  <c r="AG1430" i="3"/>
  <c r="AD1430" i="3"/>
  <c r="AE1430" i="3" s="1"/>
  <c r="AB1430" i="3"/>
  <c r="K1430" i="3"/>
  <c r="D1430" i="3"/>
  <c r="C1430" i="3"/>
  <c r="AO1429" i="3"/>
  <c r="AP1429" i="3" s="1"/>
  <c r="AN1429" i="3"/>
  <c r="AM1429" i="3"/>
  <c r="AL1429" i="3"/>
  <c r="AH1429" i="3"/>
  <c r="AG1429" i="3"/>
  <c r="AD1429" i="3"/>
  <c r="AE1429" i="3" s="1"/>
  <c r="AB1429" i="3"/>
  <c r="AK1429" i="3" s="1"/>
  <c r="K1429" i="3"/>
  <c r="D1429" i="3"/>
  <c r="C1429" i="3"/>
  <c r="AU1428" i="3"/>
  <c r="AO1428" i="3"/>
  <c r="AP1428" i="3" s="1"/>
  <c r="AN1428" i="3"/>
  <c r="AM1428" i="3"/>
  <c r="AL1428" i="3"/>
  <c r="AK1428" i="3"/>
  <c r="AH1428" i="3"/>
  <c r="AG1428" i="3"/>
  <c r="AB1428" i="3"/>
  <c r="AD1428" i="3" s="1"/>
  <c r="AE1428" i="3" s="1"/>
  <c r="K1428" i="3"/>
  <c r="D1428" i="3"/>
  <c r="C1428" i="3"/>
  <c r="AU1427" i="3"/>
  <c r="AO1427" i="3"/>
  <c r="AP1427" i="3" s="1"/>
  <c r="AN1427" i="3"/>
  <c r="AM1427" i="3"/>
  <c r="AL1427" i="3"/>
  <c r="AK1427" i="3"/>
  <c r="AH1427" i="3"/>
  <c r="AG1427" i="3"/>
  <c r="AB1427" i="3"/>
  <c r="AC1427" i="3" s="1"/>
  <c r="K1427" i="3"/>
  <c r="D1427" i="3"/>
  <c r="C1427" i="3"/>
  <c r="AU1426" i="3"/>
  <c r="AO1426" i="3"/>
  <c r="AP1426" i="3" s="1"/>
  <c r="AN1426" i="3"/>
  <c r="AM1426" i="3"/>
  <c r="AL1426" i="3"/>
  <c r="AH1426" i="3"/>
  <c r="AG1426" i="3"/>
  <c r="AD1426" i="3"/>
  <c r="AE1426" i="3" s="1"/>
  <c r="AB1426" i="3"/>
  <c r="AK1426" i="3" s="1"/>
  <c r="K1426" i="3"/>
  <c r="D1426" i="3"/>
  <c r="C1426" i="3"/>
  <c r="AU1425" i="3"/>
  <c r="AO1425" i="3"/>
  <c r="AP1425" i="3" s="1"/>
  <c r="AN1425" i="3"/>
  <c r="AM1425" i="3"/>
  <c r="AL1425" i="3"/>
  <c r="AH1425" i="3"/>
  <c r="AG1425" i="3"/>
  <c r="AD1425" i="3"/>
  <c r="AE1425" i="3" s="1"/>
  <c r="AB1425" i="3"/>
  <c r="AK1425" i="3" s="1"/>
  <c r="K1425" i="3"/>
  <c r="D1425" i="3"/>
  <c r="C1425" i="3"/>
  <c r="AU1424" i="3"/>
  <c r="AO1424" i="3"/>
  <c r="AP1424" i="3" s="1"/>
  <c r="AN1424" i="3"/>
  <c r="AM1424" i="3"/>
  <c r="AL1424" i="3"/>
  <c r="AH1424" i="3"/>
  <c r="AG1424" i="3"/>
  <c r="AD1424" i="3"/>
  <c r="AE1424" i="3" s="1"/>
  <c r="AB1424" i="3"/>
  <c r="AK1424" i="3" s="1"/>
  <c r="K1424" i="3"/>
  <c r="D1424" i="3"/>
  <c r="C1424" i="3"/>
  <c r="AU1423" i="3"/>
  <c r="AO1423" i="3"/>
  <c r="AP1423" i="3" s="1"/>
  <c r="AN1423" i="3"/>
  <c r="AM1423" i="3"/>
  <c r="AL1423" i="3"/>
  <c r="AH1423" i="3"/>
  <c r="AG1423" i="3"/>
  <c r="AD1423" i="3"/>
  <c r="AE1423" i="3" s="1"/>
  <c r="AB1423" i="3"/>
  <c r="AC1423" i="3" s="1"/>
  <c r="K1423" i="3"/>
  <c r="D1423" i="3"/>
  <c r="C1423" i="3"/>
  <c r="AU1422" i="3"/>
  <c r="AO1422" i="3"/>
  <c r="AP1422" i="3" s="1"/>
  <c r="AN1422" i="3"/>
  <c r="AM1422" i="3"/>
  <c r="AL1422" i="3"/>
  <c r="AH1422" i="3"/>
  <c r="AG1422" i="3"/>
  <c r="AD1422" i="3"/>
  <c r="AE1422" i="3" s="1"/>
  <c r="AB1422" i="3"/>
  <c r="AK1422" i="3" s="1"/>
  <c r="K1422" i="3"/>
  <c r="D1422" i="3"/>
  <c r="C1422" i="3"/>
  <c r="AU1421" i="3"/>
  <c r="AO1421" i="3"/>
  <c r="AP1421" i="3" s="1"/>
  <c r="AN1421" i="3"/>
  <c r="AM1421" i="3"/>
  <c r="AL1421" i="3"/>
  <c r="AH1421" i="3"/>
  <c r="AG1421" i="3"/>
  <c r="AD1421" i="3"/>
  <c r="AE1421" i="3" s="1"/>
  <c r="AB1421" i="3"/>
  <c r="AK1421" i="3" s="1"/>
  <c r="K1421" i="3"/>
  <c r="D1421" i="3"/>
  <c r="C1421" i="3"/>
  <c r="AU1420" i="3"/>
  <c r="AO1420" i="3"/>
  <c r="AP1420" i="3" s="1"/>
  <c r="AN1420" i="3"/>
  <c r="AM1420" i="3"/>
  <c r="AL1420" i="3"/>
  <c r="AH1420" i="3"/>
  <c r="AG1420" i="3"/>
  <c r="AD1420" i="3"/>
  <c r="AE1420" i="3" s="1"/>
  <c r="AB1420" i="3"/>
  <c r="AK1420" i="3" s="1"/>
  <c r="K1420" i="3"/>
  <c r="D1420" i="3"/>
  <c r="C1420" i="3"/>
  <c r="AU1419" i="3"/>
  <c r="AO1419" i="3"/>
  <c r="AP1419" i="3" s="1"/>
  <c r="AN1419" i="3"/>
  <c r="AM1419" i="3"/>
  <c r="AL1419" i="3"/>
  <c r="AH1419" i="3"/>
  <c r="AG1419" i="3"/>
  <c r="AD1419" i="3"/>
  <c r="AE1419" i="3" s="1"/>
  <c r="AB1419" i="3"/>
  <c r="AK1419" i="3" s="1"/>
  <c r="K1419" i="3"/>
  <c r="D1419" i="3"/>
  <c r="C1419" i="3"/>
  <c r="AU1418" i="3"/>
  <c r="AO1418" i="3"/>
  <c r="AP1418" i="3" s="1"/>
  <c r="AN1418" i="3"/>
  <c r="AM1418" i="3"/>
  <c r="AL1418" i="3"/>
  <c r="AH1418" i="3"/>
  <c r="AG1418" i="3"/>
  <c r="AD1418" i="3"/>
  <c r="AE1418" i="3" s="1"/>
  <c r="AB1418" i="3"/>
  <c r="K1418" i="3"/>
  <c r="D1418" i="3"/>
  <c r="C1418" i="3"/>
  <c r="AU1417" i="3"/>
  <c r="AO1417" i="3"/>
  <c r="AP1417" i="3" s="1"/>
  <c r="AN1417" i="3"/>
  <c r="AM1417" i="3"/>
  <c r="AL1417" i="3"/>
  <c r="AH1417" i="3"/>
  <c r="AG1417" i="3"/>
  <c r="AD1417" i="3"/>
  <c r="AE1417" i="3" s="1"/>
  <c r="AB1417" i="3"/>
  <c r="K1417" i="3"/>
  <c r="D1417" i="3"/>
  <c r="C1417" i="3"/>
  <c r="AU1416" i="3"/>
  <c r="AO1416" i="3"/>
  <c r="AP1416" i="3" s="1"/>
  <c r="AN1416" i="3"/>
  <c r="AM1416" i="3"/>
  <c r="AL1416" i="3"/>
  <c r="AH1416" i="3"/>
  <c r="AG1416" i="3"/>
  <c r="AD1416" i="3"/>
  <c r="AE1416" i="3" s="1"/>
  <c r="AB1416" i="3"/>
  <c r="AK1416" i="3" s="1"/>
  <c r="K1416" i="3"/>
  <c r="D1416" i="3"/>
  <c r="C1416" i="3"/>
  <c r="AU1415" i="3"/>
  <c r="AO1415" i="3"/>
  <c r="AP1415" i="3" s="1"/>
  <c r="AN1415" i="3"/>
  <c r="AM1415" i="3"/>
  <c r="AL1415" i="3"/>
  <c r="AH1415" i="3"/>
  <c r="AG1415" i="3"/>
  <c r="AD1415" i="3"/>
  <c r="AE1415" i="3" s="1"/>
  <c r="AB1415" i="3"/>
  <c r="AC1415" i="3" s="1"/>
  <c r="K1415" i="3"/>
  <c r="D1415" i="3"/>
  <c r="C1415" i="3"/>
  <c r="AU1414" i="3"/>
  <c r="AO1414" i="3"/>
  <c r="AP1414" i="3" s="1"/>
  <c r="AN1414" i="3"/>
  <c r="AM1414" i="3"/>
  <c r="AL1414" i="3"/>
  <c r="AH1414" i="3"/>
  <c r="AG1414" i="3"/>
  <c r="AD1414" i="3"/>
  <c r="AE1414" i="3" s="1"/>
  <c r="AB1414" i="3"/>
  <c r="K1414" i="3"/>
  <c r="D1414" i="3"/>
  <c r="C1414" i="3"/>
  <c r="AU1413" i="3"/>
  <c r="AO1413" i="3"/>
  <c r="AP1413" i="3" s="1"/>
  <c r="AN1413" i="3"/>
  <c r="AM1413" i="3"/>
  <c r="AL1413" i="3"/>
  <c r="AH1413" i="3"/>
  <c r="AG1413" i="3"/>
  <c r="AD1413" i="3"/>
  <c r="AE1413" i="3" s="1"/>
  <c r="AB1413" i="3"/>
  <c r="AK1413" i="3" s="1"/>
  <c r="K1413" i="3"/>
  <c r="D1413" i="3"/>
  <c r="C1413" i="3"/>
  <c r="AU1412" i="3"/>
  <c r="AO1412" i="3"/>
  <c r="AP1412" i="3" s="1"/>
  <c r="AN1412" i="3"/>
  <c r="AM1412" i="3"/>
  <c r="AL1412" i="3"/>
  <c r="AH1412" i="3"/>
  <c r="AG1412" i="3"/>
  <c r="AD1412" i="3"/>
  <c r="AE1412" i="3" s="1"/>
  <c r="AB1412" i="3"/>
  <c r="AC1412" i="3" s="1"/>
  <c r="K1412" i="3"/>
  <c r="D1412" i="3"/>
  <c r="C1412" i="3"/>
  <c r="AU1411" i="3"/>
  <c r="AO1411" i="3"/>
  <c r="AP1411" i="3" s="1"/>
  <c r="AN1411" i="3"/>
  <c r="AM1411" i="3"/>
  <c r="AL1411" i="3"/>
  <c r="AH1411" i="3"/>
  <c r="AG1411" i="3"/>
  <c r="AD1411" i="3"/>
  <c r="AE1411" i="3" s="1"/>
  <c r="AB1411" i="3"/>
  <c r="AK1411" i="3" s="1"/>
  <c r="K1411" i="3"/>
  <c r="D1411" i="3"/>
  <c r="C1411" i="3"/>
  <c r="AU1410" i="3"/>
  <c r="AO1410" i="3"/>
  <c r="AP1410" i="3" s="1"/>
  <c r="AN1410" i="3"/>
  <c r="AM1410" i="3"/>
  <c r="AL1410" i="3"/>
  <c r="AH1410" i="3"/>
  <c r="AG1410" i="3"/>
  <c r="AD1410" i="3"/>
  <c r="AE1410" i="3" s="1"/>
  <c r="AB1410" i="3"/>
  <c r="K1410" i="3"/>
  <c r="D1410" i="3"/>
  <c r="C1410" i="3"/>
  <c r="AU1409" i="3"/>
  <c r="AO1409" i="3"/>
  <c r="AP1409" i="3" s="1"/>
  <c r="AN1409" i="3"/>
  <c r="AM1409" i="3"/>
  <c r="AL1409" i="3"/>
  <c r="AH1409" i="3"/>
  <c r="AG1409" i="3"/>
  <c r="AD1409" i="3"/>
  <c r="AE1409" i="3" s="1"/>
  <c r="AB1409" i="3"/>
  <c r="AC1409" i="3" s="1"/>
  <c r="K1409" i="3"/>
  <c r="D1409" i="3"/>
  <c r="C1409" i="3"/>
  <c r="AU1408" i="3"/>
  <c r="AO1408" i="3"/>
  <c r="AP1408" i="3" s="1"/>
  <c r="AN1408" i="3"/>
  <c r="AM1408" i="3"/>
  <c r="AL1408" i="3"/>
  <c r="AH1408" i="3"/>
  <c r="AG1408" i="3"/>
  <c r="AD1408" i="3"/>
  <c r="AE1408" i="3" s="1"/>
  <c r="AB1408" i="3"/>
  <c r="K1408" i="3"/>
  <c r="D1408" i="3"/>
  <c r="C1408" i="3"/>
  <c r="AU1407" i="3"/>
  <c r="AO1407" i="3"/>
  <c r="AP1407" i="3" s="1"/>
  <c r="AN1407" i="3"/>
  <c r="AM1407" i="3"/>
  <c r="AL1407" i="3"/>
  <c r="AH1407" i="3"/>
  <c r="AG1407" i="3"/>
  <c r="AD1407" i="3"/>
  <c r="AE1407" i="3" s="1"/>
  <c r="AB1407" i="3"/>
  <c r="AK1407" i="3" s="1"/>
  <c r="K1407" i="3"/>
  <c r="D1407" i="3"/>
  <c r="C1407" i="3"/>
  <c r="AU1406" i="3"/>
  <c r="AO1406" i="3"/>
  <c r="AP1406" i="3" s="1"/>
  <c r="AN1406" i="3"/>
  <c r="AM1406" i="3"/>
  <c r="AL1406" i="3"/>
  <c r="AH1406" i="3"/>
  <c r="AG1406" i="3"/>
  <c r="AD1406" i="3"/>
  <c r="AE1406" i="3" s="1"/>
  <c r="AB1406" i="3"/>
  <c r="AK1406" i="3" s="1"/>
  <c r="K1406" i="3"/>
  <c r="D1406" i="3"/>
  <c r="C1406" i="3"/>
  <c r="AU1405" i="3"/>
  <c r="AO1405" i="3"/>
  <c r="AP1405" i="3" s="1"/>
  <c r="AN1405" i="3"/>
  <c r="AM1405" i="3"/>
  <c r="AL1405" i="3"/>
  <c r="AH1405" i="3"/>
  <c r="AG1405" i="3"/>
  <c r="AD1405" i="3"/>
  <c r="AE1405" i="3" s="1"/>
  <c r="AB1405" i="3"/>
  <c r="AK1405" i="3" s="1"/>
  <c r="K1405" i="3"/>
  <c r="D1405" i="3"/>
  <c r="C1405" i="3"/>
  <c r="AU1404" i="3"/>
  <c r="AO1404" i="3"/>
  <c r="AP1404" i="3" s="1"/>
  <c r="AN1404" i="3"/>
  <c r="AM1404" i="3"/>
  <c r="AL1404" i="3"/>
  <c r="AH1404" i="3"/>
  <c r="AG1404" i="3"/>
  <c r="AD1404" i="3"/>
  <c r="AE1404" i="3" s="1"/>
  <c r="AB1404" i="3"/>
  <c r="AC1404" i="3" s="1"/>
  <c r="K1404" i="3"/>
  <c r="D1404" i="3"/>
  <c r="C1404" i="3"/>
  <c r="AU1403" i="3"/>
  <c r="AO1403" i="3"/>
  <c r="AP1403" i="3" s="1"/>
  <c r="AN1403" i="3"/>
  <c r="AM1403" i="3"/>
  <c r="AL1403" i="3"/>
  <c r="AH1403" i="3"/>
  <c r="AG1403" i="3"/>
  <c r="AD1403" i="3"/>
  <c r="AE1403" i="3" s="1"/>
  <c r="AB1403" i="3"/>
  <c r="AK1403" i="3" s="1"/>
  <c r="K1403" i="3"/>
  <c r="D1403" i="3"/>
  <c r="C1403" i="3"/>
  <c r="AU1402" i="3"/>
  <c r="AO1402" i="3"/>
  <c r="AP1402" i="3" s="1"/>
  <c r="AN1402" i="3"/>
  <c r="AM1402" i="3"/>
  <c r="AL1402" i="3"/>
  <c r="AH1402" i="3"/>
  <c r="AG1402" i="3"/>
  <c r="AD1402" i="3"/>
  <c r="AE1402" i="3" s="1"/>
  <c r="AB1402" i="3"/>
  <c r="AK1402" i="3" s="1"/>
  <c r="K1402" i="3"/>
  <c r="D1402" i="3"/>
  <c r="C1402" i="3"/>
  <c r="AU1401" i="3"/>
  <c r="AO1401" i="3"/>
  <c r="AP1401" i="3" s="1"/>
  <c r="AN1401" i="3"/>
  <c r="AM1401" i="3"/>
  <c r="AL1401" i="3"/>
  <c r="AH1401" i="3"/>
  <c r="AG1401" i="3"/>
  <c r="AD1401" i="3"/>
  <c r="AE1401" i="3" s="1"/>
  <c r="AB1401" i="3"/>
  <c r="AC1401" i="3" s="1"/>
  <c r="K1401" i="3"/>
  <c r="D1401" i="3"/>
  <c r="C1401" i="3"/>
  <c r="AU1400" i="3"/>
  <c r="AO1400" i="3"/>
  <c r="AP1400" i="3" s="1"/>
  <c r="AN1400" i="3"/>
  <c r="AM1400" i="3"/>
  <c r="AL1400" i="3"/>
  <c r="AH1400" i="3"/>
  <c r="AG1400" i="3"/>
  <c r="AD1400" i="3"/>
  <c r="AE1400" i="3" s="1"/>
  <c r="AB1400" i="3"/>
  <c r="AK1400" i="3" s="1"/>
  <c r="K1400" i="3"/>
  <c r="D1400" i="3"/>
  <c r="C1400" i="3"/>
  <c r="AU1399" i="3"/>
  <c r="AO1399" i="3"/>
  <c r="AP1399" i="3" s="1"/>
  <c r="AN1399" i="3"/>
  <c r="AM1399" i="3"/>
  <c r="AL1399" i="3"/>
  <c r="AH1399" i="3"/>
  <c r="AG1399" i="3"/>
  <c r="AD1399" i="3"/>
  <c r="AE1399" i="3" s="1"/>
  <c r="AB1399" i="3"/>
  <c r="AC1399" i="3" s="1"/>
  <c r="K1399" i="3"/>
  <c r="D1399" i="3"/>
  <c r="C1399" i="3"/>
  <c r="AU1398" i="3"/>
  <c r="AO1398" i="3"/>
  <c r="AP1398" i="3" s="1"/>
  <c r="AN1398" i="3"/>
  <c r="AM1398" i="3"/>
  <c r="AL1398" i="3"/>
  <c r="AH1398" i="3"/>
  <c r="AG1398" i="3"/>
  <c r="AD1398" i="3"/>
  <c r="AE1398" i="3" s="1"/>
  <c r="AB1398" i="3"/>
  <c r="AK1398" i="3" s="1"/>
  <c r="K1398" i="3"/>
  <c r="D1398" i="3"/>
  <c r="C1398" i="3"/>
  <c r="AU1397" i="3"/>
  <c r="AO1397" i="3"/>
  <c r="AP1397" i="3" s="1"/>
  <c r="AN1397" i="3"/>
  <c r="AM1397" i="3"/>
  <c r="AL1397" i="3"/>
  <c r="AH1397" i="3"/>
  <c r="AG1397" i="3"/>
  <c r="AD1397" i="3"/>
  <c r="AE1397" i="3" s="1"/>
  <c r="AB1397" i="3"/>
  <c r="AC1397" i="3" s="1"/>
  <c r="K1397" i="3"/>
  <c r="D1397" i="3"/>
  <c r="C1397" i="3"/>
  <c r="AU1396" i="3"/>
  <c r="AO1396" i="3"/>
  <c r="AP1396" i="3" s="1"/>
  <c r="AN1396" i="3"/>
  <c r="AM1396" i="3"/>
  <c r="AL1396" i="3"/>
  <c r="AH1396" i="3"/>
  <c r="AG1396" i="3"/>
  <c r="AD1396" i="3"/>
  <c r="AE1396" i="3" s="1"/>
  <c r="AB1396" i="3"/>
  <c r="AK1396" i="3" s="1"/>
  <c r="K1396" i="3"/>
  <c r="D1396" i="3"/>
  <c r="C1396" i="3"/>
  <c r="AU1395" i="3"/>
  <c r="AO1395" i="3"/>
  <c r="AP1395" i="3" s="1"/>
  <c r="AN1395" i="3"/>
  <c r="AM1395" i="3"/>
  <c r="AL1395" i="3"/>
  <c r="AH1395" i="3"/>
  <c r="AG1395" i="3"/>
  <c r="AD1395" i="3"/>
  <c r="AE1395" i="3" s="1"/>
  <c r="AB1395" i="3"/>
  <c r="AC1395" i="3" s="1"/>
  <c r="K1395" i="3"/>
  <c r="D1395" i="3"/>
  <c r="C1395" i="3"/>
  <c r="AU1394" i="3"/>
  <c r="AO1394" i="3"/>
  <c r="AP1394" i="3" s="1"/>
  <c r="AN1394" i="3"/>
  <c r="AM1394" i="3"/>
  <c r="AL1394" i="3"/>
  <c r="AH1394" i="3"/>
  <c r="AG1394" i="3"/>
  <c r="AD1394" i="3"/>
  <c r="AE1394" i="3" s="1"/>
  <c r="AB1394" i="3"/>
  <c r="AK1394" i="3" s="1"/>
  <c r="K1394" i="3"/>
  <c r="D1394" i="3"/>
  <c r="C1394" i="3"/>
  <c r="AO1393" i="3"/>
  <c r="AP1393" i="3" s="1"/>
  <c r="AN1393" i="3"/>
  <c r="AM1393" i="3"/>
  <c r="AL1393" i="3"/>
  <c r="AH1393" i="3"/>
  <c r="AG1393" i="3"/>
  <c r="AD1393" i="3"/>
  <c r="AE1393" i="3" s="1"/>
  <c r="AB1393" i="3"/>
  <c r="AC1393" i="3" s="1"/>
  <c r="K1393" i="3"/>
  <c r="D1393" i="3"/>
  <c r="C1393" i="3"/>
  <c r="AO1392" i="3"/>
  <c r="AP1392" i="3" s="1"/>
  <c r="AN1392" i="3"/>
  <c r="AM1392" i="3"/>
  <c r="AL1392" i="3"/>
  <c r="AH1392" i="3"/>
  <c r="AG1392" i="3"/>
  <c r="AD1392" i="3"/>
  <c r="AE1392" i="3" s="1"/>
  <c r="AB1392" i="3"/>
  <c r="K1392" i="3"/>
  <c r="D1392" i="3"/>
  <c r="C1392" i="3"/>
  <c r="AO1391" i="3"/>
  <c r="AP1391" i="3" s="1"/>
  <c r="AN1391" i="3"/>
  <c r="AM1391" i="3"/>
  <c r="AL1391" i="3"/>
  <c r="AH1391" i="3"/>
  <c r="AG1391" i="3"/>
  <c r="AD1391" i="3"/>
  <c r="AE1391" i="3" s="1"/>
  <c r="AB1391" i="3"/>
  <c r="AK1391" i="3" s="1"/>
  <c r="K1391" i="3"/>
  <c r="D1391" i="3"/>
  <c r="C1391" i="3"/>
  <c r="AU1390" i="3"/>
  <c r="AO1390" i="3"/>
  <c r="AP1390" i="3" s="1"/>
  <c r="AN1390" i="3"/>
  <c r="AM1390" i="3"/>
  <c r="AL1390" i="3"/>
  <c r="AH1390" i="3"/>
  <c r="AG1390" i="3"/>
  <c r="AD1390" i="3"/>
  <c r="AE1390" i="3" s="1"/>
  <c r="AB1390" i="3"/>
  <c r="AK1390" i="3" s="1"/>
  <c r="K1390" i="3"/>
  <c r="D1390" i="3"/>
  <c r="C1390" i="3"/>
  <c r="AU1389" i="3"/>
  <c r="AO1389" i="3"/>
  <c r="AP1389" i="3" s="1"/>
  <c r="AN1389" i="3"/>
  <c r="AM1389" i="3"/>
  <c r="AL1389" i="3"/>
  <c r="AH1389" i="3"/>
  <c r="AG1389" i="3"/>
  <c r="AD1389" i="3"/>
  <c r="AE1389" i="3" s="1"/>
  <c r="AB1389" i="3"/>
  <c r="K1389" i="3"/>
  <c r="D1389" i="3"/>
  <c r="C1389" i="3"/>
  <c r="AU1388" i="3"/>
  <c r="AO1388" i="3"/>
  <c r="AP1388" i="3" s="1"/>
  <c r="AN1388" i="3"/>
  <c r="AM1388" i="3"/>
  <c r="AL1388" i="3"/>
  <c r="AH1388" i="3"/>
  <c r="AG1388" i="3"/>
  <c r="AD1388" i="3"/>
  <c r="AE1388" i="3" s="1"/>
  <c r="AB1388" i="3"/>
  <c r="AK1388" i="3" s="1"/>
  <c r="K1388" i="3"/>
  <c r="D1388" i="3"/>
  <c r="C1388" i="3"/>
  <c r="AU1387" i="3"/>
  <c r="AO1387" i="3"/>
  <c r="AP1387" i="3" s="1"/>
  <c r="AN1387" i="3"/>
  <c r="AM1387" i="3"/>
  <c r="AL1387" i="3"/>
  <c r="AH1387" i="3"/>
  <c r="AG1387" i="3"/>
  <c r="AD1387" i="3"/>
  <c r="AE1387" i="3" s="1"/>
  <c r="AB1387" i="3"/>
  <c r="AK1387" i="3" s="1"/>
  <c r="K1387" i="3"/>
  <c r="D1387" i="3"/>
  <c r="C1387" i="3"/>
  <c r="AU1386" i="3"/>
  <c r="AO1386" i="3"/>
  <c r="AP1386" i="3" s="1"/>
  <c r="AN1386" i="3"/>
  <c r="AM1386" i="3"/>
  <c r="AL1386" i="3"/>
  <c r="AH1386" i="3"/>
  <c r="AG1386" i="3"/>
  <c r="AD1386" i="3"/>
  <c r="AE1386" i="3" s="1"/>
  <c r="AB1386" i="3"/>
  <c r="K1386" i="3"/>
  <c r="D1386" i="3"/>
  <c r="C1386" i="3"/>
  <c r="AU1385" i="3"/>
  <c r="AO1385" i="3"/>
  <c r="AP1385" i="3" s="1"/>
  <c r="AN1385" i="3"/>
  <c r="AM1385" i="3"/>
  <c r="AL1385" i="3"/>
  <c r="AH1385" i="3"/>
  <c r="AG1385" i="3"/>
  <c r="AD1385" i="3"/>
  <c r="AE1385" i="3" s="1"/>
  <c r="AB1385" i="3"/>
  <c r="AK1385" i="3" s="1"/>
  <c r="K1385" i="3"/>
  <c r="D1385" i="3"/>
  <c r="C1385" i="3"/>
  <c r="AU1384" i="3"/>
  <c r="AO1384" i="3"/>
  <c r="AP1384" i="3" s="1"/>
  <c r="AN1384" i="3"/>
  <c r="AM1384" i="3"/>
  <c r="AL1384" i="3"/>
  <c r="AH1384" i="3"/>
  <c r="AG1384" i="3"/>
  <c r="AD1384" i="3"/>
  <c r="AE1384" i="3" s="1"/>
  <c r="AB1384" i="3"/>
  <c r="AK1384" i="3" s="1"/>
  <c r="K1384" i="3"/>
  <c r="D1384" i="3"/>
  <c r="C1384" i="3"/>
  <c r="AU1383" i="3"/>
  <c r="AO1383" i="3"/>
  <c r="AP1383" i="3" s="1"/>
  <c r="AN1383" i="3"/>
  <c r="AM1383" i="3"/>
  <c r="AL1383" i="3"/>
  <c r="AH1383" i="3"/>
  <c r="AG1383" i="3"/>
  <c r="AD1383" i="3"/>
  <c r="AE1383" i="3" s="1"/>
  <c r="AB1383" i="3"/>
  <c r="AK1383" i="3" s="1"/>
  <c r="K1383" i="3"/>
  <c r="D1383" i="3"/>
  <c r="C1383" i="3"/>
  <c r="AU1382" i="3"/>
  <c r="AO1382" i="3"/>
  <c r="AP1382" i="3" s="1"/>
  <c r="AN1382" i="3"/>
  <c r="AM1382" i="3"/>
  <c r="AL1382" i="3"/>
  <c r="AH1382" i="3"/>
  <c r="AG1382" i="3"/>
  <c r="AD1382" i="3"/>
  <c r="AE1382" i="3" s="1"/>
  <c r="AB1382" i="3"/>
  <c r="K1382" i="3"/>
  <c r="D1382" i="3"/>
  <c r="C1382" i="3"/>
  <c r="AO1381" i="3"/>
  <c r="AP1381" i="3" s="1"/>
  <c r="AN1381" i="3"/>
  <c r="AM1381" i="3"/>
  <c r="AL1381" i="3"/>
  <c r="AH1381" i="3"/>
  <c r="AG1381" i="3"/>
  <c r="AD1381" i="3"/>
  <c r="AE1381" i="3" s="1"/>
  <c r="AB1381" i="3"/>
  <c r="AK1381" i="3" s="1"/>
  <c r="K1381" i="3"/>
  <c r="D1381" i="3"/>
  <c r="C1381" i="3"/>
  <c r="AO1380" i="3"/>
  <c r="AP1380" i="3" s="1"/>
  <c r="AN1380" i="3"/>
  <c r="AM1380" i="3"/>
  <c r="AL1380" i="3"/>
  <c r="AH1380" i="3"/>
  <c r="AG1380" i="3"/>
  <c r="AD1380" i="3"/>
  <c r="AE1380" i="3" s="1"/>
  <c r="AB1380" i="3"/>
  <c r="AK1380" i="3" s="1"/>
  <c r="K1380" i="3"/>
  <c r="D1380" i="3"/>
  <c r="C1380" i="3"/>
  <c r="AO1379" i="3"/>
  <c r="AP1379" i="3" s="1"/>
  <c r="AN1379" i="3"/>
  <c r="AM1379" i="3"/>
  <c r="AL1379" i="3"/>
  <c r="AH1379" i="3"/>
  <c r="AG1379" i="3"/>
  <c r="AD1379" i="3"/>
  <c r="AE1379" i="3" s="1"/>
  <c r="AB1379" i="3"/>
  <c r="AK1379" i="3" s="1"/>
  <c r="K1379" i="3"/>
  <c r="D1379" i="3"/>
  <c r="C1379" i="3"/>
  <c r="AU1378" i="3"/>
  <c r="AO1378" i="3"/>
  <c r="AP1378" i="3" s="1"/>
  <c r="AN1378" i="3"/>
  <c r="AM1378" i="3"/>
  <c r="AL1378" i="3"/>
  <c r="AH1378" i="3"/>
  <c r="AG1378" i="3"/>
  <c r="AD1378" i="3"/>
  <c r="AE1378" i="3" s="1"/>
  <c r="AB1378" i="3"/>
  <c r="AC1378" i="3" s="1"/>
  <c r="K1378" i="3"/>
  <c r="D1378" i="3"/>
  <c r="C1378" i="3"/>
  <c r="AU1377" i="3"/>
  <c r="AO1377" i="3"/>
  <c r="AP1377" i="3" s="1"/>
  <c r="AN1377" i="3"/>
  <c r="AM1377" i="3"/>
  <c r="AL1377" i="3"/>
  <c r="AH1377" i="3"/>
  <c r="AG1377" i="3"/>
  <c r="AD1377" i="3"/>
  <c r="AE1377" i="3" s="1"/>
  <c r="AB1377" i="3"/>
  <c r="K1377" i="3"/>
  <c r="D1377" i="3"/>
  <c r="C1377" i="3"/>
  <c r="AU1376" i="3"/>
  <c r="AO1376" i="3"/>
  <c r="AP1376" i="3" s="1"/>
  <c r="AN1376" i="3"/>
  <c r="AM1376" i="3"/>
  <c r="AL1376" i="3"/>
  <c r="AH1376" i="3"/>
  <c r="AG1376" i="3"/>
  <c r="AD1376" i="3"/>
  <c r="AE1376" i="3" s="1"/>
  <c r="AB1376" i="3"/>
  <c r="AK1376" i="3" s="1"/>
  <c r="K1376" i="3"/>
  <c r="D1376" i="3"/>
  <c r="C1376" i="3"/>
  <c r="AU1375" i="3"/>
  <c r="AO1375" i="3"/>
  <c r="AP1375" i="3" s="1"/>
  <c r="AN1375" i="3"/>
  <c r="AM1375" i="3"/>
  <c r="AL1375" i="3"/>
  <c r="AH1375" i="3"/>
  <c r="AG1375" i="3"/>
  <c r="AD1375" i="3"/>
  <c r="AE1375" i="3" s="1"/>
  <c r="AB1375" i="3"/>
  <c r="AC1375" i="3" s="1"/>
  <c r="K1375" i="3"/>
  <c r="D1375" i="3"/>
  <c r="C1375" i="3"/>
  <c r="AU1374" i="3"/>
  <c r="AO1374" i="3"/>
  <c r="AP1374" i="3" s="1"/>
  <c r="AN1374" i="3"/>
  <c r="AM1374" i="3"/>
  <c r="AL1374" i="3"/>
  <c r="AH1374" i="3"/>
  <c r="AG1374" i="3"/>
  <c r="AD1374" i="3"/>
  <c r="AE1374" i="3" s="1"/>
  <c r="AB1374" i="3"/>
  <c r="AC1374" i="3" s="1"/>
  <c r="K1374" i="3"/>
  <c r="D1374" i="3"/>
  <c r="C1374" i="3"/>
  <c r="AU1373" i="3"/>
  <c r="AO1373" i="3"/>
  <c r="AP1373" i="3" s="1"/>
  <c r="AN1373" i="3"/>
  <c r="AM1373" i="3"/>
  <c r="AL1373" i="3"/>
  <c r="AH1373" i="3"/>
  <c r="AG1373" i="3"/>
  <c r="AD1373" i="3"/>
  <c r="AE1373" i="3" s="1"/>
  <c r="AB1373" i="3"/>
  <c r="AK1373" i="3" s="1"/>
  <c r="K1373" i="3"/>
  <c r="D1373" i="3"/>
  <c r="C1373" i="3"/>
  <c r="AU1372" i="3"/>
  <c r="AO1372" i="3"/>
  <c r="AP1372" i="3" s="1"/>
  <c r="AN1372" i="3"/>
  <c r="AM1372" i="3"/>
  <c r="AL1372" i="3"/>
  <c r="AH1372" i="3"/>
  <c r="AG1372" i="3"/>
  <c r="AD1372" i="3"/>
  <c r="AE1372" i="3" s="1"/>
  <c r="AB1372" i="3"/>
  <c r="AK1372" i="3" s="1"/>
  <c r="K1372" i="3"/>
  <c r="D1372" i="3"/>
  <c r="C1372" i="3"/>
  <c r="AU1371" i="3"/>
  <c r="AO1371" i="3"/>
  <c r="AP1371" i="3" s="1"/>
  <c r="AN1371" i="3"/>
  <c r="AM1371" i="3"/>
  <c r="AL1371" i="3"/>
  <c r="AH1371" i="3"/>
  <c r="AG1371" i="3"/>
  <c r="AD1371" i="3"/>
  <c r="AE1371" i="3" s="1"/>
  <c r="AB1371" i="3"/>
  <c r="AK1371" i="3" s="1"/>
  <c r="K1371" i="3"/>
  <c r="D1371" i="3"/>
  <c r="C1371" i="3"/>
  <c r="AU1370" i="3"/>
  <c r="AO1370" i="3"/>
  <c r="AP1370" i="3" s="1"/>
  <c r="AN1370" i="3"/>
  <c r="AM1370" i="3"/>
  <c r="AL1370" i="3"/>
  <c r="AH1370" i="3"/>
  <c r="AG1370" i="3"/>
  <c r="AD1370" i="3"/>
  <c r="AE1370" i="3" s="1"/>
  <c r="AB1370" i="3"/>
  <c r="AC1370" i="3" s="1"/>
  <c r="K1370" i="3"/>
  <c r="D1370" i="3"/>
  <c r="C1370" i="3"/>
  <c r="AU1369" i="3"/>
  <c r="AO1369" i="3"/>
  <c r="AP1369" i="3" s="1"/>
  <c r="AN1369" i="3"/>
  <c r="AM1369" i="3"/>
  <c r="AL1369" i="3"/>
  <c r="AH1369" i="3"/>
  <c r="AG1369" i="3"/>
  <c r="AD1369" i="3"/>
  <c r="AE1369" i="3" s="1"/>
  <c r="AB1369" i="3"/>
  <c r="AK1369" i="3" s="1"/>
  <c r="K1369" i="3"/>
  <c r="D1369" i="3"/>
  <c r="C1369" i="3"/>
  <c r="AU1368" i="3"/>
  <c r="AO1368" i="3"/>
  <c r="AP1368" i="3" s="1"/>
  <c r="AN1368" i="3"/>
  <c r="AM1368" i="3"/>
  <c r="AL1368" i="3"/>
  <c r="AH1368" i="3"/>
  <c r="AG1368" i="3"/>
  <c r="AD1368" i="3"/>
  <c r="AE1368" i="3" s="1"/>
  <c r="AB1368" i="3"/>
  <c r="AC1368" i="3" s="1"/>
  <c r="K1368" i="3"/>
  <c r="D1368" i="3"/>
  <c r="C1368" i="3"/>
  <c r="AU1367" i="3"/>
  <c r="AO1367" i="3"/>
  <c r="AP1367" i="3" s="1"/>
  <c r="AN1367" i="3"/>
  <c r="AM1367" i="3"/>
  <c r="AL1367" i="3"/>
  <c r="AH1367" i="3"/>
  <c r="AG1367" i="3"/>
  <c r="AD1367" i="3"/>
  <c r="AE1367" i="3" s="1"/>
  <c r="AB1367" i="3"/>
  <c r="AK1367" i="3" s="1"/>
  <c r="K1367" i="3"/>
  <c r="D1367" i="3"/>
  <c r="C1367" i="3"/>
  <c r="AU1366" i="3"/>
  <c r="AO1366" i="3"/>
  <c r="AP1366" i="3" s="1"/>
  <c r="AN1366" i="3"/>
  <c r="AM1366" i="3"/>
  <c r="AL1366" i="3"/>
  <c r="AH1366" i="3"/>
  <c r="AG1366" i="3"/>
  <c r="AD1366" i="3"/>
  <c r="AE1366" i="3" s="1"/>
  <c r="AB1366" i="3"/>
  <c r="AC1366" i="3" s="1"/>
  <c r="K1366" i="3"/>
  <c r="D1366" i="3"/>
  <c r="C1366" i="3"/>
  <c r="AU1365" i="3"/>
  <c r="AO1365" i="3"/>
  <c r="AP1365" i="3" s="1"/>
  <c r="AN1365" i="3"/>
  <c r="AM1365" i="3"/>
  <c r="AL1365" i="3"/>
  <c r="AH1365" i="3"/>
  <c r="AG1365" i="3"/>
  <c r="AD1365" i="3"/>
  <c r="AE1365" i="3" s="1"/>
  <c r="AB1365" i="3"/>
  <c r="AK1365" i="3" s="1"/>
  <c r="K1365" i="3"/>
  <c r="D1365" i="3"/>
  <c r="C1365" i="3"/>
  <c r="AU1364" i="3"/>
  <c r="AO1364" i="3"/>
  <c r="AP1364" i="3" s="1"/>
  <c r="AN1364" i="3"/>
  <c r="AM1364" i="3"/>
  <c r="AL1364" i="3"/>
  <c r="AH1364" i="3"/>
  <c r="AG1364" i="3"/>
  <c r="AD1364" i="3"/>
  <c r="AE1364" i="3" s="1"/>
  <c r="AB1364" i="3"/>
  <c r="AK1364" i="3" s="1"/>
  <c r="K1364" i="3"/>
  <c r="D1364" i="3"/>
  <c r="C1364" i="3"/>
  <c r="AU1363" i="3"/>
  <c r="AO1363" i="3"/>
  <c r="AP1363" i="3" s="1"/>
  <c r="AN1363" i="3"/>
  <c r="AM1363" i="3"/>
  <c r="AL1363" i="3"/>
  <c r="AK1363" i="3"/>
  <c r="AH1363" i="3"/>
  <c r="AG1363" i="3"/>
  <c r="AB1363" i="3"/>
  <c r="AC1363" i="3" s="1"/>
  <c r="K1363" i="3"/>
  <c r="D1363" i="3"/>
  <c r="C1363" i="3"/>
  <c r="AU1362" i="3"/>
  <c r="AO1362" i="3"/>
  <c r="AP1362" i="3" s="1"/>
  <c r="AN1362" i="3"/>
  <c r="AM1362" i="3"/>
  <c r="AL1362" i="3"/>
  <c r="AK1362" i="3"/>
  <c r="AH1362" i="3"/>
  <c r="AG1362" i="3"/>
  <c r="AB1362" i="3"/>
  <c r="AD1362" i="3" s="1"/>
  <c r="AE1362" i="3" s="1"/>
  <c r="K1362" i="3"/>
  <c r="D1362" i="3"/>
  <c r="C1362" i="3"/>
  <c r="AU1361" i="3"/>
  <c r="AO1361" i="3"/>
  <c r="AP1361" i="3" s="1"/>
  <c r="AN1361" i="3"/>
  <c r="AM1361" i="3"/>
  <c r="AL1361" i="3"/>
  <c r="AK1361" i="3"/>
  <c r="AH1361" i="3"/>
  <c r="AG1361" i="3"/>
  <c r="AB1361" i="3"/>
  <c r="AD1361" i="3" s="1"/>
  <c r="AE1361" i="3" s="1"/>
  <c r="K1361" i="3"/>
  <c r="D1361" i="3"/>
  <c r="C1361" i="3"/>
  <c r="AU1360" i="3"/>
  <c r="AO1360" i="3"/>
  <c r="AP1360" i="3" s="1"/>
  <c r="AN1360" i="3"/>
  <c r="AM1360" i="3"/>
  <c r="AL1360" i="3"/>
  <c r="AK1360" i="3"/>
  <c r="AH1360" i="3"/>
  <c r="AG1360" i="3"/>
  <c r="AB1360" i="3"/>
  <c r="AD1360" i="3" s="1"/>
  <c r="AE1360" i="3" s="1"/>
  <c r="K1360" i="3"/>
  <c r="D1360" i="3"/>
  <c r="C1360" i="3"/>
  <c r="AU1359" i="3"/>
  <c r="AO1359" i="3"/>
  <c r="AP1359" i="3" s="1"/>
  <c r="AN1359" i="3"/>
  <c r="AM1359" i="3"/>
  <c r="AL1359" i="3"/>
  <c r="AK1359" i="3"/>
  <c r="AH1359" i="3"/>
  <c r="AG1359" i="3"/>
  <c r="AB1359" i="3"/>
  <c r="AD1359" i="3" s="1"/>
  <c r="AE1359" i="3" s="1"/>
  <c r="K1359" i="3"/>
  <c r="D1359" i="3"/>
  <c r="C1359" i="3"/>
  <c r="AU1358" i="3"/>
  <c r="AO1358" i="3"/>
  <c r="AP1358" i="3" s="1"/>
  <c r="AN1358" i="3"/>
  <c r="AM1358" i="3"/>
  <c r="AL1358" i="3"/>
  <c r="AH1358" i="3"/>
  <c r="AG1358" i="3"/>
  <c r="AD1358" i="3"/>
  <c r="AE1358" i="3" s="1"/>
  <c r="AB1358" i="3"/>
  <c r="AK1358" i="3" s="1"/>
  <c r="K1358" i="3"/>
  <c r="D1358" i="3"/>
  <c r="C1358" i="3"/>
  <c r="AU1357" i="3"/>
  <c r="AO1357" i="3"/>
  <c r="AP1357" i="3" s="1"/>
  <c r="AN1357" i="3"/>
  <c r="AM1357" i="3"/>
  <c r="AL1357" i="3"/>
  <c r="AH1357" i="3"/>
  <c r="AG1357" i="3"/>
  <c r="AD1357" i="3"/>
  <c r="AE1357" i="3" s="1"/>
  <c r="AB1357" i="3"/>
  <c r="AK1357" i="3" s="1"/>
  <c r="K1357" i="3"/>
  <c r="D1357" i="3"/>
  <c r="C1357" i="3"/>
  <c r="AU1356" i="3"/>
  <c r="AO1356" i="3"/>
  <c r="AP1356" i="3" s="1"/>
  <c r="AN1356" i="3"/>
  <c r="AM1356" i="3"/>
  <c r="AL1356" i="3"/>
  <c r="AH1356" i="3"/>
  <c r="AG1356" i="3"/>
  <c r="AD1356" i="3"/>
  <c r="AE1356" i="3" s="1"/>
  <c r="AB1356" i="3"/>
  <c r="AK1356" i="3" s="1"/>
  <c r="K1356" i="3"/>
  <c r="D1356" i="3"/>
  <c r="C1356" i="3"/>
  <c r="AU1355" i="3"/>
  <c r="AO1355" i="3"/>
  <c r="AP1355" i="3" s="1"/>
  <c r="AN1355" i="3"/>
  <c r="AM1355" i="3"/>
  <c r="AL1355" i="3"/>
  <c r="AH1355" i="3"/>
  <c r="AG1355" i="3"/>
  <c r="AD1355" i="3"/>
  <c r="AE1355" i="3" s="1"/>
  <c r="AB1355" i="3"/>
  <c r="AC1355" i="3" s="1"/>
  <c r="K1355" i="3"/>
  <c r="D1355" i="3"/>
  <c r="C1355" i="3"/>
  <c r="AU1354" i="3"/>
  <c r="AO1354" i="3"/>
  <c r="AP1354" i="3" s="1"/>
  <c r="AN1354" i="3"/>
  <c r="AM1354" i="3"/>
  <c r="AL1354" i="3"/>
  <c r="AH1354" i="3"/>
  <c r="AG1354" i="3"/>
  <c r="AD1354" i="3"/>
  <c r="AE1354" i="3" s="1"/>
  <c r="AB1354" i="3"/>
  <c r="AK1354" i="3" s="1"/>
  <c r="K1354" i="3"/>
  <c r="D1354" i="3"/>
  <c r="C1354" i="3"/>
  <c r="AU1353" i="3"/>
  <c r="AO1353" i="3"/>
  <c r="AP1353" i="3" s="1"/>
  <c r="AN1353" i="3"/>
  <c r="AM1353" i="3"/>
  <c r="AL1353" i="3"/>
  <c r="AH1353" i="3"/>
  <c r="AG1353" i="3"/>
  <c r="AD1353" i="3"/>
  <c r="AE1353" i="3" s="1"/>
  <c r="AB1353" i="3"/>
  <c r="AK1353" i="3" s="1"/>
  <c r="K1353" i="3"/>
  <c r="D1353" i="3"/>
  <c r="C1353" i="3"/>
  <c r="AU1352" i="3"/>
  <c r="AO1352" i="3"/>
  <c r="AP1352" i="3" s="1"/>
  <c r="AN1352" i="3"/>
  <c r="AM1352" i="3"/>
  <c r="AL1352" i="3"/>
  <c r="AH1352" i="3"/>
  <c r="AG1352" i="3"/>
  <c r="AD1352" i="3"/>
  <c r="AE1352" i="3" s="1"/>
  <c r="AB1352" i="3"/>
  <c r="AK1352" i="3" s="1"/>
  <c r="K1352" i="3"/>
  <c r="D1352" i="3"/>
  <c r="C1352" i="3"/>
  <c r="AU1351" i="3"/>
  <c r="AO1351" i="3"/>
  <c r="AP1351" i="3" s="1"/>
  <c r="AN1351" i="3"/>
  <c r="AM1351" i="3"/>
  <c r="AL1351" i="3"/>
  <c r="AH1351" i="3"/>
  <c r="AG1351" i="3"/>
  <c r="AD1351" i="3"/>
  <c r="AE1351" i="3" s="1"/>
  <c r="AB1351" i="3"/>
  <c r="AC1351" i="3" s="1"/>
  <c r="K1351" i="3"/>
  <c r="D1351" i="3"/>
  <c r="C1351" i="3"/>
  <c r="AU1350" i="3"/>
  <c r="AO1350" i="3"/>
  <c r="AP1350" i="3" s="1"/>
  <c r="AN1350" i="3"/>
  <c r="AM1350" i="3"/>
  <c r="AL1350" i="3"/>
  <c r="AH1350" i="3"/>
  <c r="AG1350" i="3"/>
  <c r="AD1350" i="3"/>
  <c r="AE1350" i="3" s="1"/>
  <c r="AB1350" i="3"/>
  <c r="AK1350" i="3" s="1"/>
  <c r="K1350" i="3"/>
  <c r="D1350" i="3"/>
  <c r="C1350" i="3"/>
  <c r="AU1349" i="3"/>
  <c r="AO1349" i="3"/>
  <c r="AP1349" i="3" s="1"/>
  <c r="AN1349" i="3"/>
  <c r="AM1349" i="3"/>
  <c r="AL1349" i="3"/>
  <c r="AH1349" i="3"/>
  <c r="AG1349" i="3"/>
  <c r="AD1349" i="3"/>
  <c r="AE1349" i="3" s="1"/>
  <c r="AB1349" i="3"/>
  <c r="AK1349" i="3" s="1"/>
  <c r="K1349" i="3"/>
  <c r="D1349" i="3"/>
  <c r="C1349" i="3"/>
  <c r="AU1348" i="3"/>
  <c r="AO1348" i="3"/>
  <c r="AP1348" i="3" s="1"/>
  <c r="AN1348" i="3"/>
  <c r="AM1348" i="3"/>
  <c r="AL1348" i="3"/>
  <c r="AH1348" i="3"/>
  <c r="AG1348" i="3"/>
  <c r="AD1348" i="3"/>
  <c r="AE1348" i="3" s="1"/>
  <c r="AB1348" i="3"/>
  <c r="AC1348" i="3" s="1"/>
  <c r="K1348" i="3"/>
  <c r="D1348" i="3"/>
  <c r="C1348" i="3"/>
  <c r="AU1347" i="3"/>
  <c r="AO1347" i="3"/>
  <c r="AP1347" i="3" s="1"/>
  <c r="AN1347" i="3"/>
  <c r="AM1347" i="3"/>
  <c r="AL1347" i="3"/>
  <c r="AH1347" i="3"/>
  <c r="AG1347" i="3"/>
  <c r="AD1347" i="3"/>
  <c r="AE1347" i="3" s="1"/>
  <c r="AB1347" i="3"/>
  <c r="AK1347" i="3" s="1"/>
  <c r="K1347" i="3"/>
  <c r="D1347" i="3"/>
  <c r="C1347" i="3"/>
  <c r="AU1346" i="3"/>
  <c r="AO1346" i="3"/>
  <c r="AP1346" i="3" s="1"/>
  <c r="AN1346" i="3"/>
  <c r="AM1346" i="3"/>
  <c r="AL1346" i="3"/>
  <c r="AH1346" i="3"/>
  <c r="AG1346" i="3"/>
  <c r="AD1346" i="3"/>
  <c r="AE1346" i="3" s="1"/>
  <c r="AB1346" i="3"/>
  <c r="AK1346" i="3" s="1"/>
  <c r="K1346" i="3"/>
  <c r="D1346" i="3"/>
  <c r="C1346" i="3"/>
  <c r="AU1345" i="3"/>
  <c r="AO1345" i="3"/>
  <c r="AP1345" i="3" s="1"/>
  <c r="AN1345" i="3"/>
  <c r="AM1345" i="3"/>
  <c r="AL1345" i="3"/>
  <c r="AH1345" i="3"/>
  <c r="AG1345" i="3"/>
  <c r="AD1345" i="3"/>
  <c r="AE1345" i="3" s="1"/>
  <c r="AB1345" i="3"/>
  <c r="AK1345" i="3" s="1"/>
  <c r="K1345" i="3"/>
  <c r="D1345" i="3"/>
  <c r="C1345" i="3"/>
  <c r="AU1344" i="3"/>
  <c r="AO1344" i="3"/>
  <c r="AP1344" i="3" s="1"/>
  <c r="AN1344" i="3"/>
  <c r="AM1344" i="3"/>
  <c r="AL1344" i="3"/>
  <c r="AH1344" i="3"/>
  <c r="AG1344" i="3"/>
  <c r="AD1344" i="3"/>
  <c r="AE1344" i="3" s="1"/>
  <c r="AB1344" i="3"/>
  <c r="AK1344" i="3" s="1"/>
  <c r="K1344" i="3"/>
  <c r="D1344" i="3"/>
  <c r="C1344" i="3"/>
  <c r="AU1343" i="3"/>
  <c r="AO1343" i="3"/>
  <c r="AP1343" i="3" s="1"/>
  <c r="AN1343" i="3"/>
  <c r="AM1343" i="3"/>
  <c r="AL1343" i="3"/>
  <c r="AH1343" i="3"/>
  <c r="AG1343" i="3"/>
  <c r="AD1343" i="3"/>
  <c r="AE1343" i="3" s="1"/>
  <c r="AB1343" i="3"/>
  <c r="AK1343" i="3" s="1"/>
  <c r="K1343" i="3"/>
  <c r="D1343" i="3"/>
  <c r="C1343" i="3"/>
  <c r="AU1342" i="3"/>
  <c r="AO1342" i="3"/>
  <c r="AP1342" i="3" s="1"/>
  <c r="AN1342" i="3"/>
  <c r="AM1342" i="3"/>
  <c r="AL1342" i="3"/>
  <c r="AH1342" i="3"/>
  <c r="AG1342" i="3"/>
  <c r="AD1342" i="3"/>
  <c r="AE1342" i="3" s="1"/>
  <c r="AB1342" i="3"/>
  <c r="AK1342" i="3" s="1"/>
  <c r="K1342" i="3"/>
  <c r="D1342" i="3"/>
  <c r="C1342" i="3"/>
  <c r="AU1341" i="3"/>
  <c r="AO1341" i="3"/>
  <c r="AP1341" i="3" s="1"/>
  <c r="AN1341" i="3"/>
  <c r="AM1341" i="3"/>
  <c r="AL1341" i="3"/>
  <c r="AH1341" i="3"/>
  <c r="AG1341" i="3"/>
  <c r="AD1341" i="3"/>
  <c r="AE1341" i="3" s="1"/>
  <c r="AB1341" i="3"/>
  <c r="AK1341" i="3" s="1"/>
  <c r="K1341" i="3"/>
  <c r="D1341" i="3"/>
  <c r="C1341" i="3"/>
  <c r="AU1340" i="3"/>
  <c r="AO1340" i="3"/>
  <c r="AP1340" i="3" s="1"/>
  <c r="AN1340" i="3"/>
  <c r="AM1340" i="3"/>
  <c r="AL1340" i="3"/>
  <c r="AH1340" i="3"/>
  <c r="AG1340" i="3"/>
  <c r="AD1340" i="3"/>
  <c r="AE1340" i="3" s="1"/>
  <c r="AB1340" i="3"/>
  <c r="AK1340" i="3" s="1"/>
  <c r="K1340" i="3"/>
  <c r="D1340" i="3"/>
  <c r="C1340" i="3"/>
  <c r="AU1339" i="3"/>
  <c r="AO1339" i="3"/>
  <c r="AP1339" i="3" s="1"/>
  <c r="AN1339" i="3"/>
  <c r="AM1339" i="3"/>
  <c r="AL1339" i="3"/>
  <c r="AH1339" i="3"/>
  <c r="AG1339" i="3"/>
  <c r="AD1339" i="3"/>
  <c r="AE1339" i="3" s="1"/>
  <c r="AB1339" i="3"/>
  <c r="AK1339" i="3" s="1"/>
  <c r="K1339" i="3"/>
  <c r="D1339" i="3"/>
  <c r="C1339" i="3"/>
  <c r="AU1338" i="3"/>
  <c r="AO1338" i="3"/>
  <c r="AP1338" i="3" s="1"/>
  <c r="AN1338" i="3"/>
  <c r="AM1338" i="3"/>
  <c r="AL1338" i="3"/>
  <c r="AH1338" i="3"/>
  <c r="AG1338" i="3"/>
  <c r="AD1338" i="3"/>
  <c r="AE1338" i="3" s="1"/>
  <c r="AB1338" i="3"/>
  <c r="AK1338" i="3" s="1"/>
  <c r="K1338" i="3"/>
  <c r="D1338" i="3"/>
  <c r="C1338" i="3"/>
  <c r="AU1337" i="3"/>
  <c r="AO1337" i="3"/>
  <c r="AP1337" i="3" s="1"/>
  <c r="AN1337" i="3"/>
  <c r="AM1337" i="3"/>
  <c r="AL1337" i="3"/>
  <c r="AH1337" i="3"/>
  <c r="AG1337" i="3"/>
  <c r="AD1337" i="3"/>
  <c r="AE1337" i="3" s="1"/>
  <c r="AB1337" i="3"/>
  <c r="AK1337" i="3" s="1"/>
  <c r="K1337" i="3"/>
  <c r="D1337" i="3"/>
  <c r="C1337" i="3"/>
  <c r="AU1336" i="3"/>
  <c r="AO1336" i="3"/>
  <c r="AP1336" i="3" s="1"/>
  <c r="AN1336" i="3"/>
  <c r="AM1336" i="3"/>
  <c r="AL1336" i="3"/>
  <c r="AH1336" i="3"/>
  <c r="AG1336" i="3"/>
  <c r="AD1336" i="3"/>
  <c r="AE1336" i="3" s="1"/>
  <c r="AB1336" i="3"/>
  <c r="AK1336" i="3" s="1"/>
  <c r="K1336" i="3"/>
  <c r="D1336" i="3"/>
  <c r="C1336" i="3"/>
  <c r="AU1335" i="3"/>
  <c r="AO1335" i="3"/>
  <c r="AP1335" i="3" s="1"/>
  <c r="AN1335" i="3"/>
  <c r="AM1335" i="3"/>
  <c r="AL1335" i="3"/>
  <c r="AH1335" i="3"/>
  <c r="AG1335" i="3"/>
  <c r="AD1335" i="3"/>
  <c r="AE1335" i="3" s="1"/>
  <c r="AB1335" i="3"/>
  <c r="AK1335" i="3" s="1"/>
  <c r="K1335" i="3"/>
  <c r="D1335" i="3"/>
  <c r="C1335" i="3"/>
  <c r="AO1334" i="3"/>
  <c r="AP1334" i="3" s="1"/>
  <c r="AN1334" i="3"/>
  <c r="AM1334" i="3"/>
  <c r="AL1334" i="3"/>
  <c r="AK1334" i="3"/>
  <c r="AH1334" i="3"/>
  <c r="AG1334" i="3"/>
  <c r="AB1334" i="3"/>
  <c r="AD1334" i="3" s="1"/>
  <c r="AE1334" i="3" s="1"/>
  <c r="K1334" i="3"/>
  <c r="D1334" i="3"/>
  <c r="C1334" i="3"/>
  <c r="AO1333" i="3"/>
  <c r="AP1333" i="3" s="1"/>
  <c r="AN1333" i="3"/>
  <c r="AM1333" i="3"/>
  <c r="AL1333" i="3"/>
  <c r="AK1333" i="3"/>
  <c r="AH1333" i="3"/>
  <c r="AG1333" i="3"/>
  <c r="AB1333" i="3"/>
  <c r="AD1333" i="3" s="1"/>
  <c r="AE1333" i="3" s="1"/>
  <c r="K1333" i="3"/>
  <c r="D1333" i="3"/>
  <c r="C1333" i="3"/>
  <c r="AU1332" i="3"/>
  <c r="AO1332" i="3"/>
  <c r="AP1332" i="3" s="1"/>
  <c r="AN1332" i="3"/>
  <c r="AM1332" i="3"/>
  <c r="AL1332" i="3"/>
  <c r="AH1332" i="3"/>
  <c r="AG1332" i="3"/>
  <c r="AD1332" i="3"/>
  <c r="AE1332" i="3" s="1"/>
  <c r="AB1332" i="3"/>
  <c r="AK1332" i="3" s="1"/>
  <c r="K1332" i="3"/>
  <c r="D1332" i="3"/>
  <c r="C1332" i="3"/>
  <c r="AU1331" i="3"/>
  <c r="AO1331" i="3"/>
  <c r="AP1331" i="3" s="1"/>
  <c r="AN1331" i="3"/>
  <c r="AM1331" i="3"/>
  <c r="AL1331" i="3"/>
  <c r="AH1331" i="3"/>
  <c r="AG1331" i="3"/>
  <c r="AD1331" i="3"/>
  <c r="AE1331" i="3" s="1"/>
  <c r="AB1331" i="3"/>
  <c r="AC1331" i="3" s="1"/>
  <c r="K1331" i="3"/>
  <c r="D1331" i="3"/>
  <c r="C1331" i="3"/>
  <c r="AU1330" i="3"/>
  <c r="AO1330" i="3"/>
  <c r="AN1330" i="3"/>
  <c r="AM1330" i="3"/>
  <c r="AL1330" i="3"/>
  <c r="AH1330" i="3"/>
  <c r="AG1330" i="3"/>
  <c r="AD1330" i="3"/>
  <c r="AE1330" i="3" s="1"/>
  <c r="AB1330" i="3"/>
  <c r="AK1330" i="3" s="1"/>
  <c r="T1330" i="3"/>
  <c r="K1330" i="3"/>
  <c r="D1330" i="3"/>
  <c r="C1330" i="3"/>
  <c r="AU1329" i="3"/>
  <c r="AO1329" i="3"/>
  <c r="AP1329" i="3" s="1"/>
  <c r="AN1329" i="3"/>
  <c r="AM1329" i="3"/>
  <c r="AL1329" i="3"/>
  <c r="AH1329" i="3"/>
  <c r="AG1329" i="3"/>
  <c r="AD1329" i="3"/>
  <c r="AE1329" i="3" s="1"/>
  <c r="AB1329" i="3"/>
  <c r="AK1329" i="3" s="1"/>
  <c r="K1329" i="3"/>
  <c r="D1329" i="3"/>
  <c r="C1329" i="3"/>
  <c r="AU1328" i="3"/>
  <c r="AO1328" i="3"/>
  <c r="AP1328" i="3" s="1"/>
  <c r="AN1328" i="3"/>
  <c r="AM1328" i="3"/>
  <c r="AL1328" i="3"/>
  <c r="AH1328" i="3"/>
  <c r="AG1328" i="3"/>
  <c r="AD1328" i="3"/>
  <c r="AE1328" i="3" s="1"/>
  <c r="AB1328" i="3"/>
  <c r="AK1328" i="3" s="1"/>
  <c r="K1328" i="3"/>
  <c r="D1328" i="3"/>
  <c r="C1328" i="3"/>
  <c r="AU1327" i="3"/>
  <c r="AO1327" i="3"/>
  <c r="AP1327" i="3" s="1"/>
  <c r="AN1327" i="3"/>
  <c r="AM1327" i="3"/>
  <c r="AL1327" i="3"/>
  <c r="AH1327" i="3"/>
  <c r="AG1327" i="3"/>
  <c r="AD1327" i="3"/>
  <c r="AE1327" i="3" s="1"/>
  <c r="AB1327" i="3"/>
  <c r="AK1327" i="3" s="1"/>
  <c r="K1327" i="3"/>
  <c r="D1327" i="3"/>
  <c r="C1327" i="3"/>
  <c r="AU1326" i="3"/>
  <c r="AO1326" i="3"/>
  <c r="AP1326" i="3" s="1"/>
  <c r="AN1326" i="3"/>
  <c r="AM1326" i="3"/>
  <c r="AL1326" i="3"/>
  <c r="AH1326" i="3"/>
  <c r="AG1326" i="3"/>
  <c r="AD1326" i="3"/>
  <c r="AE1326" i="3" s="1"/>
  <c r="AB1326" i="3"/>
  <c r="AC1326" i="3" s="1"/>
  <c r="K1326" i="3"/>
  <c r="D1326" i="3"/>
  <c r="C1326" i="3"/>
  <c r="AU1325" i="3"/>
  <c r="AO1325" i="3"/>
  <c r="AP1325" i="3" s="1"/>
  <c r="AN1325" i="3"/>
  <c r="AM1325" i="3"/>
  <c r="AL1325" i="3"/>
  <c r="AH1325" i="3"/>
  <c r="AG1325" i="3"/>
  <c r="AD1325" i="3"/>
  <c r="AE1325" i="3" s="1"/>
  <c r="AB1325" i="3"/>
  <c r="AK1325" i="3" s="1"/>
  <c r="K1325" i="3"/>
  <c r="D1325" i="3"/>
  <c r="C1325" i="3"/>
  <c r="AU1324" i="3"/>
  <c r="AO1324" i="3"/>
  <c r="AP1324" i="3" s="1"/>
  <c r="AN1324" i="3"/>
  <c r="AM1324" i="3"/>
  <c r="AL1324" i="3"/>
  <c r="AH1324" i="3"/>
  <c r="AG1324" i="3"/>
  <c r="AD1324" i="3"/>
  <c r="AE1324" i="3" s="1"/>
  <c r="AB1324" i="3"/>
  <c r="AK1324" i="3" s="1"/>
  <c r="K1324" i="3"/>
  <c r="D1324" i="3"/>
  <c r="C1324" i="3"/>
  <c r="AU1323" i="3"/>
  <c r="AO1323" i="3"/>
  <c r="AP1323" i="3" s="1"/>
  <c r="AN1323" i="3"/>
  <c r="AM1323" i="3"/>
  <c r="AL1323" i="3"/>
  <c r="AH1323" i="3"/>
  <c r="AG1323" i="3"/>
  <c r="AD1323" i="3"/>
  <c r="AE1323" i="3" s="1"/>
  <c r="AB1323" i="3"/>
  <c r="AK1323" i="3" s="1"/>
  <c r="K1323" i="3"/>
  <c r="D1323" i="3"/>
  <c r="C1323" i="3"/>
  <c r="AU1322" i="3"/>
  <c r="AO1322" i="3"/>
  <c r="AP1322" i="3" s="1"/>
  <c r="AN1322" i="3"/>
  <c r="AM1322" i="3"/>
  <c r="AL1322" i="3"/>
  <c r="AH1322" i="3"/>
  <c r="AG1322" i="3"/>
  <c r="AD1322" i="3"/>
  <c r="AE1322" i="3" s="1"/>
  <c r="AB1322" i="3"/>
  <c r="AC1322" i="3" s="1"/>
  <c r="K1322" i="3"/>
  <c r="D1322" i="3"/>
  <c r="C1322" i="3"/>
  <c r="AU1321" i="3"/>
  <c r="AO1321" i="3"/>
  <c r="AP1321" i="3" s="1"/>
  <c r="AN1321" i="3"/>
  <c r="AM1321" i="3"/>
  <c r="AL1321" i="3"/>
  <c r="AH1321" i="3"/>
  <c r="AG1321" i="3"/>
  <c r="AD1321" i="3"/>
  <c r="AE1321" i="3" s="1"/>
  <c r="AB1321" i="3"/>
  <c r="AK1321" i="3" s="1"/>
  <c r="K1321" i="3"/>
  <c r="D1321" i="3"/>
  <c r="C1321" i="3"/>
  <c r="AU1320" i="3"/>
  <c r="AO1320" i="3"/>
  <c r="AP1320" i="3" s="1"/>
  <c r="AN1320" i="3"/>
  <c r="AM1320" i="3"/>
  <c r="AL1320" i="3"/>
  <c r="AH1320" i="3"/>
  <c r="AG1320" i="3"/>
  <c r="AD1320" i="3"/>
  <c r="AE1320" i="3" s="1"/>
  <c r="AB1320" i="3"/>
  <c r="AK1320" i="3" s="1"/>
  <c r="K1320" i="3"/>
  <c r="D1320" i="3"/>
  <c r="C1320" i="3"/>
  <c r="AU1319" i="3"/>
  <c r="AO1319" i="3"/>
  <c r="AP1319" i="3" s="1"/>
  <c r="AN1319" i="3"/>
  <c r="AM1319" i="3"/>
  <c r="AL1319" i="3"/>
  <c r="AH1319" i="3"/>
  <c r="AG1319" i="3"/>
  <c r="AD1319" i="3"/>
  <c r="AE1319" i="3" s="1"/>
  <c r="AB1319" i="3"/>
  <c r="AC1319" i="3" s="1"/>
  <c r="K1319" i="3"/>
  <c r="D1319" i="3"/>
  <c r="C1319" i="3"/>
  <c r="AU1318" i="3"/>
  <c r="AO1318" i="3"/>
  <c r="AP1318" i="3" s="1"/>
  <c r="AN1318" i="3"/>
  <c r="AM1318" i="3"/>
  <c r="AL1318" i="3"/>
  <c r="AH1318" i="3"/>
  <c r="AG1318" i="3"/>
  <c r="AD1318" i="3"/>
  <c r="AE1318" i="3" s="1"/>
  <c r="AB1318" i="3"/>
  <c r="AK1318" i="3" s="1"/>
  <c r="K1318" i="3"/>
  <c r="D1318" i="3"/>
  <c r="C1318" i="3"/>
  <c r="AU1317" i="3"/>
  <c r="AO1317" i="3"/>
  <c r="AP1317" i="3" s="1"/>
  <c r="AN1317" i="3"/>
  <c r="AM1317" i="3"/>
  <c r="AL1317" i="3"/>
  <c r="AH1317" i="3"/>
  <c r="AG1317" i="3"/>
  <c r="AD1317" i="3"/>
  <c r="AE1317" i="3" s="1"/>
  <c r="AB1317" i="3"/>
  <c r="AK1317" i="3" s="1"/>
  <c r="K1317" i="3"/>
  <c r="D1317" i="3"/>
  <c r="C1317" i="3"/>
  <c r="AU1316" i="3"/>
  <c r="AO1316" i="3"/>
  <c r="AP1316" i="3" s="1"/>
  <c r="AN1316" i="3"/>
  <c r="AM1316" i="3"/>
  <c r="AL1316" i="3"/>
  <c r="AH1316" i="3"/>
  <c r="AG1316" i="3"/>
  <c r="AD1316" i="3"/>
  <c r="AE1316" i="3" s="1"/>
  <c r="AB1316" i="3"/>
  <c r="AK1316" i="3" s="1"/>
  <c r="K1316" i="3"/>
  <c r="D1316" i="3"/>
  <c r="C1316" i="3"/>
  <c r="AU1315" i="3"/>
  <c r="AO1315" i="3"/>
  <c r="AP1315" i="3" s="1"/>
  <c r="AN1315" i="3"/>
  <c r="AM1315" i="3"/>
  <c r="AL1315" i="3"/>
  <c r="AH1315" i="3"/>
  <c r="AG1315" i="3"/>
  <c r="AD1315" i="3"/>
  <c r="AE1315" i="3" s="1"/>
  <c r="AB1315" i="3"/>
  <c r="AC1315" i="3" s="1"/>
  <c r="K1315" i="3"/>
  <c r="D1315" i="3"/>
  <c r="C1315" i="3"/>
  <c r="AU1314" i="3"/>
  <c r="AO1314" i="3"/>
  <c r="AP1314" i="3" s="1"/>
  <c r="AN1314" i="3"/>
  <c r="AM1314" i="3"/>
  <c r="AL1314" i="3"/>
  <c r="AH1314" i="3"/>
  <c r="AG1314" i="3"/>
  <c r="AD1314" i="3"/>
  <c r="AE1314" i="3" s="1"/>
  <c r="AB1314" i="3"/>
  <c r="AK1314" i="3" s="1"/>
  <c r="K1314" i="3"/>
  <c r="D1314" i="3"/>
  <c r="C1314" i="3"/>
  <c r="AU1313" i="3"/>
  <c r="AO1313" i="3"/>
  <c r="AP1313" i="3" s="1"/>
  <c r="AN1313" i="3"/>
  <c r="AM1313" i="3"/>
  <c r="AL1313" i="3"/>
  <c r="AH1313" i="3"/>
  <c r="AG1313" i="3"/>
  <c r="AD1313" i="3"/>
  <c r="AE1313" i="3" s="1"/>
  <c r="AB1313" i="3"/>
  <c r="AK1313" i="3" s="1"/>
  <c r="K1313" i="3"/>
  <c r="D1313" i="3"/>
  <c r="C1313" i="3"/>
  <c r="AU1312" i="3"/>
  <c r="AO1312" i="3"/>
  <c r="AP1312" i="3" s="1"/>
  <c r="AN1312" i="3"/>
  <c r="AM1312" i="3"/>
  <c r="AL1312" i="3"/>
  <c r="AH1312" i="3"/>
  <c r="AG1312" i="3"/>
  <c r="AD1312" i="3"/>
  <c r="AE1312" i="3" s="1"/>
  <c r="AB1312" i="3"/>
  <c r="AC1312" i="3" s="1"/>
  <c r="K1312" i="3"/>
  <c r="D1312" i="3"/>
  <c r="C1312" i="3"/>
  <c r="AU1311" i="3"/>
  <c r="AO1311" i="3"/>
  <c r="AP1311" i="3" s="1"/>
  <c r="AN1311" i="3"/>
  <c r="AM1311" i="3"/>
  <c r="AL1311" i="3"/>
  <c r="AH1311" i="3"/>
  <c r="AG1311" i="3"/>
  <c r="AD1311" i="3"/>
  <c r="AE1311" i="3" s="1"/>
  <c r="AB1311" i="3"/>
  <c r="AK1311" i="3" s="1"/>
  <c r="K1311" i="3"/>
  <c r="D1311" i="3"/>
  <c r="C1311" i="3"/>
  <c r="AU1310" i="3"/>
  <c r="AO1310" i="3"/>
  <c r="AP1310" i="3" s="1"/>
  <c r="AN1310" i="3"/>
  <c r="AM1310" i="3"/>
  <c r="AL1310" i="3"/>
  <c r="AH1310" i="3"/>
  <c r="AG1310" i="3"/>
  <c r="AD1310" i="3"/>
  <c r="AE1310" i="3" s="1"/>
  <c r="AB1310" i="3"/>
  <c r="AC1310" i="3" s="1"/>
  <c r="K1310" i="3"/>
  <c r="D1310" i="3"/>
  <c r="C1310" i="3"/>
  <c r="AU1309" i="3"/>
  <c r="AO1309" i="3"/>
  <c r="AP1309" i="3" s="1"/>
  <c r="AN1309" i="3"/>
  <c r="AM1309" i="3"/>
  <c r="AL1309" i="3"/>
  <c r="AH1309" i="3"/>
  <c r="AG1309" i="3"/>
  <c r="AD1309" i="3"/>
  <c r="AE1309" i="3" s="1"/>
  <c r="AB1309" i="3"/>
  <c r="AK1309" i="3" s="1"/>
  <c r="K1309" i="3"/>
  <c r="D1309" i="3"/>
  <c r="C1309" i="3"/>
  <c r="AU1308" i="3"/>
  <c r="AO1308" i="3"/>
  <c r="AP1308" i="3" s="1"/>
  <c r="AN1308" i="3"/>
  <c r="AM1308" i="3"/>
  <c r="AL1308" i="3"/>
  <c r="AH1308" i="3"/>
  <c r="AG1308" i="3"/>
  <c r="AD1308" i="3"/>
  <c r="AE1308" i="3" s="1"/>
  <c r="AB1308" i="3"/>
  <c r="AC1308" i="3" s="1"/>
  <c r="K1308" i="3"/>
  <c r="D1308" i="3"/>
  <c r="C1308" i="3"/>
  <c r="AU1307" i="3"/>
  <c r="AO1307" i="3"/>
  <c r="AP1307" i="3" s="1"/>
  <c r="AN1307" i="3"/>
  <c r="AM1307" i="3"/>
  <c r="AL1307" i="3"/>
  <c r="AH1307" i="3"/>
  <c r="AG1307" i="3"/>
  <c r="AD1307" i="3"/>
  <c r="AE1307" i="3" s="1"/>
  <c r="AB1307" i="3"/>
  <c r="AK1307" i="3" s="1"/>
  <c r="K1307" i="3"/>
  <c r="D1307" i="3"/>
  <c r="C1307" i="3"/>
  <c r="AU1306" i="3"/>
  <c r="AO1306" i="3"/>
  <c r="AP1306" i="3" s="1"/>
  <c r="AN1306" i="3"/>
  <c r="AM1306" i="3"/>
  <c r="AL1306" i="3"/>
  <c r="AH1306" i="3"/>
  <c r="AG1306" i="3"/>
  <c r="AD1306" i="3"/>
  <c r="AE1306" i="3" s="1"/>
  <c r="AB1306" i="3"/>
  <c r="AC1306" i="3" s="1"/>
  <c r="K1306" i="3"/>
  <c r="D1306" i="3"/>
  <c r="C1306" i="3"/>
  <c r="AU1305" i="3"/>
  <c r="AO1305" i="3"/>
  <c r="AP1305" i="3" s="1"/>
  <c r="AN1305" i="3"/>
  <c r="AM1305" i="3"/>
  <c r="AL1305" i="3"/>
  <c r="AH1305" i="3"/>
  <c r="AG1305" i="3"/>
  <c r="AD1305" i="3"/>
  <c r="AE1305" i="3" s="1"/>
  <c r="AB1305" i="3"/>
  <c r="AK1305" i="3" s="1"/>
  <c r="K1305" i="3"/>
  <c r="D1305" i="3"/>
  <c r="C1305" i="3"/>
  <c r="AU1304" i="3"/>
  <c r="AO1304" i="3"/>
  <c r="AP1304" i="3" s="1"/>
  <c r="AN1304" i="3"/>
  <c r="AM1304" i="3"/>
  <c r="AL1304" i="3"/>
  <c r="AH1304" i="3"/>
  <c r="AG1304" i="3"/>
  <c r="AD1304" i="3"/>
  <c r="AE1304" i="3" s="1"/>
  <c r="AB1304" i="3"/>
  <c r="AC1304" i="3" s="1"/>
  <c r="K1304" i="3"/>
  <c r="D1304" i="3"/>
  <c r="C1304" i="3"/>
  <c r="AU1303" i="3"/>
  <c r="AO1303" i="3"/>
  <c r="AP1303" i="3" s="1"/>
  <c r="AN1303" i="3"/>
  <c r="AM1303" i="3"/>
  <c r="AL1303" i="3"/>
  <c r="AH1303" i="3"/>
  <c r="AG1303" i="3"/>
  <c r="AD1303" i="3"/>
  <c r="AE1303" i="3" s="1"/>
  <c r="AB1303" i="3"/>
  <c r="AK1303" i="3" s="1"/>
  <c r="K1303" i="3"/>
  <c r="D1303" i="3"/>
  <c r="C1303" i="3"/>
  <c r="AU1302" i="3"/>
  <c r="AO1302" i="3"/>
  <c r="AP1302" i="3" s="1"/>
  <c r="AN1302" i="3"/>
  <c r="AM1302" i="3"/>
  <c r="AL1302" i="3"/>
  <c r="AH1302" i="3"/>
  <c r="AG1302" i="3"/>
  <c r="AD1302" i="3"/>
  <c r="AE1302" i="3" s="1"/>
  <c r="AB1302" i="3"/>
  <c r="AC1302" i="3" s="1"/>
  <c r="K1302" i="3"/>
  <c r="D1302" i="3"/>
  <c r="C1302" i="3"/>
  <c r="AU1301" i="3"/>
  <c r="AO1301" i="3"/>
  <c r="AP1301" i="3" s="1"/>
  <c r="AN1301" i="3"/>
  <c r="AM1301" i="3"/>
  <c r="AL1301" i="3"/>
  <c r="AH1301" i="3"/>
  <c r="AG1301" i="3"/>
  <c r="AD1301" i="3"/>
  <c r="AE1301" i="3" s="1"/>
  <c r="AB1301" i="3"/>
  <c r="AK1301" i="3" s="1"/>
  <c r="K1301" i="3"/>
  <c r="D1301" i="3"/>
  <c r="C1301" i="3"/>
  <c r="AU1300" i="3"/>
  <c r="AO1300" i="3"/>
  <c r="AP1300" i="3" s="1"/>
  <c r="AN1300" i="3"/>
  <c r="AM1300" i="3"/>
  <c r="AL1300" i="3"/>
  <c r="AH1300" i="3"/>
  <c r="AG1300" i="3"/>
  <c r="AD1300" i="3"/>
  <c r="AE1300" i="3" s="1"/>
  <c r="AB1300" i="3"/>
  <c r="AC1300" i="3" s="1"/>
  <c r="K1300" i="3"/>
  <c r="D1300" i="3"/>
  <c r="C1300" i="3"/>
  <c r="AU1299" i="3"/>
  <c r="AO1299" i="3"/>
  <c r="AP1299" i="3" s="1"/>
  <c r="AN1299" i="3"/>
  <c r="AM1299" i="3"/>
  <c r="AL1299" i="3"/>
  <c r="AH1299" i="3"/>
  <c r="AG1299" i="3"/>
  <c r="AD1299" i="3"/>
  <c r="AE1299" i="3" s="1"/>
  <c r="AB1299" i="3"/>
  <c r="AK1299" i="3" s="1"/>
  <c r="K1299" i="3"/>
  <c r="D1299" i="3"/>
  <c r="C1299" i="3"/>
  <c r="AU1298" i="3"/>
  <c r="AO1298" i="3"/>
  <c r="AP1298" i="3" s="1"/>
  <c r="AN1298" i="3"/>
  <c r="AM1298" i="3"/>
  <c r="AL1298" i="3"/>
  <c r="AH1298" i="3"/>
  <c r="AG1298" i="3"/>
  <c r="AD1298" i="3"/>
  <c r="AE1298" i="3" s="1"/>
  <c r="AB1298" i="3"/>
  <c r="AC1298" i="3" s="1"/>
  <c r="K1298" i="3"/>
  <c r="D1298" i="3"/>
  <c r="C1298" i="3"/>
  <c r="AU1297" i="3"/>
  <c r="AO1297" i="3"/>
  <c r="AP1297" i="3" s="1"/>
  <c r="AN1297" i="3"/>
  <c r="AM1297" i="3"/>
  <c r="AL1297" i="3"/>
  <c r="AH1297" i="3"/>
  <c r="AG1297" i="3"/>
  <c r="AD1297" i="3"/>
  <c r="AE1297" i="3" s="1"/>
  <c r="AB1297" i="3"/>
  <c r="AK1297" i="3" s="1"/>
  <c r="K1297" i="3"/>
  <c r="D1297" i="3"/>
  <c r="C1297" i="3"/>
  <c r="AU1296" i="3"/>
  <c r="AO1296" i="3"/>
  <c r="AP1296" i="3" s="1"/>
  <c r="AN1296" i="3"/>
  <c r="AM1296" i="3"/>
  <c r="AL1296" i="3"/>
  <c r="AH1296" i="3"/>
  <c r="AG1296" i="3"/>
  <c r="AD1296" i="3"/>
  <c r="AE1296" i="3" s="1"/>
  <c r="AB1296" i="3"/>
  <c r="AC1296" i="3" s="1"/>
  <c r="K1296" i="3"/>
  <c r="D1296" i="3"/>
  <c r="C1296" i="3"/>
  <c r="AU1295" i="3"/>
  <c r="AO1295" i="3"/>
  <c r="AP1295" i="3" s="1"/>
  <c r="AN1295" i="3"/>
  <c r="AM1295" i="3"/>
  <c r="AL1295" i="3"/>
  <c r="AH1295" i="3"/>
  <c r="AG1295" i="3"/>
  <c r="AD1295" i="3"/>
  <c r="AE1295" i="3" s="1"/>
  <c r="AB1295" i="3"/>
  <c r="AK1295" i="3" s="1"/>
  <c r="K1295" i="3"/>
  <c r="D1295" i="3"/>
  <c r="C1295" i="3"/>
  <c r="AU1294" i="3"/>
  <c r="AO1294" i="3"/>
  <c r="AP1294" i="3" s="1"/>
  <c r="AN1294" i="3"/>
  <c r="AM1294" i="3"/>
  <c r="AL1294" i="3"/>
  <c r="AH1294" i="3"/>
  <c r="AG1294" i="3"/>
  <c r="AD1294" i="3"/>
  <c r="AE1294" i="3" s="1"/>
  <c r="AB1294" i="3"/>
  <c r="AC1294" i="3" s="1"/>
  <c r="K1294" i="3"/>
  <c r="D1294" i="3"/>
  <c r="C1294" i="3"/>
  <c r="AU1293" i="3"/>
  <c r="AO1293" i="3"/>
  <c r="AP1293" i="3" s="1"/>
  <c r="AN1293" i="3"/>
  <c r="AM1293" i="3"/>
  <c r="AL1293" i="3"/>
  <c r="AH1293" i="3"/>
  <c r="AG1293" i="3"/>
  <c r="AD1293" i="3"/>
  <c r="AE1293" i="3" s="1"/>
  <c r="AB1293" i="3"/>
  <c r="AK1293" i="3" s="1"/>
  <c r="K1293" i="3"/>
  <c r="D1293" i="3"/>
  <c r="C1293" i="3"/>
  <c r="AU1292" i="3"/>
  <c r="AO1292" i="3"/>
  <c r="AP1292" i="3" s="1"/>
  <c r="AN1292" i="3"/>
  <c r="AM1292" i="3"/>
  <c r="AL1292" i="3"/>
  <c r="AH1292" i="3"/>
  <c r="AG1292" i="3"/>
  <c r="AD1292" i="3"/>
  <c r="AE1292" i="3" s="1"/>
  <c r="AB1292" i="3"/>
  <c r="AC1292" i="3" s="1"/>
  <c r="K1292" i="3"/>
  <c r="D1292" i="3"/>
  <c r="C1292" i="3"/>
  <c r="AU1291" i="3"/>
  <c r="AO1291" i="3"/>
  <c r="AP1291" i="3" s="1"/>
  <c r="AN1291" i="3"/>
  <c r="AM1291" i="3"/>
  <c r="AL1291" i="3"/>
  <c r="AH1291" i="3"/>
  <c r="AG1291" i="3"/>
  <c r="AD1291" i="3"/>
  <c r="AE1291" i="3" s="1"/>
  <c r="AB1291" i="3"/>
  <c r="AK1291" i="3" s="1"/>
  <c r="K1291" i="3"/>
  <c r="D1291" i="3"/>
  <c r="C1291" i="3"/>
  <c r="AU1290" i="3"/>
  <c r="AO1290" i="3"/>
  <c r="AP1290" i="3" s="1"/>
  <c r="AN1290" i="3"/>
  <c r="AM1290" i="3"/>
  <c r="AL1290" i="3"/>
  <c r="AH1290" i="3"/>
  <c r="AG1290" i="3"/>
  <c r="AD1290" i="3"/>
  <c r="AE1290" i="3" s="1"/>
  <c r="AB1290" i="3"/>
  <c r="AC1290" i="3" s="1"/>
  <c r="K1290" i="3"/>
  <c r="D1290" i="3"/>
  <c r="C1290" i="3"/>
  <c r="AU1289" i="3"/>
  <c r="AO1289" i="3"/>
  <c r="AP1289" i="3" s="1"/>
  <c r="AN1289" i="3"/>
  <c r="AM1289" i="3"/>
  <c r="AL1289" i="3"/>
  <c r="AH1289" i="3"/>
  <c r="AG1289" i="3"/>
  <c r="AD1289" i="3"/>
  <c r="AE1289" i="3" s="1"/>
  <c r="AB1289" i="3"/>
  <c r="AK1289" i="3" s="1"/>
  <c r="K1289" i="3"/>
  <c r="D1289" i="3"/>
  <c r="C1289" i="3"/>
  <c r="AU1288" i="3"/>
  <c r="AO1288" i="3"/>
  <c r="AP1288" i="3" s="1"/>
  <c r="AN1288" i="3"/>
  <c r="AM1288" i="3"/>
  <c r="AL1288" i="3"/>
  <c r="AH1288" i="3"/>
  <c r="AG1288" i="3"/>
  <c r="AD1288" i="3"/>
  <c r="AE1288" i="3" s="1"/>
  <c r="AB1288" i="3"/>
  <c r="AC1288" i="3" s="1"/>
  <c r="K1288" i="3"/>
  <c r="D1288" i="3"/>
  <c r="C1288" i="3"/>
  <c r="AU1287" i="3"/>
  <c r="AO1287" i="3"/>
  <c r="AP1287" i="3" s="1"/>
  <c r="AN1287" i="3"/>
  <c r="AM1287" i="3"/>
  <c r="AL1287" i="3"/>
  <c r="AH1287" i="3"/>
  <c r="AG1287" i="3"/>
  <c r="AD1287" i="3"/>
  <c r="AE1287" i="3" s="1"/>
  <c r="AB1287" i="3"/>
  <c r="AK1287" i="3" s="1"/>
  <c r="K1287" i="3"/>
  <c r="D1287" i="3"/>
  <c r="C1287" i="3"/>
  <c r="AU1286" i="3"/>
  <c r="AO1286" i="3"/>
  <c r="AP1286" i="3" s="1"/>
  <c r="AN1286" i="3"/>
  <c r="AM1286" i="3"/>
  <c r="AL1286" i="3"/>
  <c r="AH1286" i="3"/>
  <c r="AG1286" i="3"/>
  <c r="AD1286" i="3"/>
  <c r="AE1286" i="3" s="1"/>
  <c r="AB1286" i="3"/>
  <c r="AC1286" i="3" s="1"/>
  <c r="K1286" i="3"/>
  <c r="D1286" i="3"/>
  <c r="C1286" i="3"/>
  <c r="AU1285" i="3"/>
  <c r="AO1285" i="3"/>
  <c r="AP1285" i="3" s="1"/>
  <c r="AN1285" i="3"/>
  <c r="AM1285" i="3"/>
  <c r="AL1285" i="3"/>
  <c r="AH1285" i="3"/>
  <c r="AG1285" i="3"/>
  <c r="AD1285" i="3"/>
  <c r="AE1285" i="3" s="1"/>
  <c r="AB1285" i="3"/>
  <c r="AK1285" i="3" s="1"/>
  <c r="K1285" i="3"/>
  <c r="D1285" i="3"/>
  <c r="C1285" i="3"/>
  <c r="AU1284" i="3"/>
  <c r="AO1284" i="3"/>
  <c r="AP1284" i="3" s="1"/>
  <c r="AN1284" i="3"/>
  <c r="AM1284" i="3"/>
  <c r="AL1284" i="3"/>
  <c r="AH1284" i="3"/>
  <c r="AG1284" i="3"/>
  <c r="AD1284" i="3"/>
  <c r="AE1284" i="3" s="1"/>
  <c r="AB1284" i="3"/>
  <c r="AC1284" i="3" s="1"/>
  <c r="K1284" i="3"/>
  <c r="D1284" i="3"/>
  <c r="C1284" i="3"/>
  <c r="AU1283" i="3"/>
  <c r="AO1283" i="3"/>
  <c r="AP1283" i="3" s="1"/>
  <c r="AN1283" i="3"/>
  <c r="AM1283" i="3"/>
  <c r="AL1283" i="3"/>
  <c r="AH1283" i="3"/>
  <c r="AG1283" i="3"/>
  <c r="AD1283" i="3"/>
  <c r="AE1283" i="3" s="1"/>
  <c r="AB1283" i="3"/>
  <c r="AK1283" i="3" s="1"/>
  <c r="K1283" i="3"/>
  <c r="D1283" i="3"/>
  <c r="C1283" i="3"/>
  <c r="AU1282" i="3"/>
  <c r="AO1282" i="3"/>
  <c r="AP1282" i="3" s="1"/>
  <c r="AN1282" i="3"/>
  <c r="AM1282" i="3"/>
  <c r="AL1282" i="3"/>
  <c r="AH1282" i="3"/>
  <c r="AG1282" i="3"/>
  <c r="AD1282" i="3"/>
  <c r="AE1282" i="3" s="1"/>
  <c r="AB1282" i="3"/>
  <c r="AC1282" i="3" s="1"/>
  <c r="K1282" i="3"/>
  <c r="D1282" i="3"/>
  <c r="C1282" i="3"/>
  <c r="AU1281" i="3"/>
  <c r="AO1281" i="3"/>
  <c r="AP1281" i="3" s="1"/>
  <c r="AN1281" i="3"/>
  <c r="AM1281" i="3"/>
  <c r="AL1281" i="3"/>
  <c r="AH1281" i="3"/>
  <c r="AG1281" i="3"/>
  <c r="AD1281" i="3"/>
  <c r="AE1281" i="3" s="1"/>
  <c r="AB1281" i="3"/>
  <c r="K1281" i="3"/>
  <c r="D1281" i="3"/>
  <c r="C1281" i="3"/>
  <c r="AU1280" i="3"/>
  <c r="AO1280" i="3"/>
  <c r="AP1280" i="3" s="1"/>
  <c r="AN1280" i="3"/>
  <c r="AM1280" i="3"/>
  <c r="AL1280" i="3"/>
  <c r="AH1280" i="3"/>
  <c r="AG1280" i="3"/>
  <c r="AD1280" i="3"/>
  <c r="AE1280" i="3" s="1"/>
  <c r="AB1280" i="3"/>
  <c r="K1280" i="3"/>
  <c r="D1280" i="3"/>
  <c r="C1280" i="3"/>
  <c r="AU1279" i="3"/>
  <c r="AO1279" i="3"/>
  <c r="AP1279" i="3" s="1"/>
  <c r="AN1279" i="3"/>
  <c r="AM1279" i="3"/>
  <c r="AL1279" i="3"/>
  <c r="AH1279" i="3"/>
  <c r="AG1279" i="3"/>
  <c r="AD1279" i="3"/>
  <c r="AE1279" i="3" s="1"/>
  <c r="AB1279" i="3"/>
  <c r="K1279" i="3"/>
  <c r="D1279" i="3"/>
  <c r="C1279" i="3"/>
  <c r="AU1278" i="3"/>
  <c r="AO1278" i="3"/>
  <c r="AP1278" i="3" s="1"/>
  <c r="AN1278" i="3"/>
  <c r="AM1278" i="3"/>
  <c r="AL1278" i="3"/>
  <c r="AH1278" i="3"/>
  <c r="AG1278" i="3"/>
  <c r="AD1278" i="3"/>
  <c r="AE1278" i="3" s="1"/>
  <c r="AB1278" i="3"/>
  <c r="AK1278" i="3" s="1"/>
  <c r="K1278" i="3"/>
  <c r="D1278" i="3"/>
  <c r="C1278" i="3"/>
  <c r="AU1277" i="3"/>
  <c r="AO1277" i="3"/>
  <c r="AP1277" i="3" s="1"/>
  <c r="AN1277" i="3"/>
  <c r="AM1277" i="3"/>
  <c r="AL1277" i="3"/>
  <c r="AH1277" i="3"/>
  <c r="AG1277" i="3"/>
  <c r="AD1277" i="3"/>
  <c r="AE1277" i="3" s="1"/>
  <c r="AB1277" i="3"/>
  <c r="AK1277" i="3" s="1"/>
  <c r="K1277" i="3"/>
  <c r="D1277" i="3"/>
  <c r="C1277" i="3"/>
  <c r="AU1276" i="3"/>
  <c r="AO1276" i="3"/>
  <c r="AP1276" i="3" s="1"/>
  <c r="AN1276" i="3"/>
  <c r="AM1276" i="3"/>
  <c r="AL1276" i="3"/>
  <c r="AH1276" i="3"/>
  <c r="AG1276" i="3"/>
  <c r="AD1276" i="3"/>
  <c r="AE1276" i="3" s="1"/>
  <c r="AB1276" i="3"/>
  <c r="K1276" i="3"/>
  <c r="D1276" i="3"/>
  <c r="C1276" i="3"/>
  <c r="AU1275" i="3"/>
  <c r="AO1275" i="3"/>
  <c r="AP1275" i="3" s="1"/>
  <c r="AN1275" i="3"/>
  <c r="AM1275" i="3"/>
  <c r="AL1275" i="3"/>
  <c r="AH1275" i="3"/>
  <c r="AG1275" i="3"/>
  <c r="AD1275" i="3"/>
  <c r="AE1275" i="3" s="1"/>
  <c r="AB1275" i="3"/>
  <c r="AK1275" i="3" s="1"/>
  <c r="K1275" i="3"/>
  <c r="D1275" i="3"/>
  <c r="C1275" i="3"/>
  <c r="AU1274" i="3"/>
  <c r="AO1274" i="3"/>
  <c r="AP1274" i="3" s="1"/>
  <c r="AN1274" i="3"/>
  <c r="AM1274" i="3"/>
  <c r="AL1274" i="3"/>
  <c r="AH1274" i="3"/>
  <c r="AG1274" i="3"/>
  <c r="AD1274" i="3"/>
  <c r="AE1274" i="3" s="1"/>
  <c r="AB1274" i="3"/>
  <c r="AC1274" i="3" s="1"/>
  <c r="K1274" i="3"/>
  <c r="D1274" i="3"/>
  <c r="C1274" i="3"/>
  <c r="AU1273" i="3"/>
  <c r="AO1273" i="3"/>
  <c r="AP1273" i="3" s="1"/>
  <c r="AN1273" i="3"/>
  <c r="AM1273" i="3"/>
  <c r="AL1273" i="3"/>
  <c r="AK1273" i="3"/>
  <c r="AH1273" i="3"/>
  <c r="AG1273" i="3"/>
  <c r="AB1273" i="3"/>
  <c r="AD1273" i="3" s="1"/>
  <c r="AE1273" i="3" s="1"/>
  <c r="K1273" i="3"/>
  <c r="D1273" i="3"/>
  <c r="C1273" i="3"/>
  <c r="AU1272" i="3"/>
  <c r="AO1272" i="3"/>
  <c r="AP1272" i="3" s="1"/>
  <c r="AN1272" i="3"/>
  <c r="AM1272" i="3"/>
  <c r="AL1272" i="3"/>
  <c r="AH1272" i="3"/>
  <c r="AG1272" i="3"/>
  <c r="AD1272" i="3"/>
  <c r="AE1272" i="3" s="1"/>
  <c r="AB1272" i="3"/>
  <c r="K1272" i="3"/>
  <c r="D1272" i="3"/>
  <c r="C1272" i="3"/>
  <c r="AU1271" i="3"/>
  <c r="AO1271" i="3"/>
  <c r="AP1271" i="3" s="1"/>
  <c r="AN1271" i="3"/>
  <c r="AM1271" i="3"/>
  <c r="AL1271" i="3"/>
  <c r="AH1271" i="3"/>
  <c r="AG1271" i="3"/>
  <c r="AD1271" i="3"/>
  <c r="AE1271" i="3" s="1"/>
  <c r="AB1271" i="3"/>
  <c r="AC1271" i="3" s="1"/>
  <c r="K1271" i="3"/>
  <c r="D1271" i="3"/>
  <c r="C1271" i="3"/>
  <c r="AU1270" i="3"/>
  <c r="AO1270" i="3"/>
  <c r="AP1270" i="3" s="1"/>
  <c r="AN1270" i="3"/>
  <c r="AM1270" i="3"/>
  <c r="AL1270" i="3"/>
  <c r="AH1270" i="3"/>
  <c r="AG1270" i="3"/>
  <c r="AD1270" i="3"/>
  <c r="AE1270" i="3" s="1"/>
  <c r="AB1270" i="3"/>
  <c r="AK1270" i="3" s="1"/>
  <c r="K1270" i="3"/>
  <c r="D1270" i="3"/>
  <c r="C1270" i="3"/>
  <c r="AU1269" i="3"/>
  <c r="AO1269" i="3"/>
  <c r="AP1269" i="3" s="1"/>
  <c r="AN1269" i="3"/>
  <c r="AM1269" i="3"/>
  <c r="AL1269" i="3"/>
  <c r="AH1269" i="3"/>
  <c r="AG1269" i="3"/>
  <c r="AD1269" i="3"/>
  <c r="AE1269" i="3" s="1"/>
  <c r="AB1269" i="3"/>
  <c r="AK1269" i="3" s="1"/>
  <c r="K1269" i="3"/>
  <c r="D1269" i="3"/>
  <c r="C1269" i="3"/>
  <c r="AU1268" i="3"/>
  <c r="AO1268" i="3"/>
  <c r="AP1268" i="3" s="1"/>
  <c r="AN1268" i="3"/>
  <c r="AM1268" i="3"/>
  <c r="AL1268" i="3"/>
  <c r="AH1268" i="3"/>
  <c r="AG1268" i="3"/>
  <c r="AD1268" i="3"/>
  <c r="AE1268" i="3" s="1"/>
  <c r="AB1268" i="3"/>
  <c r="AK1268" i="3" s="1"/>
  <c r="K1268" i="3"/>
  <c r="D1268" i="3"/>
  <c r="C1268" i="3"/>
  <c r="AU1267" i="3"/>
  <c r="AO1267" i="3"/>
  <c r="AP1267" i="3" s="1"/>
  <c r="AN1267" i="3"/>
  <c r="AM1267" i="3"/>
  <c r="AL1267" i="3"/>
  <c r="AH1267" i="3"/>
  <c r="AG1267" i="3"/>
  <c r="AD1267" i="3"/>
  <c r="AE1267" i="3" s="1"/>
  <c r="AB1267" i="3"/>
  <c r="K1267" i="3"/>
  <c r="D1267" i="3"/>
  <c r="C1267" i="3"/>
  <c r="AU1266" i="3"/>
  <c r="AO1266" i="3"/>
  <c r="AP1266" i="3" s="1"/>
  <c r="AN1266" i="3"/>
  <c r="AM1266" i="3"/>
  <c r="AL1266" i="3"/>
  <c r="AH1266" i="3"/>
  <c r="AG1266" i="3"/>
  <c r="AD1266" i="3"/>
  <c r="AE1266" i="3" s="1"/>
  <c r="AB1266" i="3"/>
  <c r="K1266" i="3"/>
  <c r="D1266" i="3"/>
  <c r="C1266" i="3"/>
  <c r="AU1265" i="3"/>
  <c r="AO1265" i="3"/>
  <c r="AP1265" i="3" s="1"/>
  <c r="AN1265" i="3"/>
  <c r="AM1265" i="3"/>
  <c r="AL1265" i="3"/>
  <c r="AH1265" i="3"/>
  <c r="AG1265" i="3"/>
  <c r="AD1265" i="3"/>
  <c r="AE1265" i="3" s="1"/>
  <c r="AB1265" i="3"/>
  <c r="AK1265" i="3" s="1"/>
  <c r="K1265" i="3"/>
  <c r="D1265" i="3"/>
  <c r="C1265" i="3"/>
  <c r="AU1264" i="3"/>
  <c r="AO1264" i="3"/>
  <c r="AP1264" i="3" s="1"/>
  <c r="AN1264" i="3"/>
  <c r="AM1264" i="3"/>
  <c r="AL1264" i="3"/>
  <c r="AH1264" i="3"/>
  <c r="AG1264" i="3"/>
  <c r="AD1264" i="3"/>
  <c r="AE1264" i="3" s="1"/>
  <c r="AB1264" i="3"/>
  <c r="AK1264" i="3" s="1"/>
  <c r="K1264" i="3"/>
  <c r="D1264" i="3"/>
  <c r="C1264" i="3"/>
  <c r="AU1263" i="3"/>
  <c r="AO1263" i="3"/>
  <c r="AP1263" i="3" s="1"/>
  <c r="AN1263" i="3"/>
  <c r="AM1263" i="3"/>
  <c r="AL1263" i="3"/>
  <c r="AH1263" i="3"/>
  <c r="AG1263" i="3"/>
  <c r="AD1263" i="3"/>
  <c r="AE1263" i="3" s="1"/>
  <c r="AB1263" i="3"/>
  <c r="AK1263" i="3" s="1"/>
  <c r="K1263" i="3"/>
  <c r="D1263" i="3"/>
  <c r="C1263" i="3"/>
  <c r="AU1262" i="3"/>
  <c r="AO1262" i="3"/>
  <c r="AP1262" i="3" s="1"/>
  <c r="AN1262" i="3"/>
  <c r="AM1262" i="3"/>
  <c r="AL1262" i="3"/>
  <c r="AH1262" i="3"/>
  <c r="AG1262" i="3"/>
  <c r="AD1262" i="3"/>
  <c r="AE1262" i="3" s="1"/>
  <c r="AB1262" i="3"/>
  <c r="AK1262" i="3" s="1"/>
  <c r="K1262" i="3"/>
  <c r="D1262" i="3"/>
  <c r="C1262" i="3"/>
  <c r="AU1261" i="3"/>
  <c r="AO1261" i="3"/>
  <c r="AP1261" i="3" s="1"/>
  <c r="AN1261" i="3"/>
  <c r="AM1261" i="3"/>
  <c r="AL1261" i="3"/>
  <c r="AH1261" i="3"/>
  <c r="AG1261" i="3"/>
  <c r="AD1261" i="3"/>
  <c r="AE1261" i="3" s="1"/>
  <c r="AB1261" i="3"/>
  <c r="AK1261" i="3" s="1"/>
  <c r="K1261" i="3"/>
  <c r="D1261" i="3"/>
  <c r="C1261" i="3"/>
  <c r="AU1260" i="3"/>
  <c r="AO1260" i="3"/>
  <c r="AP1260" i="3" s="1"/>
  <c r="AN1260" i="3"/>
  <c r="AM1260" i="3"/>
  <c r="AL1260" i="3"/>
  <c r="AH1260" i="3"/>
  <c r="AG1260" i="3"/>
  <c r="AD1260" i="3"/>
  <c r="AE1260" i="3" s="1"/>
  <c r="AB1260" i="3"/>
  <c r="AK1260" i="3" s="1"/>
  <c r="K1260" i="3"/>
  <c r="D1260" i="3"/>
  <c r="C1260" i="3"/>
  <c r="AU1259" i="3"/>
  <c r="AO1259" i="3"/>
  <c r="AP1259" i="3" s="1"/>
  <c r="AN1259" i="3"/>
  <c r="AM1259" i="3"/>
  <c r="AL1259" i="3"/>
  <c r="AH1259" i="3"/>
  <c r="AG1259" i="3"/>
  <c r="AD1259" i="3"/>
  <c r="AE1259" i="3" s="1"/>
  <c r="AB1259" i="3"/>
  <c r="K1259" i="3"/>
  <c r="D1259" i="3"/>
  <c r="C1259" i="3"/>
  <c r="AU1258" i="3"/>
  <c r="AO1258" i="3"/>
  <c r="AP1258" i="3" s="1"/>
  <c r="AN1258" i="3"/>
  <c r="AM1258" i="3"/>
  <c r="AL1258" i="3"/>
  <c r="AH1258" i="3"/>
  <c r="AG1258" i="3"/>
  <c r="AD1258" i="3"/>
  <c r="AE1258" i="3" s="1"/>
  <c r="AB1258" i="3"/>
  <c r="K1258" i="3"/>
  <c r="D1258" i="3"/>
  <c r="C1258" i="3"/>
  <c r="AU1257" i="3"/>
  <c r="AO1257" i="3"/>
  <c r="AP1257" i="3" s="1"/>
  <c r="AN1257" i="3"/>
  <c r="AM1257" i="3"/>
  <c r="AL1257" i="3"/>
  <c r="AH1257" i="3"/>
  <c r="AG1257" i="3"/>
  <c r="AD1257" i="3"/>
  <c r="AE1257" i="3" s="1"/>
  <c r="AB1257" i="3"/>
  <c r="K1257" i="3"/>
  <c r="D1257" i="3"/>
  <c r="C1257" i="3"/>
  <c r="AU1256" i="3"/>
  <c r="AO1256" i="3"/>
  <c r="AP1256" i="3" s="1"/>
  <c r="AN1256" i="3"/>
  <c r="AM1256" i="3"/>
  <c r="AL1256" i="3"/>
  <c r="AH1256" i="3"/>
  <c r="AG1256" i="3"/>
  <c r="AD1256" i="3"/>
  <c r="AE1256" i="3" s="1"/>
  <c r="AB1256" i="3"/>
  <c r="K1256" i="3"/>
  <c r="D1256" i="3"/>
  <c r="C1256" i="3"/>
  <c r="AU1255" i="3"/>
  <c r="AO1255" i="3"/>
  <c r="AP1255" i="3" s="1"/>
  <c r="AN1255" i="3"/>
  <c r="AM1255" i="3"/>
  <c r="AL1255" i="3"/>
  <c r="AH1255" i="3"/>
  <c r="AG1255" i="3"/>
  <c r="AD1255" i="3"/>
  <c r="AE1255" i="3" s="1"/>
  <c r="AB1255" i="3"/>
  <c r="K1255" i="3"/>
  <c r="D1255" i="3"/>
  <c r="C1255" i="3"/>
  <c r="AO1254" i="3"/>
  <c r="AP1254" i="3" s="1"/>
  <c r="AN1254" i="3"/>
  <c r="AM1254" i="3"/>
  <c r="AL1254" i="3"/>
  <c r="AH1254" i="3"/>
  <c r="AG1254" i="3"/>
  <c r="AD1254" i="3"/>
  <c r="AE1254" i="3" s="1"/>
  <c r="AB1254" i="3"/>
  <c r="AC1254" i="3" s="1"/>
  <c r="K1254" i="3"/>
  <c r="D1254" i="3"/>
  <c r="C1254" i="3"/>
  <c r="AU1253" i="3"/>
  <c r="AO1253" i="3"/>
  <c r="AP1253" i="3" s="1"/>
  <c r="AN1253" i="3"/>
  <c r="AM1253" i="3"/>
  <c r="AL1253" i="3"/>
  <c r="AH1253" i="3"/>
  <c r="AG1253" i="3"/>
  <c r="AD1253" i="3"/>
  <c r="AE1253" i="3" s="1"/>
  <c r="AB1253" i="3"/>
  <c r="K1253" i="3"/>
  <c r="D1253" i="3"/>
  <c r="C1253" i="3"/>
  <c r="AU1252" i="3"/>
  <c r="AO1252" i="3"/>
  <c r="AP1252" i="3" s="1"/>
  <c r="AN1252" i="3"/>
  <c r="AM1252" i="3"/>
  <c r="AL1252" i="3"/>
  <c r="AH1252" i="3"/>
  <c r="AG1252" i="3"/>
  <c r="AD1252" i="3"/>
  <c r="AE1252" i="3" s="1"/>
  <c r="AB1252" i="3"/>
  <c r="K1252" i="3"/>
  <c r="D1252" i="3"/>
  <c r="C1252" i="3"/>
  <c r="AO1251" i="3"/>
  <c r="AP1251" i="3" s="1"/>
  <c r="AN1251" i="3"/>
  <c r="AM1251" i="3"/>
  <c r="AL1251" i="3"/>
  <c r="AH1251" i="3"/>
  <c r="AG1251" i="3"/>
  <c r="AD1251" i="3"/>
  <c r="AE1251" i="3" s="1"/>
  <c r="AB1251" i="3"/>
  <c r="AK1251" i="3" s="1"/>
  <c r="K1251" i="3"/>
  <c r="D1251" i="3"/>
  <c r="C1251" i="3"/>
  <c r="AU1250" i="3"/>
  <c r="AO1250" i="3"/>
  <c r="AP1250" i="3" s="1"/>
  <c r="AN1250" i="3"/>
  <c r="AM1250" i="3"/>
  <c r="AL1250" i="3"/>
  <c r="AH1250" i="3"/>
  <c r="AG1250" i="3"/>
  <c r="AD1250" i="3"/>
  <c r="AE1250" i="3" s="1"/>
  <c r="AB1250" i="3"/>
  <c r="AC1250" i="3" s="1"/>
  <c r="K1250" i="3"/>
  <c r="D1250" i="3"/>
  <c r="C1250" i="3"/>
  <c r="AU1249" i="3"/>
  <c r="AO1249" i="3"/>
  <c r="AP1249" i="3" s="1"/>
  <c r="AN1249" i="3"/>
  <c r="AM1249" i="3"/>
  <c r="AL1249" i="3"/>
  <c r="AH1249" i="3"/>
  <c r="AG1249" i="3"/>
  <c r="AD1249" i="3"/>
  <c r="AE1249" i="3" s="1"/>
  <c r="AB1249" i="3"/>
  <c r="K1249" i="3"/>
  <c r="D1249" i="3"/>
  <c r="C1249" i="3"/>
  <c r="AU1248" i="3"/>
  <c r="AO1248" i="3"/>
  <c r="AP1248" i="3" s="1"/>
  <c r="AN1248" i="3"/>
  <c r="AM1248" i="3"/>
  <c r="AL1248" i="3"/>
  <c r="AH1248" i="3"/>
  <c r="AG1248" i="3"/>
  <c r="AD1248" i="3"/>
  <c r="AE1248" i="3" s="1"/>
  <c r="AB1248" i="3"/>
  <c r="K1248" i="3"/>
  <c r="D1248" i="3"/>
  <c r="C1248" i="3"/>
  <c r="AU1247" i="3"/>
  <c r="AO1247" i="3"/>
  <c r="AP1247" i="3" s="1"/>
  <c r="AN1247" i="3"/>
  <c r="AM1247" i="3"/>
  <c r="AL1247" i="3"/>
  <c r="AH1247" i="3"/>
  <c r="AG1247" i="3"/>
  <c r="AD1247" i="3"/>
  <c r="AE1247" i="3" s="1"/>
  <c r="AB1247" i="3"/>
  <c r="AC1247" i="3" s="1"/>
  <c r="K1247" i="3"/>
  <c r="D1247" i="3"/>
  <c r="C1247" i="3"/>
  <c r="AU1246" i="3"/>
  <c r="AO1246" i="3"/>
  <c r="AP1246" i="3" s="1"/>
  <c r="AN1246" i="3"/>
  <c r="AM1246" i="3"/>
  <c r="AL1246" i="3"/>
  <c r="AH1246" i="3"/>
  <c r="AG1246" i="3"/>
  <c r="AD1246" i="3"/>
  <c r="AE1246" i="3" s="1"/>
  <c r="AB1246" i="3"/>
  <c r="AK1246" i="3" s="1"/>
  <c r="K1246" i="3"/>
  <c r="D1246" i="3"/>
  <c r="C1246" i="3"/>
  <c r="AU1245" i="3"/>
  <c r="AO1245" i="3"/>
  <c r="AP1245" i="3" s="1"/>
  <c r="AN1245" i="3"/>
  <c r="AM1245" i="3"/>
  <c r="AL1245" i="3"/>
  <c r="AH1245" i="3"/>
  <c r="AG1245" i="3"/>
  <c r="AD1245" i="3"/>
  <c r="AE1245" i="3" s="1"/>
  <c r="AB1245" i="3"/>
  <c r="K1245" i="3"/>
  <c r="D1245" i="3"/>
  <c r="C1245" i="3"/>
  <c r="AU1244" i="3"/>
  <c r="AO1244" i="3"/>
  <c r="AP1244" i="3" s="1"/>
  <c r="AN1244" i="3"/>
  <c r="AM1244" i="3"/>
  <c r="AL1244" i="3"/>
  <c r="AH1244" i="3"/>
  <c r="AG1244" i="3"/>
  <c r="AD1244" i="3"/>
  <c r="AE1244" i="3" s="1"/>
  <c r="AB1244" i="3"/>
  <c r="AK1244" i="3" s="1"/>
  <c r="K1244" i="3"/>
  <c r="D1244" i="3"/>
  <c r="C1244" i="3"/>
  <c r="AU1243" i="3"/>
  <c r="AO1243" i="3"/>
  <c r="AP1243" i="3" s="1"/>
  <c r="AN1243" i="3"/>
  <c r="AM1243" i="3"/>
  <c r="AL1243" i="3"/>
  <c r="AH1243" i="3"/>
  <c r="AG1243" i="3"/>
  <c r="AD1243" i="3"/>
  <c r="AE1243" i="3" s="1"/>
  <c r="AB1243" i="3"/>
  <c r="AK1243" i="3" s="1"/>
  <c r="K1243" i="3"/>
  <c r="D1243" i="3"/>
  <c r="C1243" i="3"/>
  <c r="AU1242" i="3"/>
  <c r="AO1242" i="3"/>
  <c r="AP1242" i="3" s="1"/>
  <c r="AN1242" i="3"/>
  <c r="AM1242" i="3"/>
  <c r="AL1242" i="3"/>
  <c r="AH1242" i="3"/>
  <c r="AG1242" i="3"/>
  <c r="AD1242" i="3"/>
  <c r="AE1242" i="3" s="1"/>
  <c r="AB1242" i="3"/>
  <c r="AC1242" i="3" s="1"/>
  <c r="K1242" i="3"/>
  <c r="D1242" i="3"/>
  <c r="C1242" i="3"/>
  <c r="AU1241" i="3"/>
  <c r="AO1241" i="3"/>
  <c r="AP1241" i="3" s="1"/>
  <c r="AN1241" i="3"/>
  <c r="AM1241" i="3"/>
  <c r="AL1241" i="3"/>
  <c r="AH1241" i="3"/>
  <c r="AG1241" i="3"/>
  <c r="AD1241" i="3"/>
  <c r="AE1241" i="3" s="1"/>
  <c r="AB1241" i="3"/>
  <c r="AK1241" i="3" s="1"/>
  <c r="K1241" i="3"/>
  <c r="D1241" i="3"/>
  <c r="C1241" i="3"/>
  <c r="AU1240" i="3"/>
  <c r="AO1240" i="3"/>
  <c r="AP1240" i="3" s="1"/>
  <c r="AN1240" i="3"/>
  <c r="AM1240" i="3"/>
  <c r="AL1240" i="3"/>
  <c r="AH1240" i="3"/>
  <c r="AG1240" i="3"/>
  <c r="AD1240" i="3"/>
  <c r="AE1240" i="3" s="1"/>
  <c r="AB1240" i="3"/>
  <c r="AK1240" i="3" s="1"/>
  <c r="K1240" i="3"/>
  <c r="D1240" i="3"/>
  <c r="C1240" i="3"/>
  <c r="AU1239" i="3"/>
  <c r="AO1239" i="3"/>
  <c r="AP1239" i="3" s="1"/>
  <c r="AN1239" i="3"/>
  <c r="AM1239" i="3"/>
  <c r="AL1239" i="3"/>
  <c r="AH1239" i="3"/>
  <c r="AG1239" i="3"/>
  <c r="AD1239" i="3"/>
  <c r="AE1239" i="3" s="1"/>
  <c r="AB1239" i="3"/>
  <c r="AK1239" i="3" s="1"/>
  <c r="K1239" i="3"/>
  <c r="D1239" i="3"/>
  <c r="C1239" i="3"/>
  <c r="AU1238" i="3"/>
  <c r="AO1238" i="3"/>
  <c r="AP1238" i="3" s="1"/>
  <c r="AN1238" i="3"/>
  <c r="AM1238" i="3"/>
  <c r="AL1238" i="3"/>
  <c r="AH1238" i="3"/>
  <c r="AG1238" i="3"/>
  <c r="AD1238" i="3"/>
  <c r="AE1238" i="3" s="1"/>
  <c r="AB1238" i="3"/>
  <c r="AK1238" i="3" s="1"/>
  <c r="T1238" i="3"/>
  <c r="K1238" i="3"/>
  <c r="D1238" i="3"/>
  <c r="C1238" i="3"/>
  <c r="AU1237" i="3"/>
  <c r="AO1237" i="3"/>
  <c r="AP1237" i="3" s="1"/>
  <c r="AN1237" i="3"/>
  <c r="AM1237" i="3"/>
  <c r="AL1237" i="3"/>
  <c r="AH1237" i="3"/>
  <c r="AG1237" i="3"/>
  <c r="AD1237" i="3"/>
  <c r="AE1237" i="3" s="1"/>
  <c r="AB1237" i="3"/>
  <c r="T1237" i="3"/>
  <c r="K1237" i="3"/>
  <c r="D1237" i="3"/>
  <c r="C1237" i="3"/>
  <c r="AU1236" i="3"/>
  <c r="AO1236" i="3"/>
  <c r="AP1236" i="3" s="1"/>
  <c r="AN1236" i="3"/>
  <c r="AM1236" i="3"/>
  <c r="AL1236" i="3"/>
  <c r="AH1236" i="3"/>
  <c r="AG1236" i="3"/>
  <c r="AD1236" i="3"/>
  <c r="AE1236" i="3" s="1"/>
  <c r="AB1236" i="3"/>
  <c r="AK1236" i="3" s="1"/>
  <c r="T1236" i="3"/>
  <c r="K1236" i="3"/>
  <c r="D1236" i="3"/>
  <c r="C1236" i="3"/>
  <c r="AU1235" i="3"/>
  <c r="AO1235" i="3"/>
  <c r="AP1235" i="3" s="1"/>
  <c r="AN1235" i="3"/>
  <c r="AM1235" i="3"/>
  <c r="AL1235" i="3"/>
  <c r="AH1235" i="3"/>
  <c r="AG1235" i="3"/>
  <c r="AD1235" i="3"/>
  <c r="AE1235" i="3" s="1"/>
  <c r="AB1235" i="3"/>
  <c r="T1235" i="3"/>
  <c r="K1235" i="3"/>
  <c r="D1235" i="3"/>
  <c r="C1235" i="3"/>
  <c r="AU1234" i="3"/>
  <c r="AO1234" i="3"/>
  <c r="AP1234" i="3" s="1"/>
  <c r="AN1234" i="3"/>
  <c r="AM1234" i="3"/>
  <c r="AL1234" i="3"/>
  <c r="AH1234" i="3"/>
  <c r="AG1234" i="3"/>
  <c r="AD1234" i="3"/>
  <c r="AE1234" i="3" s="1"/>
  <c r="AB1234" i="3"/>
  <c r="AK1234" i="3" s="1"/>
  <c r="T1234" i="3"/>
  <c r="K1234" i="3"/>
  <c r="D1234" i="3"/>
  <c r="C1234" i="3"/>
  <c r="AU1233" i="3"/>
  <c r="AO1233" i="3"/>
  <c r="AP1233" i="3" s="1"/>
  <c r="AN1233" i="3"/>
  <c r="AM1233" i="3"/>
  <c r="AL1233" i="3"/>
  <c r="AH1233" i="3"/>
  <c r="AG1233" i="3"/>
  <c r="AD1233" i="3"/>
  <c r="AE1233" i="3" s="1"/>
  <c r="AB1233" i="3"/>
  <c r="T1233" i="3"/>
  <c r="K1233" i="3"/>
  <c r="D1233" i="3"/>
  <c r="C1233" i="3"/>
  <c r="AU1232" i="3"/>
  <c r="AO1232" i="3"/>
  <c r="AP1232" i="3" s="1"/>
  <c r="AN1232" i="3"/>
  <c r="AM1232" i="3"/>
  <c r="AL1232" i="3"/>
  <c r="AH1232" i="3"/>
  <c r="AG1232" i="3"/>
  <c r="AD1232" i="3"/>
  <c r="AE1232" i="3" s="1"/>
  <c r="AB1232" i="3"/>
  <c r="AK1232" i="3" s="1"/>
  <c r="T1232" i="3"/>
  <c r="K1232" i="3"/>
  <c r="D1232" i="3"/>
  <c r="C1232" i="3"/>
  <c r="AU1231" i="3"/>
  <c r="AO1231" i="3"/>
  <c r="AP1231" i="3" s="1"/>
  <c r="AN1231" i="3"/>
  <c r="AM1231" i="3"/>
  <c r="AL1231" i="3"/>
  <c r="AH1231" i="3"/>
  <c r="AG1231" i="3"/>
  <c r="AD1231" i="3"/>
  <c r="AE1231" i="3" s="1"/>
  <c r="AB1231" i="3"/>
  <c r="K1231" i="3"/>
  <c r="D1231" i="3"/>
  <c r="C1231" i="3"/>
  <c r="AU1230" i="3"/>
  <c r="AO1230" i="3"/>
  <c r="AP1230" i="3" s="1"/>
  <c r="AN1230" i="3"/>
  <c r="AM1230" i="3"/>
  <c r="AL1230" i="3"/>
  <c r="AH1230" i="3"/>
  <c r="AG1230" i="3"/>
  <c r="AD1230" i="3"/>
  <c r="AE1230" i="3" s="1"/>
  <c r="AB1230" i="3"/>
  <c r="AK1230" i="3" s="1"/>
  <c r="K1230" i="3"/>
  <c r="D1230" i="3"/>
  <c r="C1230" i="3"/>
  <c r="AO1229" i="3"/>
  <c r="AP1229" i="3" s="1"/>
  <c r="AN1229" i="3"/>
  <c r="AM1229" i="3"/>
  <c r="AL1229" i="3"/>
  <c r="AH1229" i="3"/>
  <c r="AG1229" i="3"/>
  <c r="AD1229" i="3"/>
  <c r="AE1229" i="3" s="1"/>
  <c r="AB1229" i="3"/>
  <c r="AC1229" i="3" s="1"/>
  <c r="K1229" i="3"/>
  <c r="D1229" i="3"/>
  <c r="C1229" i="3"/>
  <c r="AU1228" i="3"/>
  <c r="AO1228" i="3"/>
  <c r="AP1228" i="3" s="1"/>
  <c r="AN1228" i="3"/>
  <c r="AM1228" i="3"/>
  <c r="AL1228" i="3"/>
  <c r="AK1228" i="3"/>
  <c r="AH1228" i="3"/>
  <c r="AG1228" i="3"/>
  <c r="AB1228" i="3"/>
  <c r="K1228" i="3"/>
  <c r="D1228" i="3"/>
  <c r="C1228" i="3"/>
  <c r="AU1227" i="3"/>
  <c r="AO1227" i="3"/>
  <c r="AP1227" i="3" s="1"/>
  <c r="AN1227" i="3"/>
  <c r="AM1227" i="3"/>
  <c r="AL1227" i="3"/>
  <c r="AK1227" i="3"/>
  <c r="AH1227" i="3"/>
  <c r="AG1227" i="3"/>
  <c r="AB1227" i="3"/>
  <c r="AD1227" i="3" s="1"/>
  <c r="AE1227" i="3" s="1"/>
  <c r="K1227" i="3"/>
  <c r="D1227" i="3"/>
  <c r="C1227" i="3"/>
  <c r="AU1226" i="3"/>
  <c r="AO1226" i="3"/>
  <c r="AP1226" i="3" s="1"/>
  <c r="AN1226" i="3"/>
  <c r="AM1226" i="3"/>
  <c r="AL1226" i="3"/>
  <c r="AK1226" i="3"/>
  <c r="AH1226" i="3"/>
  <c r="AG1226" i="3"/>
  <c r="AB1226" i="3"/>
  <c r="AC1226" i="3" s="1"/>
  <c r="K1226" i="3"/>
  <c r="D1226" i="3"/>
  <c r="C1226" i="3"/>
  <c r="AU1225" i="3"/>
  <c r="AO1225" i="3"/>
  <c r="AP1225" i="3" s="1"/>
  <c r="AN1225" i="3"/>
  <c r="AM1225" i="3"/>
  <c r="AL1225" i="3"/>
  <c r="AK1225" i="3"/>
  <c r="AH1225" i="3"/>
  <c r="AG1225" i="3"/>
  <c r="AB1225" i="3"/>
  <c r="K1225" i="3"/>
  <c r="D1225" i="3"/>
  <c r="C1225" i="3"/>
  <c r="AU1224" i="3"/>
  <c r="AO1224" i="3"/>
  <c r="AP1224" i="3" s="1"/>
  <c r="AN1224" i="3"/>
  <c r="AM1224" i="3"/>
  <c r="AL1224" i="3"/>
  <c r="AH1224" i="3"/>
  <c r="AG1224" i="3"/>
  <c r="AD1224" i="3"/>
  <c r="AE1224" i="3" s="1"/>
  <c r="AB1224" i="3"/>
  <c r="AC1224" i="3" s="1"/>
  <c r="K1224" i="3"/>
  <c r="D1224" i="3"/>
  <c r="C1224" i="3"/>
  <c r="AU1223" i="3"/>
  <c r="AO1223" i="3"/>
  <c r="AP1223" i="3" s="1"/>
  <c r="AN1223" i="3"/>
  <c r="AM1223" i="3"/>
  <c r="AL1223" i="3"/>
  <c r="AH1223" i="3"/>
  <c r="AG1223" i="3"/>
  <c r="AD1223" i="3"/>
  <c r="AE1223" i="3" s="1"/>
  <c r="AB1223" i="3"/>
  <c r="AC1223" i="3" s="1"/>
  <c r="K1223" i="3"/>
  <c r="D1223" i="3"/>
  <c r="C1223" i="3"/>
  <c r="AU1222" i="3"/>
  <c r="AO1222" i="3"/>
  <c r="AP1222" i="3" s="1"/>
  <c r="AN1222" i="3"/>
  <c r="AM1222" i="3"/>
  <c r="AL1222" i="3"/>
  <c r="AH1222" i="3"/>
  <c r="AG1222" i="3"/>
  <c r="AD1222" i="3"/>
  <c r="AE1222" i="3" s="1"/>
  <c r="AB1222" i="3"/>
  <c r="AC1222" i="3" s="1"/>
  <c r="K1222" i="3"/>
  <c r="D1222" i="3"/>
  <c r="C1222" i="3"/>
  <c r="AU1221" i="3"/>
  <c r="AO1221" i="3"/>
  <c r="AP1221" i="3" s="1"/>
  <c r="AN1221" i="3"/>
  <c r="AM1221" i="3"/>
  <c r="AL1221" i="3"/>
  <c r="AH1221" i="3"/>
  <c r="AG1221" i="3"/>
  <c r="AD1221" i="3"/>
  <c r="AE1221" i="3" s="1"/>
  <c r="AB1221" i="3"/>
  <c r="AC1221" i="3" s="1"/>
  <c r="K1221" i="3"/>
  <c r="D1221" i="3"/>
  <c r="C1221" i="3"/>
  <c r="AU1220" i="3"/>
  <c r="AO1220" i="3"/>
  <c r="AP1220" i="3" s="1"/>
  <c r="AN1220" i="3"/>
  <c r="AM1220" i="3"/>
  <c r="AL1220" i="3"/>
  <c r="AH1220" i="3"/>
  <c r="AG1220" i="3"/>
  <c r="AD1220" i="3"/>
  <c r="AE1220" i="3" s="1"/>
  <c r="AB1220" i="3"/>
  <c r="AC1220" i="3" s="1"/>
  <c r="K1220" i="3"/>
  <c r="D1220" i="3"/>
  <c r="C1220" i="3"/>
  <c r="AU1219" i="3"/>
  <c r="AO1219" i="3"/>
  <c r="AP1219" i="3" s="1"/>
  <c r="AN1219" i="3"/>
  <c r="AM1219" i="3"/>
  <c r="AL1219" i="3"/>
  <c r="AH1219" i="3"/>
  <c r="AG1219" i="3"/>
  <c r="AD1219" i="3"/>
  <c r="AE1219" i="3" s="1"/>
  <c r="AB1219" i="3"/>
  <c r="AC1219" i="3" s="1"/>
  <c r="K1219" i="3"/>
  <c r="D1219" i="3"/>
  <c r="C1219" i="3"/>
  <c r="AU1218" i="3"/>
  <c r="AO1218" i="3"/>
  <c r="AP1218" i="3" s="1"/>
  <c r="AN1218" i="3"/>
  <c r="AM1218" i="3"/>
  <c r="AL1218" i="3"/>
  <c r="AH1218" i="3"/>
  <c r="AG1218" i="3"/>
  <c r="AD1218" i="3"/>
  <c r="AE1218" i="3" s="1"/>
  <c r="AB1218" i="3"/>
  <c r="AC1218" i="3" s="1"/>
  <c r="K1218" i="3"/>
  <c r="D1218" i="3"/>
  <c r="C1218" i="3"/>
  <c r="AU1217" i="3"/>
  <c r="AO1217" i="3"/>
  <c r="AP1217" i="3" s="1"/>
  <c r="AN1217" i="3"/>
  <c r="AM1217" i="3"/>
  <c r="AL1217" i="3"/>
  <c r="AH1217" i="3"/>
  <c r="AG1217" i="3"/>
  <c r="AD1217" i="3"/>
  <c r="AE1217" i="3" s="1"/>
  <c r="AB1217" i="3"/>
  <c r="AC1217" i="3" s="1"/>
  <c r="K1217" i="3"/>
  <c r="D1217" i="3"/>
  <c r="C1217" i="3"/>
  <c r="AU1216" i="3"/>
  <c r="AO1216" i="3"/>
  <c r="AP1216" i="3" s="1"/>
  <c r="AN1216" i="3"/>
  <c r="AM1216" i="3"/>
  <c r="AL1216" i="3"/>
  <c r="AH1216" i="3"/>
  <c r="AG1216" i="3"/>
  <c r="AD1216" i="3"/>
  <c r="AE1216" i="3" s="1"/>
  <c r="AB1216" i="3"/>
  <c r="AC1216" i="3" s="1"/>
  <c r="K1216" i="3"/>
  <c r="D1216" i="3"/>
  <c r="C1216" i="3"/>
  <c r="AU1215" i="3"/>
  <c r="AO1215" i="3"/>
  <c r="AP1215" i="3" s="1"/>
  <c r="AN1215" i="3"/>
  <c r="AM1215" i="3"/>
  <c r="AL1215" i="3"/>
  <c r="AH1215" i="3"/>
  <c r="AG1215" i="3"/>
  <c r="AD1215" i="3"/>
  <c r="AE1215" i="3" s="1"/>
  <c r="AB1215" i="3"/>
  <c r="AC1215" i="3" s="1"/>
  <c r="K1215" i="3"/>
  <c r="D1215" i="3"/>
  <c r="C1215" i="3"/>
  <c r="AU1214" i="3"/>
  <c r="AO1214" i="3"/>
  <c r="AP1214" i="3" s="1"/>
  <c r="AN1214" i="3"/>
  <c r="AM1214" i="3"/>
  <c r="AL1214" i="3"/>
  <c r="AH1214" i="3"/>
  <c r="AG1214" i="3"/>
  <c r="AD1214" i="3"/>
  <c r="AE1214" i="3" s="1"/>
  <c r="AB1214" i="3"/>
  <c r="AC1214" i="3" s="1"/>
  <c r="K1214" i="3"/>
  <c r="D1214" i="3"/>
  <c r="C1214" i="3"/>
  <c r="AU1213" i="3"/>
  <c r="AO1213" i="3"/>
  <c r="AP1213" i="3" s="1"/>
  <c r="AN1213" i="3"/>
  <c r="AM1213" i="3"/>
  <c r="AL1213" i="3"/>
  <c r="AH1213" i="3"/>
  <c r="AG1213" i="3"/>
  <c r="AD1213" i="3"/>
  <c r="AE1213" i="3" s="1"/>
  <c r="AB1213" i="3"/>
  <c r="AC1213" i="3" s="1"/>
  <c r="K1213" i="3"/>
  <c r="D1213" i="3"/>
  <c r="C1213" i="3"/>
  <c r="AU1212" i="3"/>
  <c r="AO1212" i="3"/>
  <c r="AP1212" i="3" s="1"/>
  <c r="AN1212" i="3"/>
  <c r="AM1212" i="3"/>
  <c r="AL1212" i="3"/>
  <c r="AH1212" i="3"/>
  <c r="AG1212" i="3"/>
  <c r="AD1212" i="3"/>
  <c r="AE1212" i="3" s="1"/>
  <c r="AB1212" i="3"/>
  <c r="AC1212" i="3" s="1"/>
  <c r="K1212" i="3"/>
  <c r="D1212" i="3"/>
  <c r="C1212" i="3"/>
  <c r="AU1211" i="3"/>
  <c r="AO1211" i="3"/>
  <c r="AP1211" i="3" s="1"/>
  <c r="AN1211" i="3"/>
  <c r="AM1211" i="3"/>
  <c r="AL1211" i="3"/>
  <c r="AH1211" i="3"/>
  <c r="AG1211" i="3"/>
  <c r="AD1211" i="3"/>
  <c r="AE1211" i="3" s="1"/>
  <c r="AB1211" i="3"/>
  <c r="AC1211" i="3" s="1"/>
  <c r="K1211" i="3"/>
  <c r="D1211" i="3"/>
  <c r="C1211" i="3"/>
  <c r="AU1210" i="3"/>
  <c r="AO1210" i="3"/>
  <c r="AP1210" i="3" s="1"/>
  <c r="AN1210" i="3"/>
  <c r="AM1210" i="3"/>
  <c r="AL1210" i="3"/>
  <c r="AH1210" i="3"/>
  <c r="AG1210" i="3"/>
  <c r="AD1210" i="3"/>
  <c r="AE1210" i="3" s="1"/>
  <c r="AB1210" i="3"/>
  <c r="AC1210" i="3" s="1"/>
  <c r="K1210" i="3"/>
  <c r="D1210" i="3"/>
  <c r="C1210" i="3"/>
  <c r="AU1209" i="3"/>
  <c r="AO1209" i="3"/>
  <c r="AP1209" i="3" s="1"/>
  <c r="AN1209" i="3"/>
  <c r="AM1209" i="3"/>
  <c r="AL1209" i="3"/>
  <c r="AH1209" i="3"/>
  <c r="AG1209" i="3"/>
  <c r="AD1209" i="3"/>
  <c r="AE1209" i="3" s="1"/>
  <c r="AB1209" i="3"/>
  <c r="AC1209" i="3" s="1"/>
  <c r="K1209" i="3"/>
  <c r="D1209" i="3"/>
  <c r="C1209" i="3"/>
  <c r="AU1208" i="3"/>
  <c r="AO1208" i="3"/>
  <c r="AP1208" i="3" s="1"/>
  <c r="AN1208" i="3"/>
  <c r="AM1208" i="3"/>
  <c r="AL1208" i="3"/>
  <c r="AH1208" i="3"/>
  <c r="AG1208" i="3"/>
  <c r="AD1208" i="3"/>
  <c r="AE1208" i="3" s="1"/>
  <c r="AB1208" i="3"/>
  <c r="AC1208" i="3" s="1"/>
  <c r="K1208" i="3"/>
  <c r="D1208" i="3"/>
  <c r="C1208" i="3"/>
  <c r="AU1207" i="3"/>
  <c r="AO1207" i="3"/>
  <c r="AP1207" i="3" s="1"/>
  <c r="AN1207" i="3"/>
  <c r="AM1207" i="3"/>
  <c r="AL1207" i="3"/>
  <c r="AH1207" i="3"/>
  <c r="AG1207" i="3"/>
  <c r="AD1207" i="3"/>
  <c r="AE1207" i="3" s="1"/>
  <c r="AB1207" i="3"/>
  <c r="AC1207" i="3" s="1"/>
  <c r="K1207" i="3"/>
  <c r="D1207" i="3"/>
  <c r="C1207" i="3"/>
  <c r="AU1206" i="3"/>
  <c r="AO1206" i="3"/>
  <c r="AP1206" i="3" s="1"/>
  <c r="AN1206" i="3"/>
  <c r="AM1206" i="3"/>
  <c r="AL1206" i="3"/>
  <c r="AK1206" i="3"/>
  <c r="AH1206" i="3"/>
  <c r="AG1206" i="3"/>
  <c r="AB1206" i="3"/>
  <c r="K1206" i="3"/>
  <c r="D1206" i="3"/>
  <c r="C1206" i="3"/>
  <c r="AU1205" i="3"/>
  <c r="AO1205" i="3"/>
  <c r="AP1205" i="3" s="1"/>
  <c r="AN1205" i="3"/>
  <c r="AM1205" i="3"/>
  <c r="AL1205" i="3"/>
  <c r="AK1205" i="3"/>
  <c r="AH1205" i="3"/>
  <c r="AG1205" i="3"/>
  <c r="AB1205" i="3"/>
  <c r="K1205" i="3"/>
  <c r="D1205" i="3"/>
  <c r="C1205" i="3"/>
  <c r="AO1204" i="3"/>
  <c r="AP1204" i="3" s="1"/>
  <c r="AN1204" i="3"/>
  <c r="AM1204" i="3"/>
  <c r="AL1204" i="3"/>
  <c r="AH1204" i="3"/>
  <c r="AG1204" i="3"/>
  <c r="AD1204" i="3"/>
  <c r="AE1204" i="3" s="1"/>
  <c r="AB1204" i="3"/>
  <c r="AC1204" i="3" s="1"/>
  <c r="K1204" i="3"/>
  <c r="D1204" i="3"/>
  <c r="C1204" i="3"/>
  <c r="AU1203" i="3"/>
  <c r="AO1203" i="3"/>
  <c r="AP1203" i="3" s="1"/>
  <c r="AN1203" i="3"/>
  <c r="AM1203" i="3"/>
  <c r="AL1203" i="3"/>
  <c r="AH1203" i="3"/>
  <c r="AG1203" i="3"/>
  <c r="AD1203" i="3"/>
  <c r="AE1203" i="3" s="1"/>
  <c r="AB1203" i="3"/>
  <c r="K1203" i="3"/>
  <c r="D1203" i="3"/>
  <c r="C1203" i="3"/>
  <c r="AU1202" i="3"/>
  <c r="AO1202" i="3"/>
  <c r="AP1202" i="3" s="1"/>
  <c r="AN1202" i="3"/>
  <c r="AM1202" i="3"/>
  <c r="AL1202" i="3"/>
  <c r="AH1202" i="3"/>
  <c r="AG1202" i="3"/>
  <c r="AD1202" i="3"/>
  <c r="AE1202" i="3" s="1"/>
  <c r="AB1202" i="3"/>
  <c r="K1202" i="3"/>
  <c r="D1202" i="3"/>
  <c r="C1202" i="3"/>
  <c r="AU1201" i="3"/>
  <c r="AO1201" i="3"/>
  <c r="AP1201" i="3" s="1"/>
  <c r="AN1201" i="3"/>
  <c r="AM1201" i="3"/>
  <c r="AL1201" i="3"/>
  <c r="AH1201" i="3"/>
  <c r="AG1201" i="3"/>
  <c r="AD1201" i="3"/>
  <c r="AE1201" i="3" s="1"/>
  <c r="AB1201" i="3"/>
  <c r="AK1201" i="3" s="1"/>
  <c r="K1201" i="3"/>
  <c r="D1201" i="3"/>
  <c r="C1201" i="3"/>
  <c r="AU1200" i="3"/>
  <c r="AO1200" i="3"/>
  <c r="AP1200" i="3" s="1"/>
  <c r="AN1200" i="3"/>
  <c r="AM1200" i="3"/>
  <c r="AL1200" i="3"/>
  <c r="AH1200" i="3"/>
  <c r="AG1200" i="3"/>
  <c r="AD1200" i="3"/>
  <c r="AE1200" i="3" s="1"/>
  <c r="AB1200" i="3"/>
  <c r="AC1200" i="3" s="1"/>
  <c r="K1200" i="3"/>
  <c r="D1200" i="3"/>
  <c r="C1200" i="3"/>
  <c r="AU1199" i="3"/>
  <c r="AO1199" i="3"/>
  <c r="AP1199" i="3" s="1"/>
  <c r="AN1199" i="3"/>
  <c r="AM1199" i="3"/>
  <c r="AL1199" i="3"/>
  <c r="AH1199" i="3"/>
  <c r="AG1199" i="3"/>
  <c r="AD1199" i="3"/>
  <c r="AE1199" i="3" s="1"/>
  <c r="AB1199" i="3"/>
  <c r="K1199" i="3"/>
  <c r="D1199" i="3"/>
  <c r="C1199" i="3"/>
  <c r="AU1198" i="3"/>
  <c r="AO1198" i="3"/>
  <c r="AP1198" i="3" s="1"/>
  <c r="AN1198" i="3"/>
  <c r="AM1198" i="3"/>
  <c r="AL1198" i="3"/>
  <c r="AH1198" i="3"/>
  <c r="AG1198" i="3"/>
  <c r="AD1198" i="3"/>
  <c r="AE1198" i="3" s="1"/>
  <c r="AB1198" i="3"/>
  <c r="AC1198" i="3" s="1"/>
  <c r="K1198" i="3"/>
  <c r="D1198" i="3"/>
  <c r="C1198" i="3"/>
  <c r="AU1197" i="3"/>
  <c r="AO1197" i="3"/>
  <c r="AP1197" i="3" s="1"/>
  <c r="AN1197" i="3"/>
  <c r="AM1197" i="3"/>
  <c r="AL1197" i="3"/>
  <c r="AH1197" i="3"/>
  <c r="AG1197" i="3"/>
  <c r="AD1197" i="3"/>
  <c r="AE1197" i="3" s="1"/>
  <c r="AB1197" i="3"/>
  <c r="K1197" i="3"/>
  <c r="D1197" i="3"/>
  <c r="C1197" i="3"/>
  <c r="AU1196" i="3"/>
  <c r="AO1196" i="3"/>
  <c r="AP1196" i="3" s="1"/>
  <c r="AN1196" i="3"/>
  <c r="AM1196" i="3"/>
  <c r="AL1196" i="3"/>
  <c r="AH1196" i="3"/>
  <c r="AG1196" i="3"/>
  <c r="AD1196" i="3"/>
  <c r="AE1196" i="3" s="1"/>
  <c r="AB1196" i="3"/>
  <c r="AC1196" i="3" s="1"/>
  <c r="K1196" i="3"/>
  <c r="D1196" i="3"/>
  <c r="C1196" i="3"/>
  <c r="AU1195" i="3"/>
  <c r="AO1195" i="3"/>
  <c r="AP1195" i="3" s="1"/>
  <c r="AN1195" i="3"/>
  <c r="AM1195" i="3"/>
  <c r="AL1195" i="3"/>
  <c r="AH1195" i="3"/>
  <c r="AG1195" i="3"/>
  <c r="AD1195" i="3"/>
  <c r="AE1195" i="3" s="1"/>
  <c r="AB1195" i="3"/>
  <c r="K1195" i="3"/>
  <c r="D1195" i="3"/>
  <c r="C1195" i="3"/>
  <c r="AU1194" i="3"/>
  <c r="AO1194" i="3"/>
  <c r="AP1194" i="3" s="1"/>
  <c r="AN1194" i="3"/>
  <c r="AM1194" i="3"/>
  <c r="AL1194" i="3"/>
  <c r="AH1194" i="3"/>
  <c r="AG1194" i="3"/>
  <c r="AD1194" i="3"/>
  <c r="AE1194" i="3" s="1"/>
  <c r="AB1194" i="3"/>
  <c r="AC1194" i="3" s="1"/>
  <c r="K1194" i="3"/>
  <c r="D1194" i="3"/>
  <c r="C1194" i="3"/>
  <c r="AU1193" i="3"/>
  <c r="AO1193" i="3"/>
  <c r="AP1193" i="3" s="1"/>
  <c r="AN1193" i="3"/>
  <c r="AM1193" i="3"/>
  <c r="AL1193" i="3"/>
  <c r="AH1193" i="3"/>
  <c r="AG1193" i="3"/>
  <c r="AD1193" i="3"/>
  <c r="AE1193" i="3" s="1"/>
  <c r="AB1193" i="3"/>
  <c r="AK1193" i="3" s="1"/>
  <c r="K1193" i="3"/>
  <c r="D1193" i="3"/>
  <c r="C1193" i="3"/>
  <c r="AU1192" i="3"/>
  <c r="AO1192" i="3"/>
  <c r="AP1192" i="3" s="1"/>
  <c r="AN1192" i="3"/>
  <c r="AM1192" i="3"/>
  <c r="AL1192" i="3"/>
  <c r="AH1192" i="3"/>
  <c r="AG1192" i="3"/>
  <c r="AD1192" i="3"/>
  <c r="AE1192" i="3" s="1"/>
  <c r="AB1192" i="3"/>
  <c r="AC1192" i="3" s="1"/>
  <c r="K1192" i="3"/>
  <c r="D1192" i="3"/>
  <c r="C1192" i="3"/>
  <c r="AU1191" i="3"/>
  <c r="AO1191" i="3"/>
  <c r="AP1191" i="3" s="1"/>
  <c r="AN1191" i="3"/>
  <c r="AM1191" i="3"/>
  <c r="AL1191" i="3"/>
  <c r="AH1191" i="3"/>
  <c r="AG1191" i="3"/>
  <c r="AD1191" i="3"/>
  <c r="AE1191" i="3" s="1"/>
  <c r="AB1191" i="3"/>
  <c r="K1191" i="3"/>
  <c r="D1191" i="3"/>
  <c r="C1191" i="3"/>
  <c r="AU1190" i="3"/>
  <c r="AO1190" i="3"/>
  <c r="AP1190" i="3" s="1"/>
  <c r="AN1190" i="3"/>
  <c r="AM1190" i="3"/>
  <c r="AL1190" i="3"/>
  <c r="AH1190" i="3"/>
  <c r="AG1190" i="3"/>
  <c r="AD1190" i="3"/>
  <c r="AE1190" i="3" s="1"/>
  <c r="AB1190" i="3"/>
  <c r="AC1190" i="3" s="1"/>
  <c r="K1190" i="3"/>
  <c r="D1190" i="3"/>
  <c r="C1190" i="3"/>
  <c r="AU1189" i="3"/>
  <c r="AO1189" i="3"/>
  <c r="AP1189" i="3" s="1"/>
  <c r="AN1189" i="3"/>
  <c r="AM1189" i="3"/>
  <c r="AL1189" i="3"/>
  <c r="AH1189" i="3"/>
  <c r="AG1189" i="3"/>
  <c r="AD1189" i="3"/>
  <c r="AE1189" i="3" s="1"/>
  <c r="AB1189" i="3"/>
  <c r="K1189" i="3"/>
  <c r="D1189" i="3"/>
  <c r="C1189" i="3"/>
  <c r="AU1188" i="3"/>
  <c r="AO1188" i="3"/>
  <c r="AP1188" i="3" s="1"/>
  <c r="AN1188" i="3"/>
  <c r="AM1188" i="3"/>
  <c r="AL1188" i="3"/>
  <c r="AH1188" i="3"/>
  <c r="AG1188" i="3"/>
  <c r="AD1188" i="3"/>
  <c r="AE1188" i="3" s="1"/>
  <c r="AB1188" i="3"/>
  <c r="AC1188" i="3" s="1"/>
  <c r="K1188" i="3"/>
  <c r="D1188" i="3"/>
  <c r="C1188" i="3"/>
  <c r="AU1187" i="3"/>
  <c r="AO1187" i="3"/>
  <c r="AP1187" i="3" s="1"/>
  <c r="AN1187" i="3"/>
  <c r="AM1187" i="3"/>
  <c r="AL1187" i="3"/>
  <c r="AH1187" i="3"/>
  <c r="AG1187" i="3"/>
  <c r="AD1187" i="3"/>
  <c r="AE1187" i="3" s="1"/>
  <c r="AB1187" i="3"/>
  <c r="K1187" i="3"/>
  <c r="D1187" i="3"/>
  <c r="C1187" i="3"/>
  <c r="AU1186" i="3"/>
  <c r="AO1186" i="3"/>
  <c r="AP1186" i="3" s="1"/>
  <c r="AN1186" i="3"/>
  <c r="AM1186" i="3"/>
  <c r="AL1186" i="3"/>
  <c r="AH1186" i="3"/>
  <c r="AG1186" i="3"/>
  <c r="AD1186" i="3"/>
  <c r="AE1186" i="3" s="1"/>
  <c r="AB1186" i="3"/>
  <c r="AK1186" i="3" s="1"/>
  <c r="K1186" i="3"/>
  <c r="D1186" i="3"/>
  <c r="C1186" i="3"/>
  <c r="AU1185" i="3"/>
  <c r="AO1185" i="3"/>
  <c r="AP1185" i="3" s="1"/>
  <c r="AN1185" i="3"/>
  <c r="AM1185" i="3"/>
  <c r="AL1185" i="3"/>
  <c r="AH1185" i="3"/>
  <c r="AG1185" i="3"/>
  <c r="AD1185" i="3"/>
  <c r="AE1185" i="3" s="1"/>
  <c r="AB1185" i="3"/>
  <c r="K1185" i="3"/>
  <c r="D1185" i="3"/>
  <c r="C1185" i="3"/>
  <c r="AU1184" i="3"/>
  <c r="AO1184" i="3"/>
  <c r="AP1184" i="3" s="1"/>
  <c r="AN1184" i="3"/>
  <c r="AM1184" i="3"/>
  <c r="AL1184" i="3"/>
  <c r="AH1184" i="3"/>
  <c r="AG1184" i="3"/>
  <c r="AD1184" i="3"/>
  <c r="AE1184" i="3" s="1"/>
  <c r="AB1184" i="3"/>
  <c r="K1184" i="3"/>
  <c r="D1184" i="3"/>
  <c r="C1184" i="3"/>
  <c r="AU1183" i="3"/>
  <c r="AO1183" i="3"/>
  <c r="AP1183" i="3" s="1"/>
  <c r="AN1183" i="3"/>
  <c r="AM1183" i="3"/>
  <c r="AL1183" i="3"/>
  <c r="AH1183" i="3"/>
  <c r="AG1183" i="3"/>
  <c r="AD1183" i="3"/>
  <c r="AE1183" i="3" s="1"/>
  <c r="AB1183" i="3"/>
  <c r="AK1183" i="3" s="1"/>
  <c r="K1183" i="3"/>
  <c r="D1183" i="3"/>
  <c r="C1183" i="3"/>
  <c r="AU1182" i="3"/>
  <c r="AO1182" i="3"/>
  <c r="AP1182" i="3" s="1"/>
  <c r="AN1182" i="3"/>
  <c r="AM1182" i="3"/>
  <c r="AL1182" i="3"/>
  <c r="AH1182" i="3"/>
  <c r="AG1182" i="3"/>
  <c r="AD1182" i="3"/>
  <c r="AE1182" i="3" s="1"/>
  <c r="AB1182" i="3"/>
  <c r="AK1182" i="3" s="1"/>
  <c r="K1182" i="3"/>
  <c r="D1182" i="3"/>
  <c r="C1182" i="3"/>
  <c r="AU1181" i="3"/>
  <c r="AO1181" i="3"/>
  <c r="AP1181" i="3" s="1"/>
  <c r="AN1181" i="3"/>
  <c r="AM1181" i="3"/>
  <c r="AL1181" i="3"/>
  <c r="AH1181" i="3"/>
  <c r="AG1181" i="3"/>
  <c r="AD1181" i="3"/>
  <c r="AE1181" i="3" s="1"/>
  <c r="AB1181" i="3"/>
  <c r="K1181" i="3"/>
  <c r="D1181" i="3"/>
  <c r="C1181" i="3"/>
  <c r="AU1180" i="3"/>
  <c r="AO1180" i="3"/>
  <c r="AP1180" i="3" s="1"/>
  <c r="AN1180" i="3"/>
  <c r="AM1180" i="3"/>
  <c r="AL1180" i="3"/>
  <c r="AH1180" i="3"/>
  <c r="AG1180" i="3"/>
  <c r="AD1180" i="3"/>
  <c r="AE1180" i="3" s="1"/>
  <c r="AB1180" i="3"/>
  <c r="AK1180" i="3" s="1"/>
  <c r="K1180" i="3"/>
  <c r="D1180" i="3"/>
  <c r="C1180" i="3"/>
  <c r="AU1179" i="3"/>
  <c r="AO1179" i="3"/>
  <c r="AP1179" i="3" s="1"/>
  <c r="AN1179" i="3"/>
  <c r="AM1179" i="3"/>
  <c r="AL1179" i="3"/>
  <c r="AH1179" i="3"/>
  <c r="AG1179" i="3"/>
  <c r="AD1179" i="3"/>
  <c r="AE1179" i="3" s="1"/>
  <c r="AB1179" i="3"/>
  <c r="K1179" i="3"/>
  <c r="D1179" i="3"/>
  <c r="C1179" i="3"/>
  <c r="AU1178" i="3"/>
  <c r="AO1178" i="3"/>
  <c r="AP1178" i="3" s="1"/>
  <c r="AN1178" i="3"/>
  <c r="AM1178" i="3"/>
  <c r="AL1178" i="3"/>
  <c r="AH1178" i="3"/>
  <c r="AG1178" i="3"/>
  <c r="AD1178" i="3"/>
  <c r="AE1178" i="3" s="1"/>
  <c r="AB1178" i="3"/>
  <c r="AK1178" i="3" s="1"/>
  <c r="K1178" i="3"/>
  <c r="D1178" i="3"/>
  <c r="C1178" i="3"/>
  <c r="AU1177" i="3"/>
  <c r="AO1177" i="3"/>
  <c r="AP1177" i="3" s="1"/>
  <c r="AN1177" i="3"/>
  <c r="AM1177" i="3"/>
  <c r="AL1177" i="3"/>
  <c r="AH1177" i="3"/>
  <c r="AG1177" i="3"/>
  <c r="AD1177" i="3"/>
  <c r="AE1177" i="3" s="1"/>
  <c r="AB1177" i="3"/>
  <c r="AK1177" i="3" s="1"/>
  <c r="K1177" i="3"/>
  <c r="D1177" i="3"/>
  <c r="C1177" i="3"/>
  <c r="AU1176" i="3"/>
  <c r="AO1176" i="3"/>
  <c r="AP1176" i="3" s="1"/>
  <c r="AN1176" i="3"/>
  <c r="AM1176" i="3"/>
  <c r="AL1176" i="3"/>
  <c r="AH1176" i="3"/>
  <c r="AG1176" i="3"/>
  <c r="AD1176" i="3"/>
  <c r="AE1176" i="3" s="1"/>
  <c r="AB1176" i="3"/>
  <c r="AK1176" i="3" s="1"/>
  <c r="K1176" i="3"/>
  <c r="D1176" i="3"/>
  <c r="C1176" i="3"/>
  <c r="AU1175" i="3"/>
  <c r="AO1175" i="3"/>
  <c r="AP1175" i="3" s="1"/>
  <c r="AN1175" i="3"/>
  <c r="AM1175" i="3"/>
  <c r="AL1175" i="3"/>
  <c r="AH1175" i="3"/>
  <c r="AG1175" i="3"/>
  <c r="AD1175" i="3"/>
  <c r="AE1175" i="3" s="1"/>
  <c r="AB1175" i="3"/>
  <c r="AC1175" i="3" s="1"/>
  <c r="K1175" i="3"/>
  <c r="D1175" i="3"/>
  <c r="C1175" i="3"/>
  <c r="AU1174" i="3"/>
  <c r="AO1174" i="3"/>
  <c r="AP1174" i="3" s="1"/>
  <c r="AN1174" i="3"/>
  <c r="AM1174" i="3"/>
  <c r="AL1174" i="3"/>
  <c r="AH1174" i="3"/>
  <c r="AG1174" i="3"/>
  <c r="AD1174" i="3"/>
  <c r="AE1174" i="3" s="1"/>
  <c r="AB1174" i="3"/>
  <c r="AK1174" i="3" s="1"/>
  <c r="K1174" i="3"/>
  <c r="D1174" i="3"/>
  <c r="C1174" i="3"/>
  <c r="AU1173" i="3"/>
  <c r="AO1173" i="3"/>
  <c r="AP1173" i="3" s="1"/>
  <c r="AN1173" i="3"/>
  <c r="AM1173" i="3"/>
  <c r="AL1173" i="3"/>
  <c r="AH1173" i="3"/>
  <c r="AG1173" i="3"/>
  <c r="AD1173" i="3"/>
  <c r="AE1173" i="3" s="1"/>
  <c r="AB1173" i="3"/>
  <c r="AK1173" i="3" s="1"/>
  <c r="K1173" i="3"/>
  <c r="D1173" i="3"/>
  <c r="C1173" i="3"/>
  <c r="AU1172" i="3"/>
  <c r="AO1172" i="3"/>
  <c r="AP1172" i="3" s="1"/>
  <c r="AN1172" i="3"/>
  <c r="AM1172" i="3"/>
  <c r="AL1172" i="3"/>
  <c r="AH1172" i="3"/>
  <c r="AG1172" i="3"/>
  <c r="AD1172" i="3"/>
  <c r="AE1172" i="3" s="1"/>
  <c r="AB1172" i="3"/>
  <c r="AK1172" i="3" s="1"/>
  <c r="K1172" i="3"/>
  <c r="D1172" i="3"/>
  <c r="C1172" i="3"/>
  <c r="AU1171" i="3"/>
  <c r="AO1171" i="3"/>
  <c r="AP1171" i="3" s="1"/>
  <c r="AN1171" i="3"/>
  <c r="AM1171" i="3"/>
  <c r="AL1171" i="3"/>
  <c r="AH1171" i="3"/>
  <c r="AG1171" i="3"/>
  <c r="AD1171" i="3"/>
  <c r="AE1171" i="3" s="1"/>
  <c r="AB1171" i="3"/>
  <c r="K1171" i="3"/>
  <c r="D1171" i="3"/>
  <c r="C1171" i="3"/>
  <c r="AU1170" i="3"/>
  <c r="AO1170" i="3"/>
  <c r="AP1170" i="3" s="1"/>
  <c r="AN1170" i="3"/>
  <c r="AM1170" i="3"/>
  <c r="AL1170" i="3"/>
  <c r="AH1170" i="3"/>
  <c r="AG1170" i="3"/>
  <c r="AD1170" i="3"/>
  <c r="AE1170" i="3" s="1"/>
  <c r="AB1170" i="3"/>
  <c r="K1170" i="3"/>
  <c r="D1170" i="3"/>
  <c r="C1170" i="3"/>
  <c r="AU1169" i="3"/>
  <c r="AO1169" i="3"/>
  <c r="AP1169" i="3" s="1"/>
  <c r="AN1169" i="3"/>
  <c r="AM1169" i="3"/>
  <c r="AL1169" i="3"/>
  <c r="AH1169" i="3"/>
  <c r="AG1169" i="3"/>
  <c r="AD1169" i="3"/>
  <c r="AE1169" i="3" s="1"/>
  <c r="AB1169" i="3"/>
  <c r="AK1169" i="3" s="1"/>
  <c r="K1169" i="3"/>
  <c r="D1169" i="3"/>
  <c r="C1169" i="3"/>
  <c r="AU1168" i="3"/>
  <c r="AO1168" i="3"/>
  <c r="AP1168" i="3" s="1"/>
  <c r="AN1168" i="3"/>
  <c r="AM1168" i="3"/>
  <c r="AL1168" i="3"/>
  <c r="AH1168" i="3"/>
  <c r="AG1168" i="3"/>
  <c r="AD1168" i="3"/>
  <c r="AE1168" i="3" s="1"/>
  <c r="AB1168" i="3"/>
  <c r="AK1168" i="3" s="1"/>
  <c r="K1168" i="3"/>
  <c r="D1168" i="3"/>
  <c r="C1168" i="3"/>
  <c r="AU1167" i="3"/>
  <c r="AO1167" i="3"/>
  <c r="AP1167" i="3" s="1"/>
  <c r="AN1167" i="3"/>
  <c r="AM1167" i="3"/>
  <c r="AL1167" i="3"/>
  <c r="AH1167" i="3"/>
  <c r="AG1167" i="3"/>
  <c r="AD1167" i="3"/>
  <c r="AE1167" i="3" s="1"/>
  <c r="AB1167" i="3"/>
  <c r="K1167" i="3"/>
  <c r="D1167" i="3"/>
  <c r="C1167" i="3"/>
  <c r="AU1166" i="3"/>
  <c r="AO1166" i="3"/>
  <c r="AP1166" i="3" s="1"/>
  <c r="AN1166" i="3"/>
  <c r="AM1166" i="3"/>
  <c r="AL1166" i="3"/>
  <c r="AH1166" i="3"/>
  <c r="AG1166" i="3"/>
  <c r="AD1166" i="3"/>
  <c r="AE1166" i="3" s="1"/>
  <c r="AB1166" i="3"/>
  <c r="AK1166" i="3" s="1"/>
  <c r="K1166" i="3"/>
  <c r="D1166" i="3"/>
  <c r="C1166" i="3"/>
  <c r="AU1165" i="3"/>
  <c r="AO1165" i="3"/>
  <c r="AP1165" i="3" s="1"/>
  <c r="AN1165" i="3"/>
  <c r="AM1165" i="3"/>
  <c r="AL1165" i="3"/>
  <c r="AH1165" i="3"/>
  <c r="AG1165" i="3"/>
  <c r="AD1165" i="3"/>
  <c r="AE1165" i="3" s="1"/>
  <c r="AB1165" i="3"/>
  <c r="AK1165" i="3" s="1"/>
  <c r="K1165" i="3"/>
  <c r="D1165" i="3"/>
  <c r="C1165" i="3"/>
  <c r="AU1164" i="3"/>
  <c r="AO1164" i="3"/>
  <c r="AP1164" i="3" s="1"/>
  <c r="AN1164" i="3"/>
  <c r="AM1164" i="3"/>
  <c r="AL1164" i="3"/>
  <c r="AH1164" i="3"/>
  <c r="AG1164" i="3"/>
  <c r="AD1164" i="3"/>
  <c r="AE1164" i="3" s="1"/>
  <c r="AB1164" i="3"/>
  <c r="AK1164" i="3" s="1"/>
  <c r="K1164" i="3"/>
  <c r="D1164" i="3"/>
  <c r="C1164" i="3"/>
  <c r="AU1163" i="3"/>
  <c r="AO1163" i="3"/>
  <c r="AP1163" i="3" s="1"/>
  <c r="AN1163" i="3"/>
  <c r="AM1163" i="3"/>
  <c r="AL1163" i="3"/>
  <c r="AH1163" i="3"/>
  <c r="AG1163" i="3"/>
  <c r="AD1163" i="3"/>
  <c r="AE1163" i="3" s="1"/>
  <c r="AB1163" i="3"/>
  <c r="AC1163" i="3" s="1"/>
  <c r="K1163" i="3"/>
  <c r="D1163" i="3"/>
  <c r="C1163" i="3"/>
  <c r="AU1162" i="3"/>
  <c r="AO1162" i="3"/>
  <c r="AP1162" i="3" s="1"/>
  <c r="AN1162" i="3"/>
  <c r="AM1162" i="3"/>
  <c r="AL1162" i="3"/>
  <c r="AH1162" i="3"/>
  <c r="AG1162" i="3"/>
  <c r="AD1162" i="3"/>
  <c r="AE1162" i="3" s="1"/>
  <c r="AB1162" i="3"/>
  <c r="AK1162" i="3" s="1"/>
  <c r="K1162" i="3"/>
  <c r="D1162" i="3"/>
  <c r="C1162" i="3"/>
  <c r="AU1161" i="3"/>
  <c r="AO1161" i="3"/>
  <c r="AP1161" i="3" s="1"/>
  <c r="AN1161" i="3"/>
  <c r="AM1161" i="3"/>
  <c r="AL1161" i="3"/>
  <c r="AH1161" i="3"/>
  <c r="AG1161" i="3"/>
  <c r="AD1161" i="3"/>
  <c r="AE1161" i="3" s="1"/>
  <c r="AB1161" i="3"/>
  <c r="AK1161" i="3" s="1"/>
  <c r="K1161" i="3"/>
  <c r="D1161" i="3"/>
  <c r="C1161" i="3"/>
  <c r="AU1160" i="3"/>
  <c r="AO1160" i="3"/>
  <c r="AP1160" i="3" s="1"/>
  <c r="AN1160" i="3"/>
  <c r="AM1160" i="3"/>
  <c r="AL1160" i="3"/>
  <c r="AH1160" i="3"/>
  <c r="AG1160" i="3"/>
  <c r="AD1160" i="3"/>
  <c r="AE1160" i="3" s="1"/>
  <c r="AB1160" i="3"/>
  <c r="AC1160" i="3" s="1"/>
  <c r="K1160" i="3"/>
  <c r="D1160" i="3"/>
  <c r="C1160" i="3"/>
  <c r="AU1159" i="3"/>
  <c r="AO1159" i="3"/>
  <c r="AP1159" i="3" s="1"/>
  <c r="AN1159" i="3"/>
  <c r="AM1159" i="3"/>
  <c r="AL1159" i="3"/>
  <c r="AH1159" i="3"/>
  <c r="AG1159" i="3"/>
  <c r="AD1159" i="3"/>
  <c r="AE1159" i="3" s="1"/>
  <c r="AB1159" i="3"/>
  <c r="AK1159" i="3" s="1"/>
  <c r="K1159" i="3"/>
  <c r="D1159" i="3"/>
  <c r="C1159" i="3"/>
  <c r="AU1158" i="3"/>
  <c r="AO1158" i="3"/>
  <c r="AP1158" i="3" s="1"/>
  <c r="AN1158" i="3"/>
  <c r="AM1158" i="3"/>
  <c r="AL1158" i="3"/>
  <c r="AH1158" i="3"/>
  <c r="AG1158" i="3"/>
  <c r="AD1158" i="3"/>
  <c r="AE1158" i="3" s="1"/>
  <c r="AB1158" i="3"/>
  <c r="AC1158" i="3" s="1"/>
  <c r="K1158" i="3"/>
  <c r="D1158" i="3"/>
  <c r="C1158" i="3"/>
  <c r="AU1157" i="3"/>
  <c r="AO1157" i="3"/>
  <c r="AP1157" i="3" s="1"/>
  <c r="AN1157" i="3"/>
  <c r="AM1157" i="3"/>
  <c r="AL1157" i="3"/>
  <c r="AH1157" i="3"/>
  <c r="AG1157" i="3"/>
  <c r="AD1157" i="3"/>
  <c r="AE1157" i="3" s="1"/>
  <c r="AB1157" i="3"/>
  <c r="AK1157" i="3" s="1"/>
  <c r="K1157" i="3"/>
  <c r="D1157" i="3"/>
  <c r="C1157" i="3"/>
  <c r="AU1156" i="3"/>
  <c r="AO1156" i="3"/>
  <c r="AP1156" i="3" s="1"/>
  <c r="AN1156" i="3"/>
  <c r="AM1156" i="3"/>
  <c r="AL1156" i="3"/>
  <c r="AH1156" i="3"/>
  <c r="AG1156" i="3"/>
  <c r="AD1156" i="3"/>
  <c r="AE1156" i="3" s="1"/>
  <c r="AB1156" i="3"/>
  <c r="AC1156" i="3" s="1"/>
  <c r="K1156" i="3"/>
  <c r="D1156" i="3"/>
  <c r="C1156" i="3"/>
  <c r="AO1155" i="3"/>
  <c r="AP1155" i="3" s="1"/>
  <c r="AN1155" i="3"/>
  <c r="AM1155" i="3"/>
  <c r="AL1155" i="3"/>
  <c r="AH1155" i="3"/>
  <c r="AG1155" i="3"/>
  <c r="AD1155" i="3"/>
  <c r="AE1155" i="3" s="1"/>
  <c r="AB1155" i="3"/>
  <c r="AK1155" i="3" s="1"/>
  <c r="K1155" i="3"/>
  <c r="D1155" i="3"/>
  <c r="C1155" i="3"/>
  <c r="AO1154" i="3"/>
  <c r="AP1154" i="3" s="1"/>
  <c r="AN1154" i="3"/>
  <c r="AM1154" i="3"/>
  <c r="AL1154" i="3"/>
  <c r="AH1154" i="3"/>
  <c r="AG1154" i="3"/>
  <c r="AD1154" i="3"/>
  <c r="AE1154" i="3" s="1"/>
  <c r="AB1154" i="3"/>
  <c r="AK1154" i="3" s="1"/>
  <c r="K1154" i="3"/>
  <c r="D1154" i="3"/>
  <c r="C1154" i="3"/>
  <c r="AO1153" i="3"/>
  <c r="AP1153" i="3" s="1"/>
  <c r="AN1153" i="3"/>
  <c r="AM1153" i="3"/>
  <c r="AL1153" i="3"/>
  <c r="AH1153" i="3"/>
  <c r="AG1153" i="3"/>
  <c r="AD1153" i="3"/>
  <c r="AE1153" i="3" s="1"/>
  <c r="AB1153" i="3"/>
  <c r="AC1153" i="3" s="1"/>
  <c r="K1153" i="3"/>
  <c r="D1153" i="3"/>
  <c r="C1153" i="3"/>
  <c r="AO1152" i="3"/>
  <c r="AP1152" i="3" s="1"/>
  <c r="AN1152" i="3"/>
  <c r="AM1152" i="3"/>
  <c r="AL1152" i="3"/>
  <c r="AH1152" i="3"/>
  <c r="AG1152" i="3"/>
  <c r="AD1152" i="3"/>
  <c r="AE1152" i="3" s="1"/>
  <c r="AB1152" i="3"/>
  <c r="AK1152" i="3" s="1"/>
  <c r="K1152" i="3"/>
  <c r="D1152" i="3"/>
  <c r="C1152" i="3"/>
  <c r="AO1151" i="3"/>
  <c r="AP1151" i="3" s="1"/>
  <c r="AN1151" i="3"/>
  <c r="AM1151" i="3"/>
  <c r="AL1151" i="3"/>
  <c r="AH1151" i="3"/>
  <c r="AG1151" i="3"/>
  <c r="AD1151" i="3"/>
  <c r="AE1151" i="3" s="1"/>
  <c r="AB1151" i="3"/>
  <c r="AK1151" i="3" s="1"/>
  <c r="K1151" i="3"/>
  <c r="D1151" i="3"/>
  <c r="C1151" i="3"/>
  <c r="AO1150" i="3"/>
  <c r="AP1150" i="3" s="1"/>
  <c r="AN1150" i="3"/>
  <c r="AM1150" i="3"/>
  <c r="AL1150" i="3"/>
  <c r="AH1150" i="3"/>
  <c r="AG1150" i="3"/>
  <c r="AD1150" i="3"/>
  <c r="AE1150" i="3" s="1"/>
  <c r="AB1150" i="3"/>
  <c r="AK1150" i="3" s="1"/>
  <c r="K1150" i="3"/>
  <c r="D1150" i="3"/>
  <c r="C1150" i="3"/>
  <c r="AO1149" i="3"/>
  <c r="AP1149" i="3" s="1"/>
  <c r="AN1149" i="3"/>
  <c r="AM1149" i="3"/>
  <c r="AL1149" i="3"/>
  <c r="AH1149" i="3"/>
  <c r="AG1149" i="3"/>
  <c r="AD1149" i="3"/>
  <c r="AE1149" i="3" s="1"/>
  <c r="AB1149" i="3"/>
  <c r="AC1149" i="3" s="1"/>
  <c r="K1149" i="3"/>
  <c r="D1149" i="3"/>
  <c r="C1149" i="3"/>
  <c r="AO1148" i="3"/>
  <c r="AP1148" i="3" s="1"/>
  <c r="AN1148" i="3"/>
  <c r="AM1148" i="3"/>
  <c r="AL1148" i="3"/>
  <c r="AH1148" i="3"/>
  <c r="AG1148" i="3"/>
  <c r="AD1148" i="3"/>
  <c r="AE1148" i="3" s="1"/>
  <c r="AB1148" i="3"/>
  <c r="K1148" i="3"/>
  <c r="D1148" i="3"/>
  <c r="C1148" i="3"/>
  <c r="AO1147" i="3"/>
  <c r="AP1147" i="3" s="1"/>
  <c r="AN1147" i="3"/>
  <c r="AM1147" i="3"/>
  <c r="AL1147" i="3"/>
  <c r="AH1147" i="3"/>
  <c r="AG1147" i="3"/>
  <c r="AD1147" i="3"/>
  <c r="AE1147" i="3" s="1"/>
  <c r="AB1147" i="3"/>
  <c r="AK1147" i="3" s="1"/>
  <c r="K1147" i="3"/>
  <c r="D1147" i="3"/>
  <c r="C1147" i="3"/>
  <c r="AO1146" i="3"/>
  <c r="AP1146" i="3" s="1"/>
  <c r="AN1146" i="3"/>
  <c r="AM1146" i="3"/>
  <c r="AL1146" i="3"/>
  <c r="AH1146" i="3"/>
  <c r="AG1146" i="3"/>
  <c r="AD1146" i="3"/>
  <c r="AE1146" i="3" s="1"/>
  <c r="AB1146" i="3"/>
  <c r="AK1146" i="3" s="1"/>
  <c r="K1146" i="3"/>
  <c r="D1146" i="3"/>
  <c r="C1146" i="3"/>
  <c r="AO1145" i="3"/>
  <c r="AP1145" i="3" s="1"/>
  <c r="AN1145" i="3"/>
  <c r="AM1145" i="3"/>
  <c r="AL1145" i="3"/>
  <c r="AH1145" i="3"/>
  <c r="AG1145" i="3"/>
  <c r="AD1145" i="3"/>
  <c r="AE1145" i="3" s="1"/>
  <c r="AB1145" i="3"/>
  <c r="AC1145" i="3" s="1"/>
  <c r="K1145" i="3"/>
  <c r="D1145" i="3"/>
  <c r="C1145" i="3"/>
  <c r="AO1144" i="3"/>
  <c r="AP1144" i="3" s="1"/>
  <c r="AN1144" i="3"/>
  <c r="AM1144" i="3"/>
  <c r="AL1144" i="3"/>
  <c r="AH1144" i="3"/>
  <c r="AG1144" i="3"/>
  <c r="AD1144" i="3"/>
  <c r="AE1144" i="3" s="1"/>
  <c r="AB1144" i="3"/>
  <c r="K1144" i="3"/>
  <c r="D1144" i="3"/>
  <c r="C1144" i="3"/>
  <c r="AO1143" i="3"/>
  <c r="AP1143" i="3" s="1"/>
  <c r="AN1143" i="3"/>
  <c r="AM1143" i="3"/>
  <c r="AL1143" i="3"/>
  <c r="AH1143" i="3"/>
  <c r="AG1143" i="3"/>
  <c r="AD1143" i="3"/>
  <c r="AE1143" i="3" s="1"/>
  <c r="AB1143" i="3"/>
  <c r="AK1143" i="3" s="1"/>
  <c r="K1143" i="3"/>
  <c r="D1143" i="3"/>
  <c r="C1143" i="3"/>
  <c r="AO1142" i="3"/>
  <c r="AP1142" i="3" s="1"/>
  <c r="AN1142" i="3"/>
  <c r="AM1142" i="3"/>
  <c r="AL1142" i="3"/>
  <c r="AH1142" i="3"/>
  <c r="AG1142" i="3"/>
  <c r="AD1142" i="3"/>
  <c r="AE1142" i="3" s="1"/>
  <c r="AB1142" i="3"/>
  <c r="AK1142" i="3" s="1"/>
  <c r="K1142" i="3"/>
  <c r="D1142" i="3"/>
  <c r="C1142" i="3"/>
  <c r="AO1141" i="3"/>
  <c r="AP1141" i="3" s="1"/>
  <c r="AN1141" i="3"/>
  <c r="AM1141" i="3"/>
  <c r="AL1141" i="3"/>
  <c r="AH1141" i="3"/>
  <c r="AG1141" i="3"/>
  <c r="AD1141" i="3"/>
  <c r="AE1141" i="3" s="1"/>
  <c r="AB1141" i="3"/>
  <c r="AC1141" i="3" s="1"/>
  <c r="K1141" i="3"/>
  <c r="D1141" i="3"/>
  <c r="C1141" i="3"/>
  <c r="AO1140" i="3"/>
  <c r="AP1140" i="3" s="1"/>
  <c r="AN1140" i="3"/>
  <c r="AM1140" i="3"/>
  <c r="AL1140" i="3"/>
  <c r="AH1140" i="3"/>
  <c r="AG1140" i="3"/>
  <c r="AD1140" i="3"/>
  <c r="AE1140" i="3" s="1"/>
  <c r="AB1140" i="3"/>
  <c r="K1140" i="3"/>
  <c r="D1140" i="3"/>
  <c r="C1140" i="3"/>
  <c r="AU1139" i="3"/>
  <c r="AO1139" i="3"/>
  <c r="AP1139" i="3" s="1"/>
  <c r="AN1139" i="3"/>
  <c r="AM1139" i="3"/>
  <c r="AL1139" i="3"/>
  <c r="AH1139" i="3"/>
  <c r="AG1139" i="3"/>
  <c r="AD1139" i="3"/>
  <c r="AE1139" i="3" s="1"/>
  <c r="AB1139" i="3"/>
  <c r="AK1139" i="3" s="1"/>
  <c r="K1139" i="3"/>
  <c r="D1139" i="3"/>
  <c r="C1139" i="3"/>
  <c r="AU1138" i="3"/>
  <c r="AO1138" i="3"/>
  <c r="AP1138" i="3" s="1"/>
  <c r="AN1138" i="3"/>
  <c r="AM1138" i="3"/>
  <c r="AL1138" i="3"/>
  <c r="AH1138" i="3"/>
  <c r="AG1138" i="3"/>
  <c r="AD1138" i="3"/>
  <c r="AE1138" i="3" s="1"/>
  <c r="AB1138" i="3"/>
  <c r="AK1138" i="3" s="1"/>
  <c r="K1138" i="3"/>
  <c r="D1138" i="3"/>
  <c r="C1138" i="3"/>
  <c r="AO1137" i="3"/>
  <c r="AP1137" i="3" s="1"/>
  <c r="AN1137" i="3"/>
  <c r="AM1137" i="3"/>
  <c r="AL1137" i="3"/>
  <c r="AH1137" i="3"/>
  <c r="AG1137" i="3"/>
  <c r="AD1137" i="3"/>
  <c r="AE1137" i="3" s="1"/>
  <c r="AB1137" i="3"/>
  <c r="AC1137" i="3" s="1"/>
  <c r="K1137" i="3"/>
  <c r="D1137" i="3"/>
  <c r="C1137" i="3"/>
  <c r="AO1136" i="3"/>
  <c r="AP1136" i="3" s="1"/>
  <c r="AN1136" i="3"/>
  <c r="AM1136" i="3"/>
  <c r="AL1136" i="3"/>
  <c r="AH1136" i="3"/>
  <c r="AG1136" i="3"/>
  <c r="AD1136" i="3"/>
  <c r="AE1136" i="3" s="1"/>
  <c r="AB1136" i="3"/>
  <c r="K1136" i="3"/>
  <c r="D1136" i="3"/>
  <c r="C1136" i="3"/>
  <c r="AO1135" i="3"/>
  <c r="AP1135" i="3" s="1"/>
  <c r="AN1135" i="3"/>
  <c r="AM1135" i="3"/>
  <c r="AL1135" i="3"/>
  <c r="AH1135" i="3"/>
  <c r="AG1135" i="3"/>
  <c r="AD1135" i="3"/>
  <c r="AE1135" i="3" s="1"/>
  <c r="AB1135" i="3"/>
  <c r="AK1135" i="3" s="1"/>
  <c r="K1135" i="3"/>
  <c r="D1135" i="3"/>
  <c r="C1135" i="3"/>
  <c r="AO1134" i="3"/>
  <c r="AP1134" i="3" s="1"/>
  <c r="AN1134" i="3"/>
  <c r="AM1134" i="3"/>
  <c r="AL1134" i="3"/>
  <c r="AH1134" i="3"/>
  <c r="AG1134" i="3"/>
  <c r="AD1134" i="3"/>
  <c r="AE1134" i="3" s="1"/>
  <c r="AB1134" i="3"/>
  <c r="AK1134" i="3" s="1"/>
  <c r="K1134" i="3"/>
  <c r="D1134" i="3"/>
  <c r="C1134" i="3"/>
  <c r="AO1133" i="3"/>
  <c r="AP1133" i="3" s="1"/>
  <c r="AN1133" i="3"/>
  <c r="AM1133" i="3"/>
  <c r="AL1133" i="3"/>
  <c r="AH1133" i="3"/>
  <c r="AG1133" i="3"/>
  <c r="AD1133" i="3"/>
  <c r="AE1133" i="3" s="1"/>
  <c r="AB1133" i="3"/>
  <c r="AC1133" i="3" s="1"/>
  <c r="K1133" i="3"/>
  <c r="D1133" i="3"/>
  <c r="C1133" i="3"/>
  <c r="AO1132" i="3"/>
  <c r="AP1132" i="3" s="1"/>
  <c r="AN1132" i="3"/>
  <c r="AM1132" i="3"/>
  <c r="AL1132" i="3"/>
  <c r="AH1132" i="3"/>
  <c r="AG1132" i="3"/>
  <c r="AD1132" i="3"/>
  <c r="AE1132" i="3" s="1"/>
  <c r="AB1132" i="3"/>
  <c r="K1132" i="3"/>
  <c r="D1132" i="3"/>
  <c r="C1132" i="3"/>
  <c r="AO1131" i="3"/>
  <c r="AP1131" i="3" s="1"/>
  <c r="AN1131" i="3"/>
  <c r="AM1131" i="3"/>
  <c r="AL1131" i="3"/>
  <c r="AH1131" i="3"/>
  <c r="AG1131" i="3"/>
  <c r="AD1131" i="3"/>
  <c r="AE1131" i="3" s="1"/>
  <c r="AB1131" i="3"/>
  <c r="AK1131" i="3" s="1"/>
  <c r="K1131" i="3"/>
  <c r="D1131" i="3"/>
  <c r="C1131" i="3"/>
  <c r="AO1130" i="3"/>
  <c r="AP1130" i="3" s="1"/>
  <c r="AN1130" i="3"/>
  <c r="AM1130" i="3"/>
  <c r="AL1130" i="3"/>
  <c r="AH1130" i="3"/>
  <c r="AG1130" i="3"/>
  <c r="AD1130" i="3"/>
  <c r="AE1130" i="3" s="1"/>
  <c r="AB1130" i="3"/>
  <c r="AK1130" i="3" s="1"/>
  <c r="K1130" i="3"/>
  <c r="D1130" i="3"/>
  <c r="C1130" i="3"/>
  <c r="AO1129" i="3"/>
  <c r="AP1129" i="3" s="1"/>
  <c r="AN1129" i="3"/>
  <c r="AM1129" i="3"/>
  <c r="AL1129" i="3"/>
  <c r="AH1129" i="3"/>
  <c r="AG1129" i="3"/>
  <c r="AD1129" i="3"/>
  <c r="AE1129" i="3" s="1"/>
  <c r="AB1129" i="3"/>
  <c r="AC1129" i="3" s="1"/>
  <c r="K1129" i="3"/>
  <c r="D1129" i="3"/>
  <c r="C1129" i="3"/>
  <c r="AO1128" i="3"/>
  <c r="AP1128" i="3" s="1"/>
  <c r="AN1128" i="3"/>
  <c r="AM1128" i="3"/>
  <c r="AL1128" i="3"/>
  <c r="AH1128" i="3"/>
  <c r="AG1128" i="3"/>
  <c r="AD1128" i="3"/>
  <c r="AE1128" i="3" s="1"/>
  <c r="AB1128" i="3"/>
  <c r="K1128" i="3"/>
  <c r="D1128" i="3"/>
  <c r="C1128" i="3"/>
  <c r="AU1127" i="3"/>
  <c r="AO1127" i="3"/>
  <c r="AP1127" i="3" s="1"/>
  <c r="AN1127" i="3"/>
  <c r="AM1127" i="3"/>
  <c r="AL1127" i="3"/>
  <c r="AH1127" i="3"/>
  <c r="AG1127" i="3"/>
  <c r="AD1127" i="3"/>
  <c r="AE1127" i="3" s="1"/>
  <c r="AB1127" i="3"/>
  <c r="AK1127" i="3" s="1"/>
  <c r="K1127" i="3"/>
  <c r="D1127" i="3"/>
  <c r="C1127" i="3"/>
  <c r="AU1126" i="3"/>
  <c r="AO1126" i="3"/>
  <c r="AP1126" i="3" s="1"/>
  <c r="AN1126" i="3"/>
  <c r="AM1126" i="3"/>
  <c r="AL1126" i="3"/>
  <c r="AH1126" i="3"/>
  <c r="AG1126" i="3"/>
  <c r="AD1126" i="3"/>
  <c r="AE1126" i="3" s="1"/>
  <c r="AB1126" i="3"/>
  <c r="AC1126" i="3" s="1"/>
  <c r="K1126" i="3"/>
  <c r="D1126" i="3"/>
  <c r="C1126" i="3"/>
  <c r="AU1125" i="3"/>
  <c r="AO1125" i="3"/>
  <c r="AP1125" i="3" s="1"/>
  <c r="AN1125" i="3"/>
  <c r="AM1125" i="3"/>
  <c r="AL1125" i="3"/>
  <c r="AH1125" i="3"/>
  <c r="AG1125" i="3"/>
  <c r="AD1125" i="3"/>
  <c r="AE1125" i="3" s="1"/>
  <c r="AB1125" i="3"/>
  <c r="AK1125" i="3" s="1"/>
  <c r="K1125" i="3"/>
  <c r="D1125" i="3"/>
  <c r="C1125" i="3"/>
  <c r="AU1124" i="3"/>
  <c r="AO1124" i="3"/>
  <c r="AP1124" i="3" s="1"/>
  <c r="AN1124" i="3"/>
  <c r="AM1124" i="3"/>
  <c r="AL1124" i="3"/>
  <c r="AH1124" i="3"/>
  <c r="AG1124" i="3"/>
  <c r="AD1124" i="3"/>
  <c r="AE1124" i="3" s="1"/>
  <c r="AB1124" i="3"/>
  <c r="AC1124" i="3" s="1"/>
  <c r="K1124" i="3"/>
  <c r="D1124" i="3"/>
  <c r="C1124" i="3"/>
  <c r="AU1123" i="3"/>
  <c r="AO1123" i="3"/>
  <c r="AP1123" i="3" s="1"/>
  <c r="AN1123" i="3"/>
  <c r="AM1123" i="3"/>
  <c r="AL1123" i="3"/>
  <c r="AH1123" i="3"/>
  <c r="AG1123" i="3"/>
  <c r="AD1123" i="3"/>
  <c r="AE1123" i="3" s="1"/>
  <c r="AB1123" i="3"/>
  <c r="AK1123" i="3" s="1"/>
  <c r="K1123" i="3"/>
  <c r="D1123" i="3"/>
  <c r="C1123" i="3"/>
  <c r="AU1122" i="3"/>
  <c r="AO1122" i="3"/>
  <c r="AP1122" i="3" s="1"/>
  <c r="AN1122" i="3"/>
  <c r="AM1122" i="3"/>
  <c r="AL1122" i="3"/>
  <c r="AH1122" i="3"/>
  <c r="AG1122" i="3"/>
  <c r="AD1122" i="3"/>
  <c r="AE1122" i="3" s="1"/>
  <c r="AB1122" i="3"/>
  <c r="AC1122" i="3" s="1"/>
  <c r="K1122" i="3"/>
  <c r="D1122" i="3"/>
  <c r="C1122" i="3"/>
  <c r="AU1121" i="3"/>
  <c r="AO1121" i="3"/>
  <c r="AP1121" i="3" s="1"/>
  <c r="AN1121" i="3"/>
  <c r="AM1121" i="3"/>
  <c r="AL1121" i="3"/>
  <c r="AH1121" i="3"/>
  <c r="AG1121" i="3"/>
  <c r="AD1121" i="3"/>
  <c r="AE1121" i="3" s="1"/>
  <c r="AB1121" i="3"/>
  <c r="AK1121" i="3" s="1"/>
  <c r="K1121" i="3"/>
  <c r="D1121" i="3"/>
  <c r="C1121" i="3"/>
  <c r="AU1120" i="3"/>
  <c r="AO1120" i="3"/>
  <c r="AP1120" i="3" s="1"/>
  <c r="AN1120" i="3"/>
  <c r="AM1120" i="3"/>
  <c r="AL1120" i="3"/>
  <c r="AH1120" i="3"/>
  <c r="AG1120" i="3"/>
  <c r="AD1120" i="3"/>
  <c r="AE1120" i="3" s="1"/>
  <c r="AB1120" i="3"/>
  <c r="AC1120" i="3" s="1"/>
  <c r="K1120" i="3"/>
  <c r="D1120" i="3"/>
  <c r="C1120" i="3"/>
  <c r="AU1119" i="3"/>
  <c r="AO1119" i="3"/>
  <c r="AP1119" i="3" s="1"/>
  <c r="AN1119" i="3"/>
  <c r="AM1119" i="3"/>
  <c r="AL1119" i="3"/>
  <c r="AH1119" i="3"/>
  <c r="AG1119" i="3"/>
  <c r="AD1119" i="3"/>
  <c r="AE1119" i="3" s="1"/>
  <c r="AB1119" i="3"/>
  <c r="AK1119" i="3" s="1"/>
  <c r="K1119" i="3"/>
  <c r="D1119" i="3"/>
  <c r="C1119" i="3"/>
  <c r="AU1118" i="3"/>
  <c r="AO1118" i="3"/>
  <c r="AP1118" i="3" s="1"/>
  <c r="AN1118" i="3"/>
  <c r="AM1118" i="3"/>
  <c r="AL1118" i="3"/>
  <c r="AH1118" i="3"/>
  <c r="AG1118" i="3"/>
  <c r="AD1118" i="3"/>
  <c r="AE1118" i="3" s="1"/>
  <c r="AB1118" i="3"/>
  <c r="AC1118" i="3" s="1"/>
  <c r="K1118" i="3"/>
  <c r="D1118" i="3"/>
  <c r="C1118" i="3"/>
  <c r="AU1117" i="3"/>
  <c r="AO1117" i="3"/>
  <c r="AP1117" i="3" s="1"/>
  <c r="AN1117" i="3"/>
  <c r="AM1117" i="3"/>
  <c r="AL1117" i="3"/>
  <c r="AH1117" i="3"/>
  <c r="AG1117" i="3"/>
  <c r="AD1117" i="3"/>
  <c r="AE1117" i="3" s="1"/>
  <c r="AB1117" i="3"/>
  <c r="AK1117" i="3" s="1"/>
  <c r="K1117" i="3"/>
  <c r="D1117" i="3"/>
  <c r="C1117" i="3"/>
  <c r="AU1116" i="3"/>
  <c r="AO1116" i="3"/>
  <c r="AP1116" i="3" s="1"/>
  <c r="AN1116" i="3"/>
  <c r="AM1116" i="3"/>
  <c r="AL1116" i="3"/>
  <c r="AH1116" i="3"/>
  <c r="AG1116" i="3"/>
  <c r="AD1116" i="3"/>
  <c r="AE1116" i="3" s="1"/>
  <c r="AB1116" i="3"/>
  <c r="K1116" i="3"/>
  <c r="D1116" i="3"/>
  <c r="C1116" i="3"/>
  <c r="AU1115" i="3"/>
  <c r="AO1115" i="3"/>
  <c r="AP1115" i="3" s="1"/>
  <c r="AN1115" i="3"/>
  <c r="AM1115" i="3"/>
  <c r="AL1115" i="3"/>
  <c r="AH1115" i="3"/>
  <c r="AG1115" i="3"/>
  <c r="AD1115" i="3"/>
  <c r="AE1115" i="3" s="1"/>
  <c r="AB1115" i="3"/>
  <c r="AK1115" i="3" s="1"/>
  <c r="K1115" i="3"/>
  <c r="D1115" i="3"/>
  <c r="C1115" i="3"/>
  <c r="AU1114" i="3"/>
  <c r="AO1114" i="3"/>
  <c r="AP1114" i="3" s="1"/>
  <c r="AN1114" i="3"/>
  <c r="AM1114" i="3"/>
  <c r="AL1114" i="3"/>
  <c r="AH1114" i="3"/>
  <c r="AG1114" i="3"/>
  <c r="AD1114" i="3"/>
  <c r="AE1114" i="3" s="1"/>
  <c r="AB1114" i="3"/>
  <c r="AC1114" i="3" s="1"/>
  <c r="K1114" i="3"/>
  <c r="D1114" i="3"/>
  <c r="C1114" i="3"/>
  <c r="AU1113" i="3"/>
  <c r="AO1113" i="3"/>
  <c r="AP1113" i="3" s="1"/>
  <c r="AN1113" i="3"/>
  <c r="AM1113" i="3"/>
  <c r="AL1113" i="3"/>
  <c r="AH1113" i="3"/>
  <c r="AG1113" i="3"/>
  <c r="AD1113" i="3"/>
  <c r="AE1113" i="3" s="1"/>
  <c r="AB1113" i="3"/>
  <c r="AK1113" i="3" s="1"/>
  <c r="K1113" i="3"/>
  <c r="D1113" i="3"/>
  <c r="C1113" i="3"/>
  <c r="AU1112" i="3"/>
  <c r="AO1112" i="3"/>
  <c r="AP1112" i="3" s="1"/>
  <c r="AN1112" i="3"/>
  <c r="AM1112" i="3"/>
  <c r="AL1112" i="3"/>
  <c r="AH1112" i="3"/>
  <c r="AG1112" i="3"/>
  <c r="AD1112" i="3"/>
  <c r="AE1112" i="3" s="1"/>
  <c r="AB1112" i="3"/>
  <c r="AC1112" i="3" s="1"/>
  <c r="K1112" i="3"/>
  <c r="D1112" i="3"/>
  <c r="C1112" i="3"/>
  <c r="AU1111" i="3"/>
  <c r="AO1111" i="3"/>
  <c r="AP1111" i="3" s="1"/>
  <c r="AN1111" i="3"/>
  <c r="AM1111" i="3"/>
  <c r="AL1111" i="3"/>
  <c r="AH1111" i="3"/>
  <c r="AG1111" i="3"/>
  <c r="AD1111" i="3"/>
  <c r="AE1111" i="3" s="1"/>
  <c r="AB1111" i="3"/>
  <c r="AK1111" i="3" s="1"/>
  <c r="K1111" i="3"/>
  <c r="D1111" i="3"/>
  <c r="C1111" i="3"/>
  <c r="AU1110" i="3"/>
  <c r="AO1110" i="3"/>
  <c r="AP1110" i="3" s="1"/>
  <c r="AN1110" i="3"/>
  <c r="AM1110" i="3"/>
  <c r="AL1110" i="3"/>
  <c r="AH1110" i="3"/>
  <c r="AG1110" i="3"/>
  <c r="AD1110" i="3"/>
  <c r="AE1110" i="3" s="1"/>
  <c r="AB1110" i="3"/>
  <c r="AC1110" i="3" s="1"/>
  <c r="K1110" i="3"/>
  <c r="D1110" i="3"/>
  <c r="C1110" i="3"/>
  <c r="AU1109" i="3"/>
  <c r="AO1109" i="3"/>
  <c r="AP1109" i="3" s="1"/>
  <c r="AN1109" i="3"/>
  <c r="AM1109" i="3"/>
  <c r="AL1109" i="3"/>
  <c r="AH1109" i="3"/>
  <c r="AG1109" i="3"/>
  <c r="AD1109" i="3"/>
  <c r="AE1109" i="3" s="1"/>
  <c r="AB1109" i="3"/>
  <c r="AK1109" i="3" s="1"/>
  <c r="K1109" i="3"/>
  <c r="D1109" i="3"/>
  <c r="C1109" i="3"/>
  <c r="AU1108" i="3"/>
  <c r="AO1108" i="3"/>
  <c r="AP1108" i="3" s="1"/>
  <c r="AN1108" i="3"/>
  <c r="AM1108" i="3"/>
  <c r="AL1108" i="3"/>
  <c r="AH1108" i="3"/>
  <c r="AG1108" i="3"/>
  <c r="AD1108" i="3"/>
  <c r="AE1108" i="3" s="1"/>
  <c r="AB1108" i="3"/>
  <c r="AC1108" i="3" s="1"/>
  <c r="K1108" i="3"/>
  <c r="D1108" i="3"/>
  <c r="C1108" i="3"/>
  <c r="AU1107" i="3"/>
  <c r="AO1107" i="3"/>
  <c r="AP1107" i="3" s="1"/>
  <c r="AN1107" i="3"/>
  <c r="AM1107" i="3"/>
  <c r="AL1107" i="3"/>
  <c r="AH1107" i="3"/>
  <c r="AG1107" i="3"/>
  <c r="AD1107" i="3"/>
  <c r="AE1107" i="3" s="1"/>
  <c r="AB1107" i="3"/>
  <c r="AK1107" i="3" s="1"/>
  <c r="K1107" i="3"/>
  <c r="D1107" i="3"/>
  <c r="C1107" i="3"/>
  <c r="AU1106" i="3"/>
  <c r="AO1106" i="3"/>
  <c r="AP1106" i="3" s="1"/>
  <c r="AN1106" i="3"/>
  <c r="AM1106" i="3"/>
  <c r="AL1106" i="3"/>
  <c r="AH1106" i="3"/>
  <c r="AG1106" i="3"/>
  <c r="AD1106" i="3"/>
  <c r="AE1106" i="3" s="1"/>
  <c r="AB1106" i="3"/>
  <c r="AC1106" i="3" s="1"/>
  <c r="K1106" i="3"/>
  <c r="D1106" i="3"/>
  <c r="C1106" i="3"/>
  <c r="AU1105" i="3"/>
  <c r="AO1105" i="3"/>
  <c r="AP1105" i="3" s="1"/>
  <c r="AN1105" i="3"/>
  <c r="AM1105" i="3"/>
  <c r="AL1105" i="3"/>
  <c r="AH1105" i="3"/>
  <c r="AG1105" i="3"/>
  <c r="AD1105" i="3"/>
  <c r="AE1105" i="3" s="1"/>
  <c r="AB1105" i="3"/>
  <c r="AK1105" i="3" s="1"/>
  <c r="K1105" i="3"/>
  <c r="D1105" i="3"/>
  <c r="C1105" i="3"/>
  <c r="AU1104" i="3"/>
  <c r="AO1104" i="3"/>
  <c r="AP1104" i="3" s="1"/>
  <c r="AN1104" i="3"/>
  <c r="AM1104" i="3"/>
  <c r="AL1104" i="3"/>
  <c r="AH1104" i="3"/>
  <c r="AG1104" i="3"/>
  <c r="AD1104" i="3"/>
  <c r="AE1104" i="3" s="1"/>
  <c r="AB1104" i="3"/>
  <c r="AK1104" i="3" s="1"/>
  <c r="K1104" i="3"/>
  <c r="D1104" i="3"/>
  <c r="C1104" i="3"/>
  <c r="AU1103" i="3"/>
  <c r="AO1103" i="3"/>
  <c r="AP1103" i="3" s="1"/>
  <c r="AN1103" i="3"/>
  <c r="AM1103" i="3"/>
  <c r="AL1103" i="3"/>
  <c r="AH1103" i="3"/>
  <c r="AG1103" i="3"/>
  <c r="AD1103" i="3"/>
  <c r="AE1103" i="3" s="1"/>
  <c r="AB1103" i="3"/>
  <c r="K1103" i="3"/>
  <c r="D1103" i="3"/>
  <c r="C1103" i="3"/>
  <c r="AU1102" i="3"/>
  <c r="AO1102" i="3"/>
  <c r="AP1102" i="3" s="1"/>
  <c r="AN1102" i="3"/>
  <c r="AM1102" i="3"/>
  <c r="AL1102" i="3"/>
  <c r="AH1102" i="3"/>
  <c r="AG1102" i="3"/>
  <c r="AD1102" i="3"/>
  <c r="AE1102" i="3" s="1"/>
  <c r="AB1102" i="3"/>
  <c r="AC1102" i="3" s="1"/>
  <c r="K1102" i="3"/>
  <c r="D1102" i="3"/>
  <c r="C1102" i="3"/>
  <c r="AU1101" i="3"/>
  <c r="AO1101" i="3"/>
  <c r="AP1101" i="3" s="1"/>
  <c r="AN1101" i="3"/>
  <c r="AM1101" i="3"/>
  <c r="AL1101" i="3"/>
  <c r="AH1101" i="3"/>
  <c r="AG1101" i="3"/>
  <c r="AD1101" i="3"/>
  <c r="AE1101" i="3" s="1"/>
  <c r="AB1101" i="3"/>
  <c r="K1101" i="3"/>
  <c r="D1101" i="3"/>
  <c r="C1101" i="3"/>
  <c r="AU1100" i="3"/>
  <c r="AO1100" i="3"/>
  <c r="AP1100" i="3" s="1"/>
  <c r="AN1100" i="3"/>
  <c r="AM1100" i="3"/>
  <c r="AL1100" i="3"/>
  <c r="AH1100" i="3"/>
  <c r="AG1100" i="3"/>
  <c r="AD1100" i="3"/>
  <c r="AE1100" i="3" s="1"/>
  <c r="AB1100" i="3"/>
  <c r="AK1100" i="3" s="1"/>
  <c r="K1100" i="3"/>
  <c r="D1100" i="3"/>
  <c r="C1100" i="3"/>
  <c r="AU1099" i="3"/>
  <c r="AO1099" i="3"/>
  <c r="AP1099" i="3" s="1"/>
  <c r="AN1099" i="3"/>
  <c r="AM1099" i="3"/>
  <c r="AL1099" i="3"/>
  <c r="AH1099" i="3"/>
  <c r="AG1099" i="3"/>
  <c r="AD1099" i="3"/>
  <c r="AE1099" i="3" s="1"/>
  <c r="AB1099" i="3"/>
  <c r="AK1099" i="3" s="1"/>
  <c r="K1099" i="3"/>
  <c r="D1099" i="3"/>
  <c r="C1099" i="3"/>
  <c r="AU1098" i="3"/>
  <c r="AO1098" i="3"/>
  <c r="AP1098" i="3" s="1"/>
  <c r="AN1098" i="3"/>
  <c r="AM1098" i="3"/>
  <c r="AL1098" i="3"/>
  <c r="AH1098" i="3"/>
  <c r="AG1098" i="3"/>
  <c r="AD1098" i="3"/>
  <c r="AE1098" i="3" s="1"/>
  <c r="AB1098" i="3"/>
  <c r="AC1098" i="3" s="1"/>
  <c r="K1098" i="3"/>
  <c r="D1098" i="3"/>
  <c r="C1098" i="3"/>
  <c r="AU1097" i="3"/>
  <c r="AO1097" i="3"/>
  <c r="AP1097" i="3" s="1"/>
  <c r="AN1097" i="3"/>
  <c r="AM1097" i="3"/>
  <c r="AL1097" i="3"/>
  <c r="AH1097" i="3"/>
  <c r="AG1097" i="3"/>
  <c r="AD1097" i="3"/>
  <c r="AE1097" i="3" s="1"/>
  <c r="AB1097" i="3"/>
  <c r="K1097" i="3"/>
  <c r="D1097" i="3"/>
  <c r="C1097" i="3"/>
  <c r="AU1096" i="3"/>
  <c r="AO1096" i="3"/>
  <c r="AP1096" i="3" s="1"/>
  <c r="AN1096" i="3"/>
  <c r="AM1096" i="3"/>
  <c r="AL1096" i="3"/>
  <c r="AH1096" i="3"/>
  <c r="AG1096" i="3"/>
  <c r="AD1096" i="3"/>
  <c r="AE1096" i="3" s="1"/>
  <c r="AB1096" i="3"/>
  <c r="AK1096" i="3" s="1"/>
  <c r="K1096" i="3"/>
  <c r="D1096" i="3"/>
  <c r="C1096" i="3"/>
  <c r="AU1095" i="3"/>
  <c r="AO1095" i="3"/>
  <c r="AP1095" i="3" s="1"/>
  <c r="AN1095" i="3"/>
  <c r="AM1095" i="3"/>
  <c r="AL1095" i="3"/>
  <c r="AH1095" i="3"/>
  <c r="AG1095" i="3"/>
  <c r="AD1095" i="3"/>
  <c r="AE1095" i="3" s="1"/>
  <c r="AB1095" i="3"/>
  <c r="AC1095" i="3" s="1"/>
  <c r="K1095" i="3"/>
  <c r="D1095" i="3"/>
  <c r="C1095" i="3"/>
  <c r="AU1094" i="3"/>
  <c r="AO1094" i="3"/>
  <c r="AP1094" i="3" s="1"/>
  <c r="AN1094" i="3"/>
  <c r="AM1094" i="3"/>
  <c r="AL1094" i="3"/>
  <c r="AH1094" i="3"/>
  <c r="AG1094" i="3"/>
  <c r="AD1094" i="3"/>
  <c r="AE1094" i="3" s="1"/>
  <c r="AB1094" i="3"/>
  <c r="AK1094" i="3" s="1"/>
  <c r="K1094" i="3"/>
  <c r="D1094" i="3"/>
  <c r="C1094" i="3"/>
  <c r="AU1093" i="3"/>
  <c r="AO1093" i="3"/>
  <c r="AP1093" i="3" s="1"/>
  <c r="AN1093" i="3"/>
  <c r="AM1093" i="3"/>
  <c r="AL1093" i="3"/>
  <c r="AH1093" i="3"/>
  <c r="AG1093" i="3"/>
  <c r="AD1093" i="3"/>
  <c r="AE1093" i="3" s="1"/>
  <c r="AB1093" i="3"/>
  <c r="AC1093" i="3" s="1"/>
  <c r="K1093" i="3"/>
  <c r="D1093" i="3"/>
  <c r="C1093" i="3"/>
  <c r="AU1092" i="3"/>
  <c r="AO1092" i="3"/>
  <c r="AP1092" i="3" s="1"/>
  <c r="AN1092" i="3"/>
  <c r="AM1092" i="3"/>
  <c r="AL1092" i="3"/>
  <c r="AH1092" i="3"/>
  <c r="AG1092" i="3"/>
  <c r="AD1092" i="3"/>
  <c r="AE1092" i="3" s="1"/>
  <c r="AB1092" i="3"/>
  <c r="AK1092" i="3" s="1"/>
  <c r="K1092" i="3"/>
  <c r="D1092" i="3"/>
  <c r="C1092" i="3"/>
  <c r="AU1091" i="3"/>
  <c r="AO1091" i="3"/>
  <c r="AP1091" i="3" s="1"/>
  <c r="AN1091" i="3"/>
  <c r="AM1091" i="3"/>
  <c r="AL1091" i="3"/>
  <c r="AH1091" i="3"/>
  <c r="AG1091" i="3"/>
  <c r="AD1091" i="3"/>
  <c r="AE1091" i="3" s="1"/>
  <c r="AB1091" i="3"/>
  <c r="AC1091" i="3" s="1"/>
  <c r="K1091" i="3"/>
  <c r="D1091" i="3"/>
  <c r="C1091" i="3"/>
  <c r="AU1090" i="3"/>
  <c r="AO1090" i="3"/>
  <c r="AP1090" i="3" s="1"/>
  <c r="AN1090" i="3"/>
  <c r="AM1090" i="3"/>
  <c r="AL1090" i="3"/>
  <c r="AH1090" i="3"/>
  <c r="AG1090" i="3"/>
  <c r="AD1090" i="3"/>
  <c r="AE1090" i="3" s="1"/>
  <c r="AB1090" i="3"/>
  <c r="AK1090" i="3" s="1"/>
  <c r="K1090" i="3"/>
  <c r="D1090" i="3"/>
  <c r="C1090" i="3"/>
  <c r="AU1089" i="3"/>
  <c r="AO1089" i="3"/>
  <c r="AP1089" i="3" s="1"/>
  <c r="AN1089" i="3"/>
  <c r="AM1089" i="3"/>
  <c r="AL1089" i="3"/>
  <c r="AH1089" i="3"/>
  <c r="AG1089" i="3"/>
  <c r="AD1089" i="3"/>
  <c r="AE1089" i="3" s="1"/>
  <c r="AB1089" i="3"/>
  <c r="AC1089" i="3" s="1"/>
  <c r="K1089" i="3"/>
  <c r="D1089" i="3"/>
  <c r="C1089" i="3"/>
  <c r="AU1088" i="3"/>
  <c r="AO1088" i="3"/>
  <c r="AP1088" i="3" s="1"/>
  <c r="AN1088" i="3"/>
  <c r="AM1088" i="3"/>
  <c r="AL1088" i="3"/>
  <c r="AH1088" i="3"/>
  <c r="AG1088" i="3"/>
  <c r="AD1088" i="3"/>
  <c r="AE1088" i="3" s="1"/>
  <c r="AB1088" i="3"/>
  <c r="K1088" i="3"/>
  <c r="D1088" i="3"/>
  <c r="C1088" i="3"/>
  <c r="AU1087" i="3"/>
  <c r="AO1087" i="3"/>
  <c r="AP1087" i="3" s="1"/>
  <c r="AN1087" i="3"/>
  <c r="AM1087" i="3"/>
  <c r="AL1087" i="3"/>
  <c r="AH1087" i="3"/>
  <c r="AG1087" i="3"/>
  <c r="AD1087" i="3"/>
  <c r="AE1087" i="3" s="1"/>
  <c r="AB1087" i="3"/>
  <c r="AK1087" i="3" s="1"/>
  <c r="K1087" i="3"/>
  <c r="D1087" i="3"/>
  <c r="C1087" i="3"/>
  <c r="AU1086" i="3"/>
  <c r="AO1086" i="3"/>
  <c r="AP1086" i="3" s="1"/>
  <c r="AN1086" i="3"/>
  <c r="AM1086" i="3"/>
  <c r="AL1086" i="3"/>
  <c r="AH1086" i="3"/>
  <c r="AG1086" i="3"/>
  <c r="AD1086" i="3"/>
  <c r="AE1086" i="3" s="1"/>
  <c r="AB1086" i="3"/>
  <c r="AC1086" i="3" s="1"/>
  <c r="K1086" i="3"/>
  <c r="D1086" i="3"/>
  <c r="C1086" i="3"/>
  <c r="AU1085" i="3"/>
  <c r="AO1085" i="3"/>
  <c r="AP1085" i="3" s="1"/>
  <c r="AN1085" i="3"/>
  <c r="AM1085" i="3"/>
  <c r="AL1085" i="3"/>
  <c r="AH1085" i="3"/>
  <c r="AG1085" i="3"/>
  <c r="AD1085" i="3"/>
  <c r="AE1085" i="3" s="1"/>
  <c r="AB1085" i="3"/>
  <c r="AK1085" i="3" s="1"/>
  <c r="K1085" i="3"/>
  <c r="D1085" i="3"/>
  <c r="C1085" i="3"/>
  <c r="AU1084" i="3"/>
  <c r="AO1084" i="3"/>
  <c r="AP1084" i="3" s="1"/>
  <c r="AN1084" i="3"/>
  <c r="AM1084" i="3"/>
  <c r="AL1084" i="3"/>
  <c r="AH1084" i="3"/>
  <c r="AG1084" i="3"/>
  <c r="AD1084" i="3"/>
  <c r="AE1084" i="3" s="1"/>
  <c r="AB1084" i="3"/>
  <c r="AC1084" i="3" s="1"/>
  <c r="K1084" i="3"/>
  <c r="D1084" i="3"/>
  <c r="C1084" i="3"/>
  <c r="AU1083" i="3"/>
  <c r="AO1083" i="3"/>
  <c r="AP1083" i="3" s="1"/>
  <c r="AN1083" i="3"/>
  <c r="AM1083" i="3"/>
  <c r="AL1083" i="3"/>
  <c r="AH1083" i="3"/>
  <c r="AG1083" i="3"/>
  <c r="AD1083" i="3"/>
  <c r="AE1083" i="3" s="1"/>
  <c r="AB1083" i="3"/>
  <c r="AK1083" i="3" s="1"/>
  <c r="K1083" i="3"/>
  <c r="D1083" i="3"/>
  <c r="C1083" i="3"/>
  <c r="AU1082" i="3"/>
  <c r="AO1082" i="3"/>
  <c r="AP1082" i="3" s="1"/>
  <c r="AN1082" i="3"/>
  <c r="AM1082" i="3"/>
  <c r="AL1082" i="3"/>
  <c r="AH1082" i="3"/>
  <c r="AG1082" i="3"/>
  <c r="AD1082" i="3"/>
  <c r="AE1082" i="3" s="1"/>
  <c r="AB1082" i="3"/>
  <c r="AK1082" i="3" s="1"/>
  <c r="K1082" i="3"/>
  <c r="D1082" i="3"/>
  <c r="C1082" i="3"/>
  <c r="AU1081" i="3"/>
  <c r="AO1081" i="3"/>
  <c r="AP1081" i="3" s="1"/>
  <c r="AN1081" i="3"/>
  <c r="AM1081" i="3"/>
  <c r="AL1081" i="3"/>
  <c r="AH1081" i="3"/>
  <c r="AG1081" i="3"/>
  <c r="AD1081" i="3"/>
  <c r="AE1081" i="3" s="1"/>
  <c r="AB1081" i="3"/>
  <c r="AC1081" i="3" s="1"/>
  <c r="K1081" i="3"/>
  <c r="D1081" i="3"/>
  <c r="C1081" i="3"/>
  <c r="AU1080" i="3"/>
  <c r="AO1080" i="3"/>
  <c r="AP1080" i="3" s="1"/>
  <c r="AN1080" i="3"/>
  <c r="AM1080" i="3"/>
  <c r="AL1080" i="3"/>
  <c r="AH1080" i="3"/>
  <c r="AG1080" i="3"/>
  <c r="AD1080" i="3"/>
  <c r="AE1080" i="3" s="1"/>
  <c r="AB1080" i="3"/>
  <c r="AK1080" i="3" s="1"/>
  <c r="K1080" i="3"/>
  <c r="D1080" i="3"/>
  <c r="C1080" i="3"/>
  <c r="AU1079" i="3"/>
  <c r="AO1079" i="3"/>
  <c r="AP1079" i="3" s="1"/>
  <c r="AN1079" i="3"/>
  <c r="AM1079" i="3"/>
  <c r="AL1079" i="3"/>
  <c r="AH1079" i="3"/>
  <c r="AG1079" i="3"/>
  <c r="AD1079" i="3"/>
  <c r="AE1079" i="3" s="1"/>
  <c r="AB1079" i="3"/>
  <c r="AC1079" i="3" s="1"/>
  <c r="K1079" i="3"/>
  <c r="D1079" i="3"/>
  <c r="C1079" i="3"/>
  <c r="AU1078" i="3"/>
  <c r="AO1078" i="3"/>
  <c r="AP1078" i="3" s="1"/>
  <c r="AN1078" i="3"/>
  <c r="AM1078" i="3"/>
  <c r="AL1078" i="3"/>
  <c r="AH1078" i="3"/>
  <c r="AG1078" i="3"/>
  <c r="AD1078" i="3"/>
  <c r="AE1078" i="3" s="1"/>
  <c r="AB1078" i="3"/>
  <c r="AK1078" i="3" s="1"/>
  <c r="K1078" i="3"/>
  <c r="D1078" i="3"/>
  <c r="C1078" i="3"/>
  <c r="AU1077" i="3"/>
  <c r="AO1077" i="3"/>
  <c r="AP1077" i="3" s="1"/>
  <c r="AN1077" i="3"/>
  <c r="AM1077" i="3"/>
  <c r="AL1077" i="3"/>
  <c r="AH1077" i="3"/>
  <c r="AG1077" i="3"/>
  <c r="AD1077" i="3"/>
  <c r="AE1077" i="3" s="1"/>
  <c r="AB1077" i="3"/>
  <c r="AC1077" i="3" s="1"/>
  <c r="K1077" i="3"/>
  <c r="D1077" i="3"/>
  <c r="C1077" i="3"/>
  <c r="AU1076" i="3"/>
  <c r="AO1076" i="3"/>
  <c r="AP1076" i="3" s="1"/>
  <c r="AN1076" i="3"/>
  <c r="AM1076" i="3"/>
  <c r="AL1076" i="3"/>
  <c r="AH1076" i="3"/>
  <c r="AG1076" i="3"/>
  <c r="AD1076" i="3"/>
  <c r="AE1076" i="3" s="1"/>
  <c r="AB1076" i="3"/>
  <c r="AK1076" i="3" s="1"/>
  <c r="K1076" i="3"/>
  <c r="D1076" i="3"/>
  <c r="C1076" i="3"/>
  <c r="AU1075" i="3"/>
  <c r="AO1075" i="3"/>
  <c r="AP1075" i="3" s="1"/>
  <c r="AN1075" i="3"/>
  <c r="AM1075" i="3"/>
  <c r="AL1075" i="3"/>
  <c r="AH1075" i="3"/>
  <c r="AG1075" i="3"/>
  <c r="AD1075" i="3"/>
  <c r="AE1075" i="3" s="1"/>
  <c r="AB1075" i="3"/>
  <c r="AK1075" i="3" s="1"/>
  <c r="K1075" i="3"/>
  <c r="D1075" i="3"/>
  <c r="C1075" i="3"/>
  <c r="AU1074" i="3"/>
  <c r="AO1074" i="3"/>
  <c r="AP1074" i="3" s="1"/>
  <c r="AN1074" i="3"/>
  <c r="AM1074" i="3"/>
  <c r="AL1074" i="3"/>
  <c r="AH1074" i="3"/>
  <c r="AG1074" i="3"/>
  <c r="AD1074" i="3"/>
  <c r="AE1074" i="3" s="1"/>
  <c r="AB1074" i="3"/>
  <c r="AC1074" i="3" s="1"/>
  <c r="K1074" i="3"/>
  <c r="D1074" i="3"/>
  <c r="C1074" i="3"/>
  <c r="AU1073" i="3"/>
  <c r="AO1073" i="3"/>
  <c r="AP1073" i="3" s="1"/>
  <c r="AN1073" i="3"/>
  <c r="AM1073" i="3"/>
  <c r="AL1073" i="3"/>
  <c r="AH1073" i="3"/>
  <c r="AG1073" i="3"/>
  <c r="AD1073" i="3"/>
  <c r="AE1073" i="3" s="1"/>
  <c r="AB1073" i="3"/>
  <c r="AK1073" i="3" s="1"/>
  <c r="K1073" i="3"/>
  <c r="D1073" i="3"/>
  <c r="C1073" i="3"/>
  <c r="AU1072" i="3"/>
  <c r="AO1072" i="3"/>
  <c r="AP1072" i="3" s="1"/>
  <c r="AN1072" i="3"/>
  <c r="AM1072" i="3"/>
  <c r="AL1072" i="3"/>
  <c r="AH1072" i="3"/>
  <c r="AG1072" i="3"/>
  <c r="AD1072" i="3"/>
  <c r="AE1072" i="3" s="1"/>
  <c r="AB1072" i="3"/>
  <c r="AC1072" i="3" s="1"/>
  <c r="K1072" i="3"/>
  <c r="D1072" i="3"/>
  <c r="C1072" i="3"/>
  <c r="AU1071" i="3"/>
  <c r="AO1071" i="3"/>
  <c r="AP1071" i="3" s="1"/>
  <c r="AN1071" i="3"/>
  <c r="AM1071" i="3"/>
  <c r="AL1071" i="3"/>
  <c r="AH1071" i="3"/>
  <c r="AG1071" i="3"/>
  <c r="AD1071" i="3"/>
  <c r="AE1071" i="3" s="1"/>
  <c r="AB1071" i="3"/>
  <c r="AK1071" i="3" s="1"/>
  <c r="K1071" i="3"/>
  <c r="D1071" i="3"/>
  <c r="C1071" i="3"/>
  <c r="AU1070" i="3"/>
  <c r="AO1070" i="3"/>
  <c r="AP1070" i="3" s="1"/>
  <c r="AN1070" i="3"/>
  <c r="AM1070" i="3"/>
  <c r="AL1070" i="3"/>
  <c r="AH1070" i="3"/>
  <c r="AG1070" i="3"/>
  <c r="AD1070" i="3"/>
  <c r="AE1070" i="3" s="1"/>
  <c r="AB1070" i="3"/>
  <c r="AC1070" i="3" s="1"/>
  <c r="K1070" i="3"/>
  <c r="D1070" i="3"/>
  <c r="C1070" i="3"/>
  <c r="AU1069" i="3"/>
  <c r="AO1069" i="3"/>
  <c r="AP1069" i="3" s="1"/>
  <c r="AN1069" i="3"/>
  <c r="AM1069" i="3"/>
  <c r="AL1069" i="3"/>
  <c r="AH1069" i="3"/>
  <c r="AG1069" i="3"/>
  <c r="AD1069" i="3"/>
  <c r="AE1069" i="3" s="1"/>
  <c r="AB1069" i="3"/>
  <c r="AK1069" i="3" s="1"/>
  <c r="K1069" i="3"/>
  <c r="D1069" i="3"/>
  <c r="C1069" i="3"/>
  <c r="AU1068" i="3"/>
  <c r="AO1068" i="3"/>
  <c r="AP1068" i="3" s="1"/>
  <c r="AN1068" i="3"/>
  <c r="AM1068" i="3"/>
  <c r="AL1068" i="3"/>
  <c r="AK1068" i="3"/>
  <c r="AH1068" i="3"/>
  <c r="AG1068" i="3"/>
  <c r="AB1068" i="3"/>
  <c r="AC1068" i="3" s="1"/>
  <c r="K1068" i="3"/>
  <c r="D1068" i="3"/>
  <c r="C1068" i="3"/>
  <c r="AU1067" i="3"/>
  <c r="AO1067" i="3"/>
  <c r="AP1067" i="3" s="1"/>
  <c r="AN1067" i="3"/>
  <c r="AM1067" i="3"/>
  <c r="AL1067" i="3"/>
  <c r="AK1067" i="3"/>
  <c r="AH1067" i="3"/>
  <c r="AG1067" i="3"/>
  <c r="AB1067" i="3"/>
  <c r="AD1067" i="3" s="1"/>
  <c r="AE1067" i="3" s="1"/>
  <c r="K1067" i="3"/>
  <c r="D1067" i="3"/>
  <c r="C1067" i="3"/>
  <c r="AU1066" i="3"/>
  <c r="AO1066" i="3"/>
  <c r="AP1066" i="3" s="1"/>
  <c r="AN1066" i="3"/>
  <c r="AM1066" i="3"/>
  <c r="AL1066" i="3"/>
  <c r="AK1066" i="3"/>
  <c r="AH1066" i="3"/>
  <c r="AG1066" i="3"/>
  <c r="AB1066" i="3"/>
  <c r="K1066" i="3"/>
  <c r="D1066" i="3"/>
  <c r="C1066" i="3"/>
  <c r="AU1065" i="3"/>
  <c r="AO1065" i="3"/>
  <c r="AP1065" i="3" s="1"/>
  <c r="AN1065" i="3"/>
  <c r="AM1065" i="3"/>
  <c r="AL1065" i="3"/>
  <c r="AK1065" i="3"/>
  <c r="AH1065" i="3"/>
  <c r="AG1065" i="3"/>
  <c r="AB1065" i="3"/>
  <c r="AD1065" i="3" s="1"/>
  <c r="AE1065" i="3" s="1"/>
  <c r="K1065" i="3"/>
  <c r="D1065" i="3"/>
  <c r="C1065" i="3"/>
  <c r="AU1064" i="3"/>
  <c r="AO1064" i="3"/>
  <c r="AP1064" i="3" s="1"/>
  <c r="AN1064" i="3"/>
  <c r="AM1064" i="3"/>
  <c r="AL1064" i="3"/>
  <c r="AH1064" i="3"/>
  <c r="AG1064" i="3"/>
  <c r="AD1064" i="3"/>
  <c r="AE1064" i="3" s="1"/>
  <c r="AB1064" i="3"/>
  <c r="AC1064" i="3" s="1"/>
  <c r="K1064" i="3"/>
  <c r="D1064" i="3"/>
  <c r="C1064" i="3"/>
  <c r="AU1063" i="3"/>
  <c r="AO1063" i="3"/>
  <c r="AP1063" i="3" s="1"/>
  <c r="AN1063" i="3"/>
  <c r="AM1063" i="3"/>
  <c r="AL1063" i="3"/>
  <c r="AH1063" i="3"/>
  <c r="AG1063" i="3"/>
  <c r="AD1063" i="3"/>
  <c r="AE1063" i="3" s="1"/>
  <c r="AB1063" i="3"/>
  <c r="AK1063" i="3" s="1"/>
  <c r="K1063" i="3"/>
  <c r="D1063" i="3"/>
  <c r="C1063" i="3"/>
  <c r="AU1062" i="3"/>
  <c r="AO1062" i="3"/>
  <c r="AP1062" i="3" s="1"/>
  <c r="AN1062" i="3"/>
  <c r="AM1062" i="3"/>
  <c r="AL1062" i="3"/>
  <c r="AH1062" i="3"/>
  <c r="AG1062" i="3"/>
  <c r="AD1062" i="3"/>
  <c r="AE1062" i="3" s="1"/>
  <c r="AB1062" i="3"/>
  <c r="AC1062" i="3" s="1"/>
  <c r="K1062" i="3"/>
  <c r="D1062" i="3"/>
  <c r="C1062" i="3"/>
  <c r="AU1061" i="3"/>
  <c r="AO1061" i="3"/>
  <c r="AP1061" i="3" s="1"/>
  <c r="AN1061" i="3"/>
  <c r="AM1061" i="3"/>
  <c r="AL1061" i="3"/>
  <c r="AH1061" i="3"/>
  <c r="AG1061" i="3"/>
  <c r="AD1061" i="3"/>
  <c r="AE1061" i="3" s="1"/>
  <c r="AB1061" i="3"/>
  <c r="AK1061" i="3" s="1"/>
  <c r="K1061" i="3"/>
  <c r="D1061" i="3"/>
  <c r="C1061" i="3"/>
  <c r="AU1060" i="3"/>
  <c r="AO1060" i="3"/>
  <c r="AP1060" i="3" s="1"/>
  <c r="AN1060" i="3"/>
  <c r="AM1060" i="3"/>
  <c r="AL1060" i="3"/>
  <c r="AH1060" i="3"/>
  <c r="AG1060" i="3"/>
  <c r="AD1060" i="3"/>
  <c r="AE1060" i="3" s="1"/>
  <c r="AB1060" i="3"/>
  <c r="AC1060" i="3" s="1"/>
  <c r="K1060" i="3"/>
  <c r="D1060" i="3"/>
  <c r="C1060" i="3"/>
  <c r="AU1059" i="3"/>
  <c r="AO1059" i="3"/>
  <c r="AP1059" i="3" s="1"/>
  <c r="AN1059" i="3"/>
  <c r="AM1059" i="3"/>
  <c r="AL1059" i="3"/>
  <c r="AH1059" i="3"/>
  <c r="AG1059" i="3"/>
  <c r="AD1059" i="3"/>
  <c r="AE1059" i="3" s="1"/>
  <c r="AB1059" i="3"/>
  <c r="AK1059" i="3" s="1"/>
  <c r="K1059" i="3"/>
  <c r="D1059" i="3"/>
  <c r="C1059" i="3"/>
  <c r="AU1058" i="3"/>
  <c r="AO1058" i="3"/>
  <c r="AP1058" i="3" s="1"/>
  <c r="AN1058" i="3"/>
  <c r="AM1058" i="3"/>
  <c r="AL1058" i="3"/>
  <c r="AH1058" i="3"/>
  <c r="AG1058" i="3"/>
  <c r="AD1058" i="3"/>
  <c r="AE1058" i="3" s="1"/>
  <c r="AB1058" i="3"/>
  <c r="AC1058" i="3" s="1"/>
  <c r="K1058" i="3"/>
  <c r="D1058" i="3"/>
  <c r="C1058" i="3"/>
  <c r="AU1057" i="3"/>
  <c r="AO1057" i="3"/>
  <c r="AP1057" i="3" s="1"/>
  <c r="AN1057" i="3"/>
  <c r="AM1057" i="3"/>
  <c r="AL1057" i="3"/>
  <c r="AH1057" i="3"/>
  <c r="AG1057" i="3"/>
  <c r="AD1057" i="3"/>
  <c r="AE1057" i="3" s="1"/>
  <c r="AB1057" i="3"/>
  <c r="AK1057" i="3" s="1"/>
  <c r="K1057" i="3"/>
  <c r="D1057" i="3"/>
  <c r="C1057" i="3"/>
  <c r="AO1056" i="3"/>
  <c r="AP1056" i="3" s="1"/>
  <c r="AN1056" i="3"/>
  <c r="AM1056" i="3"/>
  <c r="AL1056" i="3"/>
  <c r="AH1056" i="3"/>
  <c r="AG1056" i="3"/>
  <c r="AD1056" i="3"/>
  <c r="AE1056" i="3" s="1"/>
  <c r="AB1056" i="3"/>
  <c r="AC1056" i="3" s="1"/>
  <c r="K1056" i="3"/>
  <c r="D1056" i="3"/>
  <c r="C1056" i="3"/>
  <c r="AO1055" i="3"/>
  <c r="AP1055" i="3" s="1"/>
  <c r="AN1055" i="3"/>
  <c r="AM1055" i="3"/>
  <c r="AL1055" i="3"/>
  <c r="AH1055" i="3"/>
  <c r="AG1055" i="3"/>
  <c r="AD1055" i="3"/>
  <c r="AE1055" i="3" s="1"/>
  <c r="AB1055" i="3"/>
  <c r="AK1055" i="3" s="1"/>
  <c r="K1055" i="3"/>
  <c r="D1055" i="3"/>
  <c r="C1055" i="3"/>
  <c r="AO1054" i="3"/>
  <c r="AP1054" i="3" s="1"/>
  <c r="AN1054" i="3"/>
  <c r="AM1054" i="3"/>
  <c r="AL1054" i="3"/>
  <c r="AH1054" i="3"/>
  <c r="AG1054" i="3"/>
  <c r="AD1054" i="3"/>
  <c r="AE1054" i="3" s="1"/>
  <c r="AB1054" i="3"/>
  <c r="AK1054" i="3" s="1"/>
  <c r="K1054" i="3"/>
  <c r="D1054" i="3"/>
  <c r="C1054" i="3"/>
  <c r="AO1053" i="3"/>
  <c r="AP1053" i="3" s="1"/>
  <c r="AN1053" i="3"/>
  <c r="AM1053" i="3"/>
  <c r="AL1053" i="3"/>
  <c r="AH1053" i="3"/>
  <c r="AG1053" i="3"/>
  <c r="AD1053" i="3"/>
  <c r="AE1053" i="3" s="1"/>
  <c r="AB1053" i="3"/>
  <c r="AK1053" i="3" s="1"/>
  <c r="K1053" i="3"/>
  <c r="D1053" i="3"/>
  <c r="C1053" i="3"/>
  <c r="AO1052" i="3"/>
  <c r="AP1052" i="3" s="1"/>
  <c r="AN1052" i="3"/>
  <c r="AM1052" i="3"/>
  <c r="AL1052" i="3"/>
  <c r="AH1052" i="3"/>
  <c r="AG1052" i="3"/>
  <c r="AD1052" i="3"/>
  <c r="AE1052" i="3" s="1"/>
  <c r="AB1052" i="3"/>
  <c r="AC1052" i="3" s="1"/>
  <c r="K1052" i="3"/>
  <c r="D1052" i="3"/>
  <c r="C1052" i="3"/>
  <c r="AO1051" i="3"/>
  <c r="AP1051" i="3" s="1"/>
  <c r="AN1051" i="3"/>
  <c r="AM1051" i="3"/>
  <c r="AL1051" i="3"/>
  <c r="AH1051" i="3"/>
  <c r="AG1051" i="3"/>
  <c r="AD1051" i="3"/>
  <c r="AE1051" i="3" s="1"/>
  <c r="AB1051" i="3"/>
  <c r="AK1051" i="3" s="1"/>
  <c r="K1051" i="3"/>
  <c r="D1051" i="3"/>
  <c r="C1051" i="3"/>
  <c r="AO1050" i="3"/>
  <c r="AP1050" i="3" s="1"/>
  <c r="AN1050" i="3"/>
  <c r="AM1050" i="3"/>
  <c r="AL1050" i="3"/>
  <c r="AH1050" i="3"/>
  <c r="AG1050" i="3"/>
  <c r="AD1050" i="3"/>
  <c r="AE1050" i="3" s="1"/>
  <c r="AB1050" i="3"/>
  <c r="AK1050" i="3" s="1"/>
  <c r="K1050" i="3"/>
  <c r="D1050" i="3"/>
  <c r="C1050" i="3"/>
  <c r="AO1049" i="3"/>
  <c r="AP1049" i="3" s="1"/>
  <c r="AN1049" i="3"/>
  <c r="AM1049" i="3"/>
  <c r="AL1049" i="3"/>
  <c r="AH1049" i="3"/>
  <c r="AG1049" i="3"/>
  <c r="AD1049" i="3"/>
  <c r="AE1049" i="3" s="1"/>
  <c r="AB1049" i="3"/>
  <c r="K1049" i="3"/>
  <c r="D1049" i="3"/>
  <c r="C1049" i="3"/>
  <c r="AU1048" i="3"/>
  <c r="AO1048" i="3"/>
  <c r="AP1048" i="3" s="1"/>
  <c r="AN1048" i="3"/>
  <c r="AM1048" i="3"/>
  <c r="AL1048" i="3"/>
  <c r="AH1048" i="3"/>
  <c r="AG1048" i="3"/>
  <c r="AD1048" i="3"/>
  <c r="AE1048" i="3" s="1"/>
  <c r="AB1048" i="3"/>
  <c r="AC1048" i="3" s="1"/>
  <c r="K1048" i="3"/>
  <c r="D1048" i="3"/>
  <c r="C1048" i="3"/>
  <c r="AU1047" i="3"/>
  <c r="AO1047" i="3"/>
  <c r="AP1047" i="3" s="1"/>
  <c r="AN1047" i="3"/>
  <c r="AM1047" i="3"/>
  <c r="AL1047" i="3"/>
  <c r="AH1047" i="3"/>
  <c r="AG1047" i="3"/>
  <c r="AD1047" i="3"/>
  <c r="AE1047" i="3" s="1"/>
  <c r="AB1047" i="3"/>
  <c r="AK1047" i="3" s="1"/>
  <c r="K1047" i="3"/>
  <c r="D1047" i="3"/>
  <c r="C1047" i="3"/>
  <c r="AU1046" i="3"/>
  <c r="AO1046" i="3"/>
  <c r="AP1046" i="3" s="1"/>
  <c r="AN1046" i="3"/>
  <c r="AM1046" i="3"/>
  <c r="AL1046" i="3"/>
  <c r="AH1046" i="3"/>
  <c r="AG1046" i="3"/>
  <c r="AD1046" i="3"/>
  <c r="AE1046" i="3" s="1"/>
  <c r="AB1046" i="3"/>
  <c r="AK1046" i="3" s="1"/>
  <c r="K1046" i="3"/>
  <c r="D1046" i="3"/>
  <c r="C1046" i="3"/>
  <c r="AU1045" i="3"/>
  <c r="AO1045" i="3"/>
  <c r="AP1045" i="3" s="1"/>
  <c r="AN1045" i="3"/>
  <c r="AM1045" i="3"/>
  <c r="AL1045" i="3"/>
  <c r="AH1045" i="3"/>
  <c r="AG1045" i="3"/>
  <c r="AD1045" i="3"/>
  <c r="AE1045" i="3" s="1"/>
  <c r="AB1045" i="3"/>
  <c r="AC1045" i="3" s="1"/>
  <c r="K1045" i="3"/>
  <c r="D1045" i="3"/>
  <c r="C1045" i="3"/>
  <c r="AU1044" i="3"/>
  <c r="AO1044" i="3"/>
  <c r="AP1044" i="3" s="1"/>
  <c r="AN1044" i="3"/>
  <c r="AM1044" i="3"/>
  <c r="AL1044" i="3"/>
  <c r="AH1044" i="3"/>
  <c r="AG1044" i="3"/>
  <c r="AD1044" i="3"/>
  <c r="AE1044" i="3" s="1"/>
  <c r="AB1044" i="3"/>
  <c r="AC1044" i="3" s="1"/>
  <c r="K1044" i="3"/>
  <c r="D1044" i="3"/>
  <c r="C1044" i="3"/>
  <c r="AU1043" i="3"/>
  <c r="AO1043" i="3"/>
  <c r="AP1043" i="3" s="1"/>
  <c r="AN1043" i="3"/>
  <c r="AM1043" i="3"/>
  <c r="AL1043" i="3"/>
  <c r="AH1043" i="3"/>
  <c r="AG1043" i="3"/>
  <c r="AD1043" i="3"/>
  <c r="AE1043" i="3" s="1"/>
  <c r="AB1043" i="3"/>
  <c r="AK1043" i="3" s="1"/>
  <c r="K1043" i="3"/>
  <c r="D1043" i="3"/>
  <c r="C1043" i="3"/>
  <c r="AU1042" i="3"/>
  <c r="AO1042" i="3"/>
  <c r="AP1042" i="3" s="1"/>
  <c r="AN1042" i="3"/>
  <c r="AM1042" i="3"/>
  <c r="AL1042" i="3"/>
  <c r="AH1042" i="3"/>
  <c r="AG1042" i="3"/>
  <c r="AD1042" i="3"/>
  <c r="AE1042" i="3" s="1"/>
  <c r="AB1042" i="3"/>
  <c r="AK1042" i="3" s="1"/>
  <c r="K1042" i="3"/>
  <c r="D1042" i="3"/>
  <c r="C1042" i="3"/>
  <c r="AU1041" i="3"/>
  <c r="AO1041" i="3"/>
  <c r="AP1041" i="3" s="1"/>
  <c r="AN1041" i="3"/>
  <c r="AM1041" i="3"/>
  <c r="AL1041" i="3"/>
  <c r="AH1041" i="3"/>
  <c r="AG1041" i="3"/>
  <c r="AD1041" i="3"/>
  <c r="AE1041" i="3" s="1"/>
  <c r="AB1041" i="3"/>
  <c r="AK1041" i="3" s="1"/>
  <c r="K1041" i="3"/>
  <c r="D1041" i="3"/>
  <c r="C1041" i="3"/>
  <c r="AU1040" i="3"/>
  <c r="AO1040" i="3"/>
  <c r="AP1040" i="3" s="1"/>
  <c r="AN1040" i="3"/>
  <c r="AM1040" i="3"/>
  <c r="AL1040" i="3"/>
  <c r="AH1040" i="3"/>
  <c r="AG1040" i="3"/>
  <c r="AD1040" i="3"/>
  <c r="AE1040" i="3" s="1"/>
  <c r="AB1040" i="3"/>
  <c r="AC1040" i="3" s="1"/>
  <c r="K1040" i="3"/>
  <c r="D1040" i="3"/>
  <c r="C1040" i="3"/>
  <c r="AU1039" i="3"/>
  <c r="AO1039" i="3"/>
  <c r="AP1039" i="3" s="1"/>
  <c r="AN1039" i="3"/>
  <c r="AM1039" i="3"/>
  <c r="AL1039" i="3"/>
  <c r="AH1039" i="3"/>
  <c r="AG1039" i="3"/>
  <c r="AD1039" i="3"/>
  <c r="AE1039" i="3" s="1"/>
  <c r="AB1039" i="3"/>
  <c r="AK1039" i="3" s="1"/>
  <c r="K1039" i="3"/>
  <c r="D1039" i="3"/>
  <c r="C1039" i="3"/>
  <c r="AU1038" i="3"/>
  <c r="AO1038" i="3"/>
  <c r="AP1038" i="3" s="1"/>
  <c r="AN1038" i="3"/>
  <c r="AM1038" i="3"/>
  <c r="AL1038" i="3"/>
  <c r="AH1038" i="3"/>
  <c r="AG1038" i="3"/>
  <c r="AD1038" i="3"/>
  <c r="AE1038" i="3" s="1"/>
  <c r="AB1038" i="3"/>
  <c r="AK1038" i="3" s="1"/>
  <c r="K1038" i="3"/>
  <c r="D1038" i="3"/>
  <c r="C1038" i="3"/>
  <c r="AU1037" i="3"/>
  <c r="AO1037" i="3"/>
  <c r="AP1037" i="3" s="1"/>
  <c r="AN1037" i="3"/>
  <c r="AM1037" i="3"/>
  <c r="AL1037" i="3"/>
  <c r="AH1037" i="3"/>
  <c r="AG1037" i="3"/>
  <c r="AD1037" i="3"/>
  <c r="AE1037" i="3" s="1"/>
  <c r="AB1037" i="3"/>
  <c r="AK1037" i="3" s="1"/>
  <c r="K1037" i="3"/>
  <c r="D1037" i="3"/>
  <c r="C1037" i="3"/>
  <c r="AU1036" i="3"/>
  <c r="AO1036" i="3"/>
  <c r="AP1036" i="3" s="1"/>
  <c r="AN1036" i="3"/>
  <c r="AM1036" i="3"/>
  <c r="AL1036" i="3"/>
  <c r="AH1036" i="3"/>
  <c r="AG1036" i="3"/>
  <c r="AD1036" i="3"/>
  <c r="AE1036" i="3" s="1"/>
  <c r="AB1036" i="3"/>
  <c r="AC1036" i="3" s="1"/>
  <c r="K1036" i="3"/>
  <c r="D1036" i="3"/>
  <c r="C1036" i="3"/>
  <c r="AU1035" i="3"/>
  <c r="AO1035" i="3"/>
  <c r="AP1035" i="3" s="1"/>
  <c r="AN1035" i="3"/>
  <c r="AM1035" i="3"/>
  <c r="AL1035" i="3"/>
  <c r="AH1035" i="3"/>
  <c r="AG1035" i="3"/>
  <c r="AD1035" i="3"/>
  <c r="AE1035" i="3" s="1"/>
  <c r="AB1035" i="3"/>
  <c r="K1035" i="3"/>
  <c r="D1035" i="3"/>
  <c r="C1035" i="3"/>
  <c r="AU1034" i="3"/>
  <c r="AO1034" i="3"/>
  <c r="AP1034" i="3" s="1"/>
  <c r="AN1034" i="3"/>
  <c r="AM1034" i="3"/>
  <c r="AL1034" i="3"/>
  <c r="AH1034" i="3"/>
  <c r="AG1034" i="3"/>
  <c r="AD1034" i="3"/>
  <c r="AE1034" i="3" s="1"/>
  <c r="AB1034" i="3"/>
  <c r="AK1034" i="3" s="1"/>
  <c r="K1034" i="3"/>
  <c r="D1034" i="3"/>
  <c r="C1034" i="3"/>
  <c r="AU1033" i="3"/>
  <c r="AO1033" i="3"/>
  <c r="AP1033" i="3" s="1"/>
  <c r="AN1033" i="3"/>
  <c r="AM1033" i="3"/>
  <c r="AL1033" i="3"/>
  <c r="AH1033" i="3"/>
  <c r="AG1033" i="3"/>
  <c r="AD1033" i="3"/>
  <c r="AE1033" i="3" s="1"/>
  <c r="AB1033" i="3"/>
  <c r="AK1033" i="3" s="1"/>
  <c r="K1033" i="3"/>
  <c r="D1033" i="3"/>
  <c r="C1033" i="3"/>
  <c r="AU1032" i="3"/>
  <c r="AO1032" i="3"/>
  <c r="AP1032" i="3" s="1"/>
  <c r="AN1032" i="3"/>
  <c r="AM1032" i="3"/>
  <c r="AL1032" i="3"/>
  <c r="AH1032" i="3"/>
  <c r="AG1032" i="3"/>
  <c r="AD1032" i="3"/>
  <c r="AE1032" i="3" s="1"/>
  <c r="AB1032" i="3"/>
  <c r="AC1032" i="3" s="1"/>
  <c r="K1032" i="3"/>
  <c r="D1032" i="3"/>
  <c r="C1032" i="3"/>
  <c r="AU1031" i="3"/>
  <c r="AO1031" i="3"/>
  <c r="AP1031" i="3" s="1"/>
  <c r="AN1031" i="3"/>
  <c r="AM1031" i="3"/>
  <c r="AL1031" i="3"/>
  <c r="AH1031" i="3"/>
  <c r="AG1031" i="3"/>
  <c r="AD1031" i="3"/>
  <c r="AE1031" i="3" s="1"/>
  <c r="AB1031" i="3"/>
  <c r="AK1031" i="3" s="1"/>
  <c r="K1031" i="3"/>
  <c r="D1031" i="3"/>
  <c r="C1031" i="3"/>
  <c r="AU1030" i="3"/>
  <c r="AO1030" i="3"/>
  <c r="AP1030" i="3" s="1"/>
  <c r="AN1030" i="3"/>
  <c r="AM1030" i="3"/>
  <c r="AL1030" i="3"/>
  <c r="AH1030" i="3"/>
  <c r="AG1030" i="3"/>
  <c r="AD1030" i="3"/>
  <c r="AE1030" i="3" s="1"/>
  <c r="AB1030" i="3"/>
  <c r="AK1030" i="3" s="1"/>
  <c r="K1030" i="3"/>
  <c r="D1030" i="3"/>
  <c r="C1030" i="3"/>
  <c r="AO1029" i="3"/>
  <c r="AP1029" i="3" s="1"/>
  <c r="AN1029" i="3"/>
  <c r="AM1029" i="3"/>
  <c r="AL1029" i="3"/>
  <c r="AK1029" i="3"/>
  <c r="AH1029" i="3"/>
  <c r="AG1029" i="3"/>
  <c r="AB1029" i="3"/>
  <c r="K1029" i="3"/>
  <c r="D1029" i="3"/>
  <c r="C1029" i="3"/>
  <c r="AO1028" i="3"/>
  <c r="AP1028" i="3" s="1"/>
  <c r="AN1028" i="3"/>
  <c r="AM1028" i="3"/>
  <c r="AL1028" i="3"/>
  <c r="AK1028" i="3"/>
  <c r="AH1028" i="3"/>
  <c r="AG1028" i="3"/>
  <c r="AB1028" i="3"/>
  <c r="AC1028" i="3" s="1"/>
  <c r="K1028" i="3"/>
  <c r="D1028" i="3"/>
  <c r="C1028" i="3"/>
  <c r="AU1027" i="3"/>
  <c r="AO1027" i="3"/>
  <c r="AP1027" i="3" s="1"/>
  <c r="AN1027" i="3"/>
  <c r="AM1027" i="3"/>
  <c r="AL1027" i="3"/>
  <c r="AH1027" i="3"/>
  <c r="AG1027" i="3"/>
  <c r="AD1027" i="3"/>
  <c r="AE1027" i="3" s="1"/>
  <c r="AB1027" i="3"/>
  <c r="AK1027" i="3" s="1"/>
  <c r="K1027" i="3"/>
  <c r="D1027" i="3"/>
  <c r="C1027" i="3"/>
  <c r="AU1026" i="3"/>
  <c r="AO1026" i="3"/>
  <c r="AP1026" i="3" s="1"/>
  <c r="AN1026" i="3"/>
  <c r="AM1026" i="3"/>
  <c r="AL1026" i="3"/>
  <c r="AH1026" i="3"/>
  <c r="AG1026" i="3"/>
  <c r="AD1026" i="3"/>
  <c r="AE1026" i="3" s="1"/>
  <c r="AB1026" i="3"/>
  <c r="AK1026" i="3" s="1"/>
  <c r="K1026" i="3"/>
  <c r="D1026" i="3"/>
  <c r="C1026" i="3"/>
  <c r="AU1025" i="3"/>
  <c r="AO1025" i="3"/>
  <c r="AP1025" i="3" s="1"/>
  <c r="AN1025" i="3"/>
  <c r="AM1025" i="3"/>
  <c r="AL1025" i="3"/>
  <c r="AH1025" i="3"/>
  <c r="AG1025" i="3"/>
  <c r="AD1025" i="3"/>
  <c r="AE1025" i="3" s="1"/>
  <c r="AB1025" i="3"/>
  <c r="K1025" i="3"/>
  <c r="D1025" i="3"/>
  <c r="C1025" i="3"/>
  <c r="AU1024" i="3"/>
  <c r="AO1024" i="3"/>
  <c r="AP1024" i="3" s="1"/>
  <c r="AN1024" i="3"/>
  <c r="AM1024" i="3"/>
  <c r="AL1024" i="3"/>
  <c r="AH1024" i="3"/>
  <c r="AG1024" i="3"/>
  <c r="AD1024" i="3"/>
  <c r="AE1024" i="3" s="1"/>
  <c r="AB1024" i="3"/>
  <c r="K1024" i="3"/>
  <c r="D1024" i="3"/>
  <c r="C1024" i="3"/>
  <c r="AU1023" i="3"/>
  <c r="AO1023" i="3"/>
  <c r="AP1023" i="3" s="1"/>
  <c r="AN1023" i="3"/>
  <c r="AM1023" i="3"/>
  <c r="AL1023" i="3"/>
  <c r="AH1023" i="3"/>
  <c r="AG1023" i="3"/>
  <c r="AD1023" i="3"/>
  <c r="AE1023" i="3" s="1"/>
  <c r="AB1023" i="3"/>
  <c r="AK1023" i="3" s="1"/>
  <c r="K1023" i="3"/>
  <c r="D1023" i="3"/>
  <c r="C1023" i="3"/>
  <c r="AU1022" i="3"/>
  <c r="AO1022" i="3"/>
  <c r="AP1022" i="3" s="1"/>
  <c r="AN1022" i="3"/>
  <c r="AM1022" i="3"/>
  <c r="AL1022" i="3"/>
  <c r="AH1022" i="3"/>
  <c r="AG1022" i="3"/>
  <c r="AD1022" i="3"/>
  <c r="AE1022" i="3" s="1"/>
  <c r="AB1022" i="3"/>
  <c r="AK1022" i="3" s="1"/>
  <c r="K1022" i="3"/>
  <c r="D1022" i="3"/>
  <c r="C1022" i="3"/>
  <c r="AU1021" i="3"/>
  <c r="AO1021" i="3"/>
  <c r="AP1021" i="3" s="1"/>
  <c r="AN1021" i="3"/>
  <c r="AM1021" i="3"/>
  <c r="AL1021" i="3"/>
  <c r="AH1021" i="3"/>
  <c r="AG1021" i="3"/>
  <c r="AD1021" i="3"/>
  <c r="AE1021" i="3" s="1"/>
  <c r="AB1021" i="3"/>
  <c r="K1021" i="3"/>
  <c r="D1021" i="3"/>
  <c r="C1021" i="3"/>
  <c r="AU1020" i="3"/>
  <c r="AO1020" i="3"/>
  <c r="AP1020" i="3" s="1"/>
  <c r="AN1020" i="3"/>
  <c r="AM1020" i="3"/>
  <c r="AL1020" i="3"/>
  <c r="AH1020" i="3"/>
  <c r="AG1020" i="3"/>
  <c r="AD1020" i="3"/>
  <c r="AE1020" i="3" s="1"/>
  <c r="AB1020" i="3"/>
  <c r="AK1020" i="3" s="1"/>
  <c r="K1020" i="3"/>
  <c r="D1020" i="3"/>
  <c r="C1020" i="3"/>
  <c r="AU1019" i="3"/>
  <c r="AO1019" i="3"/>
  <c r="AP1019" i="3" s="1"/>
  <c r="AN1019" i="3"/>
  <c r="AM1019" i="3"/>
  <c r="AL1019" i="3"/>
  <c r="AH1019" i="3"/>
  <c r="AG1019" i="3"/>
  <c r="AD1019" i="3"/>
  <c r="AE1019" i="3" s="1"/>
  <c r="AB1019" i="3"/>
  <c r="AK1019" i="3" s="1"/>
  <c r="K1019" i="3"/>
  <c r="D1019" i="3"/>
  <c r="C1019" i="3"/>
  <c r="AU1018" i="3"/>
  <c r="AO1018" i="3"/>
  <c r="AP1018" i="3" s="1"/>
  <c r="AN1018" i="3"/>
  <c r="AM1018" i="3"/>
  <c r="AL1018" i="3"/>
  <c r="AH1018" i="3"/>
  <c r="AG1018" i="3"/>
  <c r="AD1018" i="3"/>
  <c r="AE1018" i="3" s="1"/>
  <c r="AB1018" i="3"/>
  <c r="AK1018" i="3" s="1"/>
  <c r="K1018" i="3"/>
  <c r="D1018" i="3"/>
  <c r="C1018" i="3"/>
  <c r="AU1017" i="3"/>
  <c r="AO1017" i="3"/>
  <c r="AP1017" i="3" s="1"/>
  <c r="AN1017" i="3"/>
  <c r="AM1017" i="3"/>
  <c r="AL1017" i="3"/>
  <c r="AH1017" i="3"/>
  <c r="AG1017" i="3"/>
  <c r="AD1017" i="3"/>
  <c r="AE1017" i="3" s="1"/>
  <c r="AB1017" i="3"/>
  <c r="K1017" i="3"/>
  <c r="D1017" i="3"/>
  <c r="C1017" i="3"/>
  <c r="AU1016" i="3"/>
  <c r="AO1016" i="3"/>
  <c r="AP1016" i="3" s="1"/>
  <c r="AN1016" i="3"/>
  <c r="AM1016" i="3"/>
  <c r="AL1016" i="3"/>
  <c r="AH1016" i="3"/>
  <c r="AG1016" i="3"/>
  <c r="AD1016" i="3"/>
  <c r="AE1016" i="3" s="1"/>
  <c r="AB1016" i="3"/>
  <c r="AK1016" i="3" s="1"/>
  <c r="K1016" i="3"/>
  <c r="D1016" i="3"/>
  <c r="C1016" i="3"/>
  <c r="AU1015" i="3"/>
  <c r="AO1015" i="3"/>
  <c r="AP1015" i="3" s="1"/>
  <c r="AN1015" i="3"/>
  <c r="AM1015" i="3"/>
  <c r="AL1015" i="3"/>
  <c r="AH1015" i="3"/>
  <c r="AG1015" i="3"/>
  <c r="AD1015" i="3"/>
  <c r="AE1015" i="3" s="1"/>
  <c r="AB1015" i="3"/>
  <c r="AK1015" i="3" s="1"/>
  <c r="K1015" i="3"/>
  <c r="D1015" i="3"/>
  <c r="C1015" i="3"/>
  <c r="AU1014" i="3"/>
  <c r="AO1014" i="3"/>
  <c r="AP1014" i="3" s="1"/>
  <c r="AN1014" i="3"/>
  <c r="AM1014" i="3"/>
  <c r="AL1014" i="3"/>
  <c r="AH1014" i="3"/>
  <c r="AG1014" i="3"/>
  <c r="AD1014" i="3"/>
  <c r="AE1014" i="3" s="1"/>
  <c r="AB1014" i="3"/>
  <c r="AK1014" i="3" s="1"/>
  <c r="K1014" i="3"/>
  <c r="D1014" i="3"/>
  <c r="C1014" i="3"/>
  <c r="AU1013" i="3"/>
  <c r="AO1013" i="3"/>
  <c r="AP1013" i="3" s="1"/>
  <c r="AN1013" i="3"/>
  <c r="AM1013" i="3"/>
  <c r="AL1013" i="3"/>
  <c r="AH1013" i="3"/>
  <c r="AG1013" i="3"/>
  <c r="AD1013" i="3"/>
  <c r="AE1013" i="3" s="1"/>
  <c r="AB1013" i="3"/>
  <c r="AK1013" i="3" s="1"/>
  <c r="K1013" i="3"/>
  <c r="D1013" i="3"/>
  <c r="C1013" i="3"/>
  <c r="AU1012" i="3"/>
  <c r="AO1012" i="3"/>
  <c r="AP1012" i="3" s="1"/>
  <c r="AN1012" i="3"/>
  <c r="AM1012" i="3"/>
  <c r="AL1012" i="3"/>
  <c r="AH1012" i="3"/>
  <c r="AG1012" i="3"/>
  <c r="AD1012" i="3"/>
  <c r="AE1012" i="3" s="1"/>
  <c r="AB1012" i="3"/>
  <c r="K1012" i="3"/>
  <c r="D1012" i="3"/>
  <c r="C1012" i="3"/>
  <c r="AU1011" i="3"/>
  <c r="AO1011" i="3"/>
  <c r="AP1011" i="3" s="1"/>
  <c r="AN1011" i="3"/>
  <c r="AM1011" i="3"/>
  <c r="AL1011" i="3"/>
  <c r="AH1011" i="3"/>
  <c r="AG1011" i="3"/>
  <c r="AD1011" i="3"/>
  <c r="AE1011" i="3" s="1"/>
  <c r="AB1011" i="3"/>
  <c r="AK1011" i="3" s="1"/>
  <c r="K1011" i="3"/>
  <c r="D1011" i="3"/>
  <c r="C1011" i="3"/>
  <c r="AU1010" i="3"/>
  <c r="AO1010" i="3"/>
  <c r="AP1010" i="3" s="1"/>
  <c r="AN1010" i="3"/>
  <c r="AM1010" i="3"/>
  <c r="AL1010" i="3"/>
  <c r="AH1010" i="3"/>
  <c r="AG1010" i="3"/>
  <c r="AD1010" i="3"/>
  <c r="AE1010" i="3" s="1"/>
  <c r="AB1010" i="3"/>
  <c r="AK1010" i="3" s="1"/>
  <c r="K1010" i="3"/>
  <c r="D1010" i="3"/>
  <c r="C1010" i="3"/>
  <c r="AU1009" i="3"/>
  <c r="AO1009" i="3"/>
  <c r="AP1009" i="3" s="1"/>
  <c r="AN1009" i="3"/>
  <c r="AM1009" i="3"/>
  <c r="AL1009" i="3"/>
  <c r="AH1009" i="3"/>
  <c r="AG1009" i="3"/>
  <c r="AD1009" i="3"/>
  <c r="AE1009" i="3" s="1"/>
  <c r="AB1009" i="3"/>
  <c r="AK1009" i="3" s="1"/>
  <c r="K1009" i="3"/>
  <c r="D1009" i="3"/>
  <c r="C1009" i="3"/>
  <c r="AU1008" i="3"/>
  <c r="AO1008" i="3"/>
  <c r="AP1008" i="3" s="1"/>
  <c r="AN1008" i="3"/>
  <c r="AM1008" i="3"/>
  <c r="AL1008" i="3"/>
  <c r="AH1008" i="3"/>
  <c r="AG1008" i="3"/>
  <c r="AD1008" i="3"/>
  <c r="AE1008" i="3" s="1"/>
  <c r="AB1008" i="3"/>
  <c r="K1008" i="3"/>
  <c r="D1008" i="3"/>
  <c r="C1008" i="3"/>
  <c r="AU1007" i="3"/>
  <c r="AO1007" i="3"/>
  <c r="AP1007" i="3" s="1"/>
  <c r="AN1007" i="3"/>
  <c r="AM1007" i="3"/>
  <c r="AL1007" i="3"/>
  <c r="AH1007" i="3"/>
  <c r="AG1007" i="3"/>
  <c r="AD1007" i="3"/>
  <c r="AE1007" i="3" s="1"/>
  <c r="AB1007" i="3"/>
  <c r="AC1007" i="3" s="1"/>
  <c r="K1007" i="3"/>
  <c r="D1007" i="3"/>
  <c r="C1007" i="3"/>
  <c r="AU1006" i="3"/>
  <c r="AO1006" i="3"/>
  <c r="AP1006" i="3" s="1"/>
  <c r="AN1006" i="3"/>
  <c r="AM1006" i="3"/>
  <c r="AL1006" i="3"/>
  <c r="AH1006" i="3"/>
  <c r="AG1006" i="3"/>
  <c r="AD1006" i="3"/>
  <c r="AE1006" i="3" s="1"/>
  <c r="AB1006" i="3"/>
  <c r="AK1006" i="3" s="1"/>
  <c r="K1006" i="3"/>
  <c r="D1006" i="3"/>
  <c r="C1006" i="3"/>
  <c r="AU1005" i="3"/>
  <c r="AO1005" i="3"/>
  <c r="AP1005" i="3" s="1"/>
  <c r="AN1005" i="3"/>
  <c r="AM1005" i="3"/>
  <c r="AL1005" i="3"/>
  <c r="AH1005" i="3"/>
  <c r="AG1005" i="3"/>
  <c r="AD1005" i="3"/>
  <c r="AE1005" i="3" s="1"/>
  <c r="AB1005" i="3"/>
  <c r="AC1005" i="3" s="1"/>
  <c r="K1005" i="3"/>
  <c r="D1005" i="3"/>
  <c r="C1005" i="3"/>
  <c r="AU1004" i="3"/>
  <c r="AO1004" i="3"/>
  <c r="AP1004" i="3" s="1"/>
  <c r="AN1004" i="3"/>
  <c r="AM1004" i="3"/>
  <c r="AL1004" i="3"/>
  <c r="AH1004" i="3"/>
  <c r="AG1004" i="3"/>
  <c r="AD1004" i="3"/>
  <c r="AE1004" i="3" s="1"/>
  <c r="AB1004" i="3"/>
  <c r="K1004" i="3"/>
  <c r="D1004" i="3"/>
  <c r="C1004" i="3"/>
  <c r="AU1003" i="3"/>
  <c r="AO1003" i="3"/>
  <c r="AP1003" i="3" s="1"/>
  <c r="AN1003" i="3"/>
  <c r="AM1003" i="3"/>
  <c r="AL1003" i="3"/>
  <c r="AH1003" i="3"/>
  <c r="AG1003" i="3"/>
  <c r="AD1003" i="3"/>
  <c r="AE1003" i="3" s="1"/>
  <c r="AB1003" i="3"/>
  <c r="AK1003" i="3" s="1"/>
  <c r="K1003" i="3"/>
  <c r="D1003" i="3"/>
  <c r="C1003" i="3"/>
  <c r="AU1002" i="3"/>
  <c r="AO1002" i="3"/>
  <c r="AP1002" i="3" s="1"/>
  <c r="AN1002" i="3"/>
  <c r="AM1002" i="3"/>
  <c r="AL1002" i="3"/>
  <c r="AH1002" i="3"/>
  <c r="AG1002" i="3"/>
  <c r="AD1002" i="3"/>
  <c r="AE1002" i="3" s="1"/>
  <c r="AB1002" i="3"/>
  <c r="AC1002" i="3" s="1"/>
  <c r="K1002" i="3"/>
  <c r="D1002" i="3"/>
  <c r="C1002" i="3"/>
  <c r="AU1001" i="3"/>
  <c r="AO1001" i="3"/>
  <c r="AP1001" i="3" s="1"/>
  <c r="AN1001" i="3"/>
  <c r="AM1001" i="3"/>
  <c r="AL1001" i="3"/>
  <c r="AH1001" i="3"/>
  <c r="AG1001" i="3"/>
  <c r="AD1001" i="3"/>
  <c r="AE1001" i="3" s="1"/>
  <c r="AB1001" i="3"/>
  <c r="AK1001" i="3" s="1"/>
  <c r="K1001" i="3"/>
  <c r="D1001" i="3"/>
  <c r="C1001" i="3"/>
  <c r="AU1000" i="3"/>
  <c r="AO1000" i="3"/>
  <c r="AP1000" i="3" s="1"/>
  <c r="AN1000" i="3"/>
  <c r="AM1000" i="3"/>
  <c r="AL1000" i="3"/>
  <c r="AH1000" i="3"/>
  <c r="AG1000" i="3"/>
  <c r="AD1000" i="3"/>
  <c r="AE1000" i="3" s="1"/>
  <c r="AB1000" i="3"/>
  <c r="AC1000" i="3" s="1"/>
  <c r="K1000" i="3"/>
  <c r="D1000" i="3"/>
  <c r="C1000" i="3"/>
  <c r="AU999" i="3"/>
  <c r="AO999" i="3"/>
  <c r="AP999" i="3" s="1"/>
  <c r="AN999" i="3"/>
  <c r="AM999" i="3"/>
  <c r="AL999" i="3"/>
  <c r="AH999" i="3"/>
  <c r="AG999" i="3"/>
  <c r="AD999" i="3"/>
  <c r="AE999" i="3" s="1"/>
  <c r="AB999" i="3"/>
  <c r="AK999" i="3" s="1"/>
  <c r="K999" i="3"/>
  <c r="D999" i="3"/>
  <c r="C999" i="3"/>
  <c r="AU998" i="3"/>
  <c r="AO998" i="3"/>
  <c r="AP998" i="3" s="1"/>
  <c r="AN998" i="3"/>
  <c r="AM998" i="3"/>
  <c r="AL998" i="3"/>
  <c r="AH998" i="3"/>
  <c r="AG998" i="3"/>
  <c r="AD998" i="3"/>
  <c r="AE998" i="3" s="1"/>
  <c r="AB998" i="3"/>
  <c r="AC998" i="3" s="1"/>
  <c r="K998" i="3"/>
  <c r="D998" i="3"/>
  <c r="C998" i="3"/>
  <c r="AU997" i="3"/>
  <c r="AO997" i="3"/>
  <c r="AP997" i="3" s="1"/>
  <c r="AN997" i="3"/>
  <c r="AM997" i="3"/>
  <c r="AL997" i="3"/>
  <c r="AH997" i="3"/>
  <c r="AG997" i="3"/>
  <c r="AD997" i="3"/>
  <c r="AE997" i="3" s="1"/>
  <c r="AB997" i="3"/>
  <c r="AK997" i="3" s="1"/>
  <c r="K997" i="3"/>
  <c r="D997" i="3"/>
  <c r="C997" i="3"/>
  <c r="AU996" i="3"/>
  <c r="AO996" i="3"/>
  <c r="AP996" i="3" s="1"/>
  <c r="AN996" i="3"/>
  <c r="AM996" i="3"/>
  <c r="AL996" i="3"/>
  <c r="AH996" i="3"/>
  <c r="AG996" i="3"/>
  <c r="AD996" i="3"/>
  <c r="AE996" i="3" s="1"/>
  <c r="AB996" i="3"/>
  <c r="AK996" i="3" s="1"/>
  <c r="K996" i="3"/>
  <c r="D996" i="3"/>
  <c r="C996" i="3"/>
  <c r="AU995" i="3"/>
  <c r="AO995" i="3"/>
  <c r="AP995" i="3" s="1"/>
  <c r="AN995" i="3"/>
  <c r="AM995" i="3"/>
  <c r="AL995" i="3"/>
  <c r="AH995" i="3"/>
  <c r="AG995" i="3"/>
  <c r="AD995" i="3"/>
  <c r="AE995" i="3" s="1"/>
  <c r="AB995" i="3"/>
  <c r="AC995" i="3" s="1"/>
  <c r="K995" i="3"/>
  <c r="D995" i="3"/>
  <c r="C995" i="3"/>
  <c r="AU994" i="3"/>
  <c r="AO994" i="3"/>
  <c r="AP994" i="3" s="1"/>
  <c r="AN994" i="3"/>
  <c r="AM994" i="3"/>
  <c r="AL994" i="3"/>
  <c r="AH994" i="3"/>
  <c r="AG994" i="3"/>
  <c r="AD994" i="3"/>
  <c r="AE994" i="3" s="1"/>
  <c r="AB994" i="3"/>
  <c r="AK994" i="3" s="1"/>
  <c r="K994" i="3"/>
  <c r="D994" i="3"/>
  <c r="C994" i="3"/>
  <c r="AU993" i="3"/>
  <c r="AO993" i="3"/>
  <c r="AP993" i="3" s="1"/>
  <c r="AN993" i="3"/>
  <c r="AM993" i="3"/>
  <c r="AL993" i="3"/>
  <c r="AH993" i="3"/>
  <c r="AG993" i="3"/>
  <c r="AD993" i="3"/>
  <c r="AE993" i="3" s="1"/>
  <c r="AB993" i="3"/>
  <c r="K993" i="3"/>
  <c r="D993" i="3"/>
  <c r="C993" i="3"/>
  <c r="AU992" i="3"/>
  <c r="AO992" i="3"/>
  <c r="AP992" i="3" s="1"/>
  <c r="AN992" i="3"/>
  <c r="AM992" i="3"/>
  <c r="AL992" i="3"/>
  <c r="AH992" i="3"/>
  <c r="AG992" i="3"/>
  <c r="AD992" i="3"/>
  <c r="AE992" i="3" s="1"/>
  <c r="AB992" i="3"/>
  <c r="AK992" i="3" s="1"/>
  <c r="K992" i="3"/>
  <c r="D992" i="3"/>
  <c r="C992" i="3"/>
  <c r="AU991" i="3"/>
  <c r="AO991" i="3"/>
  <c r="AP991" i="3" s="1"/>
  <c r="AN991" i="3"/>
  <c r="AM991" i="3"/>
  <c r="AL991" i="3"/>
  <c r="AH991" i="3"/>
  <c r="AG991" i="3"/>
  <c r="AD991" i="3"/>
  <c r="AE991" i="3" s="1"/>
  <c r="AB991" i="3"/>
  <c r="AK991" i="3" s="1"/>
  <c r="K991" i="3"/>
  <c r="D991" i="3"/>
  <c r="C991" i="3"/>
  <c r="AU990" i="3"/>
  <c r="AO990" i="3"/>
  <c r="AP990" i="3" s="1"/>
  <c r="AN990" i="3"/>
  <c r="AM990" i="3"/>
  <c r="AL990" i="3"/>
  <c r="AH990" i="3"/>
  <c r="AG990" i="3"/>
  <c r="AD990" i="3"/>
  <c r="AE990" i="3" s="1"/>
  <c r="AB990" i="3"/>
  <c r="AK990" i="3" s="1"/>
  <c r="K990" i="3"/>
  <c r="D990" i="3"/>
  <c r="C990" i="3"/>
  <c r="AU989" i="3"/>
  <c r="AO989" i="3"/>
  <c r="AP989" i="3" s="1"/>
  <c r="AN989" i="3"/>
  <c r="AM989" i="3"/>
  <c r="AL989" i="3"/>
  <c r="AH989" i="3"/>
  <c r="AG989" i="3"/>
  <c r="AD989" i="3"/>
  <c r="AE989" i="3" s="1"/>
  <c r="AB989" i="3"/>
  <c r="AK989" i="3" s="1"/>
  <c r="K989" i="3"/>
  <c r="D989" i="3"/>
  <c r="C989" i="3"/>
  <c r="AU988" i="3"/>
  <c r="AO988" i="3"/>
  <c r="AP988" i="3" s="1"/>
  <c r="AN988" i="3"/>
  <c r="AM988" i="3"/>
  <c r="AL988" i="3"/>
  <c r="AH988" i="3"/>
  <c r="AG988" i="3"/>
  <c r="AD988" i="3"/>
  <c r="AE988" i="3" s="1"/>
  <c r="AB988" i="3"/>
  <c r="AK988" i="3" s="1"/>
  <c r="K988" i="3"/>
  <c r="D988" i="3"/>
  <c r="C988" i="3"/>
  <c r="AU987" i="3"/>
  <c r="AO987" i="3"/>
  <c r="AP987" i="3" s="1"/>
  <c r="AN987" i="3"/>
  <c r="AM987" i="3"/>
  <c r="AL987" i="3"/>
  <c r="AH987" i="3"/>
  <c r="AG987" i="3"/>
  <c r="AD987" i="3"/>
  <c r="AE987" i="3" s="1"/>
  <c r="AB987" i="3"/>
  <c r="AC987" i="3" s="1"/>
  <c r="K987" i="3"/>
  <c r="D987" i="3"/>
  <c r="C987" i="3"/>
  <c r="AU986" i="3"/>
  <c r="AO986" i="3"/>
  <c r="AP986" i="3" s="1"/>
  <c r="AN986" i="3"/>
  <c r="AM986" i="3"/>
  <c r="AL986" i="3"/>
  <c r="AH986" i="3"/>
  <c r="AG986" i="3"/>
  <c r="AD986" i="3"/>
  <c r="AE986" i="3" s="1"/>
  <c r="AB986" i="3"/>
  <c r="AK986" i="3" s="1"/>
  <c r="K986" i="3"/>
  <c r="D986" i="3"/>
  <c r="C986" i="3"/>
  <c r="AU985" i="3"/>
  <c r="AO985" i="3"/>
  <c r="AP985" i="3" s="1"/>
  <c r="AN985" i="3"/>
  <c r="AM985" i="3"/>
  <c r="AL985" i="3"/>
  <c r="AH985" i="3"/>
  <c r="AG985" i="3"/>
  <c r="AD985" i="3"/>
  <c r="AE985" i="3" s="1"/>
  <c r="AB985" i="3"/>
  <c r="AK985" i="3" s="1"/>
  <c r="K985" i="3"/>
  <c r="D985" i="3"/>
  <c r="C985" i="3"/>
  <c r="AU984" i="3"/>
  <c r="AO984" i="3"/>
  <c r="AP984" i="3" s="1"/>
  <c r="AN984" i="3"/>
  <c r="AM984" i="3"/>
  <c r="AL984" i="3"/>
  <c r="AH984" i="3"/>
  <c r="AG984" i="3"/>
  <c r="AD984" i="3"/>
  <c r="AE984" i="3" s="1"/>
  <c r="AB984" i="3"/>
  <c r="AC984" i="3" s="1"/>
  <c r="K984" i="3"/>
  <c r="D984" i="3"/>
  <c r="C984" i="3"/>
  <c r="AU983" i="3"/>
  <c r="AO983" i="3"/>
  <c r="AP983" i="3" s="1"/>
  <c r="AN983" i="3"/>
  <c r="AM983" i="3"/>
  <c r="AL983" i="3"/>
  <c r="AH983" i="3"/>
  <c r="AG983" i="3"/>
  <c r="AD983" i="3"/>
  <c r="AE983" i="3" s="1"/>
  <c r="AB983" i="3"/>
  <c r="AK983" i="3" s="1"/>
  <c r="K983" i="3"/>
  <c r="D983" i="3"/>
  <c r="C983" i="3"/>
  <c r="AU982" i="3"/>
  <c r="AO982" i="3"/>
  <c r="AP982" i="3" s="1"/>
  <c r="AN982" i="3"/>
  <c r="AM982" i="3"/>
  <c r="AL982" i="3"/>
  <c r="AH982" i="3"/>
  <c r="AG982" i="3"/>
  <c r="AD982" i="3"/>
  <c r="AE982" i="3" s="1"/>
  <c r="AB982" i="3"/>
  <c r="AK982" i="3" s="1"/>
  <c r="K982" i="3"/>
  <c r="D982" i="3"/>
  <c r="C982" i="3"/>
  <c r="AU981" i="3"/>
  <c r="AO981" i="3"/>
  <c r="AP981" i="3" s="1"/>
  <c r="AN981" i="3"/>
  <c r="AM981" i="3"/>
  <c r="AL981" i="3"/>
  <c r="AH981" i="3"/>
  <c r="AG981" i="3"/>
  <c r="AD981" i="3"/>
  <c r="AE981" i="3" s="1"/>
  <c r="AB981" i="3"/>
  <c r="AC981" i="3" s="1"/>
  <c r="K981" i="3"/>
  <c r="D981" i="3"/>
  <c r="C981" i="3"/>
  <c r="AU980" i="3"/>
  <c r="AO980" i="3"/>
  <c r="AP980" i="3" s="1"/>
  <c r="AN980" i="3"/>
  <c r="AM980" i="3"/>
  <c r="AL980" i="3"/>
  <c r="AH980" i="3"/>
  <c r="AG980" i="3"/>
  <c r="AD980" i="3"/>
  <c r="AE980" i="3" s="1"/>
  <c r="AB980" i="3"/>
  <c r="K980" i="3"/>
  <c r="D980" i="3"/>
  <c r="C980" i="3"/>
  <c r="AU979" i="3"/>
  <c r="AO979" i="3"/>
  <c r="AP979" i="3" s="1"/>
  <c r="AN979" i="3"/>
  <c r="AM979" i="3"/>
  <c r="AL979" i="3"/>
  <c r="AH979" i="3"/>
  <c r="AG979" i="3"/>
  <c r="AD979" i="3"/>
  <c r="AE979" i="3" s="1"/>
  <c r="AB979" i="3"/>
  <c r="AK979" i="3" s="1"/>
  <c r="K979" i="3"/>
  <c r="D979" i="3"/>
  <c r="C979" i="3"/>
  <c r="AU978" i="3"/>
  <c r="AO978" i="3"/>
  <c r="AP978" i="3" s="1"/>
  <c r="AN978" i="3"/>
  <c r="AM978" i="3"/>
  <c r="AL978" i="3"/>
  <c r="AH978" i="3"/>
  <c r="AG978" i="3"/>
  <c r="AD978" i="3"/>
  <c r="AE978" i="3" s="1"/>
  <c r="AB978" i="3"/>
  <c r="AK978" i="3" s="1"/>
  <c r="K978" i="3"/>
  <c r="D978" i="3"/>
  <c r="C978" i="3"/>
  <c r="AU977" i="3"/>
  <c r="AO977" i="3"/>
  <c r="AP977" i="3" s="1"/>
  <c r="AN977" i="3"/>
  <c r="AM977" i="3"/>
  <c r="AL977" i="3"/>
  <c r="AH977" i="3"/>
  <c r="AG977" i="3"/>
  <c r="AD977" i="3"/>
  <c r="AE977" i="3" s="1"/>
  <c r="AB977" i="3"/>
  <c r="AC977" i="3" s="1"/>
  <c r="K977" i="3"/>
  <c r="D977" i="3"/>
  <c r="C977" i="3"/>
  <c r="AU976" i="3"/>
  <c r="AO976" i="3"/>
  <c r="AP976" i="3" s="1"/>
  <c r="AN976" i="3"/>
  <c r="AM976" i="3"/>
  <c r="AL976" i="3"/>
  <c r="AH976" i="3"/>
  <c r="AG976" i="3"/>
  <c r="AD976" i="3"/>
  <c r="AE976" i="3" s="1"/>
  <c r="AB976" i="3"/>
  <c r="AK976" i="3" s="1"/>
  <c r="K976" i="3"/>
  <c r="D976" i="3"/>
  <c r="C976" i="3"/>
  <c r="AU975" i="3"/>
  <c r="AO975" i="3"/>
  <c r="AP975" i="3" s="1"/>
  <c r="AN975" i="3"/>
  <c r="AM975" i="3"/>
  <c r="AL975" i="3"/>
  <c r="AH975" i="3"/>
  <c r="AG975" i="3"/>
  <c r="AD975" i="3"/>
  <c r="AE975" i="3" s="1"/>
  <c r="AB975" i="3"/>
  <c r="AK975" i="3" s="1"/>
  <c r="K975" i="3"/>
  <c r="D975" i="3"/>
  <c r="C975" i="3"/>
  <c r="AU974" i="3"/>
  <c r="AO974" i="3"/>
  <c r="AP974" i="3" s="1"/>
  <c r="AN974" i="3"/>
  <c r="AM974" i="3"/>
  <c r="AL974" i="3"/>
  <c r="AH974" i="3"/>
  <c r="AG974" i="3"/>
  <c r="AD974" i="3"/>
  <c r="AE974" i="3" s="1"/>
  <c r="AB974" i="3"/>
  <c r="AK974" i="3" s="1"/>
  <c r="K974" i="3"/>
  <c r="D974" i="3"/>
  <c r="C974" i="3"/>
  <c r="AU973" i="3"/>
  <c r="AO973" i="3"/>
  <c r="AP973" i="3" s="1"/>
  <c r="AN973" i="3"/>
  <c r="AM973" i="3"/>
  <c r="AL973" i="3"/>
  <c r="AH973" i="3"/>
  <c r="AG973" i="3"/>
  <c r="AD973" i="3"/>
  <c r="AE973" i="3" s="1"/>
  <c r="AB973" i="3"/>
  <c r="K973" i="3"/>
  <c r="D973" i="3"/>
  <c r="C973" i="3"/>
  <c r="AU972" i="3"/>
  <c r="AO972" i="3"/>
  <c r="AP972" i="3" s="1"/>
  <c r="AN972" i="3"/>
  <c r="AM972" i="3"/>
  <c r="AL972" i="3"/>
  <c r="AH972" i="3"/>
  <c r="AG972" i="3"/>
  <c r="AD972" i="3"/>
  <c r="AE972" i="3" s="1"/>
  <c r="AB972" i="3"/>
  <c r="K972" i="3"/>
  <c r="D972" i="3"/>
  <c r="C972" i="3"/>
  <c r="AU971" i="3"/>
  <c r="AO971" i="3"/>
  <c r="AP971" i="3" s="1"/>
  <c r="AN971" i="3"/>
  <c r="AM971" i="3"/>
  <c r="AL971" i="3"/>
  <c r="AH971" i="3"/>
  <c r="AG971" i="3"/>
  <c r="AD971" i="3"/>
  <c r="AE971" i="3" s="1"/>
  <c r="AB971" i="3"/>
  <c r="AK971" i="3" s="1"/>
  <c r="K971" i="3"/>
  <c r="D971" i="3"/>
  <c r="C971" i="3"/>
  <c r="AU970" i="3"/>
  <c r="AO970" i="3"/>
  <c r="AP970" i="3" s="1"/>
  <c r="AN970" i="3"/>
  <c r="AM970" i="3"/>
  <c r="AL970" i="3"/>
  <c r="AH970" i="3"/>
  <c r="AG970" i="3"/>
  <c r="AD970" i="3"/>
  <c r="AE970" i="3" s="1"/>
  <c r="AB970" i="3"/>
  <c r="AK970" i="3" s="1"/>
  <c r="K970" i="3"/>
  <c r="D970" i="3"/>
  <c r="C970" i="3"/>
  <c r="AU969" i="3"/>
  <c r="AO969" i="3"/>
  <c r="AP969" i="3" s="1"/>
  <c r="AN969" i="3"/>
  <c r="AM969" i="3"/>
  <c r="AL969" i="3"/>
  <c r="AH969" i="3"/>
  <c r="AG969" i="3"/>
  <c r="AD969" i="3"/>
  <c r="AE969" i="3" s="1"/>
  <c r="AB969" i="3"/>
  <c r="AC969" i="3" s="1"/>
  <c r="K969" i="3"/>
  <c r="D969" i="3"/>
  <c r="C969" i="3"/>
  <c r="AU968" i="3"/>
  <c r="AO968" i="3"/>
  <c r="AP968" i="3" s="1"/>
  <c r="AN968" i="3"/>
  <c r="AM968" i="3"/>
  <c r="AL968" i="3"/>
  <c r="AH968" i="3"/>
  <c r="AG968" i="3"/>
  <c r="AD968" i="3"/>
  <c r="AE968" i="3" s="1"/>
  <c r="AB968" i="3"/>
  <c r="K968" i="3"/>
  <c r="D968" i="3"/>
  <c r="C968" i="3"/>
  <c r="AU967" i="3"/>
  <c r="AO967" i="3"/>
  <c r="AP967" i="3" s="1"/>
  <c r="AN967" i="3"/>
  <c r="AM967" i="3"/>
  <c r="AL967" i="3"/>
  <c r="AK967" i="3"/>
  <c r="AH967" i="3"/>
  <c r="AG967" i="3"/>
  <c r="AB967" i="3"/>
  <c r="AD967" i="3" s="1"/>
  <c r="AE967" i="3" s="1"/>
  <c r="K967" i="3"/>
  <c r="D967" i="3"/>
  <c r="C967" i="3"/>
  <c r="AU966" i="3"/>
  <c r="AO966" i="3"/>
  <c r="AP966" i="3" s="1"/>
  <c r="AN966" i="3"/>
  <c r="AM966" i="3"/>
  <c r="AL966" i="3"/>
  <c r="AK966" i="3"/>
  <c r="AH966" i="3"/>
  <c r="AG966" i="3"/>
  <c r="AB966" i="3"/>
  <c r="AD966" i="3" s="1"/>
  <c r="AE966" i="3" s="1"/>
  <c r="K966" i="3"/>
  <c r="D966" i="3"/>
  <c r="C966" i="3"/>
  <c r="AU965" i="3"/>
  <c r="AO965" i="3"/>
  <c r="AP965" i="3" s="1"/>
  <c r="AN965" i="3"/>
  <c r="AM965" i="3"/>
  <c r="AL965" i="3"/>
  <c r="AK965" i="3"/>
  <c r="AH965" i="3"/>
  <c r="AG965" i="3"/>
  <c r="AB965" i="3"/>
  <c r="AC965" i="3" s="1"/>
  <c r="K965" i="3"/>
  <c r="D965" i="3"/>
  <c r="C965" i="3"/>
  <c r="AU964" i="3"/>
  <c r="AO964" i="3"/>
  <c r="AP964" i="3" s="1"/>
  <c r="AN964" i="3"/>
  <c r="AM964" i="3"/>
  <c r="AL964" i="3"/>
  <c r="AH964" i="3"/>
  <c r="AG964" i="3"/>
  <c r="AD964" i="3"/>
  <c r="AE964" i="3" s="1"/>
  <c r="AB964" i="3"/>
  <c r="K964" i="3"/>
  <c r="AU963" i="3"/>
  <c r="AO963" i="3"/>
  <c r="AP963" i="3" s="1"/>
  <c r="AN963" i="3"/>
  <c r="AM963" i="3"/>
  <c r="AL963" i="3"/>
  <c r="AK963" i="3"/>
  <c r="AH963" i="3"/>
  <c r="AG963" i="3"/>
  <c r="AB963" i="3"/>
  <c r="AC963" i="3" s="1"/>
  <c r="K963" i="3"/>
  <c r="D963" i="3"/>
  <c r="C963" i="3"/>
  <c r="AU962" i="3"/>
  <c r="AO962" i="3"/>
  <c r="AP962" i="3" s="1"/>
  <c r="AN962" i="3"/>
  <c r="AM962" i="3"/>
  <c r="AL962" i="3"/>
  <c r="AK962" i="3"/>
  <c r="AH962" i="3"/>
  <c r="AG962" i="3"/>
  <c r="AB962" i="3"/>
  <c r="AD962" i="3" s="1"/>
  <c r="AE962" i="3" s="1"/>
  <c r="K962" i="3"/>
  <c r="D962" i="3"/>
  <c r="C962" i="3"/>
  <c r="AU961" i="3"/>
  <c r="AO961" i="3"/>
  <c r="AP961" i="3" s="1"/>
  <c r="AN961" i="3"/>
  <c r="AM961" i="3"/>
  <c r="AL961" i="3"/>
  <c r="AK961" i="3"/>
  <c r="AH961" i="3"/>
  <c r="AG961" i="3"/>
  <c r="AB961" i="3"/>
  <c r="AD961" i="3" s="1"/>
  <c r="AE961" i="3" s="1"/>
  <c r="K961" i="3"/>
  <c r="D961" i="3"/>
  <c r="C961" i="3"/>
  <c r="AU960" i="3"/>
  <c r="AO960" i="3"/>
  <c r="AP960" i="3" s="1"/>
  <c r="AN960" i="3"/>
  <c r="AM960" i="3"/>
  <c r="AL960" i="3"/>
  <c r="AK960" i="3"/>
  <c r="AH960" i="3"/>
  <c r="AG960" i="3"/>
  <c r="AB960" i="3"/>
  <c r="AD960" i="3" s="1"/>
  <c r="AE960" i="3" s="1"/>
  <c r="K960" i="3"/>
  <c r="D960" i="3"/>
  <c r="C960" i="3"/>
  <c r="AU959" i="3"/>
  <c r="AO959" i="3"/>
  <c r="AP959" i="3" s="1"/>
  <c r="AN959" i="3"/>
  <c r="AM959" i="3"/>
  <c r="AL959" i="3"/>
  <c r="AK959" i="3"/>
  <c r="AH959" i="3"/>
  <c r="AG959" i="3"/>
  <c r="AB959" i="3"/>
  <c r="AC959" i="3" s="1"/>
  <c r="K959" i="3"/>
  <c r="D959" i="3"/>
  <c r="C959" i="3"/>
  <c r="AO958" i="3"/>
  <c r="AP958" i="3" s="1"/>
  <c r="AN958" i="3"/>
  <c r="AM958" i="3"/>
  <c r="AL958" i="3"/>
  <c r="AK958" i="3"/>
  <c r="AH958" i="3"/>
  <c r="AG958" i="3"/>
  <c r="AB958" i="3"/>
  <c r="AD958" i="3" s="1"/>
  <c r="AE958" i="3" s="1"/>
  <c r="K958" i="3"/>
  <c r="D958" i="3"/>
  <c r="C958" i="3"/>
  <c r="AU957" i="3"/>
  <c r="AO957" i="3"/>
  <c r="AP957" i="3" s="1"/>
  <c r="AN957" i="3"/>
  <c r="AM957" i="3"/>
  <c r="AL957" i="3"/>
  <c r="AH957" i="3"/>
  <c r="AG957" i="3"/>
  <c r="AD957" i="3"/>
  <c r="AE957" i="3" s="1"/>
  <c r="AB957" i="3"/>
  <c r="AK957" i="3" s="1"/>
  <c r="K957" i="3"/>
  <c r="D957" i="3"/>
  <c r="C957" i="3"/>
  <c r="AU956" i="3"/>
  <c r="AO956" i="3"/>
  <c r="AP956" i="3" s="1"/>
  <c r="AN956" i="3"/>
  <c r="AM956" i="3"/>
  <c r="AL956" i="3"/>
  <c r="AH956" i="3"/>
  <c r="AG956" i="3"/>
  <c r="AD956" i="3"/>
  <c r="AE956" i="3" s="1"/>
  <c r="AB956" i="3"/>
  <c r="AC956" i="3" s="1"/>
  <c r="K956" i="3"/>
  <c r="D956" i="3"/>
  <c r="C956" i="3"/>
  <c r="AU955" i="3"/>
  <c r="AO955" i="3"/>
  <c r="AP955" i="3" s="1"/>
  <c r="AN955" i="3"/>
  <c r="AM955" i="3"/>
  <c r="AL955" i="3"/>
  <c r="AH955" i="3"/>
  <c r="AG955" i="3"/>
  <c r="AD955" i="3"/>
  <c r="AE955" i="3" s="1"/>
  <c r="AB955" i="3"/>
  <c r="AK955" i="3" s="1"/>
  <c r="K955" i="3"/>
  <c r="D955" i="3"/>
  <c r="C955" i="3"/>
  <c r="AU954" i="3"/>
  <c r="AO954" i="3"/>
  <c r="AP954" i="3" s="1"/>
  <c r="AN954" i="3"/>
  <c r="AM954" i="3"/>
  <c r="AL954" i="3"/>
  <c r="AK954" i="3"/>
  <c r="AH954" i="3"/>
  <c r="AG954" i="3"/>
  <c r="AB954" i="3"/>
  <c r="AC954" i="3" s="1"/>
  <c r="K954" i="3"/>
  <c r="D954" i="3"/>
  <c r="C954" i="3"/>
  <c r="AU953" i="3"/>
  <c r="AO953" i="3"/>
  <c r="AP953" i="3" s="1"/>
  <c r="AN953" i="3"/>
  <c r="AM953" i="3"/>
  <c r="AL953" i="3"/>
  <c r="AH953" i="3"/>
  <c r="AG953" i="3"/>
  <c r="AD953" i="3"/>
  <c r="AE953" i="3" s="1"/>
  <c r="AB953" i="3"/>
  <c r="AK953" i="3" s="1"/>
  <c r="K953" i="3"/>
  <c r="D953" i="3"/>
  <c r="C953" i="3"/>
  <c r="AU952" i="3"/>
  <c r="AO952" i="3"/>
  <c r="AP952" i="3" s="1"/>
  <c r="AN952" i="3"/>
  <c r="AM952" i="3"/>
  <c r="AL952" i="3"/>
  <c r="AH952" i="3"/>
  <c r="AG952" i="3"/>
  <c r="AD952" i="3"/>
  <c r="AE952" i="3" s="1"/>
  <c r="AB952" i="3"/>
  <c r="AK952" i="3" s="1"/>
  <c r="K952" i="3"/>
  <c r="D952" i="3"/>
  <c r="C952" i="3"/>
  <c r="AU951" i="3"/>
  <c r="AO951" i="3"/>
  <c r="AP951" i="3" s="1"/>
  <c r="AN951" i="3"/>
  <c r="AM951" i="3"/>
  <c r="AL951" i="3"/>
  <c r="AH951" i="3"/>
  <c r="AG951" i="3"/>
  <c r="AD951" i="3"/>
  <c r="AE951" i="3" s="1"/>
  <c r="AB951" i="3"/>
  <c r="AK951" i="3" s="1"/>
  <c r="K951" i="3"/>
  <c r="D951" i="3"/>
  <c r="C951" i="3"/>
  <c r="AU950" i="3"/>
  <c r="AO950" i="3"/>
  <c r="AP950" i="3" s="1"/>
  <c r="AN950" i="3"/>
  <c r="AM950" i="3"/>
  <c r="AL950" i="3"/>
  <c r="AH950" i="3"/>
  <c r="AG950" i="3"/>
  <c r="AD950" i="3"/>
  <c r="AE950" i="3" s="1"/>
  <c r="AB950" i="3"/>
  <c r="AK950" i="3" s="1"/>
  <c r="K950" i="3"/>
  <c r="D950" i="3"/>
  <c r="C950" i="3"/>
  <c r="AU949" i="3"/>
  <c r="AO949" i="3"/>
  <c r="AP949" i="3" s="1"/>
  <c r="AN949" i="3"/>
  <c r="AM949" i="3"/>
  <c r="AL949" i="3"/>
  <c r="AH949" i="3"/>
  <c r="AG949" i="3"/>
  <c r="AD949" i="3"/>
  <c r="AE949" i="3" s="1"/>
  <c r="AB949" i="3"/>
  <c r="AK949" i="3" s="1"/>
  <c r="K949" i="3"/>
  <c r="D949" i="3"/>
  <c r="C949" i="3"/>
  <c r="AU948" i="3"/>
  <c r="AO948" i="3"/>
  <c r="AP948" i="3" s="1"/>
  <c r="AN948" i="3"/>
  <c r="AM948" i="3"/>
  <c r="AL948" i="3"/>
  <c r="AH948" i="3"/>
  <c r="AG948" i="3"/>
  <c r="AD948" i="3"/>
  <c r="AE948" i="3" s="1"/>
  <c r="AB948" i="3"/>
  <c r="AC948" i="3" s="1"/>
  <c r="K948" i="3"/>
  <c r="D948" i="3"/>
  <c r="C948" i="3"/>
  <c r="AU947" i="3"/>
  <c r="AO947" i="3"/>
  <c r="AP947" i="3" s="1"/>
  <c r="AN947" i="3"/>
  <c r="AM947" i="3"/>
  <c r="AL947" i="3"/>
  <c r="AH947" i="3"/>
  <c r="AG947" i="3"/>
  <c r="AD947" i="3"/>
  <c r="AE947" i="3" s="1"/>
  <c r="AB947" i="3"/>
  <c r="AK947" i="3" s="1"/>
  <c r="K947" i="3"/>
  <c r="D947" i="3"/>
  <c r="C947" i="3"/>
  <c r="AU946" i="3"/>
  <c r="AO946" i="3"/>
  <c r="AP946" i="3" s="1"/>
  <c r="AN946" i="3"/>
  <c r="AM946" i="3"/>
  <c r="AL946" i="3"/>
  <c r="AH946" i="3"/>
  <c r="AG946" i="3"/>
  <c r="AD946" i="3"/>
  <c r="AE946" i="3" s="1"/>
  <c r="AB946" i="3"/>
  <c r="AK946" i="3" s="1"/>
  <c r="K946" i="3"/>
  <c r="D946" i="3"/>
  <c r="C946" i="3"/>
  <c r="AU945" i="3"/>
  <c r="AO945" i="3"/>
  <c r="AP945" i="3" s="1"/>
  <c r="AN945" i="3"/>
  <c r="AM945" i="3"/>
  <c r="AL945" i="3"/>
  <c r="AH945" i="3"/>
  <c r="AG945" i="3"/>
  <c r="AD945" i="3"/>
  <c r="AE945" i="3" s="1"/>
  <c r="AB945" i="3"/>
  <c r="AK945" i="3" s="1"/>
  <c r="K945" i="3"/>
  <c r="D945" i="3"/>
  <c r="C945" i="3"/>
  <c r="AU944" i="3"/>
  <c r="AO944" i="3"/>
  <c r="AP944" i="3" s="1"/>
  <c r="AN944" i="3"/>
  <c r="AM944" i="3"/>
  <c r="AL944" i="3"/>
  <c r="AH944" i="3"/>
  <c r="AG944" i="3"/>
  <c r="AD944" i="3"/>
  <c r="AE944" i="3" s="1"/>
  <c r="AB944" i="3"/>
  <c r="AC944" i="3" s="1"/>
  <c r="K944" i="3"/>
  <c r="D944" i="3"/>
  <c r="C944" i="3"/>
  <c r="AU943" i="3"/>
  <c r="AO943" i="3"/>
  <c r="AP943" i="3" s="1"/>
  <c r="AN943" i="3"/>
  <c r="AM943" i="3"/>
  <c r="AL943" i="3"/>
  <c r="AH943" i="3"/>
  <c r="AG943" i="3"/>
  <c r="AD943" i="3"/>
  <c r="AE943" i="3" s="1"/>
  <c r="AB943" i="3"/>
  <c r="AK943" i="3" s="1"/>
  <c r="K943" i="3"/>
  <c r="D943" i="3"/>
  <c r="C943" i="3"/>
  <c r="AU942" i="3"/>
  <c r="AO942" i="3"/>
  <c r="AP942" i="3" s="1"/>
  <c r="AN942" i="3"/>
  <c r="AM942" i="3"/>
  <c r="AL942" i="3"/>
  <c r="AH942" i="3"/>
  <c r="AG942" i="3"/>
  <c r="AD942" i="3"/>
  <c r="AE942" i="3" s="1"/>
  <c r="AB942" i="3"/>
  <c r="AK942" i="3" s="1"/>
  <c r="K942" i="3"/>
  <c r="D942" i="3"/>
  <c r="C942" i="3"/>
  <c r="AU941" i="3"/>
  <c r="AO941" i="3"/>
  <c r="AP941" i="3" s="1"/>
  <c r="AN941" i="3"/>
  <c r="AM941" i="3"/>
  <c r="AL941" i="3"/>
  <c r="AH941" i="3"/>
  <c r="AG941" i="3"/>
  <c r="AD941" i="3"/>
  <c r="AE941" i="3" s="1"/>
  <c r="AB941" i="3"/>
  <c r="K941" i="3"/>
  <c r="D941" i="3"/>
  <c r="C941" i="3"/>
  <c r="AU940" i="3"/>
  <c r="AO940" i="3"/>
  <c r="AP940" i="3" s="1"/>
  <c r="AN940" i="3"/>
  <c r="AM940" i="3"/>
  <c r="AL940" i="3"/>
  <c r="AH940" i="3"/>
  <c r="AG940" i="3"/>
  <c r="AD940" i="3"/>
  <c r="AE940" i="3" s="1"/>
  <c r="AB940" i="3"/>
  <c r="AC940" i="3" s="1"/>
  <c r="K940" i="3"/>
  <c r="D940" i="3"/>
  <c r="C940" i="3"/>
  <c r="AU939" i="3"/>
  <c r="AO939" i="3"/>
  <c r="AP939" i="3" s="1"/>
  <c r="AN939" i="3"/>
  <c r="AM939" i="3"/>
  <c r="AL939" i="3"/>
  <c r="AH939" i="3"/>
  <c r="AG939" i="3"/>
  <c r="AD939" i="3"/>
  <c r="AE939" i="3" s="1"/>
  <c r="AB939" i="3"/>
  <c r="AK939" i="3" s="1"/>
  <c r="K939" i="3"/>
  <c r="D939" i="3"/>
  <c r="C939" i="3"/>
  <c r="AU938" i="3"/>
  <c r="AO938" i="3"/>
  <c r="AP938" i="3" s="1"/>
  <c r="AN938" i="3"/>
  <c r="AM938" i="3"/>
  <c r="AL938" i="3"/>
  <c r="AH938" i="3"/>
  <c r="AG938" i="3"/>
  <c r="AD938" i="3"/>
  <c r="AE938" i="3" s="1"/>
  <c r="AB938" i="3"/>
  <c r="AK938" i="3" s="1"/>
  <c r="K938" i="3"/>
  <c r="D938" i="3"/>
  <c r="C938" i="3"/>
  <c r="AU937" i="3"/>
  <c r="AO937" i="3"/>
  <c r="AP937" i="3" s="1"/>
  <c r="AN937" i="3"/>
  <c r="AM937" i="3"/>
  <c r="AL937" i="3"/>
  <c r="AH937" i="3"/>
  <c r="AG937" i="3"/>
  <c r="AD937" i="3"/>
  <c r="AE937" i="3" s="1"/>
  <c r="AB937" i="3"/>
  <c r="AK937" i="3" s="1"/>
  <c r="K937" i="3"/>
  <c r="D937" i="3"/>
  <c r="C937" i="3"/>
  <c r="AU936" i="3"/>
  <c r="AO936" i="3"/>
  <c r="AP936" i="3" s="1"/>
  <c r="AN936" i="3"/>
  <c r="AM936" i="3"/>
  <c r="AL936" i="3"/>
  <c r="AH936" i="3"/>
  <c r="AG936" i="3"/>
  <c r="AD936" i="3"/>
  <c r="AE936" i="3" s="1"/>
  <c r="AB936" i="3"/>
  <c r="AC936" i="3" s="1"/>
  <c r="K936" i="3"/>
  <c r="D936" i="3"/>
  <c r="C936" i="3"/>
  <c r="AU935" i="3"/>
  <c r="AO935" i="3"/>
  <c r="AP935" i="3" s="1"/>
  <c r="AN935" i="3"/>
  <c r="AM935" i="3"/>
  <c r="AL935" i="3"/>
  <c r="AH935" i="3"/>
  <c r="AG935" i="3"/>
  <c r="AD935" i="3"/>
  <c r="AE935" i="3" s="1"/>
  <c r="AB935" i="3"/>
  <c r="AK935" i="3" s="1"/>
  <c r="K935" i="3"/>
  <c r="D935" i="3"/>
  <c r="C935" i="3"/>
  <c r="AU934" i="3"/>
  <c r="AO934" i="3"/>
  <c r="AP934" i="3" s="1"/>
  <c r="AN934" i="3"/>
  <c r="AM934" i="3"/>
  <c r="AL934" i="3"/>
  <c r="AH934" i="3"/>
  <c r="AG934" i="3"/>
  <c r="AD934" i="3"/>
  <c r="AE934" i="3" s="1"/>
  <c r="AB934" i="3"/>
  <c r="AK934" i="3" s="1"/>
  <c r="K934" i="3"/>
  <c r="D934" i="3"/>
  <c r="C934" i="3"/>
  <c r="AU933" i="3"/>
  <c r="AO933" i="3"/>
  <c r="AP933" i="3" s="1"/>
  <c r="AN933" i="3"/>
  <c r="AM933" i="3"/>
  <c r="AL933" i="3"/>
  <c r="AH933" i="3"/>
  <c r="AG933" i="3"/>
  <c r="AD933" i="3"/>
  <c r="AE933" i="3" s="1"/>
  <c r="AB933" i="3"/>
  <c r="AK933" i="3" s="1"/>
  <c r="K933" i="3"/>
  <c r="D933" i="3"/>
  <c r="C933" i="3"/>
  <c r="AU932" i="3"/>
  <c r="AO932" i="3"/>
  <c r="AP932" i="3" s="1"/>
  <c r="AN932" i="3"/>
  <c r="AM932" i="3"/>
  <c r="AL932" i="3"/>
  <c r="AH932" i="3"/>
  <c r="AG932" i="3"/>
  <c r="AD932" i="3"/>
  <c r="AE932" i="3" s="1"/>
  <c r="AB932" i="3"/>
  <c r="AK932" i="3" s="1"/>
  <c r="K932" i="3"/>
  <c r="D932" i="3"/>
  <c r="C932" i="3"/>
  <c r="AU931" i="3"/>
  <c r="AO931" i="3"/>
  <c r="AP931" i="3" s="1"/>
  <c r="AN931" i="3"/>
  <c r="AM931" i="3"/>
  <c r="AL931" i="3"/>
  <c r="AH931" i="3"/>
  <c r="AG931" i="3"/>
  <c r="AD931" i="3"/>
  <c r="AE931" i="3" s="1"/>
  <c r="AB931" i="3"/>
  <c r="AK931" i="3" s="1"/>
  <c r="K931" i="3"/>
  <c r="D931" i="3"/>
  <c r="C931" i="3"/>
  <c r="AU930" i="3"/>
  <c r="AO930" i="3"/>
  <c r="AP930" i="3" s="1"/>
  <c r="AN930" i="3"/>
  <c r="AM930" i="3"/>
  <c r="AL930" i="3"/>
  <c r="AH930" i="3"/>
  <c r="AG930" i="3"/>
  <c r="AD930" i="3"/>
  <c r="AE930" i="3" s="1"/>
  <c r="AB930" i="3"/>
  <c r="AK930" i="3" s="1"/>
  <c r="K930" i="3"/>
  <c r="D930" i="3"/>
  <c r="C930" i="3"/>
  <c r="AU929" i="3"/>
  <c r="AO929" i="3"/>
  <c r="AP929" i="3" s="1"/>
  <c r="AN929" i="3"/>
  <c r="AM929" i="3"/>
  <c r="AL929" i="3"/>
  <c r="AH929" i="3"/>
  <c r="AG929" i="3"/>
  <c r="AD929" i="3"/>
  <c r="AE929" i="3" s="1"/>
  <c r="AB929" i="3"/>
  <c r="AK929" i="3" s="1"/>
  <c r="K929" i="3"/>
  <c r="D929" i="3"/>
  <c r="C929" i="3"/>
  <c r="AU928" i="3"/>
  <c r="AO928" i="3"/>
  <c r="AP928" i="3" s="1"/>
  <c r="AN928" i="3"/>
  <c r="AM928" i="3"/>
  <c r="AL928" i="3"/>
  <c r="AH928" i="3"/>
  <c r="AG928" i="3"/>
  <c r="AD928" i="3"/>
  <c r="AE928" i="3" s="1"/>
  <c r="AB928" i="3"/>
  <c r="AK928" i="3" s="1"/>
  <c r="K928" i="3"/>
  <c r="D928" i="3"/>
  <c r="C928" i="3"/>
  <c r="AU927" i="3"/>
  <c r="AO927" i="3"/>
  <c r="AP927" i="3" s="1"/>
  <c r="AN927" i="3"/>
  <c r="AM927" i="3"/>
  <c r="AL927" i="3"/>
  <c r="AH927" i="3"/>
  <c r="AG927" i="3"/>
  <c r="AD927" i="3"/>
  <c r="AE927" i="3" s="1"/>
  <c r="AB927" i="3"/>
  <c r="AK927" i="3" s="1"/>
  <c r="K927" i="3"/>
  <c r="D927" i="3"/>
  <c r="C927" i="3"/>
  <c r="AU926" i="3"/>
  <c r="AO926" i="3"/>
  <c r="AP926" i="3" s="1"/>
  <c r="AN926" i="3"/>
  <c r="AM926" i="3"/>
  <c r="AL926" i="3"/>
  <c r="AH926" i="3"/>
  <c r="AG926" i="3"/>
  <c r="AD926" i="3"/>
  <c r="AE926" i="3" s="1"/>
  <c r="AB926" i="3"/>
  <c r="AC926" i="3" s="1"/>
  <c r="K926" i="3"/>
  <c r="D926" i="3"/>
  <c r="C926" i="3"/>
  <c r="AU925" i="3"/>
  <c r="AO925" i="3"/>
  <c r="AP925" i="3" s="1"/>
  <c r="AN925" i="3"/>
  <c r="AM925" i="3"/>
  <c r="AL925" i="3"/>
  <c r="AH925" i="3"/>
  <c r="AG925" i="3"/>
  <c r="AD925" i="3"/>
  <c r="AE925" i="3" s="1"/>
  <c r="AB925" i="3"/>
  <c r="AK925" i="3" s="1"/>
  <c r="K925" i="3"/>
  <c r="D925" i="3"/>
  <c r="C925" i="3"/>
  <c r="AU924" i="3"/>
  <c r="AO924" i="3"/>
  <c r="AP924" i="3" s="1"/>
  <c r="AN924" i="3"/>
  <c r="AM924" i="3"/>
  <c r="AL924" i="3"/>
  <c r="AH924" i="3"/>
  <c r="AG924" i="3"/>
  <c r="AD924" i="3"/>
  <c r="AE924" i="3" s="1"/>
  <c r="AB924" i="3"/>
  <c r="AC924" i="3" s="1"/>
  <c r="K924" i="3"/>
  <c r="D924" i="3"/>
  <c r="C924" i="3"/>
  <c r="AU923" i="3"/>
  <c r="AO923" i="3"/>
  <c r="AP923" i="3" s="1"/>
  <c r="AN923" i="3"/>
  <c r="AM923" i="3"/>
  <c r="AL923" i="3"/>
  <c r="AH923" i="3"/>
  <c r="AG923" i="3"/>
  <c r="AD923" i="3"/>
  <c r="AE923" i="3" s="1"/>
  <c r="AB923" i="3"/>
  <c r="AK923" i="3" s="1"/>
  <c r="K923" i="3"/>
  <c r="D923" i="3"/>
  <c r="C923" i="3"/>
  <c r="AU922" i="3"/>
  <c r="AO922" i="3"/>
  <c r="AP922" i="3" s="1"/>
  <c r="AN922" i="3"/>
  <c r="AM922" i="3"/>
  <c r="AL922" i="3"/>
  <c r="AH922" i="3"/>
  <c r="AG922" i="3"/>
  <c r="AD922" i="3"/>
  <c r="AE922" i="3" s="1"/>
  <c r="AB922" i="3"/>
  <c r="AC922" i="3" s="1"/>
  <c r="K922" i="3"/>
  <c r="D922" i="3"/>
  <c r="C922" i="3"/>
  <c r="AU921" i="3"/>
  <c r="AO921" i="3"/>
  <c r="AP921" i="3" s="1"/>
  <c r="AN921" i="3"/>
  <c r="AM921" i="3"/>
  <c r="AL921" i="3"/>
  <c r="AH921" i="3"/>
  <c r="AG921" i="3"/>
  <c r="AD921" i="3"/>
  <c r="AE921" i="3" s="1"/>
  <c r="AB921" i="3"/>
  <c r="AK921" i="3" s="1"/>
  <c r="K921" i="3"/>
  <c r="D921" i="3"/>
  <c r="C921" i="3"/>
  <c r="AU920" i="3"/>
  <c r="AO920" i="3"/>
  <c r="AP920" i="3" s="1"/>
  <c r="AN920" i="3"/>
  <c r="AM920" i="3"/>
  <c r="AL920" i="3"/>
  <c r="AH920" i="3"/>
  <c r="AG920" i="3"/>
  <c r="AD920" i="3"/>
  <c r="AE920" i="3" s="1"/>
  <c r="AB920" i="3"/>
  <c r="AC920" i="3" s="1"/>
  <c r="K920" i="3"/>
  <c r="D920" i="3"/>
  <c r="C920" i="3"/>
  <c r="AU919" i="3"/>
  <c r="AO919" i="3"/>
  <c r="AP919" i="3" s="1"/>
  <c r="AN919" i="3"/>
  <c r="AM919" i="3"/>
  <c r="AL919" i="3"/>
  <c r="AH919" i="3"/>
  <c r="AG919" i="3"/>
  <c r="AD919" i="3"/>
  <c r="AE919" i="3" s="1"/>
  <c r="AB919" i="3"/>
  <c r="AK919" i="3" s="1"/>
  <c r="K919" i="3"/>
  <c r="D919" i="3"/>
  <c r="C919" i="3"/>
  <c r="AU918" i="3"/>
  <c r="AO918" i="3"/>
  <c r="AP918" i="3" s="1"/>
  <c r="AN918" i="3"/>
  <c r="AM918" i="3"/>
  <c r="AL918" i="3"/>
  <c r="AH918" i="3"/>
  <c r="AG918" i="3"/>
  <c r="AD918" i="3"/>
  <c r="AE918" i="3" s="1"/>
  <c r="AB918" i="3"/>
  <c r="AC918" i="3" s="1"/>
  <c r="K918" i="3"/>
  <c r="D918" i="3"/>
  <c r="C918" i="3"/>
  <c r="AU917" i="3"/>
  <c r="AO917" i="3"/>
  <c r="AP917" i="3" s="1"/>
  <c r="AN917" i="3"/>
  <c r="AM917" i="3"/>
  <c r="AL917" i="3"/>
  <c r="AH917" i="3"/>
  <c r="AG917" i="3"/>
  <c r="AD917" i="3"/>
  <c r="AE917" i="3" s="1"/>
  <c r="AB917" i="3"/>
  <c r="AK917" i="3" s="1"/>
  <c r="K917" i="3"/>
  <c r="D917" i="3"/>
  <c r="C917" i="3"/>
  <c r="AU916" i="3"/>
  <c r="AO916" i="3"/>
  <c r="AP916" i="3" s="1"/>
  <c r="AN916" i="3"/>
  <c r="AM916" i="3"/>
  <c r="AL916" i="3"/>
  <c r="AH916" i="3"/>
  <c r="AG916" i="3"/>
  <c r="AD916" i="3"/>
  <c r="AE916" i="3" s="1"/>
  <c r="AB916" i="3"/>
  <c r="AK916" i="3" s="1"/>
  <c r="K916" i="3"/>
  <c r="D916" i="3"/>
  <c r="C916" i="3"/>
  <c r="AU915" i="3"/>
  <c r="AO915" i="3"/>
  <c r="AP915" i="3" s="1"/>
  <c r="AN915" i="3"/>
  <c r="AM915" i="3"/>
  <c r="AL915" i="3"/>
  <c r="AH915" i="3"/>
  <c r="AG915" i="3"/>
  <c r="AD915" i="3"/>
  <c r="AE915" i="3" s="1"/>
  <c r="AB915" i="3"/>
  <c r="AC915" i="3" s="1"/>
  <c r="K915" i="3"/>
  <c r="D915" i="3"/>
  <c r="C915" i="3"/>
  <c r="AU914" i="3"/>
  <c r="AO914" i="3"/>
  <c r="AP914" i="3" s="1"/>
  <c r="AN914" i="3"/>
  <c r="AM914" i="3"/>
  <c r="AL914" i="3"/>
  <c r="AH914" i="3"/>
  <c r="AG914" i="3"/>
  <c r="AD914" i="3"/>
  <c r="AE914" i="3" s="1"/>
  <c r="AB914" i="3"/>
  <c r="AK914" i="3" s="1"/>
  <c r="K914" i="3"/>
  <c r="D914" i="3"/>
  <c r="C914" i="3"/>
  <c r="AU913" i="3"/>
  <c r="AO913" i="3"/>
  <c r="AP913" i="3" s="1"/>
  <c r="AN913" i="3"/>
  <c r="AM913" i="3"/>
  <c r="AL913" i="3"/>
  <c r="AH913" i="3"/>
  <c r="AG913" i="3"/>
  <c r="AD913" i="3"/>
  <c r="AE913" i="3" s="1"/>
  <c r="AB913" i="3"/>
  <c r="AC913" i="3" s="1"/>
  <c r="K913" i="3"/>
  <c r="D913" i="3"/>
  <c r="C913" i="3"/>
  <c r="AU912" i="3"/>
  <c r="AO912" i="3"/>
  <c r="AP912" i="3" s="1"/>
  <c r="AN912" i="3"/>
  <c r="AM912" i="3"/>
  <c r="AL912" i="3"/>
  <c r="AH912" i="3"/>
  <c r="AG912" i="3"/>
  <c r="AD912" i="3"/>
  <c r="AE912" i="3" s="1"/>
  <c r="AB912" i="3"/>
  <c r="AK912" i="3" s="1"/>
  <c r="K912" i="3"/>
  <c r="D912" i="3"/>
  <c r="C912" i="3"/>
  <c r="AU911" i="3"/>
  <c r="AO911" i="3"/>
  <c r="AP911" i="3" s="1"/>
  <c r="AN911" i="3"/>
  <c r="AM911" i="3"/>
  <c r="AL911" i="3"/>
  <c r="AH911" i="3"/>
  <c r="AG911" i="3"/>
  <c r="AD911" i="3"/>
  <c r="AE911" i="3" s="1"/>
  <c r="AB911" i="3"/>
  <c r="AK911" i="3" s="1"/>
  <c r="K911" i="3"/>
  <c r="D911" i="3"/>
  <c r="C911" i="3"/>
  <c r="AU910" i="3"/>
  <c r="AO910" i="3"/>
  <c r="AP910" i="3" s="1"/>
  <c r="AN910" i="3"/>
  <c r="AM910" i="3"/>
  <c r="AL910" i="3"/>
  <c r="AH910" i="3"/>
  <c r="AG910" i="3"/>
  <c r="AD910" i="3"/>
  <c r="AE910" i="3" s="1"/>
  <c r="AB910" i="3"/>
  <c r="AC910" i="3" s="1"/>
  <c r="K910" i="3"/>
  <c r="D910" i="3"/>
  <c r="C910" i="3"/>
  <c r="AU909" i="3"/>
  <c r="AO909" i="3"/>
  <c r="AP909" i="3" s="1"/>
  <c r="AN909" i="3"/>
  <c r="AM909" i="3"/>
  <c r="AL909" i="3"/>
  <c r="AH909" i="3"/>
  <c r="AG909" i="3"/>
  <c r="AD909" i="3"/>
  <c r="AE909" i="3" s="1"/>
  <c r="AB909" i="3"/>
  <c r="AK909" i="3" s="1"/>
  <c r="K909" i="3"/>
  <c r="D909" i="3"/>
  <c r="C909" i="3"/>
  <c r="AU908" i="3"/>
  <c r="AO908" i="3"/>
  <c r="AP908" i="3" s="1"/>
  <c r="AN908" i="3"/>
  <c r="AM908" i="3"/>
  <c r="AL908" i="3"/>
  <c r="AH908" i="3"/>
  <c r="AG908" i="3"/>
  <c r="AD908" i="3"/>
  <c r="AE908" i="3" s="1"/>
  <c r="AB908" i="3"/>
  <c r="AC908" i="3" s="1"/>
  <c r="K908" i="3"/>
  <c r="D908" i="3"/>
  <c r="C908" i="3"/>
  <c r="AU907" i="3"/>
  <c r="AO907" i="3"/>
  <c r="AP907" i="3" s="1"/>
  <c r="AN907" i="3"/>
  <c r="AM907" i="3"/>
  <c r="AL907" i="3"/>
  <c r="AH907" i="3"/>
  <c r="AG907" i="3"/>
  <c r="AD907" i="3"/>
  <c r="AE907" i="3" s="1"/>
  <c r="AB907" i="3"/>
  <c r="AK907" i="3" s="1"/>
  <c r="K907" i="3"/>
  <c r="D907" i="3"/>
  <c r="C907" i="3"/>
  <c r="AU906" i="3"/>
  <c r="AO906" i="3"/>
  <c r="AP906" i="3" s="1"/>
  <c r="AN906" i="3"/>
  <c r="AM906" i="3"/>
  <c r="AL906" i="3"/>
  <c r="AH906" i="3"/>
  <c r="AG906" i="3"/>
  <c r="AD906" i="3"/>
  <c r="AE906" i="3" s="1"/>
  <c r="AB906" i="3"/>
  <c r="AC906" i="3" s="1"/>
  <c r="K906" i="3"/>
  <c r="D906" i="3"/>
  <c r="C906" i="3"/>
  <c r="AU905" i="3"/>
  <c r="AO905" i="3"/>
  <c r="AP905" i="3" s="1"/>
  <c r="AN905" i="3"/>
  <c r="AM905" i="3"/>
  <c r="AL905" i="3"/>
  <c r="AH905" i="3"/>
  <c r="AG905" i="3"/>
  <c r="AD905" i="3"/>
  <c r="AE905" i="3" s="1"/>
  <c r="AB905" i="3"/>
  <c r="AK905" i="3" s="1"/>
  <c r="K905" i="3"/>
  <c r="D905" i="3"/>
  <c r="C905" i="3"/>
  <c r="AU904" i="3"/>
  <c r="AO904" i="3"/>
  <c r="AP904" i="3" s="1"/>
  <c r="AN904" i="3"/>
  <c r="AM904" i="3"/>
  <c r="AL904" i="3"/>
  <c r="AH904" i="3"/>
  <c r="AG904" i="3"/>
  <c r="AD904" i="3"/>
  <c r="AE904" i="3" s="1"/>
  <c r="AB904" i="3"/>
  <c r="AC904" i="3" s="1"/>
  <c r="K904" i="3"/>
  <c r="D904" i="3"/>
  <c r="C904" i="3"/>
  <c r="AU903" i="3"/>
  <c r="AO903" i="3"/>
  <c r="AP903" i="3" s="1"/>
  <c r="AN903" i="3"/>
  <c r="AM903" i="3"/>
  <c r="AL903" i="3"/>
  <c r="AH903" i="3"/>
  <c r="AG903" i="3"/>
  <c r="AD903" i="3"/>
  <c r="AE903" i="3" s="1"/>
  <c r="AB903" i="3"/>
  <c r="AK903" i="3" s="1"/>
  <c r="K903" i="3"/>
  <c r="D903" i="3"/>
  <c r="C903" i="3"/>
  <c r="AU902" i="3"/>
  <c r="AO902" i="3"/>
  <c r="AP902" i="3" s="1"/>
  <c r="AN902" i="3"/>
  <c r="AM902" i="3"/>
  <c r="AL902" i="3"/>
  <c r="AH902" i="3"/>
  <c r="AG902" i="3"/>
  <c r="AD902" i="3"/>
  <c r="AE902" i="3" s="1"/>
  <c r="AB902" i="3"/>
  <c r="AC902" i="3" s="1"/>
  <c r="K902" i="3"/>
  <c r="D902" i="3"/>
  <c r="C902" i="3"/>
  <c r="AU901" i="3"/>
  <c r="AO901" i="3"/>
  <c r="AP901" i="3" s="1"/>
  <c r="AN901" i="3"/>
  <c r="AM901" i="3"/>
  <c r="AL901" i="3"/>
  <c r="AH901" i="3"/>
  <c r="AG901" i="3"/>
  <c r="AD901" i="3"/>
  <c r="AE901" i="3" s="1"/>
  <c r="AB901" i="3"/>
  <c r="AK901" i="3" s="1"/>
  <c r="K901" i="3"/>
  <c r="D901" i="3"/>
  <c r="C901" i="3"/>
  <c r="AU900" i="3"/>
  <c r="AO900" i="3"/>
  <c r="AP900" i="3" s="1"/>
  <c r="AN900" i="3"/>
  <c r="AM900" i="3"/>
  <c r="AL900" i="3"/>
  <c r="AH900" i="3"/>
  <c r="AG900" i="3"/>
  <c r="AD900" i="3"/>
  <c r="AE900" i="3" s="1"/>
  <c r="AB900" i="3"/>
  <c r="AC900" i="3" s="1"/>
  <c r="K900" i="3"/>
  <c r="D900" i="3"/>
  <c r="C900" i="3"/>
  <c r="AU899" i="3"/>
  <c r="AO899" i="3"/>
  <c r="AP899" i="3" s="1"/>
  <c r="AN899" i="3"/>
  <c r="AM899" i="3"/>
  <c r="AL899" i="3"/>
  <c r="AH899" i="3"/>
  <c r="AG899" i="3"/>
  <c r="AD899" i="3"/>
  <c r="AE899" i="3" s="1"/>
  <c r="AB899" i="3"/>
  <c r="AK899" i="3" s="1"/>
  <c r="K899" i="3"/>
  <c r="D899" i="3"/>
  <c r="C899" i="3"/>
  <c r="AU898" i="3"/>
  <c r="AO898" i="3"/>
  <c r="AP898" i="3" s="1"/>
  <c r="AN898" i="3"/>
  <c r="AM898" i="3"/>
  <c r="AL898" i="3"/>
  <c r="AH898" i="3"/>
  <c r="AG898" i="3"/>
  <c r="AD898" i="3"/>
  <c r="AE898" i="3" s="1"/>
  <c r="AB898" i="3"/>
  <c r="AK898" i="3" s="1"/>
  <c r="K898" i="3"/>
  <c r="D898" i="3"/>
  <c r="C898" i="3"/>
  <c r="AU897" i="3"/>
  <c r="AO897" i="3"/>
  <c r="AP897" i="3" s="1"/>
  <c r="AN897" i="3"/>
  <c r="AM897" i="3"/>
  <c r="AL897" i="3"/>
  <c r="AH897" i="3"/>
  <c r="AG897" i="3"/>
  <c r="AD897" i="3"/>
  <c r="AE897" i="3" s="1"/>
  <c r="AB897" i="3"/>
  <c r="AC897" i="3" s="1"/>
  <c r="K897" i="3"/>
  <c r="D897" i="3"/>
  <c r="C897" i="3"/>
  <c r="AU896" i="3"/>
  <c r="AO896" i="3"/>
  <c r="AP896" i="3" s="1"/>
  <c r="AN896" i="3"/>
  <c r="AM896" i="3"/>
  <c r="AL896" i="3"/>
  <c r="AH896" i="3"/>
  <c r="AG896" i="3"/>
  <c r="AD896" i="3"/>
  <c r="AE896" i="3" s="1"/>
  <c r="AB896" i="3"/>
  <c r="AK896" i="3" s="1"/>
  <c r="K896" i="3"/>
  <c r="D896" i="3"/>
  <c r="C896" i="3"/>
  <c r="AU895" i="3"/>
  <c r="AO895" i="3"/>
  <c r="AP895" i="3" s="1"/>
  <c r="AN895" i="3"/>
  <c r="AM895" i="3"/>
  <c r="AL895" i="3"/>
  <c r="AH895" i="3"/>
  <c r="AG895" i="3"/>
  <c r="AD895" i="3"/>
  <c r="AE895" i="3" s="1"/>
  <c r="AB895" i="3"/>
  <c r="AC895" i="3" s="1"/>
  <c r="K895" i="3"/>
  <c r="D895" i="3"/>
  <c r="C895" i="3"/>
  <c r="AU894" i="3"/>
  <c r="AO894" i="3"/>
  <c r="AP894" i="3" s="1"/>
  <c r="AN894" i="3"/>
  <c r="AM894" i="3"/>
  <c r="AL894" i="3"/>
  <c r="AH894" i="3"/>
  <c r="AG894" i="3"/>
  <c r="AD894" i="3"/>
  <c r="AE894" i="3" s="1"/>
  <c r="AB894" i="3"/>
  <c r="AK894" i="3" s="1"/>
  <c r="K894" i="3"/>
  <c r="D894" i="3"/>
  <c r="C894" i="3"/>
  <c r="AU893" i="3"/>
  <c r="AO893" i="3"/>
  <c r="AP893" i="3" s="1"/>
  <c r="AN893" i="3"/>
  <c r="AM893" i="3"/>
  <c r="AL893" i="3"/>
  <c r="AH893" i="3"/>
  <c r="AG893" i="3"/>
  <c r="AD893" i="3"/>
  <c r="AE893" i="3" s="1"/>
  <c r="AB893" i="3"/>
  <c r="AC893" i="3" s="1"/>
  <c r="K893" i="3"/>
  <c r="D893" i="3"/>
  <c r="C893" i="3"/>
  <c r="AU892" i="3"/>
  <c r="AO892" i="3"/>
  <c r="AP892" i="3" s="1"/>
  <c r="AN892" i="3"/>
  <c r="AM892" i="3"/>
  <c r="AL892" i="3"/>
  <c r="AH892" i="3"/>
  <c r="AG892" i="3"/>
  <c r="AD892" i="3"/>
  <c r="AE892" i="3" s="1"/>
  <c r="AB892" i="3"/>
  <c r="AK892" i="3" s="1"/>
  <c r="K892" i="3"/>
  <c r="D892" i="3"/>
  <c r="C892" i="3"/>
  <c r="AU891" i="3"/>
  <c r="AO891" i="3"/>
  <c r="AP891" i="3" s="1"/>
  <c r="AN891" i="3"/>
  <c r="AM891" i="3"/>
  <c r="AL891" i="3"/>
  <c r="AH891" i="3"/>
  <c r="AG891" i="3"/>
  <c r="AD891" i="3"/>
  <c r="AE891" i="3" s="1"/>
  <c r="AB891" i="3"/>
  <c r="AC891" i="3" s="1"/>
  <c r="K891" i="3"/>
  <c r="D891" i="3"/>
  <c r="C891" i="3"/>
  <c r="AU890" i="3"/>
  <c r="AO890" i="3"/>
  <c r="AP890" i="3" s="1"/>
  <c r="AN890" i="3"/>
  <c r="AM890" i="3"/>
  <c r="AL890" i="3"/>
  <c r="AH890" i="3"/>
  <c r="AG890" i="3"/>
  <c r="AD890" i="3"/>
  <c r="AE890" i="3" s="1"/>
  <c r="AB890" i="3"/>
  <c r="AK890" i="3" s="1"/>
  <c r="K890" i="3"/>
  <c r="D890" i="3"/>
  <c r="C890" i="3"/>
  <c r="AU889" i="3"/>
  <c r="AO889" i="3"/>
  <c r="AP889" i="3" s="1"/>
  <c r="AN889" i="3"/>
  <c r="AM889" i="3"/>
  <c r="AL889" i="3"/>
  <c r="AH889" i="3"/>
  <c r="AG889" i="3"/>
  <c r="AD889" i="3"/>
  <c r="AE889" i="3" s="1"/>
  <c r="AB889" i="3"/>
  <c r="AK889" i="3" s="1"/>
  <c r="K889" i="3"/>
  <c r="D889" i="3"/>
  <c r="C889" i="3"/>
  <c r="AU888" i="3"/>
  <c r="AO888" i="3"/>
  <c r="AP888" i="3" s="1"/>
  <c r="AN888" i="3"/>
  <c r="AM888" i="3"/>
  <c r="AL888" i="3"/>
  <c r="AH888" i="3"/>
  <c r="AG888" i="3"/>
  <c r="AD888" i="3"/>
  <c r="AE888" i="3" s="1"/>
  <c r="AB888" i="3"/>
  <c r="AC888" i="3" s="1"/>
  <c r="K888" i="3"/>
  <c r="D888" i="3"/>
  <c r="C888" i="3"/>
  <c r="AU887" i="3"/>
  <c r="AO887" i="3"/>
  <c r="AP887" i="3" s="1"/>
  <c r="AN887" i="3"/>
  <c r="AM887" i="3"/>
  <c r="AL887" i="3"/>
  <c r="AH887" i="3"/>
  <c r="AG887" i="3"/>
  <c r="AD887" i="3"/>
  <c r="AE887" i="3" s="1"/>
  <c r="AB887" i="3"/>
  <c r="AK887" i="3" s="1"/>
  <c r="K887" i="3"/>
  <c r="D887" i="3"/>
  <c r="C887" i="3"/>
  <c r="AU886" i="3"/>
  <c r="AO886" i="3"/>
  <c r="AP886" i="3" s="1"/>
  <c r="AN886" i="3"/>
  <c r="AM886" i="3"/>
  <c r="AL886" i="3"/>
  <c r="AH886" i="3"/>
  <c r="AG886" i="3"/>
  <c r="AD886" i="3"/>
  <c r="AE886" i="3" s="1"/>
  <c r="AB886" i="3"/>
  <c r="AK886" i="3" s="1"/>
  <c r="K886" i="3"/>
  <c r="D886" i="3"/>
  <c r="C886" i="3"/>
  <c r="AU885" i="3"/>
  <c r="AO885" i="3"/>
  <c r="AP885" i="3" s="1"/>
  <c r="AN885" i="3"/>
  <c r="AM885" i="3"/>
  <c r="AL885" i="3"/>
  <c r="AH885" i="3"/>
  <c r="AG885" i="3"/>
  <c r="AD885" i="3"/>
  <c r="AE885" i="3" s="1"/>
  <c r="AB885" i="3"/>
  <c r="AC885" i="3" s="1"/>
  <c r="K885" i="3"/>
  <c r="D885" i="3"/>
  <c r="C885" i="3"/>
  <c r="AU884" i="3"/>
  <c r="AO884" i="3"/>
  <c r="AP884" i="3" s="1"/>
  <c r="AN884" i="3"/>
  <c r="AM884" i="3"/>
  <c r="AL884" i="3"/>
  <c r="AH884" i="3"/>
  <c r="AG884" i="3"/>
  <c r="AD884" i="3"/>
  <c r="AE884" i="3" s="1"/>
  <c r="AB884" i="3"/>
  <c r="AC884" i="3" s="1"/>
  <c r="T884" i="3"/>
  <c r="K884" i="3"/>
  <c r="AU883" i="3"/>
  <c r="AO883" i="3"/>
  <c r="AP883" i="3" s="1"/>
  <c r="AN883" i="3"/>
  <c r="AM883" i="3"/>
  <c r="AL883" i="3"/>
  <c r="AH883" i="3"/>
  <c r="AG883" i="3"/>
  <c r="AD883" i="3"/>
  <c r="AE883" i="3" s="1"/>
  <c r="AB883" i="3"/>
  <c r="AC883" i="3" s="1"/>
  <c r="K883" i="3"/>
  <c r="D883" i="3"/>
  <c r="C883" i="3"/>
  <c r="AU882" i="3"/>
  <c r="AO882" i="3"/>
  <c r="AP882" i="3" s="1"/>
  <c r="AN882" i="3"/>
  <c r="AM882" i="3"/>
  <c r="AL882" i="3"/>
  <c r="AH882" i="3"/>
  <c r="AG882" i="3"/>
  <c r="AD882" i="3"/>
  <c r="AE882" i="3" s="1"/>
  <c r="AB882" i="3"/>
  <c r="AK882" i="3" s="1"/>
  <c r="K882" i="3"/>
  <c r="D882" i="3"/>
  <c r="C882" i="3"/>
  <c r="AU881" i="3"/>
  <c r="AO881" i="3"/>
  <c r="AP881" i="3" s="1"/>
  <c r="AN881" i="3"/>
  <c r="AM881" i="3"/>
  <c r="AL881" i="3"/>
  <c r="AH881" i="3"/>
  <c r="AG881" i="3"/>
  <c r="AD881" i="3"/>
  <c r="AE881" i="3" s="1"/>
  <c r="AB881" i="3"/>
  <c r="AC881" i="3" s="1"/>
  <c r="K881" i="3"/>
  <c r="D881" i="3"/>
  <c r="C881" i="3"/>
  <c r="AU880" i="3"/>
  <c r="AO880" i="3"/>
  <c r="AP880" i="3" s="1"/>
  <c r="AN880" i="3"/>
  <c r="AM880" i="3"/>
  <c r="AL880" i="3"/>
  <c r="AH880" i="3"/>
  <c r="AG880" i="3"/>
  <c r="AD880" i="3"/>
  <c r="AE880" i="3" s="1"/>
  <c r="AB880" i="3"/>
  <c r="AC880" i="3" s="1"/>
  <c r="K880" i="3"/>
  <c r="D880" i="3"/>
  <c r="C880" i="3"/>
  <c r="AU879" i="3"/>
  <c r="AO879" i="3"/>
  <c r="AP879" i="3" s="1"/>
  <c r="AN879" i="3"/>
  <c r="AM879" i="3"/>
  <c r="AL879" i="3"/>
  <c r="AH879" i="3"/>
  <c r="AG879" i="3"/>
  <c r="AD879" i="3"/>
  <c r="AE879" i="3" s="1"/>
  <c r="AB879" i="3"/>
  <c r="AK879" i="3" s="1"/>
  <c r="K879" i="3"/>
  <c r="D879" i="3"/>
  <c r="C879" i="3"/>
  <c r="AU878" i="3"/>
  <c r="AO878" i="3"/>
  <c r="AP878" i="3" s="1"/>
  <c r="AN878" i="3"/>
  <c r="AM878" i="3"/>
  <c r="AL878" i="3"/>
  <c r="AH878" i="3"/>
  <c r="AG878" i="3"/>
  <c r="AD878" i="3"/>
  <c r="AE878" i="3" s="1"/>
  <c r="AB878" i="3"/>
  <c r="AK878" i="3" s="1"/>
  <c r="K878" i="3"/>
  <c r="D878" i="3"/>
  <c r="C878" i="3"/>
  <c r="AU877" i="3"/>
  <c r="AO877" i="3"/>
  <c r="AP877" i="3" s="1"/>
  <c r="AN877" i="3"/>
  <c r="AM877" i="3"/>
  <c r="AL877" i="3"/>
  <c r="AH877" i="3"/>
  <c r="AG877" i="3"/>
  <c r="AD877" i="3"/>
  <c r="AE877" i="3" s="1"/>
  <c r="AB877" i="3"/>
  <c r="AK877" i="3" s="1"/>
  <c r="K877" i="3"/>
  <c r="D877" i="3"/>
  <c r="C877" i="3"/>
  <c r="AU876" i="3"/>
  <c r="AO876" i="3"/>
  <c r="AP876" i="3" s="1"/>
  <c r="AN876" i="3"/>
  <c r="AM876" i="3"/>
  <c r="AL876" i="3"/>
  <c r="AH876" i="3"/>
  <c r="AG876" i="3"/>
  <c r="AD876" i="3"/>
  <c r="AE876" i="3" s="1"/>
  <c r="AB876" i="3"/>
  <c r="AC876" i="3" s="1"/>
  <c r="K876" i="3"/>
  <c r="D876" i="3"/>
  <c r="C876" i="3"/>
  <c r="AU875" i="3"/>
  <c r="AO875" i="3"/>
  <c r="AP875" i="3" s="1"/>
  <c r="AN875" i="3"/>
  <c r="AM875" i="3"/>
  <c r="AL875" i="3"/>
  <c r="AH875" i="3"/>
  <c r="AG875" i="3"/>
  <c r="AD875" i="3"/>
  <c r="AE875" i="3" s="1"/>
  <c r="AB875" i="3"/>
  <c r="K875" i="3"/>
  <c r="D875" i="3"/>
  <c r="C875" i="3"/>
  <c r="AU874" i="3"/>
  <c r="AO874" i="3"/>
  <c r="AP874" i="3" s="1"/>
  <c r="AN874" i="3"/>
  <c r="AM874" i="3"/>
  <c r="AL874" i="3"/>
  <c r="AH874" i="3"/>
  <c r="AG874" i="3"/>
  <c r="AD874" i="3"/>
  <c r="AE874" i="3" s="1"/>
  <c r="AB874" i="3"/>
  <c r="AK874" i="3" s="1"/>
  <c r="K874" i="3"/>
  <c r="D874" i="3"/>
  <c r="C874" i="3"/>
  <c r="AU873" i="3"/>
  <c r="AO873" i="3"/>
  <c r="AP873" i="3" s="1"/>
  <c r="AN873" i="3"/>
  <c r="AM873" i="3"/>
  <c r="AL873" i="3"/>
  <c r="AH873" i="3"/>
  <c r="AG873" i="3"/>
  <c r="AD873" i="3"/>
  <c r="AE873" i="3" s="1"/>
  <c r="AB873" i="3"/>
  <c r="AC873" i="3" s="1"/>
  <c r="K873" i="3"/>
  <c r="D873" i="3"/>
  <c r="C873" i="3"/>
  <c r="AU872" i="3"/>
  <c r="AO872" i="3"/>
  <c r="AP872" i="3" s="1"/>
  <c r="AN872" i="3"/>
  <c r="AM872" i="3"/>
  <c r="AL872" i="3"/>
  <c r="AH872" i="3"/>
  <c r="AG872" i="3"/>
  <c r="AD872" i="3"/>
  <c r="AE872" i="3" s="1"/>
  <c r="AB872" i="3"/>
  <c r="AK872" i="3" s="1"/>
  <c r="K872" i="3"/>
  <c r="D872" i="3"/>
  <c r="C872" i="3"/>
  <c r="AU871" i="3"/>
  <c r="AO871" i="3"/>
  <c r="AP871" i="3" s="1"/>
  <c r="AN871" i="3"/>
  <c r="AM871" i="3"/>
  <c r="AL871" i="3"/>
  <c r="AH871" i="3"/>
  <c r="AG871" i="3"/>
  <c r="AD871" i="3"/>
  <c r="AE871" i="3" s="1"/>
  <c r="AB871" i="3"/>
  <c r="AK871" i="3" s="1"/>
  <c r="K871" i="3"/>
  <c r="D871" i="3"/>
  <c r="C871" i="3"/>
  <c r="AU870" i="3"/>
  <c r="AO870" i="3"/>
  <c r="AP870" i="3" s="1"/>
  <c r="AN870" i="3"/>
  <c r="AM870" i="3"/>
  <c r="AL870" i="3"/>
  <c r="AH870" i="3"/>
  <c r="AG870" i="3"/>
  <c r="AD870" i="3"/>
  <c r="AE870" i="3" s="1"/>
  <c r="AB870" i="3"/>
  <c r="AC870" i="3" s="1"/>
  <c r="K870" i="3"/>
  <c r="D870" i="3"/>
  <c r="C870" i="3"/>
  <c r="AU869" i="3"/>
  <c r="AO869" i="3"/>
  <c r="AP869" i="3" s="1"/>
  <c r="AN869" i="3"/>
  <c r="AM869" i="3"/>
  <c r="AL869" i="3"/>
  <c r="AH869" i="3"/>
  <c r="AG869" i="3"/>
  <c r="AD869" i="3"/>
  <c r="AE869" i="3" s="1"/>
  <c r="AB869" i="3"/>
  <c r="AK869" i="3" s="1"/>
  <c r="K869" i="3"/>
  <c r="D869" i="3"/>
  <c r="C869" i="3"/>
  <c r="AU868" i="3"/>
  <c r="AO868" i="3"/>
  <c r="AP868" i="3" s="1"/>
  <c r="AN868" i="3"/>
  <c r="AM868" i="3"/>
  <c r="AL868" i="3"/>
  <c r="AH868" i="3"/>
  <c r="AG868" i="3"/>
  <c r="AD868" i="3"/>
  <c r="AE868" i="3" s="1"/>
  <c r="AB868" i="3"/>
  <c r="AC868" i="3" s="1"/>
  <c r="K868" i="3"/>
  <c r="D868" i="3"/>
  <c r="C868" i="3"/>
  <c r="AU867" i="3"/>
  <c r="AO867" i="3"/>
  <c r="AP867" i="3" s="1"/>
  <c r="AN867" i="3"/>
  <c r="AM867" i="3"/>
  <c r="AL867" i="3"/>
  <c r="AH867" i="3"/>
  <c r="AG867" i="3"/>
  <c r="AD867" i="3"/>
  <c r="AE867" i="3" s="1"/>
  <c r="AB867" i="3"/>
  <c r="AK867" i="3" s="1"/>
  <c r="K867" i="3"/>
  <c r="D867" i="3"/>
  <c r="C867" i="3"/>
  <c r="AU866" i="3"/>
  <c r="AO866" i="3"/>
  <c r="AP866" i="3" s="1"/>
  <c r="AN866" i="3"/>
  <c r="AM866" i="3"/>
  <c r="AL866" i="3"/>
  <c r="AH866" i="3"/>
  <c r="AG866" i="3"/>
  <c r="AD866" i="3"/>
  <c r="AE866" i="3" s="1"/>
  <c r="AB866" i="3"/>
  <c r="AC866" i="3" s="1"/>
  <c r="K866" i="3"/>
  <c r="D866" i="3"/>
  <c r="C866" i="3"/>
  <c r="AU865" i="3"/>
  <c r="AO865" i="3"/>
  <c r="AP865" i="3" s="1"/>
  <c r="AN865" i="3"/>
  <c r="AM865" i="3"/>
  <c r="AL865" i="3"/>
  <c r="AH865" i="3"/>
  <c r="AG865" i="3"/>
  <c r="AD865" i="3"/>
  <c r="AE865" i="3" s="1"/>
  <c r="AB865" i="3"/>
  <c r="AK865" i="3" s="1"/>
  <c r="K865" i="3"/>
  <c r="D865" i="3"/>
  <c r="C865" i="3"/>
  <c r="AU864" i="3"/>
  <c r="AO864" i="3"/>
  <c r="AP864" i="3" s="1"/>
  <c r="AN864" i="3"/>
  <c r="AM864" i="3"/>
  <c r="AL864" i="3"/>
  <c r="AH864" i="3"/>
  <c r="AG864" i="3"/>
  <c r="AD864" i="3"/>
  <c r="AE864" i="3" s="1"/>
  <c r="AB864" i="3"/>
  <c r="AC864" i="3" s="1"/>
  <c r="K864" i="3"/>
  <c r="D864" i="3"/>
  <c r="C864" i="3"/>
  <c r="AU863" i="3"/>
  <c r="AO863" i="3"/>
  <c r="AP863" i="3" s="1"/>
  <c r="AN863" i="3"/>
  <c r="AM863" i="3"/>
  <c r="AL863" i="3"/>
  <c r="AH863" i="3"/>
  <c r="AG863" i="3"/>
  <c r="AD863" i="3"/>
  <c r="AE863" i="3" s="1"/>
  <c r="AB863" i="3"/>
  <c r="AK863" i="3" s="1"/>
  <c r="N863" i="3"/>
  <c r="K863" i="3"/>
  <c r="D863" i="3"/>
  <c r="C863" i="3"/>
  <c r="AU862" i="3"/>
  <c r="AO862" i="3"/>
  <c r="AP862" i="3" s="1"/>
  <c r="AN862" i="3"/>
  <c r="AM862" i="3"/>
  <c r="AL862" i="3"/>
  <c r="AH862" i="3"/>
  <c r="AG862" i="3"/>
  <c r="AD862" i="3"/>
  <c r="AE862" i="3" s="1"/>
  <c r="AB862" i="3"/>
  <c r="AK862" i="3" s="1"/>
  <c r="N862" i="3"/>
  <c r="K862" i="3"/>
  <c r="D862" i="3"/>
  <c r="C862" i="3"/>
  <c r="AU861" i="3"/>
  <c r="AO861" i="3"/>
  <c r="AP861" i="3" s="1"/>
  <c r="AN861" i="3"/>
  <c r="AM861" i="3"/>
  <c r="AL861" i="3"/>
  <c r="AH861" i="3"/>
  <c r="AG861" i="3"/>
  <c r="AD861" i="3"/>
  <c r="AE861" i="3" s="1"/>
  <c r="AB861" i="3"/>
  <c r="AK861" i="3" s="1"/>
  <c r="N861" i="3"/>
  <c r="K861" i="3"/>
  <c r="D861" i="3"/>
  <c r="C861" i="3"/>
  <c r="AU860" i="3"/>
  <c r="AO860" i="3"/>
  <c r="AP860" i="3" s="1"/>
  <c r="AN860" i="3"/>
  <c r="AM860" i="3"/>
  <c r="AL860" i="3"/>
  <c r="AH860" i="3"/>
  <c r="AG860" i="3"/>
  <c r="AD860" i="3"/>
  <c r="AE860" i="3" s="1"/>
  <c r="AB860" i="3"/>
  <c r="AK860" i="3" s="1"/>
  <c r="N860" i="3"/>
  <c r="K860" i="3"/>
  <c r="D860" i="3"/>
  <c r="C860" i="3"/>
  <c r="AU859" i="3"/>
  <c r="AO859" i="3"/>
  <c r="AP859" i="3" s="1"/>
  <c r="AN859" i="3"/>
  <c r="AM859" i="3"/>
  <c r="AL859" i="3"/>
  <c r="AH859" i="3"/>
  <c r="AG859" i="3"/>
  <c r="AD859" i="3"/>
  <c r="AE859" i="3" s="1"/>
  <c r="AB859" i="3"/>
  <c r="AK859" i="3" s="1"/>
  <c r="N859" i="3"/>
  <c r="K859" i="3"/>
  <c r="D859" i="3"/>
  <c r="C859" i="3"/>
  <c r="AU858" i="3"/>
  <c r="AO858" i="3"/>
  <c r="AP858" i="3" s="1"/>
  <c r="AN858" i="3"/>
  <c r="AM858" i="3"/>
  <c r="AL858" i="3"/>
  <c r="AH858" i="3"/>
  <c r="AG858" i="3"/>
  <c r="AD858" i="3"/>
  <c r="AE858" i="3" s="1"/>
  <c r="AB858" i="3"/>
  <c r="AK858" i="3" s="1"/>
  <c r="N858" i="3"/>
  <c r="K858" i="3"/>
  <c r="D858" i="3"/>
  <c r="C858" i="3"/>
  <c r="AU857" i="3"/>
  <c r="AO857" i="3"/>
  <c r="AP857" i="3" s="1"/>
  <c r="AN857" i="3"/>
  <c r="AM857" i="3"/>
  <c r="AL857" i="3"/>
  <c r="AH857" i="3"/>
  <c r="AG857" i="3"/>
  <c r="AD857" i="3"/>
  <c r="AE857" i="3" s="1"/>
  <c r="AB857" i="3"/>
  <c r="AK857" i="3" s="1"/>
  <c r="K857" i="3"/>
  <c r="D857" i="3"/>
  <c r="C857" i="3"/>
  <c r="AU856" i="3"/>
  <c r="AO856" i="3"/>
  <c r="AP856" i="3" s="1"/>
  <c r="AN856" i="3"/>
  <c r="AM856" i="3"/>
  <c r="AL856" i="3"/>
  <c r="AH856" i="3"/>
  <c r="AG856" i="3"/>
  <c r="AD856" i="3"/>
  <c r="AE856" i="3" s="1"/>
  <c r="AB856" i="3"/>
  <c r="AK856" i="3" s="1"/>
  <c r="K856" i="3"/>
  <c r="D856" i="3"/>
  <c r="C856" i="3"/>
  <c r="AU855" i="3"/>
  <c r="AO855" i="3"/>
  <c r="AP855" i="3" s="1"/>
  <c r="AN855" i="3"/>
  <c r="AM855" i="3"/>
  <c r="AL855" i="3"/>
  <c r="AH855" i="3"/>
  <c r="AG855" i="3"/>
  <c r="AD855" i="3"/>
  <c r="AE855" i="3" s="1"/>
  <c r="AB855" i="3"/>
  <c r="AK855" i="3" s="1"/>
  <c r="K855" i="3"/>
  <c r="D855" i="3"/>
  <c r="C855" i="3"/>
  <c r="AU854" i="3"/>
  <c r="AO854" i="3"/>
  <c r="AP854" i="3" s="1"/>
  <c r="AN854" i="3"/>
  <c r="AM854" i="3"/>
  <c r="AL854" i="3"/>
  <c r="AH854" i="3"/>
  <c r="AG854" i="3"/>
  <c r="AD854" i="3"/>
  <c r="AE854" i="3" s="1"/>
  <c r="AB854" i="3"/>
  <c r="AK854" i="3" s="1"/>
  <c r="K854" i="3"/>
  <c r="D854" i="3"/>
  <c r="C854" i="3"/>
  <c r="AU853" i="3"/>
  <c r="AO853" i="3"/>
  <c r="AP853" i="3" s="1"/>
  <c r="AN853" i="3"/>
  <c r="AM853" i="3"/>
  <c r="AL853" i="3"/>
  <c r="AH853" i="3"/>
  <c r="AG853" i="3"/>
  <c r="AD853" i="3"/>
  <c r="AE853" i="3" s="1"/>
  <c r="AB853" i="3"/>
  <c r="AK853" i="3" s="1"/>
  <c r="K853" i="3"/>
  <c r="D853" i="3"/>
  <c r="C853" i="3"/>
  <c r="AU852" i="3"/>
  <c r="AO852" i="3"/>
  <c r="AP852" i="3" s="1"/>
  <c r="AN852" i="3"/>
  <c r="AM852" i="3"/>
  <c r="AL852" i="3"/>
  <c r="AH852" i="3"/>
  <c r="AG852" i="3"/>
  <c r="AD852" i="3"/>
  <c r="AE852" i="3" s="1"/>
  <c r="AB852" i="3"/>
  <c r="AK852" i="3" s="1"/>
  <c r="K852" i="3"/>
  <c r="D852" i="3"/>
  <c r="C852" i="3"/>
  <c r="AU851" i="3"/>
  <c r="AO851" i="3"/>
  <c r="AP851" i="3" s="1"/>
  <c r="AN851" i="3"/>
  <c r="AM851" i="3"/>
  <c r="AL851" i="3"/>
  <c r="AH851" i="3"/>
  <c r="AG851" i="3"/>
  <c r="AD851" i="3"/>
  <c r="AE851" i="3" s="1"/>
  <c r="AB851" i="3"/>
  <c r="AC851" i="3" s="1"/>
  <c r="K851" i="3"/>
  <c r="D851" i="3"/>
  <c r="C851" i="3"/>
  <c r="AU850" i="3"/>
  <c r="AO850" i="3"/>
  <c r="AP850" i="3" s="1"/>
  <c r="AN850" i="3"/>
  <c r="AM850" i="3"/>
  <c r="AL850" i="3"/>
  <c r="AH850" i="3"/>
  <c r="AG850" i="3"/>
  <c r="AD850" i="3"/>
  <c r="AE850" i="3" s="1"/>
  <c r="AB850" i="3"/>
  <c r="AC850" i="3" s="1"/>
  <c r="K850" i="3"/>
  <c r="D850" i="3"/>
  <c r="C850" i="3"/>
  <c r="AU849" i="3"/>
  <c r="AO849" i="3"/>
  <c r="AP849" i="3" s="1"/>
  <c r="AN849" i="3"/>
  <c r="AM849" i="3"/>
  <c r="AL849" i="3"/>
  <c r="AH849" i="3"/>
  <c r="AG849" i="3"/>
  <c r="AD849" i="3"/>
  <c r="AE849" i="3" s="1"/>
  <c r="AB849" i="3"/>
  <c r="AK849" i="3" s="1"/>
  <c r="K849" i="3"/>
  <c r="D849" i="3"/>
  <c r="C849" i="3"/>
  <c r="AU848" i="3"/>
  <c r="AO848" i="3"/>
  <c r="AP848" i="3" s="1"/>
  <c r="AN848" i="3"/>
  <c r="AM848" i="3"/>
  <c r="AL848" i="3"/>
  <c r="AH848" i="3"/>
  <c r="AG848" i="3"/>
  <c r="AD848" i="3"/>
  <c r="AE848" i="3" s="1"/>
  <c r="AB848" i="3"/>
  <c r="AK848" i="3" s="1"/>
  <c r="K848" i="3"/>
  <c r="D848" i="3"/>
  <c r="C848" i="3"/>
  <c r="AU847" i="3"/>
  <c r="AO847" i="3"/>
  <c r="AP847" i="3" s="1"/>
  <c r="AN847" i="3"/>
  <c r="AM847" i="3"/>
  <c r="AL847" i="3"/>
  <c r="AH847" i="3"/>
  <c r="AG847" i="3"/>
  <c r="AD847" i="3"/>
  <c r="AE847" i="3" s="1"/>
  <c r="AB847" i="3"/>
  <c r="N847" i="3"/>
  <c r="K847" i="3"/>
  <c r="D847" i="3"/>
  <c r="C847" i="3"/>
  <c r="AU846" i="3"/>
  <c r="AO846" i="3"/>
  <c r="AP846" i="3" s="1"/>
  <c r="AN846" i="3"/>
  <c r="AM846" i="3"/>
  <c r="AL846" i="3"/>
  <c r="AH846" i="3"/>
  <c r="AG846" i="3"/>
  <c r="AD846" i="3"/>
  <c r="AE846" i="3" s="1"/>
  <c r="AB846" i="3"/>
  <c r="AC846" i="3" s="1"/>
  <c r="N846" i="3"/>
  <c r="K846" i="3"/>
  <c r="D846" i="3"/>
  <c r="C846" i="3"/>
  <c r="AU845" i="3"/>
  <c r="AO845" i="3"/>
  <c r="AP845" i="3" s="1"/>
  <c r="AN845" i="3"/>
  <c r="AM845" i="3"/>
  <c r="AL845" i="3"/>
  <c r="AH845" i="3"/>
  <c r="AG845" i="3"/>
  <c r="AD845" i="3"/>
  <c r="AE845" i="3" s="1"/>
  <c r="AB845" i="3"/>
  <c r="AC845" i="3" s="1"/>
  <c r="N845" i="3"/>
  <c r="K845" i="3"/>
  <c r="D845" i="3"/>
  <c r="C845" i="3"/>
  <c r="AU844" i="3"/>
  <c r="AO844" i="3"/>
  <c r="AP844" i="3" s="1"/>
  <c r="AN844" i="3"/>
  <c r="AM844" i="3"/>
  <c r="AL844" i="3"/>
  <c r="AH844" i="3"/>
  <c r="AG844" i="3"/>
  <c r="AD844" i="3"/>
  <c r="AE844" i="3" s="1"/>
  <c r="AB844" i="3"/>
  <c r="AC844" i="3" s="1"/>
  <c r="K844" i="3"/>
  <c r="D844" i="3"/>
  <c r="C844" i="3"/>
  <c r="AU843" i="3"/>
  <c r="AO843" i="3"/>
  <c r="AP843" i="3" s="1"/>
  <c r="AN843" i="3"/>
  <c r="AM843" i="3"/>
  <c r="AL843" i="3"/>
  <c r="AH843" i="3"/>
  <c r="AG843" i="3"/>
  <c r="AD843" i="3"/>
  <c r="AE843" i="3" s="1"/>
  <c r="AB843" i="3"/>
  <c r="AK843" i="3" s="1"/>
  <c r="K843" i="3"/>
  <c r="D843" i="3"/>
  <c r="C843" i="3"/>
  <c r="AU842" i="3"/>
  <c r="AO842" i="3"/>
  <c r="AP842" i="3" s="1"/>
  <c r="AN842" i="3"/>
  <c r="AM842" i="3"/>
  <c r="AL842" i="3"/>
  <c r="AH842" i="3"/>
  <c r="AG842" i="3"/>
  <c r="AD842" i="3"/>
  <c r="AE842" i="3" s="1"/>
  <c r="AB842" i="3"/>
  <c r="AK842" i="3" s="1"/>
  <c r="K842" i="3"/>
  <c r="D842" i="3"/>
  <c r="C842" i="3"/>
  <c r="AU841" i="3"/>
  <c r="AO841" i="3"/>
  <c r="AP841" i="3" s="1"/>
  <c r="AN841" i="3"/>
  <c r="AM841" i="3"/>
  <c r="AL841" i="3"/>
  <c r="AH841" i="3"/>
  <c r="AG841" i="3"/>
  <c r="AD841" i="3"/>
  <c r="AE841" i="3" s="1"/>
  <c r="AB841" i="3"/>
  <c r="N841" i="3"/>
  <c r="K841" i="3"/>
  <c r="D841" i="3"/>
  <c r="C841" i="3"/>
  <c r="AU840" i="3"/>
  <c r="AO840" i="3"/>
  <c r="AP840" i="3" s="1"/>
  <c r="AN840" i="3"/>
  <c r="AM840" i="3"/>
  <c r="AL840" i="3"/>
  <c r="AH840" i="3"/>
  <c r="AG840" i="3"/>
  <c r="AD840" i="3"/>
  <c r="AE840" i="3" s="1"/>
  <c r="AB840" i="3"/>
  <c r="AC840" i="3" s="1"/>
  <c r="K840" i="3"/>
  <c r="D840" i="3"/>
  <c r="C840" i="3"/>
  <c r="AU839" i="3"/>
  <c r="AO839" i="3"/>
  <c r="AP839" i="3" s="1"/>
  <c r="AN839" i="3"/>
  <c r="AM839" i="3"/>
  <c r="AL839" i="3"/>
  <c r="AH839" i="3"/>
  <c r="AG839" i="3"/>
  <c r="AD839" i="3"/>
  <c r="AE839" i="3" s="1"/>
  <c r="AB839" i="3"/>
  <c r="K839" i="3"/>
  <c r="D839" i="3"/>
  <c r="C839" i="3"/>
  <c r="AU838" i="3"/>
  <c r="AO838" i="3"/>
  <c r="AP838" i="3" s="1"/>
  <c r="AN838" i="3"/>
  <c r="AM838" i="3"/>
  <c r="AL838" i="3"/>
  <c r="AH838" i="3"/>
  <c r="AG838" i="3"/>
  <c r="AD838" i="3"/>
  <c r="AE838" i="3" s="1"/>
  <c r="AB838" i="3"/>
  <c r="AK838" i="3" s="1"/>
  <c r="K838" i="3"/>
  <c r="D838" i="3"/>
  <c r="C838" i="3"/>
  <c r="AU837" i="3"/>
  <c r="AO837" i="3"/>
  <c r="AP837" i="3" s="1"/>
  <c r="AN837" i="3"/>
  <c r="AM837" i="3"/>
  <c r="AL837" i="3"/>
  <c r="AH837" i="3"/>
  <c r="AG837" i="3"/>
  <c r="AD837" i="3"/>
  <c r="AE837" i="3" s="1"/>
  <c r="AB837" i="3"/>
  <c r="AK837" i="3" s="1"/>
  <c r="K837" i="3"/>
  <c r="D837" i="3"/>
  <c r="C837" i="3"/>
  <c r="AU836" i="3"/>
  <c r="AO836" i="3"/>
  <c r="AP836" i="3" s="1"/>
  <c r="AN836" i="3"/>
  <c r="AM836" i="3"/>
  <c r="AL836" i="3"/>
  <c r="AH836" i="3"/>
  <c r="AG836" i="3"/>
  <c r="AD836" i="3"/>
  <c r="AE836" i="3" s="1"/>
  <c r="AB836" i="3"/>
  <c r="AC836" i="3" s="1"/>
  <c r="K836" i="3"/>
  <c r="D836" i="3"/>
  <c r="C836" i="3"/>
  <c r="AU835" i="3"/>
  <c r="AO835" i="3"/>
  <c r="AP835" i="3" s="1"/>
  <c r="AN835" i="3"/>
  <c r="AM835" i="3"/>
  <c r="AL835" i="3"/>
  <c r="AH835" i="3"/>
  <c r="AG835" i="3"/>
  <c r="AD835" i="3"/>
  <c r="AE835" i="3" s="1"/>
  <c r="AB835" i="3"/>
  <c r="AK835" i="3" s="1"/>
  <c r="K835" i="3"/>
  <c r="D835" i="3"/>
  <c r="C835" i="3"/>
  <c r="AU834" i="3"/>
  <c r="AO834" i="3"/>
  <c r="AP834" i="3" s="1"/>
  <c r="AN834" i="3"/>
  <c r="AM834" i="3"/>
  <c r="AL834" i="3"/>
  <c r="AH834" i="3"/>
  <c r="AG834" i="3"/>
  <c r="AD834" i="3"/>
  <c r="AE834" i="3" s="1"/>
  <c r="AB834" i="3"/>
  <c r="K834" i="3"/>
  <c r="D834" i="3"/>
  <c r="C834" i="3"/>
  <c r="AU833" i="3"/>
  <c r="AO833" i="3"/>
  <c r="AP833" i="3" s="1"/>
  <c r="AN833" i="3"/>
  <c r="AM833" i="3"/>
  <c r="AL833" i="3"/>
  <c r="AH833" i="3"/>
  <c r="AG833" i="3"/>
  <c r="AD833" i="3"/>
  <c r="AE833" i="3" s="1"/>
  <c r="AB833" i="3"/>
  <c r="AK833" i="3" s="1"/>
  <c r="K833" i="3"/>
  <c r="D833" i="3"/>
  <c r="C833" i="3"/>
  <c r="AU832" i="3"/>
  <c r="AO832" i="3"/>
  <c r="AP832" i="3" s="1"/>
  <c r="AN832" i="3"/>
  <c r="AM832" i="3"/>
  <c r="AL832" i="3"/>
  <c r="AH832" i="3"/>
  <c r="AG832" i="3"/>
  <c r="AD832" i="3"/>
  <c r="AE832" i="3" s="1"/>
  <c r="AB832" i="3"/>
  <c r="AC832" i="3" s="1"/>
  <c r="T832" i="3"/>
  <c r="K832" i="3"/>
  <c r="D832" i="3"/>
  <c r="C832" i="3"/>
  <c r="AU831" i="3"/>
  <c r="AO831" i="3"/>
  <c r="AP831" i="3" s="1"/>
  <c r="AN831" i="3"/>
  <c r="AM831" i="3"/>
  <c r="AL831" i="3"/>
  <c r="AH831" i="3"/>
  <c r="AG831" i="3"/>
  <c r="AD831" i="3"/>
  <c r="AE831" i="3" s="1"/>
  <c r="AB831" i="3"/>
  <c r="T831" i="3"/>
  <c r="K831" i="3"/>
  <c r="D831" i="3"/>
  <c r="C831" i="3"/>
  <c r="AU830" i="3"/>
  <c r="AO830" i="3"/>
  <c r="AP830" i="3" s="1"/>
  <c r="AN830" i="3"/>
  <c r="AM830" i="3"/>
  <c r="AL830" i="3"/>
  <c r="AH830" i="3"/>
  <c r="AG830" i="3"/>
  <c r="AD830" i="3"/>
  <c r="AE830" i="3" s="1"/>
  <c r="AB830" i="3"/>
  <c r="AC830" i="3" s="1"/>
  <c r="T830" i="3"/>
  <c r="K830" i="3"/>
  <c r="D830" i="3"/>
  <c r="C830" i="3"/>
  <c r="AU829" i="3"/>
  <c r="AO829" i="3"/>
  <c r="AP829" i="3" s="1"/>
  <c r="AN829" i="3"/>
  <c r="AM829" i="3"/>
  <c r="AL829" i="3"/>
  <c r="AH829" i="3"/>
  <c r="AG829" i="3"/>
  <c r="AD829" i="3"/>
  <c r="AE829" i="3" s="1"/>
  <c r="AB829" i="3"/>
  <c r="T829" i="3"/>
  <c r="K829" i="3"/>
  <c r="D829" i="3"/>
  <c r="C829" i="3"/>
  <c r="AU828" i="3"/>
  <c r="AO828" i="3"/>
  <c r="AP828" i="3" s="1"/>
  <c r="AN828" i="3"/>
  <c r="AM828" i="3"/>
  <c r="AL828" i="3"/>
  <c r="AH828" i="3"/>
  <c r="AG828" i="3"/>
  <c r="AD828" i="3"/>
  <c r="AE828" i="3" s="1"/>
  <c r="AB828" i="3"/>
  <c r="AC828" i="3" s="1"/>
  <c r="K828" i="3"/>
  <c r="D828" i="3"/>
  <c r="C828" i="3"/>
  <c r="AU827" i="3"/>
  <c r="AO827" i="3"/>
  <c r="AP827" i="3" s="1"/>
  <c r="AN827" i="3"/>
  <c r="AM827" i="3"/>
  <c r="AL827" i="3"/>
  <c r="AH827" i="3"/>
  <c r="AG827" i="3"/>
  <c r="AD827" i="3"/>
  <c r="AE827" i="3" s="1"/>
  <c r="AB827" i="3"/>
  <c r="AK827" i="3" s="1"/>
  <c r="K827" i="3"/>
  <c r="D827" i="3"/>
  <c r="C827" i="3"/>
  <c r="AU826" i="3"/>
  <c r="AO826" i="3"/>
  <c r="AP826" i="3" s="1"/>
  <c r="AN826" i="3"/>
  <c r="AM826" i="3"/>
  <c r="AL826" i="3"/>
  <c r="AH826" i="3"/>
  <c r="AG826" i="3"/>
  <c r="AD826" i="3"/>
  <c r="AE826" i="3" s="1"/>
  <c r="AB826" i="3"/>
  <c r="K826" i="3"/>
  <c r="D826" i="3"/>
  <c r="C826" i="3"/>
  <c r="AU825" i="3"/>
  <c r="AO825" i="3"/>
  <c r="AP825" i="3" s="1"/>
  <c r="AN825" i="3"/>
  <c r="AM825" i="3"/>
  <c r="AL825" i="3"/>
  <c r="AH825" i="3"/>
  <c r="AG825" i="3"/>
  <c r="AD825" i="3"/>
  <c r="AE825" i="3" s="1"/>
  <c r="AB825" i="3"/>
  <c r="AC825" i="3" s="1"/>
  <c r="K825" i="3"/>
  <c r="D825" i="3"/>
  <c r="C825" i="3"/>
  <c r="AU824" i="3"/>
  <c r="AO824" i="3"/>
  <c r="AP824" i="3" s="1"/>
  <c r="AN824" i="3"/>
  <c r="AM824" i="3"/>
  <c r="AL824" i="3"/>
  <c r="AH824" i="3"/>
  <c r="AG824" i="3"/>
  <c r="AD824" i="3"/>
  <c r="AE824" i="3" s="1"/>
  <c r="AB824" i="3"/>
  <c r="AC824" i="3" s="1"/>
  <c r="K824" i="3"/>
  <c r="D824" i="3"/>
  <c r="C824" i="3"/>
  <c r="AU823" i="3"/>
  <c r="AO823" i="3"/>
  <c r="AP823" i="3" s="1"/>
  <c r="AN823" i="3"/>
  <c r="AM823" i="3"/>
  <c r="AL823" i="3"/>
  <c r="AH823" i="3"/>
  <c r="AG823" i="3"/>
  <c r="AD823" i="3"/>
  <c r="AE823" i="3" s="1"/>
  <c r="AB823" i="3"/>
  <c r="AK823" i="3" s="1"/>
  <c r="K823" i="3"/>
  <c r="D823" i="3"/>
  <c r="C823" i="3"/>
  <c r="AU822" i="3"/>
  <c r="AO822" i="3"/>
  <c r="AP822" i="3" s="1"/>
  <c r="AN822" i="3"/>
  <c r="AM822" i="3"/>
  <c r="AL822" i="3"/>
  <c r="AH822" i="3"/>
  <c r="AG822" i="3"/>
  <c r="AD822" i="3"/>
  <c r="AE822" i="3" s="1"/>
  <c r="AB822" i="3"/>
  <c r="K822" i="3"/>
  <c r="D822" i="3"/>
  <c r="C822" i="3"/>
  <c r="AU821" i="3"/>
  <c r="AO821" i="3"/>
  <c r="AP821" i="3" s="1"/>
  <c r="AN821" i="3"/>
  <c r="AM821" i="3"/>
  <c r="AL821" i="3"/>
  <c r="AH821" i="3"/>
  <c r="AG821" i="3"/>
  <c r="AD821" i="3"/>
  <c r="AE821" i="3" s="1"/>
  <c r="AB821" i="3"/>
  <c r="AC821" i="3" s="1"/>
  <c r="K821" i="3"/>
  <c r="D821" i="3"/>
  <c r="C821" i="3"/>
  <c r="AU820" i="3"/>
  <c r="AO820" i="3"/>
  <c r="AP820" i="3" s="1"/>
  <c r="AN820" i="3"/>
  <c r="AM820" i="3"/>
  <c r="AL820" i="3"/>
  <c r="AH820" i="3"/>
  <c r="AG820" i="3"/>
  <c r="AD820" i="3"/>
  <c r="AE820" i="3" s="1"/>
  <c r="AB820" i="3"/>
  <c r="K820" i="3"/>
  <c r="D820" i="3"/>
  <c r="C820" i="3"/>
  <c r="AU819" i="3"/>
  <c r="AO819" i="3"/>
  <c r="AP819" i="3" s="1"/>
  <c r="AN819" i="3"/>
  <c r="AM819" i="3"/>
  <c r="AL819" i="3"/>
  <c r="AH819" i="3"/>
  <c r="AG819" i="3"/>
  <c r="AD819" i="3"/>
  <c r="AE819" i="3" s="1"/>
  <c r="AB819" i="3"/>
  <c r="AC819" i="3" s="1"/>
  <c r="K819" i="3"/>
  <c r="D819" i="3"/>
  <c r="C819" i="3"/>
  <c r="AU818" i="3"/>
  <c r="AO818" i="3"/>
  <c r="AP818" i="3" s="1"/>
  <c r="AN818" i="3"/>
  <c r="AM818" i="3"/>
  <c r="AL818" i="3"/>
  <c r="AH818" i="3"/>
  <c r="AG818" i="3"/>
  <c r="AD818" i="3"/>
  <c r="AE818" i="3" s="1"/>
  <c r="AB818" i="3"/>
  <c r="AK818" i="3" s="1"/>
  <c r="K818" i="3"/>
  <c r="D818" i="3"/>
  <c r="C818" i="3"/>
  <c r="AU817" i="3"/>
  <c r="AO817" i="3"/>
  <c r="AP817" i="3" s="1"/>
  <c r="AN817" i="3"/>
  <c r="AM817" i="3"/>
  <c r="AL817" i="3"/>
  <c r="AH817" i="3"/>
  <c r="AG817" i="3"/>
  <c r="AD817" i="3"/>
  <c r="AE817" i="3" s="1"/>
  <c r="AB817" i="3"/>
  <c r="K817" i="3"/>
  <c r="D817" i="3"/>
  <c r="C817" i="3"/>
  <c r="AU816" i="3"/>
  <c r="AO816" i="3"/>
  <c r="AP816" i="3" s="1"/>
  <c r="AN816" i="3"/>
  <c r="AM816" i="3"/>
  <c r="AL816" i="3"/>
  <c r="AH816" i="3"/>
  <c r="AG816" i="3"/>
  <c r="AD816" i="3"/>
  <c r="AE816" i="3" s="1"/>
  <c r="AB816" i="3"/>
  <c r="AC816" i="3" s="1"/>
  <c r="K816" i="3"/>
  <c r="D816" i="3"/>
  <c r="C816" i="3"/>
  <c r="AU815" i="3"/>
  <c r="AO815" i="3"/>
  <c r="AP815" i="3" s="1"/>
  <c r="AN815" i="3"/>
  <c r="AM815" i="3"/>
  <c r="AL815" i="3"/>
  <c r="AH815" i="3"/>
  <c r="AG815" i="3"/>
  <c r="AD815" i="3"/>
  <c r="AE815" i="3" s="1"/>
  <c r="AB815" i="3"/>
  <c r="AC815" i="3" s="1"/>
  <c r="K815" i="3"/>
  <c r="D815" i="3"/>
  <c r="C815" i="3"/>
  <c r="AU814" i="3"/>
  <c r="AO814" i="3"/>
  <c r="AP814" i="3" s="1"/>
  <c r="AN814" i="3"/>
  <c r="AM814" i="3"/>
  <c r="AL814" i="3"/>
  <c r="AH814" i="3"/>
  <c r="AG814" i="3"/>
  <c r="AD814" i="3"/>
  <c r="AE814" i="3" s="1"/>
  <c r="AB814" i="3"/>
  <c r="AC814" i="3" s="1"/>
  <c r="K814" i="3"/>
  <c r="D814" i="3"/>
  <c r="C814" i="3"/>
  <c r="AU813" i="3"/>
  <c r="AO813" i="3"/>
  <c r="AP813" i="3" s="1"/>
  <c r="AN813" i="3"/>
  <c r="AM813" i="3"/>
  <c r="AL813" i="3"/>
  <c r="AH813" i="3"/>
  <c r="AG813" i="3"/>
  <c r="AD813" i="3"/>
  <c r="AE813" i="3" s="1"/>
  <c r="AB813" i="3"/>
  <c r="AC813" i="3" s="1"/>
  <c r="K813" i="3"/>
  <c r="D813" i="3"/>
  <c r="C813" i="3"/>
  <c r="AU812" i="3"/>
  <c r="AO812" i="3"/>
  <c r="AP812" i="3" s="1"/>
  <c r="AN812" i="3"/>
  <c r="AM812" i="3"/>
  <c r="AL812" i="3"/>
  <c r="AH812" i="3"/>
  <c r="AG812" i="3"/>
  <c r="AD812" i="3"/>
  <c r="AE812" i="3" s="1"/>
  <c r="AB812" i="3"/>
  <c r="AC812" i="3" s="1"/>
  <c r="K812" i="3"/>
  <c r="D812" i="3"/>
  <c r="C812" i="3"/>
  <c r="AU811" i="3"/>
  <c r="AO811" i="3"/>
  <c r="AP811" i="3" s="1"/>
  <c r="AN811" i="3"/>
  <c r="AM811" i="3"/>
  <c r="AL811" i="3"/>
  <c r="AH811" i="3"/>
  <c r="AG811" i="3"/>
  <c r="AD811" i="3"/>
  <c r="AE811" i="3" s="1"/>
  <c r="AB811" i="3"/>
  <c r="AC811" i="3" s="1"/>
  <c r="K811" i="3"/>
  <c r="D811" i="3"/>
  <c r="C811" i="3"/>
  <c r="AU810" i="3"/>
  <c r="AO810" i="3"/>
  <c r="AP810" i="3" s="1"/>
  <c r="AN810" i="3"/>
  <c r="AM810" i="3"/>
  <c r="AL810" i="3"/>
  <c r="AH810" i="3"/>
  <c r="AG810" i="3"/>
  <c r="AD810" i="3"/>
  <c r="AE810" i="3" s="1"/>
  <c r="AB810" i="3"/>
  <c r="AC810" i="3" s="1"/>
  <c r="K810" i="3"/>
  <c r="D810" i="3"/>
  <c r="C810" i="3"/>
  <c r="AU809" i="3"/>
  <c r="AO809" i="3"/>
  <c r="AP809" i="3" s="1"/>
  <c r="AN809" i="3"/>
  <c r="AM809" i="3"/>
  <c r="AL809" i="3"/>
  <c r="AH809" i="3"/>
  <c r="AG809" i="3"/>
  <c r="AD809" i="3"/>
  <c r="AE809" i="3" s="1"/>
  <c r="AB809" i="3"/>
  <c r="AC809" i="3" s="1"/>
  <c r="K809" i="3"/>
  <c r="D809" i="3"/>
  <c r="C809" i="3"/>
  <c r="AU808" i="3"/>
  <c r="AO808" i="3"/>
  <c r="AP808" i="3" s="1"/>
  <c r="AN808" i="3"/>
  <c r="AM808" i="3"/>
  <c r="AL808" i="3"/>
  <c r="AH808" i="3"/>
  <c r="AG808" i="3"/>
  <c r="AD808" i="3"/>
  <c r="AE808" i="3" s="1"/>
  <c r="AB808" i="3"/>
  <c r="AC808" i="3" s="1"/>
  <c r="K808" i="3"/>
  <c r="D808" i="3"/>
  <c r="C808" i="3"/>
  <c r="AU807" i="3"/>
  <c r="AO807" i="3"/>
  <c r="AP807" i="3" s="1"/>
  <c r="AN807" i="3"/>
  <c r="AM807" i="3"/>
  <c r="AL807" i="3"/>
  <c r="AH807" i="3"/>
  <c r="AG807" i="3"/>
  <c r="AD807" i="3"/>
  <c r="AE807" i="3" s="1"/>
  <c r="AB807" i="3"/>
  <c r="AC807" i="3" s="1"/>
  <c r="K807" i="3"/>
  <c r="D807" i="3"/>
  <c r="C807" i="3"/>
  <c r="AU806" i="3"/>
  <c r="AO806" i="3"/>
  <c r="AP806" i="3" s="1"/>
  <c r="AN806" i="3"/>
  <c r="AM806" i="3"/>
  <c r="AL806" i="3"/>
  <c r="AH806" i="3"/>
  <c r="AG806" i="3"/>
  <c r="AD806" i="3"/>
  <c r="AE806" i="3" s="1"/>
  <c r="AB806" i="3"/>
  <c r="AC806" i="3" s="1"/>
  <c r="K806" i="3"/>
  <c r="D806" i="3"/>
  <c r="C806" i="3"/>
  <c r="AU805" i="3"/>
  <c r="AO805" i="3"/>
  <c r="AP805" i="3" s="1"/>
  <c r="AN805" i="3"/>
  <c r="AM805" i="3"/>
  <c r="AL805" i="3"/>
  <c r="AH805" i="3"/>
  <c r="AG805" i="3"/>
  <c r="AD805" i="3"/>
  <c r="AE805" i="3" s="1"/>
  <c r="AB805" i="3"/>
  <c r="AC805" i="3" s="1"/>
  <c r="K805" i="3"/>
  <c r="D805" i="3"/>
  <c r="C805" i="3"/>
  <c r="AU804" i="3"/>
  <c r="AO804" i="3"/>
  <c r="AP804" i="3" s="1"/>
  <c r="AN804" i="3"/>
  <c r="AM804" i="3"/>
  <c r="AL804" i="3"/>
  <c r="AH804" i="3"/>
  <c r="AG804" i="3"/>
  <c r="AD804" i="3"/>
  <c r="AE804" i="3" s="1"/>
  <c r="AB804" i="3"/>
  <c r="AC804" i="3" s="1"/>
  <c r="K804" i="3"/>
  <c r="D804" i="3"/>
  <c r="C804" i="3"/>
  <c r="AU803" i="3"/>
  <c r="AO803" i="3"/>
  <c r="AP803" i="3" s="1"/>
  <c r="AN803" i="3"/>
  <c r="AM803" i="3"/>
  <c r="AL803" i="3"/>
  <c r="AH803" i="3"/>
  <c r="AG803" i="3"/>
  <c r="AD803" i="3"/>
  <c r="AE803" i="3" s="1"/>
  <c r="AB803" i="3"/>
  <c r="AC803" i="3" s="1"/>
  <c r="K803" i="3"/>
  <c r="D803" i="3"/>
  <c r="C803" i="3"/>
  <c r="AU802" i="3"/>
  <c r="AO802" i="3"/>
  <c r="AP802" i="3" s="1"/>
  <c r="AN802" i="3"/>
  <c r="AM802" i="3"/>
  <c r="AL802" i="3"/>
  <c r="AH802" i="3"/>
  <c r="AG802" i="3"/>
  <c r="AD802" i="3"/>
  <c r="AE802" i="3" s="1"/>
  <c r="AB802" i="3"/>
  <c r="AC802" i="3" s="1"/>
  <c r="K802" i="3"/>
  <c r="D802" i="3"/>
  <c r="C802" i="3"/>
  <c r="AU801" i="3"/>
  <c r="AO801" i="3"/>
  <c r="AP801" i="3" s="1"/>
  <c r="AN801" i="3"/>
  <c r="AM801" i="3"/>
  <c r="AL801" i="3"/>
  <c r="AH801" i="3"/>
  <c r="AG801" i="3"/>
  <c r="AD801" i="3"/>
  <c r="AE801" i="3" s="1"/>
  <c r="AB801" i="3"/>
  <c r="AC801" i="3" s="1"/>
  <c r="T801" i="3"/>
  <c r="K801" i="3"/>
  <c r="D801" i="3"/>
  <c r="C801" i="3"/>
  <c r="AU800" i="3"/>
  <c r="AO800" i="3"/>
  <c r="AP800" i="3" s="1"/>
  <c r="AN800" i="3"/>
  <c r="AM800" i="3"/>
  <c r="AL800" i="3"/>
  <c r="AK800" i="3"/>
  <c r="AH800" i="3"/>
  <c r="AG800" i="3"/>
  <c r="AB800" i="3"/>
  <c r="AC800" i="3" s="1"/>
  <c r="K800" i="3"/>
  <c r="D800" i="3"/>
  <c r="C800" i="3"/>
  <c r="AU799" i="3"/>
  <c r="AO799" i="3"/>
  <c r="AP799" i="3" s="1"/>
  <c r="AN799" i="3"/>
  <c r="AM799" i="3"/>
  <c r="AL799" i="3"/>
  <c r="AH799" i="3"/>
  <c r="AG799" i="3"/>
  <c r="AD799" i="3"/>
  <c r="AE799" i="3" s="1"/>
  <c r="AB799" i="3"/>
  <c r="AK799" i="3" s="1"/>
  <c r="K799" i="3"/>
  <c r="D799" i="3"/>
  <c r="C799" i="3"/>
  <c r="AU798" i="3"/>
  <c r="AO798" i="3"/>
  <c r="AP798" i="3" s="1"/>
  <c r="AN798" i="3"/>
  <c r="AM798" i="3"/>
  <c r="AL798" i="3"/>
  <c r="AH798" i="3"/>
  <c r="AG798" i="3"/>
  <c r="AD798" i="3"/>
  <c r="AE798" i="3" s="1"/>
  <c r="AB798" i="3"/>
  <c r="AK798" i="3" s="1"/>
  <c r="K798" i="3"/>
  <c r="D798" i="3"/>
  <c r="C798" i="3"/>
  <c r="AU797" i="3"/>
  <c r="AO797" i="3"/>
  <c r="AP797" i="3" s="1"/>
  <c r="AN797" i="3"/>
  <c r="AM797" i="3"/>
  <c r="AL797" i="3"/>
  <c r="AH797" i="3"/>
  <c r="AG797" i="3"/>
  <c r="AD797" i="3"/>
  <c r="AE797" i="3" s="1"/>
  <c r="AB797" i="3"/>
  <c r="AK797" i="3" s="1"/>
  <c r="K797" i="3"/>
  <c r="D797" i="3"/>
  <c r="C797" i="3"/>
  <c r="AU796" i="3"/>
  <c r="AO796" i="3"/>
  <c r="AP796" i="3" s="1"/>
  <c r="AN796" i="3"/>
  <c r="AM796" i="3"/>
  <c r="AL796" i="3"/>
  <c r="AH796" i="3"/>
  <c r="AG796" i="3"/>
  <c r="AD796" i="3"/>
  <c r="AE796" i="3" s="1"/>
  <c r="AB796" i="3"/>
  <c r="AC796" i="3" s="1"/>
  <c r="K796" i="3"/>
  <c r="D796" i="3"/>
  <c r="C796" i="3"/>
  <c r="AU795" i="3"/>
  <c r="AO795" i="3"/>
  <c r="AP795" i="3" s="1"/>
  <c r="AN795" i="3"/>
  <c r="AM795" i="3"/>
  <c r="AL795" i="3"/>
  <c r="AH795" i="3"/>
  <c r="AG795" i="3"/>
  <c r="AD795" i="3"/>
  <c r="AE795" i="3" s="1"/>
  <c r="AB795" i="3"/>
  <c r="AK795" i="3" s="1"/>
  <c r="K795" i="3"/>
  <c r="D795" i="3"/>
  <c r="C795" i="3"/>
  <c r="AU794" i="3"/>
  <c r="AO794" i="3"/>
  <c r="AP794" i="3" s="1"/>
  <c r="AN794" i="3"/>
  <c r="AM794" i="3"/>
  <c r="AL794" i="3"/>
  <c r="AH794" i="3"/>
  <c r="AG794" i="3"/>
  <c r="AD794" i="3"/>
  <c r="AE794" i="3" s="1"/>
  <c r="AB794" i="3"/>
  <c r="AK794" i="3" s="1"/>
  <c r="K794" i="3"/>
  <c r="D794" i="3"/>
  <c r="C794" i="3"/>
  <c r="AU793" i="3"/>
  <c r="AO793" i="3"/>
  <c r="AP793" i="3" s="1"/>
  <c r="AN793" i="3"/>
  <c r="AM793" i="3"/>
  <c r="AL793" i="3"/>
  <c r="AH793" i="3"/>
  <c r="AG793" i="3"/>
  <c r="AD793" i="3"/>
  <c r="AE793" i="3" s="1"/>
  <c r="AB793" i="3"/>
  <c r="K793" i="3"/>
  <c r="D793" i="3"/>
  <c r="C793" i="3"/>
  <c r="AU792" i="3"/>
  <c r="AO792" i="3"/>
  <c r="AP792" i="3" s="1"/>
  <c r="AN792" i="3"/>
  <c r="AM792" i="3"/>
  <c r="AL792" i="3"/>
  <c r="AH792" i="3"/>
  <c r="AG792" i="3"/>
  <c r="AD792" i="3"/>
  <c r="AE792" i="3" s="1"/>
  <c r="AB792" i="3"/>
  <c r="AC792" i="3" s="1"/>
  <c r="K792" i="3"/>
  <c r="D792" i="3"/>
  <c r="C792" i="3"/>
  <c r="AU791" i="3"/>
  <c r="AO791" i="3"/>
  <c r="AP791" i="3" s="1"/>
  <c r="AN791" i="3"/>
  <c r="AM791" i="3"/>
  <c r="AL791" i="3"/>
  <c r="AH791" i="3"/>
  <c r="AG791" i="3"/>
  <c r="AD791" i="3"/>
  <c r="AE791" i="3" s="1"/>
  <c r="AB791" i="3"/>
  <c r="K791" i="3"/>
  <c r="D791" i="3"/>
  <c r="C791" i="3"/>
  <c r="AU790" i="3"/>
  <c r="AO790" i="3"/>
  <c r="AP790" i="3" s="1"/>
  <c r="AN790" i="3"/>
  <c r="AM790" i="3"/>
  <c r="AL790" i="3"/>
  <c r="AH790" i="3"/>
  <c r="AG790" i="3"/>
  <c r="AD790" i="3"/>
  <c r="AE790" i="3" s="1"/>
  <c r="AB790" i="3"/>
  <c r="AC790" i="3" s="1"/>
  <c r="K790" i="3"/>
  <c r="D790" i="3"/>
  <c r="C790" i="3"/>
  <c r="AU789" i="3"/>
  <c r="AO789" i="3"/>
  <c r="AP789" i="3" s="1"/>
  <c r="AN789" i="3"/>
  <c r="AM789" i="3"/>
  <c r="AL789" i="3"/>
  <c r="AH789" i="3"/>
  <c r="AG789" i="3"/>
  <c r="AD789" i="3"/>
  <c r="AE789" i="3" s="1"/>
  <c r="AB789" i="3"/>
  <c r="AC789" i="3" s="1"/>
  <c r="K789" i="3"/>
  <c r="D789" i="3"/>
  <c r="C789" i="3"/>
  <c r="AU788" i="3"/>
  <c r="AO788" i="3"/>
  <c r="AP788" i="3" s="1"/>
  <c r="AN788" i="3"/>
  <c r="AM788" i="3"/>
  <c r="AL788" i="3"/>
  <c r="AH788" i="3"/>
  <c r="AG788" i="3"/>
  <c r="AD788" i="3"/>
  <c r="AE788" i="3" s="1"/>
  <c r="AB788" i="3"/>
  <c r="AC788" i="3" s="1"/>
  <c r="K788" i="3"/>
  <c r="D788" i="3"/>
  <c r="C788" i="3"/>
  <c r="AU787" i="3"/>
  <c r="AO787" i="3"/>
  <c r="AP787" i="3" s="1"/>
  <c r="AN787" i="3"/>
  <c r="AM787" i="3"/>
  <c r="AL787" i="3"/>
  <c r="AH787" i="3"/>
  <c r="AG787" i="3"/>
  <c r="AD787" i="3"/>
  <c r="AE787" i="3" s="1"/>
  <c r="AB787" i="3"/>
  <c r="AC787" i="3" s="1"/>
  <c r="K787" i="3"/>
  <c r="D787" i="3"/>
  <c r="C787" i="3"/>
  <c r="AU786" i="3"/>
  <c r="AO786" i="3"/>
  <c r="AP786" i="3" s="1"/>
  <c r="AN786" i="3"/>
  <c r="AM786" i="3"/>
  <c r="AL786" i="3"/>
  <c r="AH786" i="3"/>
  <c r="AG786" i="3"/>
  <c r="AD786" i="3"/>
  <c r="AE786" i="3" s="1"/>
  <c r="AB786" i="3"/>
  <c r="AC786" i="3" s="1"/>
  <c r="K786" i="3"/>
  <c r="D786" i="3"/>
  <c r="C786" i="3"/>
  <c r="AU785" i="3"/>
  <c r="AO785" i="3"/>
  <c r="AP785" i="3" s="1"/>
  <c r="AN785" i="3"/>
  <c r="AM785" i="3"/>
  <c r="AL785" i="3"/>
  <c r="AH785" i="3"/>
  <c r="AG785" i="3"/>
  <c r="AD785" i="3"/>
  <c r="AE785" i="3" s="1"/>
  <c r="AB785" i="3"/>
  <c r="AC785" i="3" s="1"/>
  <c r="K785" i="3"/>
  <c r="D785" i="3"/>
  <c r="C785" i="3"/>
  <c r="AU784" i="3"/>
  <c r="AO784" i="3"/>
  <c r="AP784" i="3" s="1"/>
  <c r="AN784" i="3"/>
  <c r="AM784" i="3"/>
  <c r="AL784" i="3"/>
  <c r="AH784" i="3"/>
  <c r="AG784" i="3"/>
  <c r="AD784" i="3"/>
  <c r="AE784" i="3" s="1"/>
  <c r="AB784" i="3"/>
  <c r="AC784" i="3" s="1"/>
  <c r="K784" i="3"/>
  <c r="D784" i="3"/>
  <c r="C784" i="3"/>
  <c r="AU783" i="3"/>
  <c r="AO783" i="3"/>
  <c r="AP783" i="3" s="1"/>
  <c r="AN783" i="3"/>
  <c r="AM783" i="3"/>
  <c r="AL783" i="3"/>
  <c r="AH783" i="3"/>
  <c r="AG783" i="3"/>
  <c r="AD783" i="3"/>
  <c r="AE783" i="3" s="1"/>
  <c r="AB783" i="3"/>
  <c r="AC783" i="3" s="1"/>
  <c r="K783" i="3"/>
  <c r="D783" i="3"/>
  <c r="C783" i="3"/>
  <c r="AU782" i="3"/>
  <c r="AO782" i="3"/>
  <c r="AP782" i="3" s="1"/>
  <c r="AN782" i="3"/>
  <c r="AM782" i="3"/>
  <c r="AL782" i="3"/>
  <c r="AH782" i="3"/>
  <c r="AG782" i="3"/>
  <c r="AD782" i="3"/>
  <c r="AE782" i="3" s="1"/>
  <c r="AB782" i="3"/>
  <c r="AC782" i="3" s="1"/>
  <c r="K782" i="3"/>
  <c r="D782" i="3"/>
  <c r="C782" i="3"/>
  <c r="AU781" i="3"/>
  <c r="AO781" i="3"/>
  <c r="AP781" i="3" s="1"/>
  <c r="AN781" i="3"/>
  <c r="AM781" i="3"/>
  <c r="AL781" i="3"/>
  <c r="AH781" i="3"/>
  <c r="AG781" i="3"/>
  <c r="AD781" i="3"/>
  <c r="AE781" i="3" s="1"/>
  <c r="AB781" i="3"/>
  <c r="AK781" i="3" s="1"/>
  <c r="K781" i="3"/>
  <c r="D781" i="3"/>
  <c r="C781" i="3"/>
  <c r="AU780" i="3"/>
  <c r="AO780" i="3"/>
  <c r="AP780" i="3" s="1"/>
  <c r="AN780" i="3"/>
  <c r="AM780" i="3"/>
  <c r="AL780" i="3"/>
  <c r="AH780" i="3"/>
  <c r="AG780" i="3"/>
  <c r="AD780" i="3"/>
  <c r="AE780" i="3" s="1"/>
  <c r="AB780" i="3"/>
  <c r="AC780" i="3" s="1"/>
  <c r="K780" i="3"/>
  <c r="D780" i="3"/>
  <c r="C780" i="3"/>
  <c r="AU779" i="3"/>
  <c r="AO779" i="3"/>
  <c r="AP779" i="3" s="1"/>
  <c r="AN779" i="3"/>
  <c r="AM779" i="3"/>
  <c r="AL779" i="3"/>
  <c r="AH779" i="3"/>
  <c r="AG779" i="3"/>
  <c r="AD779" i="3"/>
  <c r="AE779" i="3" s="1"/>
  <c r="AB779" i="3"/>
  <c r="AC779" i="3" s="1"/>
  <c r="K779" i="3"/>
  <c r="D779" i="3"/>
  <c r="C779" i="3"/>
  <c r="AU778" i="3"/>
  <c r="AO778" i="3"/>
  <c r="AP778" i="3" s="1"/>
  <c r="AN778" i="3"/>
  <c r="AM778" i="3"/>
  <c r="AL778" i="3"/>
  <c r="AH778" i="3"/>
  <c r="AG778" i="3"/>
  <c r="AD778" i="3"/>
  <c r="AE778" i="3" s="1"/>
  <c r="AB778" i="3"/>
  <c r="AK778" i="3" s="1"/>
  <c r="K778" i="3"/>
  <c r="D778" i="3"/>
  <c r="C778" i="3"/>
  <c r="AU777" i="3"/>
  <c r="AO777" i="3"/>
  <c r="AP777" i="3" s="1"/>
  <c r="AN777" i="3"/>
  <c r="AM777" i="3"/>
  <c r="AL777" i="3"/>
  <c r="AH777" i="3"/>
  <c r="AG777" i="3"/>
  <c r="AD777" i="3"/>
  <c r="AE777" i="3" s="1"/>
  <c r="AB777" i="3"/>
  <c r="AC777" i="3" s="1"/>
  <c r="K777" i="3"/>
  <c r="D777" i="3"/>
  <c r="C777" i="3"/>
  <c r="AU776" i="3"/>
  <c r="AO776" i="3"/>
  <c r="AP776" i="3" s="1"/>
  <c r="AN776" i="3"/>
  <c r="AM776" i="3"/>
  <c r="AL776" i="3"/>
  <c r="AH776" i="3"/>
  <c r="AG776" i="3"/>
  <c r="AD776" i="3"/>
  <c r="AE776" i="3" s="1"/>
  <c r="AB776" i="3"/>
  <c r="K776" i="3"/>
  <c r="D776" i="3"/>
  <c r="C776" i="3"/>
  <c r="AU775" i="3"/>
  <c r="AO775" i="3"/>
  <c r="AP775" i="3" s="1"/>
  <c r="AN775" i="3"/>
  <c r="AM775" i="3"/>
  <c r="AL775" i="3"/>
  <c r="AH775" i="3"/>
  <c r="AG775" i="3"/>
  <c r="AD775" i="3"/>
  <c r="AE775" i="3" s="1"/>
  <c r="AB775" i="3"/>
  <c r="AK775" i="3" s="1"/>
  <c r="K775" i="3"/>
  <c r="D775" i="3"/>
  <c r="C775" i="3"/>
  <c r="AU774" i="3"/>
  <c r="AO774" i="3"/>
  <c r="AP774" i="3" s="1"/>
  <c r="AN774" i="3"/>
  <c r="AM774" i="3"/>
  <c r="AL774" i="3"/>
  <c r="AH774" i="3"/>
  <c r="AG774" i="3"/>
  <c r="AD774" i="3"/>
  <c r="AE774" i="3" s="1"/>
  <c r="AB774" i="3"/>
  <c r="AC774" i="3" s="1"/>
  <c r="K774" i="3"/>
  <c r="D774" i="3"/>
  <c r="C774" i="3"/>
  <c r="AU773" i="3"/>
  <c r="AO773" i="3"/>
  <c r="AP773" i="3" s="1"/>
  <c r="AN773" i="3"/>
  <c r="AM773" i="3"/>
  <c r="AL773" i="3"/>
  <c r="AH773" i="3"/>
  <c r="AG773" i="3"/>
  <c r="AD773" i="3"/>
  <c r="AE773" i="3" s="1"/>
  <c r="AB773" i="3"/>
  <c r="AK773" i="3" s="1"/>
  <c r="K773" i="3"/>
  <c r="D773" i="3"/>
  <c r="C773" i="3"/>
  <c r="AU772" i="3"/>
  <c r="AO772" i="3"/>
  <c r="AP772" i="3" s="1"/>
  <c r="AN772" i="3"/>
  <c r="AM772" i="3"/>
  <c r="AL772" i="3"/>
  <c r="AH772" i="3"/>
  <c r="AG772" i="3"/>
  <c r="AD772" i="3"/>
  <c r="AE772" i="3" s="1"/>
  <c r="AB772" i="3"/>
  <c r="AC772" i="3" s="1"/>
  <c r="K772" i="3"/>
  <c r="D772" i="3"/>
  <c r="C772" i="3"/>
  <c r="AU771" i="3"/>
  <c r="AO771" i="3"/>
  <c r="AP771" i="3" s="1"/>
  <c r="AN771" i="3"/>
  <c r="AM771" i="3"/>
  <c r="AL771" i="3"/>
  <c r="AH771" i="3"/>
  <c r="AG771" i="3"/>
  <c r="AD771" i="3"/>
  <c r="AE771" i="3" s="1"/>
  <c r="AB771" i="3"/>
  <c r="AK771" i="3" s="1"/>
  <c r="K771" i="3"/>
  <c r="D771" i="3"/>
  <c r="C771" i="3"/>
  <c r="AU770" i="3"/>
  <c r="AO770" i="3"/>
  <c r="AP770" i="3" s="1"/>
  <c r="AN770" i="3"/>
  <c r="AM770" i="3"/>
  <c r="AL770" i="3"/>
  <c r="AH770" i="3"/>
  <c r="AG770" i="3"/>
  <c r="AD770" i="3"/>
  <c r="AE770" i="3" s="1"/>
  <c r="AB770" i="3"/>
  <c r="AC770" i="3" s="1"/>
  <c r="K770" i="3"/>
  <c r="D770" i="3"/>
  <c r="C770" i="3"/>
  <c r="AU769" i="3"/>
  <c r="AO769" i="3"/>
  <c r="AP769" i="3" s="1"/>
  <c r="AN769" i="3"/>
  <c r="AM769" i="3"/>
  <c r="AL769" i="3"/>
  <c r="AH769" i="3"/>
  <c r="AG769" i="3"/>
  <c r="AD769" i="3"/>
  <c r="AE769" i="3" s="1"/>
  <c r="AB769" i="3"/>
  <c r="K769" i="3"/>
  <c r="D769" i="3"/>
  <c r="C769" i="3"/>
  <c r="AU768" i="3"/>
  <c r="AO768" i="3"/>
  <c r="AP768" i="3" s="1"/>
  <c r="AN768" i="3"/>
  <c r="AM768" i="3"/>
  <c r="AL768" i="3"/>
  <c r="AH768" i="3"/>
  <c r="AG768" i="3"/>
  <c r="AD768" i="3"/>
  <c r="AE768" i="3" s="1"/>
  <c r="AB768" i="3"/>
  <c r="AC768" i="3" s="1"/>
  <c r="K768" i="3"/>
  <c r="D768" i="3"/>
  <c r="C768" i="3"/>
  <c r="AU767" i="3"/>
  <c r="AO767" i="3"/>
  <c r="AP767" i="3" s="1"/>
  <c r="AN767" i="3"/>
  <c r="AM767" i="3"/>
  <c r="AL767" i="3"/>
  <c r="AH767" i="3"/>
  <c r="AG767" i="3"/>
  <c r="AD767" i="3"/>
  <c r="AE767" i="3" s="1"/>
  <c r="AB767" i="3"/>
  <c r="AK767" i="3" s="1"/>
  <c r="K767" i="3"/>
  <c r="D767" i="3"/>
  <c r="C767" i="3"/>
  <c r="AU766" i="3"/>
  <c r="AO766" i="3"/>
  <c r="AP766" i="3" s="1"/>
  <c r="AN766" i="3"/>
  <c r="AM766" i="3"/>
  <c r="AL766" i="3"/>
  <c r="AH766" i="3"/>
  <c r="AG766" i="3"/>
  <c r="AD766" i="3"/>
  <c r="AE766" i="3" s="1"/>
  <c r="AB766" i="3"/>
  <c r="AC766" i="3" s="1"/>
  <c r="K766" i="3"/>
  <c r="D766" i="3"/>
  <c r="C766" i="3"/>
  <c r="AU765" i="3"/>
  <c r="AO765" i="3"/>
  <c r="AP765" i="3" s="1"/>
  <c r="AN765" i="3"/>
  <c r="AM765" i="3"/>
  <c r="AL765" i="3"/>
  <c r="AH765" i="3"/>
  <c r="AG765" i="3"/>
  <c r="AD765" i="3"/>
  <c r="AE765" i="3" s="1"/>
  <c r="AB765" i="3"/>
  <c r="K765" i="3"/>
  <c r="D765" i="3"/>
  <c r="C765" i="3"/>
  <c r="AU764" i="3"/>
  <c r="AO764" i="3"/>
  <c r="AP764" i="3" s="1"/>
  <c r="AN764" i="3"/>
  <c r="AM764" i="3"/>
  <c r="AL764" i="3"/>
  <c r="AH764" i="3"/>
  <c r="AG764" i="3"/>
  <c r="AD764" i="3"/>
  <c r="AE764" i="3" s="1"/>
  <c r="AB764" i="3"/>
  <c r="AC764" i="3" s="1"/>
  <c r="K764" i="3"/>
  <c r="D764" i="3"/>
  <c r="C764" i="3"/>
  <c r="AU763" i="3"/>
  <c r="AO763" i="3"/>
  <c r="AP763" i="3" s="1"/>
  <c r="AN763" i="3"/>
  <c r="AM763" i="3"/>
  <c r="AL763" i="3"/>
  <c r="AH763" i="3"/>
  <c r="AG763" i="3"/>
  <c r="AD763" i="3"/>
  <c r="AE763" i="3" s="1"/>
  <c r="AB763" i="3"/>
  <c r="AK763" i="3" s="1"/>
  <c r="K763" i="3"/>
  <c r="D763" i="3"/>
  <c r="C763" i="3"/>
  <c r="AU762" i="3"/>
  <c r="AO762" i="3"/>
  <c r="AP762" i="3" s="1"/>
  <c r="AN762" i="3"/>
  <c r="AM762" i="3"/>
  <c r="AL762" i="3"/>
  <c r="AH762" i="3"/>
  <c r="AG762" i="3"/>
  <c r="AD762" i="3"/>
  <c r="AE762" i="3" s="1"/>
  <c r="AB762" i="3"/>
  <c r="AC762" i="3" s="1"/>
  <c r="K762" i="3"/>
  <c r="D762" i="3"/>
  <c r="C762" i="3"/>
  <c r="AU761" i="3"/>
  <c r="AO761" i="3"/>
  <c r="AP761" i="3" s="1"/>
  <c r="AN761" i="3"/>
  <c r="AM761" i="3"/>
  <c r="AL761" i="3"/>
  <c r="AH761" i="3"/>
  <c r="AG761" i="3"/>
  <c r="AD761" i="3"/>
  <c r="AE761" i="3" s="1"/>
  <c r="AB761" i="3"/>
  <c r="K761" i="3"/>
  <c r="D761" i="3"/>
  <c r="C761" i="3"/>
  <c r="AU760" i="3"/>
  <c r="AO760" i="3"/>
  <c r="AP760" i="3" s="1"/>
  <c r="AN760" i="3"/>
  <c r="AM760" i="3"/>
  <c r="AL760" i="3"/>
  <c r="AH760" i="3"/>
  <c r="AG760" i="3"/>
  <c r="AD760" i="3"/>
  <c r="AE760" i="3" s="1"/>
  <c r="AB760" i="3"/>
  <c r="AC760" i="3" s="1"/>
  <c r="K760" i="3"/>
  <c r="D760" i="3"/>
  <c r="C760" i="3"/>
  <c r="AU759" i="3"/>
  <c r="AO759" i="3"/>
  <c r="AP759" i="3" s="1"/>
  <c r="AN759" i="3"/>
  <c r="AM759" i="3"/>
  <c r="AL759" i="3"/>
  <c r="AH759" i="3"/>
  <c r="AG759" i="3"/>
  <c r="AD759" i="3"/>
  <c r="AE759" i="3" s="1"/>
  <c r="AB759" i="3"/>
  <c r="AC759" i="3" s="1"/>
  <c r="K759" i="3"/>
  <c r="D759" i="3"/>
  <c r="C759" i="3"/>
  <c r="AU758" i="3"/>
  <c r="AO758" i="3"/>
  <c r="AP758" i="3" s="1"/>
  <c r="AN758" i="3"/>
  <c r="AM758" i="3"/>
  <c r="AL758" i="3"/>
  <c r="AH758" i="3"/>
  <c r="AG758" i="3"/>
  <c r="AD758" i="3"/>
  <c r="AE758" i="3" s="1"/>
  <c r="AB758" i="3"/>
  <c r="AK758" i="3" s="1"/>
  <c r="K758" i="3"/>
  <c r="D758" i="3"/>
  <c r="C758" i="3"/>
  <c r="AU757" i="3"/>
  <c r="AO757" i="3"/>
  <c r="AP757" i="3" s="1"/>
  <c r="AN757" i="3"/>
  <c r="AM757" i="3"/>
  <c r="AL757" i="3"/>
  <c r="AH757" i="3"/>
  <c r="AG757" i="3"/>
  <c r="AD757" i="3"/>
  <c r="AE757" i="3" s="1"/>
  <c r="AB757" i="3"/>
  <c r="AC757" i="3" s="1"/>
  <c r="K757" i="3"/>
  <c r="D757" i="3"/>
  <c r="C757" i="3"/>
  <c r="AU756" i="3"/>
  <c r="AO756" i="3"/>
  <c r="AP756" i="3" s="1"/>
  <c r="AN756" i="3"/>
  <c r="AM756" i="3"/>
  <c r="AL756" i="3"/>
  <c r="AH756" i="3"/>
  <c r="AG756" i="3"/>
  <c r="AD756" i="3"/>
  <c r="AE756" i="3" s="1"/>
  <c r="AB756" i="3"/>
  <c r="AK756" i="3" s="1"/>
  <c r="K756" i="3"/>
  <c r="D756" i="3"/>
  <c r="C756" i="3"/>
  <c r="AU755" i="3"/>
  <c r="AO755" i="3"/>
  <c r="AP755" i="3" s="1"/>
  <c r="AN755" i="3"/>
  <c r="AM755" i="3"/>
  <c r="AL755" i="3"/>
  <c r="AH755" i="3"/>
  <c r="AG755" i="3"/>
  <c r="AD755" i="3"/>
  <c r="AE755" i="3" s="1"/>
  <c r="AB755" i="3"/>
  <c r="AC755" i="3" s="1"/>
  <c r="K755" i="3"/>
  <c r="D755" i="3"/>
  <c r="C755" i="3"/>
  <c r="AU754" i="3"/>
  <c r="AO754" i="3"/>
  <c r="AP754" i="3" s="1"/>
  <c r="AN754" i="3"/>
  <c r="AM754" i="3"/>
  <c r="AL754" i="3"/>
  <c r="AH754" i="3"/>
  <c r="AG754" i="3"/>
  <c r="AD754" i="3"/>
  <c r="AE754" i="3" s="1"/>
  <c r="AB754" i="3"/>
  <c r="AK754" i="3" s="1"/>
  <c r="K754" i="3"/>
  <c r="D754" i="3"/>
  <c r="C754" i="3"/>
  <c r="AU753" i="3"/>
  <c r="AO753" i="3"/>
  <c r="AP753" i="3" s="1"/>
  <c r="AN753" i="3"/>
  <c r="AM753" i="3"/>
  <c r="AL753" i="3"/>
  <c r="AH753" i="3"/>
  <c r="AG753" i="3"/>
  <c r="AD753" i="3"/>
  <c r="AE753" i="3" s="1"/>
  <c r="AB753" i="3"/>
  <c r="AC753" i="3" s="1"/>
  <c r="K753" i="3"/>
  <c r="D753" i="3"/>
  <c r="C753" i="3"/>
  <c r="AU752" i="3"/>
  <c r="AO752" i="3"/>
  <c r="AP752" i="3" s="1"/>
  <c r="AN752" i="3"/>
  <c r="AM752" i="3"/>
  <c r="AL752" i="3"/>
  <c r="AH752" i="3"/>
  <c r="AG752" i="3"/>
  <c r="AD752" i="3"/>
  <c r="AE752" i="3" s="1"/>
  <c r="AB752" i="3"/>
  <c r="AC752" i="3" s="1"/>
  <c r="K752" i="3"/>
  <c r="D752" i="3"/>
  <c r="C752" i="3"/>
  <c r="AU751" i="3"/>
  <c r="AO751" i="3"/>
  <c r="AP751" i="3" s="1"/>
  <c r="AN751" i="3"/>
  <c r="AM751" i="3"/>
  <c r="AL751" i="3"/>
  <c r="AH751" i="3"/>
  <c r="AG751" i="3"/>
  <c r="AD751" i="3"/>
  <c r="AE751" i="3" s="1"/>
  <c r="AB751" i="3"/>
  <c r="AK751" i="3" s="1"/>
  <c r="K751" i="3"/>
  <c r="D751" i="3"/>
  <c r="C751" i="3"/>
  <c r="AU750" i="3"/>
  <c r="AO750" i="3"/>
  <c r="AP750" i="3" s="1"/>
  <c r="AN750" i="3"/>
  <c r="AM750" i="3"/>
  <c r="AL750" i="3"/>
  <c r="AH750" i="3"/>
  <c r="AG750" i="3"/>
  <c r="AD750" i="3"/>
  <c r="AE750" i="3" s="1"/>
  <c r="AB750" i="3"/>
  <c r="AC750" i="3" s="1"/>
  <c r="K750" i="3"/>
  <c r="D750" i="3"/>
  <c r="C750" i="3"/>
  <c r="AU749" i="3"/>
  <c r="AO749" i="3"/>
  <c r="AP749" i="3" s="1"/>
  <c r="AN749" i="3"/>
  <c r="AM749" i="3"/>
  <c r="AL749" i="3"/>
  <c r="AH749" i="3"/>
  <c r="AG749" i="3"/>
  <c r="AD749" i="3"/>
  <c r="AE749" i="3" s="1"/>
  <c r="AB749" i="3"/>
  <c r="AK749" i="3" s="1"/>
  <c r="K749" i="3"/>
  <c r="D749" i="3"/>
  <c r="C749" i="3"/>
  <c r="AU748" i="3"/>
  <c r="AO748" i="3"/>
  <c r="AP748" i="3" s="1"/>
  <c r="AN748" i="3"/>
  <c r="AM748" i="3"/>
  <c r="AL748" i="3"/>
  <c r="AH748" i="3"/>
  <c r="AG748" i="3"/>
  <c r="AD748" i="3"/>
  <c r="AE748" i="3" s="1"/>
  <c r="AB748" i="3"/>
  <c r="AC748" i="3" s="1"/>
  <c r="K748" i="3"/>
  <c r="D748" i="3"/>
  <c r="C748" i="3"/>
  <c r="AU747" i="3"/>
  <c r="AO747" i="3"/>
  <c r="AP747" i="3" s="1"/>
  <c r="AN747" i="3"/>
  <c r="AM747" i="3"/>
  <c r="AL747" i="3"/>
  <c r="AH747" i="3"/>
  <c r="AG747" i="3"/>
  <c r="AD747" i="3"/>
  <c r="AE747" i="3" s="1"/>
  <c r="AB747" i="3"/>
  <c r="AC747" i="3" s="1"/>
  <c r="K747" i="3"/>
  <c r="D747" i="3"/>
  <c r="C747" i="3"/>
  <c r="AU746" i="3"/>
  <c r="AO746" i="3"/>
  <c r="AP746" i="3" s="1"/>
  <c r="AN746" i="3"/>
  <c r="AM746" i="3"/>
  <c r="AL746" i="3"/>
  <c r="AH746" i="3"/>
  <c r="AG746" i="3"/>
  <c r="AD746" i="3"/>
  <c r="AE746" i="3" s="1"/>
  <c r="AB746" i="3"/>
  <c r="AK746" i="3" s="1"/>
  <c r="K746" i="3"/>
  <c r="D746" i="3"/>
  <c r="C746" i="3"/>
  <c r="AU745" i="3"/>
  <c r="AO745" i="3"/>
  <c r="AP745" i="3" s="1"/>
  <c r="AN745" i="3"/>
  <c r="AM745" i="3"/>
  <c r="AL745" i="3"/>
  <c r="AH745" i="3"/>
  <c r="AG745" i="3"/>
  <c r="AD745" i="3"/>
  <c r="AE745" i="3" s="1"/>
  <c r="AB745" i="3"/>
  <c r="AC745" i="3" s="1"/>
  <c r="K745" i="3"/>
  <c r="D745" i="3"/>
  <c r="C745" i="3"/>
  <c r="AU744" i="3"/>
  <c r="AO744" i="3"/>
  <c r="AP744" i="3" s="1"/>
  <c r="AN744" i="3"/>
  <c r="AM744" i="3"/>
  <c r="AL744" i="3"/>
  <c r="AH744" i="3"/>
  <c r="AG744" i="3"/>
  <c r="AD744" i="3"/>
  <c r="AE744" i="3" s="1"/>
  <c r="AB744" i="3"/>
  <c r="AC744" i="3" s="1"/>
  <c r="K744" i="3"/>
  <c r="D744" i="3"/>
  <c r="C744" i="3"/>
  <c r="AU743" i="3"/>
  <c r="AO743" i="3"/>
  <c r="AP743" i="3" s="1"/>
  <c r="AN743" i="3"/>
  <c r="AM743" i="3"/>
  <c r="AL743" i="3"/>
  <c r="AH743" i="3"/>
  <c r="AG743" i="3"/>
  <c r="AD743" i="3"/>
  <c r="AE743" i="3" s="1"/>
  <c r="AB743" i="3"/>
  <c r="AC743" i="3" s="1"/>
  <c r="K743" i="3"/>
  <c r="D743" i="3"/>
  <c r="C743" i="3"/>
  <c r="AU742" i="3"/>
  <c r="AO742" i="3"/>
  <c r="AP742" i="3" s="1"/>
  <c r="AN742" i="3"/>
  <c r="AM742" i="3"/>
  <c r="AL742" i="3"/>
  <c r="AH742" i="3"/>
  <c r="AG742" i="3"/>
  <c r="AD742" i="3"/>
  <c r="AE742" i="3" s="1"/>
  <c r="AB742" i="3"/>
  <c r="AC742" i="3" s="1"/>
  <c r="K742" i="3"/>
  <c r="D742" i="3"/>
  <c r="C742" i="3"/>
  <c r="AU741" i="3"/>
  <c r="AO741" i="3"/>
  <c r="AP741" i="3" s="1"/>
  <c r="AN741" i="3"/>
  <c r="AM741" i="3"/>
  <c r="AL741" i="3"/>
  <c r="AH741" i="3"/>
  <c r="AG741" i="3"/>
  <c r="AD741" i="3"/>
  <c r="AE741" i="3" s="1"/>
  <c r="AB741" i="3"/>
  <c r="AC741" i="3" s="1"/>
  <c r="K741" i="3"/>
  <c r="D741" i="3"/>
  <c r="C741" i="3"/>
  <c r="AU740" i="3"/>
  <c r="AO740" i="3"/>
  <c r="AP740" i="3" s="1"/>
  <c r="AN740" i="3"/>
  <c r="AM740" i="3"/>
  <c r="AL740" i="3"/>
  <c r="AH740" i="3"/>
  <c r="AG740" i="3"/>
  <c r="AD740" i="3"/>
  <c r="AE740" i="3" s="1"/>
  <c r="AB740" i="3"/>
  <c r="AK740" i="3" s="1"/>
  <c r="K740" i="3"/>
  <c r="D740" i="3"/>
  <c r="C740" i="3"/>
  <c r="AU739" i="3"/>
  <c r="AO739" i="3"/>
  <c r="AP739" i="3" s="1"/>
  <c r="AN739" i="3"/>
  <c r="AM739" i="3"/>
  <c r="AL739" i="3"/>
  <c r="AH739" i="3"/>
  <c r="AG739" i="3"/>
  <c r="AD739" i="3"/>
  <c r="AE739" i="3" s="1"/>
  <c r="AB739" i="3"/>
  <c r="AC739" i="3" s="1"/>
  <c r="K739" i="3"/>
  <c r="D739" i="3"/>
  <c r="C739" i="3"/>
  <c r="AU738" i="3"/>
  <c r="AO738" i="3"/>
  <c r="AP738" i="3" s="1"/>
  <c r="AN738" i="3"/>
  <c r="AM738" i="3"/>
  <c r="AL738" i="3"/>
  <c r="AH738" i="3"/>
  <c r="AG738" i="3"/>
  <c r="AD738" i="3"/>
  <c r="AE738" i="3" s="1"/>
  <c r="AB738" i="3"/>
  <c r="K738" i="3"/>
  <c r="D738" i="3"/>
  <c r="C738" i="3"/>
  <c r="AU737" i="3"/>
  <c r="AO737" i="3"/>
  <c r="AP737" i="3" s="1"/>
  <c r="AN737" i="3"/>
  <c r="AM737" i="3"/>
  <c r="AL737" i="3"/>
  <c r="AH737" i="3"/>
  <c r="AG737" i="3"/>
  <c r="AD737" i="3"/>
  <c r="AE737" i="3" s="1"/>
  <c r="AB737" i="3"/>
  <c r="AC737" i="3" s="1"/>
  <c r="K737" i="3"/>
  <c r="D737" i="3"/>
  <c r="C737" i="3"/>
  <c r="AU736" i="3"/>
  <c r="AO736" i="3"/>
  <c r="AP736" i="3" s="1"/>
  <c r="AN736" i="3"/>
  <c r="AM736" i="3"/>
  <c r="AL736" i="3"/>
  <c r="AH736" i="3"/>
  <c r="AG736" i="3"/>
  <c r="AD736" i="3"/>
  <c r="AE736" i="3" s="1"/>
  <c r="AB736" i="3"/>
  <c r="AC736" i="3" s="1"/>
  <c r="K736" i="3"/>
  <c r="D736" i="3"/>
  <c r="C736" i="3"/>
  <c r="AU735" i="3"/>
  <c r="AO735" i="3"/>
  <c r="AP735" i="3" s="1"/>
  <c r="AN735" i="3"/>
  <c r="AM735" i="3"/>
  <c r="AL735" i="3"/>
  <c r="AH735" i="3"/>
  <c r="AG735" i="3"/>
  <c r="AD735" i="3"/>
  <c r="AE735" i="3" s="1"/>
  <c r="AB735" i="3"/>
  <c r="AC735" i="3" s="1"/>
  <c r="K735" i="3"/>
  <c r="D735" i="3"/>
  <c r="C735" i="3"/>
  <c r="AU734" i="3"/>
  <c r="AO734" i="3"/>
  <c r="AP734" i="3" s="1"/>
  <c r="AN734" i="3"/>
  <c r="AM734" i="3"/>
  <c r="AL734" i="3"/>
  <c r="AH734" i="3"/>
  <c r="AG734" i="3"/>
  <c r="AD734" i="3"/>
  <c r="AE734" i="3" s="1"/>
  <c r="AB734" i="3"/>
  <c r="K734" i="3"/>
  <c r="D734" i="3"/>
  <c r="C734" i="3"/>
  <c r="AU733" i="3"/>
  <c r="AO733" i="3"/>
  <c r="AP733" i="3" s="1"/>
  <c r="AN733" i="3"/>
  <c r="AM733" i="3"/>
  <c r="AL733" i="3"/>
  <c r="AH733" i="3"/>
  <c r="AG733" i="3"/>
  <c r="AD733" i="3"/>
  <c r="AE733" i="3" s="1"/>
  <c r="AB733" i="3"/>
  <c r="AC733" i="3" s="1"/>
  <c r="K733" i="3"/>
  <c r="D733" i="3"/>
  <c r="C733" i="3"/>
  <c r="AU732" i="3"/>
  <c r="AO732" i="3"/>
  <c r="AP732" i="3" s="1"/>
  <c r="AN732" i="3"/>
  <c r="AM732" i="3"/>
  <c r="AL732" i="3"/>
  <c r="AH732" i="3"/>
  <c r="AG732" i="3"/>
  <c r="AD732" i="3"/>
  <c r="AE732" i="3" s="1"/>
  <c r="AB732" i="3"/>
  <c r="AK732" i="3" s="1"/>
  <c r="K732" i="3"/>
  <c r="D732" i="3"/>
  <c r="C732" i="3"/>
  <c r="AU731" i="3"/>
  <c r="AO731" i="3"/>
  <c r="AP731" i="3" s="1"/>
  <c r="AN731" i="3"/>
  <c r="AM731" i="3"/>
  <c r="AL731" i="3"/>
  <c r="AH731" i="3"/>
  <c r="AG731" i="3"/>
  <c r="AD731" i="3"/>
  <c r="AE731" i="3" s="1"/>
  <c r="AB731" i="3"/>
  <c r="AC731" i="3" s="1"/>
  <c r="K731" i="3"/>
  <c r="D731" i="3"/>
  <c r="C731" i="3"/>
  <c r="AU730" i="3"/>
  <c r="AO730" i="3"/>
  <c r="AP730" i="3" s="1"/>
  <c r="AN730" i="3"/>
  <c r="AM730" i="3"/>
  <c r="AL730" i="3"/>
  <c r="AH730" i="3"/>
  <c r="AG730" i="3"/>
  <c r="AD730" i="3"/>
  <c r="AE730" i="3" s="1"/>
  <c r="AB730" i="3"/>
  <c r="AC730" i="3" s="1"/>
  <c r="K730" i="3"/>
  <c r="D730" i="3"/>
  <c r="C730" i="3"/>
  <c r="AU729" i="3"/>
  <c r="AO729" i="3"/>
  <c r="AP729" i="3" s="1"/>
  <c r="AN729" i="3"/>
  <c r="AM729" i="3"/>
  <c r="AL729" i="3"/>
  <c r="AH729" i="3"/>
  <c r="AG729" i="3"/>
  <c r="AD729" i="3"/>
  <c r="AE729" i="3" s="1"/>
  <c r="AB729" i="3"/>
  <c r="AC729" i="3" s="1"/>
  <c r="K729" i="3"/>
  <c r="D729" i="3"/>
  <c r="C729" i="3"/>
  <c r="AU728" i="3"/>
  <c r="AO728" i="3"/>
  <c r="AP728" i="3" s="1"/>
  <c r="AN728" i="3"/>
  <c r="AM728" i="3"/>
  <c r="AL728" i="3"/>
  <c r="AH728" i="3"/>
  <c r="AG728" i="3"/>
  <c r="AD728" i="3"/>
  <c r="AE728" i="3" s="1"/>
  <c r="AB728" i="3"/>
  <c r="AC728" i="3" s="1"/>
  <c r="K728" i="3"/>
  <c r="D728" i="3"/>
  <c r="C728" i="3"/>
  <c r="AU727" i="3"/>
  <c r="AO727" i="3"/>
  <c r="AP727" i="3" s="1"/>
  <c r="AN727" i="3"/>
  <c r="AM727" i="3"/>
  <c r="AL727" i="3"/>
  <c r="AH727" i="3"/>
  <c r="AG727" i="3"/>
  <c r="AD727" i="3"/>
  <c r="AE727" i="3" s="1"/>
  <c r="AB727" i="3"/>
  <c r="AC727" i="3" s="1"/>
  <c r="K727" i="3"/>
  <c r="D727" i="3"/>
  <c r="C727" i="3"/>
  <c r="AU726" i="3"/>
  <c r="AO726" i="3"/>
  <c r="AP726" i="3" s="1"/>
  <c r="AN726" i="3"/>
  <c r="AM726" i="3"/>
  <c r="AL726" i="3"/>
  <c r="AH726" i="3"/>
  <c r="AG726" i="3"/>
  <c r="AD726" i="3"/>
  <c r="AE726" i="3" s="1"/>
  <c r="AB726" i="3"/>
  <c r="AC726" i="3" s="1"/>
  <c r="K726" i="3"/>
  <c r="D726" i="3"/>
  <c r="C726" i="3"/>
  <c r="AU725" i="3"/>
  <c r="AO725" i="3"/>
  <c r="AP725" i="3" s="1"/>
  <c r="AN725" i="3"/>
  <c r="AM725" i="3"/>
  <c r="AL725" i="3"/>
  <c r="AH725" i="3"/>
  <c r="AG725" i="3"/>
  <c r="AD725" i="3"/>
  <c r="AE725" i="3" s="1"/>
  <c r="AB725" i="3"/>
  <c r="AC725" i="3" s="1"/>
  <c r="K725" i="3"/>
  <c r="D725" i="3"/>
  <c r="C725" i="3"/>
  <c r="AU724" i="3"/>
  <c r="AO724" i="3"/>
  <c r="AP724" i="3" s="1"/>
  <c r="AN724" i="3"/>
  <c r="AM724" i="3"/>
  <c r="AL724" i="3"/>
  <c r="AH724" i="3"/>
  <c r="AG724" i="3"/>
  <c r="AD724" i="3"/>
  <c r="AE724" i="3" s="1"/>
  <c r="AB724" i="3"/>
  <c r="AC724" i="3" s="1"/>
  <c r="K724" i="3"/>
  <c r="D724" i="3"/>
  <c r="C724" i="3"/>
  <c r="AU723" i="3"/>
  <c r="AO723" i="3"/>
  <c r="AP723" i="3" s="1"/>
  <c r="AN723" i="3"/>
  <c r="AM723" i="3"/>
  <c r="AL723" i="3"/>
  <c r="AH723" i="3"/>
  <c r="AG723" i="3"/>
  <c r="AD723" i="3"/>
  <c r="AE723" i="3" s="1"/>
  <c r="AB723" i="3"/>
  <c r="K723" i="3"/>
  <c r="D723" i="3"/>
  <c r="C723" i="3"/>
  <c r="AU722" i="3"/>
  <c r="AO722" i="3"/>
  <c r="AP722" i="3" s="1"/>
  <c r="AN722" i="3"/>
  <c r="AM722" i="3"/>
  <c r="AL722" i="3"/>
  <c r="AH722" i="3"/>
  <c r="AG722" i="3"/>
  <c r="AD722" i="3"/>
  <c r="AE722" i="3" s="1"/>
  <c r="AB722" i="3"/>
  <c r="AC722" i="3" s="1"/>
  <c r="K722" i="3"/>
  <c r="D722" i="3"/>
  <c r="C722" i="3"/>
  <c r="AU721" i="3"/>
  <c r="AO721" i="3"/>
  <c r="AP721" i="3" s="1"/>
  <c r="AN721" i="3"/>
  <c r="AM721" i="3"/>
  <c r="AL721" i="3"/>
  <c r="AH721" i="3"/>
  <c r="AG721" i="3"/>
  <c r="AD721" i="3"/>
  <c r="AE721" i="3" s="1"/>
  <c r="AB721" i="3"/>
  <c r="AC721" i="3" s="1"/>
  <c r="K721" i="3"/>
  <c r="D721" i="3"/>
  <c r="C721" i="3"/>
  <c r="AU720" i="3"/>
  <c r="AO720" i="3"/>
  <c r="AP720" i="3" s="1"/>
  <c r="AN720" i="3"/>
  <c r="AM720" i="3"/>
  <c r="AL720" i="3"/>
  <c r="AH720" i="3"/>
  <c r="AG720" i="3"/>
  <c r="AD720" i="3"/>
  <c r="AE720" i="3" s="1"/>
  <c r="AB720" i="3"/>
  <c r="AK720" i="3" s="1"/>
  <c r="K720" i="3"/>
  <c r="D720" i="3"/>
  <c r="C720" i="3"/>
  <c r="AU719" i="3"/>
  <c r="AO719" i="3"/>
  <c r="AP719" i="3" s="1"/>
  <c r="AN719" i="3"/>
  <c r="AM719" i="3"/>
  <c r="AL719" i="3"/>
  <c r="AH719" i="3"/>
  <c r="AG719" i="3"/>
  <c r="AD719" i="3"/>
  <c r="AE719" i="3" s="1"/>
  <c r="AB719" i="3"/>
  <c r="AC719" i="3" s="1"/>
  <c r="K719" i="3"/>
  <c r="D719" i="3"/>
  <c r="C719" i="3"/>
  <c r="AU718" i="3"/>
  <c r="AO718" i="3"/>
  <c r="AP718" i="3" s="1"/>
  <c r="AN718" i="3"/>
  <c r="AM718" i="3"/>
  <c r="AL718" i="3"/>
  <c r="AH718" i="3"/>
  <c r="AG718" i="3"/>
  <c r="AD718" i="3"/>
  <c r="AE718" i="3" s="1"/>
  <c r="AB718" i="3"/>
  <c r="AC718" i="3" s="1"/>
  <c r="K718" i="3"/>
  <c r="D718" i="3"/>
  <c r="C718" i="3"/>
  <c r="AU717" i="3"/>
  <c r="AO717" i="3"/>
  <c r="AP717" i="3" s="1"/>
  <c r="AN717" i="3"/>
  <c r="AM717" i="3"/>
  <c r="AL717" i="3"/>
  <c r="AH717" i="3"/>
  <c r="AG717" i="3"/>
  <c r="AD717" i="3"/>
  <c r="AE717" i="3" s="1"/>
  <c r="AB717" i="3"/>
  <c r="AC717" i="3" s="1"/>
  <c r="K717" i="3"/>
  <c r="D717" i="3"/>
  <c r="C717" i="3"/>
  <c r="AU716" i="3"/>
  <c r="AO716" i="3"/>
  <c r="AP716" i="3" s="1"/>
  <c r="AN716" i="3"/>
  <c r="AM716" i="3"/>
  <c r="AL716" i="3"/>
  <c r="AH716" i="3"/>
  <c r="AG716" i="3"/>
  <c r="AD716" i="3"/>
  <c r="AE716" i="3" s="1"/>
  <c r="AB716" i="3"/>
  <c r="AK716" i="3" s="1"/>
  <c r="K716" i="3"/>
  <c r="D716" i="3"/>
  <c r="C716" i="3"/>
  <c r="AU715" i="3"/>
  <c r="AO715" i="3"/>
  <c r="AP715" i="3" s="1"/>
  <c r="AN715" i="3"/>
  <c r="AM715" i="3"/>
  <c r="AL715" i="3"/>
  <c r="AH715" i="3"/>
  <c r="AG715" i="3"/>
  <c r="AD715" i="3"/>
  <c r="AE715" i="3" s="1"/>
  <c r="AB715" i="3"/>
  <c r="AC715" i="3" s="1"/>
  <c r="K715" i="3"/>
  <c r="D715" i="3"/>
  <c r="C715" i="3"/>
  <c r="AU714" i="3"/>
  <c r="AO714" i="3"/>
  <c r="AP714" i="3" s="1"/>
  <c r="AN714" i="3"/>
  <c r="AM714" i="3"/>
  <c r="AL714" i="3"/>
  <c r="AH714" i="3"/>
  <c r="AG714" i="3"/>
  <c r="AD714" i="3"/>
  <c r="AE714" i="3" s="1"/>
  <c r="AB714" i="3"/>
  <c r="AK714" i="3" s="1"/>
  <c r="K714" i="3"/>
  <c r="D714" i="3"/>
  <c r="C714" i="3"/>
  <c r="AU713" i="3"/>
  <c r="AO713" i="3"/>
  <c r="AP713" i="3" s="1"/>
  <c r="AN713" i="3"/>
  <c r="AM713" i="3"/>
  <c r="AL713" i="3"/>
  <c r="AH713" i="3"/>
  <c r="AG713" i="3"/>
  <c r="AD713" i="3"/>
  <c r="AE713" i="3" s="1"/>
  <c r="AB713" i="3"/>
  <c r="AK713" i="3" s="1"/>
  <c r="K713" i="3"/>
  <c r="D713" i="3"/>
  <c r="C713" i="3"/>
  <c r="AU712" i="3"/>
  <c r="AO712" i="3"/>
  <c r="AP712" i="3" s="1"/>
  <c r="AN712" i="3"/>
  <c r="AM712" i="3"/>
  <c r="AL712" i="3"/>
  <c r="AH712" i="3"/>
  <c r="AG712" i="3"/>
  <c r="AD712" i="3"/>
  <c r="AE712" i="3" s="1"/>
  <c r="AB712" i="3"/>
  <c r="AC712" i="3" s="1"/>
  <c r="K712" i="3"/>
  <c r="D712" i="3"/>
  <c r="C712" i="3"/>
  <c r="AU711" i="3"/>
  <c r="AO711" i="3"/>
  <c r="AP711" i="3" s="1"/>
  <c r="AN711" i="3"/>
  <c r="AM711" i="3"/>
  <c r="AL711" i="3"/>
  <c r="AH711" i="3"/>
  <c r="AG711" i="3"/>
  <c r="AD711" i="3"/>
  <c r="AE711" i="3" s="1"/>
  <c r="AB711" i="3"/>
  <c r="AK711" i="3" s="1"/>
  <c r="K711" i="3"/>
  <c r="D711" i="3"/>
  <c r="C711" i="3"/>
  <c r="AU710" i="3"/>
  <c r="AO710" i="3"/>
  <c r="AP710" i="3" s="1"/>
  <c r="AN710" i="3"/>
  <c r="AM710" i="3"/>
  <c r="AL710" i="3"/>
  <c r="AH710" i="3"/>
  <c r="AG710" i="3"/>
  <c r="AD710" i="3"/>
  <c r="AE710" i="3" s="1"/>
  <c r="AB710" i="3"/>
  <c r="AC710" i="3" s="1"/>
  <c r="K710" i="3"/>
  <c r="D710" i="3"/>
  <c r="C710" i="3"/>
  <c r="AU709" i="3"/>
  <c r="AO709" i="3"/>
  <c r="AP709" i="3" s="1"/>
  <c r="AN709" i="3"/>
  <c r="AM709" i="3"/>
  <c r="AL709" i="3"/>
  <c r="AH709" i="3"/>
  <c r="AG709" i="3"/>
  <c r="AD709" i="3"/>
  <c r="AE709" i="3" s="1"/>
  <c r="AB709" i="3"/>
  <c r="AK709" i="3" s="1"/>
  <c r="K709" i="3"/>
  <c r="D709" i="3"/>
  <c r="C709" i="3"/>
  <c r="AU708" i="3"/>
  <c r="AO708" i="3"/>
  <c r="AP708" i="3" s="1"/>
  <c r="AN708" i="3"/>
  <c r="AM708" i="3"/>
  <c r="AL708" i="3"/>
  <c r="AH708" i="3"/>
  <c r="AG708" i="3"/>
  <c r="AD708" i="3"/>
  <c r="AE708" i="3" s="1"/>
  <c r="AB708" i="3"/>
  <c r="AC708" i="3" s="1"/>
  <c r="K708" i="3"/>
  <c r="D708" i="3"/>
  <c r="C708" i="3"/>
  <c r="AU707" i="3"/>
  <c r="AO707" i="3"/>
  <c r="AP707" i="3" s="1"/>
  <c r="AN707" i="3"/>
  <c r="AM707" i="3"/>
  <c r="AL707" i="3"/>
  <c r="AH707" i="3"/>
  <c r="AG707" i="3"/>
  <c r="AD707" i="3"/>
  <c r="AE707" i="3" s="1"/>
  <c r="AB707" i="3"/>
  <c r="AK707" i="3" s="1"/>
  <c r="K707" i="3"/>
  <c r="D707" i="3"/>
  <c r="C707" i="3"/>
  <c r="AU706" i="3"/>
  <c r="AO706" i="3"/>
  <c r="AP706" i="3" s="1"/>
  <c r="AN706" i="3"/>
  <c r="AM706" i="3"/>
  <c r="AL706" i="3"/>
  <c r="AH706" i="3"/>
  <c r="AG706" i="3"/>
  <c r="AD706" i="3"/>
  <c r="AE706" i="3" s="1"/>
  <c r="AB706" i="3"/>
  <c r="AC706" i="3" s="1"/>
  <c r="K706" i="3"/>
  <c r="D706" i="3"/>
  <c r="C706" i="3"/>
  <c r="AU705" i="3"/>
  <c r="AO705" i="3"/>
  <c r="AP705" i="3" s="1"/>
  <c r="AN705" i="3"/>
  <c r="AM705" i="3"/>
  <c r="AL705" i="3"/>
  <c r="AH705" i="3"/>
  <c r="AG705" i="3"/>
  <c r="AD705" i="3"/>
  <c r="AE705" i="3" s="1"/>
  <c r="AB705" i="3"/>
  <c r="K705" i="3"/>
  <c r="D705" i="3"/>
  <c r="C705" i="3"/>
  <c r="AU704" i="3"/>
  <c r="AO704" i="3"/>
  <c r="AP704" i="3" s="1"/>
  <c r="AN704" i="3"/>
  <c r="AM704" i="3"/>
  <c r="AL704" i="3"/>
  <c r="AH704" i="3"/>
  <c r="AG704" i="3"/>
  <c r="AD704" i="3"/>
  <c r="AE704" i="3" s="1"/>
  <c r="AB704" i="3"/>
  <c r="AC704" i="3" s="1"/>
  <c r="K704" i="3"/>
  <c r="D704" i="3"/>
  <c r="C704" i="3"/>
  <c r="AU703" i="3"/>
  <c r="AO703" i="3"/>
  <c r="AP703" i="3" s="1"/>
  <c r="AN703" i="3"/>
  <c r="AM703" i="3"/>
  <c r="AL703" i="3"/>
  <c r="AH703" i="3"/>
  <c r="AG703" i="3"/>
  <c r="AD703" i="3"/>
  <c r="AE703" i="3" s="1"/>
  <c r="AB703" i="3"/>
  <c r="K703" i="3"/>
  <c r="D703" i="3"/>
  <c r="C703" i="3"/>
  <c r="AU702" i="3"/>
  <c r="AO702" i="3"/>
  <c r="AP702" i="3" s="1"/>
  <c r="AN702" i="3"/>
  <c r="AM702" i="3"/>
  <c r="AL702" i="3"/>
  <c r="AH702" i="3"/>
  <c r="AG702" i="3"/>
  <c r="AD702" i="3"/>
  <c r="AE702" i="3" s="1"/>
  <c r="AB702" i="3"/>
  <c r="AC702" i="3" s="1"/>
  <c r="K702" i="3"/>
  <c r="D702" i="3"/>
  <c r="C702" i="3"/>
  <c r="AU701" i="3"/>
  <c r="AO701" i="3"/>
  <c r="AP701" i="3" s="1"/>
  <c r="AN701" i="3"/>
  <c r="AM701" i="3"/>
  <c r="AL701" i="3"/>
  <c r="AH701" i="3"/>
  <c r="AG701" i="3"/>
  <c r="AD701" i="3"/>
  <c r="AE701" i="3" s="1"/>
  <c r="AB701" i="3"/>
  <c r="AK701" i="3" s="1"/>
  <c r="K701" i="3"/>
  <c r="D701" i="3"/>
  <c r="C701" i="3"/>
  <c r="AU700" i="3"/>
  <c r="AO700" i="3"/>
  <c r="AP700" i="3" s="1"/>
  <c r="AN700" i="3"/>
  <c r="AM700" i="3"/>
  <c r="AL700" i="3"/>
  <c r="AH700" i="3"/>
  <c r="AG700" i="3"/>
  <c r="AD700" i="3"/>
  <c r="AE700" i="3" s="1"/>
  <c r="AB700" i="3"/>
  <c r="AC700" i="3" s="1"/>
  <c r="K700" i="3"/>
  <c r="D700" i="3"/>
  <c r="C700" i="3"/>
  <c r="AU699" i="3"/>
  <c r="AO699" i="3"/>
  <c r="AP699" i="3" s="1"/>
  <c r="AN699" i="3"/>
  <c r="AM699" i="3"/>
  <c r="AL699" i="3"/>
  <c r="AH699" i="3"/>
  <c r="AG699" i="3"/>
  <c r="AD699" i="3"/>
  <c r="AE699" i="3" s="1"/>
  <c r="AB699" i="3"/>
  <c r="K699" i="3"/>
  <c r="D699" i="3"/>
  <c r="C699" i="3"/>
  <c r="AU698" i="3"/>
  <c r="AO698" i="3"/>
  <c r="AP698" i="3" s="1"/>
  <c r="AN698" i="3"/>
  <c r="AM698" i="3"/>
  <c r="AL698" i="3"/>
  <c r="AH698" i="3"/>
  <c r="AG698" i="3"/>
  <c r="AD698" i="3"/>
  <c r="AE698" i="3" s="1"/>
  <c r="AB698" i="3"/>
  <c r="AC698" i="3" s="1"/>
  <c r="K698" i="3"/>
  <c r="D698" i="3"/>
  <c r="C698" i="3"/>
  <c r="AU697" i="3"/>
  <c r="AO697" i="3"/>
  <c r="AP697" i="3" s="1"/>
  <c r="AN697" i="3"/>
  <c r="AM697" i="3"/>
  <c r="AL697" i="3"/>
  <c r="AH697" i="3"/>
  <c r="AG697" i="3"/>
  <c r="AD697" i="3"/>
  <c r="AE697" i="3" s="1"/>
  <c r="AB697" i="3"/>
  <c r="AK697" i="3" s="1"/>
  <c r="K697" i="3"/>
  <c r="D697" i="3"/>
  <c r="C697" i="3"/>
  <c r="AU696" i="3"/>
  <c r="AO696" i="3"/>
  <c r="AP696" i="3" s="1"/>
  <c r="AN696" i="3"/>
  <c r="AM696" i="3"/>
  <c r="AL696" i="3"/>
  <c r="AH696" i="3"/>
  <c r="AG696" i="3"/>
  <c r="AD696" i="3"/>
  <c r="AE696" i="3" s="1"/>
  <c r="AB696" i="3"/>
  <c r="AC696" i="3" s="1"/>
  <c r="K696" i="3"/>
  <c r="D696" i="3"/>
  <c r="C696" i="3"/>
  <c r="AU695" i="3"/>
  <c r="AO695" i="3"/>
  <c r="AP695" i="3" s="1"/>
  <c r="AN695" i="3"/>
  <c r="AM695" i="3"/>
  <c r="AL695" i="3"/>
  <c r="AH695" i="3"/>
  <c r="AG695" i="3"/>
  <c r="AD695" i="3"/>
  <c r="AE695" i="3" s="1"/>
  <c r="AB695" i="3"/>
  <c r="AK695" i="3" s="1"/>
  <c r="K695" i="3"/>
  <c r="D695" i="3"/>
  <c r="C695" i="3"/>
  <c r="AU694" i="3"/>
  <c r="AO694" i="3"/>
  <c r="AP694" i="3" s="1"/>
  <c r="AN694" i="3"/>
  <c r="AM694" i="3"/>
  <c r="AL694" i="3"/>
  <c r="AH694" i="3"/>
  <c r="AG694" i="3"/>
  <c r="AD694" i="3"/>
  <c r="AE694" i="3" s="1"/>
  <c r="AB694" i="3"/>
  <c r="AK694" i="3" s="1"/>
  <c r="K694" i="3"/>
  <c r="D694" i="3"/>
  <c r="C694" i="3"/>
  <c r="AU693" i="3"/>
  <c r="AO693" i="3"/>
  <c r="AP693" i="3" s="1"/>
  <c r="AN693" i="3"/>
  <c r="AM693" i="3"/>
  <c r="AL693" i="3"/>
  <c r="AH693" i="3"/>
  <c r="AG693" i="3"/>
  <c r="AD693" i="3"/>
  <c r="AE693" i="3" s="1"/>
  <c r="AB693" i="3"/>
  <c r="AK693" i="3" s="1"/>
  <c r="K693" i="3"/>
  <c r="D693" i="3"/>
  <c r="C693" i="3"/>
  <c r="AU692" i="3"/>
  <c r="AO692" i="3"/>
  <c r="AP692" i="3" s="1"/>
  <c r="AN692" i="3"/>
  <c r="AM692" i="3"/>
  <c r="AL692" i="3"/>
  <c r="AH692" i="3"/>
  <c r="AG692" i="3"/>
  <c r="AD692" i="3"/>
  <c r="AE692" i="3" s="1"/>
  <c r="AB692" i="3"/>
  <c r="AK692" i="3" s="1"/>
  <c r="K692" i="3"/>
  <c r="D692" i="3"/>
  <c r="C692" i="3"/>
  <c r="AU691" i="3"/>
  <c r="AO691" i="3"/>
  <c r="AP691" i="3" s="1"/>
  <c r="AN691" i="3"/>
  <c r="AM691" i="3"/>
  <c r="AL691" i="3"/>
  <c r="AH691" i="3"/>
  <c r="AG691" i="3"/>
  <c r="AD691" i="3"/>
  <c r="AE691" i="3" s="1"/>
  <c r="AB691" i="3"/>
  <c r="AK691" i="3" s="1"/>
  <c r="K691" i="3"/>
  <c r="D691" i="3"/>
  <c r="C691" i="3"/>
  <c r="AU690" i="3"/>
  <c r="AO690" i="3"/>
  <c r="AP690" i="3" s="1"/>
  <c r="AN690" i="3"/>
  <c r="AM690" i="3"/>
  <c r="AL690" i="3"/>
  <c r="AH690" i="3"/>
  <c r="AG690" i="3"/>
  <c r="AD690" i="3"/>
  <c r="AE690" i="3" s="1"/>
  <c r="AB690" i="3"/>
  <c r="AK690" i="3" s="1"/>
  <c r="K690" i="3"/>
  <c r="D690" i="3"/>
  <c r="C690" i="3"/>
  <c r="AU689" i="3"/>
  <c r="AO689" i="3"/>
  <c r="AP689" i="3" s="1"/>
  <c r="AN689" i="3"/>
  <c r="AM689" i="3"/>
  <c r="AL689" i="3"/>
  <c r="AH689" i="3"/>
  <c r="AG689" i="3"/>
  <c r="AD689" i="3"/>
  <c r="AE689" i="3" s="1"/>
  <c r="AB689" i="3"/>
  <c r="AC689" i="3" s="1"/>
  <c r="K689" i="3"/>
  <c r="D689" i="3"/>
  <c r="C689" i="3"/>
  <c r="AU688" i="3"/>
  <c r="AO688" i="3"/>
  <c r="AP688" i="3" s="1"/>
  <c r="AN688" i="3"/>
  <c r="AM688" i="3"/>
  <c r="AL688" i="3"/>
  <c r="AH688" i="3"/>
  <c r="AG688" i="3"/>
  <c r="AD688" i="3"/>
  <c r="AE688" i="3" s="1"/>
  <c r="AB688" i="3"/>
  <c r="AC688" i="3" s="1"/>
  <c r="K688" i="3"/>
  <c r="D688" i="3"/>
  <c r="C688" i="3"/>
  <c r="AU687" i="3"/>
  <c r="AO687" i="3"/>
  <c r="AP687" i="3" s="1"/>
  <c r="AN687" i="3"/>
  <c r="AM687" i="3"/>
  <c r="AL687" i="3"/>
  <c r="AH687" i="3"/>
  <c r="AG687" i="3"/>
  <c r="AD687" i="3"/>
  <c r="AE687" i="3" s="1"/>
  <c r="AB687" i="3"/>
  <c r="AK687" i="3" s="1"/>
  <c r="K687" i="3"/>
  <c r="D687" i="3"/>
  <c r="C687" i="3"/>
  <c r="AU686" i="3"/>
  <c r="AO686" i="3"/>
  <c r="AP686" i="3" s="1"/>
  <c r="AN686" i="3"/>
  <c r="AM686" i="3"/>
  <c r="AL686" i="3"/>
  <c r="AH686" i="3"/>
  <c r="AG686" i="3"/>
  <c r="AD686" i="3"/>
  <c r="AE686" i="3" s="1"/>
  <c r="AB686" i="3"/>
  <c r="AC686" i="3" s="1"/>
  <c r="K686" i="3"/>
  <c r="D686" i="3"/>
  <c r="C686" i="3"/>
  <c r="AU685" i="3"/>
  <c r="AO685" i="3"/>
  <c r="AP685" i="3" s="1"/>
  <c r="AN685" i="3"/>
  <c r="AM685" i="3"/>
  <c r="AL685" i="3"/>
  <c r="AH685" i="3"/>
  <c r="AG685" i="3"/>
  <c r="AD685" i="3"/>
  <c r="AE685" i="3" s="1"/>
  <c r="AB685" i="3"/>
  <c r="AK685" i="3" s="1"/>
  <c r="K685" i="3"/>
  <c r="D685" i="3"/>
  <c r="C685" i="3"/>
  <c r="AU684" i="3"/>
  <c r="AO684" i="3"/>
  <c r="AP684" i="3" s="1"/>
  <c r="AN684" i="3"/>
  <c r="AM684" i="3"/>
  <c r="AL684" i="3"/>
  <c r="AH684" i="3"/>
  <c r="AG684" i="3"/>
  <c r="AD684" i="3"/>
  <c r="AE684" i="3" s="1"/>
  <c r="AB684" i="3"/>
  <c r="AC684" i="3" s="1"/>
  <c r="K684" i="3"/>
  <c r="D684" i="3"/>
  <c r="C684" i="3"/>
  <c r="AU683" i="3"/>
  <c r="AO683" i="3"/>
  <c r="AP683" i="3" s="1"/>
  <c r="AN683" i="3"/>
  <c r="AM683" i="3"/>
  <c r="AL683" i="3"/>
  <c r="AH683" i="3"/>
  <c r="AG683" i="3"/>
  <c r="AD683" i="3"/>
  <c r="AE683" i="3" s="1"/>
  <c r="AB683" i="3"/>
  <c r="AK683" i="3" s="1"/>
  <c r="K683" i="3"/>
  <c r="D683" i="3"/>
  <c r="C683" i="3"/>
  <c r="AU682" i="3"/>
  <c r="AO682" i="3"/>
  <c r="AP682" i="3" s="1"/>
  <c r="AN682" i="3"/>
  <c r="AM682" i="3"/>
  <c r="AL682" i="3"/>
  <c r="AH682" i="3"/>
  <c r="AG682" i="3"/>
  <c r="AD682" i="3"/>
  <c r="AE682" i="3" s="1"/>
  <c r="AB682" i="3"/>
  <c r="AC682" i="3" s="1"/>
  <c r="K682" i="3"/>
  <c r="D682" i="3"/>
  <c r="C682" i="3"/>
  <c r="AU681" i="3"/>
  <c r="AO681" i="3"/>
  <c r="AP681" i="3" s="1"/>
  <c r="AN681" i="3"/>
  <c r="AM681" i="3"/>
  <c r="AL681" i="3"/>
  <c r="AH681" i="3"/>
  <c r="AG681" i="3"/>
  <c r="AD681" i="3"/>
  <c r="AE681" i="3" s="1"/>
  <c r="AB681" i="3"/>
  <c r="K681" i="3"/>
  <c r="D681" i="3"/>
  <c r="C681" i="3"/>
  <c r="AU680" i="3"/>
  <c r="AO680" i="3"/>
  <c r="AP680" i="3" s="1"/>
  <c r="AN680" i="3"/>
  <c r="AM680" i="3"/>
  <c r="AL680" i="3"/>
  <c r="AH680" i="3"/>
  <c r="AG680" i="3"/>
  <c r="AD680" i="3"/>
  <c r="AE680" i="3" s="1"/>
  <c r="AB680" i="3"/>
  <c r="AC680" i="3" s="1"/>
  <c r="K680" i="3"/>
  <c r="D680" i="3"/>
  <c r="C680" i="3"/>
  <c r="AU679" i="3"/>
  <c r="AO679" i="3"/>
  <c r="AP679" i="3" s="1"/>
  <c r="AN679" i="3"/>
  <c r="AM679" i="3"/>
  <c r="AL679" i="3"/>
  <c r="AH679" i="3"/>
  <c r="AG679" i="3"/>
  <c r="AD679" i="3"/>
  <c r="AE679" i="3" s="1"/>
  <c r="AB679" i="3"/>
  <c r="AK679" i="3" s="1"/>
  <c r="K679" i="3"/>
  <c r="D679" i="3"/>
  <c r="C679" i="3"/>
  <c r="AU678" i="3"/>
  <c r="AO678" i="3"/>
  <c r="AP678" i="3" s="1"/>
  <c r="AN678" i="3"/>
  <c r="AM678" i="3"/>
  <c r="AL678" i="3"/>
  <c r="AH678" i="3"/>
  <c r="AG678" i="3"/>
  <c r="AD678" i="3"/>
  <c r="AE678" i="3" s="1"/>
  <c r="AB678" i="3"/>
  <c r="AC678" i="3" s="1"/>
  <c r="K678" i="3"/>
  <c r="D678" i="3"/>
  <c r="C678" i="3"/>
  <c r="AU677" i="3"/>
  <c r="AO677" i="3"/>
  <c r="AP677" i="3" s="1"/>
  <c r="AN677" i="3"/>
  <c r="AM677" i="3"/>
  <c r="AL677" i="3"/>
  <c r="AH677" i="3"/>
  <c r="AG677" i="3"/>
  <c r="AD677" i="3"/>
  <c r="AE677" i="3" s="1"/>
  <c r="AB677" i="3"/>
  <c r="AK677" i="3" s="1"/>
  <c r="K677" i="3"/>
  <c r="D677" i="3"/>
  <c r="C677" i="3"/>
  <c r="AU676" i="3"/>
  <c r="AO676" i="3"/>
  <c r="AP676" i="3" s="1"/>
  <c r="AN676" i="3"/>
  <c r="AM676" i="3"/>
  <c r="AL676" i="3"/>
  <c r="AH676" i="3"/>
  <c r="AG676" i="3"/>
  <c r="AD676" i="3"/>
  <c r="AE676" i="3" s="1"/>
  <c r="AB676" i="3"/>
  <c r="AC676" i="3" s="1"/>
  <c r="K676" i="3"/>
  <c r="D676" i="3"/>
  <c r="C676" i="3"/>
  <c r="AU675" i="3"/>
  <c r="AO675" i="3"/>
  <c r="AP675" i="3" s="1"/>
  <c r="AN675" i="3"/>
  <c r="AM675" i="3"/>
  <c r="AL675" i="3"/>
  <c r="AH675" i="3"/>
  <c r="AG675" i="3"/>
  <c r="AD675" i="3"/>
  <c r="AE675" i="3" s="1"/>
  <c r="AB675" i="3"/>
  <c r="AK675" i="3" s="1"/>
  <c r="K675" i="3"/>
  <c r="D675" i="3"/>
  <c r="C675" i="3"/>
  <c r="AU674" i="3"/>
  <c r="AO674" i="3"/>
  <c r="AP674" i="3" s="1"/>
  <c r="AN674" i="3"/>
  <c r="AM674" i="3"/>
  <c r="AL674" i="3"/>
  <c r="AH674" i="3"/>
  <c r="AG674" i="3"/>
  <c r="AD674" i="3"/>
  <c r="AE674" i="3" s="1"/>
  <c r="AB674" i="3"/>
  <c r="AK674" i="3" s="1"/>
  <c r="K674" i="3"/>
  <c r="D674" i="3"/>
  <c r="C674" i="3"/>
  <c r="AU673" i="3"/>
  <c r="AO673" i="3"/>
  <c r="AP673" i="3" s="1"/>
  <c r="AN673" i="3"/>
  <c r="AM673" i="3"/>
  <c r="AL673" i="3"/>
  <c r="AH673" i="3"/>
  <c r="AG673" i="3"/>
  <c r="AD673" i="3"/>
  <c r="AE673" i="3" s="1"/>
  <c r="AB673" i="3"/>
  <c r="AK673" i="3" s="1"/>
  <c r="K673" i="3"/>
  <c r="D673" i="3"/>
  <c r="C673" i="3"/>
  <c r="AU672" i="3"/>
  <c r="AO672" i="3"/>
  <c r="AP672" i="3" s="1"/>
  <c r="AN672" i="3"/>
  <c r="AM672" i="3"/>
  <c r="AL672" i="3"/>
  <c r="AH672" i="3"/>
  <c r="AG672" i="3"/>
  <c r="AD672" i="3"/>
  <c r="AE672" i="3" s="1"/>
  <c r="AB672" i="3"/>
  <c r="AC672" i="3" s="1"/>
  <c r="K672" i="3"/>
  <c r="D672" i="3"/>
  <c r="C672" i="3"/>
  <c r="AU671" i="3"/>
  <c r="AO671" i="3"/>
  <c r="AP671" i="3" s="1"/>
  <c r="AN671" i="3"/>
  <c r="AM671" i="3"/>
  <c r="AL671" i="3"/>
  <c r="AH671" i="3"/>
  <c r="AG671" i="3"/>
  <c r="AD671" i="3"/>
  <c r="AE671" i="3" s="1"/>
  <c r="AB671" i="3"/>
  <c r="AK671" i="3" s="1"/>
  <c r="K671" i="3"/>
  <c r="D671" i="3"/>
  <c r="C671" i="3"/>
  <c r="AU670" i="3"/>
  <c r="AO670" i="3"/>
  <c r="AP670" i="3" s="1"/>
  <c r="AN670" i="3"/>
  <c r="AM670" i="3"/>
  <c r="AL670" i="3"/>
  <c r="AH670" i="3"/>
  <c r="AG670" i="3"/>
  <c r="AD670" i="3"/>
  <c r="AE670" i="3" s="1"/>
  <c r="AB670" i="3"/>
  <c r="AC670" i="3" s="1"/>
  <c r="K670" i="3"/>
  <c r="D670" i="3"/>
  <c r="C670" i="3"/>
  <c r="AU669" i="3"/>
  <c r="AO669" i="3"/>
  <c r="AP669" i="3" s="1"/>
  <c r="AN669" i="3"/>
  <c r="AM669" i="3"/>
  <c r="AL669" i="3"/>
  <c r="AH669" i="3"/>
  <c r="AG669" i="3"/>
  <c r="AD669" i="3"/>
  <c r="AE669" i="3" s="1"/>
  <c r="AB669" i="3"/>
  <c r="AK669" i="3" s="1"/>
  <c r="K669" i="3"/>
  <c r="D669" i="3"/>
  <c r="C669" i="3"/>
  <c r="AU668" i="3"/>
  <c r="AO668" i="3"/>
  <c r="AP668" i="3" s="1"/>
  <c r="AN668" i="3"/>
  <c r="AM668" i="3"/>
  <c r="AL668" i="3"/>
  <c r="AH668" i="3"/>
  <c r="AG668" i="3"/>
  <c r="AD668" i="3"/>
  <c r="AE668" i="3" s="1"/>
  <c r="AB668" i="3"/>
  <c r="AC668" i="3" s="1"/>
  <c r="K668" i="3"/>
  <c r="D668" i="3"/>
  <c r="C668" i="3"/>
  <c r="AU667" i="3"/>
  <c r="AO667" i="3"/>
  <c r="AP667" i="3" s="1"/>
  <c r="AN667" i="3"/>
  <c r="AM667" i="3"/>
  <c r="AL667" i="3"/>
  <c r="AH667" i="3"/>
  <c r="AG667" i="3"/>
  <c r="AD667" i="3"/>
  <c r="AE667" i="3" s="1"/>
  <c r="AB667" i="3"/>
  <c r="K667" i="3"/>
  <c r="D667" i="3"/>
  <c r="C667" i="3"/>
  <c r="AU666" i="3"/>
  <c r="AO666" i="3"/>
  <c r="AP666" i="3" s="1"/>
  <c r="AN666" i="3"/>
  <c r="AM666" i="3"/>
  <c r="AL666" i="3"/>
  <c r="AH666" i="3"/>
  <c r="AG666" i="3"/>
  <c r="AD666" i="3"/>
  <c r="AE666" i="3" s="1"/>
  <c r="AB666" i="3"/>
  <c r="AC666" i="3" s="1"/>
  <c r="K666" i="3"/>
  <c r="D666" i="3"/>
  <c r="C666" i="3"/>
  <c r="AU665" i="3"/>
  <c r="AO665" i="3"/>
  <c r="AP665" i="3" s="1"/>
  <c r="AN665" i="3"/>
  <c r="AM665" i="3"/>
  <c r="AL665" i="3"/>
  <c r="AH665" i="3"/>
  <c r="AG665" i="3"/>
  <c r="AD665" i="3"/>
  <c r="AE665" i="3" s="1"/>
  <c r="AB665" i="3"/>
  <c r="AK665" i="3" s="1"/>
  <c r="K665" i="3"/>
  <c r="D665" i="3"/>
  <c r="C665" i="3"/>
  <c r="AU664" i="3"/>
  <c r="AO664" i="3"/>
  <c r="AP664" i="3" s="1"/>
  <c r="AN664" i="3"/>
  <c r="AM664" i="3"/>
  <c r="AL664" i="3"/>
  <c r="AH664" i="3"/>
  <c r="AG664" i="3"/>
  <c r="AD664" i="3"/>
  <c r="AE664" i="3" s="1"/>
  <c r="AB664" i="3"/>
  <c r="AC664" i="3" s="1"/>
  <c r="K664" i="3"/>
  <c r="D664" i="3"/>
  <c r="C664" i="3"/>
  <c r="AU663" i="3"/>
  <c r="AO663" i="3"/>
  <c r="AP663" i="3" s="1"/>
  <c r="AN663" i="3"/>
  <c r="AM663" i="3"/>
  <c r="AL663" i="3"/>
  <c r="AH663" i="3"/>
  <c r="AG663" i="3"/>
  <c r="AD663" i="3"/>
  <c r="AE663" i="3" s="1"/>
  <c r="AB663" i="3"/>
  <c r="AC663" i="3" s="1"/>
  <c r="K663" i="3"/>
  <c r="D663" i="3"/>
  <c r="C663" i="3"/>
  <c r="AU662" i="3"/>
  <c r="AO662" i="3"/>
  <c r="AP662" i="3" s="1"/>
  <c r="AN662" i="3"/>
  <c r="AM662" i="3"/>
  <c r="AL662" i="3"/>
  <c r="AH662" i="3"/>
  <c r="AG662" i="3"/>
  <c r="AD662" i="3"/>
  <c r="AE662" i="3" s="1"/>
  <c r="AB662" i="3"/>
  <c r="AC662" i="3" s="1"/>
  <c r="K662" i="3"/>
  <c r="D662" i="3"/>
  <c r="C662" i="3"/>
  <c r="AU661" i="3"/>
  <c r="AO661" i="3"/>
  <c r="AP661" i="3" s="1"/>
  <c r="AN661" i="3"/>
  <c r="AM661" i="3"/>
  <c r="AL661" i="3"/>
  <c r="AH661" i="3"/>
  <c r="AG661" i="3"/>
  <c r="AD661" i="3"/>
  <c r="AE661" i="3" s="1"/>
  <c r="AB661" i="3"/>
  <c r="AK661" i="3" s="1"/>
  <c r="K661" i="3"/>
  <c r="D661" i="3"/>
  <c r="C661" i="3"/>
  <c r="AU660" i="3"/>
  <c r="AO660" i="3"/>
  <c r="AP660" i="3" s="1"/>
  <c r="AN660" i="3"/>
  <c r="AM660" i="3"/>
  <c r="AL660" i="3"/>
  <c r="AH660" i="3"/>
  <c r="AG660" i="3"/>
  <c r="AD660" i="3"/>
  <c r="AE660" i="3" s="1"/>
  <c r="AB660" i="3"/>
  <c r="AC660" i="3" s="1"/>
  <c r="K660" i="3"/>
  <c r="D660" i="3"/>
  <c r="C660" i="3"/>
  <c r="AU659" i="3"/>
  <c r="AO659" i="3"/>
  <c r="AP659" i="3" s="1"/>
  <c r="AN659" i="3"/>
  <c r="AM659" i="3"/>
  <c r="AL659" i="3"/>
  <c r="AH659" i="3"/>
  <c r="AG659" i="3"/>
  <c r="AD659" i="3"/>
  <c r="AE659" i="3" s="1"/>
  <c r="AB659" i="3"/>
  <c r="AC659" i="3" s="1"/>
  <c r="K659" i="3"/>
  <c r="D659" i="3"/>
  <c r="C659" i="3"/>
  <c r="AU658" i="3"/>
  <c r="AO658" i="3"/>
  <c r="AP658" i="3" s="1"/>
  <c r="AN658" i="3"/>
  <c r="AM658" i="3"/>
  <c r="AL658" i="3"/>
  <c r="AH658" i="3"/>
  <c r="AG658" i="3"/>
  <c r="AD658" i="3"/>
  <c r="AE658" i="3" s="1"/>
  <c r="AB658" i="3"/>
  <c r="AC658" i="3" s="1"/>
  <c r="K658" i="3"/>
  <c r="D658" i="3"/>
  <c r="C658" i="3"/>
  <c r="AU657" i="3"/>
  <c r="AO657" i="3"/>
  <c r="AP657" i="3" s="1"/>
  <c r="AN657" i="3"/>
  <c r="AM657" i="3"/>
  <c r="AL657" i="3"/>
  <c r="AH657" i="3"/>
  <c r="AG657" i="3"/>
  <c r="AD657" i="3"/>
  <c r="AE657" i="3" s="1"/>
  <c r="AB657" i="3"/>
  <c r="AK657" i="3" s="1"/>
  <c r="K657" i="3"/>
  <c r="D657" i="3"/>
  <c r="C657" i="3"/>
  <c r="AU656" i="3"/>
  <c r="AO656" i="3"/>
  <c r="AP656" i="3" s="1"/>
  <c r="AN656" i="3"/>
  <c r="AM656" i="3"/>
  <c r="AL656" i="3"/>
  <c r="AH656" i="3"/>
  <c r="AG656" i="3"/>
  <c r="AD656" i="3"/>
  <c r="AE656" i="3" s="1"/>
  <c r="AB656" i="3"/>
  <c r="AC656" i="3" s="1"/>
  <c r="K656" i="3"/>
  <c r="D656" i="3"/>
  <c r="C656" i="3"/>
  <c r="AU655" i="3"/>
  <c r="AO655" i="3"/>
  <c r="AP655" i="3" s="1"/>
  <c r="AN655" i="3"/>
  <c r="AM655" i="3"/>
  <c r="AL655" i="3"/>
  <c r="AH655" i="3"/>
  <c r="AG655" i="3"/>
  <c r="AD655" i="3"/>
  <c r="AE655" i="3" s="1"/>
  <c r="AB655" i="3"/>
  <c r="AK655" i="3" s="1"/>
  <c r="K655" i="3"/>
  <c r="D655" i="3"/>
  <c r="C655" i="3"/>
  <c r="AU654" i="3"/>
  <c r="AO654" i="3"/>
  <c r="AP654" i="3" s="1"/>
  <c r="AN654" i="3"/>
  <c r="AM654" i="3"/>
  <c r="AL654" i="3"/>
  <c r="AH654" i="3"/>
  <c r="AG654" i="3"/>
  <c r="AD654" i="3"/>
  <c r="AE654" i="3" s="1"/>
  <c r="AB654" i="3"/>
  <c r="AK654" i="3" s="1"/>
  <c r="K654" i="3"/>
  <c r="D654" i="3"/>
  <c r="C654" i="3"/>
  <c r="AU653" i="3"/>
  <c r="AO653" i="3"/>
  <c r="AP653" i="3" s="1"/>
  <c r="AN653" i="3"/>
  <c r="AM653" i="3"/>
  <c r="AL653" i="3"/>
  <c r="AH653" i="3"/>
  <c r="AG653" i="3"/>
  <c r="AD653" i="3"/>
  <c r="AE653" i="3" s="1"/>
  <c r="AB653" i="3"/>
  <c r="AC653" i="3" s="1"/>
  <c r="K653" i="3"/>
  <c r="D653" i="3"/>
  <c r="C653" i="3"/>
  <c r="AU652" i="3"/>
  <c r="AO652" i="3"/>
  <c r="AP652" i="3" s="1"/>
  <c r="AN652" i="3"/>
  <c r="AM652" i="3"/>
  <c r="AL652" i="3"/>
  <c r="AH652" i="3"/>
  <c r="AG652" i="3"/>
  <c r="AD652" i="3"/>
  <c r="AE652" i="3" s="1"/>
  <c r="AB652" i="3"/>
  <c r="AK652" i="3" s="1"/>
  <c r="K652" i="3"/>
  <c r="D652" i="3"/>
  <c r="C652" i="3"/>
  <c r="AU651" i="3"/>
  <c r="AO651" i="3"/>
  <c r="AP651" i="3" s="1"/>
  <c r="AN651" i="3"/>
  <c r="AM651" i="3"/>
  <c r="AL651" i="3"/>
  <c r="AH651" i="3"/>
  <c r="AG651" i="3"/>
  <c r="AD651" i="3"/>
  <c r="AE651" i="3" s="1"/>
  <c r="AB651" i="3"/>
  <c r="AC651" i="3" s="1"/>
  <c r="K651" i="3"/>
  <c r="D651" i="3"/>
  <c r="C651" i="3"/>
  <c r="AU650" i="3"/>
  <c r="AO650" i="3"/>
  <c r="AP650" i="3" s="1"/>
  <c r="AN650" i="3"/>
  <c r="AM650" i="3"/>
  <c r="AL650" i="3"/>
  <c r="AH650" i="3"/>
  <c r="AG650" i="3"/>
  <c r="AD650" i="3"/>
  <c r="AE650" i="3" s="1"/>
  <c r="AB650" i="3"/>
  <c r="AK650" i="3" s="1"/>
  <c r="K650" i="3"/>
  <c r="D650" i="3"/>
  <c r="C650" i="3"/>
  <c r="AU649" i="3"/>
  <c r="AO649" i="3"/>
  <c r="AP649" i="3" s="1"/>
  <c r="AN649" i="3"/>
  <c r="AM649" i="3"/>
  <c r="AL649" i="3"/>
  <c r="AH649" i="3"/>
  <c r="AG649" i="3"/>
  <c r="AD649" i="3"/>
  <c r="AE649" i="3" s="1"/>
  <c r="AB649" i="3"/>
  <c r="AC649" i="3" s="1"/>
  <c r="K649" i="3"/>
  <c r="D649" i="3"/>
  <c r="C649" i="3"/>
  <c r="AU648" i="3"/>
  <c r="AO648" i="3"/>
  <c r="AP648" i="3" s="1"/>
  <c r="AN648" i="3"/>
  <c r="AM648" i="3"/>
  <c r="AL648" i="3"/>
  <c r="AH648" i="3"/>
  <c r="AG648" i="3"/>
  <c r="AD648" i="3"/>
  <c r="AE648" i="3" s="1"/>
  <c r="AB648" i="3"/>
  <c r="AK648" i="3" s="1"/>
  <c r="K648" i="3"/>
  <c r="D648" i="3"/>
  <c r="C648" i="3"/>
  <c r="AU647" i="3"/>
  <c r="AO647" i="3"/>
  <c r="AP647" i="3" s="1"/>
  <c r="AN647" i="3"/>
  <c r="AM647" i="3"/>
  <c r="AL647" i="3"/>
  <c r="AH647" i="3"/>
  <c r="AG647" i="3"/>
  <c r="AD647" i="3"/>
  <c r="AE647" i="3" s="1"/>
  <c r="AB647" i="3"/>
  <c r="AC647" i="3" s="1"/>
  <c r="K647" i="3"/>
  <c r="D647" i="3"/>
  <c r="C647" i="3"/>
  <c r="AU646" i="3"/>
  <c r="AO646" i="3"/>
  <c r="AP646" i="3" s="1"/>
  <c r="AN646" i="3"/>
  <c r="AM646" i="3"/>
  <c r="AL646" i="3"/>
  <c r="AH646" i="3"/>
  <c r="AG646" i="3"/>
  <c r="AD646" i="3"/>
  <c r="AE646" i="3" s="1"/>
  <c r="AB646" i="3"/>
  <c r="AK646" i="3" s="1"/>
  <c r="K646" i="3"/>
  <c r="D646" i="3"/>
  <c r="C646" i="3"/>
  <c r="AU645" i="3"/>
  <c r="AO645" i="3"/>
  <c r="AP645" i="3" s="1"/>
  <c r="AN645" i="3"/>
  <c r="AM645" i="3"/>
  <c r="AL645" i="3"/>
  <c r="AH645" i="3"/>
  <c r="AG645" i="3"/>
  <c r="AD645" i="3"/>
  <c r="AE645" i="3" s="1"/>
  <c r="AB645" i="3"/>
  <c r="AC645" i="3" s="1"/>
  <c r="K645" i="3"/>
  <c r="D645" i="3"/>
  <c r="C645" i="3"/>
  <c r="AU644" i="3"/>
  <c r="AO644" i="3"/>
  <c r="AP644" i="3" s="1"/>
  <c r="AN644" i="3"/>
  <c r="AM644" i="3"/>
  <c r="AL644" i="3"/>
  <c r="AH644" i="3"/>
  <c r="AG644" i="3"/>
  <c r="AD644" i="3"/>
  <c r="AE644" i="3" s="1"/>
  <c r="AB644" i="3"/>
  <c r="AK644" i="3" s="1"/>
  <c r="K644" i="3"/>
  <c r="D644" i="3"/>
  <c r="C644" i="3"/>
  <c r="AU643" i="3"/>
  <c r="AO643" i="3"/>
  <c r="AP643" i="3" s="1"/>
  <c r="AN643" i="3"/>
  <c r="AM643" i="3"/>
  <c r="AL643" i="3"/>
  <c r="AH643" i="3"/>
  <c r="AG643" i="3"/>
  <c r="AD643" i="3"/>
  <c r="AE643" i="3" s="1"/>
  <c r="AB643" i="3"/>
  <c r="AC643" i="3" s="1"/>
  <c r="K643" i="3"/>
  <c r="D643" i="3"/>
  <c r="C643" i="3"/>
  <c r="AU642" i="3"/>
  <c r="AO642" i="3"/>
  <c r="AP642" i="3" s="1"/>
  <c r="AN642" i="3"/>
  <c r="AM642" i="3"/>
  <c r="AL642" i="3"/>
  <c r="AH642" i="3"/>
  <c r="AG642" i="3"/>
  <c r="AD642" i="3"/>
  <c r="AE642" i="3" s="1"/>
  <c r="AB642" i="3"/>
  <c r="AK642" i="3" s="1"/>
  <c r="K642" i="3"/>
  <c r="D642" i="3"/>
  <c r="C642" i="3"/>
  <c r="AU641" i="3"/>
  <c r="AO641" i="3"/>
  <c r="AP641" i="3" s="1"/>
  <c r="AN641" i="3"/>
  <c r="AM641" i="3"/>
  <c r="AL641" i="3"/>
  <c r="AH641" i="3"/>
  <c r="AG641" i="3"/>
  <c r="AD641" i="3"/>
  <c r="AE641" i="3" s="1"/>
  <c r="AB641" i="3"/>
  <c r="AC641" i="3" s="1"/>
  <c r="K641" i="3"/>
  <c r="D641" i="3"/>
  <c r="C641" i="3"/>
  <c r="AU640" i="3"/>
  <c r="AO640" i="3"/>
  <c r="AP640" i="3" s="1"/>
  <c r="AN640" i="3"/>
  <c r="AM640" i="3"/>
  <c r="AL640" i="3"/>
  <c r="AH640" i="3"/>
  <c r="AG640" i="3"/>
  <c r="AD640" i="3"/>
  <c r="AE640" i="3" s="1"/>
  <c r="AB640" i="3"/>
  <c r="K640" i="3"/>
  <c r="D640" i="3"/>
  <c r="C640" i="3"/>
  <c r="AU639" i="3"/>
  <c r="AO639" i="3"/>
  <c r="AP639" i="3" s="1"/>
  <c r="AN639" i="3"/>
  <c r="AM639" i="3"/>
  <c r="AL639" i="3"/>
  <c r="AH639" i="3"/>
  <c r="AG639" i="3"/>
  <c r="AD639" i="3"/>
  <c r="AE639" i="3" s="1"/>
  <c r="AB639" i="3"/>
  <c r="AC639" i="3" s="1"/>
  <c r="K639" i="3"/>
  <c r="D639" i="3"/>
  <c r="C639" i="3"/>
  <c r="AU638" i="3"/>
  <c r="AO638" i="3"/>
  <c r="AP638" i="3" s="1"/>
  <c r="AN638" i="3"/>
  <c r="AM638" i="3"/>
  <c r="AL638" i="3"/>
  <c r="AH638" i="3"/>
  <c r="AG638" i="3"/>
  <c r="AD638" i="3"/>
  <c r="AE638" i="3" s="1"/>
  <c r="AB638" i="3"/>
  <c r="AK638" i="3" s="1"/>
  <c r="K638" i="3"/>
  <c r="D638" i="3"/>
  <c r="C638" i="3"/>
  <c r="AU637" i="3"/>
  <c r="AO637" i="3"/>
  <c r="AP637" i="3" s="1"/>
  <c r="AN637" i="3"/>
  <c r="AM637" i="3"/>
  <c r="AL637" i="3"/>
  <c r="AH637" i="3"/>
  <c r="AG637" i="3"/>
  <c r="AD637" i="3"/>
  <c r="AE637" i="3" s="1"/>
  <c r="AB637" i="3"/>
  <c r="AC637" i="3" s="1"/>
  <c r="K637" i="3"/>
  <c r="D637" i="3"/>
  <c r="C637" i="3"/>
  <c r="AU636" i="3"/>
  <c r="AO636" i="3"/>
  <c r="AP636" i="3" s="1"/>
  <c r="AN636" i="3"/>
  <c r="AM636" i="3"/>
  <c r="AL636" i="3"/>
  <c r="AH636" i="3"/>
  <c r="AG636" i="3"/>
  <c r="AD636" i="3"/>
  <c r="AE636" i="3" s="1"/>
  <c r="AB636" i="3"/>
  <c r="AK636" i="3" s="1"/>
  <c r="K636" i="3"/>
  <c r="D636" i="3"/>
  <c r="C636" i="3"/>
  <c r="AU635" i="3"/>
  <c r="AO635" i="3"/>
  <c r="AP635" i="3" s="1"/>
  <c r="AN635" i="3"/>
  <c r="AM635" i="3"/>
  <c r="AL635" i="3"/>
  <c r="AH635" i="3"/>
  <c r="AG635" i="3"/>
  <c r="AD635" i="3"/>
  <c r="AE635" i="3" s="1"/>
  <c r="AB635" i="3"/>
  <c r="K635" i="3"/>
  <c r="D635" i="3"/>
  <c r="C635" i="3"/>
  <c r="AU634" i="3"/>
  <c r="AO634" i="3"/>
  <c r="AP634" i="3" s="1"/>
  <c r="AN634" i="3"/>
  <c r="AM634" i="3"/>
  <c r="AL634" i="3"/>
  <c r="AH634" i="3"/>
  <c r="AG634" i="3"/>
  <c r="AD634" i="3"/>
  <c r="AE634" i="3" s="1"/>
  <c r="AB634" i="3"/>
  <c r="AK634" i="3" s="1"/>
  <c r="K634" i="3"/>
  <c r="D634" i="3"/>
  <c r="C634" i="3"/>
  <c r="AU633" i="3"/>
  <c r="AO633" i="3"/>
  <c r="AP633" i="3" s="1"/>
  <c r="AN633" i="3"/>
  <c r="AM633" i="3"/>
  <c r="AL633" i="3"/>
  <c r="AH633" i="3"/>
  <c r="AG633" i="3"/>
  <c r="AD633" i="3"/>
  <c r="AE633" i="3" s="1"/>
  <c r="AB633" i="3"/>
  <c r="AC633" i="3" s="1"/>
  <c r="K633" i="3"/>
  <c r="D633" i="3"/>
  <c r="C633" i="3"/>
  <c r="AU632" i="3"/>
  <c r="AO632" i="3"/>
  <c r="AP632" i="3" s="1"/>
  <c r="AN632" i="3"/>
  <c r="AM632" i="3"/>
  <c r="AL632" i="3"/>
  <c r="AH632" i="3"/>
  <c r="AG632" i="3"/>
  <c r="AD632" i="3"/>
  <c r="AE632" i="3" s="1"/>
  <c r="AB632" i="3"/>
  <c r="AK632" i="3" s="1"/>
  <c r="K632" i="3"/>
  <c r="D632" i="3"/>
  <c r="C632" i="3"/>
  <c r="AU631" i="3"/>
  <c r="AO631" i="3"/>
  <c r="AP631" i="3" s="1"/>
  <c r="AN631" i="3"/>
  <c r="AM631" i="3"/>
  <c r="AL631" i="3"/>
  <c r="AH631" i="3"/>
  <c r="AG631" i="3"/>
  <c r="AD631" i="3"/>
  <c r="AE631" i="3" s="1"/>
  <c r="AB631" i="3"/>
  <c r="K631" i="3"/>
  <c r="D631" i="3"/>
  <c r="C631" i="3"/>
  <c r="AU630" i="3"/>
  <c r="AO630" i="3"/>
  <c r="AP630" i="3" s="1"/>
  <c r="AN630" i="3"/>
  <c r="AM630" i="3"/>
  <c r="AL630" i="3"/>
  <c r="AH630" i="3"/>
  <c r="AG630" i="3"/>
  <c r="AD630" i="3"/>
  <c r="AE630" i="3" s="1"/>
  <c r="AB630" i="3"/>
  <c r="AK630" i="3" s="1"/>
  <c r="K630" i="3"/>
  <c r="D630" i="3"/>
  <c r="C630" i="3"/>
  <c r="AU629" i="3"/>
  <c r="AO629" i="3"/>
  <c r="AP629" i="3" s="1"/>
  <c r="AN629" i="3"/>
  <c r="AM629" i="3"/>
  <c r="AL629" i="3"/>
  <c r="AH629" i="3"/>
  <c r="AG629" i="3"/>
  <c r="AD629" i="3"/>
  <c r="AE629" i="3" s="1"/>
  <c r="AB629" i="3"/>
  <c r="AC629" i="3" s="1"/>
  <c r="K629" i="3"/>
  <c r="D629" i="3"/>
  <c r="C629" i="3"/>
  <c r="AU628" i="3"/>
  <c r="AO628" i="3"/>
  <c r="AP628" i="3" s="1"/>
  <c r="AN628" i="3"/>
  <c r="AM628" i="3"/>
  <c r="AL628" i="3"/>
  <c r="AH628" i="3"/>
  <c r="AG628" i="3"/>
  <c r="AD628" i="3"/>
  <c r="AE628" i="3" s="1"/>
  <c r="AB628" i="3"/>
  <c r="AK628" i="3" s="1"/>
  <c r="K628" i="3"/>
  <c r="D628" i="3"/>
  <c r="C628" i="3"/>
  <c r="AU627" i="3"/>
  <c r="AO627" i="3"/>
  <c r="AP627" i="3" s="1"/>
  <c r="AN627" i="3"/>
  <c r="AM627" i="3"/>
  <c r="AL627" i="3"/>
  <c r="AH627" i="3"/>
  <c r="AG627" i="3"/>
  <c r="AD627" i="3"/>
  <c r="AE627" i="3" s="1"/>
  <c r="AB627" i="3"/>
  <c r="K627" i="3"/>
  <c r="D627" i="3"/>
  <c r="C627" i="3"/>
  <c r="AU626" i="3"/>
  <c r="AO626" i="3"/>
  <c r="AP626" i="3" s="1"/>
  <c r="AN626" i="3"/>
  <c r="AM626" i="3"/>
  <c r="AL626" i="3"/>
  <c r="AH626" i="3"/>
  <c r="AG626" i="3"/>
  <c r="AD626" i="3"/>
  <c r="AE626" i="3" s="1"/>
  <c r="AB626" i="3"/>
  <c r="AK626" i="3" s="1"/>
  <c r="K626" i="3"/>
  <c r="D626" i="3"/>
  <c r="C626" i="3"/>
  <c r="AU625" i="3"/>
  <c r="AO625" i="3"/>
  <c r="AP625" i="3" s="1"/>
  <c r="AN625" i="3"/>
  <c r="AM625" i="3"/>
  <c r="AL625" i="3"/>
  <c r="AH625" i="3"/>
  <c r="AG625" i="3"/>
  <c r="AD625" i="3"/>
  <c r="AE625" i="3" s="1"/>
  <c r="AB625" i="3"/>
  <c r="AC625" i="3" s="1"/>
  <c r="K625" i="3"/>
  <c r="D625" i="3"/>
  <c r="C625" i="3"/>
  <c r="AU624" i="3"/>
  <c r="AO624" i="3"/>
  <c r="AP624" i="3" s="1"/>
  <c r="AN624" i="3"/>
  <c r="AM624" i="3"/>
  <c r="AL624" i="3"/>
  <c r="AH624" i="3"/>
  <c r="AG624" i="3"/>
  <c r="AD624" i="3"/>
  <c r="AE624" i="3" s="1"/>
  <c r="AB624" i="3"/>
  <c r="AK624" i="3" s="1"/>
  <c r="K624" i="3"/>
  <c r="D624" i="3"/>
  <c r="C624" i="3"/>
  <c r="AU623" i="3"/>
  <c r="AO623" i="3"/>
  <c r="AP623" i="3" s="1"/>
  <c r="AN623" i="3"/>
  <c r="AM623" i="3"/>
  <c r="AL623" i="3"/>
  <c r="AH623" i="3"/>
  <c r="AG623" i="3"/>
  <c r="AD623" i="3"/>
  <c r="AE623" i="3" s="1"/>
  <c r="AB623" i="3"/>
  <c r="K623" i="3"/>
  <c r="D623" i="3"/>
  <c r="C623" i="3"/>
  <c r="AU622" i="3"/>
  <c r="AO622" i="3"/>
  <c r="AP622" i="3" s="1"/>
  <c r="AN622" i="3"/>
  <c r="AM622" i="3"/>
  <c r="AL622" i="3"/>
  <c r="AH622" i="3"/>
  <c r="AG622" i="3"/>
  <c r="AD622" i="3"/>
  <c r="AE622" i="3" s="1"/>
  <c r="AB622" i="3"/>
  <c r="AK622" i="3" s="1"/>
  <c r="K622" i="3"/>
  <c r="D622" i="3"/>
  <c r="C622" i="3"/>
  <c r="AU621" i="3"/>
  <c r="AO621" i="3"/>
  <c r="AP621" i="3" s="1"/>
  <c r="AN621" i="3"/>
  <c r="AM621" i="3"/>
  <c r="AL621" i="3"/>
  <c r="AH621" i="3"/>
  <c r="AG621" i="3"/>
  <c r="AD621" i="3"/>
  <c r="AE621" i="3" s="1"/>
  <c r="AB621" i="3"/>
  <c r="AC621" i="3" s="1"/>
  <c r="K621" i="3"/>
  <c r="D621" i="3"/>
  <c r="C621" i="3"/>
  <c r="AU620" i="3"/>
  <c r="AO620" i="3"/>
  <c r="AP620" i="3" s="1"/>
  <c r="AN620" i="3"/>
  <c r="AM620" i="3"/>
  <c r="AL620" i="3"/>
  <c r="AH620" i="3"/>
  <c r="AG620" i="3"/>
  <c r="AD620" i="3"/>
  <c r="AE620" i="3" s="1"/>
  <c r="AB620" i="3"/>
  <c r="AK620" i="3" s="1"/>
  <c r="K620" i="3"/>
  <c r="D620" i="3"/>
  <c r="C620" i="3"/>
  <c r="AU619" i="3"/>
  <c r="AO619" i="3"/>
  <c r="AP619" i="3" s="1"/>
  <c r="AN619" i="3"/>
  <c r="AM619" i="3"/>
  <c r="AL619" i="3"/>
  <c r="AH619" i="3"/>
  <c r="AG619" i="3"/>
  <c r="AD619" i="3"/>
  <c r="AE619" i="3" s="1"/>
  <c r="AB619" i="3"/>
  <c r="AC619" i="3" s="1"/>
  <c r="K619" i="3"/>
  <c r="D619" i="3"/>
  <c r="C619" i="3"/>
  <c r="AU618" i="3"/>
  <c r="AO618" i="3"/>
  <c r="AP618" i="3" s="1"/>
  <c r="AN618" i="3"/>
  <c r="AM618" i="3"/>
  <c r="AL618" i="3"/>
  <c r="AH618" i="3"/>
  <c r="AG618" i="3"/>
  <c r="AD618" i="3"/>
  <c r="AE618" i="3" s="1"/>
  <c r="AB618" i="3"/>
  <c r="AK618" i="3" s="1"/>
  <c r="K618" i="3"/>
  <c r="D618" i="3"/>
  <c r="C618" i="3"/>
  <c r="AU617" i="3"/>
  <c r="AO617" i="3"/>
  <c r="AP617" i="3" s="1"/>
  <c r="AN617" i="3"/>
  <c r="AM617" i="3"/>
  <c r="AL617" i="3"/>
  <c r="AH617" i="3"/>
  <c r="AG617" i="3"/>
  <c r="AD617" i="3"/>
  <c r="AE617" i="3" s="1"/>
  <c r="AB617" i="3"/>
  <c r="AC617" i="3" s="1"/>
  <c r="K617" i="3"/>
  <c r="D617" i="3"/>
  <c r="C617" i="3"/>
  <c r="AU616" i="3"/>
  <c r="AO616" i="3"/>
  <c r="AP616" i="3" s="1"/>
  <c r="AN616" i="3"/>
  <c r="AM616" i="3"/>
  <c r="AL616" i="3"/>
  <c r="AH616" i="3"/>
  <c r="AG616" i="3"/>
  <c r="AD616" i="3"/>
  <c r="AE616" i="3" s="1"/>
  <c r="AB616" i="3"/>
  <c r="AK616" i="3" s="1"/>
  <c r="K616" i="3"/>
  <c r="D616" i="3"/>
  <c r="C616" i="3"/>
  <c r="AU615" i="3"/>
  <c r="AO615" i="3"/>
  <c r="AP615" i="3" s="1"/>
  <c r="AN615" i="3"/>
  <c r="AM615" i="3"/>
  <c r="AL615" i="3"/>
  <c r="AH615" i="3"/>
  <c r="AG615" i="3"/>
  <c r="AD615" i="3"/>
  <c r="AE615" i="3" s="1"/>
  <c r="AB615" i="3"/>
  <c r="AC615" i="3" s="1"/>
  <c r="K615" i="3"/>
  <c r="D615" i="3"/>
  <c r="C615" i="3"/>
  <c r="AU614" i="3"/>
  <c r="AO614" i="3"/>
  <c r="AP614" i="3" s="1"/>
  <c r="AN614" i="3"/>
  <c r="AM614" i="3"/>
  <c r="AL614" i="3"/>
  <c r="AH614" i="3"/>
  <c r="AG614" i="3"/>
  <c r="AD614" i="3"/>
  <c r="AE614" i="3" s="1"/>
  <c r="AB614" i="3"/>
  <c r="AK614" i="3" s="1"/>
  <c r="K614" i="3"/>
  <c r="D614" i="3"/>
  <c r="C614" i="3"/>
  <c r="AU613" i="3"/>
  <c r="AO613" i="3"/>
  <c r="AP613" i="3" s="1"/>
  <c r="AN613" i="3"/>
  <c r="AM613" i="3"/>
  <c r="AL613" i="3"/>
  <c r="AH613" i="3"/>
  <c r="AG613" i="3"/>
  <c r="AD613" i="3"/>
  <c r="AE613" i="3" s="1"/>
  <c r="AB613" i="3"/>
  <c r="AC613" i="3" s="1"/>
  <c r="K613" i="3"/>
  <c r="D613" i="3"/>
  <c r="C613" i="3"/>
  <c r="AU612" i="3"/>
  <c r="AO612" i="3"/>
  <c r="AP612" i="3" s="1"/>
  <c r="AN612" i="3"/>
  <c r="AM612" i="3"/>
  <c r="AL612" i="3"/>
  <c r="AH612" i="3"/>
  <c r="AG612" i="3"/>
  <c r="AD612" i="3"/>
  <c r="AE612" i="3" s="1"/>
  <c r="AB612" i="3"/>
  <c r="AK612" i="3" s="1"/>
  <c r="K612" i="3"/>
  <c r="D612" i="3"/>
  <c r="C612" i="3"/>
  <c r="AU611" i="3"/>
  <c r="AO611" i="3"/>
  <c r="AP611" i="3" s="1"/>
  <c r="AN611" i="3"/>
  <c r="AM611" i="3"/>
  <c r="AL611" i="3"/>
  <c r="AH611" i="3"/>
  <c r="AG611" i="3"/>
  <c r="AD611" i="3"/>
  <c r="AE611" i="3" s="1"/>
  <c r="AB611" i="3"/>
  <c r="AC611" i="3" s="1"/>
  <c r="K611" i="3"/>
  <c r="D611" i="3"/>
  <c r="C611" i="3"/>
  <c r="AU610" i="3"/>
  <c r="AO610" i="3"/>
  <c r="AP610" i="3" s="1"/>
  <c r="AN610" i="3"/>
  <c r="AM610" i="3"/>
  <c r="AL610" i="3"/>
  <c r="AH610" i="3"/>
  <c r="AG610" i="3"/>
  <c r="AD610" i="3"/>
  <c r="AE610" i="3" s="1"/>
  <c r="AB610" i="3"/>
  <c r="K610" i="3"/>
  <c r="D610" i="3"/>
  <c r="C610" i="3"/>
  <c r="AU609" i="3"/>
  <c r="AO609" i="3"/>
  <c r="AP609" i="3" s="1"/>
  <c r="AN609" i="3"/>
  <c r="AM609" i="3"/>
  <c r="AL609" i="3"/>
  <c r="AH609" i="3"/>
  <c r="AG609" i="3"/>
  <c r="AD609" i="3"/>
  <c r="AE609" i="3" s="1"/>
  <c r="AB609" i="3"/>
  <c r="AC609" i="3" s="1"/>
  <c r="K609" i="3"/>
  <c r="D609" i="3"/>
  <c r="C609" i="3"/>
  <c r="AU608" i="3"/>
  <c r="AO608" i="3"/>
  <c r="AP608" i="3" s="1"/>
  <c r="AN608" i="3"/>
  <c r="AM608" i="3"/>
  <c r="AL608" i="3"/>
  <c r="AH608" i="3"/>
  <c r="AG608" i="3"/>
  <c r="AD608" i="3"/>
  <c r="AE608" i="3" s="1"/>
  <c r="AB608" i="3"/>
  <c r="AK608" i="3" s="1"/>
  <c r="K608" i="3"/>
  <c r="D608" i="3"/>
  <c r="C608" i="3"/>
  <c r="AU607" i="3"/>
  <c r="AO607" i="3"/>
  <c r="AP607" i="3" s="1"/>
  <c r="AN607" i="3"/>
  <c r="AM607" i="3"/>
  <c r="AL607" i="3"/>
  <c r="AH607" i="3"/>
  <c r="AG607" i="3"/>
  <c r="AD607" i="3"/>
  <c r="AE607" i="3" s="1"/>
  <c r="AB607" i="3"/>
  <c r="AC607" i="3" s="1"/>
  <c r="K607" i="3"/>
  <c r="D607" i="3"/>
  <c r="C607" i="3"/>
  <c r="AU606" i="3"/>
  <c r="AO606" i="3"/>
  <c r="AP606" i="3" s="1"/>
  <c r="AN606" i="3"/>
  <c r="AM606" i="3"/>
  <c r="AL606" i="3"/>
  <c r="AH606" i="3"/>
  <c r="AG606" i="3"/>
  <c r="AD606" i="3"/>
  <c r="AE606" i="3" s="1"/>
  <c r="AB606" i="3"/>
  <c r="K606" i="3"/>
  <c r="D606" i="3"/>
  <c r="C606" i="3"/>
  <c r="AU605" i="3"/>
  <c r="AO605" i="3"/>
  <c r="AP605" i="3" s="1"/>
  <c r="AN605" i="3"/>
  <c r="AM605" i="3"/>
  <c r="AL605" i="3"/>
  <c r="AH605" i="3"/>
  <c r="AG605" i="3"/>
  <c r="AD605" i="3"/>
  <c r="AE605" i="3" s="1"/>
  <c r="AB605" i="3"/>
  <c r="AC605" i="3" s="1"/>
  <c r="K605" i="3"/>
  <c r="D605" i="3"/>
  <c r="C605" i="3"/>
  <c r="AU604" i="3"/>
  <c r="AO604" i="3"/>
  <c r="AP604" i="3" s="1"/>
  <c r="AN604" i="3"/>
  <c r="AM604" i="3"/>
  <c r="AL604" i="3"/>
  <c r="AH604" i="3"/>
  <c r="AG604" i="3"/>
  <c r="AD604" i="3"/>
  <c r="AE604" i="3" s="1"/>
  <c r="AB604" i="3"/>
  <c r="AK604" i="3" s="1"/>
  <c r="K604" i="3"/>
  <c r="D604" i="3"/>
  <c r="C604" i="3"/>
  <c r="AU603" i="3"/>
  <c r="AO603" i="3"/>
  <c r="AP603" i="3" s="1"/>
  <c r="AN603" i="3"/>
  <c r="AM603" i="3"/>
  <c r="AL603" i="3"/>
  <c r="AH603" i="3"/>
  <c r="AG603" i="3"/>
  <c r="AD603" i="3"/>
  <c r="AE603" i="3" s="1"/>
  <c r="AB603" i="3"/>
  <c r="AC603" i="3" s="1"/>
  <c r="K603" i="3"/>
  <c r="D603" i="3"/>
  <c r="C603" i="3"/>
  <c r="AU602" i="3"/>
  <c r="AO602" i="3"/>
  <c r="AP602" i="3" s="1"/>
  <c r="AN602" i="3"/>
  <c r="AM602" i="3"/>
  <c r="AL602" i="3"/>
  <c r="AH602" i="3"/>
  <c r="AG602" i="3"/>
  <c r="AD602" i="3"/>
  <c r="AE602" i="3" s="1"/>
  <c r="AB602" i="3"/>
  <c r="AK602" i="3" s="1"/>
  <c r="K602" i="3"/>
  <c r="D602" i="3"/>
  <c r="C602" i="3"/>
  <c r="AU601" i="3"/>
  <c r="AO601" i="3"/>
  <c r="AP601" i="3" s="1"/>
  <c r="AN601" i="3"/>
  <c r="AM601" i="3"/>
  <c r="AL601" i="3"/>
  <c r="AH601" i="3"/>
  <c r="AG601" i="3"/>
  <c r="AD601" i="3"/>
  <c r="AE601" i="3" s="1"/>
  <c r="AB601" i="3"/>
  <c r="AC601" i="3" s="1"/>
  <c r="K601" i="3"/>
  <c r="D601" i="3"/>
  <c r="C601" i="3"/>
  <c r="AU600" i="3"/>
  <c r="AO600" i="3"/>
  <c r="AP600" i="3" s="1"/>
  <c r="AN600" i="3"/>
  <c r="AM600" i="3"/>
  <c r="AL600" i="3"/>
  <c r="AH600" i="3"/>
  <c r="AG600" i="3"/>
  <c r="AD600" i="3"/>
  <c r="AE600" i="3" s="1"/>
  <c r="AB600" i="3"/>
  <c r="AK600" i="3" s="1"/>
  <c r="K600" i="3"/>
  <c r="D600" i="3"/>
  <c r="C600" i="3"/>
  <c r="AU599" i="3"/>
  <c r="AO599" i="3"/>
  <c r="AP599" i="3" s="1"/>
  <c r="AN599" i="3"/>
  <c r="AM599" i="3"/>
  <c r="AL599" i="3"/>
  <c r="AH599" i="3"/>
  <c r="AG599" i="3"/>
  <c r="AD599" i="3"/>
  <c r="AE599" i="3" s="1"/>
  <c r="AB599" i="3"/>
  <c r="AC599" i="3" s="1"/>
  <c r="K599" i="3"/>
  <c r="D599" i="3"/>
  <c r="C599" i="3"/>
  <c r="AU598" i="3"/>
  <c r="AO598" i="3"/>
  <c r="AP598" i="3" s="1"/>
  <c r="AN598" i="3"/>
  <c r="AM598" i="3"/>
  <c r="AL598" i="3"/>
  <c r="AH598" i="3"/>
  <c r="AG598" i="3"/>
  <c r="AD598" i="3"/>
  <c r="AE598" i="3" s="1"/>
  <c r="AB598" i="3"/>
  <c r="AK598" i="3" s="1"/>
  <c r="K598" i="3"/>
  <c r="D598" i="3"/>
  <c r="C598" i="3"/>
  <c r="AU597" i="3"/>
  <c r="AO597" i="3"/>
  <c r="AP597" i="3" s="1"/>
  <c r="AN597" i="3"/>
  <c r="AM597" i="3"/>
  <c r="AL597" i="3"/>
  <c r="AH597" i="3"/>
  <c r="AG597" i="3"/>
  <c r="AD597" i="3"/>
  <c r="AE597" i="3" s="1"/>
  <c r="AB597" i="3"/>
  <c r="AC597" i="3" s="1"/>
  <c r="K597" i="3"/>
  <c r="D597" i="3"/>
  <c r="C597" i="3"/>
  <c r="AU596" i="3"/>
  <c r="AO596" i="3"/>
  <c r="AP596" i="3" s="1"/>
  <c r="AN596" i="3"/>
  <c r="AM596" i="3"/>
  <c r="AL596" i="3"/>
  <c r="AH596" i="3"/>
  <c r="AG596" i="3"/>
  <c r="AD596" i="3"/>
  <c r="AE596" i="3" s="1"/>
  <c r="AB596" i="3"/>
  <c r="AK596" i="3" s="1"/>
  <c r="K596" i="3"/>
  <c r="D596" i="3"/>
  <c r="C596" i="3"/>
  <c r="AU595" i="3"/>
  <c r="AO595" i="3"/>
  <c r="AP595" i="3" s="1"/>
  <c r="AN595" i="3"/>
  <c r="AM595" i="3"/>
  <c r="AL595" i="3"/>
  <c r="AH595" i="3"/>
  <c r="AG595" i="3"/>
  <c r="AD595" i="3"/>
  <c r="AE595" i="3" s="1"/>
  <c r="AB595" i="3"/>
  <c r="AC595" i="3" s="1"/>
  <c r="K595" i="3"/>
  <c r="D595" i="3"/>
  <c r="C595" i="3"/>
  <c r="AU594" i="3"/>
  <c r="AO594" i="3"/>
  <c r="AP594" i="3" s="1"/>
  <c r="AN594" i="3"/>
  <c r="AM594" i="3"/>
  <c r="AL594" i="3"/>
  <c r="AH594" i="3"/>
  <c r="AG594" i="3"/>
  <c r="AD594" i="3"/>
  <c r="AE594" i="3" s="1"/>
  <c r="AB594" i="3"/>
  <c r="AK594" i="3" s="1"/>
  <c r="K594" i="3"/>
  <c r="D594" i="3"/>
  <c r="C594" i="3"/>
  <c r="AU593" i="3"/>
  <c r="AO593" i="3"/>
  <c r="AP593" i="3" s="1"/>
  <c r="AN593" i="3"/>
  <c r="AM593" i="3"/>
  <c r="AL593" i="3"/>
  <c r="AH593" i="3"/>
  <c r="AG593" i="3"/>
  <c r="AD593" i="3"/>
  <c r="AE593" i="3" s="1"/>
  <c r="AB593" i="3"/>
  <c r="AC593" i="3" s="1"/>
  <c r="K593" i="3"/>
  <c r="D593" i="3"/>
  <c r="C593" i="3"/>
  <c r="AU592" i="3"/>
  <c r="AO592" i="3"/>
  <c r="AP592" i="3" s="1"/>
  <c r="AN592" i="3"/>
  <c r="AM592" i="3"/>
  <c r="AL592" i="3"/>
  <c r="AH592" i="3"/>
  <c r="AG592" i="3"/>
  <c r="AD592" i="3"/>
  <c r="AE592" i="3" s="1"/>
  <c r="AB592" i="3"/>
  <c r="AC592" i="3" s="1"/>
  <c r="K592" i="3"/>
  <c r="D592" i="3"/>
  <c r="C592" i="3"/>
  <c r="AU591" i="3"/>
  <c r="AO591" i="3"/>
  <c r="AP591" i="3" s="1"/>
  <c r="AN591" i="3"/>
  <c r="AM591" i="3"/>
  <c r="AL591" i="3"/>
  <c r="AH591" i="3"/>
  <c r="AG591" i="3"/>
  <c r="AD591" i="3"/>
  <c r="AE591" i="3" s="1"/>
  <c r="AB591" i="3"/>
  <c r="AK591" i="3" s="1"/>
  <c r="K591" i="3"/>
  <c r="D591" i="3"/>
  <c r="C591" i="3"/>
  <c r="AU590" i="3"/>
  <c r="AO590" i="3"/>
  <c r="AP590" i="3" s="1"/>
  <c r="AN590" i="3"/>
  <c r="AM590" i="3"/>
  <c r="AL590" i="3"/>
  <c r="AH590" i="3"/>
  <c r="AG590" i="3"/>
  <c r="AD590" i="3"/>
  <c r="AE590" i="3" s="1"/>
  <c r="AB590" i="3"/>
  <c r="AK590" i="3" s="1"/>
  <c r="K590" i="3"/>
  <c r="D590" i="3"/>
  <c r="C590" i="3"/>
  <c r="AU589" i="3"/>
  <c r="AO589" i="3"/>
  <c r="AP589" i="3" s="1"/>
  <c r="AN589" i="3"/>
  <c r="AM589" i="3"/>
  <c r="AL589" i="3"/>
  <c r="AH589" i="3"/>
  <c r="AG589" i="3"/>
  <c r="AD589" i="3"/>
  <c r="AE589" i="3" s="1"/>
  <c r="AB589" i="3"/>
  <c r="AK589" i="3" s="1"/>
  <c r="K589" i="3"/>
  <c r="D589" i="3"/>
  <c r="C589" i="3"/>
  <c r="AU588" i="3"/>
  <c r="AO588" i="3"/>
  <c r="AP588" i="3" s="1"/>
  <c r="AN588" i="3"/>
  <c r="AM588" i="3"/>
  <c r="AL588" i="3"/>
  <c r="AH588" i="3"/>
  <c r="AG588" i="3"/>
  <c r="AD588" i="3"/>
  <c r="AE588" i="3" s="1"/>
  <c r="AB588" i="3"/>
  <c r="AC588" i="3" s="1"/>
  <c r="K588" i="3"/>
  <c r="D588" i="3"/>
  <c r="C588" i="3"/>
  <c r="AU587" i="3"/>
  <c r="AO587" i="3"/>
  <c r="AP587" i="3" s="1"/>
  <c r="AN587" i="3"/>
  <c r="AM587" i="3"/>
  <c r="AL587" i="3"/>
  <c r="AH587" i="3"/>
  <c r="AG587" i="3"/>
  <c r="AD587" i="3"/>
  <c r="AE587" i="3" s="1"/>
  <c r="AB587" i="3"/>
  <c r="AK587" i="3" s="1"/>
  <c r="K587" i="3"/>
  <c r="D587" i="3"/>
  <c r="C587" i="3"/>
  <c r="AU586" i="3"/>
  <c r="AO586" i="3"/>
  <c r="AP586" i="3" s="1"/>
  <c r="AN586" i="3"/>
  <c r="AM586" i="3"/>
  <c r="AL586" i="3"/>
  <c r="AH586" i="3"/>
  <c r="AG586" i="3"/>
  <c r="AD586" i="3"/>
  <c r="AE586" i="3" s="1"/>
  <c r="AB586" i="3"/>
  <c r="AK586" i="3" s="1"/>
  <c r="K586" i="3"/>
  <c r="D586" i="3"/>
  <c r="C586" i="3"/>
  <c r="AU585" i="3"/>
  <c r="AO585" i="3"/>
  <c r="AP585" i="3" s="1"/>
  <c r="AN585" i="3"/>
  <c r="AM585" i="3"/>
  <c r="AL585" i="3"/>
  <c r="AH585" i="3"/>
  <c r="AG585" i="3"/>
  <c r="AD585" i="3"/>
  <c r="AE585" i="3" s="1"/>
  <c r="AB585" i="3"/>
  <c r="AK585" i="3" s="1"/>
  <c r="K585" i="3"/>
  <c r="D585" i="3"/>
  <c r="C585" i="3"/>
  <c r="AU584" i="3"/>
  <c r="AO584" i="3"/>
  <c r="AP584" i="3" s="1"/>
  <c r="AN584" i="3"/>
  <c r="AM584" i="3"/>
  <c r="AL584" i="3"/>
  <c r="AH584" i="3"/>
  <c r="AG584" i="3"/>
  <c r="AD584" i="3"/>
  <c r="AE584" i="3" s="1"/>
  <c r="AB584" i="3"/>
  <c r="AC584" i="3" s="1"/>
  <c r="K584" i="3"/>
  <c r="D584" i="3"/>
  <c r="C584" i="3"/>
  <c r="AU583" i="3"/>
  <c r="AO583" i="3"/>
  <c r="AP583" i="3" s="1"/>
  <c r="AN583" i="3"/>
  <c r="AM583" i="3"/>
  <c r="AL583" i="3"/>
  <c r="AH583" i="3"/>
  <c r="AG583" i="3"/>
  <c r="AD583" i="3"/>
  <c r="AE583" i="3" s="1"/>
  <c r="AB583" i="3"/>
  <c r="K583" i="3"/>
  <c r="D583" i="3"/>
  <c r="C583" i="3"/>
  <c r="AU582" i="3"/>
  <c r="AO582" i="3"/>
  <c r="AP582" i="3" s="1"/>
  <c r="AN582" i="3"/>
  <c r="AM582" i="3"/>
  <c r="AL582" i="3"/>
  <c r="AH582" i="3"/>
  <c r="AG582" i="3"/>
  <c r="AD582" i="3"/>
  <c r="AE582" i="3" s="1"/>
  <c r="AB582" i="3"/>
  <c r="AK582" i="3" s="1"/>
  <c r="K582" i="3"/>
  <c r="D582" i="3"/>
  <c r="C582" i="3"/>
  <c r="AU581" i="3"/>
  <c r="AO581" i="3"/>
  <c r="AP581" i="3" s="1"/>
  <c r="AN581" i="3"/>
  <c r="AM581" i="3"/>
  <c r="AL581" i="3"/>
  <c r="AH581" i="3"/>
  <c r="AG581" i="3"/>
  <c r="AD581" i="3"/>
  <c r="AE581" i="3" s="1"/>
  <c r="AB581" i="3"/>
  <c r="AK581" i="3" s="1"/>
  <c r="K581" i="3"/>
  <c r="D581" i="3"/>
  <c r="C581" i="3"/>
  <c r="AU580" i="3"/>
  <c r="AO580" i="3"/>
  <c r="AP580" i="3" s="1"/>
  <c r="AN580" i="3"/>
  <c r="AM580" i="3"/>
  <c r="AL580" i="3"/>
  <c r="AH580" i="3"/>
  <c r="AG580" i="3"/>
  <c r="AD580" i="3"/>
  <c r="AE580" i="3" s="1"/>
  <c r="AB580" i="3"/>
  <c r="AC580" i="3" s="1"/>
  <c r="K580" i="3"/>
  <c r="D580" i="3"/>
  <c r="C580" i="3"/>
  <c r="AU579" i="3"/>
  <c r="AO579" i="3"/>
  <c r="AP579" i="3" s="1"/>
  <c r="AN579" i="3"/>
  <c r="AM579" i="3"/>
  <c r="AL579" i="3"/>
  <c r="AH579" i="3"/>
  <c r="AG579" i="3"/>
  <c r="AD579" i="3"/>
  <c r="AE579" i="3" s="1"/>
  <c r="AB579" i="3"/>
  <c r="AK579" i="3" s="1"/>
  <c r="K579" i="3"/>
  <c r="D579" i="3"/>
  <c r="C579" i="3"/>
  <c r="AU578" i="3"/>
  <c r="AO578" i="3"/>
  <c r="AP578" i="3" s="1"/>
  <c r="AN578" i="3"/>
  <c r="AM578" i="3"/>
  <c r="AL578" i="3"/>
  <c r="AH578" i="3"/>
  <c r="AG578" i="3"/>
  <c r="AD578" i="3"/>
  <c r="AE578" i="3" s="1"/>
  <c r="AB578" i="3"/>
  <c r="AC578" i="3" s="1"/>
  <c r="K578" i="3"/>
  <c r="D578" i="3"/>
  <c r="C578" i="3"/>
  <c r="AU577" i="3"/>
  <c r="AO577" i="3"/>
  <c r="AP577" i="3" s="1"/>
  <c r="AN577" i="3"/>
  <c r="AM577" i="3"/>
  <c r="AL577" i="3"/>
  <c r="AH577" i="3"/>
  <c r="AG577" i="3"/>
  <c r="AD577" i="3"/>
  <c r="AE577" i="3" s="1"/>
  <c r="AB577" i="3"/>
  <c r="AK577" i="3" s="1"/>
  <c r="K577" i="3"/>
  <c r="D577" i="3"/>
  <c r="C577" i="3"/>
  <c r="AU576" i="3"/>
  <c r="AO576" i="3"/>
  <c r="AP576" i="3" s="1"/>
  <c r="AN576" i="3"/>
  <c r="AM576" i="3"/>
  <c r="AL576" i="3"/>
  <c r="AH576" i="3"/>
  <c r="AG576" i="3"/>
  <c r="AD576" i="3"/>
  <c r="AE576" i="3" s="1"/>
  <c r="AB576" i="3"/>
  <c r="AC576" i="3" s="1"/>
  <c r="K576" i="3"/>
  <c r="D576" i="3"/>
  <c r="C576" i="3"/>
  <c r="AU575" i="3"/>
  <c r="AO575" i="3"/>
  <c r="AP575" i="3" s="1"/>
  <c r="AN575" i="3"/>
  <c r="AM575" i="3"/>
  <c r="AL575" i="3"/>
  <c r="AH575" i="3"/>
  <c r="AG575" i="3"/>
  <c r="AD575" i="3"/>
  <c r="AE575" i="3" s="1"/>
  <c r="AB575" i="3"/>
  <c r="AK575" i="3" s="1"/>
  <c r="K575" i="3"/>
  <c r="D575" i="3"/>
  <c r="C575" i="3"/>
  <c r="AU574" i="3"/>
  <c r="AO574" i="3"/>
  <c r="AP574" i="3" s="1"/>
  <c r="AN574" i="3"/>
  <c r="AM574" i="3"/>
  <c r="AL574" i="3"/>
  <c r="AH574" i="3"/>
  <c r="AG574" i="3"/>
  <c r="AD574" i="3"/>
  <c r="AE574" i="3" s="1"/>
  <c r="AB574" i="3"/>
  <c r="AC574" i="3" s="1"/>
  <c r="K574" i="3"/>
  <c r="D574" i="3"/>
  <c r="C574" i="3"/>
  <c r="AU573" i="3"/>
  <c r="AO573" i="3"/>
  <c r="AP573" i="3" s="1"/>
  <c r="AN573" i="3"/>
  <c r="AM573" i="3"/>
  <c r="AL573" i="3"/>
  <c r="AH573" i="3"/>
  <c r="AG573" i="3"/>
  <c r="AD573" i="3"/>
  <c r="AE573" i="3" s="1"/>
  <c r="AB573" i="3"/>
  <c r="AK573" i="3" s="1"/>
  <c r="K573" i="3"/>
  <c r="D573" i="3"/>
  <c r="C573" i="3"/>
  <c r="AU572" i="3"/>
  <c r="AO572" i="3"/>
  <c r="AP572" i="3" s="1"/>
  <c r="AN572" i="3"/>
  <c r="AM572" i="3"/>
  <c r="AL572" i="3"/>
  <c r="AH572" i="3"/>
  <c r="AG572" i="3"/>
  <c r="AD572" i="3"/>
  <c r="AE572" i="3" s="1"/>
  <c r="AB572" i="3"/>
  <c r="AC572" i="3" s="1"/>
  <c r="K572" i="3"/>
  <c r="D572" i="3"/>
  <c r="C572" i="3"/>
  <c r="AU571" i="3"/>
  <c r="AO571" i="3"/>
  <c r="AP571" i="3" s="1"/>
  <c r="AN571" i="3"/>
  <c r="AM571" i="3"/>
  <c r="AL571" i="3"/>
  <c r="AH571" i="3"/>
  <c r="AG571" i="3"/>
  <c r="AD571" i="3"/>
  <c r="AE571" i="3" s="1"/>
  <c r="AB571" i="3"/>
  <c r="AK571" i="3" s="1"/>
  <c r="K571" i="3"/>
  <c r="D571" i="3"/>
  <c r="C571" i="3"/>
  <c r="AU570" i="3"/>
  <c r="AO570" i="3"/>
  <c r="AP570" i="3" s="1"/>
  <c r="AN570" i="3"/>
  <c r="AM570" i="3"/>
  <c r="AL570" i="3"/>
  <c r="AH570" i="3"/>
  <c r="AG570" i="3"/>
  <c r="AD570" i="3"/>
  <c r="AE570" i="3" s="1"/>
  <c r="AB570" i="3"/>
  <c r="AK570" i="3" s="1"/>
  <c r="K570" i="3"/>
  <c r="D570" i="3"/>
  <c r="C570" i="3"/>
  <c r="AU569" i="3"/>
  <c r="AO569" i="3"/>
  <c r="AP569" i="3" s="1"/>
  <c r="AN569" i="3"/>
  <c r="AM569" i="3"/>
  <c r="AL569" i="3"/>
  <c r="AH569" i="3"/>
  <c r="AG569" i="3"/>
  <c r="AD569" i="3"/>
  <c r="AE569" i="3" s="1"/>
  <c r="AB569" i="3"/>
  <c r="AC569" i="3" s="1"/>
  <c r="K569" i="3"/>
  <c r="D569" i="3"/>
  <c r="C569" i="3"/>
  <c r="AU568" i="3"/>
  <c r="AO568" i="3"/>
  <c r="AP568" i="3" s="1"/>
  <c r="AN568" i="3"/>
  <c r="AM568" i="3"/>
  <c r="AL568" i="3"/>
  <c r="AH568" i="3"/>
  <c r="AG568" i="3"/>
  <c r="AD568" i="3"/>
  <c r="AE568" i="3" s="1"/>
  <c r="AB568" i="3"/>
  <c r="AK568" i="3" s="1"/>
  <c r="K568" i="3"/>
  <c r="D568" i="3"/>
  <c r="C568" i="3"/>
  <c r="AU567" i="3"/>
  <c r="AO567" i="3"/>
  <c r="AP567" i="3" s="1"/>
  <c r="AN567" i="3"/>
  <c r="AM567" i="3"/>
  <c r="AL567" i="3"/>
  <c r="AH567" i="3"/>
  <c r="AG567" i="3"/>
  <c r="AD567" i="3"/>
  <c r="AE567" i="3" s="1"/>
  <c r="AB567" i="3"/>
  <c r="AK567" i="3" s="1"/>
  <c r="K567" i="3"/>
  <c r="D567" i="3"/>
  <c r="C567" i="3"/>
  <c r="AU566" i="3"/>
  <c r="AO566" i="3"/>
  <c r="AP566" i="3" s="1"/>
  <c r="AN566" i="3"/>
  <c r="AM566" i="3"/>
  <c r="AL566" i="3"/>
  <c r="AH566" i="3"/>
  <c r="AG566" i="3"/>
  <c r="AD566" i="3"/>
  <c r="AE566" i="3" s="1"/>
  <c r="AB566" i="3"/>
  <c r="AK566" i="3" s="1"/>
  <c r="K566" i="3"/>
  <c r="D566" i="3"/>
  <c r="C566" i="3"/>
  <c r="AU565" i="3"/>
  <c r="AO565" i="3"/>
  <c r="AP565" i="3" s="1"/>
  <c r="AN565" i="3"/>
  <c r="AM565" i="3"/>
  <c r="AL565" i="3"/>
  <c r="AH565" i="3"/>
  <c r="AG565" i="3"/>
  <c r="AD565" i="3"/>
  <c r="AE565" i="3" s="1"/>
  <c r="AB565" i="3"/>
  <c r="AK565" i="3" s="1"/>
  <c r="K565" i="3"/>
  <c r="D565" i="3"/>
  <c r="C565" i="3"/>
  <c r="AU564" i="3"/>
  <c r="AO564" i="3"/>
  <c r="AP564" i="3" s="1"/>
  <c r="AN564" i="3"/>
  <c r="AM564" i="3"/>
  <c r="AL564" i="3"/>
  <c r="AH564" i="3"/>
  <c r="AG564" i="3"/>
  <c r="AD564" i="3"/>
  <c r="AE564" i="3" s="1"/>
  <c r="AB564" i="3"/>
  <c r="AK564" i="3" s="1"/>
  <c r="K564" i="3"/>
  <c r="D564" i="3"/>
  <c r="C564" i="3"/>
  <c r="AU563" i="3"/>
  <c r="AO563" i="3"/>
  <c r="AP563" i="3" s="1"/>
  <c r="AN563" i="3"/>
  <c r="AM563" i="3"/>
  <c r="AL563" i="3"/>
  <c r="AH563" i="3"/>
  <c r="AG563" i="3"/>
  <c r="AD563" i="3"/>
  <c r="AE563" i="3" s="1"/>
  <c r="AB563" i="3"/>
  <c r="AK563" i="3" s="1"/>
  <c r="K563" i="3"/>
  <c r="D563" i="3"/>
  <c r="C563" i="3"/>
  <c r="AU562" i="3"/>
  <c r="AO562" i="3"/>
  <c r="AP562" i="3" s="1"/>
  <c r="AN562" i="3"/>
  <c r="AM562" i="3"/>
  <c r="AL562" i="3"/>
  <c r="AH562" i="3"/>
  <c r="AG562" i="3"/>
  <c r="AD562" i="3"/>
  <c r="AE562" i="3" s="1"/>
  <c r="AB562" i="3"/>
  <c r="AK562" i="3" s="1"/>
  <c r="K562" i="3"/>
  <c r="D562" i="3"/>
  <c r="C562" i="3"/>
  <c r="AU561" i="3"/>
  <c r="AO561" i="3"/>
  <c r="AP561" i="3" s="1"/>
  <c r="AN561" i="3"/>
  <c r="AM561" i="3"/>
  <c r="AL561" i="3"/>
  <c r="AH561" i="3"/>
  <c r="AG561" i="3"/>
  <c r="AD561" i="3"/>
  <c r="AE561" i="3" s="1"/>
  <c r="AB561" i="3"/>
  <c r="AC561" i="3" s="1"/>
  <c r="K561" i="3"/>
  <c r="D561" i="3"/>
  <c r="C561" i="3"/>
  <c r="AU560" i="3"/>
  <c r="AO560" i="3"/>
  <c r="AP560" i="3" s="1"/>
  <c r="AN560" i="3"/>
  <c r="AM560" i="3"/>
  <c r="AL560" i="3"/>
  <c r="AH560" i="3"/>
  <c r="AG560" i="3"/>
  <c r="AD560" i="3"/>
  <c r="AE560" i="3" s="1"/>
  <c r="AB560" i="3"/>
  <c r="AK560" i="3" s="1"/>
  <c r="K560" i="3"/>
  <c r="D560" i="3"/>
  <c r="C560" i="3"/>
  <c r="AU559" i="3"/>
  <c r="AO559" i="3"/>
  <c r="AP559" i="3" s="1"/>
  <c r="AN559" i="3"/>
  <c r="AM559" i="3"/>
  <c r="AL559" i="3"/>
  <c r="AH559" i="3"/>
  <c r="AG559" i="3"/>
  <c r="AD559" i="3"/>
  <c r="AE559" i="3" s="1"/>
  <c r="AB559" i="3"/>
  <c r="AK559" i="3" s="1"/>
  <c r="K559" i="3"/>
  <c r="D559" i="3"/>
  <c r="C559" i="3"/>
  <c r="AU558" i="3"/>
  <c r="AO558" i="3"/>
  <c r="AP558" i="3" s="1"/>
  <c r="AN558" i="3"/>
  <c r="AM558" i="3"/>
  <c r="AL558" i="3"/>
  <c r="AH558" i="3"/>
  <c r="AG558" i="3"/>
  <c r="AD558" i="3"/>
  <c r="AE558" i="3" s="1"/>
  <c r="AB558" i="3"/>
  <c r="AK558" i="3" s="1"/>
  <c r="K558" i="3"/>
  <c r="D558" i="3"/>
  <c r="C558" i="3"/>
  <c r="AU557" i="3"/>
  <c r="AO557" i="3"/>
  <c r="AP557" i="3" s="1"/>
  <c r="AN557" i="3"/>
  <c r="AM557" i="3"/>
  <c r="AL557" i="3"/>
  <c r="AH557" i="3"/>
  <c r="AG557" i="3"/>
  <c r="AD557" i="3"/>
  <c r="AE557" i="3" s="1"/>
  <c r="AB557" i="3"/>
  <c r="AK557" i="3" s="1"/>
  <c r="K557" i="3"/>
  <c r="D557" i="3"/>
  <c r="C557" i="3"/>
  <c r="AU556" i="3"/>
  <c r="AO556" i="3"/>
  <c r="AP556" i="3" s="1"/>
  <c r="AN556" i="3"/>
  <c r="AM556" i="3"/>
  <c r="AL556" i="3"/>
  <c r="AH556" i="3"/>
  <c r="AG556" i="3"/>
  <c r="AD556" i="3"/>
  <c r="AE556" i="3" s="1"/>
  <c r="AB556" i="3"/>
  <c r="AK556" i="3" s="1"/>
  <c r="K556" i="3"/>
  <c r="D556" i="3"/>
  <c r="C556" i="3"/>
  <c r="AU555" i="3"/>
  <c r="AO555" i="3"/>
  <c r="AP555" i="3" s="1"/>
  <c r="AN555" i="3"/>
  <c r="AM555" i="3"/>
  <c r="AL555" i="3"/>
  <c r="AH555" i="3"/>
  <c r="AG555" i="3"/>
  <c r="AD555" i="3"/>
  <c r="AE555" i="3" s="1"/>
  <c r="AB555" i="3"/>
  <c r="AK555" i="3" s="1"/>
  <c r="K555" i="3"/>
  <c r="D555" i="3"/>
  <c r="C555" i="3"/>
  <c r="AU554" i="3"/>
  <c r="AO554" i="3"/>
  <c r="AP554" i="3" s="1"/>
  <c r="AN554" i="3"/>
  <c r="AM554" i="3"/>
  <c r="AL554" i="3"/>
  <c r="AH554" i="3"/>
  <c r="AG554" i="3"/>
  <c r="AD554" i="3"/>
  <c r="AE554" i="3" s="1"/>
  <c r="AB554" i="3"/>
  <c r="AC554" i="3" s="1"/>
  <c r="K554" i="3"/>
  <c r="D554" i="3"/>
  <c r="C554" i="3"/>
  <c r="AU553" i="3"/>
  <c r="AO553" i="3"/>
  <c r="AP553" i="3" s="1"/>
  <c r="AN553" i="3"/>
  <c r="AM553" i="3"/>
  <c r="AL553" i="3"/>
  <c r="AH553" i="3"/>
  <c r="AG553" i="3"/>
  <c r="AD553" i="3"/>
  <c r="AE553" i="3" s="1"/>
  <c r="AB553" i="3"/>
  <c r="AK553" i="3" s="1"/>
  <c r="K553" i="3"/>
  <c r="D553" i="3"/>
  <c r="C553" i="3"/>
  <c r="AU552" i="3"/>
  <c r="AO552" i="3"/>
  <c r="AP552" i="3" s="1"/>
  <c r="AN552" i="3"/>
  <c r="AM552" i="3"/>
  <c r="AL552" i="3"/>
  <c r="AH552" i="3"/>
  <c r="AG552" i="3"/>
  <c r="AD552" i="3"/>
  <c r="AE552" i="3" s="1"/>
  <c r="AB552" i="3"/>
  <c r="AK552" i="3" s="1"/>
  <c r="K552" i="3"/>
  <c r="D552" i="3"/>
  <c r="C552" i="3"/>
  <c r="AU551" i="3"/>
  <c r="AO551" i="3"/>
  <c r="AP551" i="3" s="1"/>
  <c r="AN551" i="3"/>
  <c r="AM551" i="3"/>
  <c r="AL551" i="3"/>
  <c r="AH551" i="3"/>
  <c r="AG551" i="3"/>
  <c r="AD551" i="3"/>
  <c r="AE551" i="3" s="1"/>
  <c r="AB551" i="3"/>
  <c r="AK551" i="3" s="1"/>
  <c r="K551" i="3"/>
  <c r="D551" i="3"/>
  <c r="C551" i="3"/>
  <c r="AU550" i="3"/>
  <c r="AO550" i="3"/>
  <c r="AP550" i="3" s="1"/>
  <c r="AN550" i="3"/>
  <c r="AM550" i="3"/>
  <c r="AL550" i="3"/>
  <c r="AH550" i="3"/>
  <c r="AG550" i="3"/>
  <c r="AD550" i="3"/>
  <c r="AE550" i="3" s="1"/>
  <c r="AB550" i="3"/>
  <c r="AC550" i="3" s="1"/>
  <c r="K550" i="3"/>
  <c r="D550" i="3"/>
  <c r="C550" i="3"/>
  <c r="AU549" i="3"/>
  <c r="AO549" i="3"/>
  <c r="AP549" i="3" s="1"/>
  <c r="AN549" i="3"/>
  <c r="AM549" i="3"/>
  <c r="AL549" i="3"/>
  <c r="AH549" i="3"/>
  <c r="AG549" i="3"/>
  <c r="AD549" i="3"/>
  <c r="AE549" i="3" s="1"/>
  <c r="AB549" i="3"/>
  <c r="AK549" i="3" s="1"/>
  <c r="K549" i="3"/>
  <c r="D549" i="3"/>
  <c r="C549" i="3"/>
  <c r="AU548" i="3"/>
  <c r="AO548" i="3"/>
  <c r="AP548" i="3" s="1"/>
  <c r="AN548" i="3"/>
  <c r="AM548" i="3"/>
  <c r="AL548" i="3"/>
  <c r="AH548" i="3"/>
  <c r="AG548" i="3"/>
  <c r="AD548" i="3"/>
  <c r="AE548" i="3" s="1"/>
  <c r="AB548" i="3"/>
  <c r="AK548" i="3" s="1"/>
  <c r="K548" i="3"/>
  <c r="D548" i="3"/>
  <c r="C548" i="3"/>
  <c r="AU547" i="3"/>
  <c r="AO547" i="3"/>
  <c r="AP547" i="3" s="1"/>
  <c r="AN547" i="3"/>
  <c r="AM547" i="3"/>
  <c r="AL547" i="3"/>
  <c r="AH547" i="3"/>
  <c r="AG547" i="3"/>
  <c r="AD547" i="3"/>
  <c r="AE547" i="3" s="1"/>
  <c r="AB547" i="3"/>
  <c r="AC547" i="3" s="1"/>
  <c r="K547" i="3"/>
  <c r="D547" i="3"/>
  <c r="C547" i="3"/>
  <c r="AU546" i="3"/>
  <c r="AO546" i="3"/>
  <c r="AP546" i="3" s="1"/>
  <c r="AN546" i="3"/>
  <c r="AM546" i="3"/>
  <c r="AL546" i="3"/>
  <c r="AH546" i="3"/>
  <c r="AG546" i="3"/>
  <c r="AD546" i="3"/>
  <c r="AE546" i="3" s="1"/>
  <c r="AB546" i="3"/>
  <c r="AK546" i="3" s="1"/>
  <c r="K546" i="3"/>
  <c r="D546" i="3"/>
  <c r="C546" i="3"/>
  <c r="AU545" i="3"/>
  <c r="AO545" i="3"/>
  <c r="AP545" i="3" s="1"/>
  <c r="AN545" i="3"/>
  <c r="AM545" i="3"/>
  <c r="AL545" i="3"/>
  <c r="AH545" i="3"/>
  <c r="AG545" i="3"/>
  <c r="AD545" i="3"/>
  <c r="AE545" i="3" s="1"/>
  <c r="AB545" i="3"/>
  <c r="AK545" i="3" s="1"/>
  <c r="K545" i="3"/>
  <c r="D545" i="3"/>
  <c r="C545" i="3"/>
  <c r="AU544" i="3"/>
  <c r="AO544" i="3"/>
  <c r="AP544" i="3" s="1"/>
  <c r="AN544" i="3"/>
  <c r="AM544" i="3"/>
  <c r="AL544" i="3"/>
  <c r="AH544" i="3"/>
  <c r="AG544" i="3"/>
  <c r="AD544" i="3"/>
  <c r="AE544" i="3" s="1"/>
  <c r="AB544" i="3"/>
  <c r="AC544" i="3" s="1"/>
  <c r="K544" i="3"/>
  <c r="D544" i="3"/>
  <c r="C544" i="3"/>
  <c r="AU543" i="3"/>
  <c r="AO543" i="3"/>
  <c r="AP543" i="3" s="1"/>
  <c r="AN543" i="3"/>
  <c r="AM543" i="3"/>
  <c r="AL543" i="3"/>
  <c r="AH543" i="3"/>
  <c r="AG543" i="3"/>
  <c r="AD543" i="3"/>
  <c r="AE543" i="3" s="1"/>
  <c r="AB543" i="3"/>
  <c r="AK543" i="3" s="1"/>
  <c r="K543" i="3"/>
  <c r="D543" i="3"/>
  <c r="C543" i="3"/>
  <c r="AU542" i="3"/>
  <c r="AO542" i="3"/>
  <c r="AP542" i="3" s="1"/>
  <c r="AN542" i="3"/>
  <c r="AM542" i="3"/>
  <c r="AL542" i="3"/>
  <c r="AH542" i="3"/>
  <c r="AG542" i="3"/>
  <c r="AD542" i="3"/>
  <c r="AE542" i="3" s="1"/>
  <c r="AB542" i="3"/>
  <c r="AK542" i="3" s="1"/>
  <c r="K542" i="3"/>
  <c r="D542" i="3"/>
  <c r="C542" i="3"/>
  <c r="AU541" i="3"/>
  <c r="AO541" i="3"/>
  <c r="AP541" i="3" s="1"/>
  <c r="AN541" i="3"/>
  <c r="AM541" i="3"/>
  <c r="AL541" i="3"/>
  <c r="AH541" i="3"/>
  <c r="AG541" i="3"/>
  <c r="AD541" i="3"/>
  <c r="AE541" i="3" s="1"/>
  <c r="AB541" i="3"/>
  <c r="AC541" i="3" s="1"/>
  <c r="K541" i="3"/>
  <c r="D541" i="3"/>
  <c r="C541" i="3"/>
  <c r="AU540" i="3"/>
  <c r="AO540" i="3"/>
  <c r="AP540" i="3" s="1"/>
  <c r="AN540" i="3"/>
  <c r="AM540" i="3"/>
  <c r="AL540" i="3"/>
  <c r="AH540" i="3"/>
  <c r="AG540" i="3"/>
  <c r="AD540" i="3"/>
  <c r="AE540" i="3" s="1"/>
  <c r="AB540" i="3"/>
  <c r="AK540" i="3" s="1"/>
  <c r="K540" i="3"/>
  <c r="D540" i="3"/>
  <c r="C540" i="3"/>
  <c r="AU539" i="3"/>
  <c r="AO539" i="3"/>
  <c r="AP539" i="3" s="1"/>
  <c r="AN539" i="3"/>
  <c r="AM539" i="3"/>
  <c r="AL539" i="3"/>
  <c r="AH539" i="3"/>
  <c r="AG539" i="3"/>
  <c r="AD539" i="3"/>
  <c r="AE539" i="3" s="1"/>
  <c r="AB539" i="3"/>
  <c r="AK539" i="3" s="1"/>
  <c r="K539" i="3"/>
  <c r="D539" i="3"/>
  <c r="C539" i="3"/>
  <c r="AU538" i="3"/>
  <c r="AO538" i="3"/>
  <c r="AP538" i="3" s="1"/>
  <c r="AN538" i="3"/>
  <c r="AM538" i="3"/>
  <c r="AL538" i="3"/>
  <c r="AH538" i="3"/>
  <c r="AG538" i="3"/>
  <c r="AD538" i="3"/>
  <c r="AE538" i="3" s="1"/>
  <c r="AB538" i="3"/>
  <c r="AK538" i="3" s="1"/>
  <c r="K538" i="3"/>
  <c r="D538" i="3"/>
  <c r="C538" i="3"/>
  <c r="AU537" i="3"/>
  <c r="AO537" i="3"/>
  <c r="AP537" i="3" s="1"/>
  <c r="AN537" i="3"/>
  <c r="AM537" i="3"/>
  <c r="AL537" i="3"/>
  <c r="AH537" i="3"/>
  <c r="AG537" i="3"/>
  <c r="AD537" i="3"/>
  <c r="AE537" i="3" s="1"/>
  <c r="AB537" i="3"/>
  <c r="AC537" i="3" s="1"/>
  <c r="K537" i="3"/>
  <c r="D537" i="3"/>
  <c r="C537" i="3"/>
  <c r="AU536" i="3"/>
  <c r="AO536" i="3"/>
  <c r="AP536" i="3" s="1"/>
  <c r="AN536" i="3"/>
  <c r="AM536" i="3"/>
  <c r="AL536" i="3"/>
  <c r="AH536" i="3"/>
  <c r="AG536" i="3"/>
  <c r="AD536" i="3"/>
  <c r="AE536" i="3" s="1"/>
  <c r="AB536" i="3"/>
  <c r="K536" i="3"/>
  <c r="D536" i="3"/>
  <c r="C536" i="3"/>
  <c r="AU535" i="3"/>
  <c r="AO535" i="3"/>
  <c r="AP535" i="3" s="1"/>
  <c r="AN535" i="3"/>
  <c r="AM535" i="3"/>
  <c r="AL535" i="3"/>
  <c r="AH535" i="3"/>
  <c r="AG535" i="3"/>
  <c r="AD535" i="3"/>
  <c r="AE535" i="3" s="1"/>
  <c r="AB535" i="3"/>
  <c r="AC535" i="3" s="1"/>
  <c r="K535" i="3"/>
  <c r="D535" i="3"/>
  <c r="C535" i="3"/>
  <c r="AU534" i="3"/>
  <c r="AO534" i="3"/>
  <c r="AP534" i="3" s="1"/>
  <c r="AN534" i="3"/>
  <c r="AM534" i="3"/>
  <c r="AL534" i="3"/>
  <c r="AH534" i="3"/>
  <c r="AG534" i="3"/>
  <c r="AD534" i="3"/>
  <c r="AE534" i="3" s="1"/>
  <c r="AB534" i="3"/>
  <c r="K534" i="3"/>
  <c r="D534" i="3"/>
  <c r="C534" i="3"/>
  <c r="AU533" i="3"/>
  <c r="AO533" i="3"/>
  <c r="AP533" i="3" s="1"/>
  <c r="AN533" i="3"/>
  <c r="AM533" i="3"/>
  <c r="AL533" i="3"/>
  <c r="AH533" i="3"/>
  <c r="AG533" i="3"/>
  <c r="AD533" i="3"/>
  <c r="AE533" i="3" s="1"/>
  <c r="AB533" i="3"/>
  <c r="AK533" i="3" s="1"/>
  <c r="K533" i="3"/>
  <c r="D533" i="3"/>
  <c r="C533" i="3"/>
  <c r="AU532" i="3"/>
  <c r="AO532" i="3"/>
  <c r="AP532" i="3" s="1"/>
  <c r="AN532" i="3"/>
  <c r="AM532" i="3"/>
  <c r="AL532" i="3"/>
  <c r="AH532" i="3"/>
  <c r="AG532" i="3"/>
  <c r="AD532" i="3"/>
  <c r="AE532" i="3" s="1"/>
  <c r="AB532" i="3"/>
  <c r="AK532" i="3" s="1"/>
  <c r="K532" i="3"/>
  <c r="D532" i="3"/>
  <c r="C532" i="3"/>
  <c r="AU531" i="3"/>
  <c r="AO531" i="3"/>
  <c r="AP531" i="3" s="1"/>
  <c r="AN531" i="3"/>
  <c r="AM531" i="3"/>
  <c r="AL531" i="3"/>
  <c r="AH531" i="3"/>
  <c r="AG531" i="3"/>
  <c r="AD531" i="3"/>
  <c r="AE531" i="3" s="1"/>
  <c r="AB531" i="3"/>
  <c r="AK531" i="3" s="1"/>
  <c r="K531" i="3"/>
  <c r="D531" i="3"/>
  <c r="C531" i="3"/>
  <c r="AU530" i="3"/>
  <c r="AO530" i="3"/>
  <c r="AP530" i="3" s="1"/>
  <c r="AN530" i="3"/>
  <c r="AM530" i="3"/>
  <c r="AL530" i="3"/>
  <c r="AH530" i="3"/>
  <c r="AG530" i="3"/>
  <c r="AD530" i="3"/>
  <c r="AE530" i="3" s="1"/>
  <c r="AB530" i="3"/>
  <c r="AC530" i="3" s="1"/>
  <c r="K530" i="3"/>
  <c r="D530" i="3"/>
  <c r="C530" i="3"/>
  <c r="AU529" i="3"/>
  <c r="AO529" i="3"/>
  <c r="AP529" i="3" s="1"/>
  <c r="AN529" i="3"/>
  <c r="AM529" i="3"/>
  <c r="AL529" i="3"/>
  <c r="AH529" i="3"/>
  <c r="AG529" i="3"/>
  <c r="AD529" i="3"/>
  <c r="AE529" i="3" s="1"/>
  <c r="AB529" i="3"/>
  <c r="AK529" i="3" s="1"/>
  <c r="K529" i="3"/>
  <c r="D529" i="3"/>
  <c r="C529" i="3"/>
  <c r="AU528" i="3"/>
  <c r="AO528" i="3"/>
  <c r="AP528" i="3" s="1"/>
  <c r="AN528" i="3"/>
  <c r="AM528" i="3"/>
  <c r="AL528" i="3"/>
  <c r="AH528" i="3"/>
  <c r="AG528" i="3"/>
  <c r="AD528" i="3"/>
  <c r="AE528" i="3" s="1"/>
  <c r="AB528" i="3"/>
  <c r="AK528" i="3" s="1"/>
  <c r="K528" i="3"/>
  <c r="D528" i="3"/>
  <c r="C528" i="3"/>
  <c r="AU527" i="3"/>
  <c r="AO527" i="3"/>
  <c r="AP527" i="3" s="1"/>
  <c r="AN527" i="3"/>
  <c r="AM527" i="3"/>
  <c r="AL527" i="3"/>
  <c r="AH527" i="3"/>
  <c r="AG527" i="3"/>
  <c r="AD527" i="3"/>
  <c r="AE527" i="3" s="1"/>
  <c r="AB527" i="3"/>
  <c r="AK527" i="3" s="1"/>
  <c r="K527" i="3"/>
  <c r="D527" i="3"/>
  <c r="C527" i="3"/>
  <c r="AU526" i="3"/>
  <c r="AO526" i="3"/>
  <c r="AP526" i="3" s="1"/>
  <c r="AN526" i="3"/>
  <c r="AM526" i="3"/>
  <c r="AL526" i="3"/>
  <c r="AH526" i="3"/>
  <c r="AG526" i="3"/>
  <c r="AD526" i="3"/>
  <c r="AE526" i="3" s="1"/>
  <c r="AB526" i="3"/>
  <c r="AC526" i="3" s="1"/>
  <c r="K526" i="3"/>
  <c r="D526" i="3"/>
  <c r="C526" i="3"/>
  <c r="AU525" i="3"/>
  <c r="AO525" i="3"/>
  <c r="AP525" i="3" s="1"/>
  <c r="AN525" i="3"/>
  <c r="AM525" i="3"/>
  <c r="AL525" i="3"/>
  <c r="AH525" i="3"/>
  <c r="AG525" i="3"/>
  <c r="AD525" i="3"/>
  <c r="AE525" i="3" s="1"/>
  <c r="AB525" i="3"/>
  <c r="K525" i="3"/>
  <c r="D525" i="3"/>
  <c r="C525" i="3"/>
  <c r="AU524" i="3"/>
  <c r="AO524" i="3"/>
  <c r="AP524" i="3" s="1"/>
  <c r="AN524" i="3"/>
  <c r="AM524" i="3"/>
  <c r="AL524" i="3"/>
  <c r="AH524" i="3"/>
  <c r="AG524" i="3"/>
  <c r="AD524" i="3"/>
  <c r="AE524" i="3" s="1"/>
  <c r="AB524" i="3"/>
  <c r="AK524" i="3" s="1"/>
  <c r="K524" i="3"/>
  <c r="D524" i="3"/>
  <c r="C524" i="3"/>
  <c r="AU523" i="3"/>
  <c r="AO523" i="3"/>
  <c r="AP523" i="3" s="1"/>
  <c r="AN523" i="3"/>
  <c r="AM523" i="3"/>
  <c r="AL523" i="3"/>
  <c r="AH523" i="3"/>
  <c r="AG523" i="3"/>
  <c r="AD523" i="3"/>
  <c r="AE523" i="3" s="1"/>
  <c r="AB523" i="3"/>
  <c r="AC523" i="3" s="1"/>
  <c r="K523" i="3"/>
  <c r="D523" i="3"/>
  <c r="C523" i="3"/>
  <c r="AU522" i="3"/>
  <c r="AO522" i="3"/>
  <c r="AP522" i="3" s="1"/>
  <c r="AN522" i="3"/>
  <c r="AM522" i="3"/>
  <c r="AL522" i="3"/>
  <c r="AH522" i="3"/>
  <c r="AG522" i="3"/>
  <c r="AD522" i="3"/>
  <c r="AE522" i="3" s="1"/>
  <c r="AB522" i="3"/>
  <c r="AK522" i="3" s="1"/>
  <c r="K522" i="3"/>
  <c r="D522" i="3"/>
  <c r="C522" i="3"/>
  <c r="AU521" i="3"/>
  <c r="AO521" i="3"/>
  <c r="AP521" i="3" s="1"/>
  <c r="AN521" i="3"/>
  <c r="AM521" i="3"/>
  <c r="AL521" i="3"/>
  <c r="AH521" i="3"/>
  <c r="AG521" i="3"/>
  <c r="AD521" i="3"/>
  <c r="AE521" i="3" s="1"/>
  <c r="AB521" i="3"/>
  <c r="AC521" i="3" s="1"/>
  <c r="K521" i="3"/>
  <c r="D521" i="3"/>
  <c r="C521" i="3"/>
  <c r="AU520" i="3"/>
  <c r="AO520" i="3"/>
  <c r="AP520" i="3" s="1"/>
  <c r="AN520" i="3"/>
  <c r="AM520" i="3"/>
  <c r="AL520" i="3"/>
  <c r="AH520" i="3"/>
  <c r="AG520" i="3"/>
  <c r="AD520" i="3"/>
  <c r="AE520" i="3" s="1"/>
  <c r="AB520" i="3"/>
  <c r="AK520" i="3" s="1"/>
  <c r="K520" i="3"/>
  <c r="D520" i="3"/>
  <c r="C520" i="3"/>
  <c r="AU519" i="3"/>
  <c r="AO519" i="3"/>
  <c r="AP519" i="3" s="1"/>
  <c r="AN519" i="3"/>
  <c r="AM519" i="3"/>
  <c r="AL519" i="3"/>
  <c r="AH519" i="3"/>
  <c r="AG519" i="3"/>
  <c r="AD519" i="3"/>
  <c r="AE519" i="3" s="1"/>
  <c r="AB519" i="3"/>
  <c r="AC519" i="3" s="1"/>
  <c r="K519" i="3"/>
  <c r="D519" i="3"/>
  <c r="C519" i="3"/>
  <c r="AU518" i="3"/>
  <c r="AO518" i="3"/>
  <c r="AP518" i="3" s="1"/>
  <c r="AN518" i="3"/>
  <c r="AM518" i="3"/>
  <c r="AL518" i="3"/>
  <c r="AH518" i="3"/>
  <c r="AG518" i="3"/>
  <c r="AD518" i="3"/>
  <c r="AE518" i="3" s="1"/>
  <c r="AB518" i="3"/>
  <c r="AK518" i="3" s="1"/>
  <c r="K518" i="3"/>
  <c r="D518" i="3"/>
  <c r="C518" i="3"/>
  <c r="AU517" i="3"/>
  <c r="AO517" i="3"/>
  <c r="AP517" i="3" s="1"/>
  <c r="AN517" i="3"/>
  <c r="AM517" i="3"/>
  <c r="AL517" i="3"/>
  <c r="AH517" i="3"/>
  <c r="AG517" i="3"/>
  <c r="AD517" i="3"/>
  <c r="AE517" i="3" s="1"/>
  <c r="AB517" i="3"/>
  <c r="AC517" i="3" s="1"/>
  <c r="K517" i="3"/>
  <c r="D517" i="3"/>
  <c r="C517" i="3"/>
  <c r="AU516" i="3"/>
  <c r="AO516" i="3"/>
  <c r="AP516" i="3" s="1"/>
  <c r="AN516" i="3"/>
  <c r="AM516" i="3"/>
  <c r="AL516" i="3"/>
  <c r="AH516" i="3"/>
  <c r="AG516" i="3"/>
  <c r="AD516" i="3"/>
  <c r="AE516" i="3" s="1"/>
  <c r="AB516" i="3"/>
  <c r="AK516" i="3" s="1"/>
  <c r="K516" i="3"/>
  <c r="D516" i="3"/>
  <c r="C516" i="3"/>
  <c r="AU515" i="3"/>
  <c r="AO515" i="3"/>
  <c r="AP515" i="3" s="1"/>
  <c r="AN515" i="3"/>
  <c r="AM515" i="3"/>
  <c r="AL515" i="3"/>
  <c r="AH515" i="3"/>
  <c r="AG515" i="3"/>
  <c r="AD515" i="3"/>
  <c r="AE515" i="3" s="1"/>
  <c r="AB515" i="3"/>
  <c r="AC515" i="3" s="1"/>
  <c r="K515" i="3"/>
  <c r="D515" i="3"/>
  <c r="C515" i="3"/>
  <c r="AU514" i="3"/>
  <c r="AO514" i="3"/>
  <c r="AP514" i="3" s="1"/>
  <c r="AN514" i="3"/>
  <c r="AM514" i="3"/>
  <c r="AL514" i="3"/>
  <c r="AH514" i="3"/>
  <c r="AG514" i="3"/>
  <c r="AD514" i="3"/>
  <c r="AE514" i="3" s="1"/>
  <c r="AB514" i="3"/>
  <c r="AK514" i="3" s="1"/>
  <c r="K514" i="3"/>
  <c r="D514" i="3"/>
  <c r="C514" i="3"/>
  <c r="AU513" i="3"/>
  <c r="AO513" i="3"/>
  <c r="AP513" i="3" s="1"/>
  <c r="AN513" i="3"/>
  <c r="AM513" i="3"/>
  <c r="AL513" i="3"/>
  <c r="AH513" i="3"/>
  <c r="AG513" i="3"/>
  <c r="AD513" i="3"/>
  <c r="AE513" i="3" s="1"/>
  <c r="AB513" i="3"/>
  <c r="AK513" i="3" s="1"/>
  <c r="K513" i="3"/>
  <c r="D513" i="3"/>
  <c r="C513" i="3"/>
  <c r="AU512" i="3"/>
  <c r="AO512" i="3"/>
  <c r="AP512" i="3" s="1"/>
  <c r="AN512" i="3"/>
  <c r="AM512" i="3"/>
  <c r="AL512" i="3"/>
  <c r="AH512" i="3"/>
  <c r="AG512" i="3"/>
  <c r="AD512" i="3"/>
  <c r="AE512" i="3" s="1"/>
  <c r="AB512" i="3"/>
  <c r="AC512" i="3" s="1"/>
  <c r="K512" i="3"/>
  <c r="D512" i="3"/>
  <c r="C512" i="3"/>
  <c r="AU511" i="3"/>
  <c r="AO511" i="3"/>
  <c r="AP511" i="3" s="1"/>
  <c r="AN511" i="3"/>
  <c r="AM511" i="3"/>
  <c r="AL511" i="3"/>
  <c r="AH511" i="3"/>
  <c r="AG511" i="3"/>
  <c r="AD511" i="3"/>
  <c r="AE511" i="3" s="1"/>
  <c r="AB511" i="3"/>
  <c r="K511" i="3"/>
  <c r="D511" i="3"/>
  <c r="C511" i="3"/>
  <c r="AU510" i="3"/>
  <c r="AO510" i="3"/>
  <c r="AP510" i="3" s="1"/>
  <c r="AN510" i="3"/>
  <c r="AM510" i="3"/>
  <c r="AL510" i="3"/>
  <c r="AH510" i="3"/>
  <c r="AG510" i="3"/>
  <c r="AD510" i="3"/>
  <c r="AE510" i="3" s="1"/>
  <c r="AB510" i="3"/>
  <c r="AK510" i="3" s="1"/>
  <c r="K510" i="3"/>
  <c r="D510" i="3"/>
  <c r="C510" i="3"/>
  <c r="AU509" i="3"/>
  <c r="AO509" i="3"/>
  <c r="AP509" i="3" s="1"/>
  <c r="AN509" i="3"/>
  <c r="AM509" i="3"/>
  <c r="AL509" i="3"/>
  <c r="AH509" i="3"/>
  <c r="AG509" i="3"/>
  <c r="AD509" i="3"/>
  <c r="AE509" i="3" s="1"/>
  <c r="AB509" i="3"/>
  <c r="AK509" i="3" s="1"/>
  <c r="K509" i="3"/>
  <c r="D509" i="3"/>
  <c r="C509" i="3"/>
  <c r="AU508" i="3"/>
  <c r="AO508" i="3"/>
  <c r="AP508" i="3" s="1"/>
  <c r="AN508" i="3"/>
  <c r="AM508" i="3"/>
  <c r="AL508" i="3"/>
  <c r="AH508" i="3"/>
  <c r="AG508" i="3"/>
  <c r="AD508" i="3"/>
  <c r="AE508" i="3" s="1"/>
  <c r="AB508" i="3"/>
  <c r="AK508" i="3" s="1"/>
  <c r="K508" i="3"/>
  <c r="D508" i="3"/>
  <c r="C508" i="3"/>
  <c r="AU507" i="3"/>
  <c r="AO507" i="3"/>
  <c r="AP507" i="3" s="1"/>
  <c r="AN507" i="3"/>
  <c r="AM507" i="3"/>
  <c r="AL507" i="3"/>
  <c r="AH507" i="3"/>
  <c r="AG507" i="3"/>
  <c r="AD507" i="3"/>
  <c r="AE507" i="3" s="1"/>
  <c r="AB507" i="3"/>
  <c r="AC507" i="3" s="1"/>
  <c r="K507" i="3"/>
  <c r="D507" i="3"/>
  <c r="C507" i="3"/>
  <c r="AU506" i="3"/>
  <c r="AO506" i="3"/>
  <c r="AP506" i="3" s="1"/>
  <c r="AN506" i="3"/>
  <c r="AM506" i="3"/>
  <c r="AL506" i="3"/>
  <c r="AH506" i="3"/>
  <c r="AG506" i="3"/>
  <c r="AD506" i="3"/>
  <c r="AE506" i="3" s="1"/>
  <c r="AB506" i="3"/>
  <c r="AK506" i="3" s="1"/>
  <c r="K506" i="3"/>
  <c r="D506" i="3"/>
  <c r="C506" i="3"/>
  <c r="AU505" i="3"/>
  <c r="AO505" i="3"/>
  <c r="AP505" i="3" s="1"/>
  <c r="AN505" i="3"/>
  <c r="AM505" i="3"/>
  <c r="AL505" i="3"/>
  <c r="AH505" i="3"/>
  <c r="AG505" i="3"/>
  <c r="AD505" i="3"/>
  <c r="AE505" i="3" s="1"/>
  <c r="AB505" i="3"/>
  <c r="AC505" i="3" s="1"/>
  <c r="K505" i="3"/>
  <c r="D505" i="3"/>
  <c r="C505" i="3"/>
  <c r="AU504" i="3"/>
  <c r="AO504" i="3"/>
  <c r="AP504" i="3" s="1"/>
  <c r="AN504" i="3"/>
  <c r="AM504" i="3"/>
  <c r="AL504" i="3"/>
  <c r="AH504" i="3"/>
  <c r="AG504" i="3"/>
  <c r="AD504" i="3"/>
  <c r="AE504" i="3" s="1"/>
  <c r="AB504" i="3"/>
  <c r="AK504" i="3" s="1"/>
  <c r="K504" i="3"/>
  <c r="D504" i="3"/>
  <c r="C504" i="3"/>
  <c r="AU503" i="3"/>
  <c r="AO503" i="3"/>
  <c r="AP503" i="3" s="1"/>
  <c r="AN503" i="3"/>
  <c r="AM503" i="3"/>
  <c r="AL503" i="3"/>
  <c r="AH503" i="3"/>
  <c r="AG503" i="3"/>
  <c r="AD503" i="3"/>
  <c r="AE503" i="3" s="1"/>
  <c r="AB503" i="3"/>
  <c r="AC503" i="3" s="1"/>
  <c r="K503" i="3"/>
  <c r="D503" i="3"/>
  <c r="C503" i="3"/>
  <c r="AU502" i="3"/>
  <c r="AO502" i="3"/>
  <c r="AP502" i="3" s="1"/>
  <c r="AN502" i="3"/>
  <c r="AM502" i="3"/>
  <c r="AL502" i="3"/>
  <c r="AH502" i="3"/>
  <c r="AG502" i="3"/>
  <c r="AD502" i="3"/>
  <c r="AE502" i="3" s="1"/>
  <c r="AB502" i="3"/>
  <c r="AK502" i="3" s="1"/>
  <c r="K502" i="3"/>
  <c r="D502" i="3"/>
  <c r="C502" i="3"/>
  <c r="AU501" i="3"/>
  <c r="AO501" i="3"/>
  <c r="AP501" i="3" s="1"/>
  <c r="AN501" i="3"/>
  <c r="AM501" i="3"/>
  <c r="AL501" i="3"/>
  <c r="AH501" i="3"/>
  <c r="AG501" i="3"/>
  <c r="AD501" i="3"/>
  <c r="AE501" i="3" s="1"/>
  <c r="AB501" i="3"/>
  <c r="AC501" i="3" s="1"/>
  <c r="K501" i="3"/>
  <c r="D501" i="3"/>
  <c r="C501" i="3"/>
  <c r="AU500" i="3"/>
  <c r="AO500" i="3"/>
  <c r="AP500" i="3" s="1"/>
  <c r="AN500" i="3"/>
  <c r="AM500" i="3"/>
  <c r="AL500" i="3"/>
  <c r="AH500" i="3"/>
  <c r="AG500" i="3"/>
  <c r="AD500" i="3"/>
  <c r="AE500" i="3" s="1"/>
  <c r="AB500" i="3"/>
  <c r="AK500" i="3" s="1"/>
  <c r="K500" i="3"/>
  <c r="D500" i="3"/>
  <c r="C500" i="3"/>
  <c r="AU499" i="3"/>
  <c r="AO499" i="3"/>
  <c r="AP499" i="3" s="1"/>
  <c r="AN499" i="3"/>
  <c r="AM499" i="3"/>
  <c r="AL499" i="3"/>
  <c r="AH499" i="3"/>
  <c r="AG499" i="3"/>
  <c r="AD499" i="3"/>
  <c r="AE499" i="3" s="1"/>
  <c r="AB499" i="3"/>
  <c r="AC499" i="3" s="1"/>
  <c r="K499" i="3"/>
  <c r="D499" i="3"/>
  <c r="C499" i="3"/>
  <c r="AU498" i="3"/>
  <c r="AO498" i="3"/>
  <c r="AP498" i="3" s="1"/>
  <c r="AN498" i="3"/>
  <c r="AM498" i="3"/>
  <c r="AL498" i="3"/>
  <c r="AH498" i="3"/>
  <c r="AG498" i="3"/>
  <c r="AD498" i="3"/>
  <c r="AE498" i="3" s="1"/>
  <c r="AB498" i="3"/>
  <c r="AK498" i="3" s="1"/>
  <c r="K498" i="3"/>
  <c r="D498" i="3"/>
  <c r="C498" i="3"/>
  <c r="AU497" i="3"/>
  <c r="AO497" i="3"/>
  <c r="AP497" i="3" s="1"/>
  <c r="AN497" i="3"/>
  <c r="AM497" i="3"/>
  <c r="AL497" i="3"/>
  <c r="AH497" i="3"/>
  <c r="AG497" i="3"/>
  <c r="AD497" i="3"/>
  <c r="AE497" i="3" s="1"/>
  <c r="AB497" i="3"/>
  <c r="AC497" i="3" s="1"/>
  <c r="K497" i="3"/>
  <c r="D497" i="3"/>
  <c r="C497" i="3"/>
  <c r="AU496" i="3"/>
  <c r="AO496" i="3"/>
  <c r="AP496" i="3" s="1"/>
  <c r="AN496" i="3"/>
  <c r="AM496" i="3"/>
  <c r="AL496" i="3"/>
  <c r="AH496" i="3"/>
  <c r="AG496" i="3"/>
  <c r="AD496" i="3"/>
  <c r="AE496" i="3" s="1"/>
  <c r="AB496" i="3"/>
  <c r="AK496" i="3" s="1"/>
  <c r="K496" i="3"/>
  <c r="D496" i="3"/>
  <c r="C496" i="3"/>
  <c r="AU495" i="3"/>
  <c r="AO495" i="3"/>
  <c r="AP495" i="3" s="1"/>
  <c r="AN495" i="3"/>
  <c r="AM495" i="3"/>
  <c r="AL495" i="3"/>
  <c r="AH495" i="3"/>
  <c r="AG495" i="3"/>
  <c r="AD495" i="3"/>
  <c r="AE495" i="3" s="1"/>
  <c r="AB495" i="3"/>
  <c r="AC495" i="3" s="1"/>
  <c r="K495" i="3"/>
  <c r="D495" i="3"/>
  <c r="C495" i="3"/>
  <c r="AU494" i="3"/>
  <c r="AO494" i="3"/>
  <c r="AP494" i="3" s="1"/>
  <c r="AN494" i="3"/>
  <c r="AM494" i="3"/>
  <c r="AL494" i="3"/>
  <c r="AH494" i="3"/>
  <c r="AG494" i="3"/>
  <c r="AD494" i="3"/>
  <c r="AE494" i="3" s="1"/>
  <c r="AB494" i="3"/>
  <c r="AK494" i="3" s="1"/>
  <c r="K494" i="3"/>
  <c r="D494" i="3"/>
  <c r="C494" i="3"/>
  <c r="AU493" i="3"/>
  <c r="AO493" i="3"/>
  <c r="AP493" i="3" s="1"/>
  <c r="AN493" i="3"/>
  <c r="AM493" i="3"/>
  <c r="AL493" i="3"/>
  <c r="AH493" i="3"/>
  <c r="AG493" i="3"/>
  <c r="AD493" i="3"/>
  <c r="AE493" i="3" s="1"/>
  <c r="AB493" i="3"/>
  <c r="AC493" i="3" s="1"/>
  <c r="K493" i="3"/>
  <c r="D493" i="3"/>
  <c r="C493" i="3"/>
  <c r="AU492" i="3"/>
  <c r="AO492" i="3"/>
  <c r="AP492" i="3" s="1"/>
  <c r="AN492" i="3"/>
  <c r="AM492" i="3"/>
  <c r="AL492" i="3"/>
  <c r="AH492" i="3"/>
  <c r="AG492" i="3"/>
  <c r="AD492" i="3"/>
  <c r="AE492" i="3" s="1"/>
  <c r="AB492" i="3"/>
  <c r="AK492" i="3" s="1"/>
  <c r="K492" i="3"/>
  <c r="D492" i="3"/>
  <c r="C492" i="3"/>
  <c r="AU491" i="3"/>
  <c r="AO491" i="3"/>
  <c r="AP491" i="3" s="1"/>
  <c r="AN491" i="3"/>
  <c r="AM491" i="3"/>
  <c r="AL491" i="3"/>
  <c r="AH491" i="3"/>
  <c r="AG491" i="3"/>
  <c r="AD491" i="3"/>
  <c r="AE491" i="3" s="1"/>
  <c r="AB491" i="3"/>
  <c r="AC491" i="3" s="1"/>
  <c r="K491" i="3"/>
  <c r="D491" i="3"/>
  <c r="C491" i="3"/>
  <c r="AU490" i="3"/>
  <c r="AO490" i="3"/>
  <c r="AP490" i="3" s="1"/>
  <c r="AN490" i="3"/>
  <c r="AM490" i="3"/>
  <c r="AL490" i="3"/>
  <c r="AH490" i="3"/>
  <c r="AG490" i="3"/>
  <c r="AD490" i="3"/>
  <c r="AE490" i="3" s="1"/>
  <c r="AB490" i="3"/>
  <c r="AK490" i="3" s="1"/>
  <c r="K490" i="3"/>
  <c r="D490" i="3"/>
  <c r="C490" i="3"/>
  <c r="AU489" i="3"/>
  <c r="AO489" i="3"/>
  <c r="AP489" i="3" s="1"/>
  <c r="AN489" i="3"/>
  <c r="AM489" i="3"/>
  <c r="AL489" i="3"/>
  <c r="AH489" i="3"/>
  <c r="AG489" i="3"/>
  <c r="AD489" i="3"/>
  <c r="AE489" i="3" s="1"/>
  <c r="AB489" i="3"/>
  <c r="AC489" i="3" s="1"/>
  <c r="K489" i="3"/>
  <c r="D489" i="3"/>
  <c r="C489" i="3"/>
  <c r="AU488" i="3"/>
  <c r="AO488" i="3"/>
  <c r="AP488" i="3" s="1"/>
  <c r="AN488" i="3"/>
  <c r="AM488" i="3"/>
  <c r="AL488" i="3"/>
  <c r="AH488" i="3"/>
  <c r="AG488" i="3"/>
  <c r="AD488" i="3"/>
  <c r="AE488" i="3" s="1"/>
  <c r="AB488" i="3"/>
  <c r="AK488" i="3" s="1"/>
  <c r="K488" i="3"/>
  <c r="D488" i="3"/>
  <c r="C488" i="3"/>
  <c r="AU487" i="3"/>
  <c r="AO487" i="3"/>
  <c r="AP487" i="3" s="1"/>
  <c r="AN487" i="3"/>
  <c r="AM487" i="3"/>
  <c r="AL487" i="3"/>
  <c r="AH487" i="3"/>
  <c r="AG487" i="3"/>
  <c r="AD487" i="3"/>
  <c r="AE487" i="3" s="1"/>
  <c r="AB487" i="3"/>
  <c r="AC487" i="3" s="1"/>
  <c r="K487" i="3"/>
  <c r="D487" i="3"/>
  <c r="C487" i="3"/>
  <c r="AU486" i="3"/>
  <c r="AO486" i="3"/>
  <c r="AP486" i="3" s="1"/>
  <c r="AN486" i="3"/>
  <c r="AM486" i="3"/>
  <c r="AL486" i="3"/>
  <c r="AH486" i="3"/>
  <c r="AG486" i="3"/>
  <c r="AD486" i="3"/>
  <c r="AE486" i="3" s="1"/>
  <c r="AB486" i="3"/>
  <c r="AK486" i="3" s="1"/>
  <c r="K486" i="3"/>
  <c r="D486" i="3"/>
  <c r="C486" i="3"/>
  <c r="AU485" i="3"/>
  <c r="AO485" i="3"/>
  <c r="AP485" i="3" s="1"/>
  <c r="AN485" i="3"/>
  <c r="AM485" i="3"/>
  <c r="AL485" i="3"/>
  <c r="AH485" i="3"/>
  <c r="AG485" i="3"/>
  <c r="AD485" i="3"/>
  <c r="AE485" i="3" s="1"/>
  <c r="AB485" i="3"/>
  <c r="AC485" i="3" s="1"/>
  <c r="K485" i="3"/>
  <c r="D485" i="3"/>
  <c r="C485" i="3"/>
  <c r="AU484" i="3"/>
  <c r="AO484" i="3"/>
  <c r="AP484" i="3" s="1"/>
  <c r="AN484" i="3"/>
  <c r="AM484" i="3"/>
  <c r="AL484" i="3"/>
  <c r="AH484" i="3"/>
  <c r="AG484" i="3"/>
  <c r="AD484" i="3"/>
  <c r="AE484" i="3" s="1"/>
  <c r="AB484" i="3"/>
  <c r="AK484" i="3" s="1"/>
  <c r="K484" i="3"/>
  <c r="D484" i="3"/>
  <c r="C484" i="3"/>
  <c r="AU483" i="3"/>
  <c r="AO483" i="3"/>
  <c r="AP483" i="3" s="1"/>
  <c r="AN483" i="3"/>
  <c r="AM483" i="3"/>
  <c r="AL483" i="3"/>
  <c r="AH483" i="3"/>
  <c r="AG483" i="3"/>
  <c r="AD483" i="3"/>
  <c r="AE483" i="3" s="1"/>
  <c r="AB483" i="3"/>
  <c r="AC483" i="3" s="1"/>
  <c r="K483" i="3"/>
  <c r="D483" i="3"/>
  <c r="C483" i="3"/>
  <c r="AU482" i="3"/>
  <c r="AO482" i="3"/>
  <c r="AP482" i="3" s="1"/>
  <c r="AN482" i="3"/>
  <c r="AM482" i="3"/>
  <c r="AL482" i="3"/>
  <c r="AH482" i="3"/>
  <c r="AG482" i="3"/>
  <c r="AD482" i="3"/>
  <c r="AE482" i="3" s="1"/>
  <c r="AB482" i="3"/>
  <c r="AK482" i="3" s="1"/>
  <c r="K482" i="3"/>
  <c r="D482" i="3"/>
  <c r="C482" i="3"/>
  <c r="AU481" i="3"/>
  <c r="AO481" i="3"/>
  <c r="AP481" i="3" s="1"/>
  <c r="AN481" i="3"/>
  <c r="AM481" i="3"/>
  <c r="AL481" i="3"/>
  <c r="AH481" i="3"/>
  <c r="AG481" i="3"/>
  <c r="AD481" i="3"/>
  <c r="AE481" i="3" s="1"/>
  <c r="AB481" i="3"/>
  <c r="AC481" i="3" s="1"/>
  <c r="K481" i="3"/>
  <c r="D481" i="3"/>
  <c r="C481" i="3"/>
  <c r="AU480" i="3"/>
  <c r="AO480" i="3"/>
  <c r="AP480" i="3" s="1"/>
  <c r="AN480" i="3"/>
  <c r="AM480" i="3"/>
  <c r="AL480" i="3"/>
  <c r="AH480" i="3"/>
  <c r="AG480" i="3"/>
  <c r="AD480" i="3"/>
  <c r="AE480" i="3" s="1"/>
  <c r="AB480" i="3"/>
  <c r="AK480" i="3" s="1"/>
  <c r="K480" i="3"/>
  <c r="D480" i="3"/>
  <c r="C480" i="3"/>
  <c r="AU479" i="3"/>
  <c r="AO479" i="3"/>
  <c r="AP479" i="3" s="1"/>
  <c r="AN479" i="3"/>
  <c r="AM479" i="3"/>
  <c r="AL479" i="3"/>
  <c r="AH479" i="3"/>
  <c r="AG479" i="3"/>
  <c r="AD479" i="3"/>
  <c r="AE479" i="3" s="1"/>
  <c r="AB479" i="3"/>
  <c r="AC479" i="3" s="1"/>
  <c r="K479" i="3"/>
  <c r="D479" i="3"/>
  <c r="C479" i="3"/>
  <c r="AU478" i="3"/>
  <c r="AO478" i="3"/>
  <c r="AP478" i="3" s="1"/>
  <c r="AN478" i="3"/>
  <c r="AM478" i="3"/>
  <c r="AL478" i="3"/>
  <c r="AH478" i="3"/>
  <c r="AG478" i="3"/>
  <c r="AD478" i="3"/>
  <c r="AE478" i="3" s="1"/>
  <c r="AB478" i="3"/>
  <c r="AK478" i="3" s="1"/>
  <c r="K478" i="3"/>
  <c r="D478" i="3"/>
  <c r="C478" i="3"/>
  <c r="AU477" i="3"/>
  <c r="AO477" i="3"/>
  <c r="AP477" i="3" s="1"/>
  <c r="AN477" i="3"/>
  <c r="AM477" i="3"/>
  <c r="AL477" i="3"/>
  <c r="AH477" i="3"/>
  <c r="AG477" i="3"/>
  <c r="AD477" i="3"/>
  <c r="AE477" i="3" s="1"/>
  <c r="AB477" i="3"/>
  <c r="AC477" i="3" s="1"/>
  <c r="K477" i="3"/>
  <c r="D477" i="3"/>
  <c r="C477" i="3"/>
  <c r="AU476" i="3"/>
  <c r="AO476" i="3"/>
  <c r="AP476" i="3" s="1"/>
  <c r="AN476" i="3"/>
  <c r="AM476" i="3"/>
  <c r="AL476" i="3"/>
  <c r="AH476" i="3"/>
  <c r="AG476" i="3"/>
  <c r="AD476" i="3"/>
  <c r="AE476" i="3" s="1"/>
  <c r="AB476" i="3"/>
  <c r="AK476" i="3" s="1"/>
  <c r="K476" i="3"/>
  <c r="D476" i="3"/>
  <c r="C476" i="3"/>
  <c r="AU475" i="3"/>
  <c r="AO475" i="3"/>
  <c r="AP475" i="3" s="1"/>
  <c r="AN475" i="3"/>
  <c r="AM475" i="3"/>
  <c r="AL475" i="3"/>
  <c r="AH475" i="3"/>
  <c r="AG475" i="3"/>
  <c r="AD475" i="3"/>
  <c r="AE475" i="3" s="1"/>
  <c r="AB475" i="3"/>
  <c r="AC475" i="3" s="1"/>
  <c r="K475" i="3"/>
  <c r="D475" i="3"/>
  <c r="C475" i="3"/>
  <c r="AU474" i="3"/>
  <c r="AO474" i="3"/>
  <c r="AP474" i="3" s="1"/>
  <c r="AN474" i="3"/>
  <c r="AM474" i="3"/>
  <c r="AL474" i="3"/>
  <c r="AH474" i="3"/>
  <c r="AG474" i="3"/>
  <c r="AD474" i="3"/>
  <c r="AE474" i="3" s="1"/>
  <c r="AB474" i="3"/>
  <c r="AK474" i="3" s="1"/>
  <c r="K474" i="3"/>
  <c r="D474" i="3"/>
  <c r="C474" i="3"/>
  <c r="AU473" i="3"/>
  <c r="AO473" i="3"/>
  <c r="AP473" i="3" s="1"/>
  <c r="AN473" i="3"/>
  <c r="AM473" i="3"/>
  <c r="AL473" i="3"/>
  <c r="AH473" i="3"/>
  <c r="AG473" i="3"/>
  <c r="AD473" i="3"/>
  <c r="AE473" i="3" s="1"/>
  <c r="AB473" i="3"/>
  <c r="AC473" i="3" s="1"/>
  <c r="K473" i="3"/>
  <c r="D473" i="3"/>
  <c r="C473" i="3"/>
  <c r="AU472" i="3"/>
  <c r="AO472" i="3"/>
  <c r="AP472" i="3" s="1"/>
  <c r="AN472" i="3"/>
  <c r="AM472" i="3"/>
  <c r="AL472" i="3"/>
  <c r="AH472" i="3"/>
  <c r="AG472" i="3"/>
  <c r="AD472" i="3"/>
  <c r="AE472" i="3" s="1"/>
  <c r="AB472" i="3"/>
  <c r="AK472" i="3" s="1"/>
  <c r="K472" i="3"/>
  <c r="D472" i="3"/>
  <c r="C472" i="3"/>
  <c r="AU471" i="3"/>
  <c r="AO471" i="3"/>
  <c r="AP471" i="3" s="1"/>
  <c r="AN471" i="3"/>
  <c r="AM471" i="3"/>
  <c r="AL471" i="3"/>
  <c r="AH471" i="3"/>
  <c r="AG471" i="3"/>
  <c r="AD471" i="3"/>
  <c r="AE471" i="3" s="1"/>
  <c r="AB471" i="3"/>
  <c r="AC471" i="3" s="1"/>
  <c r="K471" i="3"/>
  <c r="D471" i="3"/>
  <c r="C471" i="3"/>
  <c r="AU470" i="3"/>
  <c r="AO470" i="3"/>
  <c r="AP470" i="3" s="1"/>
  <c r="AN470" i="3"/>
  <c r="AM470" i="3"/>
  <c r="AL470" i="3"/>
  <c r="AH470" i="3"/>
  <c r="AG470" i="3"/>
  <c r="AD470" i="3"/>
  <c r="AE470" i="3" s="1"/>
  <c r="AB470" i="3"/>
  <c r="AK470" i="3" s="1"/>
  <c r="K470" i="3"/>
  <c r="D470" i="3"/>
  <c r="C470" i="3"/>
  <c r="AU469" i="3"/>
  <c r="AO469" i="3"/>
  <c r="AP469" i="3" s="1"/>
  <c r="AN469" i="3"/>
  <c r="AM469" i="3"/>
  <c r="AL469" i="3"/>
  <c r="AH469" i="3"/>
  <c r="AG469" i="3"/>
  <c r="AD469" i="3"/>
  <c r="AE469" i="3" s="1"/>
  <c r="AB469" i="3"/>
  <c r="AC469" i="3" s="1"/>
  <c r="K469" i="3"/>
  <c r="D469" i="3"/>
  <c r="C469" i="3"/>
  <c r="AU468" i="3"/>
  <c r="AO468" i="3"/>
  <c r="AP468" i="3" s="1"/>
  <c r="AN468" i="3"/>
  <c r="AM468" i="3"/>
  <c r="AL468" i="3"/>
  <c r="AH468" i="3"/>
  <c r="AG468" i="3"/>
  <c r="AD468" i="3"/>
  <c r="AE468" i="3" s="1"/>
  <c r="AB468" i="3"/>
  <c r="AK468" i="3" s="1"/>
  <c r="K468" i="3"/>
  <c r="D468" i="3"/>
  <c r="C468" i="3"/>
  <c r="AO467" i="3"/>
  <c r="AP467" i="3" s="1"/>
  <c r="AN467" i="3"/>
  <c r="AM467" i="3"/>
  <c r="AL467" i="3"/>
  <c r="AK467" i="3"/>
  <c r="AH467" i="3"/>
  <c r="AG467" i="3"/>
  <c r="AB467" i="3"/>
  <c r="AC467" i="3" s="1"/>
  <c r="K467" i="3"/>
  <c r="D467" i="3"/>
  <c r="C467" i="3"/>
  <c r="AU466" i="3"/>
  <c r="AO466" i="3"/>
  <c r="AP466" i="3" s="1"/>
  <c r="AN466" i="3"/>
  <c r="AM466" i="3"/>
  <c r="AL466" i="3"/>
  <c r="AH466" i="3"/>
  <c r="AG466" i="3"/>
  <c r="AD466" i="3"/>
  <c r="AE466" i="3" s="1"/>
  <c r="AB466" i="3"/>
  <c r="AK466" i="3" s="1"/>
  <c r="K466" i="3"/>
  <c r="D466" i="3"/>
  <c r="C466" i="3"/>
  <c r="AU465" i="3"/>
  <c r="AO465" i="3"/>
  <c r="AP465" i="3" s="1"/>
  <c r="AN465" i="3"/>
  <c r="AM465" i="3"/>
  <c r="AL465" i="3"/>
  <c r="AH465" i="3"/>
  <c r="AG465" i="3"/>
  <c r="AD465" i="3"/>
  <c r="AE465" i="3" s="1"/>
  <c r="AB465" i="3"/>
  <c r="AC465" i="3" s="1"/>
  <c r="K465" i="3"/>
  <c r="D465" i="3"/>
  <c r="C465" i="3"/>
  <c r="AU464" i="3"/>
  <c r="AO464" i="3"/>
  <c r="AP464" i="3" s="1"/>
  <c r="AN464" i="3"/>
  <c r="AM464" i="3"/>
  <c r="AL464" i="3"/>
  <c r="AH464" i="3"/>
  <c r="AG464" i="3"/>
  <c r="AD464" i="3"/>
  <c r="AE464" i="3" s="1"/>
  <c r="AB464" i="3"/>
  <c r="AK464" i="3" s="1"/>
  <c r="K464" i="3"/>
  <c r="D464" i="3"/>
  <c r="C464" i="3"/>
  <c r="AU463" i="3"/>
  <c r="AO463" i="3"/>
  <c r="AP463" i="3" s="1"/>
  <c r="AN463" i="3"/>
  <c r="AM463" i="3"/>
  <c r="AL463" i="3"/>
  <c r="AH463" i="3"/>
  <c r="AG463" i="3"/>
  <c r="AD463" i="3"/>
  <c r="AE463" i="3" s="1"/>
  <c r="AB463" i="3"/>
  <c r="AC463" i="3" s="1"/>
  <c r="K463" i="3"/>
  <c r="D463" i="3"/>
  <c r="C463" i="3"/>
  <c r="AU462" i="3"/>
  <c r="AO462" i="3"/>
  <c r="AP462" i="3" s="1"/>
  <c r="AN462" i="3"/>
  <c r="AM462" i="3"/>
  <c r="AL462" i="3"/>
  <c r="AH462" i="3"/>
  <c r="AG462" i="3"/>
  <c r="AD462" i="3"/>
  <c r="AE462" i="3" s="1"/>
  <c r="AB462" i="3"/>
  <c r="AK462" i="3" s="1"/>
  <c r="K462" i="3"/>
  <c r="D462" i="3"/>
  <c r="C462" i="3"/>
  <c r="AU461" i="3"/>
  <c r="AO461" i="3"/>
  <c r="AP461" i="3" s="1"/>
  <c r="AN461" i="3"/>
  <c r="AM461" i="3"/>
  <c r="AL461" i="3"/>
  <c r="AH461" i="3"/>
  <c r="AG461" i="3"/>
  <c r="AD461" i="3"/>
  <c r="AE461" i="3" s="1"/>
  <c r="AB461" i="3"/>
  <c r="AC461" i="3" s="1"/>
  <c r="K461" i="3"/>
  <c r="D461" i="3"/>
  <c r="C461" i="3"/>
  <c r="AU460" i="3"/>
  <c r="AO460" i="3"/>
  <c r="AP460" i="3" s="1"/>
  <c r="AN460" i="3"/>
  <c r="AM460" i="3"/>
  <c r="AL460" i="3"/>
  <c r="AH460" i="3"/>
  <c r="AG460" i="3"/>
  <c r="AD460" i="3"/>
  <c r="AE460" i="3" s="1"/>
  <c r="AB460" i="3"/>
  <c r="AK460" i="3" s="1"/>
  <c r="K460" i="3"/>
  <c r="C460" i="3"/>
  <c r="R460" i="3" s="1"/>
  <c r="AU459" i="3"/>
  <c r="AO459" i="3"/>
  <c r="AP459" i="3" s="1"/>
  <c r="AN459" i="3"/>
  <c r="AM459" i="3"/>
  <c r="AL459" i="3"/>
  <c r="AH459" i="3"/>
  <c r="AG459" i="3"/>
  <c r="AD459" i="3"/>
  <c r="AE459" i="3" s="1"/>
  <c r="AB459" i="3"/>
  <c r="AK459" i="3" s="1"/>
  <c r="K459" i="3"/>
  <c r="D459" i="3"/>
  <c r="C459" i="3"/>
  <c r="AU458" i="3"/>
  <c r="AO458" i="3"/>
  <c r="AP458" i="3" s="1"/>
  <c r="AN458" i="3"/>
  <c r="AM458" i="3"/>
  <c r="AL458" i="3"/>
  <c r="AH458" i="3"/>
  <c r="AG458" i="3"/>
  <c r="AD458" i="3"/>
  <c r="AE458" i="3" s="1"/>
  <c r="AB458" i="3"/>
  <c r="AC458" i="3" s="1"/>
  <c r="K458" i="3"/>
  <c r="D458" i="3"/>
  <c r="C458" i="3"/>
  <c r="AU457" i="3"/>
  <c r="AO457" i="3"/>
  <c r="AP457" i="3" s="1"/>
  <c r="AN457" i="3"/>
  <c r="AM457" i="3"/>
  <c r="AL457" i="3"/>
  <c r="AH457" i="3"/>
  <c r="AG457" i="3"/>
  <c r="AD457" i="3"/>
  <c r="AE457" i="3" s="1"/>
  <c r="AB457" i="3"/>
  <c r="AK457" i="3" s="1"/>
  <c r="K457" i="3"/>
  <c r="D457" i="3"/>
  <c r="C457" i="3"/>
  <c r="AU456" i="3"/>
  <c r="AO456" i="3"/>
  <c r="AP456" i="3" s="1"/>
  <c r="AN456" i="3"/>
  <c r="AM456" i="3"/>
  <c r="AL456" i="3"/>
  <c r="AH456" i="3"/>
  <c r="AG456" i="3"/>
  <c r="AD456" i="3"/>
  <c r="AE456" i="3" s="1"/>
  <c r="AB456" i="3"/>
  <c r="AC456" i="3" s="1"/>
  <c r="K456" i="3"/>
  <c r="D456" i="3"/>
  <c r="C456" i="3"/>
  <c r="AU455" i="3"/>
  <c r="AO455" i="3"/>
  <c r="AP455" i="3" s="1"/>
  <c r="AN455" i="3"/>
  <c r="AM455" i="3"/>
  <c r="AL455" i="3"/>
  <c r="AH455" i="3"/>
  <c r="AG455" i="3"/>
  <c r="AD455" i="3"/>
  <c r="AE455" i="3" s="1"/>
  <c r="AB455" i="3"/>
  <c r="AK455" i="3" s="1"/>
  <c r="K455" i="3"/>
  <c r="D455" i="3"/>
  <c r="C455" i="3"/>
  <c r="AU454" i="3"/>
  <c r="AO454" i="3"/>
  <c r="AP454" i="3" s="1"/>
  <c r="AN454" i="3"/>
  <c r="AM454" i="3"/>
  <c r="AL454" i="3"/>
  <c r="AH454" i="3"/>
  <c r="AG454" i="3"/>
  <c r="AD454" i="3"/>
  <c r="AE454" i="3" s="1"/>
  <c r="AB454" i="3"/>
  <c r="AC454" i="3" s="1"/>
  <c r="K454" i="3"/>
  <c r="D454" i="3"/>
  <c r="C454" i="3"/>
  <c r="AU453" i="3"/>
  <c r="AO453" i="3"/>
  <c r="AP453" i="3" s="1"/>
  <c r="AN453" i="3"/>
  <c r="AM453" i="3"/>
  <c r="AL453" i="3"/>
  <c r="AH453" i="3"/>
  <c r="AG453" i="3"/>
  <c r="AD453" i="3"/>
  <c r="AE453" i="3" s="1"/>
  <c r="AB453" i="3"/>
  <c r="AK453" i="3" s="1"/>
  <c r="K453" i="3"/>
  <c r="D453" i="3"/>
  <c r="C453" i="3"/>
  <c r="AU452" i="3"/>
  <c r="AO452" i="3"/>
  <c r="AP452" i="3" s="1"/>
  <c r="AN452" i="3"/>
  <c r="AM452" i="3"/>
  <c r="AL452" i="3"/>
  <c r="AH452" i="3"/>
  <c r="AG452" i="3"/>
  <c r="AD452" i="3"/>
  <c r="AE452" i="3" s="1"/>
  <c r="AB452" i="3"/>
  <c r="AC452" i="3" s="1"/>
  <c r="K452" i="3"/>
  <c r="D452" i="3"/>
  <c r="C452" i="3"/>
  <c r="AU451" i="3"/>
  <c r="AO451" i="3"/>
  <c r="AP451" i="3" s="1"/>
  <c r="AN451" i="3"/>
  <c r="AM451" i="3"/>
  <c r="AL451" i="3"/>
  <c r="AH451" i="3"/>
  <c r="AG451" i="3"/>
  <c r="AD451" i="3"/>
  <c r="AE451" i="3" s="1"/>
  <c r="AB451" i="3"/>
  <c r="AK451" i="3" s="1"/>
  <c r="K451" i="3"/>
  <c r="D451" i="3"/>
  <c r="C451" i="3"/>
  <c r="AU450" i="3"/>
  <c r="AO450" i="3"/>
  <c r="AP450" i="3" s="1"/>
  <c r="AN450" i="3"/>
  <c r="AM450" i="3"/>
  <c r="AL450" i="3"/>
  <c r="AH450" i="3"/>
  <c r="AG450" i="3"/>
  <c r="AD450" i="3"/>
  <c r="AE450" i="3" s="1"/>
  <c r="AB450" i="3"/>
  <c r="AC450" i="3" s="1"/>
  <c r="K450" i="3"/>
  <c r="D450" i="3"/>
  <c r="C450" i="3"/>
  <c r="AU449" i="3"/>
  <c r="AO449" i="3"/>
  <c r="AP449" i="3" s="1"/>
  <c r="AN449" i="3"/>
  <c r="AM449" i="3"/>
  <c r="AL449" i="3"/>
  <c r="AH449" i="3"/>
  <c r="AG449" i="3"/>
  <c r="AD449" i="3"/>
  <c r="AE449" i="3" s="1"/>
  <c r="AB449" i="3"/>
  <c r="K449" i="3"/>
  <c r="D449" i="3"/>
  <c r="C449" i="3"/>
  <c r="AU448" i="3"/>
  <c r="AO448" i="3"/>
  <c r="AP448" i="3" s="1"/>
  <c r="AN448" i="3"/>
  <c r="AM448" i="3"/>
  <c r="AL448" i="3"/>
  <c r="AH448" i="3"/>
  <c r="AG448" i="3"/>
  <c r="AD448" i="3"/>
  <c r="AE448" i="3" s="1"/>
  <c r="AB448" i="3"/>
  <c r="AC448" i="3" s="1"/>
  <c r="K448" i="3"/>
  <c r="D448" i="3"/>
  <c r="C448" i="3"/>
  <c r="AU447" i="3"/>
  <c r="AO447" i="3"/>
  <c r="AP447" i="3" s="1"/>
  <c r="AN447" i="3"/>
  <c r="AM447" i="3"/>
  <c r="AL447" i="3"/>
  <c r="AH447" i="3"/>
  <c r="AG447" i="3"/>
  <c r="AD447" i="3"/>
  <c r="AE447" i="3" s="1"/>
  <c r="AB447" i="3"/>
  <c r="K447" i="3"/>
  <c r="D447" i="3"/>
  <c r="C447" i="3"/>
  <c r="AU446" i="3"/>
  <c r="AO446" i="3"/>
  <c r="AP446" i="3" s="1"/>
  <c r="AN446" i="3"/>
  <c r="AM446" i="3"/>
  <c r="AL446" i="3"/>
  <c r="AH446" i="3"/>
  <c r="AG446" i="3"/>
  <c r="AD446" i="3"/>
  <c r="AE446" i="3" s="1"/>
  <c r="AB446" i="3"/>
  <c r="AC446" i="3" s="1"/>
  <c r="K446" i="3"/>
  <c r="D446" i="3"/>
  <c r="C446" i="3"/>
  <c r="AU445" i="3"/>
  <c r="AO445" i="3"/>
  <c r="AP445" i="3" s="1"/>
  <c r="AN445" i="3"/>
  <c r="AM445" i="3"/>
  <c r="AL445" i="3"/>
  <c r="AH445" i="3"/>
  <c r="AG445" i="3"/>
  <c r="AD445" i="3"/>
  <c r="AE445" i="3" s="1"/>
  <c r="AB445" i="3"/>
  <c r="K445" i="3"/>
  <c r="D445" i="3"/>
  <c r="C445" i="3"/>
  <c r="AU444" i="3"/>
  <c r="AO444" i="3"/>
  <c r="AP444" i="3" s="1"/>
  <c r="AN444" i="3"/>
  <c r="AM444" i="3"/>
  <c r="AL444" i="3"/>
  <c r="AH444" i="3"/>
  <c r="AG444" i="3"/>
  <c r="AD444" i="3"/>
  <c r="AE444" i="3" s="1"/>
  <c r="AB444" i="3"/>
  <c r="AC444" i="3" s="1"/>
  <c r="K444" i="3"/>
  <c r="D444" i="3"/>
  <c r="C444" i="3"/>
  <c r="AU443" i="3"/>
  <c r="AO443" i="3"/>
  <c r="AP443" i="3" s="1"/>
  <c r="AN443" i="3"/>
  <c r="AM443" i="3"/>
  <c r="AL443" i="3"/>
  <c r="AH443" i="3"/>
  <c r="AG443" i="3"/>
  <c r="AD443" i="3"/>
  <c r="AE443" i="3" s="1"/>
  <c r="AB443" i="3"/>
  <c r="K443" i="3"/>
  <c r="D443" i="3"/>
  <c r="C443" i="3"/>
  <c r="AU442" i="3"/>
  <c r="AO442" i="3"/>
  <c r="AP442" i="3" s="1"/>
  <c r="AN442" i="3"/>
  <c r="AM442" i="3"/>
  <c r="AL442" i="3"/>
  <c r="AH442" i="3"/>
  <c r="AG442" i="3"/>
  <c r="AD442" i="3"/>
  <c r="AE442" i="3" s="1"/>
  <c r="AB442" i="3"/>
  <c r="AC442" i="3" s="1"/>
  <c r="K442" i="3"/>
  <c r="D442" i="3"/>
  <c r="C442" i="3"/>
  <c r="AU441" i="3"/>
  <c r="AO441" i="3"/>
  <c r="AP441" i="3" s="1"/>
  <c r="AN441" i="3"/>
  <c r="AM441" i="3"/>
  <c r="AL441" i="3"/>
  <c r="AH441" i="3"/>
  <c r="AG441" i="3"/>
  <c r="AD441" i="3"/>
  <c r="AE441" i="3" s="1"/>
  <c r="AB441" i="3"/>
  <c r="K441" i="3"/>
  <c r="D441" i="3"/>
  <c r="C441" i="3"/>
  <c r="AU440" i="3"/>
  <c r="AO440" i="3"/>
  <c r="AP440" i="3" s="1"/>
  <c r="AN440" i="3"/>
  <c r="AM440" i="3"/>
  <c r="AL440" i="3"/>
  <c r="AH440" i="3"/>
  <c r="AG440" i="3"/>
  <c r="AD440" i="3"/>
  <c r="AE440" i="3" s="1"/>
  <c r="AB440" i="3"/>
  <c r="AC440" i="3" s="1"/>
  <c r="K440" i="3"/>
  <c r="D440" i="3"/>
  <c r="C440" i="3"/>
  <c r="AU439" i="3"/>
  <c r="AO439" i="3"/>
  <c r="AP439" i="3" s="1"/>
  <c r="AN439" i="3"/>
  <c r="AM439" i="3"/>
  <c r="AL439" i="3"/>
  <c r="AH439" i="3"/>
  <c r="AG439" i="3"/>
  <c r="AD439" i="3"/>
  <c r="AE439" i="3" s="1"/>
  <c r="AB439" i="3"/>
  <c r="K439" i="3"/>
  <c r="D439" i="3"/>
  <c r="C439" i="3"/>
  <c r="AU438" i="3"/>
  <c r="AO438" i="3"/>
  <c r="AP438" i="3" s="1"/>
  <c r="AN438" i="3"/>
  <c r="AM438" i="3"/>
  <c r="AL438" i="3"/>
  <c r="AH438" i="3"/>
  <c r="AG438" i="3"/>
  <c r="AD438" i="3"/>
  <c r="AE438" i="3" s="1"/>
  <c r="AB438" i="3"/>
  <c r="AC438" i="3" s="1"/>
  <c r="K438" i="3"/>
  <c r="D438" i="3"/>
  <c r="C438" i="3"/>
  <c r="AU437" i="3"/>
  <c r="AO437" i="3"/>
  <c r="AP437" i="3" s="1"/>
  <c r="AN437" i="3"/>
  <c r="AM437" i="3"/>
  <c r="AL437" i="3"/>
  <c r="AH437" i="3"/>
  <c r="AG437" i="3"/>
  <c r="AD437" i="3"/>
  <c r="AE437" i="3" s="1"/>
  <c r="AB437" i="3"/>
  <c r="K437" i="3"/>
  <c r="D437" i="3"/>
  <c r="C437" i="3"/>
  <c r="AU436" i="3"/>
  <c r="AO436" i="3"/>
  <c r="AP436" i="3" s="1"/>
  <c r="AN436" i="3"/>
  <c r="AM436" i="3"/>
  <c r="AL436" i="3"/>
  <c r="AH436" i="3"/>
  <c r="AG436" i="3"/>
  <c r="AD436" i="3"/>
  <c r="AE436" i="3" s="1"/>
  <c r="AB436" i="3"/>
  <c r="AC436" i="3" s="1"/>
  <c r="K436" i="3"/>
  <c r="D436" i="3"/>
  <c r="C436" i="3"/>
  <c r="AU435" i="3"/>
  <c r="AO435" i="3"/>
  <c r="AP435" i="3" s="1"/>
  <c r="AN435" i="3"/>
  <c r="AM435" i="3"/>
  <c r="AL435" i="3"/>
  <c r="AH435" i="3"/>
  <c r="AG435" i="3"/>
  <c r="AD435" i="3"/>
  <c r="AE435" i="3" s="1"/>
  <c r="AB435" i="3"/>
  <c r="K435" i="3"/>
  <c r="D435" i="3"/>
  <c r="C435" i="3"/>
  <c r="AU434" i="3"/>
  <c r="AO434" i="3"/>
  <c r="AP434" i="3" s="1"/>
  <c r="AN434" i="3"/>
  <c r="AM434" i="3"/>
  <c r="AL434" i="3"/>
  <c r="AH434" i="3"/>
  <c r="AG434" i="3"/>
  <c r="AD434" i="3"/>
  <c r="AE434" i="3" s="1"/>
  <c r="AB434" i="3"/>
  <c r="AC434" i="3" s="1"/>
  <c r="K434" i="3"/>
  <c r="D434" i="3"/>
  <c r="C434" i="3"/>
  <c r="AU433" i="3"/>
  <c r="AO433" i="3"/>
  <c r="AP433" i="3" s="1"/>
  <c r="AN433" i="3"/>
  <c r="AM433" i="3"/>
  <c r="AL433" i="3"/>
  <c r="AH433" i="3"/>
  <c r="AG433" i="3"/>
  <c r="AD433" i="3"/>
  <c r="AE433" i="3" s="1"/>
  <c r="AB433" i="3"/>
  <c r="K433" i="3"/>
  <c r="D433" i="3"/>
  <c r="C433" i="3"/>
  <c r="AU432" i="3"/>
  <c r="AO432" i="3"/>
  <c r="AP432" i="3" s="1"/>
  <c r="AN432" i="3"/>
  <c r="AM432" i="3"/>
  <c r="AL432" i="3"/>
  <c r="AH432" i="3"/>
  <c r="AG432" i="3"/>
  <c r="AD432" i="3"/>
  <c r="AE432" i="3" s="1"/>
  <c r="AB432" i="3"/>
  <c r="AC432" i="3" s="1"/>
  <c r="K432" i="3"/>
  <c r="D432" i="3"/>
  <c r="C432" i="3"/>
  <c r="AU431" i="3"/>
  <c r="AO431" i="3"/>
  <c r="AP431" i="3" s="1"/>
  <c r="AN431" i="3"/>
  <c r="AM431" i="3"/>
  <c r="AL431" i="3"/>
  <c r="AH431" i="3"/>
  <c r="AG431" i="3"/>
  <c r="AD431" i="3"/>
  <c r="AE431" i="3" s="1"/>
  <c r="AB431" i="3"/>
  <c r="K431" i="3"/>
  <c r="D431" i="3"/>
  <c r="C431" i="3"/>
  <c r="AU430" i="3"/>
  <c r="AO430" i="3"/>
  <c r="AP430" i="3" s="1"/>
  <c r="AN430" i="3"/>
  <c r="AM430" i="3"/>
  <c r="AL430" i="3"/>
  <c r="AH430" i="3"/>
  <c r="AG430" i="3"/>
  <c r="AD430" i="3"/>
  <c r="AE430" i="3" s="1"/>
  <c r="AB430" i="3"/>
  <c r="AC430" i="3" s="1"/>
  <c r="K430" i="3"/>
  <c r="D430" i="3"/>
  <c r="C430" i="3"/>
  <c r="AU429" i="3"/>
  <c r="AO429" i="3"/>
  <c r="AP429" i="3" s="1"/>
  <c r="AN429" i="3"/>
  <c r="AM429" i="3"/>
  <c r="AL429" i="3"/>
  <c r="AH429" i="3"/>
  <c r="AG429" i="3"/>
  <c r="AD429" i="3"/>
  <c r="AE429" i="3" s="1"/>
  <c r="AB429" i="3"/>
  <c r="K429" i="3"/>
  <c r="D429" i="3"/>
  <c r="C429" i="3"/>
  <c r="AU428" i="3"/>
  <c r="AO428" i="3"/>
  <c r="AP428" i="3" s="1"/>
  <c r="AN428" i="3"/>
  <c r="AM428" i="3"/>
  <c r="AL428" i="3"/>
  <c r="AH428" i="3"/>
  <c r="AG428" i="3"/>
  <c r="AD428" i="3"/>
  <c r="AE428" i="3" s="1"/>
  <c r="AB428" i="3"/>
  <c r="AC428" i="3" s="1"/>
  <c r="K428" i="3"/>
  <c r="D428" i="3"/>
  <c r="C428" i="3"/>
  <c r="AU427" i="3"/>
  <c r="AO427" i="3"/>
  <c r="AP427" i="3" s="1"/>
  <c r="AN427" i="3"/>
  <c r="AM427" i="3"/>
  <c r="AL427" i="3"/>
  <c r="AH427" i="3"/>
  <c r="AG427" i="3"/>
  <c r="AD427" i="3"/>
  <c r="AE427" i="3" s="1"/>
  <c r="AB427" i="3"/>
  <c r="K427" i="3"/>
  <c r="D427" i="3"/>
  <c r="C427" i="3"/>
  <c r="AU426" i="3"/>
  <c r="AO426" i="3"/>
  <c r="AP426" i="3" s="1"/>
  <c r="AN426" i="3"/>
  <c r="AM426" i="3"/>
  <c r="AL426" i="3"/>
  <c r="AH426" i="3"/>
  <c r="AG426" i="3"/>
  <c r="AD426" i="3"/>
  <c r="AE426" i="3" s="1"/>
  <c r="AB426" i="3"/>
  <c r="AC426" i="3" s="1"/>
  <c r="K426" i="3"/>
  <c r="D426" i="3"/>
  <c r="C426" i="3"/>
  <c r="AU425" i="3"/>
  <c r="AO425" i="3"/>
  <c r="AP425" i="3" s="1"/>
  <c r="AN425" i="3"/>
  <c r="AM425" i="3"/>
  <c r="AL425" i="3"/>
  <c r="AH425" i="3"/>
  <c r="AG425" i="3"/>
  <c r="AD425" i="3"/>
  <c r="AE425" i="3" s="1"/>
  <c r="AB425" i="3"/>
  <c r="K425" i="3"/>
  <c r="D425" i="3"/>
  <c r="C425" i="3"/>
  <c r="AU424" i="3"/>
  <c r="AO424" i="3"/>
  <c r="AP424" i="3" s="1"/>
  <c r="AN424" i="3"/>
  <c r="AM424" i="3"/>
  <c r="AL424" i="3"/>
  <c r="AH424" i="3"/>
  <c r="AG424" i="3"/>
  <c r="AD424" i="3"/>
  <c r="AE424" i="3" s="1"/>
  <c r="AB424" i="3"/>
  <c r="AC424" i="3" s="1"/>
  <c r="K424" i="3"/>
  <c r="D424" i="3"/>
  <c r="C424" i="3"/>
  <c r="AU423" i="3"/>
  <c r="AO423" i="3"/>
  <c r="AP423" i="3" s="1"/>
  <c r="AN423" i="3"/>
  <c r="AM423" i="3"/>
  <c r="AL423" i="3"/>
  <c r="AH423" i="3"/>
  <c r="AG423" i="3"/>
  <c r="AD423" i="3"/>
  <c r="AE423" i="3" s="1"/>
  <c r="AB423" i="3"/>
  <c r="K423" i="3"/>
  <c r="D423" i="3"/>
  <c r="C423" i="3"/>
  <c r="AU422" i="3"/>
  <c r="AO422" i="3"/>
  <c r="AP422" i="3" s="1"/>
  <c r="AN422" i="3"/>
  <c r="AM422" i="3"/>
  <c r="AL422" i="3"/>
  <c r="AH422" i="3"/>
  <c r="AG422" i="3"/>
  <c r="AD422" i="3"/>
  <c r="AE422" i="3" s="1"/>
  <c r="AB422" i="3"/>
  <c r="AC422" i="3" s="1"/>
  <c r="K422" i="3"/>
  <c r="D422" i="3"/>
  <c r="C422" i="3"/>
  <c r="AU421" i="3"/>
  <c r="AO421" i="3"/>
  <c r="AP421" i="3" s="1"/>
  <c r="AN421" i="3"/>
  <c r="AM421" i="3"/>
  <c r="AL421" i="3"/>
  <c r="AH421" i="3"/>
  <c r="AG421" i="3"/>
  <c r="AD421" i="3"/>
  <c r="AE421" i="3" s="1"/>
  <c r="AB421" i="3"/>
  <c r="K421" i="3"/>
  <c r="D421" i="3"/>
  <c r="C421" i="3"/>
  <c r="AU420" i="3"/>
  <c r="AO420" i="3"/>
  <c r="AP420" i="3" s="1"/>
  <c r="AN420" i="3"/>
  <c r="AM420" i="3"/>
  <c r="AL420" i="3"/>
  <c r="AH420" i="3"/>
  <c r="AG420" i="3"/>
  <c r="AD420" i="3"/>
  <c r="AE420" i="3" s="1"/>
  <c r="AB420" i="3"/>
  <c r="AC420" i="3" s="1"/>
  <c r="K420" i="3"/>
  <c r="D420" i="3"/>
  <c r="C420" i="3"/>
  <c r="AU419" i="3"/>
  <c r="AO419" i="3"/>
  <c r="AP419" i="3" s="1"/>
  <c r="AN419" i="3"/>
  <c r="AM419" i="3"/>
  <c r="AL419" i="3"/>
  <c r="AH419" i="3"/>
  <c r="AG419" i="3"/>
  <c r="AD419" i="3"/>
  <c r="AE419" i="3" s="1"/>
  <c r="AB419" i="3"/>
  <c r="K419" i="3"/>
  <c r="D419" i="3"/>
  <c r="C419" i="3"/>
  <c r="AU418" i="3"/>
  <c r="AO418" i="3"/>
  <c r="AP418" i="3" s="1"/>
  <c r="AN418" i="3"/>
  <c r="AM418" i="3"/>
  <c r="AL418" i="3"/>
  <c r="AH418" i="3"/>
  <c r="AG418" i="3"/>
  <c r="AD418" i="3"/>
  <c r="AE418" i="3" s="1"/>
  <c r="AB418" i="3"/>
  <c r="AC418" i="3" s="1"/>
  <c r="K418" i="3"/>
  <c r="D418" i="3"/>
  <c r="C418" i="3"/>
  <c r="AU417" i="3"/>
  <c r="AO417" i="3"/>
  <c r="AP417" i="3" s="1"/>
  <c r="AN417" i="3"/>
  <c r="AM417" i="3"/>
  <c r="AL417" i="3"/>
  <c r="AH417" i="3"/>
  <c r="AG417" i="3"/>
  <c r="AD417" i="3"/>
  <c r="AE417" i="3" s="1"/>
  <c r="AB417" i="3"/>
  <c r="K417" i="3"/>
  <c r="D417" i="3"/>
  <c r="C417" i="3"/>
  <c r="AU416" i="3"/>
  <c r="AO416" i="3"/>
  <c r="AP416" i="3" s="1"/>
  <c r="AN416" i="3"/>
  <c r="AM416" i="3"/>
  <c r="AL416" i="3"/>
  <c r="AH416" i="3"/>
  <c r="AG416" i="3"/>
  <c r="AD416" i="3"/>
  <c r="AE416" i="3" s="1"/>
  <c r="AB416" i="3"/>
  <c r="AK416" i="3" s="1"/>
  <c r="K416" i="3"/>
  <c r="D416" i="3"/>
  <c r="C416" i="3"/>
  <c r="AU415" i="3"/>
  <c r="AO415" i="3"/>
  <c r="AP415" i="3" s="1"/>
  <c r="AN415" i="3"/>
  <c r="AM415" i="3"/>
  <c r="AL415" i="3"/>
  <c r="AH415" i="3"/>
  <c r="AG415" i="3"/>
  <c r="AD415" i="3"/>
  <c r="AE415" i="3" s="1"/>
  <c r="AB415" i="3"/>
  <c r="AK415" i="3" s="1"/>
  <c r="K415" i="3"/>
  <c r="D415" i="3"/>
  <c r="C415" i="3"/>
  <c r="AU414" i="3"/>
  <c r="AO414" i="3"/>
  <c r="AP414" i="3" s="1"/>
  <c r="AN414" i="3"/>
  <c r="AM414" i="3"/>
  <c r="AL414" i="3"/>
  <c r="AH414" i="3"/>
  <c r="AG414" i="3"/>
  <c r="AD414" i="3"/>
  <c r="AE414" i="3" s="1"/>
  <c r="AB414" i="3"/>
  <c r="AK414" i="3" s="1"/>
  <c r="K414" i="3"/>
  <c r="D414" i="3"/>
  <c r="C414" i="3"/>
  <c r="AU413" i="3"/>
  <c r="AO413" i="3"/>
  <c r="AP413" i="3" s="1"/>
  <c r="AN413" i="3"/>
  <c r="AM413" i="3"/>
  <c r="AL413" i="3"/>
  <c r="AH413" i="3"/>
  <c r="AG413" i="3"/>
  <c r="AD413" i="3"/>
  <c r="AE413" i="3" s="1"/>
  <c r="AB413" i="3"/>
  <c r="AK413" i="3" s="1"/>
  <c r="K413" i="3"/>
  <c r="D413" i="3"/>
  <c r="C413" i="3"/>
  <c r="AU412" i="3"/>
  <c r="AO412" i="3"/>
  <c r="AP412" i="3" s="1"/>
  <c r="AN412" i="3"/>
  <c r="AM412" i="3"/>
  <c r="AL412" i="3"/>
  <c r="AH412" i="3"/>
  <c r="AG412" i="3"/>
  <c r="AD412" i="3"/>
  <c r="AE412" i="3" s="1"/>
  <c r="AB412" i="3"/>
  <c r="AK412" i="3" s="1"/>
  <c r="K412" i="3"/>
  <c r="D412" i="3"/>
  <c r="C412" i="3"/>
  <c r="AU411" i="3"/>
  <c r="AO411" i="3"/>
  <c r="AP411" i="3" s="1"/>
  <c r="AN411" i="3"/>
  <c r="AM411" i="3"/>
  <c r="AL411" i="3"/>
  <c r="AH411" i="3"/>
  <c r="AG411" i="3"/>
  <c r="AD411" i="3"/>
  <c r="AE411" i="3" s="1"/>
  <c r="AB411" i="3"/>
  <c r="AK411" i="3" s="1"/>
  <c r="K411" i="3"/>
  <c r="D411" i="3"/>
  <c r="C411" i="3"/>
  <c r="AU410" i="3"/>
  <c r="AO410" i="3"/>
  <c r="AP410" i="3" s="1"/>
  <c r="AN410" i="3"/>
  <c r="AM410" i="3"/>
  <c r="AL410" i="3"/>
  <c r="AH410" i="3"/>
  <c r="AG410" i="3"/>
  <c r="AD410" i="3"/>
  <c r="AE410" i="3" s="1"/>
  <c r="AB410" i="3"/>
  <c r="AK410" i="3" s="1"/>
  <c r="K410" i="3"/>
  <c r="D410" i="3"/>
  <c r="C410" i="3"/>
  <c r="AU409" i="3"/>
  <c r="AO409" i="3"/>
  <c r="AP409" i="3" s="1"/>
  <c r="AN409" i="3"/>
  <c r="AM409" i="3"/>
  <c r="AL409" i="3"/>
  <c r="AH409" i="3"/>
  <c r="AG409" i="3"/>
  <c r="AD409" i="3"/>
  <c r="AE409" i="3" s="1"/>
  <c r="AB409" i="3"/>
  <c r="AK409" i="3" s="1"/>
  <c r="K409" i="3"/>
  <c r="D409" i="3"/>
  <c r="C409" i="3"/>
  <c r="AU408" i="3"/>
  <c r="AO408" i="3"/>
  <c r="AP408" i="3" s="1"/>
  <c r="AN408" i="3"/>
  <c r="AM408" i="3"/>
  <c r="AL408" i="3"/>
  <c r="AH408" i="3"/>
  <c r="AG408" i="3"/>
  <c r="AD408" i="3"/>
  <c r="AE408" i="3" s="1"/>
  <c r="AB408" i="3"/>
  <c r="AK408" i="3" s="1"/>
  <c r="K408" i="3"/>
  <c r="D408" i="3"/>
  <c r="C408" i="3"/>
  <c r="AU407" i="3"/>
  <c r="AO407" i="3"/>
  <c r="AP407" i="3" s="1"/>
  <c r="AN407" i="3"/>
  <c r="AM407" i="3"/>
  <c r="AL407" i="3"/>
  <c r="AH407" i="3"/>
  <c r="AG407" i="3"/>
  <c r="AD407" i="3"/>
  <c r="AE407" i="3" s="1"/>
  <c r="AB407" i="3"/>
  <c r="AK407" i="3" s="1"/>
  <c r="K407" i="3"/>
  <c r="D407" i="3"/>
  <c r="C407" i="3"/>
  <c r="AU406" i="3"/>
  <c r="AO406" i="3"/>
  <c r="AP406" i="3" s="1"/>
  <c r="AN406" i="3"/>
  <c r="AM406" i="3"/>
  <c r="AL406" i="3"/>
  <c r="AH406" i="3"/>
  <c r="AG406" i="3"/>
  <c r="AD406" i="3"/>
  <c r="AE406" i="3" s="1"/>
  <c r="AB406" i="3"/>
  <c r="AK406" i="3" s="1"/>
  <c r="K406" i="3"/>
  <c r="D406" i="3"/>
  <c r="C406" i="3"/>
  <c r="AU405" i="3"/>
  <c r="AO405" i="3"/>
  <c r="AP405" i="3" s="1"/>
  <c r="AN405" i="3"/>
  <c r="AM405" i="3"/>
  <c r="AL405" i="3"/>
  <c r="AH405" i="3"/>
  <c r="AG405" i="3"/>
  <c r="AD405" i="3"/>
  <c r="AE405" i="3" s="1"/>
  <c r="AB405" i="3"/>
  <c r="AK405" i="3" s="1"/>
  <c r="K405" i="3"/>
  <c r="D405" i="3"/>
  <c r="C405" i="3"/>
  <c r="AU404" i="3"/>
  <c r="AO404" i="3"/>
  <c r="AP404" i="3" s="1"/>
  <c r="AN404" i="3"/>
  <c r="AM404" i="3"/>
  <c r="AL404" i="3"/>
  <c r="AH404" i="3"/>
  <c r="AG404" i="3"/>
  <c r="AD404" i="3"/>
  <c r="AE404" i="3" s="1"/>
  <c r="AB404" i="3"/>
  <c r="AK404" i="3" s="1"/>
  <c r="K404" i="3"/>
  <c r="D404" i="3"/>
  <c r="C404" i="3"/>
  <c r="AU403" i="3"/>
  <c r="AO403" i="3"/>
  <c r="AP403" i="3" s="1"/>
  <c r="AN403" i="3"/>
  <c r="AM403" i="3"/>
  <c r="AL403" i="3"/>
  <c r="AH403" i="3"/>
  <c r="AG403" i="3"/>
  <c r="AD403" i="3"/>
  <c r="AE403" i="3" s="1"/>
  <c r="AB403" i="3"/>
  <c r="AK403" i="3" s="1"/>
  <c r="K403" i="3"/>
  <c r="D403" i="3"/>
  <c r="C403" i="3"/>
  <c r="AU402" i="3"/>
  <c r="AO402" i="3"/>
  <c r="AP402" i="3" s="1"/>
  <c r="AN402" i="3"/>
  <c r="AM402" i="3"/>
  <c r="AL402" i="3"/>
  <c r="AH402" i="3"/>
  <c r="AG402" i="3"/>
  <c r="AD402" i="3"/>
  <c r="AE402" i="3" s="1"/>
  <c r="AB402" i="3"/>
  <c r="AK402" i="3" s="1"/>
  <c r="K402" i="3"/>
  <c r="D402" i="3"/>
  <c r="C402" i="3"/>
  <c r="AU401" i="3"/>
  <c r="AO401" i="3"/>
  <c r="AP401" i="3" s="1"/>
  <c r="AN401" i="3"/>
  <c r="AM401" i="3"/>
  <c r="AL401" i="3"/>
  <c r="AH401" i="3"/>
  <c r="AG401" i="3"/>
  <c r="AD401" i="3"/>
  <c r="AE401" i="3" s="1"/>
  <c r="AB401" i="3"/>
  <c r="AK401" i="3" s="1"/>
  <c r="K401" i="3"/>
  <c r="D401" i="3"/>
  <c r="C401" i="3"/>
  <c r="AU400" i="3"/>
  <c r="AO400" i="3"/>
  <c r="AP400" i="3" s="1"/>
  <c r="AN400" i="3"/>
  <c r="AM400" i="3"/>
  <c r="AL400" i="3"/>
  <c r="AH400" i="3"/>
  <c r="AG400" i="3"/>
  <c r="AD400" i="3"/>
  <c r="AE400" i="3" s="1"/>
  <c r="AB400" i="3"/>
  <c r="AK400" i="3" s="1"/>
  <c r="K400" i="3"/>
  <c r="D400" i="3"/>
  <c r="C400" i="3"/>
  <c r="AU399" i="3"/>
  <c r="AO399" i="3"/>
  <c r="AP399" i="3" s="1"/>
  <c r="AN399" i="3"/>
  <c r="AM399" i="3"/>
  <c r="AL399" i="3"/>
  <c r="AH399" i="3"/>
  <c r="AG399" i="3"/>
  <c r="AD399" i="3"/>
  <c r="AE399" i="3" s="1"/>
  <c r="AB399" i="3"/>
  <c r="AK399" i="3" s="1"/>
  <c r="K399" i="3"/>
  <c r="D399" i="3"/>
  <c r="C399" i="3"/>
  <c r="AU398" i="3"/>
  <c r="AO398" i="3"/>
  <c r="AP398" i="3" s="1"/>
  <c r="AN398" i="3"/>
  <c r="AM398" i="3"/>
  <c r="AL398" i="3"/>
  <c r="AH398" i="3"/>
  <c r="AG398" i="3"/>
  <c r="AD398" i="3"/>
  <c r="AE398" i="3" s="1"/>
  <c r="AB398" i="3"/>
  <c r="AK398" i="3" s="1"/>
  <c r="K398" i="3"/>
  <c r="D398" i="3"/>
  <c r="C398" i="3"/>
  <c r="AU397" i="3"/>
  <c r="AO397" i="3"/>
  <c r="AP397" i="3" s="1"/>
  <c r="AN397" i="3"/>
  <c r="AM397" i="3"/>
  <c r="AL397" i="3"/>
  <c r="AH397" i="3"/>
  <c r="AG397" i="3"/>
  <c r="AD397" i="3"/>
  <c r="AE397" i="3" s="1"/>
  <c r="AB397" i="3"/>
  <c r="AK397" i="3" s="1"/>
  <c r="K397" i="3"/>
  <c r="D397" i="3"/>
  <c r="C397" i="3"/>
  <c r="AU396" i="3"/>
  <c r="AO396" i="3"/>
  <c r="AP396" i="3" s="1"/>
  <c r="AN396" i="3"/>
  <c r="AM396" i="3"/>
  <c r="AL396" i="3"/>
  <c r="AH396" i="3"/>
  <c r="AG396" i="3"/>
  <c r="AD396" i="3"/>
  <c r="AE396" i="3" s="1"/>
  <c r="AB396" i="3"/>
  <c r="K396" i="3"/>
  <c r="D396" i="3"/>
  <c r="C396" i="3"/>
  <c r="AU395" i="3"/>
  <c r="AO395" i="3"/>
  <c r="AP395" i="3" s="1"/>
  <c r="AN395" i="3"/>
  <c r="AM395" i="3"/>
  <c r="AL395" i="3"/>
  <c r="AH395" i="3"/>
  <c r="AG395" i="3"/>
  <c r="AD395" i="3"/>
  <c r="AE395" i="3" s="1"/>
  <c r="AB395" i="3"/>
  <c r="AK395" i="3" s="1"/>
  <c r="K395" i="3"/>
  <c r="D395" i="3"/>
  <c r="C395" i="3"/>
  <c r="AU394" i="3"/>
  <c r="AO394" i="3"/>
  <c r="AP394" i="3" s="1"/>
  <c r="AN394" i="3"/>
  <c r="AM394" i="3"/>
  <c r="AL394" i="3"/>
  <c r="AH394" i="3"/>
  <c r="AG394" i="3"/>
  <c r="AD394" i="3"/>
  <c r="AE394" i="3" s="1"/>
  <c r="AB394" i="3"/>
  <c r="AK394" i="3" s="1"/>
  <c r="K394" i="3"/>
  <c r="D394" i="3"/>
  <c r="C394" i="3"/>
  <c r="AU393" i="3"/>
  <c r="AO393" i="3"/>
  <c r="AP393" i="3" s="1"/>
  <c r="AN393" i="3"/>
  <c r="AM393" i="3"/>
  <c r="AL393" i="3"/>
  <c r="AH393" i="3"/>
  <c r="AG393" i="3"/>
  <c r="AD393" i="3"/>
  <c r="AE393" i="3" s="1"/>
  <c r="AB393" i="3"/>
  <c r="AK393" i="3" s="1"/>
  <c r="K393" i="3"/>
  <c r="D393" i="3"/>
  <c r="C393" i="3"/>
  <c r="AU392" i="3"/>
  <c r="AO392" i="3"/>
  <c r="AP392" i="3" s="1"/>
  <c r="AN392" i="3"/>
  <c r="AM392" i="3"/>
  <c r="AL392" i="3"/>
  <c r="AH392" i="3"/>
  <c r="AG392" i="3"/>
  <c r="AD392" i="3"/>
  <c r="AE392" i="3" s="1"/>
  <c r="AB392" i="3"/>
  <c r="AK392" i="3" s="1"/>
  <c r="K392" i="3"/>
  <c r="D392" i="3"/>
  <c r="C392" i="3"/>
  <c r="AU391" i="3"/>
  <c r="AO391" i="3"/>
  <c r="AP391" i="3" s="1"/>
  <c r="AN391" i="3"/>
  <c r="AM391" i="3"/>
  <c r="AL391" i="3"/>
  <c r="AH391" i="3"/>
  <c r="AG391" i="3"/>
  <c r="AD391" i="3"/>
  <c r="AE391" i="3" s="1"/>
  <c r="AB391" i="3"/>
  <c r="AK391" i="3" s="1"/>
  <c r="K391" i="3"/>
  <c r="D391" i="3"/>
  <c r="C391" i="3"/>
  <c r="AU390" i="3"/>
  <c r="AO390" i="3"/>
  <c r="AP390" i="3" s="1"/>
  <c r="AN390" i="3"/>
  <c r="AM390" i="3"/>
  <c r="AL390" i="3"/>
  <c r="AH390" i="3"/>
  <c r="AG390" i="3"/>
  <c r="AD390" i="3"/>
  <c r="AE390" i="3" s="1"/>
  <c r="AB390" i="3"/>
  <c r="AK390" i="3" s="1"/>
  <c r="K390" i="3"/>
  <c r="D390" i="3"/>
  <c r="C390" i="3"/>
  <c r="AU389" i="3"/>
  <c r="AO389" i="3"/>
  <c r="AP389" i="3" s="1"/>
  <c r="AN389" i="3"/>
  <c r="AM389" i="3"/>
  <c r="AL389" i="3"/>
  <c r="AH389" i="3"/>
  <c r="AG389" i="3"/>
  <c r="AD389" i="3"/>
  <c r="AE389" i="3" s="1"/>
  <c r="AB389" i="3"/>
  <c r="AK389" i="3" s="1"/>
  <c r="K389" i="3"/>
  <c r="D389" i="3"/>
  <c r="C389" i="3"/>
  <c r="AU388" i="3"/>
  <c r="AO388" i="3"/>
  <c r="AP388" i="3" s="1"/>
  <c r="AN388" i="3"/>
  <c r="AM388" i="3"/>
  <c r="AL388" i="3"/>
  <c r="AH388" i="3"/>
  <c r="AG388" i="3"/>
  <c r="AD388" i="3"/>
  <c r="AE388" i="3" s="1"/>
  <c r="AB388" i="3"/>
  <c r="K388" i="3"/>
  <c r="D388" i="3"/>
  <c r="C388" i="3"/>
  <c r="AU387" i="3"/>
  <c r="AO387" i="3"/>
  <c r="AP387" i="3" s="1"/>
  <c r="AN387" i="3"/>
  <c r="AM387" i="3"/>
  <c r="AL387" i="3"/>
  <c r="AH387" i="3"/>
  <c r="AG387" i="3"/>
  <c r="AD387" i="3"/>
  <c r="AE387" i="3" s="1"/>
  <c r="AB387" i="3"/>
  <c r="AK387" i="3" s="1"/>
  <c r="K387" i="3"/>
  <c r="D387" i="3"/>
  <c r="C387" i="3"/>
  <c r="AU386" i="3"/>
  <c r="AO386" i="3"/>
  <c r="AP386" i="3" s="1"/>
  <c r="AN386" i="3"/>
  <c r="AM386" i="3"/>
  <c r="AL386" i="3"/>
  <c r="AH386" i="3"/>
  <c r="AG386" i="3"/>
  <c r="AD386" i="3"/>
  <c r="AE386" i="3" s="1"/>
  <c r="AB386" i="3"/>
  <c r="AK386" i="3" s="1"/>
  <c r="K386" i="3"/>
  <c r="D386" i="3"/>
  <c r="C386" i="3"/>
  <c r="AU385" i="3"/>
  <c r="AO385" i="3"/>
  <c r="AP385" i="3" s="1"/>
  <c r="AN385" i="3"/>
  <c r="AM385" i="3"/>
  <c r="AL385" i="3"/>
  <c r="AH385" i="3"/>
  <c r="AG385" i="3"/>
  <c r="AD385" i="3"/>
  <c r="AE385" i="3" s="1"/>
  <c r="AB385" i="3"/>
  <c r="AK385" i="3" s="1"/>
  <c r="K385" i="3"/>
  <c r="D385" i="3"/>
  <c r="C385" i="3"/>
  <c r="AU384" i="3"/>
  <c r="AO384" i="3"/>
  <c r="AP384" i="3" s="1"/>
  <c r="AN384" i="3"/>
  <c r="AM384" i="3"/>
  <c r="AL384" i="3"/>
  <c r="AH384" i="3"/>
  <c r="AG384" i="3"/>
  <c r="AD384" i="3"/>
  <c r="AE384" i="3" s="1"/>
  <c r="AB384" i="3"/>
  <c r="AK384" i="3" s="1"/>
  <c r="K384" i="3"/>
  <c r="D384" i="3"/>
  <c r="C384" i="3"/>
  <c r="AU383" i="3"/>
  <c r="AO383" i="3"/>
  <c r="AP383" i="3" s="1"/>
  <c r="AN383" i="3"/>
  <c r="AM383" i="3"/>
  <c r="AL383" i="3"/>
  <c r="AH383" i="3"/>
  <c r="AG383" i="3"/>
  <c r="AD383" i="3"/>
  <c r="AE383" i="3" s="1"/>
  <c r="AB383" i="3"/>
  <c r="AC383" i="3" s="1"/>
  <c r="K383" i="3"/>
  <c r="D383" i="3"/>
  <c r="C383" i="3"/>
  <c r="AU382" i="3"/>
  <c r="AO382" i="3"/>
  <c r="AP382" i="3" s="1"/>
  <c r="AN382" i="3"/>
  <c r="AM382" i="3"/>
  <c r="AL382" i="3"/>
  <c r="AH382" i="3"/>
  <c r="AG382" i="3"/>
  <c r="AD382" i="3"/>
  <c r="AE382" i="3" s="1"/>
  <c r="AB382" i="3"/>
  <c r="AK382" i="3" s="1"/>
  <c r="K382" i="3"/>
  <c r="D382" i="3"/>
  <c r="C382" i="3"/>
  <c r="AU381" i="3"/>
  <c r="AO381" i="3"/>
  <c r="AP381" i="3" s="1"/>
  <c r="AN381" i="3"/>
  <c r="AM381" i="3"/>
  <c r="AL381" i="3"/>
  <c r="AH381" i="3"/>
  <c r="AG381" i="3"/>
  <c r="AD381" i="3"/>
  <c r="AE381" i="3" s="1"/>
  <c r="AB381" i="3"/>
  <c r="AC381" i="3" s="1"/>
  <c r="K381" i="3"/>
  <c r="D381" i="3"/>
  <c r="C381" i="3"/>
  <c r="AU380" i="3"/>
  <c r="AO380" i="3"/>
  <c r="AP380" i="3" s="1"/>
  <c r="AN380" i="3"/>
  <c r="AM380" i="3"/>
  <c r="AL380" i="3"/>
  <c r="AH380" i="3"/>
  <c r="AG380" i="3"/>
  <c r="AD380" i="3"/>
  <c r="AE380" i="3" s="1"/>
  <c r="AB380" i="3"/>
  <c r="K380" i="3"/>
  <c r="D380" i="3"/>
  <c r="C380" i="3"/>
  <c r="AU379" i="3"/>
  <c r="AO379" i="3"/>
  <c r="AP379" i="3" s="1"/>
  <c r="AN379" i="3"/>
  <c r="AM379" i="3"/>
  <c r="AL379" i="3"/>
  <c r="AH379" i="3"/>
  <c r="AG379" i="3"/>
  <c r="AD379" i="3"/>
  <c r="AE379" i="3" s="1"/>
  <c r="AB379" i="3"/>
  <c r="AC379" i="3" s="1"/>
  <c r="K379" i="3"/>
  <c r="D379" i="3"/>
  <c r="C379" i="3"/>
  <c r="AU378" i="3"/>
  <c r="AO378" i="3"/>
  <c r="AP378" i="3" s="1"/>
  <c r="AN378" i="3"/>
  <c r="AM378" i="3"/>
  <c r="AL378" i="3"/>
  <c r="AH378" i="3"/>
  <c r="AG378" i="3"/>
  <c r="AD378" i="3"/>
  <c r="AE378" i="3" s="1"/>
  <c r="AB378" i="3"/>
  <c r="K378" i="3"/>
  <c r="D378" i="3"/>
  <c r="C378" i="3"/>
  <c r="AU377" i="3"/>
  <c r="AO377" i="3"/>
  <c r="AP377" i="3" s="1"/>
  <c r="AN377" i="3"/>
  <c r="AM377" i="3"/>
  <c r="AL377" i="3"/>
  <c r="AH377" i="3"/>
  <c r="AG377" i="3"/>
  <c r="AD377" i="3"/>
  <c r="AE377" i="3" s="1"/>
  <c r="AB377" i="3"/>
  <c r="AC377" i="3" s="1"/>
  <c r="K377" i="3"/>
  <c r="D377" i="3"/>
  <c r="C377" i="3"/>
  <c r="AU376" i="3"/>
  <c r="AO376" i="3"/>
  <c r="AP376" i="3" s="1"/>
  <c r="AN376" i="3"/>
  <c r="AM376" i="3"/>
  <c r="AL376" i="3"/>
  <c r="AH376" i="3"/>
  <c r="AG376" i="3"/>
  <c r="AD376" i="3"/>
  <c r="AE376" i="3" s="1"/>
  <c r="AB376" i="3"/>
  <c r="AK376" i="3" s="1"/>
  <c r="K376" i="3"/>
  <c r="D376" i="3"/>
  <c r="C376" i="3"/>
  <c r="AU375" i="3"/>
  <c r="AO375" i="3"/>
  <c r="AP375" i="3" s="1"/>
  <c r="AN375" i="3"/>
  <c r="AM375" i="3"/>
  <c r="AL375" i="3"/>
  <c r="AH375" i="3"/>
  <c r="AG375" i="3"/>
  <c r="AD375" i="3"/>
  <c r="AE375" i="3" s="1"/>
  <c r="AB375" i="3"/>
  <c r="AC375" i="3" s="1"/>
  <c r="K375" i="3"/>
  <c r="D375" i="3"/>
  <c r="C375" i="3"/>
  <c r="AU374" i="3"/>
  <c r="AO374" i="3"/>
  <c r="AP374" i="3" s="1"/>
  <c r="AN374" i="3"/>
  <c r="AM374" i="3"/>
  <c r="AL374" i="3"/>
  <c r="AH374" i="3"/>
  <c r="AG374" i="3"/>
  <c r="AD374" i="3"/>
  <c r="AE374" i="3" s="1"/>
  <c r="AB374" i="3"/>
  <c r="AK374" i="3" s="1"/>
  <c r="K374" i="3"/>
  <c r="D374" i="3"/>
  <c r="C374" i="3"/>
  <c r="AU373" i="3"/>
  <c r="AO373" i="3"/>
  <c r="AP373" i="3" s="1"/>
  <c r="AN373" i="3"/>
  <c r="AM373" i="3"/>
  <c r="AL373" i="3"/>
  <c r="AH373" i="3"/>
  <c r="AG373" i="3"/>
  <c r="AD373" i="3"/>
  <c r="AE373" i="3" s="1"/>
  <c r="AB373" i="3"/>
  <c r="AC373" i="3" s="1"/>
  <c r="K373" i="3"/>
  <c r="D373" i="3"/>
  <c r="C373" i="3"/>
  <c r="AU372" i="3"/>
  <c r="AO372" i="3"/>
  <c r="AP372" i="3" s="1"/>
  <c r="AN372" i="3"/>
  <c r="AM372" i="3"/>
  <c r="AL372" i="3"/>
  <c r="AH372" i="3"/>
  <c r="AG372" i="3"/>
  <c r="AD372" i="3"/>
  <c r="AE372" i="3" s="1"/>
  <c r="AB372" i="3"/>
  <c r="AK372" i="3" s="1"/>
  <c r="K372" i="3"/>
  <c r="D372" i="3"/>
  <c r="C372" i="3"/>
  <c r="AU371" i="3"/>
  <c r="AO371" i="3"/>
  <c r="AP371" i="3" s="1"/>
  <c r="AN371" i="3"/>
  <c r="AM371" i="3"/>
  <c r="AL371" i="3"/>
  <c r="AH371" i="3"/>
  <c r="AG371" i="3"/>
  <c r="AD371" i="3"/>
  <c r="AE371" i="3" s="1"/>
  <c r="AB371" i="3"/>
  <c r="AC371" i="3" s="1"/>
  <c r="K371" i="3"/>
  <c r="D371" i="3"/>
  <c r="C371" i="3"/>
  <c r="AU370" i="3"/>
  <c r="AO370" i="3"/>
  <c r="AP370" i="3" s="1"/>
  <c r="AN370" i="3"/>
  <c r="AM370" i="3"/>
  <c r="AL370" i="3"/>
  <c r="AH370" i="3"/>
  <c r="AG370" i="3"/>
  <c r="AD370" i="3"/>
  <c r="AE370" i="3" s="1"/>
  <c r="AB370" i="3"/>
  <c r="K370" i="3"/>
  <c r="D370" i="3"/>
  <c r="C370" i="3"/>
  <c r="AU369" i="3"/>
  <c r="AO369" i="3"/>
  <c r="AP369" i="3" s="1"/>
  <c r="AN369" i="3"/>
  <c r="AM369" i="3"/>
  <c r="AL369" i="3"/>
  <c r="AH369" i="3"/>
  <c r="AG369" i="3"/>
  <c r="AD369" i="3"/>
  <c r="AE369" i="3" s="1"/>
  <c r="AB369" i="3"/>
  <c r="AC369" i="3" s="1"/>
  <c r="K369" i="3"/>
  <c r="D369" i="3"/>
  <c r="C369" i="3"/>
  <c r="AU368" i="3"/>
  <c r="AO368" i="3"/>
  <c r="AP368" i="3" s="1"/>
  <c r="AN368" i="3"/>
  <c r="AM368" i="3"/>
  <c r="AL368" i="3"/>
  <c r="AH368" i="3"/>
  <c r="AG368" i="3"/>
  <c r="AD368" i="3"/>
  <c r="AE368" i="3" s="1"/>
  <c r="AB368" i="3"/>
  <c r="AK368" i="3" s="1"/>
  <c r="K368" i="3"/>
  <c r="D368" i="3"/>
  <c r="C368" i="3"/>
  <c r="AU367" i="3"/>
  <c r="AO367" i="3"/>
  <c r="AP367" i="3" s="1"/>
  <c r="AN367" i="3"/>
  <c r="AM367" i="3"/>
  <c r="AL367" i="3"/>
  <c r="AH367" i="3"/>
  <c r="AG367" i="3"/>
  <c r="AD367" i="3"/>
  <c r="AE367" i="3" s="1"/>
  <c r="AB367" i="3"/>
  <c r="AC367" i="3" s="1"/>
  <c r="K367" i="3"/>
  <c r="D367" i="3"/>
  <c r="C367" i="3"/>
  <c r="AU366" i="3"/>
  <c r="AO366" i="3"/>
  <c r="AP366" i="3" s="1"/>
  <c r="AN366" i="3"/>
  <c r="AM366" i="3"/>
  <c r="AL366" i="3"/>
  <c r="AH366" i="3"/>
  <c r="AG366" i="3"/>
  <c r="AD366" i="3"/>
  <c r="AE366" i="3" s="1"/>
  <c r="AB366" i="3"/>
  <c r="AK366" i="3" s="1"/>
  <c r="K366" i="3"/>
  <c r="D366" i="3"/>
  <c r="C366" i="3"/>
  <c r="AU365" i="3"/>
  <c r="AO365" i="3"/>
  <c r="AP365" i="3" s="1"/>
  <c r="AN365" i="3"/>
  <c r="AM365" i="3"/>
  <c r="AL365" i="3"/>
  <c r="AH365" i="3"/>
  <c r="AG365" i="3"/>
  <c r="AD365" i="3"/>
  <c r="AE365" i="3" s="1"/>
  <c r="AB365" i="3"/>
  <c r="AC365" i="3" s="1"/>
  <c r="K365" i="3"/>
  <c r="D365" i="3"/>
  <c r="C365" i="3"/>
  <c r="AU364" i="3"/>
  <c r="AO364" i="3"/>
  <c r="AP364" i="3" s="1"/>
  <c r="AN364" i="3"/>
  <c r="AM364" i="3"/>
  <c r="AL364" i="3"/>
  <c r="AH364" i="3"/>
  <c r="AG364" i="3"/>
  <c r="AD364" i="3"/>
  <c r="AE364" i="3" s="1"/>
  <c r="AB364" i="3"/>
  <c r="AK364" i="3" s="1"/>
  <c r="K364" i="3"/>
  <c r="D364" i="3"/>
  <c r="C364" i="3"/>
  <c r="AU363" i="3"/>
  <c r="AO363" i="3"/>
  <c r="AP363" i="3" s="1"/>
  <c r="AN363" i="3"/>
  <c r="AM363" i="3"/>
  <c r="AL363" i="3"/>
  <c r="AH363" i="3"/>
  <c r="AG363" i="3"/>
  <c r="AD363" i="3"/>
  <c r="AE363" i="3" s="1"/>
  <c r="AB363" i="3"/>
  <c r="AC363" i="3" s="1"/>
  <c r="K363" i="3"/>
  <c r="D363" i="3"/>
  <c r="C363" i="3"/>
  <c r="AU362" i="3"/>
  <c r="AO362" i="3"/>
  <c r="AP362" i="3" s="1"/>
  <c r="AN362" i="3"/>
  <c r="AM362" i="3"/>
  <c r="AL362" i="3"/>
  <c r="AH362" i="3"/>
  <c r="AG362" i="3"/>
  <c r="AD362" i="3"/>
  <c r="AE362" i="3" s="1"/>
  <c r="AB362" i="3"/>
  <c r="K362" i="3"/>
  <c r="D362" i="3"/>
  <c r="C362" i="3"/>
  <c r="AU361" i="3"/>
  <c r="AO361" i="3"/>
  <c r="AP361" i="3" s="1"/>
  <c r="AN361" i="3"/>
  <c r="AM361" i="3"/>
  <c r="AL361" i="3"/>
  <c r="AH361" i="3"/>
  <c r="AG361" i="3"/>
  <c r="AD361" i="3"/>
  <c r="AE361" i="3" s="1"/>
  <c r="AB361" i="3"/>
  <c r="AC361" i="3" s="1"/>
  <c r="K361" i="3"/>
  <c r="D361" i="3"/>
  <c r="C361" i="3"/>
  <c r="AU360" i="3"/>
  <c r="AO360" i="3"/>
  <c r="AP360" i="3" s="1"/>
  <c r="AN360" i="3"/>
  <c r="AM360" i="3"/>
  <c r="AL360" i="3"/>
  <c r="AH360" i="3"/>
  <c r="AG360" i="3"/>
  <c r="AD360" i="3"/>
  <c r="AE360" i="3" s="1"/>
  <c r="AB360" i="3"/>
  <c r="K360" i="3"/>
  <c r="D360" i="3"/>
  <c r="C360" i="3"/>
  <c r="AU359" i="3"/>
  <c r="AO359" i="3"/>
  <c r="AP359" i="3" s="1"/>
  <c r="AN359" i="3"/>
  <c r="AM359" i="3"/>
  <c r="AL359" i="3"/>
  <c r="AH359" i="3"/>
  <c r="AG359" i="3"/>
  <c r="AD359" i="3"/>
  <c r="AE359" i="3" s="1"/>
  <c r="AB359" i="3"/>
  <c r="AC359" i="3" s="1"/>
  <c r="K359" i="3"/>
  <c r="D359" i="3"/>
  <c r="C359" i="3"/>
  <c r="AU358" i="3"/>
  <c r="AO358" i="3"/>
  <c r="AP358" i="3" s="1"/>
  <c r="AN358" i="3"/>
  <c r="AM358" i="3"/>
  <c r="AL358" i="3"/>
  <c r="AH358" i="3"/>
  <c r="AG358" i="3"/>
  <c r="AD358" i="3"/>
  <c r="AE358" i="3" s="1"/>
  <c r="AB358" i="3"/>
  <c r="AK358" i="3" s="1"/>
  <c r="K358" i="3"/>
  <c r="D358" i="3"/>
  <c r="C358" i="3"/>
  <c r="AU357" i="3"/>
  <c r="AO357" i="3"/>
  <c r="AP357" i="3" s="1"/>
  <c r="AN357" i="3"/>
  <c r="AM357" i="3"/>
  <c r="AL357" i="3"/>
  <c r="AH357" i="3"/>
  <c r="AG357" i="3"/>
  <c r="AD357" i="3"/>
  <c r="AE357" i="3" s="1"/>
  <c r="AB357" i="3"/>
  <c r="AC357" i="3" s="1"/>
  <c r="K357" i="3"/>
  <c r="D357" i="3"/>
  <c r="C357" i="3"/>
  <c r="AU356" i="3"/>
  <c r="AO356" i="3"/>
  <c r="AP356" i="3" s="1"/>
  <c r="AN356" i="3"/>
  <c r="AM356" i="3"/>
  <c r="AL356" i="3"/>
  <c r="AH356" i="3"/>
  <c r="AG356" i="3"/>
  <c r="AD356" i="3"/>
  <c r="AE356" i="3" s="1"/>
  <c r="AB356" i="3"/>
  <c r="AK356" i="3" s="1"/>
  <c r="K356" i="3"/>
  <c r="D356" i="3"/>
  <c r="C356" i="3"/>
  <c r="AU355" i="3"/>
  <c r="AO355" i="3"/>
  <c r="AP355" i="3" s="1"/>
  <c r="AN355" i="3"/>
  <c r="AM355" i="3"/>
  <c r="AL355" i="3"/>
  <c r="AH355" i="3"/>
  <c r="AG355" i="3"/>
  <c r="AD355" i="3"/>
  <c r="AE355" i="3" s="1"/>
  <c r="AB355" i="3"/>
  <c r="AC355" i="3" s="1"/>
  <c r="K355" i="3"/>
  <c r="D355" i="3"/>
  <c r="C355" i="3"/>
  <c r="AU354" i="3"/>
  <c r="AO354" i="3"/>
  <c r="AP354" i="3" s="1"/>
  <c r="AN354" i="3"/>
  <c r="AM354" i="3"/>
  <c r="AL354" i="3"/>
  <c r="AH354" i="3"/>
  <c r="AG354" i="3"/>
  <c r="AD354" i="3"/>
  <c r="AE354" i="3" s="1"/>
  <c r="AB354" i="3"/>
  <c r="K354" i="3"/>
  <c r="D354" i="3"/>
  <c r="C354" i="3"/>
  <c r="AU353" i="3"/>
  <c r="AO353" i="3"/>
  <c r="AP353" i="3" s="1"/>
  <c r="AN353" i="3"/>
  <c r="AM353" i="3"/>
  <c r="AL353" i="3"/>
  <c r="AH353" i="3"/>
  <c r="AG353" i="3"/>
  <c r="AD353" i="3"/>
  <c r="AE353" i="3" s="1"/>
  <c r="AB353" i="3"/>
  <c r="AC353" i="3" s="1"/>
  <c r="K353" i="3"/>
  <c r="D353" i="3"/>
  <c r="C353" i="3"/>
  <c r="AU352" i="3"/>
  <c r="AO352" i="3"/>
  <c r="AP352" i="3" s="1"/>
  <c r="AN352" i="3"/>
  <c r="AM352" i="3"/>
  <c r="AL352" i="3"/>
  <c r="AH352" i="3"/>
  <c r="AG352" i="3"/>
  <c r="AD352" i="3"/>
  <c r="AE352" i="3" s="1"/>
  <c r="AB352" i="3"/>
  <c r="AK352" i="3" s="1"/>
  <c r="K352" i="3"/>
  <c r="D352" i="3"/>
  <c r="C352" i="3"/>
  <c r="AU351" i="3"/>
  <c r="AO351" i="3"/>
  <c r="AP351" i="3" s="1"/>
  <c r="AN351" i="3"/>
  <c r="AM351" i="3"/>
  <c r="AL351" i="3"/>
  <c r="AH351" i="3"/>
  <c r="AG351" i="3"/>
  <c r="AD351" i="3"/>
  <c r="AE351" i="3" s="1"/>
  <c r="AB351" i="3"/>
  <c r="AC351" i="3" s="1"/>
  <c r="K351" i="3"/>
  <c r="D351" i="3"/>
  <c r="C351" i="3"/>
  <c r="AU350" i="3"/>
  <c r="AO350" i="3"/>
  <c r="AP350" i="3" s="1"/>
  <c r="AN350" i="3"/>
  <c r="AM350" i="3"/>
  <c r="AL350" i="3"/>
  <c r="AH350" i="3"/>
  <c r="AG350" i="3"/>
  <c r="AD350" i="3"/>
  <c r="AE350" i="3" s="1"/>
  <c r="AB350" i="3"/>
  <c r="AK350" i="3" s="1"/>
  <c r="K350" i="3"/>
  <c r="D350" i="3"/>
  <c r="C350" i="3"/>
  <c r="AU349" i="3"/>
  <c r="AO349" i="3"/>
  <c r="AP349" i="3" s="1"/>
  <c r="AN349" i="3"/>
  <c r="AM349" i="3"/>
  <c r="AL349" i="3"/>
  <c r="AH349" i="3"/>
  <c r="AG349" i="3"/>
  <c r="AD349" i="3"/>
  <c r="AE349" i="3" s="1"/>
  <c r="AB349" i="3"/>
  <c r="AC349" i="3" s="1"/>
  <c r="K349" i="3"/>
  <c r="D349" i="3"/>
  <c r="C349" i="3"/>
  <c r="AU348" i="3"/>
  <c r="AO348" i="3"/>
  <c r="AP348" i="3" s="1"/>
  <c r="AN348" i="3"/>
  <c r="AM348" i="3"/>
  <c r="AL348" i="3"/>
  <c r="AH348" i="3"/>
  <c r="AG348" i="3"/>
  <c r="AD348" i="3"/>
  <c r="AE348" i="3" s="1"/>
  <c r="AB348" i="3"/>
  <c r="K348" i="3"/>
  <c r="D348" i="3"/>
  <c r="C348" i="3"/>
  <c r="AU347" i="3"/>
  <c r="AO347" i="3"/>
  <c r="AP347" i="3" s="1"/>
  <c r="AN347" i="3"/>
  <c r="AM347" i="3"/>
  <c r="AL347" i="3"/>
  <c r="AH347" i="3"/>
  <c r="AG347" i="3"/>
  <c r="AD347" i="3"/>
  <c r="AE347" i="3" s="1"/>
  <c r="AB347" i="3"/>
  <c r="AC347" i="3" s="1"/>
  <c r="K347" i="3"/>
  <c r="D347" i="3"/>
  <c r="C347" i="3"/>
  <c r="AU346" i="3"/>
  <c r="AO346" i="3"/>
  <c r="AP346" i="3" s="1"/>
  <c r="AN346" i="3"/>
  <c r="AM346" i="3"/>
  <c r="AL346" i="3"/>
  <c r="AH346" i="3"/>
  <c r="AG346" i="3"/>
  <c r="AD346" i="3"/>
  <c r="AE346" i="3" s="1"/>
  <c r="AB346" i="3"/>
  <c r="K346" i="3"/>
  <c r="D346" i="3"/>
  <c r="C346" i="3"/>
  <c r="AU345" i="3"/>
  <c r="AO345" i="3"/>
  <c r="AP345" i="3" s="1"/>
  <c r="AN345" i="3"/>
  <c r="AM345" i="3"/>
  <c r="AL345" i="3"/>
  <c r="AH345" i="3"/>
  <c r="AG345" i="3"/>
  <c r="AD345" i="3"/>
  <c r="AE345" i="3" s="1"/>
  <c r="AB345" i="3"/>
  <c r="AC345" i="3" s="1"/>
  <c r="K345" i="3"/>
  <c r="D345" i="3"/>
  <c r="C345" i="3"/>
  <c r="AU344" i="3"/>
  <c r="AO344" i="3"/>
  <c r="AP344" i="3" s="1"/>
  <c r="AN344" i="3"/>
  <c r="AM344" i="3"/>
  <c r="AL344" i="3"/>
  <c r="AH344" i="3"/>
  <c r="AG344" i="3"/>
  <c r="AD344" i="3"/>
  <c r="AE344" i="3" s="1"/>
  <c r="AB344" i="3"/>
  <c r="AK344" i="3" s="1"/>
  <c r="K344" i="3"/>
  <c r="D344" i="3"/>
  <c r="C344" i="3"/>
  <c r="AU343" i="3"/>
  <c r="AO343" i="3"/>
  <c r="AP343" i="3" s="1"/>
  <c r="AN343" i="3"/>
  <c r="AM343" i="3"/>
  <c r="AL343" i="3"/>
  <c r="AH343" i="3"/>
  <c r="AG343" i="3"/>
  <c r="AD343" i="3"/>
  <c r="AE343" i="3" s="1"/>
  <c r="AB343" i="3"/>
  <c r="AC343" i="3" s="1"/>
  <c r="K343" i="3"/>
  <c r="D343" i="3"/>
  <c r="C343" i="3"/>
  <c r="AU342" i="3"/>
  <c r="AO342" i="3"/>
  <c r="AP342" i="3" s="1"/>
  <c r="AN342" i="3"/>
  <c r="AM342" i="3"/>
  <c r="AL342" i="3"/>
  <c r="AH342" i="3"/>
  <c r="AG342" i="3"/>
  <c r="AD342" i="3"/>
  <c r="AE342" i="3" s="1"/>
  <c r="AB342" i="3"/>
  <c r="AK342" i="3" s="1"/>
  <c r="K342" i="3"/>
  <c r="D342" i="3"/>
  <c r="C342" i="3"/>
  <c r="AU341" i="3"/>
  <c r="AO341" i="3"/>
  <c r="AP341" i="3" s="1"/>
  <c r="AN341" i="3"/>
  <c r="AM341" i="3"/>
  <c r="AL341" i="3"/>
  <c r="AH341" i="3"/>
  <c r="AG341" i="3"/>
  <c r="AD341" i="3"/>
  <c r="AE341" i="3" s="1"/>
  <c r="AB341" i="3"/>
  <c r="AC341" i="3" s="1"/>
  <c r="K341" i="3"/>
  <c r="D341" i="3"/>
  <c r="C341" i="3"/>
  <c r="AU340" i="3"/>
  <c r="AO340" i="3"/>
  <c r="AP340" i="3" s="1"/>
  <c r="AN340" i="3"/>
  <c r="AM340" i="3"/>
  <c r="AL340" i="3"/>
  <c r="AH340" i="3"/>
  <c r="AG340" i="3"/>
  <c r="AD340" i="3"/>
  <c r="AE340" i="3" s="1"/>
  <c r="AB340" i="3"/>
  <c r="AK340" i="3" s="1"/>
  <c r="K340" i="3"/>
  <c r="D340" i="3"/>
  <c r="C340" i="3"/>
  <c r="AU339" i="3"/>
  <c r="AO339" i="3"/>
  <c r="AP339" i="3" s="1"/>
  <c r="AN339" i="3"/>
  <c r="AM339" i="3"/>
  <c r="AL339" i="3"/>
  <c r="AH339" i="3"/>
  <c r="AG339" i="3"/>
  <c r="AD339" i="3"/>
  <c r="AE339" i="3" s="1"/>
  <c r="AB339" i="3"/>
  <c r="AC339" i="3" s="1"/>
  <c r="K339" i="3"/>
  <c r="D339" i="3"/>
  <c r="C339" i="3"/>
  <c r="AU338" i="3"/>
  <c r="AO338" i="3"/>
  <c r="AP338" i="3" s="1"/>
  <c r="AN338" i="3"/>
  <c r="AM338" i="3"/>
  <c r="AL338" i="3"/>
  <c r="AH338" i="3"/>
  <c r="AG338" i="3"/>
  <c r="AD338" i="3"/>
  <c r="AE338" i="3" s="1"/>
  <c r="AB338" i="3"/>
  <c r="K338" i="3"/>
  <c r="D338" i="3"/>
  <c r="C338" i="3"/>
  <c r="AU337" i="3"/>
  <c r="AO337" i="3"/>
  <c r="AP337" i="3" s="1"/>
  <c r="AN337" i="3"/>
  <c r="AM337" i="3"/>
  <c r="AL337" i="3"/>
  <c r="AH337" i="3"/>
  <c r="AG337" i="3"/>
  <c r="AD337" i="3"/>
  <c r="AE337" i="3" s="1"/>
  <c r="AB337" i="3"/>
  <c r="AC337" i="3" s="1"/>
  <c r="K337" i="3"/>
  <c r="D337" i="3"/>
  <c r="C337" i="3"/>
  <c r="AU336" i="3"/>
  <c r="AO336" i="3"/>
  <c r="AP336" i="3" s="1"/>
  <c r="AN336" i="3"/>
  <c r="AM336" i="3"/>
  <c r="AL336" i="3"/>
  <c r="AH336" i="3"/>
  <c r="AG336" i="3"/>
  <c r="AD336" i="3"/>
  <c r="AE336" i="3" s="1"/>
  <c r="AB336" i="3"/>
  <c r="AK336" i="3" s="1"/>
  <c r="K336" i="3"/>
  <c r="D336" i="3"/>
  <c r="C336" i="3"/>
  <c r="AU335" i="3"/>
  <c r="AO335" i="3"/>
  <c r="AP335" i="3" s="1"/>
  <c r="AN335" i="3"/>
  <c r="AM335" i="3"/>
  <c r="AL335" i="3"/>
  <c r="AH335" i="3"/>
  <c r="AG335" i="3"/>
  <c r="AD335" i="3"/>
  <c r="AE335" i="3" s="1"/>
  <c r="AB335" i="3"/>
  <c r="AC335" i="3" s="1"/>
  <c r="K335" i="3"/>
  <c r="D335" i="3"/>
  <c r="C335" i="3"/>
  <c r="AU334" i="3"/>
  <c r="AO334" i="3"/>
  <c r="AP334" i="3" s="1"/>
  <c r="AN334" i="3"/>
  <c r="AM334" i="3"/>
  <c r="AL334" i="3"/>
  <c r="AH334" i="3"/>
  <c r="AG334" i="3"/>
  <c r="AD334" i="3"/>
  <c r="AE334" i="3" s="1"/>
  <c r="AB334" i="3"/>
  <c r="AK334" i="3" s="1"/>
  <c r="K334" i="3"/>
  <c r="D334" i="3"/>
  <c r="C334" i="3"/>
  <c r="AU333" i="3"/>
  <c r="AO333" i="3"/>
  <c r="AP333" i="3" s="1"/>
  <c r="AN333" i="3"/>
  <c r="AM333" i="3"/>
  <c r="AL333" i="3"/>
  <c r="AH333" i="3"/>
  <c r="AG333" i="3"/>
  <c r="AD333" i="3"/>
  <c r="AE333" i="3" s="1"/>
  <c r="AB333" i="3"/>
  <c r="AC333" i="3" s="1"/>
  <c r="K333" i="3"/>
  <c r="D333" i="3"/>
  <c r="C333" i="3"/>
  <c r="AU332" i="3"/>
  <c r="AO332" i="3"/>
  <c r="AP332" i="3" s="1"/>
  <c r="AN332" i="3"/>
  <c r="AM332" i="3"/>
  <c r="AL332" i="3"/>
  <c r="AH332" i="3"/>
  <c r="AG332" i="3"/>
  <c r="AD332" i="3"/>
  <c r="AE332" i="3" s="1"/>
  <c r="AB332" i="3"/>
  <c r="AK332" i="3" s="1"/>
  <c r="K332" i="3"/>
  <c r="D332" i="3"/>
  <c r="C332" i="3"/>
  <c r="AU331" i="3"/>
  <c r="AO331" i="3"/>
  <c r="AP331" i="3" s="1"/>
  <c r="AN331" i="3"/>
  <c r="AM331" i="3"/>
  <c r="AL331" i="3"/>
  <c r="AH331" i="3"/>
  <c r="AG331" i="3"/>
  <c r="AD331" i="3"/>
  <c r="AE331" i="3" s="1"/>
  <c r="AB331" i="3"/>
  <c r="AC331" i="3" s="1"/>
  <c r="K331" i="3"/>
  <c r="D331" i="3"/>
  <c r="C331" i="3"/>
  <c r="AU330" i="3"/>
  <c r="AO330" i="3"/>
  <c r="AP330" i="3" s="1"/>
  <c r="AN330" i="3"/>
  <c r="AM330" i="3"/>
  <c r="AL330" i="3"/>
  <c r="AH330" i="3"/>
  <c r="AG330" i="3"/>
  <c r="AD330" i="3"/>
  <c r="AE330" i="3" s="1"/>
  <c r="AB330" i="3"/>
  <c r="K330" i="3"/>
  <c r="D330" i="3"/>
  <c r="C330" i="3"/>
  <c r="AU329" i="3"/>
  <c r="AO329" i="3"/>
  <c r="AP329" i="3" s="1"/>
  <c r="AN329" i="3"/>
  <c r="AM329" i="3"/>
  <c r="AL329" i="3"/>
  <c r="AH329" i="3"/>
  <c r="AG329" i="3"/>
  <c r="AD329" i="3"/>
  <c r="AE329" i="3" s="1"/>
  <c r="AB329" i="3"/>
  <c r="AC329" i="3" s="1"/>
  <c r="K329" i="3"/>
  <c r="D329" i="3"/>
  <c r="C329" i="3"/>
  <c r="AU328" i="3"/>
  <c r="AO328" i="3"/>
  <c r="AP328" i="3" s="1"/>
  <c r="AN328" i="3"/>
  <c r="AM328" i="3"/>
  <c r="AL328" i="3"/>
  <c r="AH328" i="3"/>
  <c r="AG328" i="3"/>
  <c r="AD328" i="3"/>
  <c r="AE328" i="3" s="1"/>
  <c r="AB328" i="3"/>
  <c r="K328" i="3"/>
  <c r="D328" i="3"/>
  <c r="C328" i="3"/>
  <c r="AU327" i="3"/>
  <c r="AO327" i="3"/>
  <c r="AP327" i="3" s="1"/>
  <c r="AN327" i="3"/>
  <c r="AM327" i="3"/>
  <c r="AL327" i="3"/>
  <c r="AH327" i="3"/>
  <c r="AG327" i="3"/>
  <c r="AD327" i="3"/>
  <c r="AE327" i="3" s="1"/>
  <c r="AB327" i="3"/>
  <c r="AC327" i="3" s="1"/>
  <c r="K327" i="3"/>
  <c r="D327" i="3"/>
  <c r="C327" i="3"/>
  <c r="AU326" i="3"/>
  <c r="AO326" i="3"/>
  <c r="AP326" i="3" s="1"/>
  <c r="AN326" i="3"/>
  <c r="AM326" i="3"/>
  <c r="AL326" i="3"/>
  <c r="AH326" i="3"/>
  <c r="AG326" i="3"/>
  <c r="AD326" i="3"/>
  <c r="AE326" i="3" s="1"/>
  <c r="AB326" i="3"/>
  <c r="AK326" i="3" s="1"/>
  <c r="K326" i="3"/>
  <c r="D326" i="3"/>
  <c r="C326" i="3"/>
  <c r="AU325" i="3"/>
  <c r="AO325" i="3"/>
  <c r="AP325" i="3" s="1"/>
  <c r="AN325" i="3"/>
  <c r="AM325" i="3"/>
  <c r="AL325" i="3"/>
  <c r="AH325" i="3"/>
  <c r="AG325" i="3"/>
  <c r="AD325" i="3"/>
  <c r="AE325" i="3" s="1"/>
  <c r="AB325" i="3"/>
  <c r="AC325" i="3" s="1"/>
  <c r="K325" i="3"/>
  <c r="D325" i="3"/>
  <c r="C325" i="3"/>
  <c r="AU324" i="3"/>
  <c r="AO324" i="3"/>
  <c r="AP324" i="3" s="1"/>
  <c r="AN324" i="3"/>
  <c r="AM324" i="3"/>
  <c r="AL324" i="3"/>
  <c r="AH324" i="3"/>
  <c r="AG324" i="3"/>
  <c r="AD324" i="3"/>
  <c r="AE324" i="3" s="1"/>
  <c r="AB324" i="3"/>
  <c r="AK324" i="3" s="1"/>
  <c r="K324" i="3"/>
  <c r="D324" i="3"/>
  <c r="C324" i="3"/>
  <c r="AU323" i="3"/>
  <c r="AO323" i="3"/>
  <c r="AP323" i="3" s="1"/>
  <c r="AN323" i="3"/>
  <c r="AM323" i="3"/>
  <c r="AL323" i="3"/>
  <c r="AH323" i="3"/>
  <c r="AG323" i="3"/>
  <c r="AD323" i="3"/>
  <c r="AE323" i="3" s="1"/>
  <c r="AB323" i="3"/>
  <c r="AC323" i="3" s="1"/>
  <c r="K323" i="3"/>
  <c r="D323" i="3"/>
  <c r="C323" i="3"/>
  <c r="AU322" i="3"/>
  <c r="AO322" i="3"/>
  <c r="AP322" i="3" s="1"/>
  <c r="AN322" i="3"/>
  <c r="AM322" i="3"/>
  <c r="AL322" i="3"/>
  <c r="AH322" i="3"/>
  <c r="AG322" i="3"/>
  <c r="AD322" i="3"/>
  <c r="AE322" i="3" s="1"/>
  <c r="AB322" i="3"/>
  <c r="K322" i="3"/>
  <c r="D322" i="3"/>
  <c r="C322" i="3"/>
  <c r="AU321" i="3"/>
  <c r="AO321" i="3"/>
  <c r="AP321" i="3" s="1"/>
  <c r="AN321" i="3"/>
  <c r="AM321" i="3"/>
  <c r="AL321" i="3"/>
  <c r="AH321" i="3"/>
  <c r="AG321" i="3"/>
  <c r="AD321" i="3"/>
  <c r="AE321" i="3" s="1"/>
  <c r="AB321" i="3"/>
  <c r="AC321" i="3" s="1"/>
  <c r="K321" i="3"/>
  <c r="D321" i="3"/>
  <c r="C321" i="3"/>
  <c r="AU320" i="3"/>
  <c r="AO320" i="3"/>
  <c r="AP320" i="3" s="1"/>
  <c r="AN320" i="3"/>
  <c r="AM320" i="3"/>
  <c r="AL320" i="3"/>
  <c r="AH320" i="3"/>
  <c r="AG320" i="3"/>
  <c r="AD320" i="3"/>
  <c r="AE320" i="3" s="1"/>
  <c r="AB320" i="3"/>
  <c r="AK320" i="3" s="1"/>
  <c r="K320" i="3"/>
  <c r="D320" i="3"/>
  <c r="C320" i="3"/>
  <c r="AU319" i="3"/>
  <c r="AO319" i="3"/>
  <c r="AP319" i="3" s="1"/>
  <c r="AN319" i="3"/>
  <c r="AM319" i="3"/>
  <c r="AL319" i="3"/>
  <c r="AH319" i="3"/>
  <c r="AG319" i="3"/>
  <c r="AD319" i="3"/>
  <c r="AE319" i="3" s="1"/>
  <c r="AB319" i="3"/>
  <c r="AC319" i="3" s="1"/>
  <c r="K319" i="3"/>
  <c r="D319" i="3"/>
  <c r="C319" i="3"/>
  <c r="AU318" i="3"/>
  <c r="AO318" i="3"/>
  <c r="AP318" i="3" s="1"/>
  <c r="AN318" i="3"/>
  <c r="AM318" i="3"/>
  <c r="AL318" i="3"/>
  <c r="AH318" i="3"/>
  <c r="AG318" i="3"/>
  <c r="AD318" i="3"/>
  <c r="AE318" i="3" s="1"/>
  <c r="AB318" i="3"/>
  <c r="AK318" i="3" s="1"/>
  <c r="K318" i="3"/>
  <c r="D318" i="3"/>
  <c r="C318" i="3"/>
  <c r="AU317" i="3"/>
  <c r="AO317" i="3"/>
  <c r="AP317" i="3" s="1"/>
  <c r="AN317" i="3"/>
  <c r="AM317" i="3"/>
  <c r="AL317" i="3"/>
  <c r="AH317" i="3"/>
  <c r="AG317" i="3"/>
  <c r="AD317" i="3"/>
  <c r="AE317" i="3" s="1"/>
  <c r="AB317" i="3"/>
  <c r="AC317" i="3" s="1"/>
  <c r="K317" i="3"/>
  <c r="D317" i="3"/>
  <c r="C317" i="3"/>
  <c r="AU316" i="3"/>
  <c r="AO316" i="3"/>
  <c r="AP316" i="3" s="1"/>
  <c r="AN316" i="3"/>
  <c r="AM316" i="3"/>
  <c r="AL316" i="3"/>
  <c r="AH316" i="3"/>
  <c r="AG316" i="3"/>
  <c r="AD316" i="3"/>
  <c r="AE316" i="3" s="1"/>
  <c r="AB316" i="3"/>
  <c r="K316" i="3"/>
  <c r="D316" i="3"/>
  <c r="C316" i="3"/>
  <c r="AU315" i="3"/>
  <c r="AO315" i="3"/>
  <c r="AP315" i="3" s="1"/>
  <c r="AN315" i="3"/>
  <c r="AM315" i="3"/>
  <c r="AL315" i="3"/>
  <c r="AH315" i="3"/>
  <c r="AG315" i="3"/>
  <c r="AD315" i="3"/>
  <c r="AE315" i="3" s="1"/>
  <c r="AB315" i="3"/>
  <c r="AC315" i="3" s="1"/>
  <c r="K315" i="3"/>
  <c r="D315" i="3"/>
  <c r="C315" i="3"/>
  <c r="AU314" i="3"/>
  <c r="AO314" i="3"/>
  <c r="AP314" i="3" s="1"/>
  <c r="AN314" i="3"/>
  <c r="AM314" i="3"/>
  <c r="AL314" i="3"/>
  <c r="AH314" i="3"/>
  <c r="AG314" i="3"/>
  <c r="AD314" i="3"/>
  <c r="AE314" i="3" s="1"/>
  <c r="AB314" i="3"/>
  <c r="K314" i="3"/>
  <c r="D314" i="3"/>
  <c r="C314" i="3"/>
  <c r="AU313" i="3"/>
  <c r="AO313" i="3"/>
  <c r="AP313" i="3" s="1"/>
  <c r="AN313" i="3"/>
  <c r="AM313" i="3"/>
  <c r="AL313" i="3"/>
  <c r="AH313" i="3"/>
  <c r="AG313" i="3"/>
  <c r="AD313" i="3"/>
  <c r="AE313" i="3" s="1"/>
  <c r="AB313" i="3"/>
  <c r="AC313" i="3" s="1"/>
  <c r="K313" i="3"/>
  <c r="D313" i="3"/>
  <c r="C313" i="3"/>
  <c r="AU312" i="3"/>
  <c r="AO312" i="3"/>
  <c r="AP312" i="3" s="1"/>
  <c r="AN312" i="3"/>
  <c r="AM312" i="3"/>
  <c r="AL312" i="3"/>
  <c r="AH312" i="3"/>
  <c r="AG312" i="3"/>
  <c r="AD312" i="3"/>
  <c r="AE312" i="3" s="1"/>
  <c r="AB312" i="3"/>
  <c r="AK312" i="3" s="1"/>
  <c r="K312" i="3"/>
  <c r="D312" i="3"/>
  <c r="C312" i="3"/>
  <c r="AU311" i="3"/>
  <c r="AO311" i="3"/>
  <c r="AP311" i="3" s="1"/>
  <c r="AN311" i="3"/>
  <c r="AM311" i="3"/>
  <c r="AL311" i="3"/>
  <c r="AH311" i="3"/>
  <c r="AG311" i="3"/>
  <c r="AD311" i="3"/>
  <c r="AE311" i="3" s="1"/>
  <c r="AB311" i="3"/>
  <c r="AC311" i="3" s="1"/>
  <c r="K311" i="3"/>
  <c r="D311" i="3"/>
  <c r="C311" i="3"/>
  <c r="AU310" i="3"/>
  <c r="AO310" i="3"/>
  <c r="AP310" i="3" s="1"/>
  <c r="AN310" i="3"/>
  <c r="AM310" i="3"/>
  <c r="AL310" i="3"/>
  <c r="AH310" i="3"/>
  <c r="AG310" i="3"/>
  <c r="AD310" i="3"/>
  <c r="AE310" i="3" s="1"/>
  <c r="AB310" i="3"/>
  <c r="AK310" i="3" s="1"/>
  <c r="K310" i="3"/>
  <c r="D310" i="3"/>
  <c r="C310" i="3"/>
  <c r="AU309" i="3"/>
  <c r="AO309" i="3"/>
  <c r="AP309" i="3" s="1"/>
  <c r="AN309" i="3"/>
  <c r="AM309" i="3"/>
  <c r="AL309" i="3"/>
  <c r="AH309" i="3"/>
  <c r="AG309" i="3"/>
  <c r="AD309" i="3"/>
  <c r="AE309" i="3" s="1"/>
  <c r="AB309" i="3"/>
  <c r="AC309" i="3" s="1"/>
  <c r="K309" i="3"/>
  <c r="D309" i="3"/>
  <c r="C309" i="3"/>
  <c r="AU308" i="3"/>
  <c r="AO308" i="3"/>
  <c r="AP308" i="3" s="1"/>
  <c r="AN308" i="3"/>
  <c r="AM308" i="3"/>
  <c r="AL308" i="3"/>
  <c r="AH308" i="3"/>
  <c r="AG308" i="3"/>
  <c r="AD308" i="3"/>
  <c r="AE308" i="3" s="1"/>
  <c r="AB308" i="3"/>
  <c r="AK308" i="3" s="1"/>
  <c r="K308" i="3"/>
  <c r="D308" i="3"/>
  <c r="C308" i="3"/>
  <c r="AU307" i="3"/>
  <c r="AO307" i="3"/>
  <c r="AP307" i="3" s="1"/>
  <c r="AN307" i="3"/>
  <c r="AM307" i="3"/>
  <c r="AL307" i="3"/>
  <c r="AH307" i="3"/>
  <c r="AG307" i="3"/>
  <c r="AD307" i="3"/>
  <c r="AE307" i="3" s="1"/>
  <c r="AB307" i="3"/>
  <c r="K307" i="3"/>
  <c r="D307" i="3"/>
  <c r="C307" i="3"/>
  <c r="AU306" i="3"/>
  <c r="AO306" i="3"/>
  <c r="AP306" i="3" s="1"/>
  <c r="AN306" i="3"/>
  <c r="AM306" i="3"/>
  <c r="AL306" i="3"/>
  <c r="AH306" i="3"/>
  <c r="AG306" i="3"/>
  <c r="AD306" i="3"/>
  <c r="AE306" i="3" s="1"/>
  <c r="AB306" i="3"/>
  <c r="K306" i="3"/>
  <c r="D306" i="3"/>
  <c r="C306" i="3"/>
  <c r="AU305" i="3"/>
  <c r="AO305" i="3"/>
  <c r="AP305" i="3" s="1"/>
  <c r="AN305" i="3"/>
  <c r="AM305" i="3"/>
  <c r="AL305" i="3"/>
  <c r="AH305" i="3"/>
  <c r="AG305" i="3"/>
  <c r="AD305" i="3"/>
  <c r="AE305" i="3" s="1"/>
  <c r="AB305" i="3"/>
  <c r="K305" i="3"/>
  <c r="D305" i="3"/>
  <c r="C305" i="3"/>
  <c r="AU304" i="3"/>
  <c r="AO304" i="3"/>
  <c r="AP304" i="3" s="1"/>
  <c r="AN304" i="3"/>
  <c r="AM304" i="3"/>
  <c r="AL304" i="3"/>
  <c r="AH304" i="3"/>
  <c r="AG304" i="3"/>
  <c r="AD304" i="3"/>
  <c r="AE304" i="3" s="1"/>
  <c r="AB304" i="3"/>
  <c r="AK304" i="3" s="1"/>
  <c r="K304" i="3"/>
  <c r="D304" i="3"/>
  <c r="C304" i="3"/>
  <c r="AU303" i="3"/>
  <c r="AO303" i="3"/>
  <c r="AP303" i="3" s="1"/>
  <c r="AN303" i="3"/>
  <c r="AM303" i="3"/>
  <c r="AL303" i="3"/>
  <c r="AH303" i="3"/>
  <c r="AG303" i="3"/>
  <c r="AD303" i="3"/>
  <c r="AE303" i="3" s="1"/>
  <c r="AB303" i="3"/>
  <c r="AC303" i="3" s="1"/>
  <c r="K303" i="3"/>
  <c r="D303" i="3"/>
  <c r="C303" i="3"/>
  <c r="AU302" i="3"/>
  <c r="AO302" i="3"/>
  <c r="AP302" i="3" s="1"/>
  <c r="AN302" i="3"/>
  <c r="AM302" i="3"/>
  <c r="AL302" i="3"/>
  <c r="AH302" i="3"/>
  <c r="AG302" i="3"/>
  <c r="AD302" i="3"/>
  <c r="AE302" i="3" s="1"/>
  <c r="AB302" i="3"/>
  <c r="AK302" i="3" s="1"/>
  <c r="K302" i="3"/>
  <c r="D302" i="3"/>
  <c r="C302" i="3"/>
  <c r="AU301" i="3"/>
  <c r="AO301" i="3"/>
  <c r="AP301" i="3" s="1"/>
  <c r="AN301" i="3"/>
  <c r="AM301" i="3"/>
  <c r="AL301" i="3"/>
  <c r="AH301" i="3"/>
  <c r="AG301" i="3"/>
  <c r="AD301" i="3"/>
  <c r="AE301" i="3" s="1"/>
  <c r="AB301" i="3"/>
  <c r="AC301" i="3" s="1"/>
  <c r="K301" i="3"/>
  <c r="D301" i="3"/>
  <c r="C301" i="3"/>
  <c r="AU300" i="3"/>
  <c r="AO300" i="3"/>
  <c r="AP300" i="3" s="1"/>
  <c r="AN300" i="3"/>
  <c r="AM300" i="3"/>
  <c r="AL300" i="3"/>
  <c r="AH300" i="3"/>
  <c r="AG300" i="3"/>
  <c r="AD300" i="3"/>
  <c r="AE300" i="3" s="1"/>
  <c r="AB300" i="3"/>
  <c r="AK300" i="3" s="1"/>
  <c r="K300" i="3"/>
  <c r="D300" i="3"/>
  <c r="C300" i="3"/>
  <c r="AU299" i="3"/>
  <c r="AO299" i="3"/>
  <c r="AP299" i="3" s="1"/>
  <c r="AN299" i="3"/>
  <c r="AM299" i="3"/>
  <c r="AL299" i="3"/>
  <c r="AH299" i="3"/>
  <c r="AG299" i="3"/>
  <c r="AD299" i="3"/>
  <c r="AE299" i="3" s="1"/>
  <c r="AB299" i="3"/>
  <c r="AC299" i="3" s="1"/>
  <c r="K299" i="3"/>
  <c r="D299" i="3"/>
  <c r="C299" i="3"/>
  <c r="AU298" i="3"/>
  <c r="AO298" i="3"/>
  <c r="AP298" i="3" s="1"/>
  <c r="AN298" i="3"/>
  <c r="AM298" i="3"/>
  <c r="AL298" i="3"/>
  <c r="AH298" i="3"/>
  <c r="AG298" i="3"/>
  <c r="AD298" i="3"/>
  <c r="AE298" i="3" s="1"/>
  <c r="AB298" i="3"/>
  <c r="AK298" i="3" s="1"/>
  <c r="K298" i="3"/>
  <c r="D298" i="3"/>
  <c r="C298" i="3"/>
  <c r="AU297" i="3"/>
  <c r="AO297" i="3"/>
  <c r="AP297" i="3" s="1"/>
  <c r="AN297" i="3"/>
  <c r="AM297" i="3"/>
  <c r="AL297" i="3"/>
  <c r="AH297" i="3"/>
  <c r="AG297" i="3"/>
  <c r="AD297" i="3"/>
  <c r="AE297" i="3" s="1"/>
  <c r="AB297" i="3"/>
  <c r="AK297" i="3" s="1"/>
  <c r="K297" i="3"/>
  <c r="D297" i="3"/>
  <c r="C297" i="3"/>
  <c r="AU296" i="3"/>
  <c r="AO296" i="3"/>
  <c r="AP296" i="3" s="1"/>
  <c r="AN296" i="3"/>
  <c r="AM296" i="3"/>
  <c r="AL296" i="3"/>
  <c r="AH296" i="3"/>
  <c r="AG296" i="3"/>
  <c r="AD296" i="3"/>
  <c r="AE296" i="3" s="1"/>
  <c r="AB296" i="3"/>
  <c r="AK296" i="3" s="1"/>
  <c r="K296" i="3"/>
  <c r="D296" i="3"/>
  <c r="C296" i="3"/>
  <c r="AU295" i="3"/>
  <c r="AO295" i="3"/>
  <c r="AP295" i="3" s="1"/>
  <c r="AN295" i="3"/>
  <c r="AM295" i="3"/>
  <c r="AL295" i="3"/>
  <c r="AH295" i="3"/>
  <c r="AG295" i="3"/>
  <c r="AD295" i="3"/>
  <c r="AE295" i="3" s="1"/>
  <c r="AB295" i="3"/>
  <c r="AK295" i="3" s="1"/>
  <c r="K295" i="3"/>
  <c r="D295" i="3"/>
  <c r="C295" i="3"/>
  <c r="AU294" i="3"/>
  <c r="AO294" i="3"/>
  <c r="AP294" i="3" s="1"/>
  <c r="AN294" i="3"/>
  <c r="AM294" i="3"/>
  <c r="AL294" i="3"/>
  <c r="AH294" i="3"/>
  <c r="AG294" i="3"/>
  <c r="AD294" i="3"/>
  <c r="AE294" i="3" s="1"/>
  <c r="AB294" i="3"/>
  <c r="AK294" i="3" s="1"/>
  <c r="K294" i="3"/>
  <c r="D294" i="3"/>
  <c r="C294" i="3"/>
  <c r="AU293" i="3"/>
  <c r="AO293" i="3"/>
  <c r="AP293" i="3" s="1"/>
  <c r="AN293" i="3"/>
  <c r="AM293" i="3"/>
  <c r="AL293" i="3"/>
  <c r="AH293" i="3"/>
  <c r="AG293" i="3"/>
  <c r="AD293" i="3"/>
  <c r="AE293" i="3" s="1"/>
  <c r="AB293" i="3"/>
  <c r="AK293" i="3" s="1"/>
  <c r="K293" i="3"/>
  <c r="D293" i="3"/>
  <c r="C293" i="3"/>
  <c r="AU292" i="3"/>
  <c r="AO292" i="3"/>
  <c r="AP292" i="3" s="1"/>
  <c r="AN292" i="3"/>
  <c r="AM292" i="3"/>
  <c r="AL292" i="3"/>
  <c r="AH292" i="3"/>
  <c r="AG292" i="3"/>
  <c r="AD292" i="3"/>
  <c r="AE292" i="3" s="1"/>
  <c r="AB292" i="3"/>
  <c r="AK292" i="3" s="1"/>
  <c r="K292" i="3"/>
  <c r="D292" i="3"/>
  <c r="C292" i="3"/>
  <c r="AU291" i="3"/>
  <c r="AO291" i="3"/>
  <c r="AP291" i="3" s="1"/>
  <c r="AN291" i="3"/>
  <c r="AM291" i="3"/>
  <c r="AL291" i="3"/>
  <c r="AH291" i="3"/>
  <c r="AG291" i="3"/>
  <c r="AD291" i="3"/>
  <c r="AE291" i="3" s="1"/>
  <c r="AB291" i="3"/>
  <c r="AK291" i="3" s="1"/>
  <c r="K291" i="3"/>
  <c r="D291" i="3"/>
  <c r="C291" i="3"/>
  <c r="AU290" i="3"/>
  <c r="AO290" i="3"/>
  <c r="AP290" i="3" s="1"/>
  <c r="AN290" i="3"/>
  <c r="AM290" i="3"/>
  <c r="AL290" i="3"/>
  <c r="AH290" i="3"/>
  <c r="AG290" i="3"/>
  <c r="AD290" i="3"/>
  <c r="AE290" i="3" s="1"/>
  <c r="AB290" i="3"/>
  <c r="AK290" i="3" s="1"/>
  <c r="K290" i="3"/>
  <c r="D290" i="3"/>
  <c r="C290" i="3"/>
  <c r="AU289" i="3"/>
  <c r="AO289" i="3"/>
  <c r="AP289" i="3" s="1"/>
  <c r="AN289" i="3"/>
  <c r="AM289" i="3"/>
  <c r="AL289" i="3"/>
  <c r="AH289" i="3"/>
  <c r="AG289" i="3"/>
  <c r="AD289" i="3"/>
  <c r="AE289" i="3" s="1"/>
  <c r="AB289" i="3"/>
  <c r="AK289" i="3" s="1"/>
  <c r="K289" i="3"/>
  <c r="D289" i="3"/>
  <c r="C289" i="3"/>
  <c r="AU288" i="3"/>
  <c r="AO288" i="3"/>
  <c r="AP288" i="3" s="1"/>
  <c r="AN288" i="3"/>
  <c r="AM288" i="3"/>
  <c r="AL288" i="3"/>
  <c r="AH288" i="3"/>
  <c r="AG288" i="3"/>
  <c r="AD288" i="3"/>
  <c r="AE288" i="3" s="1"/>
  <c r="AB288" i="3"/>
  <c r="AK288" i="3" s="1"/>
  <c r="K288" i="3"/>
  <c r="D288" i="3"/>
  <c r="C288" i="3"/>
  <c r="AU287" i="3"/>
  <c r="AO287" i="3"/>
  <c r="AP287" i="3" s="1"/>
  <c r="AN287" i="3"/>
  <c r="AM287" i="3"/>
  <c r="AL287" i="3"/>
  <c r="AH287" i="3"/>
  <c r="AG287" i="3"/>
  <c r="AD287" i="3"/>
  <c r="AE287" i="3" s="1"/>
  <c r="AB287" i="3"/>
  <c r="AK287" i="3" s="1"/>
  <c r="K287" i="3"/>
  <c r="D287" i="3"/>
  <c r="C287" i="3"/>
  <c r="AU286" i="3"/>
  <c r="AO286" i="3"/>
  <c r="AP286" i="3" s="1"/>
  <c r="AN286" i="3"/>
  <c r="AM286" i="3"/>
  <c r="AL286" i="3"/>
  <c r="AH286" i="3"/>
  <c r="AG286" i="3"/>
  <c r="AD286" i="3"/>
  <c r="AE286" i="3" s="1"/>
  <c r="AB286" i="3"/>
  <c r="AK286" i="3" s="1"/>
  <c r="K286" i="3"/>
  <c r="D286" i="3"/>
  <c r="C286" i="3"/>
  <c r="AU285" i="3"/>
  <c r="AO285" i="3"/>
  <c r="AP285" i="3" s="1"/>
  <c r="AN285" i="3"/>
  <c r="AM285" i="3"/>
  <c r="AL285" i="3"/>
  <c r="AH285" i="3"/>
  <c r="AG285" i="3"/>
  <c r="AD285" i="3"/>
  <c r="AE285" i="3" s="1"/>
  <c r="AB285" i="3"/>
  <c r="AK285" i="3" s="1"/>
  <c r="K285" i="3"/>
  <c r="D285" i="3"/>
  <c r="C285" i="3"/>
  <c r="AU284" i="3"/>
  <c r="AO284" i="3"/>
  <c r="AP284" i="3" s="1"/>
  <c r="AN284" i="3"/>
  <c r="AM284" i="3"/>
  <c r="AL284" i="3"/>
  <c r="AH284" i="3"/>
  <c r="AG284" i="3"/>
  <c r="AD284" i="3"/>
  <c r="AE284" i="3" s="1"/>
  <c r="AB284" i="3"/>
  <c r="K284" i="3"/>
  <c r="D284" i="3"/>
  <c r="C284" i="3"/>
  <c r="AU283" i="3"/>
  <c r="AO283" i="3"/>
  <c r="AP283" i="3" s="1"/>
  <c r="AN283" i="3"/>
  <c r="AM283" i="3"/>
  <c r="AL283" i="3"/>
  <c r="AH283" i="3"/>
  <c r="AG283" i="3"/>
  <c r="AD283" i="3"/>
  <c r="AE283" i="3" s="1"/>
  <c r="AB283" i="3"/>
  <c r="AK283" i="3" s="1"/>
  <c r="K283" i="3"/>
  <c r="D283" i="3"/>
  <c r="C283" i="3"/>
  <c r="AU282" i="3"/>
  <c r="AO282" i="3"/>
  <c r="AP282" i="3" s="1"/>
  <c r="AN282" i="3"/>
  <c r="AM282" i="3"/>
  <c r="AL282" i="3"/>
  <c r="AH282" i="3"/>
  <c r="AG282" i="3"/>
  <c r="AD282" i="3"/>
  <c r="AE282" i="3" s="1"/>
  <c r="AB282" i="3"/>
  <c r="AK282" i="3" s="1"/>
  <c r="K282" i="3"/>
  <c r="D282" i="3"/>
  <c r="C282" i="3"/>
  <c r="AU281" i="3"/>
  <c r="AO281" i="3"/>
  <c r="AP281" i="3" s="1"/>
  <c r="AN281" i="3"/>
  <c r="AM281" i="3"/>
  <c r="AL281" i="3"/>
  <c r="AH281" i="3"/>
  <c r="AG281" i="3"/>
  <c r="AD281" i="3"/>
  <c r="AE281" i="3" s="1"/>
  <c r="AB281" i="3"/>
  <c r="AK281" i="3" s="1"/>
  <c r="K281" i="3"/>
  <c r="D281" i="3"/>
  <c r="C281" i="3"/>
  <c r="AU280" i="3"/>
  <c r="AO280" i="3"/>
  <c r="AP280" i="3" s="1"/>
  <c r="AN280" i="3"/>
  <c r="AM280" i="3"/>
  <c r="AL280" i="3"/>
  <c r="AH280" i="3"/>
  <c r="AG280" i="3"/>
  <c r="AD280" i="3"/>
  <c r="AE280" i="3" s="1"/>
  <c r="AB280" i="3"/>
  <c r="AK280" i="3" s="1"/>
  <c r="K280" i="3"/>
  <c r="D280" i="3"/>
  <c r="C280" i="3"/>
  <c r="AU279" i="3"/>
  <c r="AO279" i="3"/>
  <c r="AP279" i="3" s="1"/>
  <c r="AN279" i="3"/>
  <c r="AM279" i="3"/>
  <c r="AL279" i="3"/>
  <c r="AH279" i="3"/>
  <c r="AG279" i="3"/>
  <c r="AD279" i="3"/>
  <c r="AE279" i="3" s="1"/>
  <c r="AB279" i="3"/>
  <c r="AK279" i="3" s="1"/>
  <c r="K279" i="3"/>
  <c r="D279" i="3"/>
  <c r="C279" i="3"/>
  <c r="AU278" i="3"/>
  <c r="AO278" i="3"/>
  <c r="AP278" i="3" s="1"/>
  <c r="AN278" i="3"/>
  <c r="AM278" i="3"/>
  <c r="AL278" i="3"/>
  <c r="AH278" i="3"/>
  <c r="AG278" i="3"/>
  <c r="AD278" i="3"/>
  <c r="AE278" i="3" s="1"/>
  <c r="AB278" i="3"/>
  <c r="AK278" i="3" s="1"/>
  <c r="K278" i="3"/>
  <c r="D278" i="3"/>
  <c r="C278" i="3"/>
  <c r="AU277" i="3"/>
  <c r="AO277" i="3"/>
  <c r="AP277" i="3" s="1"/>
  <c r="AN277" i="3"/>
  <c r="AM277" i="3"/>
  <c r="AL277" i="3"/>
  <c r="AH277" i="3"/>
  <c r="AG277" i="3"/>
  <c r="AD277" i="3"/>
  <c r="AE277" i="3" s="1"/>
  <c r="AB277" i="3"/>
  <c r="AK277" i="3" s="1"/>
  <c r="K277" i="3"/>
  <c r="D277" i="3"/>
  <c r="C277" i="3"/>
  <c r="AU276" i="3"/>
  <c r="AO276" i="3"/>
  <c r="AP276" i="3" s="1"/>
  <c r="AN276" i="3"/>
  <c r="AM276" i="3"/>
  <c r="AL276" i="3"/>
  <c r="AH276" i="3"/>
  <c r="AG276" i="3"/>
  <c r="AD276" i="3"/>
  <c r="AE276" i="3" s="1"/>
  <c r="AB276" i="3"/>
  <c r="K276" i="3"/>
  <c r="D276" i="3"/>
  <c r="C276" i="3"/>
  <c r="AU275" i="3"/>
  <c r="AO275" i="3"/>
  <c r="AP275" i="3" s="1"/>
  <c r="AN275" i="3"/>
  <c r="AM275" i="3"/>
  <c r="AL275" i="3"/>
  <c r="AH275" i="3"/>
  <c r="AG275" i="3"/>
  <c r="AD275" i="3"/>
  <c r="AE275" i="3" s="1"/>
  <c r="AB275" i="3"/>
  <c r="AK275" i="3" s="1"/>
  <c r="K275" i="3"/>
  <c r="D275" i="3"/>
  <c r="C275" i="3"/>
  <c r="AU274" i="3"/>
  <c r="AO274" i="3"/>
  <c r="AP274" i="3" s="1"/>
  <c r="AN274" i="3"/>
  <c r="AM274" i="3"/>
  <c r="AL274" i="3"/>
  <c r="AH274" i="3"/>
  <c r="AG274" i="3"/>
  <c r="AD274" i="3"/>
  <c r="AE274" i="3" s="1"/>
  <c r="AB274" i="3"/>
  <c r="AK274" i="3" s="1"/>
  <c r="K274" i="3"/>
  <c r="D274" i="3"/>
  <c r="C274" i="3"/>
  <c r="AU273" i="3"/>
  <c r="AO273" i="3"/>
  <c r="AP273" i="3" s="1"/>
  <c r="AN273" i="3"/>
  <c r="AM273" i="3"/>
  <c r="AL273" i="3"/>
  <c r="AH273" i="3"/>
  <c r="AG273" i="3"/>
  <c r="AD273" i="3"/>
  <c r="AE273" i="3" s="1"/>
  <c r="AB273" i="3"/>
  <c r="AK273" i="3" s="1"/>
  <c r="K273" i="3"/>
  <c r="D273" i="3"/>
  <c r="C273" i="3"/>
  <c r="AU272" i="3"/>
  <c r="AO272" i="3"/>
  <c r="AP272" i="3" s="1"/>
  <c r="AN272" i="3"/>
  <c r="AM272" i="3"/>
  <c r="AL272" i="3"/>
  <c r="AH272" i="3"/>
  <c r="AG272" i="3"/>
  <c r="AD272" i="3"/>
  <c r="AE272" i="3" s="1"/>
  <c r="AB272" i="3"/>
  <c r="AK272" i="3" s="1"/>
  <c r="K272" i="3"/>
  <c r="D272" i="3"/>
  <c r="C272" i="3"/>
  <c r="AU271" i="3"/>
  <c r="AO271" i="3"/>
  <c r="AP271" i="3" s="1"/>
  <c r="AN271" i="3"/>
  <c r="AM271" i="3"/>
  <c r="AL271" i="3"/>
  <c r="AH271" i="3"/>
  <c r="AG271" i="3"/>
  <c r="AD271" i="3"/>
  <c r="AE271" i="3" s="1"/>
  <c r="AB271" i="3"/>
  <c r="AK271" i="3" s="1"/>
  <c r="K271" i="3"/>
  <c r="D271" i="3"/>
  <c r="C271" i="3"/>
  <c r="AU270" i="3"/>
  <c r="AO270" i="3"/>
  <c r="AP270" i="3" s="1"/>
  <c r="AN270" i="3"/>
  <c r="AM270" i="3"/>
  <c r="AL270" i="3"/>
  <c r="AH270" i="3"/>
  <c r="AG270" i="3"/>
  <c r="AD270" i="3"/>
  <c r="AE270" i="3" s="1"/>
  <c r="AB270" i="3"/>
  <c r="AK270" i="3" s="1"/>
  <c r="K270" i="3"/>
  <c r="D270" i="3"/>
  <c r="C270" i="3"/>
  <c r="AU269" i="3"/>
  <c r="AO269" i="3"/>
  <c r="AP269" i="3" s="1"/>
  <c r="AN269" i="3"/>
  <c r="AM269" i="3"/>
  <c r="AL269" i="3"/>
  <c r="AH269" i="3"/>
  <c r="AG269" i="3"/>
  <c r="AD269" i="3"/>
  <c r="AE269" i="3" s="1"/>
  <c r="AB269" i="3"/>
  <c r="K269" i="3"/>
  <c r="D269" i="3"/>
  <c r="C269" i="3"/>
  <c r="AU268" i="3"/>
  <c r="AO268" i="3"/>
  <c r="AP268" i="3" s="1"/>
  <c r="AN268" i="3"/>
  <c r="AM268" i="3"/>
  <c r="AL268" i="3"/>
  <c r="AH268" i="3"/>
  <c r="AG268" i="3"/>
  <c r="AD268" i="3"/>
  <c r="AE268" i="3" s="1"/>
  <c r="AB268" i="3"/>
  <c r="K268" i="3"/>
  <c r="D268" i="3"/>
  <c r="C268" i="3"/>
  <c r="AU267" i="3"/>
  <c r="AO267" i="3"/>
  <c r="AP267" i="3" s="1"/>
  <c r="AN267" i="3"/>
  <c r="AM267" i="3"/>
  <c r="AL267" i="3"/>
  <c r="AH267" i="3"/>
  <c r="AG267" i="3"/>
  <c r="AD267" i="3"/>
  <c r="AE267" i="3" s="1"/>
  <c r="AB267" i="3"/>
  <c r="AK267" i="3" s="1"/>
  <c r="K267" i="3"/>
  <c r="D267" i="3"/>
  <c r="C267" i="3"/>
  <c r="AU266" i="3"/>
  <c r="AO266" i="3"/>
  <c r="AP266" i="3" s="1"/>
  <c r="AN266" i="3"/>
  <c r="AM266" i="3"/>
  <c r="AL266" i="3"/>
  <c r="AH266" i="3"/>
  <c r="AG266" i="3"/>
  <c r="AD266" i="3"/>
  <c r="AE266" i="3" s="1"/>
  <c r="AB266" i="3"/>
  <c r="AK266" i="3" s="1"/>
  <c r="K266" i="3"/>
  <c r="D266" i="3"/>
  <c r="C266" i="3"/>
  <c r="AU265" i="3"/>
  <c r="AO265" i="3"/>
  <c r="AP265" i="3" s="1"/>
  <c r="AN265" i="3"/>
  <c r="AM265" i="3"/>
  <c r="AL265" i="3"/>
  <c r="AH265" i="3"/>
  <c r="AG265" i="3"/>
  <c r="AD265" i="3"/>
  <c r="AE265" i="3" s="1"/>
  <c r="AB265" i="3"/>
  <c r="K265" i="3"/>
  <c r="D265" i="3"/>
  <c r="C265" i="3"/>
  <c r="AU264" i="3"/>
  <c r="AO264" i="3"/>
  <c r="AP264" i="3" s="1"/>
  <c r="AN264" i="3"/>
  <c r="AM264" i="3"/>
  <c r="AL264" i="3"/>
  <c r="AH264" i="3"/>
  <c r="AG264" i="3"/>
  <c r="AD264" i="3"/>
  <c r="AE264" i="3" s="1"/>
  <c r="AB264" i="3"/>
  <c r="AK264" i="3" s="1"/>
  <c r="K264" i="3"/>
  <c r="D264" i="3"/>
  <c r="C264" i="3"/>
  <c r="AU263" i="3"/>
  <c r="AO263" i="3"/>
  <c r="AP263" i="3" s="1"/>
  <c r="AN263" i="3"/>
  <c r="AM263" i="3"/>
  <c r="AL263" i="3"/>
  <c r="AH263" i="3"/>
  <c r="AG263" i="3"/>
  <c r="AD263" i="3"/>
  <c r="AE263" i="3" s="1"/>
  <c r="AB263" i="3"/>
  <c r="AK263" i="3" s="1"/>
  <c r="K263" i="3"/>
  <c r="D263" i="3"/>
  <c r="C263" i="3"/>
  <c r="AU262" i="3"/>
  <c r="AO262" i="3"/>
  <c r="AP262" i="3" s="1"/>
  <c r="AN262" i="3"/>
  <c r="AM262" i="3"/>
  <c r="AL262" i="3"/>
  <c r="AH262" i="3"/>
  <c r="AG262" i="3"/>
  <c r="AD262" i="3"/>
  <c r="AE262" i="3" s="1"/>
  <c r="AB262" i="3"/>
  <c r="AK262" i="3" s="1"/>
  <c r="K262" i="3"/>
  <c r="D262" i="3"/>
  <c r="C262" i="3"/>
  <c r="AU261" i="3"/>
  <c r="AO261" i="3"/>
  <c r="AP261" i="3" s="1"/>
  <c r="AN261" i="3"/>
  <c r="AM261" i="3"/>
  <c r="AL261" i="3"/>
  <c r="AH261" i="3"/>
  <c r="AG261" i="3"/>
  <c r="AD261" i="3"/>
  <c r="AE261" i="3" s="1"/>
  <c r="AB261" i="3"/>
  <c r="K261" i="3"/>
  <c r="D261" i="3"/>
  <c r="C261" i="3"/>
  <c r="AU260" i="3"/>
  <c r="AO260" i="3"/>
  <c r="AP260" i="3" s="1"/>
  <c r="AN260" i="3"/>
  <c r="AM260" i="3"/>
  <c r="AL260" i="3"/>
  <c r="AH260" i="3"/>
  <c r="AG260" i="3"/>
  <c r="AD260" i="3"/>
  <c r="AE260" i="3" s="1"/>
  <c r="AB260" i="3"/>
  <c r="AK260" i="3" s="1"/>
  <c r="K260" i="3"/>
  <c r="D260" i="3"/>
  <c r="C260" i="3"/>
  <c r="AU259" i="3"/>
  <c r="AO259" i="3"/>
  <c r="AP259" i="3" s="1"/>
  <c r="AN259" i="3"/>
  <c r="AM259" i="3"/>
  <c r="AL259" i="3"/>
  <c r="AH259" i="3"/>
  <c r="AG259" i="3"/>
  <c r="AD259" i="3"/>
  <c r="AE259" i="3" s="1"/>
  <c r="AB259" i="3"/>
  <c r="AK259" i="3" s="1"/>
  <c r="K259" i="3"/>
  <c r="D259" i="3"/>
  <c r="C259" i="3"/>
  <c r="AU258" i="3"/>
  <c r="AO258" i="3"/>
  <c r="AP258" i="3" s="1"/>
  <c r="AN258" i="3"/>
  <c r="AM258" i="3"/>
  <c r="AL258" i="3"/>
  <c r="AH258" i="3"/>
  <c r="AG258" i="3"/>
  <c r="AD258" i="3"/>
  <c r="AE258" i="3" s="1"/>
  <c r="AB258" i="3"/>
  <c r="AK258" i="3" s="1"/>
  <c r="K258" i="3"/>
  <c r="D258" i="3"/>
  <c r="C258" i="3"/>
  <c r="AU257" i="3"/>
  <c r="AO257" i="3"/>
  <c r="AP257" i="3" s="1"/>
  <c r="AN257" i="3"/>
  <c r="AM257" i="3"/>
  <c r="AL257" i="3"/>
  <c r="AH257" i="3"/>
  <c r="AG257" i="3"/>
  <c r="AD257" i="3"/>
  <c r="AE257" i="3" s="1"/>
  <c r="AB257" i="3"/>
  <c r="AK257" i="3" s="1"/>
  <c r="K257" i="3"/>
  <c r="D257" i="3"/>
  <c r="C257" i="3"/>
  <c r="AU256" i="3"/>
  <c r="AO256" i="3"/>
  <c r="AP256" i="3" s="1"/>
  <c r="AN256" i="3"/>
  <c r="AM256" i="3"/>
  <c r="AL256" i="3"/>
  <c r="AH256" i="3"/>
  <c r="AG256" i="3"/>
  <c r="AD256" i="3"/>
  <c r="AE256" i="3" s="1"/>
  <c r="AB256" i="3"/>
  <c r="K256" i="3"/>
  <c r="D256" i="3"/>
  <c r="C256" i="3"/>
  <c r="AU255" i="3"/>
  <c r="AO255" i="3"/>
  <c r="AP255" i="3" s="1"/>
  <c r="AN255" i="3"/>
  <c r="AM255" i="3"/>
  <c r="AL255" i="3"/>
  <c r="AH255" i="3"/>
  <c r="AG255" i="3"/>
  <c r="AD255" i="3"/>
  <c r="AE255" i="3" s="1"/>
  <c r="AB255" i="3"/>
  <c r="AK255" i="3" s="1"/>
  <c r="K255" i="3"/>
  <c r="D255" i="3"/>
  <c r="C255" i="3"/>
  <c r="AU254" i="3"/>
  <c r="AO254" i="3"/>
  <c r="AP254" i="3" s="1"/>
  <c r="AN254" i="3"/>
  <c r="AM254" i="3"/>
  <c r="AL254" i="3"/>
  <c r="AH254" i="3"/>
  <c r="AG254" i="3"/>
  <c r="AD254" i="3"/>
  <c r="AE254" i="3" s="1"/>
  <c r="AB254" i="3"/>
  <c r="AK254" i="3" s="1"/>
  <c r="K254" i="3"/>
  <c r="D254" i="3"/>
  <c r="C254" i="3"/>
  <c r="AU253" i="3"/>
  <c r="AO253" i="3"/>
  <c r="AP253" i="3" s="1"/>
  <c r="AN253" i="3"/>
  <c r="AM253" i="3"/>
  <c r="AL253" i="3"/>
  <c r="AH253" i="3"/>
  <c r="AG253" i="3"/>
  <c r="AD253" i="3"/>
  <c r="AE253" i="3" s="1"/>
  <c r="AB253" i="3"/>
  <c r="AK253" i="3" s="1"/>
  <c r="K253" i="3"/>
  <c r="D253" i="3"/>
  <c r="C253" i="3"/>
  <c r="AU252" i="3"/>
  <c r="AO252" i="3"/>
  <c r="AP252" i="3" s="1"/>
  <c r="AN252" i="3"/>
  <c r="AM252" i="3"/>
  <c r="AL252" i="3"/>
  <c r="AH252" i="3"/>
  <c r="AG252" i="3"/>
  <c r="AD252" i="3"/>
  <c r="AE252" i="3" s="1"/>
  <c r="AB252" i="3"/>
  <c r="K252" i="3"/>
  <c r="D252" i="3"/>
  <c r="C252" i="3"/>
  <c r="AU251" i="3"/>
  <c r="AO251" i="3"/>
  <c r="AP251" i="3" s="1"/>
  <c r="AN251" i="3"/>
  <c r="AM251" i="3"/>
  <c r="AL251" i="3"/>
  <c r="AH251" i="3"/>
  <c r="AG251" i="3"/>
  <c r="AD251" i="3"/>
  <c r="AE251" i="3" s="1"/>
  <c r="AB251" i="3"/>
  <c r="AK251" i="3" s="1"/>
  <c r="K251" i="3"/>
  <c r="D251" i="3"/>
  <c r="C251" i="3"/>
  <c r="AU250" i="3"/>
  <c r="AO250" i="3"/>
  <c r="AP250" i="3" s="1"/>
  <c r="AN250" i="3"/>
  <c r="AM250" i="3"/>
  <c r="AL250" i="3"/>
  <c r="AH250" i="3"/>
  <c r="AG250" i="3"/>
  <c r="AD250" i="3"/>
  <c r="AE250" i="3" s="1"/>
  <c r="AB250" i="3"/>
  <c r="AK250" i="3" s="1"/>
  <c r="K250" i="3"/>
  <c r="D250" i="3"/>
  <c r="C250" i="3"/>
  <c r="AU249" i="3"/>
  <c r="AO249" i="3"/>
  <c r="AP249" i="3" s="1"/>
  <c r="AN249" i="3"/>
  <c r="AM249" i="3"/>
  <c r="AL249" i="3"/>
  <c r="AH249" i="3"/>
  <c r="AG249" i="3"/>
  <c r="AD249" i="3"/>
  <c r="AE249" i="3" s="1"/>
  <c r="AB249" i="3"/>
  <c r="K249" i="3"/>
  <c r="D249" i="3"/>
  <c r="C249" i="3"/>
  <c r="AU248" i="3"/>
  <c r="AO248" i="3"/>
  <c r="AP248" i="3" s="1"/>
  <c r="AN248" i="3"/>
  <c r="AM248" i="3"/>
  <c r="AL248" i="3"/>
  <c r="AH248" i="3"/>
  <c r="AG248" i="3"/>
  <c r="AD248" i="3"/>
  <c r="AE248" i="3" s="1"/>
  <c r="AB248" i="3"/>
  <c r="AK248" i="3" s="1"/>
  <c r="K248" i="3"/>
  <c r="D248" i="3"/>
  <c r="C248" i="3"/>
  <c r="AU247" i="3"/>
  <c r="AO247" i="3"/>
  <c r="AP247" i="3" s="1"/>
  <c r="AN247" i="3"/>
  <c r="AM247" i="3"/>
  <c r="AL247" i="3"/>
  <c r="AH247" i="3"/>
  <c r="AG247" i="3"/>
  <c r="AD247" i="3"/>
  <c r="AE247" i="3" s="1"/>
  <c r="AB247" i="3"/>
  <c r="AK247" i="3" s="1"/>
  <c r="K247" i="3"/>
  <c r="D247" i="3"/>
  <c r="C247" i="3"/>
  <c r="AU246" i="3"/>
  <c r="AO246" i="3"/>
  <c r="AP246" i="3" s="1"/>
  <c r="AN246" i="3"/>
  <c r="AM246" i="3"/>
  <c r="AL246" i="3"/>
  <c r="AH246" i="3"/>
  <c r="AG246" i="3"/>
  <c r="AD246" i="3"/>
  <c r="AE246" i="3" s="1"/>
  <c r="AB246" i="3"/>
  <c r="AK246" i="3" s="1"/>
  <c r="K246" i="3"/>
  <c r="D246" i="3"/>
  <c r="C246" i="3"/>
  <c r="AU245" i="3"/>
  <c r="AO245" i="3"/>
  <c r="AP245" i="3" s="1"/>
  <c r="AN245" i="3"/>
  <c r="AM245" i="3"/>
  <c r="AL245" i="3"/>
  <c r="AH245" i="3"/>
  <c r="AG245" i="3"/>
  <c r="AD245" i="3"/>
  <c r="AE245" i="3" s="1"/>
  <c r="AB245" i="3"/>
  <c r="K245" i="3"/>
  <c r="D245" i="3"/>
  <c r="C245" i="3"/>
  <c r="AU244" i="3"/>
  <c r="AO244" i="3"/>
  <c r="AP244" i="3" s="1"/>
  <c r="AN244" i="3"/>
  <c r="AM244" i="3"/>
  <c r="AL244" i="3"/>
  <c r="AH244" i="3"/>
  <c r="AG244" i="3"/>
  <c r="AD244" i="3"/>
  <c r="AE244" i="3" s="1"/>
  <c r="AB244" i="3"/>
  <c r="K244" i="3"/>
  <c r="D244" i="3"/>
  <c r="C244" i="3"/>
  <c r="AU243" i="3"/>
  <c r="AO243" i="3"/>
  <c r="AP243" i="3" s="1"/>
  <c r="AN243" i="3"/>
  <c r="AM243" i="3"/>
  <c r="AL243" i="3"/>
  <c r="AH243" i="3"/>
  <c r="AG243" i="3"/>
  <c r="AD243" i="3"/>
  <c r="AE243" i="3" s="1"/>
  <c r="AB243" i="3"/>
  <c r="AK243" i="3" s="1"/>
  <c r="K243" i="3"/>
  <c r="D243" i="3"/>
  <c r="C243" i="3"/>
  <c r="AU242" i="3"/>
  <c r="AO242" i="3"/>
  <c r="AP242" i="3" s="1"/>
  <c r="AN242" i="3"/>
  <c r="AM242" i="3"/>
  <c r="AL242" i="3"/>
  <c r="AH242" i="3"/>
  <c r="AG242" i="3"/>
  <c r="AD242" i="3"/>
  <c r="AE242" i="3" s="1"/>
  <c r="AB242" i="3"/>
  <c r="AK242" i="3" s="1"/>
  <c r="K242" i="3"/>
  <c r="D242" i="3"/>
  <c r="C242" i="3"/>
  <c r="AU241" i="3"/>
  <c r="AO241" i="3"/>
  <c r="AP241" i="3" s="1"/>
  <c r="AN241" i="3"/>
  <c r="AM241" i="3"/>
  <c r="AL241" i="3"/>
  <c r="AH241" i="3"/>
  <c r="AG241" i="3"/>
  <c r="AD241" i="3"/>
  <c r="AE241" i="3" s="1"/>
  <c r="AB241" i="3"/>
  <c r="AK241" i="3" s="1"/>
  <c r="K241" i="3"/>
  <c r="D241" i="3"/>
  <c r="C241" i="3"/>
  <c r="AU240" i="3"/>
  <c r="AO240" i="3"/>
  <c r="AP240" i="3" s="1"/>
  <c r="AN240" i="3"/>
  <c r="AM240" i="3"/>
  <c r="AL240" i="3"/>
  <c r="AH240" i="3"/>
  <c r="AG240" i="3"/>
  <c r="AD240" i="3"/>
  <c r="AE240" i="3" s="1"/>
  <c r="AB240" i="3"/>
  <c r="AK240" i="3" s="1"/>
  <c r="K240" i="3"/>
  <c r="D240" i="3"/>
  <c r="C240" i="3"/>
  <c r="AU239" i="3"/>
  <c r="AO239" i="3"/>
  <c r="AP239" i="3" s="1"/>
  <c r="AN239" i="3"/>
  <c r="AM239" i="3"/>
  <c r="AL239" i="3"/>
  <c r="AH239" i="3"/>
  <c r="AG239" i="3"/>
  <c r="AD239" i="3"/>
  <c r="AE239" i="3" s="1"/>
  <c r="AB239" i="3"/>
  <c r="AK239" i="3" s="1"/>
  <c r="K239" i="3"/>
  <c r="D239" i="3"/>
  <c r="C239" i="3"/>
  <c r="AU238" i="3"/>
  <c r="AO238" i="3"/>
  <c r="AP238" i="3" s="1"/>
  <c r="AN238" i="3"/>
  <c r="AM238" i="3"/>
  <c r="AL238" i="3"/>
  <c r="AH238" i="3"/>
  <c r="AG238" i="3"/>
  <c r="AD238" i="3"/>
  <c r="AE238" i="3" s="1"/>
  <c r="AB238" i="3"/>
  <c r="AK238" i="3" s="1"/>
  <c r="K238" i="3"/>
  <c r="D238" i="3"/>
  <c r="C238" i="3"/>
  <c r="AU237" i="3"/>
  <c r="AO237" i="3"/>
  <c r="AP237" i="3" s="1"/>
  <c r="AN237" i="3"/>
  <c r="AM237" i="3"/>
  <c r="AL237" i="3"/>
  <c r="AH237" i="3"/>
  <c r="AG237" i="3"/>
  <c r="AD237" i="3"/>
  <c r="AE237" i="3" s="1"/>
  <c r="AB237" i="3"/>
  <c r="AK237" i="3" s="1"/>
  <c r="K237" i="3"/>
  <c r="D237" i="3"/>
  <c r="C237" i="3"/>
  <c r="AU236" i="3"/>
  <c r="AO236" i="3"/>
  <c r="AP236" i="3" s="1"/>
  <c r="AN236" i="3"/>
  <c r="AM236" i="3"/>
  <c r="AL236" i="3"/>
  <c r="AH236" i="3"/>
  <c r="AG236" i="3"/>
  <c r="AD236" i="3"/>
  <c r="AE236" i="3" s="1"/>
  <c r="AB236" i="3"/>
  <c r="K236" i="3"/>
  <c r="D236" i="3"/>
  <c r="C236" i="3"/>
  <c r="AU235" i="3"/>
  <c r="AO235" i="3"/>
  <c r="AP235" i="3" s="1"/>
  <c r="AN235" i="3"/>
  <c r="AM235" i="3"/>
  <c r="AL235" i="3"/>
  <c r="AH235" i="3"/>
  <c r="AG235" i="3"/>
  <c r="AD235" i="3"/>
  <c r="AE235" i="3" s="1"/>
  <c r="AB235" i="3"/>
  <c r="AK235" i="3" s="1"/>
  <c r="K235" i="3"/>
  <c r="D235" i="3"/>
  <c r="C235" i="3"/>
  <c r="AU234" i="3"/>
  <c r="AO234" i="3"/>
  <c r="AP234" i="3" s="1"/>
  <c r="AN234" i="3"/>
  <c r="AM234" i="3"/>
  <c r="AL234" i="3"/>
  <c r="AH234" i="3"/>
  <c r="AG234" i="3"/>
  <c r="AD234" i="3"/>
  <c r="AE234" i="3" s="1"/>
  <c r="AB234" i="3"/>
  <c r="AK234" i="3" s="1"/>
  <c r="K234" i="3"/>
  <c r="D234" i="3"/>
  <c r="C234" i="3"/>
  <c r="AU233" i="3"/>
  <c r="AO233" i="3"/>
  <c r="AP233" i="3" s="1"/>
  <c r="AN233" i="3"/>
  <c r="AM233" i="3"/>
  <c r="AL233" i="3"/>
  <c r="AH233" i="3"/>
  <c r="AG233" i="3"/>
  <c r="AD233" i="3"/>
  <c r="AE233" i="3" s="1"/>
  <c r="AB233" i="3"/>
  <c r="AK233" i="3" s="1"/>
  <c r="K233" i="3"/>
  <c r="D233" i="3"/>
  <c r="C233" i="3"/>
  <c r="AU232" i="3"/>
  <c r="AO232" i="3"/>
  <c r="AP232" i="3" s="1"/>
  <c r="AN232" i="3"/>
  <c r="AM232" i="3"/>
  <c r="AL232" i="3"/>
  <c r="AH232" i="3"/>
  <c r="AG232" i="3"/>
  <c r="AD232" i="3"/>
  <c r="AE232" i="3" s="1"/>
  <c r="AB232" i="3"/>
  <c r="AK232" i="3" s="1"/>
  <c r="K232" i="3"/>
  <c r="D232" i="3"/>
  <c r="C232" i="3"/>
  <c r="AU231" i="3"/>
  <c r="AO231" i="3"/>
  <c r="AP231" i="3" s="1"/>
  <c r="AN231" i="3"/>
  <c r="AM231" i="3"/>
  <c r="AL231" i="3"/>
  <c r="AH231" i="3"/>
  <c r="AG231" i="3"/>
  <c r="AD231" i="3"/>
  <c r="AE231" i="3" s="1"/>
  <c r="AB231" i="3"/>
  <c r="AK231" i="3" s="1"/>
  <c r="K231" i="3"/>
  <c r="D231" i="3"/>
  <c r="C231" i="3"/>
  <c r="AU230" i="3"/>
  <c r="AO230" i="3"/>
  <c r="AP230" i="3" s="1"/>
  <c r="AN230" i="3"/>
  <c r="AM230" i="3"/>
  <c r="AL230" i="3"/>
  <c r="AH230" i="3"/>
  <c r="AG230" i="3"/>
  <c r="AD230" i="3"/>
  <c r="AE230" i="3" s="1"/>
  <c r="AB230" i="3"/>
  <c r="AK230" i="3" s="1"/>
  <c r="K230" i="3"/>
  <c r="D230" i="3"/>
  <c r="C230" i="3"/>
  <c r="AU229" i="3"/>
  <c r="AO229" i="3"/>
  <c r="AP229" i="3" s="1"/>
  <c r="AN229" i="3"/>
  <c r="AM229" i="3"/>
  <c r="AL229" i="3"/>
  <c r="AH229" i="3"/>
  <c r="AG229" i="3"/>
  <c r="AD229" i="3"/>
  <c r="AE229" i="3" s="1"/>
  <c r="AB229" i="3"/>
  <c r="AK229" i="3" s="1"/>
  <c r="K229" i="3"/>
  <c r="D229" i="3"/>
  <c r="C229" i="3"/>
  <c r="AU228" i="3"/>
  <c r="AO228" i="3"/>
  <c r="AP228" i="3" s="1"/>
  <c r="AN228" i="3"/>
  <c r="AM228" i="3"/>
  <c r="AL228" i="3"/>
  <c r="AH228" i="3"/>
  <c r="AG228" i="3"/>
  <c r="AD228" i="3"/>
  <c r="AE228" i="3" s="1"/>
  <c r="AB228" i="3"/>
  <c r="AK228" i="3" s="1"/>
  <c r="K228" i="3"/>
  <c r="D228" i="3"/>
  <c r="C228" i="3"/>
  <c r="AU227" i="3"/>
  <c r="AO227" i="3"/>
  <c r="AP227" i="3" s="1"/>
  <c r="AN227" i="3"/>
  <c r="AM227" i="3"/>
  <c r="AL227" i="3"/>
  <c r="AH227" i="3"/>
  <c r="AG227" i="3"/>
  <c r="AD227" i="3"/>
  <c r="AE227" i="3" s="1"/>
  <c r="AB227" i="3"/>
  <c r="AK227" i="3" s="1"/>
  <c r="K227" i="3"/>
  <c r="D227" i="3"/>
  <c r="C227" i="3"/>
  <c r="AU226" i="3"/>
  <c r="AO226" i="3"/>
  <c r="AP226" i="3" s="1"/>
  <c r="AN226" i="3"/>
  <c r="AM226" i="3"/>
  <c r="AL226" i="3"/>
  <c r="AH226" i="3"/>
  <c r="AG226" i="3"/>
  <c r="AD226" i="3"/>
  <c r="AE226" i="3" s="1"/>
  <c r="AB226" i="3"/>
  <c r="AK226" i="3" s="1"/>
  <c r="K226" i="3"/>
  <c r="D226" i="3"/>
  <c r="C226" i="3"/>
  <c r="AU225" i="3"/>
  <c r="AO225" i="3"/>
  <c r="AP225" i="3" s="1"/>
  <c r="AN225" i="3"/>
  <c r="AM225" i="3"/>
  <c r="AL225" i="3"/>
  <c r="AH225" i="3"/>
  <c r="AG225" i="3"/>
  <c r="AD225" i="3"/>
  <c r="AE225" i="3" s="1"/>
  <c r="AB225" i="3"/>
  <c r="AK225" i="3" s="1"/>
  <c r="K225" i="3"/>
  <c r="D225" i="3"/>
  <c r="C225" i="3"/>
  <c r="AU224" i="3"/>
  <c r="AO224" i="3"/>
  <c r="AP224" i="3" s="1"/>
  <c r="AN224" i="3"/>
  <c r="AM224" i="3"/>
  <c r="AL224" i="3"/>
  <c r="AH224" i="3"/>
  <c r="AG224" i="3"/>
  <c r="AD224" i="3"/>
  <c r="AE224" i="3" s="1"/>
  <c r="AB224" i="3"/>
  <c r="AK224" i="3" s="1"/>
  <c r="K224" i="3"/>
  <c r="D224" i="3"/>
  <c r="C224" i="3"/>
  <c r="AU223" i="3"/>
  <c r="AO223" i="3"/>
  <c r="AP223" i="3" s="1"/>
  <c r="AN223" i="3"/>
  <c r="AM223" i="3"/>
  <c r="AL223" i="3"/>
  <c r="AH223" i="3"/>
  <c r="AG223" i="3"/>
  <c r="AD223" i="3"/>
  <c r="AE223" i="3" s="1"/>
  <c r="AB223" i="3"/>
  <c r="AK223" i="3" s="1"/>
  <c r="K223" i="3"/>
  <c r="D223" i="3"/>
  <c r="C223" i="3"/>
  <c r="AU222" i="3"/>
  <c r="AO222" i="3"/>
  <c r="AP222" i="3" s="1"/>
  <c r="AN222" i="3"/>
  <c r="AM222" i="3"/>
  <c r="AL222" i="3"/>
  <c r="AH222" i="3"/>
  <c r="AG222" i="3"/>
  <c r="AD222" i="3"/>
  <c r="AE222" i="3" s="1"/>
  <c r="AB222" i="3"/>
  <c r="AK222" i="3" s="1"/>
  <c r="K222" i="3"/>
  <c r="D222" i="3"/>
  <c r="C222" i="3"/>
  <c r="AU221" i="3"/>
  <c r="AO221" i="3"/>
  <c r="AP221" i="3" s="1"/>
  <c r="AN221" i="3"/>
  <c r="AM221" i="3"/>
  <c r="AL221" i="3"/>
  <c r="AH221" i="3"/>
  <c r="AG221" i="3"/>
  <c r="AD221" i="3"/>
  <c r="AE221" i="3" s="1"/>
  <c r="AB221" i="3"/>
  <c r="AK221" i="3" s="1"/>
  <c r="K221" i="3"/>
  <c r="D221" i="3"/>
  <c r="C221" i="3"/>
  <c r="AU220" i="3"/>
  <c r="AO220" i="3"/>
  <c r="AP220" i="3" s="1"/>
  <c r="AN220" i="3"/>
  <c r="AM220" i="3"/>
  <c r="AL220" i="3"/>
  <c r="AH220" i="3"/>
  <c r="AG220" i="3"/>
  <c r="AD220" i="3"/>
  <c r="AE220" i="3" s="1"/>
  <c r="AB220" i="3"/>
  <c r="AK220" i="3" s="1"/>
  <c r="K220" i="3"/>
  <c r="D220" i="3"/>
  <c r="C220" i="3"/>
  <c r="AU219" i="3"/>
  <c r="AO219" i="3"/>
  <c r="AP219" i="3" s="1"/>
  <c r="AN219" i="3"/>
  <c r="AM219" i="3"/>
  <c r="AL219" i="3"/>
  <c r="AH219" i="3"/>
  <c r="AG219" i="3"/>
  <c r="AD219" i="3"/>
  <c r="AE219" i="3" s="1"/>
  <c r="AB219" i="3"/>
  <c r="AK219" i="3" s="1"/>
  <c r="K219" i="3"/>
  <c r="D219" i="3"/>
  <c r="C219" i="3"/>
  <c r="AU218" i="3"/>
  <c r="AO218" i="3"/>
  <c r="AP218" i="3" s="1"/>
  <c r="AN218" i="3"/>
  <c r="AM218" i="3"/>
  <c r="AL218" i="3"/>
  <c r="AH218" i="3"/>
  <c r="AG218" i="3"/>
  <c r="AD218" i="3"/>
  <c r="AE218" i="3" s="1"/>
  <c r="AB218" i="3"/>
  <c r="AK218" i="3" s="1"/>
  <c r="K218" i="3"/>
  <c r="D218" i="3"/>
  <c r="C218" i="3"/>
  <c r="AU217" i="3"/>
  <c r="AO217" i="3"/>
  <c r="AP217" i="3" s="1"/>
  <c r="AN217" i="3"/>
  <c r="AM217" i="3"/>
  <c r="AL217" i="3"/>
  <c r="AH217" i="3"/>
  <c r="AG217" i="3"/>
  <c r="AD217" i="3"/>
  <c r="AE217" i="3" s="1"/>
  <c r="AB217" i="3"/>
  <c r="AK217" i="3" s="1"/>
  <c r="K217" i="3"/>
  <c r="D217" i="3"/>
  <c r="C217" i="3"/>
  <c r="AU216" i="3"/>
  <c r="AO216" i="3"/>
  <c r="AP216" i="3" s="1"/>
  <c r="AN216" i="3"/>
  <c r="AM216" i="3"/>
  <c r="AL216" i="3"/>
  <c r="AH216" i="3"/>
  <c r="AG216" i="3"/>
  <c r="AD216" i="3"/>
  <c r="AE216" i="3" s="1"/>
  <c r="AB216" i="3"/>
  <c r="AK216" i="3" s="1"/>
  <c r="K216" i="3"/>
  <c r="D216" i="3"/>
  <c r="C216" i="3"/>
  <c r="AU215" i="3"/>
  <c r="AO215" i="3"/>
  <c r="AP215" i="3" s="1"/>
  <c r="AN215" i="3"/>
  <c r="AM215" i="3"/>
  <c r="AL215" i="3"/>
  <c r="AH215" i="3"/>
  <c r="AG215" i="3"/>
  <c r="AD215" i="3"/>
  <c r="AE215" i="3" s="1"/>
  <c r="AB215" i="3"/>
  <c r="AK215" i="3" s="1"/>
  <c r="K215" i="3"/>
  <c r="D215" i="3"/>
  <c r="C215" i="3"/>
  <c r="AU214" i="3"/>
  <c r="AO214" i="3"/>
  <c r="AP214" i="3" s="1"/>
  <c r="AN214" i="3"/>
  <c r="AM214" i="3"/>
  <c r="AL214" i="3"/>
  <c r="AH214" i="3"/>
  <c r="AG214" i="3"/>
  <c r="AD214" i="3"/>
  <c r="AE214" i="3" s="1"/>
  <c r="AB214" i="3"/>
  <c r="AK214" i="3" s="1"/>
  <c r="K214" i="3"/>
  <c r="D214" i="3"/>
  <c r="C214" i="3"/>
  <c r="AU213" i="3"/>
  <c r="AO213" i="3"/>
  <c r="AP213" i="3" s="1"/>
  <c r="AN213" i="3"/>
  <c r="AM213" i="3"/>
  <c r="AL213" i="3"/>
  <c r="AH213" i="3"/>
  <c r="AG213" i="3"/>
  <c r="AD213" i="3"/>
  <c r="AE213" i="3" s="1"/>
  <c r="AB213" i="3"/>
  <c r="K213" i="3"/>
  <c r="D213" i="3"/>
  <c r="C213" i="3"/>
  <c r="AU212" i="3"/>
  <c r="AO212" i="3"/>
  <c r="AP212" i="3" s="1"/>
  <c r="AN212" i="3"/>
  <c r="AM212" i="3"/>
  <c r="AL212" i="3"/>
  <c r="AH212" i="3"/>
  <c r="AG212" i="3"/>
  <c r="AD212" i="3"/>
  <c r="AE212" i="3" s="1"/>
  <c r="AB212" i="3"/>
  <c r="AK212" i="3" s="1"/>
  <c r="K212" i="3"/>
  <c r="D212" i="3"/>
  <c r="C212" i="3"/>
  <c r="AU211" i="3"/>
  <c r="AO211" i="3"/>
  <c r="AP211" i="3" s="1"/>
  <c r="AN211" i="3"/>
  <c r="AM211" i="3"/>
  <c r="AL211" i="3"/>
  <c r="AH211" i="3"/>
  <c r="AG211" i="3"/>
  <c r="AD211" i="3"/>
  <c r="AE211" i="3" s="1"/>
  <c r="AB211" i="3"/>
  <c r="AK211" i="3" s="1"/>
  <c r="K211" i="3"/>
  <c r="D211" i="3"/>
  <c r="C211" i="3"/>
  <c r="AU210" i="3"/>
  <c r="AO210" i="3"/>
  <c r="AP210" i="3" s="1"/>
  <c r="AN210" i="3"/>
  <c r="AM210" i="3"/>
  <c r="AL210" i="3"/>
  <c r="AH210" i="3"/>
  <c r="AG210" i="3"/>
  <c r="AD210" i="3"/>
  <c r="AE210" i="3" s="1"/>
  <c r="AB210" i="3"/>
  <c r="AK210" i="3" s="1"/>
  <c r="K210" i="3"/>
  <c r="D210" i="3"/>
  <c r="C210" i="3"/>
  <c r="AU209" i="3"/>
  <c r="AO209" i="3"/>
  <c r="AP209" i="3" s="1"/>
  <c r="AN209" i="3"/>
  <c r="AM209" i="3"/>
  <c r="AL209" i="3"/>
  <c r="AH209" i="3"/>
  <c r="AG209" i="3"/>
  <c r="AD209" i="3"/>
  <c r="AE209" i="3" s="1"/>
  <c r="AB209" i="3"/>
  <c r="AK209" i="3" s="1"/>
  <c r="K209" i="3"/>
  <c r="D209" i="3"/>
  <c r="C209" i="3"/>
  <c r="AU208" i="3"/>
  <c r="AO208" i="3"/>
  <c r="AP208" i="3" s="1"/>
  <c r="AN208" i="3"/>
  <c r="AM208" i="3"/>
  <c r="AL208" i="3"/>
  <c r="AH208" i="3"/>
  <c r="AG208" i="3"/>
  <c r="AD208" i="3"/>
  <c r="AE208" i="3" s="1"/>
  <c r="AB208" i="3"/>
  <c r="AK208" i="3" s="1"/>
  <c r="K208" i="3"/>
  <c r="D208" i="3"/>
  <c r="C208" i="3"/>
  <c r="AU207" i="3"/>
  <c r="AO207" i="3"/>
  <c r="AP207" i="3" s="1"/>
  <c r="AN207" i="3"/>
  <c r="AM207" i="3"/>
  <c r="AL207" i="3"/>
  <c r="AH207" i="3"/>
  <c r="AG207" i="3"/>
  <c r="AD207" i="3"/>
  <c r="AE207" i="3" s="1"/>
  <c r="AB207" i="3"/>
  <c r="AK207" i="3" s="1"/>
  <c r="K207" i="3"/>
  <c r="D207" i="3"/>
  <c r="C207" i="3"/>
  <c r="AU206" i="3"/>
  <c r="AO206" i="3"/>
  <c r="AP206" i="3" s="1"/>
  <c r="AN206" i="3"/>
  <c r="AM206" i="3"/>
  <c r="AL206" i="3"/>
  <c r="AH206" i="3"/>
  <c r="AG206" i="3"/>
  <c r="AD206" i="3"/>
  <c r="AE206" i="3" s="1"/>
  <c r="AB206" i="3"/>
  <c r="AK206" i="3" s="1"/>
  <c r="K206" i="3"/>
  <c r="D206" i="3"/>
  <c r="C206" i="3"/>
  <c r="AU205" i="3"/>
  <c r="AO205" i="3"/>
  <c r="AP205" i="3" s="1"/>
  <c r="AN205" i="3"/>
  <c r="AM205" i="3"/>
  <c r="AL205" i="3"/>
  <c r="AH205" i="3"/>
  <c r="AG205" i="3"/>
  <c r="AD205" i="3"/>
  <c r="AE205" i="3" s="1"/>
  <c r="AB205" i="3"/>
  <c r="AK205" i="3" s="1"/>
  <c r="K205" i="3"/>
  <c r="D205" i="3"/>
  <c r="C205" i="3"/>
  <c r="AU204" i="3"/>
  <c r="AO204" i="3"/>
  <c r="AP204" i="3" s="1"/>
  <c r="AN204" i="3"/>
  <c r="AM204" i="3"/>
  <c r="AL204" i="3"/>
  <c r="AH204" i="3"/>
  <c r="AG204" i="3"/>
  <c r="AD204" i="3"/>
  <c r="AE204" i="3" s="1"/>
  <c r="AB204" i="3"/>
  <c r="AK204" i="3" s="1"/>
  <c r="K204" i="3"/>
  <c r="D204" i="3"/>
  <c r="C204" i="3"/>
  <c r="AU203" i="3"/>
  <c r="AO203" i="3"/>
  <c r="AP203" i="3" s="1"/>
  <c r="AN203" i="3"/>
  <c r="AM203" i="3"/>
  <c r="AL203" i="3"/>
  <c r="AH203" i="3"/>
  <c r="AG203" i="3"/>
  <c r="AD203" i="3"/>
  <c r="AE203" i="3" s="1"/>
  <c r="AB203" i="3"/>
  <c r="AK203" i="3" s="1"/>
  <c r="K203" i="3"/>
  <c r="D203" i="3"/>
  <c r="C203" i="3"/>
  <c r="AU202" i="3"/>
  <c r="AO202" i="3"/>
  <c r="AP202" i="3" s="1"/>
  <c r="AN202" i="3"/>
  <c r="AM202" i="3"/>
  <c r="AL202" i="3"/>
  <c r="AH202" i="3"/>
  <c r="AG202" i="3"/>
  <c r="AD202" i="3"/>
  <c r="AE202" i="3" s="1"/>
  <c r="AB202" i="3"/>
  <c r="AK202" i="3" s="1"/>
  <c r="K202" i="3"/>
  <c r="D202" i="3"/>
  <c r="C202" i="3"/>
  <c r="AU201" i="3"/>
  <c r="AO201" i="3"/>
  <c r="AP201" i="3" s="1"/>
  <c r="AN201" i="3"/>
  <c r="AM201" i="3"/>
  <c r="AL201" i="3"/>
  <c r="AH201" i="3"/>
  <c r="AG201" i="3"/>
  <c r="AD201" i="3"/>
  <c r="AE201" i="3" s="1"/>
  <c r="AB201" i="3"/>
  <c r="AK201" i="3" s="1"/>
  <c r="K201" i="3"/>
  <c r="D201" i="3"/>
  <c r="C201" i="3"/>
  <c r="AU200" i="3"/>
  <c r="AO200" i="3"/>
  <c r="AP200" i="3" s="1"/>
  <c r="AN200" i="3"/>
  <c r="AM200" i="3"/>
  <c r="AL200" i="3"/>
  <c r="AH200" i="3"/>
  <c r="AG200" i="3"/>
  <c r="AD200" i="3"/>
  <c r="AE200" i="3" s="1"/>
  <c r="AB200" i="3"/>
  <c r="AK200" i="3" s="1"/>
  <c r="K200" i="3"/>
  <c r="D200" i="3"/>
  <c r="C200" i="3"/>
  <c r="AU199" i="3"/>
  <c r="AO199" i="3"/>
  <c r="AP199" i="3" s="1"/>
  <c r="AN199" i="3"/>
  <c r="AM199" i="3"/>
  <c r="AL199" i="3"/>
  <c r="AH199" i="3"/>
  <c r="AG199" i="3"/>
  <c r="AD199" i="3"/>
  <c r="AE199" i="3" s="1"/>
  <c r="AB199" i="3"/>
  <c r="AK199" i="3" s="1"/>
  <c r="K199" i="3"/>
  <c r="D199" i="3"/>
  <c r="C199" i="3"/>
  <c r="AU198" i="3"/>
  <c r="AO198" i="3"/>
  <c r="AP198" i="3" s="1"/>
  <c r="AN198" i="3"/>
  <c r="AM198" i="3"/>
  <c r="AL198" i="3"/>
  <c r="AH198" i="3"/>
  <c r="AG198" i="3"/>
  <c r="AD198" i="3"/>
  <c r="AE198" i="3" s="1"/>
  <c r="AB198" i="3"/>
  <c r="AK198" i="3" s="1"/>
  <c r="K198" i="3"/>
  <c r="D198" i="3"/>
  <c r="C198" i="3"/>
  <c r="AU197" i="3"/>
  <c r="AO197" i="3"/>
  <c r="AP197" i="3" s="1"/>
  <c r="AN197" i="3"/>
  <c r="AM197" i="3"/>
  <c r="AL197" i="3"/>
  <c r="AH197" i="3"/>
  <c r="AG197" i="3"/>
  <c r="AD197" i="3"/>
  <c r="AE197" i="3" s="1"/>
  <c r="AB197" i="3"/>
  <c r="AK197" i="3" s="1"/>
  <c r="K197" i="3"/>
  <c r="D197" i="3"/>
  <c r="C197" i="3"/>
  <c r="AU196" i="3"/>
  <c r="AO196" i="3"/>
  <c r="AP196" i="3" s="1"/>
  <c r="AN196" i="3"/>
  <c r="AM196" i="3"/>
  <c r="AL196" i="3"/>
  <c r="AH196" i="3"/>
  <c r="AG196" i="3"/>
  <c r="AD196" i="3"/>
  <c r="AE196" i="3" s="1"/>
  <c r="AB196" i="3"/>
  <c r="AK196" i="3" s="1"/>
  <c r="K196" i="3"/>
  <c r="D196" i="3"/>
  <c r="C196" i="3"/>
  <c r="AU195" i="3"/>
  <c r="AO195" i="3"/>
  <c r="AP195" i="3" s="1"/>
  <c r="AN195" i="3"/>
  <c r="AM195" i="3"/>
  <c r="AL195" i="3"/>
  <c r="AH195" i="3"/>
  <c r="AG195" i="3"/>
  <c r="AD195" i="3"/>
  <c r="AE195" i="3" s="1"/>
  <c r="AB195" i="3"/>
  <c r="AK195" i="3" s="1"/>
  <c r="K195" i="3"/>
  <c r="D195" i="3"/>
  <c r="C195" i="3"/>
  <c r="AU194" i="3"/>
  <c r="AO194" i="3"/>
  <c r="AP194" i="3" s="1"/>
  <c r="AN194" i="3"/>
  <c r="AM194" i="3"/>
  <c r="AL194" i="3"/>
  <c r="AH194" i="3"/>
  <c r="AG194" i="3"/>
  <c r="AD194" i="3"/>
  <c r="AE194" i="3" s="1"/>
  <c r="AB194" i="3"/>
  <c r="AK194" i="3" s="1"/>
  <c r="K194" i="3"/>
  <c r="D194" i="3"/>
  <c r="C194" i="3"/>
  <c r="AU193" i="3"/>
  <c r="AO193" i="3"/>
  <c r="AP193" i="3" s="1"/>
  <c r="AN193" i="3"/>
  <c r="AM193" i="3"/>
  <c r="AL193" i="3"/>
  <c r="AH193" i="3"/>
  <c r="AG193" i="3"/>
  <c r="AD193" i="3"/>
  <c r="AE193" i="3" s="1"/>
  <c r="AB193" i="3"/>
  <c r="AK193" i="3" s="1"/>
  <c r="K193" i="3"/>
  <c r="D193" i="3"/>
  <c r="C193" i="3"/>
  <c r="AU192" i="3"/>
  <c r="AO192" i="3"/>
  <c r="AP192" i="3" s="1"/>
  <c r="AN192" i="3"/>
  <c r="AM192" i="3"/>
  <c r="AL192" i="3"/>
  <c r="AH192" i="3"/>
  <c r="AG192" i="3"/>
  <c r="AD192" i="3"/>
  <c r="AE192" i="3" s="1"/>
  <c r="AB192" i="3"/>
  <c r="AK192" i="3" s="1"/>
  <c r="K192" i="3"/>
  <c r="D192" i="3"/>
  <c r="C192" i="3"/>
  <c r="AU191" i="3"/>
  <c r="AO191" i="3"/>
  <c r="AP191" i="3" s="1"/>
  <c r="AN191" i="3"/>
  <c r="AM191" i="3"/>
  <c r="AL191" i="3"/>
  <c r="AH191" i="3"/>
  <c r="AG191" i="3"/>
  <c r="AD191" i="3"/>
  <c r="AE191" i="3" s="1"/>
  <c r="AB191" i="3"/>
  <c r="AC191" i="3" s="1"/>
  <c r="K191" i="3"/>
  <c r="D191" i="3"/>
  <c r="C191" i="3"/>
  <c r="AU190" i="3"/>
  <c r="AO190" i="3"/>
  <c r="AP190" i="3" s="1"/>
  <c r="AN190" i="3"/>
  <c r="AM190" i="3"/>
  <c r="AL190" i="3"/>
  <c r="AH190" i="3"/>
  <c r="AG190" i="3"/>
  <c r="AD190" i="3"/>
  <c r="AE190" i="3" s="1"/>
  <c r="AB190" i="3"/>
  <c r="AK190" i="3" s="1"/>
  <c r="K190" i="3"/>
  <c r="D190" i="3"/>
  <c r="C190" i="3"/>
  <c r="AU189" i="3"/>
  <c r="AO189" i="3"/>
  <c r="AP189" i="3" s="1"/>
  <c r="AN189" i="3"/>
  <c r="AM189" i="3"/>
  <c r="AL189" i="3"/>
  <c r="AH189" i="3"/>
  <c r="AG189" i="3"/>
  <c r="AD189" i="3"/>
  <c r="AE189" i="3" s="1"/>
  <c r="AB189" i="3"/>
  <c r="AC189" i="3" s="1"/>
  <c r="K189" i="3"/>
  <c r="D189" i="3"/>
  <c r="C189" i="3"/>
  <c r="AU188" i="3"/>
  <c r="AO188" i="3"/>
  <c r="AP188" i="3" s="1"/>
  <c r="AN188" i="3"/>
  <c r="AM188" i="3"/>
  <c r="AL188" i="3"/>
  <c r="AH188" i="3"/>
  <c r="AG188" i="3"/>
  <c r="AD188" i="3"/>
  <c r="AE188" i="3" s="1"/>
  <c r="AB188" i="3"/>
  <c r="K188" i="3"/>
  <c r="D188" i="3"/>
  <c r="C188" i="3"/>
  <c r="AU187" i="3"/>
  <c r="AO187" i="3"/>
  <c r="AP187" i="3" s="1"/>
  <c r="AN187" i="3"/>
  <c r="AM187" i="3"/>
  <c r="AL187" i="3"/>
  <c r="AH187" i="3"/>
  <c r="AG187" i="3"/>
  <c r="AD187" i="3"/>
  <c r="AE187" i="3" s="1"/>
  <c r="AB187" i="3"/>
  <c r="AC187" i="3" s="1"/>
  <c r="K187" i="3"/>
  <c r="D187" i="3"/>
  <c r="C187" i="3"/>
  <c r="AU186" i="3"/>
  <c r="AO186" i="3"/>
  <c r="AP186" i="3" s="1"/>
  <c r="AN186" i="3"/>
  <c r="AM186" i="3"/>
  <c r="AL186" i="3"/>
  <c r="AH186" i="3"/>
  <c r="AG186" i="3"/>
  <c r="AD186" i="3"/>
  <c r="AE186" i="3" s="1"/>
  <c r="AB186" i="3"/>
  <c r="AK186" i="3" s="1"/>
  <c r="K186" i="3"/>
  <c r="D186" i="3"/>
  <c r="C186" i="3"/>
  <c r="AU185" i="3"/>
  <c r="AO185" i="3"/>
  <c r="AP185" i="3" s="1"/>
  <c r="AN185" i="3"/>
  <c r="AM185" i="3"/>
  <c r="AL185" i="3"/>
  <c r="AH185" i="3"/>
  <c r="AG185" i="3"/>
  <c r="AD185" i="3"/>
  <c r="AE185" i="3" s="1"/>
  <c r="AB185" i="3"/>
  <c r="AC185" i="3" s="1"/>
  <c r="K185" i="3"/>
  <c r="D185" i="3"/>
  <c r="C185" i="3"/>
  <c r="AU184" i="3"/>
  <c r="AO184" i="3"/>
  <c r="AP184" i="3" s="1"/>
  <c r="AN184" i="3"/>
  <c r="AM184" i="3"/>
  <c r="AL184" i="3"/>
  <c r="AH184" i="3"/>
  <c r="AG184" i="3"/>
  <c r="AD184" i="3"/>
  <c r="AE184" i="3" s="1"/>
  <c r="AB184" i="3"/>
  <c r="AK184" i="3" s="1"/>
  <c r="K184" i="3"/>
  <c r="D184" i="3"/>
  <c r="C184" i="3"/>
  <c r="AU183" i="3"/>
  <c r="AO183" i="3"/>
  <c r="AP183" i="3" s="1"/>
  <c r="AN183" i="3"/>
  <c r="AM183" i="3"/>
  <c r="AL183" i="3"/>
  <c r="AH183" i="3"/>
  <c r="AG183" i="3"/>
  <c r="AD183" i="3"/>
  <c r="AE183" i="3" s="1"/>
  <c r="AB183" i="3"/>
  <c r="AC183" i="3" s="1"/>
  <c r="K183" i="3"/>
  <c r="D183" i="3"/>
  <c r="C183" i="3"/>
  <c r="AU182" i="3"/>
  <c r="AO182" i="3"/>
  <c r="AP182" i="3" s="1"/>
  <c r="AN182" i="3"/>
  <c r="AM182" i="3"/>
  <c r="AL182" i="3"/>
  <c r="AH182" i="3"/>
  <c r="AG182" i="3"/>
  <c r="AD182" i="3"/>
  <c r="AE182" i="3" s="1"/>
  <c r="AB182" i="3"/>
  <c r="AK182" i="3" s="1"/>
  <c r="K182" i="3"/>
  <c r="D182" i="3"/>
  <c r="C182" i="3"/>
  <c r="AU181" i="3"/>
  <c r="AO181" i="3"/>
  <c r="AP181" i="3" s="1"/>
  <c r="AN181" i="3"/>
  <c r="AM181" i="3"/>
  <c r="AL181" i="3"/>
  <c r="AH181" i="3"/>
  <c r="AG181" i="3"/>
  <c r="AD181" i="3"/>
  <c r="AE181" i="3" s="1"/>
  <c r="AB181" i="3"/>
  <c r="AC181" i="3" s="1"/>
  <c r="K181" i="3"/>
  <c r="D181" i="3"/>
  <c r="C181" i="3"/>
  <c r="AU180" i="3"/>
  <c r="AO180" i="3"/>
  <c r="AP180" i="3" s="1"/>
  <c r="AN180" i="3"/>
  <c r="AM180" i="3"/>
  <c r="AL180" i="3"/>
  <c r="AH180" i="3"/>
  <c r="AG180" i="3"/>
  <c r="AD180" i="3"/>
  <c r="AE180" i="3" s="1"/>
  <c r="AB180" i="3"/>
  <c r="K180" i="3"/>
  <c r="D180" i="3"/>
  <c r="C180" i="3"/>
  <c r="AU179" i="3"/>
  <c r="AO179" i="3"/>
  <c r="AP179" i="3" s="1"/>
  <c r="AN179" i="3"/>
  <c r="AM179" i="3"/>
  <c r="AL179" i="3"/>
  <c r="AH179" i="3"/>
  <c r="AG179" i="3"/>
  <c r="AD179" i="3"/>
  <c r="AE179" i="3" s="1"/>
  <c r="AB179" i="3"/>
  <c r="AC179" i="3" s="1"/>
  <c r="K179" i="3"/>
  <c r="D179" i="3"/>
  <c r="C179" i="3"/>
  <c r="AU178" i="3"/>
  <c r="AO178" i="3"/>
  <c r="AP178" i="3" s="1"/>
  <c r="AN178" i="3"/>
  <c r="AM178" i="3"/>
  <c r="AL178" i="3"/>
  <c r="AH178" i="3"/>
  <c r="AG178" i="3"/>
  <c r="AD178" i="3"/>
  <c r="AE178" i="3" s="1"/>
  <c r="AB178" i="3"/>
  <c r="AK178" i="3" s="1"/>
  <c r="K178" i="3"/>
  <c r="D178" i="3"/>
  <c r="C178" i="3"/>
  <c r="AU177" i="3"/>
  <c r="AO177" i="3"/>
  <c r="AP177" i="3" s="1"/>
  <c r="AN177" i="3"/>
  <c r="AM177" i="3"/>
  <c r="AL177" i="3"/>
  <c r="AH177" i="3"/>
  <c r="AG177" i="3"/>
  <c r="AD177" i="3"/>
  <c r="AE177" i="3" s="1"/>
  <c r="AB177" i="3"/>
  <c r="AC177" i="3" s="1"/>
  <c r="K177" i="3"/>
  <c r="D177" i="3"/>
  <c r="C177" i="3"/>
  <c r="AU176" i="3"/>
  <c r="AO176" i="3"/>
  <c r="AP176" i="3" s="1"/>
  <c r="AN176" i="3"/>
  <c r="AM176" i="3"/>
  <c r="AL176" i="3"/>
  <c r="AH176" i="3"/>
  <c r="AG176" i="3"/>
  <c r="AD176" i="3"/>
  <c r="AE176" i="3" s="1"/>
  <c r="AB176" i="3"/>
  <c r="AK176" i="3" s="1"/>
  <c r="K176" i="3"/>
  <c r="D176" i="3"/>
  <c r="C176" i="3"/>
  <c r="AU175" i="3"/>
  <c r="AO175" i="3"/>
  <c r="AP175" i="3" s="1"/>
  <c r="AN175" i="3"/>
  <c r="AM175" i="3"/>
  <c r="AL175" i="3"/>
  <c r="AH175" i="3"/>
  <c r="AG175" i="3"/>
  <c r="AD175" i="3"/>
  <c r="AE175" i="3" s="1"/>
  <c r="AB175" i="3"/>
  <c r="AC175" i="3" s="1"/>
  <c r="K175" i="3"/>
  <c r="D175" i="3"/>
  <c r="C175" i="3"/>
  <c r="AU174" i="3"/>
  <c r="AO174" i="3"/>
  <c r="AP174" i="3" s="1"/>
  <c r="AN174" i="3"/>
  <c r="AM174" i="3"/>
  <c r="AL174" i="3"/>
  <c r="AH174" i="3"/>
  <c r="AG174" i="3"/>
  <c r="AD174" i="3"/>
  <c r="AE174" i="3" s="1"/>
  <c r="AB174" i="3"/>
  <c r="AK174" i="3" s="1"/>
  <c r="K174" i="3"/>
  <c r="D174" i="3"/>
  <c r="C174" i="3"/>
  <c r="AU173" i="3"/>
  <c r="AO173" i="3"/>
  <c r="AP173" i="3" s="1"/>
  <c r="AN173" i="3"/>
  <c r="AM173" i="3"/>
  <c r="AL173" i="3"/>
  <c r="AH173" i="3"/>
  <c r="AG173" i="3"/>
  <c r="AD173" i="3"/>
  <c r="AE173" i="3" s="1"/>
  <c r="AB173" i="3"/>
  <c r="AC173" i="3" s="1"/>
  <c r="K173" i="3"/>
  <c r="D173" i="3"/>
  <c r="C173" i="3"/>
  <c r="AU172" i="3"/>
  <c r="AO172" i="3"/>
  <c r="AP172" i="3" s="1"/>
  <c r="AN172" i="3"/>
  <c r="AM172" i="3"/>
  <c r="AL172" i="3"/>
  <c r="AH172" i="3"/>
  <c r="AG172" i="3"/>
  <c r="AD172" i="3"/>
  <c r="AE172" i="3" s="1"/>
  <c r="AB172" i="3"/>
  <c r="K172" i="3"/>
  <c r="D172" i="3"/>
  <c r="C172" i="3"/>
  <c r="AU171" i="3"/>
  <c r="AO171" i="3"/>
  <c r="AP171" i="3" s="1"/>
  <c r="AN171" i="3"/>
  <c r="AM171" i="3"/>
  <c r="AL171" i="3"/>
  <c r="AH171" i="3"/>
  <c r="AG171" i="3"/>
  <c r="AD171" i="3"/>
  <c r="AE171" i="3" s="1"/>
  <c r="AB171" i="3"/>
  <c r="AC171" i="3" s="1"/>
  <c r="K171" i="3"/>
  <c r="D171" i="3"/>
  <c r="C171" i="3"/>
  <c r="AU170" i="3"/>
  <c r="AO170" i="3"/>
  <c r="AP170" i="3" s="1"/>
  <c r="AN170" i="3"/>
  <c r="AM170" i="3"/>
  <c r="AL170" i="3"/>
  <c r="AH170" i="3"/>
  <c r="AG170" i="3"/>
  <c r="AD170" i="3"/>
  <c r="AE170" i="3" s="1"/>
  <c r="AB170" i="3"/>
  <c r="AK170" i="3" s="1"/>
  <c r="K170" i="3"/>
  <c r="D170" i="3"/>
  <c r="C170" i="3"/>
  <c r="AU169" i="3"/>
  <c r="AO169" i="3"/>
  <c r="AP169" i="3" s="1"/>
  <c r="AN169" i="3"/>
  <c r="AM169" i="3"/>
  <c r="AL169" i="3"/>
  <c r="AH169" i="3"/>
  <c r="AG169" i="3"/>
  <c r="AD169" i="3"/>
  <c r="AE169" i="3" s="1"/>
  <c r="AB169" i="3"/>
  <c r="AC169" i="3" s="1"/>
  <c r="K169" i="3"/>
  <c r="D169" i="3"/>
  <c r="C169" i="3"/>
  <c r="AU168" i="3"/>
  <c r="AO168" i="3"/>
  <c r="AP168" i="3" s="1"/>
  <c r="AN168" i="3"/>
  <c r="AM168" i="3"/>
  <c r="AL168" i="3"/>
  <c r="AH168" i="3"/>
  <c r="AG168" i="3"/>
  <c r="AD168" i="3"/>
  <c r="AE168" i="3" s="1"/>
  <c r="AB168" i="3"/>
  <c r="AK168" i="3" s="1"/>
  <c r="K168" i="3"/>
  <c r="D168" i="3"/>
  <c r="C168" i="3"/>
  <c r="AU167" i="3"/>
  <c r="AO167" i="3"/>
  <c r="AP167" i="3" s="1"/>
  <c r="AN167" i="3"/>
  <c r="AM167" i="3"/>
  <c r="AL167" i="3"/>
  <c r="AH167" i="3"/>
  <c r="AG167" i="3"/>
  <c r="AD167" i="3"/>
  <c r="AE167" i="3" s="1"/>
  <c r="AB167" i="3"/>
  <c r="AC167" i="3" s="1"/>
  <c r="K167" i="3"/>
  <c r="D167" i="3"/>
  <c r="C167" i="3"/>
  <c r="AU166" i="3"/>
  <c r="AO166" i="3"/>
  <c r="AP166" i="3" s="1"/>
  <c r="AN166" i="3"/>
  <c r="AM166" i="3"/>
  <c r="AL166" i="3"/>
  <c r="AH166" i="3"/>
  <c r="AG166" i="3"/>
  <c r="AD166" i="3"/>
  <c r="AE166" i="3" s="1"/>
  <c r="AB166" i="3"/>
  <c r="AK166" i="3" s="1"/>
  <c r="K166" i="3"/>
  <c r="D166" i="3"/>
  <c r="C166" i="3"/>
  <c r="AU165" i="3"/>
  <c r="AO165" i="3"/>
  <c r="AP165" i="3" s="1"/>
  <c r="AN165" i="3"/>
  <c r="AM165" i="3"/>
  <c r="AL165" i="3"/>
  <c r="AH165" i="3"/>
  <c r="AG165" i="3"/>
  <c r="AD165" i="3"/>
  <c r="AE165" i="3" s="1"/>
  <c r="AB165" i="3"/>
  <c r="AK165" i="3" s="1"/>
  <c r="K165" i="3"/>
  <c r="D165" i="3"/>
  <c r="C165" i="3"/>
  <c r="AU164" i="3"/>
  <c r="AO164" i="3"/>
  <c r="AP164" i="3" s="1"/>
  <c r="AN164" i="3"/>
  <c r="AM164" i="3"/>
  <c r="AL164" i="3"/>
  <c r="AH164" i="3"/>
  <c r="AG164" i="3"/>
  <c r="AD164" i="3"/>
  <c r="AE164" i="3" s="1"/>
  <c r="AB164" i="3"/>
  <c r="AK164" i="3" s="1"/>
  <c r="K164" i="3"/>
  <c r="D164" i="3"/>
  <c r="C164" i="3"/>
  <c r="AU163" i="3"/>
  <c r="AO163" i="3"/>
  <c r="AP163" i="3" s="1"/>
  <c r="AN163" i="3"/>
  <c r="AM163" i="3"/>
  <c r="AL163" i="3"/>
  <c r="AH163" i="3"/>
  <c r="AG163" i="3"/>
  <c r="AD163" i="3"/>
  <c r="AE163" i="3" s="1"/>
  <c r="AB163" i="3"/>
  <c r="K163" i="3"/>
  <c r="D163" i="3"/>
  <c r="C163" i="3"/>
  <c r="AU162" i="3"/>
  <c r="AO162" i="3"/>
  <c r="AP162" i="3" s="1"/>
  <c r="AN162" i="3"/>
  <c r="AM162" i="3"/>
  <c r="AL162" i="3"/>
  <c r="AH162" i="3"/>
  <c r="AG162" i="3"/>
  <c r="AD162" i="3"/>
  <c r="AE162" i="3" s="1"/>
  <c r="AB162" i="3"/>
  <c r="AK162" i="3" s="1"/>
  <c r="K162" i="3"/>
  <c r="D162" i="3"/>
  <c r="C162" i="3"/>
  <c r="AU161" i="3"/>
  <c r="AO161" i="3"/>
  <c r="AP161" i="3" s="1"/>
  <c r="AN161" i="3"/>
  <c r="AM161" i="3"/>
  <c r="AL161" i="3"/>
  <c r="AH161" i="3"/>
  <c r="AG161" i="3"/>
  <c r="AD161" i="3"/>
  <c r="AE161" i="3" s="1"/>
  <c r="AB161" i="3"/>
  <c r="AK161" i="3" s="1"/>
  <c r="K161" i="3"/>
  <c r="D161" i="3"/>
  <c r="C161" i="3"/>
  <c r="AU160" i="3"/>
  <c r="AO160" i="3"/>
  <c r="AP160" i="3" s="1"/>
  <c r="AN160" i="3"/>
  <c r="AM160" i="3"/>
  <c r="AL160" i="3"/>
  <c r="AH160" i="3"/>
  <c r="AG160" i="3"/>
  <c r="AD160" i="3"/>
  <c r="AE160" i="3" s="1"/>
  <c r="AB160" i="3"/>
  <c r="AK160" i="3" s="1"/>
  <c r="K160" i="3"/>
  <c r="D160" i="3"/>
  <c r="C160" i="3"/>
  <c r="AU159" i="3"/>
  <c r="AO159" i="3"/>
  <c r="AP159" i="3" s="1"/>
  <c r="AN159" i="3"/>
  <c r="AM159" i="3"/>
  <c r="AL159" i="3"/>
  <c r="AH159" i="3"/>
  <c r="AG159" i="3"/>
  <c r="AD159" i="3"/>
  <c r="AE159" i="3" s="1"/>
  <c r="AB159" i="3"/>
  <c r="AK159" i="3" s="1"/>
  <c r="K159" i="3"/>
  <c r="D159" i="3"/>
  <c r="C159" i="3"/>
  <c r="AU158" i="3"/>
  <c r="AO158" i="3"/>
  <c r="AP158" i="3" s="1"/>
  <c r="AN158" i="3"/>
  <c r="AM158" i="3"/>
  <c r="AL158" i="3"/>
  <c r="AH158" i="3"/>
  <c r="AG158" i="3"/>
  <c r="AD158" i="3"/>
  <c r="AE158" i="3" s="1"/>
  <c r="AB158" i="3"/>
  <c r="AK158" i="3" s="1"/>
  <c r="K158" i="3"/>
  <c r="D158" i="3"/>
  <c r="C158" i="3"/>
  <c r="AU157" i="3"/>
  <c r="AO157" i="3"/>
  <c r="AP157" i="3" s="1"/>
  <c r="AN157" i="3"/>
  <c r="AM157" i="3"/>
  <c r="AL157" i="3"/>
  <c r="AH157" i="3"/>
  <c r="AG157" i="3"/>
  <c r="AD157" i="3"/>
  <c r="AE157" i="3" s="1"/>
  <c r="AB157" i="3"/>
  <c r="AK157" i="3" s="1"/>
  <c r="K157" i="3"/>
  <c r="D157" i="3"/>
  <c r="C157" i="3"/>
  <c r="AU156" i="3"/>
  <c r="AO156" i="3"/>
  <c r="AP156" i="3" s="1"/>
  <c r="AN156" i="3"/>
  <c r="AM156" i="3"/>
  <c r="AL156" i="3"/>
  <c r="AH156" i="3"/>
  <c r="AG156" i="3"/>
  <c r="AD156" i="3"/>
  <c r="AE156" i="3" s="1"/>
  <c r="AB156" i="3"/>
  <c r="AK156" i="3" s="1"/>
  <c r="K156" i="3"/>
  <c r="D156" i="3"/>
  <c r="C156" i="3"/>
  <c r="AU155" i="3"/>
  <c r="AO155" i="3"/>
  <c r="AP155" i="3" s="1"/>
  <c r="AN155" i="3"/>
  <c r="AM155" i="3"/>
  <c r="AL155" i="3"/>
  <c r="AH155" i="3"/>
  <c r="AG155" i="3"/>
  <c r="AD155" i="3"/>
  <c r="AE155" i="3" s="1"/>
  <c r="AB155" i="3"/>
  <c r="K155" i="3"/>
  <c r="D155" i="3"/>
  <c r="C155" i="3"/>
  <c r="AU154" i="3"/>
  <c r="AO154" i="3"/>
  <c r="AP154" i="3" s="1"/>
  <c r="AN154" i="3"/>
  <c r="AM154" i="3"/>
  <c r="AL154" i="3"/>
  <c r="AH154" i="3"/>
  <c r="AG154" i="3"/>
  <c r="AD154" i="3"/>
  <c r="AE154" i="3" s="1"/>
  <c r="AB154" i="3"/>
  <c r="AK154" i="3" s="1"/>
  <c r="K154" i="3"/>
  <c r="D154" i="3"/>
  <c r="C154" i="3"/>
  <c r="AU153" i="3"/>
  <c r="AO153" i="3"/>
  <c r="AP153" i="3" s="1"/>
  <c r="AN153" i="3"/>
  <c r="AM153" i="3"/>
  <c r="AL153" i="3"/>
  <c r="AH153" i="3"/>
  <c r="AG153" i="3"/>
  <c r="AD153" i="3"/>
  <c r="AE153" i="3" s="1"/>
  <c r="AB153" i="3"/>
  <c r="AK153" i="3" s="1"/>
  <c r="K153" i="3"/>
  <c r="D153" i="3"/>
  <c r="C153" i="3"/>
  <c r="AU152" i="3"/>
  <c r="AO152" i="3"/>
  <c r="AP152" i="3" s="1"/>
  <c r="AN152" i="3"/>
  <c r="AM152" i="3"/>
  <c r="AL152" i="3"/>
  <c r="AH152" i="3"/>
  <c r="AG152" i="3"/>
  <c r="AD152" i="3"/>
  <c r="AE152" i="3" s="1"/>
  <c r="AB152" i="3"/>
  <c r="AK152" i="3" s="1"/>
  <c r="K152" i="3"/>
  <c r="D152" i="3"/>
  <c r="C152" i="3"/>
  <c r="AU151" i="3"/>
  <c r="AO151" i="3"/>
  <c r="AP151" i="3" s="1"/>
  <c r="AN151" i="3"/>
  <c r="AM151" i="3"/>
  <c r="AL151" i="3"/>
  <c r="AH151" i="3"/>
  <c r="AG151" i="3"/>
  <c r="AD151" i="3"/>
  <c r="AE151" i="3" s="1"/>
  <c r="AB151" i="3"/>
  <c r="AK151" i="3" s="1"/>
  <c r="K151" i="3"/>
  <c r="D151" i="3"/>
  <c r="C151" i="3"/>
  <c r="AU150" i="3"/>
  <c r="AO150" i="3"/>
  <c r="AP150" i="3" s="1"/>
  <c r="AN150" i="3"/>
  <c r="AM150" i="3"/>
  <c r="AL150" i="3"/>
  <c r="AH150" i="3"/>
  <c r="AG150" i="3"/>
  <c r="AD150" i="3"/>
  <c r="AE150" i="3" s="1"/>
  <c r="AB150" i="3"/>
  <c r="AK150" i="3" s="1"/>
  <c r="K150" i="3"/>
  <c r="D150" i="3"/>
  <c r="C150" i="3"/>
  <c r="AU149" i="3"/>
  <c r="AO149" i="3"/>
  <c r="AP149" i="3" s="1"/>
  <c r="AN149" i="3"/>
  <c r="AM149" i="3"/>
  <c r="AL149" i="3"/>
  <c r="AH149" i="3"/>
  <c r="AG149" i="3"/>
  <c r="AD149" i="3"/>
  <c r="AE149" i="3" s="1"/>
  <c r="AB149" i="3"/>
  <c r="AK149" i="3" s="1"/>
  <c r="K149" i="3"/>
  <c r="D149" i="3"/>
  <c r="C149" i="3"/>
  <c r="AU148" i="3"/>
  <c r="AO148" i="3"/>
  <c r="AP148" i="3" s="1"/>
  <c r="AN148" i="3"/>
  <c r="AM148" i="3"/>
  <c r="AL148" i="3"/>
  <c r="AH148" i="3"/>
  <c r="AG148" i="3"/>
  <c r="AD148" i="3"/>
  <c r="AE148" i="3" s="1"/>
  <c r="AB148" i="3"/>
  <c r="AK148" i="3" s="1"/>
  <c r="K148" i="3"/>
  <c r="D148" i="3"/>
  <c r="C148" i="3"/>
  <c r="AU147" i="3"/>
  <c r="AO147" i="3"/>
  <c r="AP147" i="3" s="1"/>
  <c r="AN147" i="3"/>
  <c r="AM147" i="3"/>
  <c r="AL147" i="3"/>
  <c r="AH147" i="3"/>
  <c r="AG147" i="3"/>
  <c r="AD147" i="3"/>
  <c r="AE147" i="3" s="1"/>
  <c r="AB147" i="3"/>
  <c r="K147" i="3"/>
  <c r="D147" i="3"/>
  <c r="C147" i="3"/>
  <c r="AU146" i="3"/>
  <c r="AO146" i="3"/>
  <c r="AP146" i="3" s="1"/>
  <c r="AN146" i="3"/>
  <c r="AM146" i="3"/>
  <c r="AL146" i="3"/>
  <c r="AH146" i="3"/>
  <c r="AG146" i="3"/>
  <c r="AD146" i="3"/>
  <c r="AE146" i="3" s="1"/>
  <c r="AB146" i="3"/>
  <c r="AK146" i="3" s="1"/>
  <c r="K146" i="3"/>
  <c r="D146" i="3"/>
  <c r="C146" i="3"/>
  <c r="AU145" i="3"/>
  <c r="AO145" i="3"/>
  <c r="AP145" i="3" s="1"/>
  <c r="AN145" i="3"/>
  <c r="AM145" i="3"/>
  <c r="AL145" i="3"/>
  <c r="AH145" i="3"/>
  <c r="AG145" i="3"/>
  <c r="AD145" i="3"/>
  <c r="AE145" i="3" s="1"/>
  <c r="AB145" i="3"/>
  <c r="AK145" i="3" s="1"/>
  <c r="K145" i="3"/>
  <c r="D145" i="3"/>
  <c r="C145" i="3"/>
  <c r="AU144" i="3"/>
  <c r="AO144" i="3"/>
  <c r="AP144" i="3" s="1"/>
  <c r="AN144" i="3"/>
  <c r="AM144" i="3"/>
  <c r="AL144" i="3"/>
  <c r="AH144" i="3"/>
  <c r="AG144" i="3"/>
  <c r="AD144" i="3"/>
  <c r="AE144" i="3" s="1"/>
  <c r="AB144" i="3"/>
  <c r="AK144" i="3" s="1"/>
  <c r="K144" i="3"/>
  <c r="D144" i="3"/>
  <c r="C144" i="3"/>
  <c r="AU143" i="3"/>
  <c r="AO143" i="3"/>
  <c r="AP143" i="3" s="1"/>
  <c r="AN143" i="3"/>
  <c r="AM143" i="3"/>
  <c r="AL143" i="3"/>
  <c r="AH143" i="3"/>
  <c r="AG143" i="3"/>
  <c r="AD143" i="3"/>
  <c r="AE143" i="3" s="1"/>
  <c r="AB143" i="3"/>
  <c r="AK143" i="3" s="1"/>
  <c r="K143" i="3"/>
  <c r="D143" i="3"/>
  <c r="C143" i="3"/>
  <c r="AU142" i="3"/>
  <c r="AO142" i="3"/>
  <c r="AP142" i="3" s="1"/>
  <c r="AN142" i="3"/>
  <c r="AM142" i="3"/>
  <c r="AL142" i="3"/>
  <c r="AH142" i="3"/>
  <c r="AG142" i="3"/>
  <c r="AD142" i="3"/>
  <c r="AE142" i="3" s="1"/>
  <c r="AB142" i="3"/>
  <c r="AK142" i="3" s="1"/>
  <c r="K142" i="3"/>
  <c r="D142" i="3"/>
  <c r="C142" i="3"/>
  <c r="AU141" i="3"/>
  <c r="AO141" i="3"/>
  <c r="AP141" i="3" s="1"/>
  <c r="AN141" i="3"/>
  <c r="AM141" i="3"/>
  <c r="AL141" i="3"/>
  <c r="AH141" i="3"/>
  <c r="AG141" i="3"/>
  <c r="AD141" i="3"/>
  <c r="AE141" i="3" s="1"/>
  <c r="AB141" i="3"/>
  <c r="AK141" i="3" s="1"/>
  <c r="K141" i="3"/>
  <c r="D141" i="3"/>
  <c r="C141" i="3"/>
  <c r="AU140" i="3"/>
  <c r="AO140" i="3"/>
  <c r="AP140" i="3" s="1"/>
  <c r="AN140" i="3"/>
  <c r="AM140" i="3"/>
  <c r="AL140" i="3"/>
  <c r="AH140" i="3"/>
  <c r="AG140" i="3"/>
  <c r="AD140" i="3"/>
  <c r="AE140" i="3" s="1"/>
  <c r="AB140" i="3"/>
  <c r="AK140" i="3" s="1"/>
  <c r="K140" i="3"/>
  <c r="D140" i="3"/>
  <c r="C140" i="3"/>
  <c r="AU139" i="3"/>
  <c r="AO139" i="3"/>
  <c r="AP139" i="3" s="1"/>
  <c r="AN139" i="3"/>
  <c r="AM139" i="3"/>
  <c r="AL139" i="3"/>
  <c r="AH139" i="3"/>
  <c r="AG139" i="3"/>
  <c r="AD139" i="3"/>
  <c r="AE139" i="3" s="1"/>
  <c r="AB139" i="3"/>
  <c r="AK139" i="3" s="1"/>
  <c r="K139" i="3"/>
  <c r="D139" i="3"/>
  <c r="C139" i="3"/>
  <c r="AU138" i="3"/>
  <c r="AO138" i="3"/>
  <c r="AP138" i="3" s="1"/>
  <c r="AN138" i="3"/>
  <c r="AM138" i="3"/>
  <c r="AL138" i="3"/>
  <c r="AH138" i="3"/>
  <c r="AG138" i="3"/>
  <c r="AD138" i="3"/>
  <c r="AE138" i="3" s="1"/>
  <c r="AB138" i="3"/>
  <c r="AK138" i="3" s="1"/>
  <c r="K138" i="3"/>
  <c r="D138" i="3"/>
  <c r="C138" i="3"/>
  <c r="AU137" i="3"/>
  <c r="AO137" i="3"/>
  <c r="AP137" i="3" s="1"/>
  <c r="AN137" i="3"/>
  <c r="AM137" i="3"/>
  <c r="AL137" i="3"/>
  <c r="AH137" i="3"/>
  <c r="AG137" i="3"/>
  <c r="AD137" i="3"/>
  <c r="AE137" i="3" s="1"/>
  <c r="AB137" i="3"/>
  <c r="AK137" i="3" s="1"/>
  <c r="K137" i="3"/>
  <c r="D137" i="3"/>
  <c r="C137" i="3"/>
  <c r="AU136" i="3"/>
  <c r="AO136" i="3"/>
  <c r="AP136" i="3" s="1"/>
  <c r="AN136" i="3"/>
  <c r="AM136" i="3"/>
  <c r="AL136" i="3"/>
  <c r="AH136" i="3"/>
  <c r="AG136" i="3"/>
  <c r="AD136" i="3"/>
  <c r="AE136" i="3" s="1"/>
  <c r="AB136" i="3"/>
  <c r="AK136" i="3" s="1"/>
  <c r="K136" i="3"/>
  <c r="D136" i="3"/>
  <c r="C136" i="3"/>
  <c r="AU135" i="3"/>
  <c r="AO135" i="3"/>
  <c r="AP135" i="3" s="1"/>
  <c r="AN135" i="3"/>
  <c r="AM135" i="3"/>
  <c r="AL135" i="3"/>
  <c r="AH135" i="3"/>
  <c r="AG135" i="3"/>
  <c r="AD135" i="3"/>
  <c r="AE135" i="3" s="1"/>
  <c r="AB135" i="3"/>
  <c r="K135" i="3"/>
  <c r="D135" i="3"/>
  <c r="C135" i="3"/>
  <c r="AU134" i="3"/>
  <c r="AO134" i="3"/>
  <c r="AP134" i="3" s="1"/>
  <c r="AN134" i="3"/>
  <c r="AM134" i="3"/>
  <c r="AL134" i="3"/>
  <c r="AH134" i="3"/>
  <c r="AG134" i="3"/>
  <c r="AD134" i="3"/>
  <c r="AE134" i="3" s="1"/>
  <c r="AB134" i="3"/>
  <c r="AK134" i="3" s="1"/>
  <c r="K134" i="3"/>
  <c r="D134" i="3"/>
  <c r="C134" i="3"/>
  <c r="AU133" i="3"/>
  <c r="AO133" i="3"/>
  <c r="AP133" i="3" s="1"/>
  <c r="AN133" i="3"/>
  <c r="AM133" i="3"/>
  <c r="AL133" i="3"/>
  <c r="AH133" i="3"/>
  <c r="AG133" i="3"/>
  <c r="AD133" i="3"/>
  <c r="AE133" i="3" s="1"/>
  <c r="AB133" i="3"/>
  <c r="AK133" i="3" s="1"/>
  <c r="K133" i="3"/>
  <c r="D133" i="3"/>
  <c r="C133" i="3"/>
  <c r="AU132" i="3"/>
  <c r="AO132" i="3"/>
  <c r="AP132" i="3" s="1"/>
  <c r="AN132" i="3"/>
  <c r="AM132" i="3"/>
  <c r="AL132" i="3"/>
  <c r="AH132" i="3"/>
  <c r="AG132" i="3"/>
  <c r="AD132" i="3"/>
  <c r="AE132" i="3" s="1"/>
  <c r="AB132" i="3"/>
  <c r="AK132" i="3" s="1"/>
  <c r="K132" i="3"/>
  <c r="D132" i="3"/>
  <c r="C132" i="3"/>
  <c r="AU131" i="3"/>
  <c r="AO131" i="3"/>
  <c r="AP131" i="3" s="1"/>
  <c r="AN131" i="3"/>
  <c r="AM131" i="3"/>
  <c r="AL131" i="3"/>
  <c r="AH131" i="3"/>
  <c r="AG131" i="3"/>
  <c r="AD131" i="3"/>
  <c r="AE131" i="3" s="1"/>
  <c r="AB131" i="3"/>
  <c r="AK131" i="3" s="1"/>
  <c r="K131" i="3"/>
  <c r="D131" i="3"/>
  <c r="C131" i="3"/>
  <c r="AU130" i="3"/>
  <c r="AO130" i="3"/>
  <c r="AP130" i="3" s="1"/>
  <c r="AN130" i="3"/>
  <c r="AM130" i="3"/>
  <c r="AL130" i="3"/>
  <c r="AH130" i="3"/>
  <c r="AG130" i="3"/>
  <c r="AD130" i="3"/>
  <c r="AE130" i="3" s="1"/>
  <c r="AB130" i="3"/>
  <c r="AK130" i="3" s="1"/>
  <c r="K130" i="3"/>
  <c r="D130" i="3"/>
  <c r="C130" i="3"/>
  <c r="AU129" i="3"/>
  <c r="AO129" i="3"/>
  <c r="AP129" i="3" s="1"/>
  <c r="AN129" i="3"/>
  <c r="AM129" i="3"/>
  <c r="AL129" i="3"/>
  <c r="AH129" i="3"/>
  <c r="AG129" i="3"/>
  <c r="AD129" i="3"/>
  <c r="AE129" i="3" s="1"/>
  <c r="AB129" i="3"/>
  <c r="AK129" i="3" s="1"/>
  <c r="K129" i="3"/>
  <c r="D129" i="3"/>
  <c r="C129" i="3"/>
  <c r="AU128" i="3"/>
  <c r="AO128" i="3"/>
  <c r="AP128" i="3" s="1"/>
  <c r="AN128" i="3"/>
  <c r="AM128" i="3"/>
  <c r="AL128" i="3"/>
  <c r="AH128" i="3"/>
  <c r="AG128" i="3"/>
  <c r="AD128" i="3"/>
  <c r="AE128" i="3" s="1"/>
  <c r="AB128" i="3"/>
  <c r="AK128" i="3" s="1"/>
  <c r="K128" i="3"/>
  <c r="D128" i="3"/>
  <c r="C128" i="3"/>
  <c r="AU127" i="3"/>
  <c r="AO127" i="3"/>
  <c r="AP127" i="3" s="1"/>
  <c r="AN127" i="3"/>
  <c r="AM127" i="3"/>
  <c r="AL127" i="3"/>
  <c r="AH127" i="3"/>
  <c r="AG127" i="3"/>
  <c r="AD127" i="3"/>
  <c r="AE127" i="3" s="1"/>
  <c r="AB127" i="3"/>
  <c r="AK127" i="3" s="1"/>
  <c r="K127" i="3"/>
  <c r="D127" i="3"/>
  <c r="C127" i="3"/>
  <c r="AU126" i="3"/>
  <c r="AO126" i="3"/>
  <c r="AP126" i="3" s="1"/>
  <c r="AN126" i="3"/>
  <c r="AM126" i="3"/>
  <c r="AL126" i="3"/>
  <c r="AH126" i="3"/>
  <c r="AG126" i="3"/>
  <c r="AD126" i="3"/>
  <c r="AE126" i="3" s="1"/>
  <c r="AB126" i="3"/>
  <c r="AK126" i="3" s="1"/>
  <c r="K126" i="3"/>
  <c r="D126" i="3"/>
  <c r="C126" i="3"/>
  <c r="AU125" i="3"/>
  <c r="AO125" i="3"/>
  <c r="AP125" i="3" s="1"/>
  <c r="AN125" i="3"/>
  <c r="AM125" i="3"/>
  <c r="AL125" i="3"/>
  <c r="AH125" i="3"/>
  <c r="AG125" i="3"/>
  <c r="AD125" i="3"/>
  <c r="AE125" i="3" s="1"/>
  <c r="AB125" i="3"/>
  <c r="AK125" i="3" s="1"/>
  <c r="K125" i="3"/>
  <c r="D125" i="3"/>
  <c r="C125" i="3"/>
  <c r="AU124" i="3"/>
  <c r="AO124" i="3"/>
  <c r="AP124" i="3" s="1"/>
  <c r="AN124" i="3"/>
  <c r="AM124" i="3"/>
  <c r="AL124" i="3"/>
  <c r="AH124" i="3"/>
  <c r="AG124" i="3"/>
  <c r="AD124" i="3"/>
  <c r="AE124" i="3" s="1"/>
  <c r="AB124" i="3"/>
  <c r="AK124" i="3" s="1"/>
  <c r="K124" i="3"/>
  <c r="D124" i="3"/>
  <c r="C124" i="3"/>
  <c r="AU123" i="3"/>
  <c r="AO123" i="3"/>
  <c r="AP123" i="3" s="1"/>
  <c r="AN123" i="3"/>
  <c r="AM123" i="3"/>
  <c r="AL123" i="3"/>
  <c r="AH123" i="3"/>
  <c r="AG123" i="3"/>
  <c r="AD123" i="3"/>
  <c r="AE123" i="3" s="1"/>
  <c r="AB123" i="3"/>
  <c r="AK123" i="3" s="1"/>
  <c r="K123" i="3"/>
  <c r="D123" i="3"/>
  <c r="C123" i="3"/>
  <c r="AU122" i="3"/>
  <c r="AO122" i="3"/>
  <c r="AP122" i="3" s="1"/>
  <c r="AN122" i="3"/>
  <c r="AM122" i="3"/>
  <c r="AL122" i="3"/>
  <c r="AH122" i="3"/>
  <c r="AG122" i="3"/>
  <c r="AD122" i="3"/>
  <c r="AE122" i="3" s="1"/>
  <c r="AB122" i="3"/>
  <c r="AK122" i="3" s="1"/>
  <c r="K122" i="3"/>
  <c r="D122" i="3"/>
  <c r="C122" i="3"/>
  <c r="AU121" i="3"/>
  <c r="AO121" i="3"/>
  <c r="AP121" i="3" s="1"/>
  <c r="AN121" i="3"/>
  <c r="AM121" i="3"/>
  <c r="AL121" i="3"/>
  <c r="AH121" i="3"/>
  <c r="AG121" i="3"/>
  <c r="AD121" i="3"/>
  <c r="AE121" i="3" s="1"/>
  <c r="AB121" i="3"/>
  <c r="AK121" i="3" s="1"/>
  <c r="K121" i="3"/>
  <c r="D121" i="3"/>
  <c r="C121" i="3"/>
  <c r="AU120" i="3"/>
  <c r="AO120" i="3"/>
  <c r="AP120" i="3" s="1"/>
  <c r="AN120" i="3"/>
  <c r="AM120" i="3"/>
  <c r="AL120" i="3"/>
  <c r="AH120" i="3"/>
  <c r="AG120" i="3"/>
  <c r="AD120" i="3"/>
  <c r="AE120" i="3" s="1"/>
  <c r="AB120" i="3"/>
  <c r="AK120" i="3" s="1"/>
  <c r="K120" i="3"/>
  <c r="D120" i="3"/>
  <c r="C120" i="3"/>
  <c r="AU119" i="3"/>
  <c r="AO119" i="3"/>
  <c r="AP119" i="3" s="1"/>
  <c r="AN119" i="3"/>
  <c r="AM119" i="3"/>
  <c r="AL119" i="3"/>
  <c r="AH119" i="3"/>
  <c r="AG119" i="3"/>
  <c r="AD119" i="3"/>
  <c r="AE119" i="3" s="1"/>
  <c r="AB119" i="3"/>
  <c r="K119" i="3"/>
  <c r="D119" i="3"/>
  <c r="C119" i="3"/>
  <c r="AU118" i="3"/>
  <c r="AO118" i="3"/>
  <c r="AP118" i="3" s="1"/>
  <c r="AN118" i="3"/>
  <c r="AM118" i="3"/>
  <c r="AL118" i="3"/>
  <c r="AK118" i="3"/>
  <c r="AH118" i="3"/>
  <c r="AG118" i="3"/>
  <c r="AD118" i="3"/>
  <c r="AE118" i="3" s="1"/>
  <c r="K118" i="3"/>
  <c r="D118" i="3"/>
  <c r="C118" i="3"/>
  <c r="AU117" i="3"/>
  <c r="AO117" i="3"/>
  <c r="AP117" i="3" s="1"/>
  <c r="AN117" i="3"/>
  <c r="AM117" i="3"/>
  <c r="AL117" i="3"/>
  <c r="AK117" i="3"/>
  <c r="AH117" i="3"/>
  <c r="AG117" i="3"/>
  <c r="AD117" i="3"/>
  <c r="AE117" i="3" s="1"/>
  <c r="K117" i="3"/>
  <c r="D117" i="3"/>
  <c r="C117" i="3"/>
  <c r="AU116" i="3"/>
  <c r="AO116" i="3"/>
  <c r="AP116" i="3" s="1"/>
  <c r="AN116" i="3"/>
  <c r="AM116" i="3"/>
  <c r="AL116" i="3"/>
  <c r="AK116" i="3"/>
  <c r="AH116" i="3"/>
  <c r="AG116" i="3"/>
  <c r="AD116" i="3"/>
  <c r="AE116" i="3" s="1"/>
  <c r="K116" i="3"/>
  <c r="D116" i="3"/>
  <c r="C116" i="3"/>
  <c r="AU115" i="3"/>
  <c r="AO115" i="3"/>
  <c r="AP115" i="3" s="1"/>
  <c r="AN115" i="3"/>
  <c r="AM115" i="3"/>
  <c r="AL115" i="3"/>
  <c r="AK115" i="3"/>
  <c r="AH115" i="3"/>
  <c r="AG115" i="3"/>
  <c r="AD115" i="3"/>
  <c r="AE115" i="3" s="1"/>
  <c r="K115" i="3"/>
  <c r="D115" i="3"/>
  <c r="C115" i="3"/>
  <c r="AU114" i="3"/>
  <c r="AO114" i="3"/>
  <c r="AP114" i="3" s="1"/>
  <c r="AN114" i="3"/>
  <c r="AM114" i="3"/>
  <c r="AL114" i="3"/>
  <c r="AH114" i="3"/>
  <c r="AG114" i="3"/>
  <c r="AD114" i="3"/>
  <c r="AE114" i="3" s="1"/>
  <c r="AB114" i="3"/>
  <c r="AK114" i="3" s="1"/>
  <c r="K114" i="3"/>
  <c r="D114" i="3"/>
  <c r="C114" i="3"/>
  <c r="AU113" i="3"/>
  <c r="AO113" i="3"/>
  <c r="AP113" i="3" s="1"/>
  <c r="AN113" i="3"/>
  <c r="AM113" i="3"/>
  <c r="AL113" i="3"/>
  <c r="AH113" i="3"/>
  <c r="AG113" i="3"/>
  <c r="AD113" i="3"/>
  <c r="AE113" i="3" s="1"/>
  <c r="AB113" i="3"/>
  <c r="AK113" i="3" s="1"/>
  <c r="K113" i="3"/>
  <c r="D113" i="3"/>
  <c r="C113" i="3"/>
  <c r="AU112" i="3"/>
  <c r="AO112" i="3"/>
  <c r="AP112" i="3" s="1"/>
  <c r="AN112" i="3"/>
  <c r="AM112" i="3"/>
  <c r="AL112" i="3"/>
  <c r="AH112" i="3"/>
  <c r="AG112" i="3"/>
  <c r="AD112" i="3"/>
  <c r="AE112" i="3" s="1"/>
  <c r="AB112" i="3"/>
  <c r="AK112" i="3" s="1"/>
  <c r="K112" i="3"/>
  <c r="D112" i="3"/>
  <c r="C112" i="3"/>
  <c r="AU111" i="3"/>
  <c r="AO111" i="3"/>
  <c r="AP111" i="3" s="1"/>
  <c r="AN111" i="3"/>
  <c r="AM111" i="3"/>
  <c r="AL111" i="3"/>
  <c r="AH111" i="3"/>
  <c r="AG111" i="3"/>
  <c r="AD111" i="3"/>
  <c r="AE111" i="3" s="1"/>
  <c r="AB111" i="3"/>
  <c r="AK111" i="3" s="1"/>
  <c r="K111" i="3"/>
  <c r="D111" i="3"/>
  <c r="C111" i="3"/>
  <c r="AU110" i="3"/>
  <c r="AO110" i="3"/>
  <c r="AP110" i="3" s="1"/>
  <c r="AN110" i="3"/>
  <c r="AM110" i="3"/>
  <c r="AL110" i="3"/>
  <c r="AH110" i="3"/>
  <c r="AG110" i="3"/>
  <c r="AD110" i="3"/>
  <c r="AE110" i="3" s="1"/>
  <c r="AB110" i="3"/>
  <c r="AK110" i="3" s="1"/>
  <c r="K110" i="3"/>
  <c r="D110" i="3"/>
  <c r="C110" i="3"/>
  <c r="AU109" i="3"/>
  <c r="AO109" i="3"/>
  <c r="AP109" i="3" s="1"/>
  <c r="AN109" i="3"/>
  <c r="AM109" i="3"/>
  <c r="AL109" i="3"/>
  <c r="AH109" i="3"/>
  <c r="AG109" i="3"/>
  <c r="AD109" i="3"/>
  <c r="AE109" i="3" s="1"/>
  <c r="AB109" i="3"/>
  <c r="AK109" i="3" s="1"/>
  <c r="K109" i="3"/>
  <c r="D109" i="3"/>
  <c r="C109" i="3"/>
  <c r="AU108" i="3"/>
  <c r="AO108" i="3"/>
  <c r="AP108" i="3" s="1"/>
  <c r="AN108" i="3"/>
  <c r="AM108" i="3"/>
  <c r="AL108" i="3"/>
  <c r="AH108" i="3"/>
  <c r="AG108" i="3"/>
  <c r="AD108" i="3"/>
  <c r="AE108" i="3" s="1"/>
  <c r="AB108" i="3"/>
  <c r="K108" i="3"/>
  <c r="D108" i="3"/>
  <c r="C108" i="3"/>
  <c r="AU107" i="3"/>
  <c r="AO107" i="3"/>
  <c r="AP107" i="3" s="1"/>
  <c r="AN107" i="3"/>
  <c r="AM107" i="3"/>
  <c r="AL107" i="3"/>
  <c r="AH107" i="3"/>
  <c r="AG107" i="3"/>
  <c r="AD107" i="3"/>
  <c r="AE107" i="3" s="1"/>
  <c r="AB107" i="3"/>
  <c r="K107" i="3"/>
  <c r="D107" i="3"/>
  <c r="C107" i="3"/>
  <c r="AU106" i="3"/>
  <c r="AO106" i="3"/>
  <c r="AP106" i="3" s="1"/>
  <c r="AN106" i="3"/>
  <c r="AM106" i="3"/>
  <c r="AL106" i="3"/>
  <c r="AH106" i="3"/>
  <c r="AG106" i="3"/>
  <c r="AD106" i="3"/>
  <c r="AE106" i="3" s="1"/>
  <c r="AB106" i="3"/>
  <c r="K106" i="3"/>
  <c r="D106" i="3"/>
  <c r="C106" i="3"/>
  <c r="AU105" i="3"/>
  <c r="AO105" i="3"/>
  <c r="AP105" i="3" s="1"/>
  <c r="AN105" i="3"/>
  <c r="AM105" i="3"/>
  <c r="AL105" i="3"/>
  <c r="AH105" i="3"/>
  <c r="AG105" i="3"/>
  <c r="AD105" i="3"/>
  <c r="AE105" i="3" s="1"/>
  <c r="AB105" i="3"/>
  <c r="AK105" i="3" s="1"/>
  <c r="K105" i="3"/>
  <c r="D105" i="3"/>
  <c r="C105" i="3"/>
  <c r="AU104" i="3"/>
  <c r="AO104" i="3"/>
  <c r="AP104" i="3" s="1"/>
  <c r="AN104" i="3"/>
  <c r="AM104" i="3"/>
  <c r="AL104" i="3"/>
  <c r="AH104" i="3"/>
  <c r="AG104" i="3"/>
  <c r="AD104" i="3"/>
  <c r="AE104" i="3" s="1"/>
  <c r="AB104" i="3"/>
  <c r="K104" i="3"/>
  <c r="D104" i="3"/>
  <c r="C104" i="3"/>
  <c r="AU103" i="3"/>
  <c r="AO103" i="3"/>
  <c r="AP103" i="3" s="1"/>
  <c r="AN103" i="3"/>
  <c r="AM103" i="3"/>
  <c r="AL103" i="3"/>
  <c r="AH103" i="3"/>
  <c r="AG103" i="3"/>
  <c r="AD103" i="3"/>
  <c r="AE103" i="3" s="1"/>
  <c r="AB103" i="3"/>
  <c r="AK103" i="3" s="1"/>
  <c r="K103" i="3"/>
  <c r="D103" i="3"/>
  <c r="C103" i="3"/>
  <c r="AU102" i="3"/>
  <c r="AO102" i="3"/>
  <c r="AP102" i="3" s="1"/>
  <c r="AN102" i="3"/>
  <c r="AM102" i="3"/>
  <c r="AL102" i="3"/>
  <c r="AH102" i="3"/>
  <c r="AG102" i="3"/>
  <c r="AD102" i="3"/>
  <c r="AE102" i="3" s="1"/>
  <c r="AB102" i="3"/>
  <c r="K102" i="3"/>
  <c r="D102" i="3"/>
  <c r="C102" i="3"/>
  <c r="AU101" i="3"/>
  <c r="AO101" i="3"/>
  <c r="AP101" i="3" s="1"/>
  <c r="AN101" i="3"/>
  <c r="AM101" i="3"/>
  <c r="AL101" i="3"/>
  <c r="AH101" i="3"/>
  <c r="AG101" i="3"/>
  <c r="AD101" i="3"/>
  <c r="AE101" i="3" s="1"/>
  <c r="AB101" i="3"/>
  <c r="AK101" i="3" s="1"/>
  <c r="K101" i="3"/>
  <c r="D101" i="3"/>
  <c r="C101" i="3"/>
  <c r="AU100" i="3"/>
  <c r="AO100" i="3"/>
  <c r="AP100" i="3" s="1"/>
  <c r="AN100" i="3"/>
  <c r="AM100" i="3"/>
  <c r="AL100" i="3"/>
  <c r="AH100" i="3"/>
  <c r="AG100" i="3"/>
  <c r="AD100" i="3"/>
  <c r="AE100" i="3" s="1"/>
  <c r="AB100" i="3"/>
  <c r="K100" i="3"/>
  <c r="D100" i="3"/>
  <c r="C100" i="3"/>
  <c r="AU99" i="3"/>
  <c r="AO99" i="3"/>
  <c r="AP99" i="3" s="1"/>
  <c r="AN99" i="3"/>
  <c r="AM99" i="3"/>
  <c r="AL99" i="3"/>
  <c r="AH99" i="3"/>
  <c r="AG99" i="3"/>
  <c r="AD99" i="3"/>
  <c r="AE99" i="3" s="1"/>
  <c r="AB99" i="3"/>
  <c r="AK99" i="3" s="1"/>
  <c r="K99" i="3"/>
  <c r="D99" i="3"/>
  <c r="C99" i="3"/>
  <c r="AU98" i="3"/>
  <c r="AO98" i="3"/>
  <c r="AP98" i="3" s="1"/>
  <c r="AN98" i="3"/>
  <c r="AM98" i="3"/>
  <c r="AL98" i="3"/>
  <c r="AH98" i="3"/>
  <c r="AG98" i="3"/>
  <c r="AD98" i="3"/>
  <c r="AE98" i="3" s="1"/>
  <c r="AB98" i="3"/>
  <c r="K98" i="3"/>
  <c r="D98" i="3"/>
  <c r="C98" i="3"/>
  <c r="AU97" i="3"/>
  <c r="AO97" i="3"/>
  <c r="AP97" i="3" s="1"/>
  <c r="AN97" i="3"/>
  <c r="AM97" i="3"/>
  <c r="AL97" i="3"/>
  <c r="AH97" i="3"/>
  <c r="AG97" i="3"/>
  <c r="AD97" i="3"/>
  <c r="AE97" i="3" s="1"/>
  <c r="AB97" i="3"/>
  <c r="AK97" i="3" s="1"/>
  <c r="K97" i="3"/>
  <c r="D97" i="3"/>
  <c r="C97" i="3"/>
  <c r="AU96" i="3"/>
  <c r="AO96" i="3"/>
  <c r="AP96" i="3" s="1"/>
  <c r="AN96" i="3"/>
  <c r="AM96" i="3"/>
  <c r="AL96" i="3"/>
  <c r="AH96" i="3"/>
  <c r="AG96" i="3"/>
  <c r="AD96" i="3"/>
  <c r="AE96" i="3" s="1"/>
  <c r="AB96" i="3"/>
  <c r="K96" i="3"/>
  <c r="D96" i="3"/>
  <c r="C96" i="3"/>
  <c r="AU95" i="3"/>
  <c r="AO95" i="3"/>
  <c r="AP95" i="3" s="1"/>
  <c r="AN95" i="3"/>
  <c r="AM95" i="3"/>
  <c r="AL95" i="3"/>
  <c r="AH95" i="3"/>
  <c r="AG95" i="3"/>
  <c r="AD95" i="3"/>
  <c r="AE95" i="3" s="1"/>
  <c r="AB95" i="3"/>
  <c r="AK95" i="3" s="1"/>
  <c r="K95" i="3"/>
  <c r="D95" i="3"/>
  <c r="C95" i="3"/>
  <c r="AU94" i="3"/>
  <c r="AO94" i="3"/>
  <c r="AP94" i="3" s="1"/>
  <c r="AN94" i="3"/>
  <c r="AM94" i="3"/>
  <c r="AL94" i="3"/>
  <c r="AH94" i="3"/>
  <c r="AG94" i="3"/>
  <c r="AD94" i="3"/>
  <c r="AE94" i="3" s="1"/>
  <c r="AB94" i="3"/>
  <c r="AK94" i="3" s="1"/>
  <c r="K94" i="3"/>
  <c r="D94" i="3"/>
  <c r="C94" i="3"/>
  <c r="AU93" i="3"/>
  <c r="AO93" i="3"/>
  <c r="AP93" i="3" s="1"/>
  <c r="AN93" i="3"/>
  <c r="AM93" i="3"/>
  <c r="AL93" i="3"/>
  <c r="AH93" i="3"/>
  <c r="AG93" i="3"/>
  <c r="AD93" i="3"/>
  <c r="AE93" i="3" s="1"/>
  <c r="AB93" i="3"/>
  <c r="AK93" i="3" s="1"/>
  <c r="K93" i="3"/>
  <c r="D93" i="3"/>
  <c r="C93" i="3"/>
  <c r="AU92" i="3"/>
  <c r="AO92" i="3"/>
  <c r="AP92" i="3" s="1"/>
  <c r="AN92" i="3"/>
  <c r="AM92" i="3"/>
  <c r="AL92" i="3"/>
  <c r="AH92" i="3"/>
  <c r="AG92" i="3"/>
  <c r="AD92" i="3"/>
  <c r="AE92" i="3" s="1"/>
  <c r="AB92" i="3"/>
  <c r="AK92" i="3" s="1"/>
  <c r="K92" i="3"/>
  <c r="D92" i="3"/>
  <c r="C92" i="3"/>
  <c r="AU91" i="3"/>
  <c r="AO91" i="3"/>
  <c r="AP91" i="3" s="1"/>
  <c r="AN91" i="3"/>
  <c r="AM91" i="3"/>
  <c r="AL91" i="3"/>
  <c r="AH91" i="3"/>
  <c r="AG91" i="3"/>
  <c r="AD91" i="3"/>
  <c r="AE91" i="3" s="1"/>
  <c r="AB91" i="3"/>
  <c r="AK91" i="3" s="1"/>
  <c r="K91" i="3"/>
  <c r="D91" i="3"/>
  <c r="C91" i="3"/>
  <c r="AU90" i="3"/>
  <c r="AO90" i="3"/>
  <c r="AP90" i="3" s="1"/>
  <c r="AN90" i="3"/>
  <c r="AM90" i="3"/>
  <c r="AL90" i="3"/>
  <c r="AH90" i="3"/>
  <c r="AG90" i="3"/>
  <c r="AD90" i="3"/>
  <c r="AE90" i="3" s="1"/>
  <c r="AB90" i="3"/>
  <c r="AK90" i="3" s="1"/>
  <c r="K90" i="3"/>
  <c r="D90" i="3"/>
  <c r="C90" i="3"/>
  <c r="AU89" i="3"/>
  <c r="AO89" i="3"/>
  <c r="AP89" i="3" s="1"/>
  <c r="AN89" i="3"/>
  <c r="AM89" i="3"/>
  <c r="AL89" i="3"/>
  <c r="AH89" i="3"/>
  <c r="AG89" i="3"/>
  <c r="AD89" i="3"/>
  <c r="AE89" i="3" s="1"/>
  <c r="AB89" i="3"/>
  <c r="AK89" i="3" s="1"/>
  <c r="K89" i="3"/>
  <c r="D89" i="3"/>
  <c r="C89" i="3"/>
  <c r="AU88" i="3"/>
  <c r="AO88" i="3"/>
  <c r="AP88" i="3" s="1"/>
  <c r="AN88" i="3"/>
  <c r="AM88" i="3"/>
  <c r="AL88" i="3"/>
  <c r="AH88" i="3"/>
  <c r="AG88" i="3"/>
  <c r="AD88" i="3"/>
  <c r="AE88" i="3" s="1"/>
  <c r="AB88" i="3"/>
  <c r="AK88" i="3" s="1"/>
  <c r="K88" i="3"/>
  <c r="D88" i="3"/>
  <c r="C88" i="3"/>
  <c r="AU87" i="3"/>
  <c r="AO87" i="3"/>
  <c r="AP87" i="3" s="1"/>
  <c r="AN87" i="3"/>
  <c r="AM87" i="3"/>
  <c r="AL87" i="3"/>
  <c r="AH87" i="3"/>
  <c r="AG87" i="3"/>
  <c r="AD87" i="3"/>
  <c r="AE87" i="3" s="1"/>
  <c r="AB87" i="3"/>
  <c r="AK87" i="3" s="1"/>
  <c r="K87" i="3"/>
  <c r="D87" i="3"/>
  <c r="C87" i="3"/>
  <c r="AU86" i="3"/>
  <c r="AO86" i="3"/>
  <c r="AP86" i="3" s="1"/>
  <c r="AN86" i="3"/>
  <c r="AM86" i="3"/>
  <c r="AL86" i="3"/>
  <c r="AH86" i="3"/>
  <c r="AG86" i="3"/>
  <c r="AD86" i="3"/>
  <c r="AE86" i="3" s="1"/>
  <c r="AB86" i="3"/>
  <c r="AK86" i="3" s="1"/>
  <c r="K86" i="3"/>
  <c r="D86" i="3"/>
  <c r="C86" i="3"/>
  <c r="AU85" i="3"/>
  <c r="AO85" i="3"/>
  <c r="AP85" i="3" s="1"/>
  <c r="AN85" i="3"/>
  <c r="AM85" i="3"/>
  <c r="AL85" i="3"/>
  <c r="AH85" i="3"/>
  <c r="AG85" i="3"/>
  <c r="AD85" i="3"/>
  <c r="AE85" i="3" s="1"/>
  <c r="AB85" i="3"/>
  <c r="AK85" i="3" s="1"/>
  <c r="K85" i="3"/>
  <c r="D85" i="3"/>
  <c r="C85" i="3"/>
  <c r="AU84" i="3"/>
  <c r="AO84" i="3"/>
  <c r="AP84" i="3" s="1"/>
  <c r="AN84" i="3"/>
  <c r="AM84" i="3"/>
  <c r="AL84" i="3"/>
  <c r="AH84" i="3"/>
  <c r="AG84" i="3"/>
  <c r="AD84" i="3"/>
  <c r="AE84" i="3" s="1"/>
  <c r="AB84" i="3"/>
  <c r="AK84" i="3" s="1"/>
  <c r="K84" i="3"/>
  <c r="D84" i="3"/>
  <c r="C84" i="3"/>
  <c r="AU83" i="3"/>
  <c r="AO83" i="3"/>
  <c r="AP83" i="3" s="1"/>
  <c r="AN83" i="3"/>
  <c r="AM83" i="3"/>
  <c r="AL83" i="3"/>
  <c r="AH83" i="3"/>
  <c r="AG83" i="3"/>
  <c r="AD83" i="3"/>
  <c r="AE83" i="3" s="1"/>
  <c r="AB83" i="3"/>
  <c r="AK83" i="3" s="1"/>
  <c r="K83" i="3"/>
  <c r="D83" i="3"/>
  <c r="C83" i="3"/>
  <c r="AU82" i="3"/>
  <c r="AO82" i="3"/>
  <c r="AP82" i="3" s="1"/>
  <c r="AN82" i="3"/>
  <c r="AM82" i="3"/>
  <c r="AL82" i="3"/>
  <c r="AH82" i="3"/>
  <c r="AG82" i="3"/>
  <c r="AD82" i="3"/>
  <c r="AE82" i="3" s="1"/>
  <c r="AB82" i="3"/>
  <c r="AK82" i="3" s="1"/>
  <c r="K82" i="3"/>
  <c r="D82" i="3"/>
  <c r="C82" i="3"/>
  <c r="AU81" i="3"/>
  <c r="AO81" i="3"/>
  <c r="AP81" i="3" s="1"/>
  <c r="AN81" i="3"/>
  <c r="AM81" i="3"/>
  <c r="AL81" i="3"/>
  <c r="AH81" i="3"/>
  <c r="AG81" i="3"/>
  <c r="AD81" i="3"/>
  <c r="AE81" i="3" s="1"/>
  <c r="AB81" i="3"/>
  <c r="AK81" i="3" s="1"/>
  <c r="K81" i="3"/>
  <c r="D81" i="3"/>
  <c r="C81" i="3"/>
  <c r="AU80" i="3"/>
  <c r="AO80" i="3"/>
  <c r="AP80" i="3" s="1"/>
  <c r="AN80" i="3"/>
  <c r="AM80" i="3"/>
  <c r="AL80" i="3"/>
  <c r="AH80" i="3"/>
  <c r="AG80" i="3"/>
  <c r="AD80" i="3"/>
  <c r="AE80" i="3" s="1"/>
  <c r="AB80" i="3"/>
  <c r="AK80" i="3" s="1"/>
  <c r="K80" i="3"/>
  <c r="D80" i="3"/>
  <c r="C80" i="3"/>
  <c r="AU79" i="3"/>
  <c r="AO79" i="3"/>
  <c r="AP79" i="3" s="1"/>
  <c r="AN79" i="3"/>
  <c r="AM79" i="3"/>
  <c r="AL79" i="3"/>
  <c r="AH79" i="3"/>
  <c r="AG79" i="3"/>
  <c r="AD79" i="3"/>
  <c r="AE79" i="3" s="1"/>
  <c r="AB79" i="3"/>
  <c r="AK79" i="3" s="1"/>
  <c r="K79" i="3"/>
  <c r="D79" i="3"/>
  <c r="C79" i="3"/>
  <c r="AU78" i="3"/>
  <c r="AO78" i="3"/>
  <c r="AP78" i="3" s="1"/>
  <c r="AN78" i="3"/>
  <c r="AM78" i="3"/>
  <c r="AL78" i="3"/>
  <c r="AH78" i="3"/>
  <c r="AG78" i="3"/>
  <c r="AD78" i="3"/>
  <c r="AE78" i="3" s="1"/>
  <c r="AB78" i="3"/>
  <c r="AK78" i="3" s="1"/>
  <c r="K78" i="3"/>
  <c r="D78" i="3"/>
  <c r="C78" i="3"/>
  <c r="AU77" i="3"/>
  <c r="AO77" i="3"/>
  <c r="AP77" i="3" s="1"/>
  <c r="AN77" i="3"/>
  <c r="AM77" i="3"/>
  <c r="AL77" i="3"/>
  <c r="AH77" i="3"/>
  <c r="AG77" i="3"/>
  <c r="AD77" i="3"/>
  <c r="AE77" i="3" s="1"/>
  <c r="AB77" i="3"/>
  <c r="AK77" i="3" s="1"/>
  <c r="K77" i="3"/>
  <c r="D77" i="3"/>
  <c r="C77" i="3"/>
  <c r="AU76" i="3"/>
  <c r="AO76" i="3"/>
  <c r="AP76" i="3" s="1"/>
  <c r="AN76" i="3"/>
  <c r="AM76" i="3"/>
  <c r="AL76" i="3"/>
  <c r="AH76" i="3"/>
  <c r="AG76" i="3"/>
  <c r="AD76" i="3"/>
  <c r="AE76" i="3" s="1"/>
  <c r="AB76" i="3"/>
  <c r="AK76" i="3" s="1"/>
  <c r="K76" i="3"/>
  <c r="D76" i="3"/>
  <c r="C76" i="3"/>
  <c r="AU75" i="3"/>
  <c r="AO75" i="3"/>
  <c r="AP75" i="3" s="1"/>
  <c r="AN75" i="3"/>
  <c r="AM75" i="3"/>
  <c r="AL75" i="3"/>
  <c r="AH75" i="3"/>
  <c r="AG75" i="3"/>
  <c r="AD75" i="3"/>
  <c r="AE75" i="3" s="1"/>
  <c r="AB75" i="3"/>
  <c r="AK75" i="3" s="1"/>
  <c r="K75" i="3"/>
  <c r="D75" i="3"/>
  <c r="C75" i="3"/>
  <c r="AU74" i="3"/>
  <c r="AO74" i="3"/>
  <c r="AP74" i="3" s="1"/>
  <c r="AN74" i="3"/>
  <c r="AM74" i="3"/>
  <c r="AL74" i="3"/>
  <c r="AH74" i="3"/>
  <c r="AG74" i="3"/>
  <c r="AD74" i="3"/>
  <c r="AE74" i="3" s="1"/>
  <c r="AB74" i="3"/>
  <c r="AK74" i="3" s="1"/>
  <c r="K74" i="3"/>
  <c r="D74" i="3"/>
  <c r="C74" i="3"/>
  <c r="AU73" i="3"/>
  <c r="AO73" i="3"/>
  <c r="AP73" i="3" s="1"/>
  <c r="AN73" i="3"/>
  <c r="AM73" i="3"/>
  <c r="AL73" i="3"/>
  <c r="AH73" i="3"/>
  <c r="AG73" i="3"/>
  <c r="AD73" i="3"/>
  <c r="AE73" i="3" s="1"/>
  <c r="AB73" i="3"/>
  <c r="AK73" i="3" s="1"/>
  <c r="K73" i="3"/>
  <c r="D73" i="3"/>
  <c r="C73" i="3"/>
  <c r="AU72" i="3"/>
  <c r="AO72" i="3"/>
  <c r="AP72" i="3" s="1"/>
  <c r="AN72" i="3"/>
  <c r="AM72" i="3"/>
  <c r="AL72" i="3"/>
  <c r="AH72" i="3"/>
  <c r="AG72" i="3"/>
  <c r="AD72" i="3"/>
  <c r="AE72" i="3" s="1"/>
  <c r="AB72" i="3"/>
  <c r="AK72" i="3" s="1"/>
  <c r="K72" i="3"/>
  <c r="D72" i="3"/>
  <c r="C72" i="3"/>
  <c r="AU71" i="3"/>
  <c r="AO71" i="3"/>
  <c r="AP71" i="3" s="1"/>
  <c r="AN71" i="3"/>
  <c r="AM71" i="3"/>
  <c r="AL71" i="3"/>
  <c r="AH71" i="3"/>
  <c r="AG71" i="3"/>
  <c r="AD71" i="3"/>
  <c r="AE71" i="3" s="1"/>
  <c r="AB71" i="3"/>
  <c r="AK71" i="3" s="1"/>
  <c r="K71" i="3"/>
  <c r="D71" i="3"/>
  <c r="C71" i="3"/>
  <c r="AU70" i="3"/>
  <c r="AO70" i="3"/>
  <c r="AP70" i="3" s="1"/>
  <c r="AN70" i="3"/>
  <c r="AM70" i="3"/>
  <c r="AL70" i="3"/>
  <c r="AH70" i="3"/>
  <c r="AG70" i="3"/>
  <c r="AD70" i="3"/>
  <c r="AE70" i="3" s="1"/>
  <c r="AB70" i="3"/>
  <c r="AK70" i="3" s="1"/>
  <c r="K70" i="3"/>
  <c r="D70" i="3"/>
  <c r="C70" i="3"/>
  <c r="AU69" i="3"/>
  <c r="AO69" i="3"/>
  <c r="AP69" i="3" s="1"/>
  <c r="AN69" i="3"/>
  <c r="AM69" i="3"/>
  <c r="AL69" i="3"/>
  <c r="AH69" i="3"/>
  <c r="AG69" i="3"/>
  <c r="AD69" i="3"/>
  <c r="AE69" i="3" s="1"/>
  <c r="AB69" i="3"/>
  <c r="AK69" i="3" s="1"/>
  <c r="K69" i="3"/>
  <c r="D69" i="3"/>
  <c r="C69" i="3"/>
  <c r="AU68" i="3"/>
  <c r="AO68" i="3"/>
  <c r="AP68" i="3" s="1"/>
  <c r="AN68" i="3"/>
  <c r="AM68" i="3"/>
  <c r="AL68" i="3"/>
  <c r="AH68" i="3"/>
  <c r="AG68" i="3"/>
  <c r="AD68" i="3"/>
  <c r="AE68" i="3" s="1"/>
  <c r="AB68" i="3"/>
  <c r="AK68" i="3" s="1"/>
  <c r="K68" i="3"/>
  <c r="D68" i="3"/>
  <c r="C68" i="3"/>
  <c r="AU67" i="3"/>
  <c r="AO67" i="3"/>
  <c r="AP67" i="3" s="1"/>
  <c r="AN67" i="3"/>
  <c r="AM67" i="3"/>
  <c r="AL67" i="3"/>
  <c r="AH67" i="3"/>
  <c r="AG67" i="3"/>
  <c r="AD67" i="3"/>
  <c r="AE67" i="3" s="1"/>
  <c r="AB67" i="3"/>
  <c r="AK67" i="3" s="1"/>
  <c r="K67" i="3"/>
  <c r="D67" i="3"/>
  <c r="C67" i="3"/>
  <c r="AU66" i="3"/>
  <c r="AO66" i="3"/>
  <c r="AP66" i="3" s="1"/>
  <c r="AN66" i="3"/>
  <c r="AM66" i="3"/>
  <c r="AL66" i="3"/>
  <c r="AH66" i="3"/>
  <c r="AG66" i="3"/>
  <c r="AD66" i="3"/>
  <c r="AE66" i="3" s="1"/>
  <c r="AB66" i="3"/>
  <c r="AK66" i="3" s="1"/>
  <c r="K66" i="3"/>
  <c r="D66" i="3"/>
  <c r="C66" i="3"/>
  <c r="AU65" i="3"/>
  <c r="AO65" i="3"/>
  <c r="AP65" i="3" s="1"/>
  <c r="AN65" i="3"/>
  <c r="AM65" i="3"/>
  <c r="AL65" i="3"/>
  <c r="AH65" i="3"/>
  <c r="AG65" i="3"/>
  <c r="AD65" i="3"/>
  <c r="AE65" i="3" s="1"/>
  <c r="AB65" i="3"/>
  <c r="AK65" i="3" s="1"/>
  <c r="K65" i="3"/>
  <c r="D65" i="3"/>
  <c r="C65" i="3"/>
  <c r="AU64" i="3"/>
  <c r="AO64" i="3"/>
  <c r="AP64" i="3" s="1"/>
  <c r="AN64" i="3"/>
  <c r="AM64" i="3"/>
  <c r="AL64" i="3"/>
  <c r="AH64" i="3"/>
  <c r="AG64" i="3"/>
  <c r="AD64" i="3"/>
  <c r="AE64" i="3" s="1"/>
  <c r="AB64" i="3"/>
  <c r="AK64" i="3" s="1"/>
  <c r="K64" i="3"/>
  <c r="D64" i="3"/>
  <c r="C64" i="3"/>
  <c r="AU63" i="3"/>
  <c r="AO63" i="3"/>
  <c r="AP63" i="3" s="1"/>
  <c r="AN63" i="3"/>
  <c r="AM63" i="3"/>
  <c r="AL63" i="3"/>
  <c r="AH63" i="3"/>
  <c r="AG63" i="3"/>
  <c r="AD63" i="3"/>
  <c r="AE63" i="3" s="1"/>
  <c r="AB63" i="3"/>
  <c r="AK63" i="3" s="1"/>
  <c r="K63" i="3"/>
  <c r="D63" i="3"/>
  <c r="C63" i="3"/>
  <c r="AU62" i="3"/>
  <c r="AO62" i="3"/>
  <c r="AP62" i="3" s="1"/>
  <c r="AN62" i="3"/>
  <c r="AM62" i="3"/>
  <c r="AL62" i="3"/>
  <c r="AH62" i="3"/>
  <c r="AG62" i="3"/>
  <c r="AD62" i="3"/>
  <c r="AE62" i="3" s="1"/>
  <c r="AB62" i="3"/>
  <c r="AK62" i="3" s="1"/>
  <c r="K62" i="3"/>
  <c r="D62" i="3"/>
  <c r="C62" i="3"/>
  <c r="AU61" i="3"/>
  <c r="AO61" i="3"/>
  <c r="AP61" i="3" s="1"/>
  <c r="AN61" i="3"/>
  <c r="AM61" i="3"/>
  <c r="AL61" i="3"/>
  <c r="AH61" i="3"/>
  <c r="AG61" i="3"/>
  <c r="AD61" i="3"/>
  <c r="AE61" i="3" s="1"/>
  <c r="AB61" i="3"/>
  <c r="AK61" i="3" s="1"/>
  <c r="K61" i="3"/>
  <c r="D61" i="3"/>
  <c r="C61" i="3"/>
  <c r="AU60" i="3"/>
  <c r="AO60" i="3"/>
  <c r="AP60" i="3" s="1"/>
  <c r="AN60" i="3"/>
  <c r="AM60" i="3"/>
  <c r="AL60" i="3"/>
  <c r="AH60" i="3"/>
  <c r="AG60" i="3"/>
  <c r="AD60" i="3"/>
  <c r="AE60" i="3" s="1"/>
  <c r="AB60" i="3"/>
  <c r="AK60" i="3" s="1"/>
  <c r="K60" i="3"/>
  <c r="D60" i="3"/>
  <c r="C60" i="3"/>
  <c r="AU59" i="3"/>
  <c r="AO59" i="3"/>
  <c r="AP59" i="3" s="1"/>
  <c r="AN59" i="3"/>
  <c r="AM59" i="3"/>
  <c r="AL59" i="3"/>
  <c r="AH59" i="3"/>
  <c r="AG59" i="3"/>
  <c r="AD59" i="3"/>
  <c r="AE59" i="3" s="1"/>
  <c r="AB59" i="3"/>
  <c r="AK59" i="3" s="1"/>
  <c r="K59" i="3"/>
  <c r="D59" i="3"/>
  <c r="C59" i="3"/>
  <c r="AU58" i="3"/>
  <c r="AO58" i="3"/>
  <c r="AP58" i="3" s="1"/>
  <c r="AN58" i="3"/>
  <c r="AM58" i="3"/>
  <c r="AL58" i="3"/>
  <c r="AH58" i="3"/>
  <c r="AG58" i="3"/>
  <c r="AD58" i="3"/>
  <c r="AE58" i="3" s="1"/>
  <c r="AB58" i="3"/>
  <c r="AK58" i="3" s="1"/>
  <c r="K58" i="3"/>
  <c r="D58" i="3"/>
  <c r="C58" i="3"/>
  <c r="AU57" i="3"/>
  <c r="AO57" i="3"/>
  <c r="AP57" i="3" s="1"/>
  <c r="AN57" i="3"/>
  <c r="AM57" i="3"/>
  <c r="AL57" i="3"/>
  <c r="AH57" i="3"/>
  <c r="AG57" i="3"/>
  <c r="AD57" i="3"/>
  <c r="AE57" i="3" s="1"/>
  <c r="AB57" i="3"/>
  <c r="AK57" i="3" s="1"/>
  <c r="K57" i="3"/>
  <c r="D57" i="3"/>
  <c r="C57" i="3"/>
  <c r="AU56" i="3"/>
  <c r="AO56" i="3"/>
  <c r="AP56" i="3" s="1"/>
  <c r="AN56" i="3"/>
  <c r="AM56" i="3"/>
  <c r="AL56" i="3"/>
  <c r="AH56" i="3"/>
  <c r="AG56" i="3"/>
  <c r="AD56" i="3"/>
  <c r="AE56" i="3" s="1"/>
  <c r="AB56" i="3"/>
  <c r="AK56" i="3" s="1"/>
  <c r="K56" i="3"/>
  <c r="D56" i="3"/>
  <c r="C56" i="3"/>
  <c r="AU55" i="3"/>
  <c r="AO55" i="3"/>
  <c r="AP55" i="3" s="1"/>
  <c r="AN55" i="3"/>
  <c r="AM55" i="3"/>
  <c r="AL55" i="3"/>
  <c r="AH55" i="3"/>
  <c r="AG55" i="3"/>
  <c r="AD55" i="3"/>
  <c r="AE55" i="3" s="1"/>
  <c r="AB55" i="3"/>
  <c r="AK55" i="3" s="1"/>
  <c r="K55" i="3"/>
  <c r="D55" i="3"/>
  <c r="C55" i="3"/>
  <c r="AU54" i="3"/>
  <c r="AO54" i="3"/>
  <c r="AP54" i="3" s="1"/>
  <c r="AN54" i="3"/>
  <c r="AM54" i="3"/>
  <c r="AL54" i="3"/>
  <c r="AH54" i="3"/>
  <c r="AG54" i="3"/>
  <c r="AD54" i="3"/>
  <c r="AE54" i="3" s="1"/>
  <c r="AB54" i="3"/>
  <c r="AK54" i="3" s="1"/>
  <c r="K54" i="3"/>
  <c r="D54" i="3"/>
  <c r="C54" i="3"/>
  <c r="AU53" i="3"/>
  <c r="AO53" i="3"/>
  <c r="AP53" i="3" s="1"/>
  <c r="AN53" i="3"/>
  <c r="AM53" i="3"/>
  <c r="AL53" i="3"/>
  <c r="AH53" i="3"/>
  <c r="AG53" i="3"/>
  <c r="AD53" i="3"/>
  <c r="AE53" i="3" s="1"/>
  <c r="AB53" i="3"/>
  <c r="AK53" i="3" s="1"/>
  <c r="K53" i="3"/>
  <c r="D53" i="3"/>
  <c r="C53" i="3"/>
  <c r="AU52" i="3"/>
  <c r="AO52" i="3"/>
  <c r="AP52" i="3" s="1"/>
  <c r="AN52" i="3"/>
  <c r="AM52" i="3"/>
  <c r="AL52" i="3"/>
  <c r="AH52" i="3"/>
  <c r="AG52" i="3"/>
  <c r="AD52" i="3"/>
  <c r="AE52" i="3" s="1"/>
  <c r="AB52" i="3"/>
  <c r="AK52" i="3" s="1"/>
  <c r="K52" i="3"/>
  <c r="D52" i="3"/>
  <c r="C52" i="3"/>
  <c r="AU51" i="3"/>
  <c r="AO51" i="3"/>
  <c r="AP51" i="3" s="1"/>
  <c r="AN51" i="3"/>
  <c r="AM51" i="3"/>
  <c r="AL51" i="3"/>
  <c r="AH51" i="3"/>
  <c r="AG51" i="3"/>
  <c r="AD51" i="3"/>
  <c r="AE51" i="3" s="1"/>
  <c r="AB51" i="3"/>
  <c r="AK51" i="3" s="1"/>
  <c r="K51" i="3"/>
  <c r="D51" i="3"/>
  <c r="C51" i="3"/>
  <c r="AU50" i="3"/>
  <c r="AO50" i="3"/>
  <c r="AP50" i="3" s="1"/>
  <c r="AN50" i="3"/>
  <c r="AM50" i="3"/>
  <c r="AL50" i="3"/>
  <c r="AH50" i="3"/>
  <c r="AG50" i="3"/>
  <c r="AD50" i="3"/>
  <c r="AE50" i="3" s="1"/>
  <c r="AB50" i="3"/>
  <c r="AK50" i="3" s="1"/>
  <c r="K50" i="3"/>
  <c r="D50" i="3"/>
  <c r="C50" i="3"/>
  <c r="AU49" i="3"/>
  <c r="AO49" i="3"/>
  <c r="AP49" i="3" s="1"/>
  <c r="AN49" i="3"/>
  <c r="AM49" i="3"/>
  <c r="AL49" i="3"/>
  <c r="AH49" i="3"/>
  <c r="AG49" i="3"/>
  <c r="AD49" i="3"/>
  <c r="AE49" i="3" s="1"/>
  <c r="AB49" i="3"/>
  <c r="AK49" i="3" s="1"/>
  <c r="K49" i="3"/>
  <c r="D49" i="3"/>
  <c r="C49" i="3"/>
  <c r="AU48" i="3"/>
  <c r="AO48" i="3"/>
  <c r="AP48" i="3" s="1"/>
  <c r="AN48" i="3"/>
  <c r="AM48" i="3"/>
  <c r="AL48" i="3"/>
  <c r="AH48" i="3"/>
  <c r="AG48" i="3"/>
  <c r="AD48" i="3"/>
  <c r="AE48" i="3" s="1"/>
  <c r="AB48" i="3"/>
  <c r="AK48" i="3" s="1"/>
  <c r="K48" i="3"/>
  <c r="D48" i="3"/>
  <c r="C48" i="3"/>
  <c r="AU47" i="3"/>
  <c r="AO47" i="3"/>
  <c r="AP47" i="3" s="1"/>
  <c r="AN47" i="3"/>
  <c r="AM47" i="3"/>
  <c r="AL47" i="3"/>
  <c r="AH47" i="3"/>
  <c r="AG47" i="3"/>
  <c r="AD47" i="3"/>
  <c r="AE47" i="3" s="1"/>
  <c r="AB47" i="3"/>
  <c r="AK47" i="3" s="1"/>
  <c r="K47" i="3"/>
  <c r="D47" i="3"/>
  <c r="C47" i="3"/>
  <c r="AU46" i="3"/>
  <c r="AO46" i="3"/>
  <c r="AP46" i="3" s="1"/>
  <c r="AN46" i="3"/>
  <c r="AM46" i="3"/>
  <c r="AL46" i="3"/>
  <c r="AH46" i="3"/>
  <c r="AG46" i="3"/>
  <c r="AD46" i="3"/>
  <c r="AE46" i="3" s="1"/>
  <c r="AB46" i="3"/>
  <c r="AK46" i="3" s="1"/>
  <c r="K46" i="3"/>
  <c r="D46" i="3"/>
  <c r="C46" i="3"/>
  <c r="AU45" i="3"/>
  <c r="AO45" i="3"/>
  <c r="AP45" i="3" s="1"/>
  <c r="AN45" i="3"/>
  <c r="AM45" i="3"/>
  <c r="AL45" i="3"/>
  <c r="AH45" i="3"/>
  <c r="AG45" i="3"/>
  <c r="AD45" i="3"/>
  <c r="AE45" i="3" s="1"/>
  <c r="AB45" i="3"/>
  <c r="AK45" i="3" s="1"/>
  <c r="K45" i="3"/>
  <c r="D45" i="3"/>
  <c r="C45" i="3"/>
  <c r="AU44" i="3"/>
  <c r="AO44" i="3"/>
  <c r="AP44" i="3" s="1"/>
  <c r="AN44" i="3"/>
  <c r="AM44" i="3"/>
  <c r="AL44" i="3"/>
  <c r="AH44" i="3"/>
  <c r="AG44" i="3"/>
  <c r="AD44" i="3"/>
  <c r="AE44" i="3" s="1"/>
  <c r="AB44" i="3"/>
  <c r="AK44" i="3" s="1"/>
  <c r="K44" i="3"/>
  <c r="D44" i="3"/>
  <c r="C44" i="3"/>
  <c r="AU43" i="3"/>
  <c r="AO43" i="3"/>
  <c r="AP43" i="3" s="1"/>
  <c r="AN43" i="3"/>
  <c r="AM43" i="3"/>
  <c r="AL43" i="3"/>
  <c r="AH43" i="3"/>
  <c r="AG43" i="3"/>
  <c r="AD43" i="3"/>
  <c r="AE43" i="3" s="1"/>
  <c r="AB43" i="3"/>
  <c r="AK43" i="3" s="1"/>
  <c r="K43" i="3"/>
  <c r="D43" i="3"/>
  <c r="C43" i="3"/>
  <c r="AU42" i="3"/>
  <c r="AO42" i="3"/>
  <c r="AP42" i="3" s="1"/>
  <c r="AN42" i="3"/>
  <c r="AM42" i="3"/>
  <c r="AL42" i="3"/>
  <c r="AH42" i="3"/>
  <c r="AG42" i="3"/>
  <c r="AD42" i="3"/>
  <c r="AE42" i="3" s="1"/>
  <c r="AB42" i="3"/>
  <c r="AK42" i="3" s="1"/>
  <c r="K42" i="3"/>
  <c r="D42" i="3"/>
  <c r="C42" i="3"/>
  <c r="AU41" i="3"/>
  <c r="AO41" i="3"/>
  <c r="AP41" i="3" s="1"/>
  <c r="AN41" i="3"/>
  <c r="AM41" i="3"/>
  <c r="AL41" i="3"/>
  <c r="AH41" i="3"/>
  <c r="AG41" i="3"/>
  <c r="AD41" i="3"/>
  <c r="AE41" i="3" s="1"/>
  <c r="AB41" i="3"/>
  <c r="AK41" i="3" s="1"/>
  <c r="K41" i="3"/>
  <c r="D41" i="3"/>
  <c r="C41" i="3"/>
  <c r="AU40" i="3"/>
  <c r="AO40" i="3"/>
  <c r="AP40" i="3" s="1"/>
  <c r="AN40" i="3"/>
  <c r="AM40" i="3"/>
  <c r="AL40" i="3"/>
  <c r="AH40" i="3"/>
  <c r="AG40" i="3"/>
  <c r="AD40" i="3"/>
  <c r="AE40" i="3" s="1"/>
  <c r="AB40" i="3"/>
  <c r="AK40" i="3" s="1"/>
  <c r="K40" i="3"/>
  <c r="D40" i="3"/>
  <c r="C40" i="3"/>
  <c r="AU39" i="3"/>
  <c r="AO39" i="3"/>
  <c r="AP39" i="3" s="1"/>
  <c r="AN39" i="3"/>
  <c r="AM39" i="3"/>
  <c r="AL39" i="3"/>
  <c r="AH39" i="3"/>
  <c r="AG39" i="3"/>
  <c r="AD39" i="3"/>
  <c r="AE39" i="3" s="1"/>
  <c r="AB39" i="3"/>
  <c r="AK39" i="3" s="1"/>
  <c r="K39" i="3"/>
  <c r="D39" i="3"/>
  <c r="C39" i="3"/>
  <c r="AU38" i="3"/>
  <c r="AO38" i="3"/>
  <c r="AP38" i="3" s="1"/>
  <c r="AN38" i="3"/>
  <c r="AM38" i="3"/>
  <c r="AL38" i="3"/>
  <c r="AH38" i="3"/>
  <c r="AG38" i="3"/>
  <c r="AD38" i="3"/>
  <c r="AE38" i="3" s="1"/>
  <c r="AB38" i="3"/>
  <c r="AK38" i="3" s="1"/>
  <c r="K38" i="3"/>
  <c r="D38" i="3"/>
  <c r="C38" i="3"/>
  <c r="AU37" i="3"/>
  <c r="AO37" i="3"/>
  <c r="AP37" i="3" s="1"/>
  <c r="AN37" i="3"/>
  <c r="AM37" i="3"/>
  <c r="AL37" i="3"/>
  <c r="AH37" i="3"/>
  <c r="AG37" i="3"/>
  <c r="AD37" i="3"/>
  <c r="AE37" i="3" s="1"/>
  <c r="AB37" i="3"/>
  <c r="AK37" i="3" s="1"/>
  <c r="K37" i="3"/>
  <c r="D37" i="3"/>
  <c r="C37" i="3"/>
  <c r="AU36" i="3"/>
  <c r="AO36" i="3"/>
  <c r="AP36" i="3" s="1"/>
  <c r="AN36" i="3"/>
  <c r="AM36" i="3"/>
  <c r="AL36" i="3"/>
  <c r="AH36" i="3"/>
  <c r="AG36" i="3"/>
  <c r="AD36" i="3"/>
  <c r="AE36" i="3" s="1"/>
  <c r="AB36" i="3"/>
  <c r="AK36" i="3" s="1"/>
  <c r="K36" i="3"/>
  <c r="D36" i="3"/>
  <c r="C36" i="3"/>
  <c r="AU35" i="3"/>
  <c r="AO35" i="3"/>
  <c r="AP35" i="3" s="1"/>
  <c r="AN35" i="3"/>
  <c r="AM35" i="3"/>
  <c r="AL35" i="3"/>
  <c r="AH35" i="3"/>
  <c r="AG35" i="3"/>
  <c r="AD35" i="3"/>
  <c r="AE35" i="3" s="1"/>
  <c r="AB35" i="3"/>
  <c r="AK35" i="3" s="1"/>
  <c r="K35" i="3"/>
  <c r="D35" i="3"/>
  <c r="C35" i="3"/>
  <c r="AU34" i="3"/>
  <c r="AO34" i="3"/>
  <c r="AP34" i="3" s="1"/>
  <c r="AN34" i="3"/>
  <c r="AM34" i="3"/>
  <c r="AL34" i="3"/>
  <c r="AH34" i="3"/>
  <c r="AG34" i="3"/>
  <c r="AD34" i="3"/>
  <c r="AE34" i="3" s="1"/>
  <c r="AB34" i="3"/>
  <c r="AK34" i="3" s="1"/>
  <c r="K34" i="3"/>
  <c r="D34" i="3"/>
  <c r="C34" i="3"/>
  <c r="AU33" i="3"/>
  <c r="AO33" i="3"/>
  <c r="AP33" i="3" s="1"/>
  <c r="AN33" i="3"/>
  <c r="AM33" i="3"/>
  <c r="AL33" i="3"/>
  <c r="AH33" i="3"/>
  <c r="AG33" i="3"/>
  <c r="AD33" i="3"/>
  <c r="AE33" i="3" s="1"/>
  <c r="AB33" i="3"/>
  <c r="AK33" i="3" s="1"/>
  <c r="K33" i="3"/>
  <c r="D33" i="3"/>
  <c r="C33" i="3"/>
  <c r="AU32" i="3"/>
  <c r="AO32" i="3"/>
  <c r="AP32" i="3" s="1"/>
  <c r="AN32" i="3"/>
  <c r="AM32" i="3"/>
  <c r="AL32" i="3"/>
  <c r="AH32" i="3"/>
  <c r="AG32" i="3"/>
  <c r="AD32" i="3"/>
  <c r="AE32" i="3" s="1"/>
  <c r="AB32" i="3"/>
  <c r="AK32" i="3" s="1"/>
  <c r="K32" i="3"/>
  <c r="D32" i="3"/>
  <c r="C32" i="3"/>
  <c r="AU31" i="3"/>
  <c r="AO31" i="3"/>
  <c r="AP31" i="3" s="1"/>
  <c r="AN31" i="3"/>
  <c r="AM31" i="3"/>
  <c r="AL31" i="3"/>
  <c r="AH31" i="3"/>
  <c r="AG31" i="3"/>
  <c r="AD31" i="3"/>
  <c r="AE31" i="3" s="1"/>
  <c r="AB31" i="3"/>
  <c r="AK31" i="3" s="1"/>
  <c r="K31" i="3"/>
  <c r="D31" i="3"/>
  <c r="C31" i="3"/>
  <c r="AU30" i="3"/>
  <c r="AO30" i="3"/>
  <c r="AP30" i="3" s="1"/>
  <c r="AN30" i="3"/>
  <c r="AM30" i="3"/>
  <c r="AL30" i="3"/>
  <c r="AH30" i="3"/>
  <c r="AG30" i="3"/>
  <c r="AD30" i="3"/>
  <c r="AE30" i="3" s="1"/>
  <c r="AB30" i="3"/>
  <c r="AK30" i="3" s="1"/>
  <c r="K30" i="3"/>
  <c r="D30" i="3"/>
  <c r="C30" i="3"/>
  <c r="AU29" i="3"/>
  <c r="AO29" i="3"/>
  <c r="AP29" i="3" s="1"/>
  <c r="AN29" i="3"/>
  <c r="AM29" i="3"/>
  <c r="AL29" i="3"/>
  <c r="AH29" i="3"/>
  <c r="AG29" i="3"/>
  <c r="AD29" i="3"/>
  <c r="AE29" i="3" s="1"/>
  <c r="AB29" i="3"/>
  <c r="AK29" i="3" s="1"/>
  <c r="K29" i="3"/>
  <c r="D29" i="3"/>
  <c r="C29" i="3"/>
  <c r="AU28" i="3"/>
  <c r="AO28" i="3"/>
  <c r="AP28" i="3" s="1"/>
  <c r="AN28" i="3"/>
  <c r="AM28" i="3"/>
  <c r="AL28" i="3"/>
  <c r="AH28" i="3"/>
  <c r="AG28" i="3"/>
  <c r="AD28" i="3"/>
  <c r="AE28" i="3" s="1"/>
  <c r="AB28" i="3"/>
  <c r="AK28" i="3" s="1"/>
  <c r="K28" i="3"/>
  <c r="D28" i="3"/>
  <c r="C28" i="3"/>
  <c r="AU27" i="3"/>
  <c r="AO27" i="3"/>
  <c r="AP27" i="3" s="1"/>
  <c r="AN27" i="3"/>
  <c r="AM27" i="3"/>
  <c r="AL27" i="3"/>
  <c r="AH27" i="3"/>
  <c r="AG27" i="3"/>
  <c r="AD27" i="3"/>
  <c r="AE27" i="3" s="1"/>
  <c r="AB27" i="3"/>
  <c r="AK27" i="3" s="1"/>
  <c r="K27" i="3"/>
  <c r="D27" i="3"/>
  <c r="C27" i="3"/>
  <c r="AU26" i="3"/>
  <c r="AO26" i="3"/>
  <c r="AP26" i="3" s="1"/>
  <c r="AN26" i="3"/>
  <c r="AM26" i="3"/>
  <c r="AL26" i="3"/>
  <c r="AH26" i="3"/>
  <c r="AG26" i="3"/>
  <c r="AD26" i="3"/>
  <c r="AE26" i="3" s="1"/>
  <c r="AB26" i="3"/>
  <c r="AK26" i="3" s="1"/>
  <c r="K26" i="3"/>
  <c r="D26" i="3"/>
  <c r="C26" i="3"/>
  <c r="AU25" i="3"/>
  <c r="AO25" i="3"/>
  <c r="AP25" i="3" s="1"/>
  <c r="AN25" i="3"/>
  <c r="AM25" i="3"/>
  <c r="AL25" i="3"/>
  <c r="AH25" i="3"/>
  <c r="AG25" i="3"/>
  <c r="AD25" i="3"/>
  <c r="AE25" i="3" s="1"/>
  <c r="AB25" i="3"/>
  <c r="AK25" i="3" s="1"/>
  <c r="K25" i="3"/>
  <c r="D25" i="3"/>
  <c r="C25" i="3"/>
  <c r="AO24" i="3"/>
  <c r="AP24" i="3" s="1"/>
  <c r="AN24" i="3"/>
  <c r="AM24" i="3"/>
  <c r="AL24" i="3"/>
  <c r="AK24" i="3"/>
  <c r="AH24" i="3"/>
  <c r="AG24" i="3"/>
  <c r="AB24" i="3"/>
  <c r="AD24" i="3" s="1"/>
  <c r="AE24" i="3" s="1"/>
  <c r="K24" i="3"/>
  <c r="D24" i="3"/>
  <c r="C24" i="3"/>
  <c r="AO23" i="3"/>
  <c r="AP23" i="3" s="1"/>
  <c r="AN23" i="3"/>
  <c r="AM23" i="3"/>
  <c r="AL23" i="3"/>
  <c r="AK23" i="3"/>
  <c r="AH23" i="3"/>
  <c r="AG23" i="3"/>
  <c r="AB23" i="3"/>
  <c r="AC23" i="3" s="1"/>
  <c r="K23" i="3"/>
  <c r="D23" i="3"/>
  <c r="C23" i="3"/>
  <c r="AU22" i="3"/>
  <c r="AO22" i="3"/>
  <c r="AP22" i="3" s="1"/>
  <c r="AN22" i="3"/>
  <c r="AM22" i="3"/>
  <c r="AL22" i="3"/>
  <c r="AH22" i="3"/>
  <c r="AG22" i="3"/>
  <c r="AD22" i="3"/>
  <c r="AE22" i="3" s="1"/>
  <c r="AB22" i="3"/>
  <c r="AK22" i="3" s="1"/>
  <c r="K22" i="3"/>
  <c r="D22" i="3"/>
  <c r="C22" i="3"/>
  <c r="AU21" i="3"/>
  <c r="AO21" i="3"/>
  <c r="AP21" i="3" s="1"/>
  <c r="AN21" i="3"/>
  <c r="AM21" i="3"/>
  <c r="AL21" i="3"/>
  <c r="AH21" i="3"/>
  <c r="AG21" i="3"/>
  <c r="AD21" i="3"/>
  <c r="AE21" i="3" s="1"/>
  <c r="AB21" i="3"/>
  <c r="AC21" i="3" s="1"/>
  <c r="K21" i="3"/>
  <c r="D21" i="3"/>
  <c r="C21" i="3"/>
  <c r="AU20" i="3"/>
  <c r="AO20" i="3"/>
  <c r="AP20" i="3" s="1"/>
  <c r="AN20" i="3"/>
  <c r="AM20" i="3"/>
  <c r="AL20" i="3"/>
  <c r="AH20" i="3"/>
  <c r="AG20" i="3"/>
  <c r="AD20" i="3"/>
  <c r="AE20" i="3" s="1"/>
  <c r="AB20" i="3"/>
  <c r="AK20" i="3" s="1"/>
  <c r="K20" i="3"/>
  <c r="D20" i="3"/>
  <c r="C20" i="3"/>
  <c r="AU19" i="3"/>
  <c r="AO19" i="3"/>
  <c r="AP19" i="3" s="1"/>
  <c r="AN19" i="3"/>
  <c r="AM19" i="3"/>
  <c r="AL19" i="3"/>
  <c r="AH19" i="3"/>
  <c r="AG19" i="3"/>
  <c r="AD19" i="3"/>
  <c r="AE19" i="3" s="1"/>
  <c r="AB19" i="3"/>
  <c r="AC19" i="3" s="1"/>
  <c r="K19" i="3"/>
  <c r="D19" i="3"/>
  <c r="C19" i="3"/>
  <c r="AU18" i="3"/>
  <c r="AO18" i="3"/>
  <c r="AP18" i="3" s="1"/>
  <c r="AN18" i="3"/>
  <c r="AM18" i="3"/>
  <c r="AL18" i="3"/>
  <c r="AH18" i="3"/>
  <c r="AG18" i="3"/>
  <c r="AD18" i="3"/>
  <c r="AE18" i="3" s="1"/>
  <c r="AB18" i="3"/>
  <c r="AK18" i="3" s="1"/>
  <c r="K18" i="3"/>
  <c r="D18" i="3"/>
  <c r="C18" i="3"/>
  <c r="AU17" i="3"/>
  <c r="AO17" i="3"/>
  <c r="AP17" i="3" s="1"/>
  <c r="AN17" i="3"/>
  <c r="AM17" i="3"/>
  <c r="AL17" i="3"/>
  <c r="AH17" i="3"/>
  <c r="AG17" i="3"/>
  <c r="AD17" i="3"/>
  <c r="AE17" i="3" s="1"/>
  <c r="AB17" i="3"/>
  <c r="AC17" i="3" s="1"/>
  <c r="K17" i="3"/>
  <c r="D17" i="3"/>
  <c r="C17" i="3"/>
  <c r="AU16" i="3"/>
  <c r="AO16" i="3"/>
  <c r="AP16" i="3" s="1"/>
  <c r="AN16" i="3"/>
  <c r="AM16" i="3"/>
  <c r="AL16" i="3"/>
  <c r="AH16" i="3"/>
  <c r="AG16" i="3"/>
  <c r="AD16" i="3"/>
  <c r="AE16" i="3" s="1"/>
  <c r="AB16" i="3"/>
  <c r="AK16" i="3" s="1"/>
  <c r="K16" i="3"/>
  <c r="D16" i="3"/>
  <c r="C16" i="3"/>
  <c r="AU15" i="3"/>
  <c r="AO15" i="3"/>
  <c r="AP15" i="3" s="1"/>
  <c r="AN15" i="3"/>
  <c r="AM15" i="3"/>
  <c r="AL15" i="3"/>
  <c r="AH15" i="3"/>
  <c r="AG15" i="3"/>
  <c r="AD15" i="3"/>
  <c r="AE15" i="3" s="1"/>
  <c r="AB15" i="3"/>
  <c r="AC15" i="3" s="1"/>
  <c r="K15" i="3"/>
  <c r="D15" i="3"/>
  <c r="C15" i="3"/>
  <c r="AU14" i="3"/>
  <c r="AO14" i="3"/>
  <c r="AP14" i="3" s="1"/>
  <c r="AN14" i="3"/>
  <c r="AM14" i="3"/>
  <c r="AL14" i="3"/>
  <c r="AH14" i="3"/>
  <c r="AG14" i="3"/>
  <c r="AD14" i="3"/>
  <c r="AE14" i="3" s="1"/>
  <c r="AB14" i="3"/>
  <c r="AK14" i="3" s="1"/>
  <c r="K14" i="3"/>
  <c r="D14" i="3"/>
  <c r="C14" i="3"/>
  <c r="AU13" i="3"/>
  <c r="AO13" i="3"/>
  <c r="AP13" i="3" s="1"/>
  <c r="AN13" i="3"/>
  <c r="AM13" i="3"/>
  <c r="AL13" i="3"/>
  <c r="AH13" i="3"/>
  <c r="AG13" i="3"/>
  <c r="AD13" i="3"/>
  <c r="AE13" i="3" s="1"/>
  <c r="AB13" i="3"/>
  <c r="AC13" i="3" s="1"/>
  <c r="K13" i="3"/>
  <c r="D13" i="3"/>
  <c r="C13" i="3"/>
  <c r="AU12" i="3"/>
  <c r="AO12" i="3"/>
  <c r="AP12" i="3" s="1"/>
  <c r="AN12" i="3"/>
  <c r="AM12" i="3"/>
  <c r="AL12" i="3"/>
  <c r="AH12" i="3"/>
  <c r="AG12" i="3"/>
  <c r="AD12" i="3"/>
  <c r="AE12" i="3" s="1"/>
  <c r="AB12" i="3"/>
  <c r="AK12" i="3" s="1"/>
  <c r="K12" i="3"/>
  <c r="D12" i="3"/>
  <c r="C12" i="3"/>
  <c r="AU11" i="3"/>
  <c r="AO11" i="3"/>
  <c r="AP11" i="3" s="1"/>
  <c r="AN11" i="3"/>
  <c r="AM11" i="3"/>
  <c r="AL11" i="3"/>
  <c r="AH11" i="3"/>
  <c r="AG11" i="3"/>
  <c r="AD11" i="3"/>
  <c r="AE11" i="3" s="1"/>
  <c r="AB11" i="3"/>
  <c r="AC11" i="3" s="1"/>
  <c r="K11" i="3"/>
  <c r="D11" i="3"/>
  <c r="C11" i="3"/>
  <c r="AU10" i="3"/>
  <c r="AO10" i="3"/>
  <c r="AP10" i="3" s="1"/>
  <c r="AN10" i="3"/>
  <c r="AM10" i="3"/>
  <c r="AL10" i="3"/>
  <c r="AH10" i="3"/>
  <c r="AG10" i="3"/>
  <c r="AD10" i="3"/>
  <c r="AE10" i="3" s="1"/>
  <c r="AB10" i="3"/>
  <c r="AK10" i="3" s="1"/>
  <c r="K10" i="3"/>
  <c r="D10" i="3"/>
  <c r="C10" i="3"/>
  <c r="AU9" i="3"/>
  <c r="AO9" i="3"/>
  <c r="AP9" i="3" s="1"/>
  <c r="AN9" i="3"/>
  <c r="AM9" i="3"/>
  <c r="AL9" i="3"/>
  <c r="AH9" i="3"/>
  <c r="AG9" i="3"/>
  <c r="AD9" i="3"/>
  <c r="AE9" i="3" s="1"/>
  <c r="AB9" i="3"/>
  <c r="AC9" i="3" s="1"/>
  <c r="K9" i="3"/>
  <c r="D9" i="3"/>
  <c r="C9" i="3"/>
  <c r="AU8" i="3"/>
  <c r="AO8" i="3"/>
  <c r="AP8" i="3" s="1"/>
  <c r="AN8" i="3"/>
  <c r="AM8" i="3"/>
  <c r="AL8" i="3"/>
  <c r="AH8" i="3"/>
  <c r="AG8" i="3"/>
  <c r="AD8" i="3"/>
  <c r="AE8" i="3" s="1"/>
  <c r="AB8" i="3"/>
  <c r="AK8" i="3" s="1"/>
  <c r="K8" i="3"/>
  <c r="D8" i="3"/>
  <c r="C8" i="3"/>
  <c r="AU7" i="3"/>
  <c r="AO7" i="3"/>
  <c r="AP7" i="3" s="1"/>
  <c r="AN7" i="3"/>
  <c r="AM7" i="3"/>
  <c r="AL7" i="3"/>
  <c r="AH7" i="3"/>
  <c r="AG7" i="3"/>
  <c r="AD7" i="3"/>
  <c r="AE7" i="3" s="1"/>
  <c r="AB7" i="3"/>
  <c r="AC7" i="3" s="1"/>
  <c r="K7" i="3"/>
  <c r="D7" i="3"/>
  <c r="C7" i="3"/>
  <c r="AU6" i="3"/>
  <c r="AO6" i="3"/>
  <c r="AP6" i="3" s="1"/>
  <c r="AN6" i="3"/>
  <c r="AM6" i="3"/>
  <c r="AL6" i="3"/>
  <c r="AH6" i="3"/>
  <c r="AG6" i="3"/>
  <c r="AD6" i="3"/>
  <c r="AE6" i="3" s="1"/>
  <c r="AB6" i="3"/>
  <c r="AK6" i="3" s="1"/>
  <c r="K6" i="3"/>
  <c r="D6" i="3"/>
  <c r="C6" i="3"/>
  <c r="AU5" i="3"/>
  <c r="AO5" i="3"/>
  <c r="AP5" i="3" s="1"/>
  <c r="AN5" i="3"/>
  <c r="AM5" i="3"/>
  <c r="AL5" i="3"/>
  <c r="AH5" i="3"/>
  <c r="AG5" i="3"/>
  <c r="AD5" i="3"/>
  <c r="AE5" i="3" s="1"/>
  <c r="AB5" i="3"/>
  <c r="AC5" i="3" s="1"/>
  <c r="K5" i="3"/>
  <c r="D5" i="3"/>
  <c r="C5" i="3"/>
  <c r="AU4" i="3"/>
  <c r="AO4" i="3"/>
  <c r="AP4" i="3" s="1"/>
  <c r="AN4" i="3"/>
  <c r="AM4" i="3"/>
  <c r="AL4" i="3"/>
  <c r="AH4" i="3"/>
  <c r="AG4" i="3"/>
  <c r="AD4" i="3"/>
  <c r="AE4" i="3" s="1"/>
  <c r="AB4" i="3"/>
  <c r="AK4" i="3" s="1"/>
  <c r="K4" i="3"/>
  <c r="D4" i="3"/>
  <c r="C4" i="3"/>
  <c r="K3" i="3"/>
  <c r="AH2" i="3"/>
  <c r="AG2" i="3"/>
  <c r="AB2" i="3"/>
  <c r="AC2" i="3" s="1"/>
  <c r="AK1" i="3"/>
  <c r="AH2580" i="3" s="1"/>
  <c r="AY49" i="2"/>
  <c r="AT49" i="2"/>
  <c r="AO49" i="2"/>
  <c r="AJ49" i="2"/>
  <c r="AE49" i="2"/>
  <c r="Z49" i="2"/>
  <c r="U49" i="2"/>
  <c r="P49" i="2"/>
  <c r="K49" i="2"/>
  <c r="E49" i="2"/>
  <c r="F49" i="2" s="1"/>
  <c r="AX48" i="2"/>
  <c r="AW48" i="2"/>
  <c r="AV48" i="2"/>
  <c r="AU48" i="2"/>
  <c r="AS48" i="2"/>
  <c r="AR48" i="2"/>
  <c r="AQ48" i="2"/>
  <c r="AP48" i="2"/>
  <c r="AN48" i="2"/>
  <c r="AM48" i="2"/>
  <c r="AL48" i="2"/>
  <c r="AK48" i="2"/>
  <c r="AI48" i="2"/>
  <c r="AH48" i="2"/>
  <c r="AG48" i="2"/>
  <c r="AF48" i="2"/>
  <c r="AD48" i="2"/>
  <c r="AC48" i="2"/>
  <c r="AB48" i="2"/>
  <c r="AA48" i="2"/>
  <c r="Y48" i="2"/>
  <c r="X48" i="2"/>
  <c r="W48" i="2"/>
  <c r="V48" i="2"/>
  <c r="T48" i="2"/>
  <c r="S48" i="2"/>
  <c r="R48" i="2"/>
  <c r="Q48" i="2"/>
  <c r="O48" i="2"/>
  <c r="N48" i="2"/>
  <c r="M48" i="2"/>
  <c r="L48" i="2"/>
  <c r="J48" i="2"/>
  <c r="I48" i="2"/>
  <c r="H48" i="2"/>
  <c r="G48" i="2"/>
  <c r="D48" i="2"/>
  <c r="C48" i="2"/>
  <c r="B48" i="2"/>
  <c r="B46" i="2"/>
  <c r="B45" i="2"/>
  <c r="C45" i="2" s="1"/>
  <c r="D45" i="2" s="1"/>
  <c r="E45" i="2" s="1"/>
  <c r="B44" i="2"/>
  <c r="AU43" i="2"/>
  <c r="AV43" i="2" s="1"/>
  <c r="AW43" i="2" s="1"/>
  <c r="AX43" i="2" s="1"/>
  <c r="AP43" i="2"/>
  <c r="AQ43" i="2" s="1"/>
  <c r="AR43" i="2" s="1"/>
  <c r="AS43" i="2" s="1"/>
  <c r="AK43" i="2"/>
  <c r="AL43" i="2" s="1"/>
  <c r="AM43" i="2" s="1"/>
  <c r="AN43" i="2" s="1"/>
  <c r="AF43" i="2"/>
  <c r="AA43" i="2"/>
  <c r="AB43" i="2" s="1"/>
  <c r="AC43" i="2" s="1"/>
  <c r="AD43" i="2" s="1"/>
  <c r="V43" i="2"/>
  <c r="W43" i="2" s="1"/>
  <c r="X43" i="2" s="1"/>
  <c r="Y43" i="2" s="1"/>
  <c r="Q43" i="2"/>
  <c r="L43" i="2"/>
  <c r="G43" i="2"/>
  <c r="H43" i="2" s="1"/>
  <c r="I43" i="2" s="1"/>
  <c r="J43" i="2" s="1"/>
  <c r="B43" i="2"/>
  <c r="C43" i="2" s="1"/>
  <c r="D43" i="2" s="1"/>
  <c r="E43" i="2" s="1"/>
  <c r="B42" i="2"/>
  <c r="AK41" i="2"/>
  <c r="B41" i="2"/>
  <c r="C41" i="2" s="1"/>
  <c r="D41" i="2" s="1"/>
  <c r="E41" i="2" s="1"/>
  <c r="Q40" i="2"/>
  <c r="R40" i="2" s="1"/>
  <c r="S40" i="2" s="1"/>
  <c r="T40" i="2" s="1"/>
  <c r="B40" i="2"/>
  <c r="AU39" i="2"/>
  <c r="AV39" i="2" s="1"/>
  <c r="AW39" i="2" s="1"/>
  <c r="AX39" i="2" s="1"/>
  <c r="AP39" i="2"/>
  <c r="AQ39" i="2" s="1"/>
  <c r="AR39" i="2" s="1"/>
  <c r="AS39" i="2" s="1"/>
  <c r="AK39" i="2"/>
  <c r="AL39" i="2" s="1"/>
  <c r="AM39" i="2" s="1"/>
  <c r="AN39" i="2" s="1"/>
  <c r="AF39" i="2"/>
  <c r="AA39" i="2"/>
  <c r="AB39" i="2" s="1"/>
  <c r="AC39" i="2" s="1"/>
  <c r="AD39" i="2" s="1"/>
  <c r="V39" i="2"/>
  <c r="W39" i="2" s="1"/>
  <c r="X39" i="2" s="1"/>
  <c r="Y39" i="2" s="1"/>
  <c r="Q39" i="2"/>
  <c r="L39" i="2"/>
  <c r="G39" i="2"/>
  <c r="H39" i="2" s="1"/>
  <c r="I39" i="2" s="1"/>
  <c r="J39" i="2" s="1"/>
  <c r="B39" i="2"/>
  <c r="C39" i="2" s="1"/>
  <c r="D39" i="2" s="1"/>
  <c r="E39" i="2" s="1"/>
  <c r="AU38" i="2"/>
  <c r="AV38" i="2" s="1"/>
  <c r="AW38" i="2" s="1"/>
  <c r="AX38" i="2" s="1"/>
  <c r="AP38" i="2"/>
  <c r="AK38" i="2"/>
  <c r="AL38" i="2" s="1"/>
  <c r="AM38" i="2" s="1"/>
  <c r="AN38" i="2" s="1"/>
  <c r="AF38" i="2"/>
  <c r="AG38" i="2" s="1"/>
  <c r="AH38" i="2" s="1"/>
  <c r="AI38" i="2" s="1"/>
  <c r="AA38" i="2"/>
  <c r="V38" i="2"/>
  <c r="Q38" i="2"/>
  <c r="R38" i="2" s="1"/>
  <c r="S38" i="2" s="1"/>
  <c r="T38" i="2" s="1"/>
  <c r="L38" i="2"/>
  <c r="M38" i="2" s="1"/>
  <c r="N38" i="2" s="1"/>
  <c r="O38" i="2" s="1"/>
  <c r="G38" i="2"/>
  <c r="H38" i="2" s="1"/>
  <c r="I38" i="2" s="1"/>
  <c r="J38" i="2" s="1"/>
  <c r="B38" i="2"/>
  <c r="G37" i="2"/>
  <c r="H37" i="2" s="1"/>
  <c r="I37" i="2" s="1"/>
  <c r="J37" i="2" s="1"/>
  <c r="B37" i="2"/>
  <c r="C37" i="2" s="1"/>
  <c r="D37" i="2" s="1"/>
  <c r="E37" i="2" s="1"/>
  <c r="AU36" i="2"/>
  <c r="AP36" i="2"/>
  <c r="AK36" i="2"/>
  <c r="AL36" i="2" s="1"/>
  <c r="AM36" i="2" s="1"/>
  <c r="AN36" i="2" s="1"/>
  <c r="AF36" i="2"/>
  <c r="AG36" i="2" s="1"/>
  <c r="AH36" i="2" s="1"/>
  <c r="AI36" i="2" s="1"/>
  <c r="AA36" i="2"/>
  <c r="AB36" i="2" s="1"/>
  <c r="AC36" i="2" s="1"/>
  <c r="AD36" i="2" s="1"/>
  <c r="V36" i="2"/>
  <c r="Q36" i="2"/>
  <c r="R36" i="2" s="1"/>
  <c r="S36" i="2" s="1"/>
  <c r="T36" i="2" s="1"/>
  <c r="L36" i="2"/>
  <c r="M36" i="2" s="1"/>
  <c r="N36" i="2" s="1"/>
  <c r="O36" i="2" s="1"/>
  <c r="G36" i="2"/>
  <c r="B36" i="2"/>
  <c r="AU35" i="2"/>
  <c r="AV35" i="2" s="1"/>
  <c r="AW35" i="2" s="1"/>
  <c r="AX35" i="2" s="1"/>
  <c r="B35" i="2"/>
  <c r="C35" i="2" s="1"/>
  <c r="D35" i="2" s="1"/>
  <c r="E35" i="2" s="1"/>
  <c r="AK33" i="2"/>
  <c r="AL33" i="2" s="1"/>
  <c r="AM33" i="2" s="1"/>
  <c r="AN33" i="2" s="1"/>
  <c r="B33" i="2"/>
  <c r="AP32" i="2"/>
  <c r="AQ32" i="2" s="1"/>
  <c r="AR32" i="2" s="1"/>
  <c r="AS32" i="2" s="1"/>
  <c r="V32" i="2"/>
  <c r="W32" i="2" s="1"/>
  <c r="X32" i="2" s="1"/>
  <c r="Y32" i="2" s="1"/>
  <c r="B32" i="2"/>
  <c r="C32" i="2" s="1"/>
  <c r="D32" i="2" s="1"/>
  <c r="E32" i="2" s="1"/>
  <c r="B31" i="2"/>
  <c r="AU30" i="2"/>
  <c r="AV30" i="2" s="1"/>
  <c r="AW30" i="2" s="1"/>
  <c r="AX30" i="2" s="1"/>
  <c r="AA30" i="2"/>
  <c r="AB30" i="2" s="1"/>
  <c r="AC30" i="2" s="1"/>
  <c r="AD30" i="2" s="1"/>
  <c r="G30" i="2"/>
  <c r="H30" i="2" s="1"/>
  <c r="I30" i="2" s="1"/>
  <c r="J30" i="2" s="1"/>
  <c r="B30" i="2"/>
  <c r="C30" i="2" s="1"/>
  <c r="D30" i="2" s="1"/>
  <c r="E30" i="2" s="1"/>
  <c r="AK29" i="2"/>
  <c r="AL29" i="2" s="1"/>
  <c r="AM29" i="2" s="1"/>
  <c r="AN29" i="2" s="1"/>
  <c r="B29" i="2"/>
  <c r="AP28" i="2"/>
  <c r="AQ28" i="2" s="1"/>
  <c r="AR28" i="2" s="1"/>
  <c r="AS28" i="2" s="1"/>
  <c r="V28" i="2"/>
  <c r="W28" i="2" s="1"/>
  <c r="X28" i="2" s="1"/>
  <c r="Y28" i="2" s="1"/>
  <c r="Q28" i="2"/>
  <c r="L28" i="2"/>
  <c r="G28" i="2"/>
  <c r="H28" i="2" s="1"/>
  <c r="I28" i="2" s="1"/>
  <c r="J28" i="2" s="1"/>
  <c r="B28" i="2"/>
  <c r="C28" i="2" s="1"/>
  <c r="D28" i="2" s="1"/>
  <c r="E28" i="2" s="1"/>
  <c r="G27" i="2"/>
  <c r="AU25" i="2"/>
  <c r="AV25" i="2" s="1"/>
  <c r="AW25" i="2" s="1"/>
  <c r="AX25" i="2" s="1"/>
  <c r="G25" i="2"/>
  <c r="H25" i="2" s="1"/>
  <c r="I25" i="2" s="1"/>
  <c r="J25" i="2" s="1"/>
  <c r="B25" i="2"/>
  <c r="C25" i="2" s="1"/>
  <c r="D25" i="2" s="1"/>
  <c r="E25" i="2" s="1"/>
  <c r="AP24" i="2"/>
  <c r="AQ24" i="2" s="1"/>
  <c r="AK24" i="2"/>
  <c r="AL24" i="2" s="1"/>
  <c r="AM24" i="2" s="1"/>
  <c r="AF24" i="2"/>
  <c r="AG24" i="2" s="1"/>
  <c r="AA24" i="2"/>
  <c r="AB24" i="2" s="1"/>
  <c r="V24" i="2"/>
  <c r="Q24" i="2"/>
  <c r="R24" i="2" s="1"/>
  <c r="S24" i="2" s="1"/>
  <c r="L24" i="2"/>
  <c r="B24" i="2"/>
  <c r="C24" i="2" s="1"/>
  <c r="G42" i="9"/>
  <c r="F42" i="9" s="1"/>
  <c r="D42" i="9"/>
  <c r="G41" i="9"/>
  <c r="F41" i="9" s="1"/>
  <c r="E41" i="9" s="1"/>
  <c r="D41" i="9"/>
  <c r="G40" i="9"/>
  <c r="F40" i="9" s="1"/>
  <c r="E40" i="9" s="1"/>
  <c r="D40" i="9"/>
  <c r="G39" i="9"/>
  <c r="F39" i="9" s="1"/>
  <c r="D39" i="9"/>
  <c r="G38" i="9"/>
  <c r="D38" i="9"/>
  <c r="G37" i="9"/>
  <c r="F37" i="9" s="1"/>
  <c r="E37" i="9" s="1"/>
  <c r="D37" i="9"/>
  <c r="G36" i="9"/>
  <c r="F36" i="9" s="1"/>
  <c r="E36" i="9" s="1"/>
  <c r="D36" i="9"/>
  <c r="G35" i="9"/>
  <c r="F35" i="9" s="1"/>
  <c r="D35" i="9"/>
  <c r="G34" i="9"/>
  <c r="F34" i="9" s="1"/>
  <c r="E34" i="9" s="1"/>
  <c r="D34" i="9"/>
  <c r="G33" i="9"/>
  <c r="F33" i="9" s="1"/>
  <c r="E33" i="9" s="1"/>
  <c r="D33" i="9"/>
  <c r="G32" i="9"/>
  <c r="F32" i="9" s="1"/>
  <c r="D32" i="9"/>
  <c r="G31" i="9"/>
  <c r="F31" i="9" s="1"/>
  <c r="D31" i="9"/>
  <c r="G30" i="9"/>
  <c r="F30" i="9" s="1"/>
  <c r="E30" i="9" s="1"/>
  <c r="D30" i="9"/>
  <c r="J20" i="9"/>
  <c r="I20" i="9" s="1"/>
  <c r="J2" i="9"/>
  <c r="I2" i="9" s="1"/>
  <c r="H2" i="9" s="1"/>
  <c r="G2" i="9"/>
  <c r="F7" i="1"/>
  <c r="BJ33" i="2" l="1"/>
  <c r="BJ29" i="2"/>
  <c r="L11" i="1"/>
  <c r="BJ40" i="2"/>
  <c r="BK40" i="2" s="1"/>
  <c r="BL40" i="2" s="1"/>
  <c r="BM40" i="2" s="1"/>
  <c r="BJ41" i="2"/>
  <c r="BJ25" i="2"/>
  <c r="BK25" i="2" s="1"/>
  <c r="BL25" i="2" s="1"/>
  <c r="BM25" i="2" s="1"/>
  <c r="BJ26" i="2"/>
  <c r="BK26" i="2" s="1"/>
  <c r="BL26" i="2" s="1"/>
  <c r="BM26" i="2" s="1"/>
  <c r="BK33" i="2"/>
  <c r="BL33" i="2" s="1"/>
  <c r="BM33" i="2" s="1"/>
  <c r="BJ35" i="2"/>
  <c r="BK35" i="2" s="1"/>
  <c r="BL35" i="2" s="1"/>
  <c r="BM35" i="2" s="1"/>
  <c r="BJ45" i="2"/>
  <c r="BK29" i="2"/>
  <c r="BL29" i="2" s="1"/>
  <c r="BM29" i="2" s="1"/>
  <c r="BJ32" i="2"/>
  <c r="BJ28" i="2"/>
  <c r="BJ46" i="2"/>
  <c r="BJ27" i="2"/>
  <c r="BK27" i="2" s="1"/>
  <c r="BL27" i="2" s="1"/>
  <c r="BM27" i="2" s="1"/>
  <c r="BE34" i="2"/>
  <c r="AP34" i="2"/>
  <c r="AQ34" i="2" s="1"/>
  <c r="AR34" i="2" s="1"/>
  <c r="AS34" i="2" s="1"/>
  <c r="BJ34" i="2"/>
  <c r="AZ34" i="2"/>
  <c r="AU34" i="2"/>
  <c r="AK34" i="2"/>
  <c r="BJ47" i="2"/>
  <c r="BK47" i="2" s="1"/>
  <c r="BL47" i="2" s="1"/>
  <c r="BM47" i="2" s="1"/>
  <c r="BJ24" i="2"/>
  <c r="BJ37" i="2"/>
  <c r="BJ44" i="2"/>
  <c r="BK44" i="2" s="1"/>
  <c r="BL44" i="2" s="1"/>
  <c r="BM44" i="2" s="1"/>
  <c r="BJ30" i="2"/>
  <c r="BK30" i="2" s="1"/>
  <c r="BL30" i="2" s="1"/>
  <c r="BM30" i="2" s="1"/>
  <c r="BJ31" i="2"/>
  <c r="BK31" i="2" s="1"/>
  <c r="BL31" i="2" s="1"/>
  <c r="BM31" i="2" s="1"/>
  <c r="BJ42" i="2"/>
  <c r="AH2579" i="3"/>
  <c r="AH2578" i="3"/>
  <c r="AH2577" i="3"/>
  <c r="AH2557" i="3"/>
  <c r="AH2576" i="3"/>
  <c r="AH2573" i="3"/>
  <c r="AH2575" i="3"/>
  <c r="AH2574" i="3"/>
  <c r="K11" i="1"/>
  <c r="AU42" i="2"/>
  <c r="AV42" i="2" s="1"/>
  <c r="AW42" i="2" s="1"/>
  <c r="AX42" i="2" s="1"/>
  <c r="AK2347" i="3"/>
  <c r="AK2349" i="3"/>
  <c r="BE24" i="2"/>
  <c r="BF24" i="2" s="1"/>
  <c r="AK2261" i="3"/>
  <c r="AK2231" i="3"/>
  <c r="AK2339" i="3"/>
  <c r="AK2337" i="3"/>
  <c r="AK2345" i="3"/>
  <c r="AK2353" i="3"/>
  <c r="AK2263" i="3"/>
  <c r="AK2335" i="3"/>
  <c r="AK2343" i="3"/>
  <c r="AK2351" i="3"/>
  <c r="AD2334" i="3"/>
  <c r="AE2334" i="3" s="1"/>
  <c r="AK2334" i="3"/>
  <c r="AK2230" i="3"/>
  <c r="AK2260" i="3"/>
  <c r="AK2262" i="3"/>
  <c r="AK2336" i="3"/>
  <c r="AK2338" i="3"/>
  <c r="AK2340" i="3"/>
  <c r="AK2342" i="3"/>
  <c r="AK2344" i="3"/>
  <c r="AK2346" i="3"/>
  <c r="AK2348" i="3"/>
  <c r="AK2350" i="3"/>
  <c r="AK2352" i="3"/>
  <c r="AH2572" i="3"/>
  <c r="AH2568" i="3"/>
  <c r="AH2569" i="3"/>
  <c r="AH2570" i="3"/>
  <c r="AH2571" i="3"/>
  <c r="AH2567" i="3"/>
  <c r="AH2563" i="3"/>
  <c r="AH2564" i="3"/>
  <c r="AH2565" i="3"/>
  <c r="AH2566" i="3"/>
  <c r="AH2554" i="3"/>
  <c r="AH2561" i="3"/>
  <c r="AH2558" i="3"/>
  <c r="AH2559" i="3"/>
  <c r="AH2560" i="3"/>
  <c r="AH2562" i="3"/>
  <c r="AH2552" i="3"/>
  <c r="AH2553" i="3"/>
  <c r="AH2550" i="3"/>
  <c r="AH2551" i="3"/>
  <c r="BE35" i="2"/>
  <c r="BE46" i="2"/>
  <c r="BF46" i="2" s="1"/>
  <c r="BG46" i="2" s="1"/>
  <c r="BH46" i="2" s="1"/>
  <c r="BI46" i="2" s="1"/>
  <c r="M6" i="1"/>
  <c r="N6" i="1"/>
  <c r="J6" i="1"/>
  <c r="BE47" i="2"/>
  <c r="BF47" i="2" s="1"/>
  <c r="BG47" i="2" s="1"/>
  <c r="BH47" i="2" s="1"/>
  <c r="BI47" i="2" s="1"/>
  <c r="BE29" i="2"/>
  <c r="BE40" i="2"/>
  <c r="BF40" i="2" s="1"/>
  <c r="BG40" i="2" s="1"/>
  <c r="BH40" i="2" s="1"/>
  <c r="BE31" i="2"/>
  <c r="BF31" i="2" s="1"/>
  <c r="BG31" i="2" s="1"/>
  <c r="BH31" i="2" s="1"/>
  <c r="BE26" i="2"/>
  <c r="BF26" i="2" s="1"/>
  <c r="E7" i="1"/>
  <c r="F10" i="1"/>
  <c r="I6" i="1"/>
  <c r="J7" i="1"/>
  <c r="AU37" i="2"/>
  <c r="AV37" i="2" s="1"/>
  <c r="AW37" i="2" s="1"/>
  <c r="AX37" i="2" s="1"/>
  <c r="AF26" i="2"/>
  <c r="AK27" i="2"/>
  <c r="AL27" i="2" s="1"/>
  <c r="AM27" i="2" s="1"/>
  <c r="AN27" i="2" s="1"/>
  <c r="BE27" i="2"/>
  <c r="BF27" i="2" s="1"/>
  <c r="BG27" i="2" s="1"/>
  <c r="BH27" i="2" s="1"/>
  <c r="AZ32" i="2"/>
  <c r="BE32" i="2"/>
  <c r="AK31" i="2"/>
  <c r="AL31" i="2" s="1"/>
  <c r="AM31" i="2" s="1"/>
  <c r="AN31" i="2" s="1"/>
  <c r="AP40" i="2"/>
  <c r="Q33" i="2"/>
  <c r="R33" i="2" s="1"/>
  <c r="S33" i="2" s="1"/>
  <c r="T33" i="2" s="1"/>
  <c r="Q29" i="2"/>
  <c r="R29" i="2" s="1"/>
  <c r="S29" i="2" s="1"/>
  <c r="T29" i="2" s="1"/>
  <c r="Q41" i="2"/>
  <c r="R41" i="2" s="1"/>
  <c r="S41" i="2" s="1"/>
  <c r="T41" i="2" s="1"/>
  <c r="AA42" i="2"/>
  <c r="BE42" i="2"/>
  <c r="AF25" i="2"/>
  <c r="AG25" i="2" s="1"/>
  <c r="AH25" i="2" s="1"/>
  <c r="AI25" i="2" s="1"/>
  <c r="BE25" i="2"/>
  <c r="AA35" i="2"/>
  <c r="AB35" i="2" s="1"/>
  <c r="AC35" i="2" s="1"/>
  <c r="AD35" i="2" s="1"/>
  <c r="AZ28" i="2"/>
  <c r="BE28" i="2"/>
  <c r="BE33" i="2"/>
  <c r="BF33" i="2" s="1"/>
  <c r="BG33" i="2" s="1"/>
  <c r="BH33" i="2" s="1"/>
  <c r="BE44" i="2"/>
  <c r="BF44" i="2" s="1"/>
  <c r="BG44" i="2" s="1"/>
  <c r="BH44" i="2" s="1"/>
  <c r="AZ30" i="2"/>
  <c r="BE30" i="2"/>
  <c r="BF35" i="2"/>
  <c r="BG35" i="2" s="1"/>
  <c r="BH35" i="2" s="1"/>
  <c r="AZ45" i="2"/>
  <c r="BE45" i="2"/>
  <c r="BF29" i="2"/>
  <c r="BG29" i="2" s="1"/>
  <c r="BH29" i="2" s="1"/>
  <c r="BE41" i="2"/>
  <c r="BF41" i="2" s="1"/>
  <c r="BG41" i="2" s="1"/>
  <c r="BH41" i="2" s="1"/>
  <c r="BE37" i="2"/>
  <c r="I7" i="1"/>
  <c r="N11" i="1"/>
  <c r="L25" i="2"/>
  <c r="M25" i="2" s="1"/>
  <c r="N25" i="2" s="1"/>
  <c r="O25" i="2" s="1"/>
  <c r="G26" i="2"/>
  <c r="H26" i="2" s="1"/>
  <c r="I26" i="2" s="1"/>
  <c r="J26" i="2" s="1"/>
  <c r="Q27" i="2"/>
  <c r="R27" i="2" s="1"/>
  <c r="S27" i="2" s="1"/>
  <c r="AA28" i="2"/>
  <c r="AB28" i="2" s="1"/>
  <c r="AC28" i="2" s="1"/>
  <c r="AD28" i="2" s="1"/>
  <c r="AU28" i="2"/>
  <c r="AV28" i="2" s="1"/>
  <c r="AW28" i="2" s="1"/>
  <c r="AX28" i="2" s="1"/>
  <c r="G32" i="2"/>
  <c r="H32" i="2" s="1"/>
  <c r="I32" i="2" s="1"/>
  <c r="J32" i="2" s="1"/>
  <c r="AA32" i="2"/>
  <c r="AB32" i="2" s="1"/>
  <c r="AC32" i="2" s="1"/>
  <c r="AD32" i="2" s="1"/>
  <c r="AU32" i="2"/>
  <c r="AV32" i="2" s="1"/>
  <c r="AW32" i="2" s="1"/>
  <c r="AX32" i="2" s="1"/>
  <c r="AA37" i="2"/>
  <c r="AB37" i="2" s="1"/>
  <c r="AC37" i="2" s="1"/>
  <c r="AD37" i="2" s="1"/>
  <c r="AU26" i="2"/>
  <c r="AP37" i="2"/>
  <c r="AQ37" i="2" s="1"/>
  <c r="AR37" i="2" s="1"/>
  <c r="AS37" i="2" s="1"/>
  <c r="AF33" i="2"/>
  <c r="AG33" i="2" s="1"/>
  <c r="AH33" i="2" s="1"/>
  <c r="AI33" i="2" s="1"/>
  <c r="AP44" i="2"/>
  <c r="AP35" i="2"/>
  <c r="AQ35" i="2" s="1"/>
  <c r="AR35" i="2" s="1"/>
  <c r="AS35" i="2" s="1"/>
  <c r="AA25" i="2"/>
  <c r="AB25" i="2" s="1"/>
  <c r="AC25" i="2" s="1"/>
  <c r="AD25" i="2" s="1"/>
  <c r="AA26" i="2"/>
  <c r="AF27" i="2"/>
  <c r="AG27" i="2" s="1"/>
  <c r="AH27" i="2" s="1"/>
  <c r="AF28" i="2"/>
  <c r="Q31" i="2"/>
  <c r="R31" i="2" s="1"/>
  <c r="S31" i="2" s="1"/>
  <c r="T31" i="2" s="1"/>
  <c r="L32" i="2"/>
  <c r="AF32" i="2"/>
  <c r="G35" i="2"/>
  <c r="H35" i="2" s="1"/>
  <c r="I35" i="2" s="1"/>
  <c r="J35" i="2" s="1"/>
  <c r="G42" i="2"/>
  <c r="H42" i="2" s="1"/>
  <c r="I42" i="2" s="1"/>
  <c r="J42" i="2" s="1"/>
  <c r="E6" i="1"/>
  <c r="F6" i="1"/>
  <c r="AK28" i="2"/>
  <c r="Q32" i="2"/>
  <c r="R32" i="2" s="1"/>
  <c r="S32" i="2" s="1"/>
  <c r="T32" i="2" s="1"/>
  <c r="AK32" i="2"/>
  <c r="AP46" i="2"/>
  <c r="AH2549" i="3"/>
  <c r="AH2548" i="3"/>
  <c r="AH2547" i="3"/>
  <c r="AH2546" i="3"/>
  <c r="AH2545" i="3"/>
  <c r="AK45" i="2"/>
  <c r="AL45" i="2" s="1"/>
  <c r="AM45" i="2" s="1"/>
  <c r="AN45" i="2" s="1"/>
  <c r="AK2294" i="3"/>
  <c r="AK2468" i="3"/>
  <c r="AK2475" i="3"/>
  <c r="AF29" i="2"/>
  <c r="AG29" i="2" s="1"/>
  <c r="AH29" i="2" s="1"/>
  <c r="AI29" i="2" s="1"/>
  <c r="AK2464" i="3"/>
  <c r="AK2471" i="3"/>
  <c r="AK2304" i="3"/>
  <c r="AK2448" i="3"/>
  <c r="AH2544" i="3"/>
  <c r="AH2542" i="3"/>
  <c r="AH2540" i="3"/>
  <c r="AH2538" i="3"/>
  <c r="AH2536" i="3"/>
  <c r="AH2534" i="3"/>
  <c r="AH2532" i="3"/>
  <c r="AH2530" i="3"/>
  <c r="AH2528" i="3"/>
  <c r="AH2526" i="3"/>
  <c r="AH2524" i="3"/>
  <c r="AH2522" i="3"/>
  <c r="AH2543" i="3"/>
  <c r="AH2541" i="3"/>
  <c r="AH2539" i="3"/>
  <c r="AH2537" i="3"/>
  <c r="AH2535" i="3"/>
  <c r="AH2533" i="3"/>
  <c r="AH2531" i="3"/>
  <c r="AH2529" i="3"/>
  <c r="AH2527" i="3"/>
  <c r="AH2525" i="3"/>
  <c r="AH2523" i="3"/>
  <c r="AK2302" i="3"/>
  <c r="AK2467" i="3"/>
  <c r="AK2300" i="3"/>
  <c r="AK2469" i="3"/>
  <c r="AK2473" i="3"/>
  <c r="AK2298" i="3"/>
  <c r="AK2466" i="3"/>
  <c r="AK2470" i="3"/>
  <c r="AD2" i="3"/>
  <c r="AE2" i="3" s="1"/>
  <c r="AK2287" i="3"/>
  <c r="AK2289" i="3"/>
  <c r="AK2291" i="3"/>
  <c r="AK2293" i="3"/>
  <c r="AK2295" i="3"/>
  <c r="AK2299" i="3"/>
  <c r="AK2301" i="3"/>
  <c r="AK2446" i="3"/>
  <c r="AK2450" i="3"/>
  <c r="AD2445" i="3"/>
  <c r="AE2445" i="3" s="1"/>
  <c r="AK2445" i="3"/>
  <c r="AK2449" i="3"/>
  <c r="AK40" i="2"/>
  <c r="AL40" i="2" s="1"/>
  <c r="AM40" i="2" s="1"/>
  <c r="AN40" i="2" s="1"/>
  <c r="AF41" i="2"/>
  <c r="AF31" i="2"/>
  <c r="AG31" i="2" s="1"/>
  <c r="AH31" i="2" s="1"/>
  <c r="AI31" i="2" s="1"/>
  <c r="AH2521" i="3"/>
  <c r="M11" i="1"/>
  <c r="R2540" i="3"/>
  <c r="T2540" i="3" s="1"/>
  <c r="K48" i="2"/>
  <c r="P48" i="2"/>
  <c r="U48" i="2"/>
  <c r="Z48" i="2"/>
  <c r="AE48" i="2"/>
  <c r="AJ48" i="2"/>
  <c r="AO48" i="2"/>
  <c r="AT48" i="2"/>
  <c r="AY48" i="2"/>
  <c r="R2544" i="3"/>
  <c r="T2544" i="3" s="1"/>
  <c r="R2543" i="3"/>
  <c r="T2543" i="3" s="1"/>
  <c r="R2533" i="3"/>
  <c r="R2532" i="3"/>
  <c r="R2524" i="3"/>
  <c r="T2524" i="3" s="1"/>
  <c r="R2530" i="3"/>
  <c r="R2525" i="3"/>
  <c r="T2525" i="3" s="1"/>
  <c r="R2531" i="3"/>
  <c r="R2527" i="3"/>
  <c r="T2527" i="3" s="1"/>
  <c r="R2522" i="3"/>
  <c r="T2522" i="3" s="1"/>
  <c r="R2526" i="3"/>
  <c r="T2526" i="3" s="1"/>
  <c r="R2523" i="3"/>
  <c r="T2523" i="3" s="1"/>
  <c r="R2515" i="3"/>
  <c r="T2515" i="3" s="1"/>
  <c r="R2514" i="3"/>
  <c r="T2514" i="3" s="1"/>
  <c r="R2529" i="3"/>
  <c r="G46" i="2"/>
  <c r="H46" i="2" s="1"/>
  <c r="I46" i="2" s="1"/>
  <c r="J46" i="2" s="1"/>
  <c r="Q45" i="2"/>
  <c r="R45" i="2" s="1"/>
  <c r="S45" i="2" s="1"/>
  <c r="T45" i="2" s="1"/>
  <c r="AA46" i="2"/>
  <c r="G44" i="2"/>
  <c r="AP42" i="2"/>
  <c r="AQ42" i="2" s="1"/>
  <c r="AR42" i="2" s="1"/>
  <c r="AS42" i="2" s="1"/>
  <c r="AP25" i="2"/>
  <c r="AQ25" i="2" s="1"/>
  <c r="AR25" i="2" s="1"/>
  <c r="AS25" i="2" s="1"/>
  <c r="AA44" i="2"/>
  <c r="AB44" i="2" s="1"/>
  <c r="AC44" i="2" s="1"/>
  <c r="AD44" i="2" s="1"/>
  <c r="AU27" i="2"/>
  <c r="AU44" i="2"/>
  <c r="AV44" i="2" s="1"/>
  <c r="AW44" i="2" s="1"/>
  <c r="AX44" i="2" s="1"/>
  <c r="C6" i="1"/>
  <c r="G6" i="1"/>
  <c r="K6" i="1"/>
  <c r="C7" i="1"/>
  <c r="G7" i="1"/>
  <c r="K7" i="1"/>
  <c r="Q25" i="2"/>
  <c r="R25" i="2" s="1"/>
  <c r="S25" i="2" s="1"/>
  <c r="T25" i="2" s="1"/>
  <c r="AK25" i="2"/>
  <c r="AL25" i="2" s="1"/>
  <c r="AM25" i="2" s="1"/>
  <c r="AN25" i="2" s="1"/>
  <c r="Q26" i="2"/>
  <c r="R26" i="2" s="1"/>
  <c r="S26" i="2" s="1"/>
  <c r="AP26" i="2"/>
  <c r="AQ26" i="2" s="1"/>
  <c r="AR26" i="2" s="1"/>
  <c r="V27" i="2"/>
  <c r="W27" i="2" s="1"/>
  <c r="X27" i="2" s="1"/>
  <c r="Y27" i="2" s="1"/>
  <c r="AP27" i="2"/>
  <c r="AQ27" i="2" s="1"/>
  <c r="AR27" i="2" s="1"/>
  <c r="AS27" i="2" s="1"/>
  <c r="V29" i="2"/>
  <c r="AP29" i="2"/>
  <c r="L30" i="2"/>
  <c r="M30" i="2" s="1"/>
  <c r="N30" i="2" s="1"/>
  <c r="O30" i="2" s="1"/>
  <c r="AF30" i="2"/>
  <c r="V31" i="2"/>
  <c r="AP31" i="2"/>
  <c r="V33" i="2"/>
  <c r="W33" i="2" s="1"/>
  <c r="X33" i="2" s="1"/>
  <c r="Y33" i="2" s="1"/>
  <c r="AP33" i="2"/>
  <c r="AQ33" i="2" s="1"/>
  <c r="AR33" i="2" s="1"/>
  <c r="AS33" i="2" s="1"/>
  <c r="L35" i="2"/>
  <c r="M35" i="2" s="1"/>
  <c r="N35" i="2" s="1"/>
  <c r="O35" i="2" s="1"/>
  <c r="AF35" i="2"/>
  <c r="AG35" i="2" s="1"/>
  <c r="AH35" i="2" s="1"/>
  <c r="AI35" i="2" s="1"/>
  <c r="L37" i="2"/>
  <c r="AF37" i="2"/>
  <c r="V40" i="2"/>
  <c r="W40" i="2" s="1"/>
  <c r="X40" i="2" s="1"/>
  <c r="Y40" i="2" s="1"/>
  <c r="V41" i="2"/>
  <c r="W41" i="2" s="1"/>
  <c r="X41" i="2" s="1"/>
  <c r="Y41" i="2" s="1"/>
  <c r="AP41" i="2"/>
  <c r="AQ41" i="2" s="1"/>
  <c r="AR41" i="2" s="1"/>
  <c r="AS41" i="2" s="1"/>
  <c r="L42" i="2"/>
  <c r="M42" i="2" s="1"/>
  <c r="N42" i="2" s="1"/>
  <c r="O42" i="2" s="1"/>
  <c r="AF42" i="2"/>
  <c r="AG42" i="2" s="1"/>
  <c r="AH42" i="2" s="1"/>
  <c r="AI42" i="2" s="1"/>
  <c r="L44" i="2"/>
  <c r="M44" i="2" s="1"/>
  <c r="N44" i="2" s="1"/>
  <c r="O44" i="2" s="1"/>
  <c r="AF44" i="2"/>
  <c r="AG44" i="2" s="1"/>
  <c r="AH44" i="2" s="1"/>
  <c r="AI44" i="2" s="1"/>
  <c r="V45" i="2"/>
  <c r="W45" i="2" s="1"/>
  <c r="X45" i="2" s="1"/>
  <c r="Y45" i="2" s="1"/>
  <c r="AP45" i="2"/>
  <c r="AQ45" i="2" s="1"/>
  <c r="AR45" i="2" s="1"/>
  <c r="AS45" i="2" s="1"/>
  <c r="L46" i="2"/>
  <c r="M46" i="2" s="1"/>
  <c r="N46" i="2" s="1"/>
  <c r="O46" i="2" s="1"/>
  <c r="AF46" i="2"/>
  <c r="AG46" i="2" s="1"/>
  <c r="AH46" i="2" s="1"/>
  <c r="AI46" i="2" s="1"/>
  <c r="D6" i="1"/>
  <c r="H6" i="1"/>
  <c r="L6" i="1"/>
  <c r="D7" i="1"/>
  <c r="H7" i="1"/>
  <c r="L7" i="1"/>
  <c r="V25" i="2"/>
  <c r="W25" i="2" s="1"/>
  <c r="X25" i="2" s="1"/>
  <c r="Y25" i="2" s="1"/>
  <c r="V26" i="2"/>
  <c r="AA27" i="2"/>
  <c r="G29" i="2"/>
  <c r="H29" i="2" s="1"/>
  <c r="I29" i="2" s="1"/>
  <c r="J29" i="2" s="1"/>
  <c r="AA29" i="2"/>
  <c r="AB29" i="2" s="1"/>
  <c r="AC29" i="2" s="1"/>
  <c r="AD29" i="2" s="1"/>
  <c r="AU29" i="2"/>
  <c r="AV29" i="2" s="1"/>
  <c r="AW29" i="2" s="1"/>
  <c r="AX29" i="2" s="1"/>
  <c r="Q30" i="2"/>
  <c r="R30" i="2" s="1"/>
  <c r="S30" i="2" s="1"/>
  <c r="T30" i="2" s="1"/>
  <c r="AK30" i="2"/>
  <c r="AL30" i="2" s="1"/>
  <c r="AM30" i="2" s="1"/>
  <c r="AN30" i="2" s="1"/>
  <c r="G31" i="2"/>
  <c r="AA31" i="2"/>
  <c r="AB31" i="2" s="1"/>
  <c r="AC31" i="2" s="1"/>
  <c r="AD31" i="2" s="1"/>
  <c r="AU31" i="2"/>
  <c r="AV31" i="2" s="1"/>
  <c r="AW31" i="2" s="1"/>
  <c r="AX31" i="2" s="1"/>
  <c r="G33" i="2"/>
  <c r="H33" i="2" s="1"/>
  <c r="I33" i="2" s="1"/>
  <c r="J33" i="2" s="1"/>
  <c r="AA33" i="2"/>
  <c r="AB33" i="2" s="1"/>
  <c r="AC33" i="2" s="1"/>
  <c r="AD33" i="2" s="1"/>
  <c r="AU33" i="2"/>
  <c r="AV33" i="2" s="1"/>
  <c r="AW33" i="2" s="1"/>
  <c r="AX33" i="2" s="1"/>
  <c r="Q35" i="2"/>
  <c r="R35" i="2" s="1"/>
  <c r="S35" i="2" s="1"/>
  <c r="T35" i="2" s="1"/>
  <c r="AK35" i="2"/>
  <c r="AL35" i="2" s="1"/>
  <c r="AM35" i="2" s="1"/>
  <c r="AN35" i="2" s="1"/>
  <c r="Q37" i="2"/>
  <c r="R37" i="2" s="1"/>
  <c r="S37" i="2" s="1"/>
  <c r="T37" i="2" s="1"/>
  <c r="AK37" i="2"/>
  <c r="AL37" i="2" s="1"/>
  <c r="AM37" i="2" s="1"/>
  <c r="AN37" i="2" s="1"/>
  <c r="G40" i="2"/>
  <c r="H40" i="2" s="1"/>
  <c r="I40" i="2" s="1"/>
  <c r="J40" i="2" s="1"/>
  <c r="AF40" i="2"/>
  <c r="AG40" i="2" s="1"/>
  <c r="AH40" i="2" s="1"/>
  <c r="AI40" i="2" s="1"/>
  <c r="G41" i="2"/>
  <c r="H41" i="2" s="1"/>
  <c r="I41" i="2" s="1"/>
  <c r="J41" i="2" s="1"/>
  <c r="AA41" i="2"/>
  <c r="AB41" i="2" s="1"/>
  <c r="AC41" i="2" s="1"/>
  <c r="AD41" i="2" s="1"/>
  <c r="AU41" i="2"/>
  <c r="AV41" i="2" s="1"/>
  <c r="AW41" i="2" s="1"/>
  <c r="AX41" i="2" s="1"/>
  <c r="Q42" i="2"/>
  <c r="R42" i="2" s="1"/>
  <c r="S42" i="2" s="1"/>
  <c r="T42" i="2" s="1"/>
  <c r="AK42" i="2"/>
  <c r="AL42" i="2" s="1"/>
  <c r="AM42" i="2" s="1"/>
  <c r="AN42" i="2" s="1"/>
  <c r="Q44" i="2"/>
  <c r="R44" i="2" s="1"/>
  <c r="S44" i="2" s="1"/>
  <c r="T44" i="2" s="1"/>
  <c r="AK44" i="2"/>
  <c r="AL44" i="2" s="1"/>
  <c r="AM44" i="2" s="1"/>
  <c r="AN44" i="2" s="1"/>
  <c r="G45" i="2"/>
  <c r="H45" i="2" s="1"/>
  <c r="I45" i="2" s="1"/>
  <c r="J45" i="2" s="1"/>
  <c r="AA45" i="2"/>
  <c r="AB45" i="2" s="1"/>
  <c r="AC45" i="2" s="1"/>
  <c r="AD45" i="2" s="1"/>
  <c r="AU45" i="2"/>
  <c r="AV45" i="2" s="1"/>
  <c r="AW45" i="2" s="1"/>
  <c r="AX45" i="2" s="1"/>
  <c r="Q46" i="2"/>
  <c r="R46" i="2" s="1"/>
  <c r="S46" i="2" s="1"/>
  <c r="T46" i="2" s="1"/>
  <c r="AK46" i="2"/>
  <c r="AL46" i="2" s="1"/>
  <c r="AM46" i="2" s="1"/>
  <c r="AN46" i="2" s="1"/>
  <c r="L29" i="2"/>
  <c r="M29" i="2" s="1"/>
  <c r="N29" i="2" s="1"/>
  <c r="O29" i="2" s="1"/>
  <c r="V30" i="2"/>
  <c r="W30" i="2" s="1"/>
  <c r="X30" i="2" s="1"/>
  <c r="Y30" i="2" s="1"/>
  <c r="AP30" i="2"/>
  <c r="AQ30" i="2" s="1"/>
  <c r="AR30" i="2" s="1"/>
  <c r="AS30" i="2" s="1"/>
  <c r="L31" i="2"/>
  <c r="M31" i="2" s="1"/>
  <c r="N31" i="2" s="1"/>
  <c r="O31" i="2" s="1"/>
  <c r="L33" i="2"/>
  <c r="M33" i="2" s="1"/>
  <c r="N33" i="2" s="1"/>
  <c r="O33" i="2" s="1"/>
  <c r="V35" i="2"/>
  <c r="W35" i="2" s="1"/>
  <c r="X35" i="2" s="1"/>
  <c r="Y35" i="2" s="1"/>
  <c r="V37" i="2"/>
  <c r="W37" i="2" s="1"/>
  <c r="X37" i="2" s="1"/>
  <c r="Y37" i="2" s="1"/>
  <c r="L40" i="2"/>
  <c r="M40" i="2" s="1"/>
  <c r="N40" i="2" s="1"/>
  <c r="O40" i="2" s="1"/>
  <c r="L41" i="2"/>
  <c r="M41" i="2" s="1"/>
  <c r="N41" i="2" s="1"/>
  <c r="O41" i="2" s="1"/>
  <c r="V42" i="2"/>
  <c r="W42" i="2" s="1"/>
  <c r="X42" i="2" s="1"/>
  <c r="Y42" i="2" s="1"/>
  <c r="V44" i="2"/>
  <c r="W44" i="2" s="1"/>
  <c r="X44" i="2" s="1"/>
  <c r="Y44" i="2" s="1"/>
  <c r="L45" i="2"/>
  <c r="M45" i="2" s="1"/>
  <c r="N45" i="2" s="1"/>
  <c r="O45" i="2" s="1"/>
  <c r="AF45" i="2"/>
  <c r="AG45" i="2" s="1"/>
  <c r="AH45" i="2" s="1"/>
  <c r="AI45" i="2" s="1"/>
  <c r="V46" i="2"/>
  <c r="W46" i="2" s="1"/>
  <c r="X46" i="2" s="1"/>
  <c r="Y46" i="2" s="1"/>
  <c r="AZ27" i="2"/>
  <c r="BA27" i="2" s="1"/>
  <c r="BB27" i="2" s="1"/>
  <c r="BC27" i="2" s="1"/>
  <c r="AF47" i="2"/>
  <c r="R2521" i="3"/>
  <c r="T2521" i="3" s="1"/>
  <c r="BF34" i="2" s="1"/>
  <c r="AH2520" i="3"/>
  <c r="AH2518" i="3"/>
  <c r="AH2514" i="3"/>
  <c r="AH2516" i="3"/>
  <c r="AH2519" i="3"/>
  <c r="AH2517" i="3"/>
  <c r="AH2515" i="3"/>
  <c r="AZ42" i="2"/>
  <c r="BA42" i="2" s="1"/>
  <c r="BB42" i="2" s="1"/>
  <c r="BC42" i="2" s="1"/>
  <c r="R2343" i="3"/>
  <c r="T2343" i="3" s="1"/>
  <c r="AD2347" i="3"/>
  <c r="AE2347" i="3" s="1"/>
  <c r="AZ44" i="2"/>
  <c r="BA44" i="2" s="1"/>
  <c r="BB44" i="2" s="1"/>
  <c r="BC44" i="2" s="1"/>
  <c r="AZ35" i="2"/>
  <c r="BA35" i="2" s="1"/>
  <c r="BB35" i="2" s="1"/>
  <c r="BC35" i="2" s="1"/>
  <c r="AZ46" i="2"/>
  <c r="BA46" i="2" s="1"/>
  <c r="BB46" i="2" s="1"/>
  <c r="BC46" i="2" s="1"/>
  <c r="AZ29" i="2"/>
  <c r="BA29" i="2" s="1"/>
  <c r="BB29" i="2" s="1"/>
  <c r="BC29" i="2" s="1"/>
  <c r="AZ40" i="2"/>
  <c r="BA40" i="2" s="1"/>
  <c r="BB40" i="2" s="1"/>
  <c r="BC40" i="2" s="1"/>
  <c r="AZ41" i="2"/>
  <c r="BA41" i="2" s="1"/>
  <c r="BB41" i="2" s="1"/>
  <c r="BC41" i="2" s="1"/>
  <c r="BA32" i="2"/>
  <c r="BB32" i="2" s="1"/>
  <c r="BC32" i="2" s="1"/>
  <c r="AZ25" i="2"/>
  <c r="BA25" i="2" s="1"/>
  <c r="BB25" i="2" s="1"/>
  <c r="BC25" i="2" s="1"/>
  <c r="BA28" i="2"/>
  <c r="BB28" i="2" s="1"/>
  <c r="BC28" i="2" s="1"/>
  <c r="AP1330" i="3"/>
  <c r="AQ1330" i="3" s="1"/>
  <c r="AZ33" i="2"/>
  <c r="BA30" i="2"/>
  <c r="BB30" i="2" s="1"/>
  <c r="BC30" i="2" s="1"/>
  <c r="BD30" i="2" s="1"/>
  <c r="BA45" i="2"/>
  <c r="BB45" i="2" s="1"/>
  <c r="BC45" i="2" s="1"/>
  <c r="AZ31" i="2"/>
  <c r="AZ47" i="2"/>
  <c r="AZ26" i="2"/>
  <c r="AU24" i="2"/>
  <c r="AV24" i="2" s="1"/>
  <c r="AW24" i="2" s="1"/>
  <c r="AX24" i="2" s="1"/>
  <c r="AZ24" i="2"/>
  <c r="AZ37" i="2"/>
  <c r="AQ2395" i="3"/>
  <c r="AK2246" i="3"/>
  <c r="AQ2403" i="3"/>
  <c r="AU40" i="2"/>
  <c r="AV40" i="2" s="1"/>
  <c r="AW40" i="2" s="1"/>
  <c r="AX40" i="2" s="1"/>
  <c r="AU46" i="2"/>
  <c r="AV46" i="2" s="1"/>
  <c r="AW46" i="2" s="1"/>
  <c r="AX46" i="2" s="1"/>
  <c r="L47" i="2"/>
  <c r="M47" i="2" s="1"/>
  <c r="N47" i="2" s="1"/>
  <c r="O47" i="2" s="1"/>
  <c r="R259" i="3"/>
  <c r="R260" i="3"/>
  <c r="R323" i="3"/>
  <c r="R324" i="3"/>
  <c r="AC532" i="3"/>
  <c r="R1440" i="3"/>
  <c r="AC1467" i="3"/>
  <c r="AA40" i="2"/>
  <c r="AB40" i="2" s="1"/>
  <c r="AC40" i="2" s="1"/>
  <c r="AD40" i="2" s="1"/>
  <c r="R11" i="3"/>
  <c r="R12" i="3"/>
  <c r="R14" i="3"/>
  <c r="R700" i="3"/>
  <c r="T700" i="3" s="1"/>
  <c r="AC746" i="3"/>
  <c r="AC1361" i="3"/>
  <c r="R1928" i="3"/>
  <c r="R1929" i="3"/>
  <c r="R199" i="3"/>
  <c r="R200" i="3"/>
  <c r="R218" i="3"/>
  <c r="AC220" i="3"/>
  <c r="R554" i="3"/>
  <c r="T554" i="3" s="1"/>
  <c r="AC697" i="3"/>
  <c r="AQ698" i="3"/>
  <c r="AQ1156" i="3"/>
  <c r="AQ1157" i="3"/>
  <c r="AQ1160" i="3"/>
  <c r="AQ1161" i="3"/>
  <c r="R1355" i="3"/>
  <c r="T1355" i="3" s="1"/>
  <c r="R2319" i="3"/>
  <c r="AQ2342" i="3"/>
  <c r="R2353" i="3"/>
  <c r="T2353" i="3" s="1"/>
  <c r="R1721" i="3"/>
  <c r="R1969" i="3"/>
  <c r="AQ2005" i="3"/>
  <c r="R2009" i="3"/>
  <c r="T2009" i="3" s="1"/>
  <c r="AQ2009" i="3"/>
  <c r="R2029" i="3"/>
  <c r="R144" i="3"/>
  <c r="AC145" i="3"/>
  <c r="AC1424" i="3"/>
  <c r="AK2416" i="3"/>
  <c r="R2420" i="3"/>
  <c r="T2420" i="3" s="1"/>
  <c r="AC1707" i="3"/>
  <c r="AK2224" i="3"/>
  <c r="AQ2450" i="3"/>
  <c r="R1979" i="3"/>
  <c r="T1979" i="3" s="1"/>
  <c r="AQ2111" i="3"/>
  <c r="R2123" i="3"/>
  <c r="AC73" i="3"/>
  <c r="R255" i="3"/>
  <c r="R256" i="3"/>
  <c r="AC257" i="3"/>
  <c r="R336" i="3"/>
  <c r="R342" i="3"/>
  <c r="R343" i="3"/>
  <c r="R344" i="3"/>
  <c r="R347" i="3"/>
  <c r="R348" i="3"/>
  <c r="AC352" i="3"/>
  <c r="R615" i="3"/>
  <c r="T615" i="3" s="1"/>
  <c r="R616" i="3"/>
  <c r="T616" i="3" s="1"/>
  <c r="R621" i="3"/>
  <c r="T621" i="3" s="1"/>
  <c r="R776" i="3"/>
  <c r="T776" i="3" s="1"/>
  <c r="R777" i="3"/>
  <c r="T777" i="3" s="1"/>
  <c r="AC794" i="3"/>
  <c r="R893" i="3"/>
  <c r="R897" i="3"/>
  <c r="R1173" i="3"/>
  <c r="R1180" i="3"/>
  <c r="R1181" i="3"/>
  <c r="R1262" i="3"/>
  <c r="R1263" i="3"/>
  <c r="R1264" i="3"/>
  <c r="R1468" i="3"/>
  <c r="AC1783" i="3"/>
  <c r="R1876" i="3"/>
  <c r="R1877" i="3"/>
  <c r="R1899" i="3"/>
  <c r="T1899" i="3" s="1"/>
  <c r="R1902" i="3"/>
  <c r="T1902" i="3" s="1"/>
  <c r="R1910" i="3"/>
  <c r="T1910" i="3" s="1"/>
  <c r="AD2222" i="3"/>
  <c r="AE2222" i="3" s="1"/>
  <c r="AK2222" i="3"/>
  <c r="AC2442" i="3"/>
  <c r="AQ779" i="3"/>
  <c r="AQ780" i="3"/>
  <c r="AQ1279" i="3"/>
  <c r="R1446" i="3"/>
  <c r="R1452" i="3"/>
  <c r="R2177" i="3"/>
  <c r="AQ2279" i="3"/>
  <c r="R969" i="3"/>
  <c r="T969" i="3" s="1"/>
  <c r="R1613" i="3"/>
  <c r="T1613" i="3" s="1"/>
  <c r="AQ1613" i="3"/>
  <c r="AC1627" i="3"/>
  <c r="AQ1651" i="3"/>
  <c r="AQ1912" i="3"/>
  <c r="AK2223" i="3"/>
  <c r="AK2225" i="3"/>
  <c r="AK2245" i="3"/>
  <c r="AK2247" i="3"/>
  <c r="R82" i="3"/>
  <c r="AC84" i="3"/>
  <c r="AC170" i="3"/>
  <c r="R512" i="3"/>
  <c r="T512" i="3" s="1"/>
  <c r="R515" i="3"/>
  <c r="T515" i="3" s="1"/>
  <c r="R518" i="3"/>
  <c r="R519" i="3"/>
  <c r="R522" i="3"/>
  <c r="R523" i="3"/>
  <c r="R526" i="3"/>
  <c r="T526" i="3" s="1"/>
  <c r="R527" i="3"/>
  <c r="T527" i="3" s="1"/>
  <c r="R531" i="3"/>
  <c r="T531" i="3" s="1"/>
  <c r="AQ674" i="3"/>
  <c r="AQ683" i="3"/>
  <c r="AC756" i="3"/>
  <c r="AC960" i="3"/>
  <c r="R989" i="3"/>
  <c r="T989" i="3" s="1"/>
  <c r="R990" i="3"/>
  <c r="T990" i="3" s="1"/>
  <c r="R993" i="3"/>
  <c r="R994" i="3"/>
  <c r="AC1016" i="3"/>
  <c r="R1158" i="3"/>
  <c r="AC1174" i="3"/>
  <c r="AQ1209" i="3"/>
  <c r="AQ1217" i="3"/>
  <c r="AC1494" i="3"/>
  <c r="R1531" i="3"/>
  <c r="R1532" i="3"/>
  <c r="R1534" i="3"/>
  <c r="AC1549" i="3"/>
  <c r="R1700" i="3"/>
  <c r="R1704" i="3"/>
  <c r="AC1714" i="3"/>
  <c r="AQ1816" i="3"/>
  <c r="R1854" i="3"/>
  <c r="AQ1900" i="3"/>
  <c r="AQ1907" i="3"/>
  <c r="R1996" i="3"/>
  <c r="T1996" i="3" s="1"/>
  <c r="R2116" i="3"/>
  <c r="T2116" i="3" s="1"/>
  <c r="R2141" i="3"/>
  <c r="AQ2281" i="3"/>
  <c r="R2290" i="3"/>
  <c r="AC2293" i="3"/>
  <c r="AQ2296" i="3"/>
  <c r="AC2413" i="3"/>
  <c r="R2416" i="3"/>
  <c r="AC2418" i="3"/>
  <c r="R2426" i="3"/>
  <c r="T2426" i="3" s="1"/>
  <c r="AC2469" i="3"/>
  <c r="R306" i="3"/>
  <c r="R368" i="3"/>
  <c r="AC391" i="3"/>
  <c r="AQ557" i="3"/>
  <c r="AQ647" i="3"/>
  <c r="R734" i="3"/>
  <c r="AU47" i="2"/>
  <c r="AV47" i="2" s="1"/>
  <c r="AW47" i="2" s="1"/>
  <c r="AX47" i="2" s="1"/>
  <c r="AQ1133" i="3"/>
  <c r="R1178" i="3"/>
  <c r="R1196" i="3"/>
  <c r="T1196" i="3" s="1"/>
  <c r="AC1358" i="3"/>
  <c r="AC1385" i="3"/>
  <c r="AQ1415" i="3"/>
  <c r="AC1439" i="3"/>
  <c r="R1487" i="3"/>
  <c r="AQ1513" i="3"/>
  <c r="AQ1519" i="3"/>
  <c r="AQ1526" i="3"/>
  <c r="R2232" i="3"/>
  <c r="R2283" i="3"/>
  <c r="T2283" i="3" s="1"/>
  <c r="AD2373" i="3"/>
  <c r="AE2373" i="3" s="1"/>
  <c r="AC37" i="3"/>
  <c r="AQ87" i="3"/>
  <c r="AQ90" i="3"/>
  <c r="AQ93" i="3"/>
  <c r="AQ95" i="3"/>
  <c r="R118" i="3"/>
  <c r="R124" i="3"/>
  <c r="AC125" i="3"/>
  <c r="R195" i="3"/>
  <c r="R196" i="3"/>
  <c r="AC197" i="3"/>
  <c r="AQ218" i="3"/>
  <c r="AQ219" i="3"/>
  <c r="AQ258" i="3"/>
  <c r="AQ259" i="3"/>
  <c r="R328" i="3"/>
  <c r="R330" i="3"/>
  <c r="R338" i="3"/>
  <c r="R394" i="3"/>
  <c r="AQ593" i="3"/>
  <c r="AQ597" i="3"/>
  <c r="R1074" i="3"/>
  <c r="R1394" i="3"/>
  <c r="R1511" i="3"/>
  <c r="T1511" i="3" s="1"/>
  <c r="AQ1645" i="3"/>
  <c r="R1696" i="3"/>
  <c r="R1743" i="3"/>
  <c r="R1744" i="3"/>
  <c r="R1751" i="3"/>
  <c r="R1752" i="3"/>
  <c r="R1772" i="3"/>
  <c r="AQ1915" i="3"/>
  <c r="R1970" i="3"/>
  <c r="R2043" i="3"/>
  <c r="T2043" i="3" s="1"/>
  <c r="AC2047" i="3"/>
  <c r="AC2052" i="3"/>
  <c r="AQ2090" i="3"/>
  <c r="AQ2224" i="3"/>
  <c r="AQ2232" i="3"/>
  <c r="R2258" i="3"/>
  <c r="AQ2275" i="3"/>
  <c r="R2295" i="3"/>
  <c r="R2303" i="3"/>
  <c r="R2425" i="3"/>
  <c r="T2425" i="3" s="1"/>
  <c r="AQ2448" i="3"/>
  <c r="AQ2506" i="3"/>
  <c r="Q47" i="2"/>
  <c r="R47" i="2" s="1"/>
  <c r="AK47" i="2"/>
  <c r="R19" i="3"/>
  <c r="R20" i="3"/>
  <c r="R22" i="3"/>
  <c r="AD23" i="3"/>
  <c r="AE23" i="3" s="1"/>
  <c r="R93" i="3"/>
  <c r="R96" i="3"/>
  <c r="AC97" i="3"/>
  <c r="R160" i="3"/>
  <c r="AC161" i="3"/>
  <c r="AC272" i="3"/>
  <c r="R291" i="3"/>
  <c r="R292" i="3"/>
  <c r="R294" i="3"/>
  <c r="AQ582" i="3"/>
  <c r="R706" i="3"/>
  <c r="T706" i="3" s="1"/>
  <c r="R708" i="3"/>
  <c r="T708" i="3" s="1"/>
  <c r="AC711" i="3"/>
  <c r="AQ739" i="3"/>
  <c r="R793" i="3"/>
  <c r="AQ838" i="3"/>
  <c r="AC889" i="3"/>
  <c r="AC962" i="3"/>
  <c r="AK1477" i="3"/>
  <c r="AC1477" i="3"/>
  <c r="V47" i="2"/>
  <c r="W47" i="2" s="1"/>
  <c r="AP47" i="2"/>
  <c r="AQ47" i="2" s="1"/>
  <c r="R36" i="3"/>
  <c r="R39" i="3"/>
  <c r="R40" i="3"/>
  <c r="R50" i="3"/>
  <c r="AC52" i="3"/>
  <c r="R152" i="3"/>
  <c r="AC153" i="3"/>
  <c r="R187" i="3"/>
  <c r="R188" i="3"/>
  <c r="R190" i="3"/>
  <c r="R198" i="3"/>
  <c r="AC200" i="3"/>
  <c r="R238" i="3"/>
  <c r="AC240" i="3"/>
  <c r="AC340" i="3"/>
  <c r="R355" i="3"/>
  <c r="R356" i="3"/>
  <c r="AC608" i="3"/>
  <c r="AQ646" i="3"/>
  <c r="AQ666" i="3"/>
  <c r="R668" i="3"/>
  <c r="T668" i="3" s="1"/>
  <c r="R670" i="3"/>
  <c r="T670" i="3" s="1"/>
  <c r="R672" i="3"/>
  <c r="T672" i="3" s="1"/>
  <c r="AC691" i="3"/>
  <c r="AQ702" i="3"/>
  <c r="AC751" i="3"/>
  <c r="R796" i="3"/>
  <c r="R797" i="3"/>
  <c r="R798" i="3"/>
  <c r="R800" i="3"/>
  <c r="T800" i="3" s="1"/>
  <c r="R844" i="3"/>
  <c r="T844" i="3" s="1"/>
  <c r="R850" i="3"/>
  <c r="T850" i="3" s="1"/>
  <c r="R886" i="3"/>
  <c r="T886" i="3" s="1"/>
  <c r="R887" i="3"/>
  <c r="T887" i="3" s="1"/>
  <c r="R926" i="3"/>
  <c r="AC932" i="3"/>
  <c r="AC996" i="3"/>
  <c r="AC1039" i="3"/>
  <c r="R1179" i="3"/>
  <c r="AQ1212" i="3"/>
  <c r="AK1739" i="3"/>
  <c r="AC1739" i="3"/>
  <c r="G47" i="2"/>
  <c r="AA47" i="2"/>
  <c r="AB47" i="2" s="1"/>
  <c r="AC47" i="2" s="1"/>
  <c r="AQ50" i="3"/>
  <c r="AQ51" i="3"/>
  <c r="AQ198" i="3"/>
  <c r="AQ199" i="3"/>
  <c r="AQ238" i="3"/>
  <c r="AQ239" i="3"/>
  <c r="R258" i="3"/>
  <c r="AC260" i="3"/>
  <c r="R275" i="3"/>
  <c r="R276" i="3"/>
  <c r="R278" i="3"/>
  <c r="AC280" i="3"/>
  <c r="R310" i="3"/>
  <c r="R311" i="3"/>
  <c r="R312" i="3"/>
  <c r="R362" i="3"/>
  <c r="AC364" i="3"/>
  <c r="R379" i="3"/>
  <c r="R380" i="3"/>
  <c r="R439" i="3"/>
  <c r="R443" i="3"/>
  <c r="R447" i="3"/>
  <c r="AQ447" i="3"/>
  <c r="AC624" i="3"/>
  <c r="AC695" i="3"/>
  <c r="AC701" i="3"/>
  <c r="AQ820" i="3"/>
  <c r="AQ822" i="3"/>
  <c r="AQ986" i="3"/>
  <c r="AQ991" i="3"/>
  <c r="AK1696" i="3"/>
  <c r="AC1696" i="3"/>
  <c r="AK1791" i="3"/>
  <c r="AC1791" i="3"/>
  <c r="AK1181" i="3"/>
  <c r="AC1181" i="3"/>
  <c r="AK1820" i="3"/>
  <c r="AC1820" i="3"/>
  <c r="AC2454" i="3"/>
  <c r="AD2454" i="3"/>
  <c r="AE2454" i="3" s="1"/>
  <c r="R1137" i="3"/>
  <c r="T1137" i="3" s="1"/>
  <c r="R1139" i="3"/>
  <c r="T1139" i="3" s="1"/>
  <c r="R1140" i="3"/>
  <c r="T1140" i="3" s="1"/>
  <c r="R1149" i="3"/>
  <c r="T1149" i="3" s="1"/>
  <c r="R1189" i="3"/>
  <c r="T1189" i="3" s="1"/>
  <c r="R1208" i="3"/>
  <c r="R1269" i="3"/>
  <c r="R1363" i="3"/>
  <c r="R1390" i="3"/>
  <c r="R1431" i="3"/>
  <c r="R1433" i="3"/>
  <c r="R1448" i="3"/>
  <c r="R1479" i="3"/>
  <c r="R1491" i="3"/>
  <c r="R1493" i="3"/>
  <c r="R1504" i="3"/>
  <c r="R1505" i="3"/>
  <c r="AQ1571" i="3"/>
  <c r="AQ1572" i="3"/>
  <c r="AQ1586" i="3"/>
  <c r="AQ1590" i="3"/>
  <c r="AQ1591" i="3"/>
  <c r="R1694" i="3"/>
  <c r="R1713" i="3"/>
  <c r="AQ1792" i="3"/>
  <c r="R1798" i="3"/>
  <c r="T1798" i="3" s="1"/>
  <c r="R1800" i="3"/>
  <c r="T1800" i="3" s="1"/>
  <c r="R1801" i="3"/>
  <c r="R1802" i="3"/>
  <c r="R1803" i="3"/>
  <c r="R1804" i="3"/>
  <c r="R1805" i="3"/>
  <c r="R1806" i="3"/>
  <c r="R1807" i="3"/>
  <c r="R1808" i="3"/>
  <c r="R1809" i="3"/>
  <c r="R1810" i="3"/>
  <c r="R1811" i="3"/>
  <c r="R1812" i="3"/>
  <c r="R1814" i="3"/>
  <c r="R1816" i="3"/>
  <c r="R1817" i="3"/>
  <c r="T1817" i="3" s="1"/>
  <c r="R1895" i="3"/>
  <c r="R2002" i="3"/>
  <c r="R2014" i="3"/>
  <c r="T2014" i="3" s="1"/>
  <c r="R2225" i="3"/>
  <c r="R2241" i="3"/>
  <c r="T2241" i="3" s="1"/>
  <c r="R2245" i="3"/>
  <c r="AQ2424" i="3"/>
  <c r="AQ2435" i="3"/>
  <c r="R2438" i="3"/>
  <c r="R2484" i="3"/>
  <c r="T2484" i="3" s="1"/>
  <c r="AQ2496" i="3"/>
  <c r="AQ2500" i="3"/>
  <c r="R2538" i="3"/>
  <c r="R2542" i="3"/>
  <c r="T2542" i="3" s="1"/>
  <c r="R1182" i="3"/>
  <c r="AQ1208" i="3"/>
  <c r="R1473" i="3"/>
  <c r="R1475" i="3"/>
  <c r="R1481" i="3"/>
  <c r="AC1483" i="3"/>
  <c r="AC1496" i="3"/>
  <c r="R1524" i="3"/>
  <c r="T1524" i="3" s="1"/>
  <c r="AC1556" i="3"/>
  <c r="R1648" i="3"/>
  <c r="T1648" i="3" s="1"/>
  <c r="R1649" i="3"/>
  <c r="T1649" i="3" s="1"/>
  <c r="R1650" i="3"/>
  <c r="T1650" i="3" s="1"/>
  <c r="AC1722" i="3"/>
  <c r="AC1731" i="3"/>
  <c r="R1952" i="3"/>
  <c r="T1952" i="3" s="1"/>
  <c r="R2129" i="3"/>
  <c r="T2129" i="3" s="1"/>
  <c r="AC2151" i="3"/>
  <c r="AC2152" i="3"/>
  <c r="AC2159" i="3"/>
  <c r="R2224" i="3"/>
  <c r="AC2298" i="3"/>
  <c r="AC2377" i="3"/>
  <c r="AC2379" i="3"/>
  <c r="R2439" i="3"/>
  <c r="AC2447" i="3"/>
  <c r="R2454" i="3"/>
  <c r="T2454" i="3" s="1"/>
  <c r="AQ2510" i="3"/>
  <c r="AQ1245" i="3"/>
  <c r="R1345" i="3"/>
  <c r="AC1775" i="3"/>
  <c r="R1821" i="3"/>
  <c r="T1821" i="3" s="1"/>
  <c r="R1828" i="3"/>
  <c r="AQ1930" i="3"/>
  <c r="AQ1932" i="3"/>
  <c r="R1946" i="3"/>
  <c r="T1946" i="3" s="1"/>
  <c r="AQ1951" i="3"/>
  <c r="AQ1961" i="3"/>
  <c r="AQ2105" i="3"/>
  <c r="R2109" i="3"/>
  <c r="R2113" i="3"/>
  <c r="AP2149" i="3"/>
  <c r="AQ2284" i="3"/>
  <c r="R2299" i="3"/>
  <c r="AC2313" i="3"/>
  <c r="R2327" i="3"/>
  <c r="T2327" i="3" s="1"/>
  <c r="R2331" i="3"/>
  <c r="T2331" i="3" s="1"/>
  <c r="AC2375" i="3"/>
  <c r="AC2387" i="3"/>
  <c r="AQ2434" i="3"/>
  <c r="AQ2480" i="3"/>
  <c r="AQ2511" i="3"/>
  <c r="R2520" i="3"/>
  <c r="T2520" i="3" s="1"/>
  <c r="R4" i="3"/>
  <c r="R6" i="3"/>
  <c r="R27" i="3"/>
  <c r="R28" i="3"/>
  <c r="AQ30" i="3"/>
  <c r="AQ31" i="3"/>
  <c r="R38" i="3"/>
  <c r="AC40" i="3"/>
  <c r="R62" i="3"/>
  <c r="AC64" i="3"/>
  <c r="R142" i="3"/>
  <c r="AC143" i="3"/>
  <c r="R164" i="3"/>
  <c r="AC165" i="3"/>
  <c r="AC209" i="3"/>
  <c r="R230" i="3"/>
  <c r="AC232" i="3"/>
  <c r="R251" i="3"/>
  <c r="R252" i="3"/>
  <c r="AC253" i="3"/>
  <c r="AQ38" i="3"/>
  <c r="AQ39" i="3"/>
  <c r="R44" i="3"/>
  <c r="AQ62" i="3"/>
  <c r="AQ63" i="3"/>
  <c r="R132" i="3"/>
  <c r="AC133" i="3"/>
  <c r="R171" i="3"/>
  <c r="R172" i="3"/>
  <c r="R179" i="3"/>
  <c r="R180" i="3"/>
  <c r="R182" i="3"/>
  <c r="R227" i="3"/>
  <c r="R228" i="3"/>
  <c r="AC229" i="3"/>
  <c r="AQ230" i="3"/>
  <c r="R231" i="3"/>
  <c r="AQ231" i="3"/>
  <c r="R232" i="3"/>
  <c r="H36" i="9"/>
  <c r="AQ42" i="3"/>
  <c r="AQ82" i="3"/>
  <c r="AQ83" i="3"/>
  <c r="R86" i="3"/>
  <c r="AQ98" i="3"/>
  <c r="AQ103" i="3"/>
  <c r="AQ106" i="3"/>
  <c r="AQ234" i="3"/>
  <c r="AQ235" i="3"/>
  <c r="AK249" i="3"/>
  <c r="AC249" i="3"/>
  <c r="AK265" i="3"/>
  <c r="AC265" i="3"/>
  <c r="R535" i="3"/>
  <c r="T535" i="3" s="1"/>
  <c r="R537" i="3"/>
  <c r="R550" i="3"/>
  <c r="T550" i="3" s="1"/>
  <c r="AQ590" i="3"/>
  <c r="R599" i="3"/>
  <c r="T599" i="3" s="1"/>
  <c r="R600" i="3"/>
  <c r="T600" i="3" s="1"/>
  <c r="AQ660" i="3"/>
  <c r="R667" i="3"/>
  <c r="T667" i="3" s="1"/>
  <c r="AQ680" i="3"/>
  <c r="AC716" i="3"/>
  <c r="R737" i="3"/>
  <c r="R738" i="3"/>
  <c r="T738" i="3" s="1"/>
  <c r="AC740" i="3"/>
  <c r="AQ745" i="3"/>
  <c r="AC749" i="3"/>
  <c r="AC754" i="3"/>
  <c r="AC758" i="3"/>
  <c r="AQ824" i="3"/>
  <c r="R865" i="3"/>
  <c r="R973" i="3"/>
  <c r="R1022" i="3"/>
  <c r="R1025" i="3"/>
  <c r="R1026" i="3"/>
  <c r="T1026" i="3" s="1"/>
  <c r="R1027" i="3"/>
  <c r="T1027" i="3" s="1"/>
  <c r="R1041" i="3"/>
  <c r="T1041" i="3" s="1"/>
  <c r="R1177" i="3"/>
  <c r="AQ1190" i="3"/>
  <c r="R1421" i="3"/>
  <c r="T1421" i="3" s="1"/>
  <c r="R1422" i="3"/>
  <c r="T1422" i="3" s="1"/>
  <c r="R1423" i="3"/>
  <c r="T1423" i="3" s="1"/>
  <c r="R1436" i="3"/>
  <c r="AK1444" i="3"/>
  <c r="AC1449" i="3"/>
  <c r="AC1459" i="3"/>
  <c r="R283" i="3"/>
  <c r="R284" i="3"/>
  <c r="AC298" i="3"/>
  <c r="AC302" i="3"/>
  <c r="AC308" i="3"/>
  <c r="R315" i="3"/>
  <c r="R316" i="3"/>
  <c r="AC320" i="3"/>
  <c r="AC332" i="3"/>
  <c r="AC376" i="3"/>
  <c r="AC387" i="3"/>
  <c r="R392" i="3"/>
  <c r="R393" i="3"/>
  <c r="AC529" i="3"/>
  <c r="R558" i="3"/>
  <c r="AC565" i="3"/>
  <c r="AQ631" i="3"/>
  <c r="AC654" i="3"/>
  <c r="AQ658" i="3"/>
  <c r="R675" i="3"/>
  <c r="R715" i="3"/>
  <c r="T715" i="3" s="1"/>
  <c r="R803" i="3"/>
  <c r="R805" i="3"/>
  <c r="R807" i="3"/>
  <c r="R809" i="3"/>
  <c r="R811" i="3"/>
  <c r="R813" i="3"/>
  <c r="R817" i="3"/>
  <c r="AQ828" i="3"/>
  <c r="AQ829" i="3"/>
  <c r="AQ832" i="3"/>
  <c r="R840" i="3"/>
  <c r="T840" i="3" s="1"/>
  <c r="AQ891" i="3"/>
  <c r="AQ892" i="3"/>
  <c r="AQ895" i="3"/>
  <c r="AQ896" i="3"/>
  <c r="R938" i="3"/>
  <c r="T938" i="3" s="1"/>
  <c r="R939" i="3"/>
  <c r="T939" i="3" s="1"/>
  <c r="R940" i="3"/>
  <c r="T940" i="3" s="1"/>
  <c r="AQ998" i="3"/>
  <c r="AQ999" i="3"/>
  <c r="AQ1002" i="3"/>
  <c r="AQ1003" i="3"/>
  <c r="R1006" i="3"/>
  <c r="R1007" i="3"/>
  <c r="R1013" i="3"/>
  <c r="R1019" i="3"/>
  <c r="AC1020" i="3"/>
  <c r="AQ1083" i="3"/>
  <c r="AQ1086" i="3"/>
  <c r="AQ1087" i="3"/>
  <c r="AC1142" i="3"/>
  <c r="AQ1220" i="3"/>
  <c r="AC1230" i="3"/>
  <c r="R1278" i="3"/>
  <c r="AC1352" i="3"/>
  <c r="R286" i="3"/>
  <c r="AC288" i="3"/>
  <c r="AC344" i="3"/>
  <c r="R374" i="3"/>
  <c r="R375" i="3"/>
  <c r="R376" i="3"/>
  <c r="R423" i="3"/>
  <c r="R427" i="3"/>
  <c r="R431" i="3"/>
  <c r="AQ431" i="3"/>
  <c r="AQ527" i="3"/>
  <c r="R825" i="3"/>
  <c r="T825" i="3" s="1"/>
  <c r="R1259" i="3"/>
  <c r="AQ1315" i="3"/>
  <c r="AQ1319" i="3"/>
  <c r="AQ1322" i="3"/>
  <c r="AC1373" i="3"/>
  <c r="AQ1378" i="3"/>
  <c r="AQ1411" i="3"/>
  <c r="R1418" i="3"/>
  <c r="AQ1427" i="3"/>
  <c r="R1444" i="3"/>
  <c r="AC300" i="3"/>
  <c r="AC304" i="3"/>
  <c r="AC312" i="3"/>
  <c r="R360" i="3"/>
  <c r="R370" i="3"/>
  <c r="AC372" i="3"/>
  <c r="AC384" i="3"/>
  <c r="AC612" i="3"/>
  <c r="AQ639" i="3"/>
  <c r="R645" i="3"/>
  <c r="T645" i="3" s="1"/>
  <c r="R646" i="3"/>
  <c r="T646" i="3" s="1"/>
  <c r="AC648" i="3"/>
  <c r="R657" i="3"/>
  <c r="T657" i="3" s="1"/>
  <c r="AK659" i="3"/>
  <c r="AC685" i="3"/>
  <c r="AC693" i="3"/>
  <c r="R696" i="3"/>
  <c r="T696" i="3" s="1"/>
  <c r="R724" i="3"/>
  <c r="T724" i="3" s="1"/>
  <c r="R730" i="3"/>
  <c r="R732" i="3"/>
  <c r="T732" i="3" s="1"/>
  <c r="R733" i="3"/>
  <c r="AC767" i="3"/>
  <c r="AQ948" i="3"/>
  <c r="R950" i="3"/>
  <c r="T950" i="3" s="1"/>
  <c r="R951" i="3"/>
  <c r="T951" i="3" s="1"/>
  <c r="R955" i="3"/>
  <c r="R956" i="3"/>
  <c r="AQ1034" i="3"/>
  <c r="R1037" i="3"/>
  <c r="T1037" i="3" s="1"/>
  <c r="AC1043" i="3"/>
  <c r="AQ1052" i="3"/>
  <c r="AQ1102" i="3"/>
  <c r="R1106" i="3"/>
  <c r="T1106" i="3" s="1"/>
  <c r="R1129" i="3"/>
  <c r="T1129" i="3" s="1"/>
  <c r="R1131" i="3"/>
  <c r="T1131" i="3" s="1"/>
  <c r="R1132" i="3"/>
  <c r="T1132" i="3" s="1"/>
  <c r="AC1134" i="3"/>
  <c r="AC1154" i="3"/>
  <c r="R1194" i="3"/>
  <c r="T1194" i="3" s="1"/>
  <c r="AQ1198" i="3"/>
  <c r="AC1227" i="3"/>
  <c r="R1249" i="3"/>
  <c r="T1249" i="3" s="1"/>
  <c r="AQ1249" i="3"/>
  <c r="R1274" i="3"/>
  <c r="T1274" i="3" s="1"/>
  <c r="R1337" i="3"/>
  <c r="AC1388" i="3"/>
  <c r="AK1475" i="3"/>
  <c r="AC1475" i="3"/>
  <c r="AQ1488" i="3"/>
  <c r="AQ1706" i="3"/>
  <c r="AC1608" i="3"/>
  <c r="AC1698" i="3"/>
  <c r="AC1715" i="3"/>
  <c r="R1729" i="3"/>
  <c r="AC1730" i="3"/>
  <c r="R1754" i="3"/>
  <c r="AC1785" i="3"/>
  <c r="AC1787" i="3"/>
  <c r="AC1789" i="3"/>
  <c r="AC1793" i="3"/>
  <c r="AQ1837" i="3"/>
  <c r="R1842" i="3"/>
  <c r="R1843" i="3"/>
  <c r="R1844" i="3"/>
  <c r="R1845" i="3"/>
  <c r="R1846" i="3"/>
  <c r="R1851" i="3"/>
  <c r="R1852" i="3"/>
  <c r="R1864" i="3"/>
  <c r="AQ1879" i="3"/>
  <c r="AQ1881" i="3"/>
  <c r="R1883" i="3"/>
  <c r="T1883" i="3" s="1"/>
  <c r="R1884" i="3"/>
  <c r="T1884" i="3" s="1"/>
  <c r="R1885" i="3"/>
  <c r="AC1890" i="3"/>
  <c r="R1907" i="3"/>
  <c r="T1907" i="3" s="1"/>
  <c r="R1908" i="3"/>
  <c r="T1908" i="3" s="1"/>
  <c r="AQ1958" i="3"/>
  <c r="R2085" i="3"/>
  <c r="R2124" i="3"/>
  <c r="T2124" i="3" s="1"/>
  <c r="R2182" i="3"/>
  <c r="R2194" i="3"/>
  <c r="R2312" i="3"/>
  <c r="T2312" i="3" s="1"/>
  <c r="R2320" i="3"/>
  <c r="AC2353" i="3"/>
  <c r="AC2369" i="3"/>
  <c r="AC2371" i="3"/>
  <c r="AC2385" i="3"/>
  <c r="AD2400" i="3"/>
  <c r="AE2400" i="3" s="1"/>
  <c r="R2401" i="3"/>
  <c r="AC2403" i="3"/>
  <c r="AC2406" i="3"/>
  <c r="AD2467" i="3"/>
  <c r="AE2467" i="3" s="1"/>
  <c r="AC2477" i="3"/>
  <c r="AQ2487" i="3"/>
  <c r="AD2488" i="3"/>
  <c r="AE2488" i="3" s="1"/>
  <c r="R2500" i="3"/>
  <c r="AQ1462" i="3"/>
  <c r="AQ1481" i="3"/>
  <c r="AQ1528" i="3"/>
  <c r="R1543" i="3"/>
  <c r="R1544" i="3"/>
  <c r="R1547" i="3"/>
  <c r="R1548" i="3"/>
  <c r="R1686" i="3"/>
  <c r="R1687" i="3"/>
  <c r="AC1723" i="3"/>
  <c r="R1737" i="3"/>
  <c r="AC1738" i="3"/>
  <c r="R1760" i="3"/>
  <c r="T1760" i="3" s="1"/>
  <c r="R1761" i="3"/>
  <c r="T1761" i="3" s="1"/>
  <c r="AQ1818" i="3"/>
  <c r="AQ1840" i="3"/>
  <c r="R1860" i="3"/>
  <c r="AC1862" i="3"/>
  <c r="AQ1867" i="3"/>
  <c r="AQ1872" i="3"/>
  <c r="R1888" i="3"/>
  <c r="T1888" i="3" s="1"/>
  <c r="R1889" i="3"/>
  <c r="AQ1901" i="3"/>
  <c r="R1942" i="3"/>
  <c r="T1942" i="3" s="1"/>
  <c r="R1966" i="3"/>
  <c r="T1966" i="3" s="1"/>
  <c r="AC1968" i="3"/>
  <c r="AC1972" i="3"/>
  <c r="AC1976" i="3"/>
  <c r="R2037" i="3"/>
  <c r="T2037" i="3" s="1"/>
  <c r="AC2091" i="3"/>
  <c r="R2143" i="3"/>
  <c r="AC2147" i="3"/>
  <c r="R2206" i="3"/>
  <c r="T2206" i="3" s="1"/>
  <c r="R2210" i="3"/>
  <c r="T2210" i="3" s="1"/>
  <c r="R2216" i="3"/>
  <c r="T2216" i="3" s="1"/>
  <c r="AC2223" i="3"/>
  <c r="AD2264" i="3"/>
  <c r="AE2264" i="3" s="1"/>
  <c r="AC2337" i="3"/>
  <c r="AC2381" i="3"/>
  <c r="AC2383" i="3"/>
  <c r="AD2392" i="3"/>
  <c r="AE2392" i="3" s="1"/>
  <c r="R2393" i="3"/>
  <c r="AC2395" i="3"/>
  <c r="AQ2416" i="3"/>
  <c r="AC2449" i="3"/>
  <c r="AD2456" i="3"/>
  <c r="AE2456" i="3" s="1"/>
  <c r="AQ2477" i="3"/>
  <c r="R2480" i="3"/>
  <c r="T2480" i="3" s="1"/>
  <c r="AC1506" i="3"/>
  <c r="AQ1507" i="3"/>
  <c r="AQ1511" i="3"/>
  <c r="R1516" i="3"/>
  <c r="T1516" i="3" s="1"/>
  <c r="R1526" i="3"/>
  <c r="T1526" i="3" s="1"/>
  <c r="AQ1557" i="3"/>
  <c r="AQ1558" i="3"/>
  <c r="AQ1561" i="3"/>
  <c r="AQ1562" i="3"/>
  <c r="AQ1565" i="3"/>
  <c r="AQ1566" i="3"/>
  <c r="AQ1567" i="3"/>
  <c r="AQ1568" i="3"/>
  <c r="AQ1582" i="3"/>
  <c r="AQ1583" i="3"/>
  <c r="AQ1587" i="3"/>
  <c r="AQ1594" i="3"/>
  <c r="AQ1595" i="3"/>
  <c r="AC1614" i="3"/>
  <c r="AQ1618" i="3"/>
  <c r="AC1652" i="3"/>
  <c r="R1745" i="3"/>
  <c r="AQ1876" i="3"/>
  <c r="AQ1885" i="3"/>
  <c r="AQ1889" i="3"/>
  <c r="AQ1922" i="3"/>
  <c r="AQ1924" i="3"/>
  <c r="AQ1928" i="3"/>
  <c r="AQ2011" i="3"/>
  <c r="AQ2015" i="3"/>
  <c r="R2031" i="3"/>
  <c r="AC2033" i="3"/>
  <c r="R2056" i="3"/>
  <c r="T2056" i="3" s="1"/>
  <c r="AK26" i="2" s="1"/>
  <c r="AL26" i="2" s="1"/>
  <c r="AM26" i="2" s="1"/>
  <c r="R2091" i="3"/>
  <c r="R2092" i="3"/>
  <c r="R2101" i="3"/>
  <c r="R2110" i="3"/>
  <c r="R2115" i="3"/>
  <c r="AC2138" i="3"/>
  <c r="R2146" i="3"/>
  <c r="T2146" i="3" s="1"/>
  <c r="R2158" i="3"/>
  <c r="AQ2158" i="3"/>
  <c r="R2197" i="3"/>
  <c r="T2197" i="3" s="1"/>
  <c r="R2204" i="3"/>
  <c r="T2204" i="3" s="1"/>
  <c r="R2223" i="3"/>
  <c r="AQ2264" i="3"/>
  <c r="AQ2292" i="3"/>
  <c r="R2304" i="3"/>
  <c r="AQ2317" i="3"/>
  <c r="AQ2323" i="3"/>
  <c r="R2328" i="3"/>
  <c r="T2328" i="3" s="1"/>
  <c r="R2337" i="3"/>
  <c r="T2337" i="3" s="1"/>
  <c r="AQ2337" i="3"/>
  <c r="AQ2352" i="3"/>
  <c r="AQ2353" i="3"/>
  <c r="AQ2401" i="3"/>
  <c r="AC2411" i="3"/>
  <c r="AC2412" i="3"/>
  <c r="AQ2414" i="3"/>
  <c r="R2429" i="3"/>
  <c r="T2429" i="3" s="1"/>
  <c r="AQ2431" i="3"/>
  <c r="AQ2449" i="3"/>
  <c r="R2456" i="3"/>
  <c r="T2456" i="3" s="1"/>
  <c r="AQ2486" i="3"/>
  <c r="AK107" i="3"/>
  <c r="AC107" i="3"/>
  <c r="AK147" i="3"/>
  <c r="AC147" i="3"/>
  <c r="AK172" i="3"/>
  <c r="AC172" i="3"/>
  <c r="AK213" i="3"/>
  <c r="AC213" i="3"/>
  <c r="AK583" i="3"/>
  <c r="AC583" i="3"/>
  <c r="AK703" i="3"/>
  <c r="AC703" i="3"/>
  <c r="AK1017" i="3"/>
  <c r="AC1017" i="3"/>
  <c r="AD1029" i="3"/>
  <c r="AE1029" i="3" s="1"/>
  <c r="AC1029" i="3"/>
  <c r="AK1237" i="3"/>
  <c r="AC1237" i="3"/>
  <c r="AK1495" i="3"/>
  <c r="AC1495" i="3"/>
  <c r="AK1734" i="3"/>
  <c r="AC1734" i="3"/>
  <c r="AK1735" i="3"/>
  <c r="AC1735" i="3"/>
  <c r="AK1756" i="3"/>
  <c r="AC1756" i="3"/>
  <c r="AK1757" i="3"/>
  <c r="AC1757" i="3"/>
  <c r="AK1758" i="3"/>
  <c r="AC1758" i="3"/>
  <c r="AK1759" i="3"/>
  <c r="AC1759" i="3"/>
  <c r="AK1857" i="3"/>
  <c r="AC1857" i="3"/>
  <c r="AK1963" i="3"/>
  <c r="AC1963" i="3"/>
  <c r="AK2031" i="3"/>
  <c r="AC2031" i="3"/>
  <c r="AK2087" i="3"/>
  <c r="AC2087" i="3"/>
  <c r="AC2297" i="3"/>
  <c r="AD2297" i="3"/>
  <c r="AE2297" i="3" s="1"/>
  <c r="AC10" i="3"/>
  <c r="AC18" i="3"/>
  <c r="AC25" i="3"/>
  <c r="R30" i="3"/>
  <c r="AC32" i="3"/>
  <c r="R42" i="3"/>
  <c r="R47" i="3"/>
  <c r="R48" i="3"/>
  <c r="AC49" i="3"/>
  <c r="R51" i="3"/>
  <c r="R52" i="3"/>
  <c r="R59" i="3"/>
  <c r="R60" i="3"/>
  <c r="AC61" i="3"/>
  <c r="R63" i="3"/>
  <c r="R64" i="3"/>
  <c r="R90" i="3"/>
  <c r="AC91" i="3"/>
  <c r="R114" i="3"/>
  <c r="R140" i="3"/>
  <c r="AC141" i="3"/>
  <c r="R150" i="3"/>
  <c r="AC151" i="3"/>
  <c r="AK155" i="3"/>
  <c r="AC155" i="3"/>
  <c r="AC193" i="3"/>
  <c r="R202" i="3"/>
  <c r="AC204" i="3"/>
  <c r="AK244" i="3"/>
  <c r="AC244" i="3"/>
  <c r="AK269" i="3"/>
  <c r="AC269" i="3"/>
  <c r="R318" i="3"/>
  <c r="R319" i="3"/>
  <c r="R320" i="3"/>
  <c r="R350" i="3"/>
  <c r="R351" i="3"/>
  <c r="R352" i="3"/>
  <c r="R382" i="3"/>
  <c r="R383" i="3"/>
  <c r="R384" i="3"/>
  <c r="R390" i="3"/>
  <c r="AK606" i="3"/>
  <c r="AC606" i="3"/>
  <c r="AK667" i="3"/>
  <c r="AC667" i="3"/>
  <c r="AK699" i="3"/>
  <c r="AC699" i="3"/>
  <c r="AC4" i="3"/>
  <c r="R9" i="3"/>
  <c r="AC12" i="3"/>
  <c r="R17" i="3"/>
  <c r="AC20" i="3"/>
  <c r="AQ43" i="3"/>
  <c r="AC45" i="3"/>
  <c r="AC57" i="3"/>
  <c r="R66" i="3"/>
  <c r="AC68" i="3"/>
  <c r="R78" i="3"/>
  <c r="AC80" i="3"/>
  <c r="R88" i="3"/>
  <c r="AC89" i="3"/>
  <c r="R91" i="3"/>
  <c r="R104" i="3"/>
  <c r="AC105" i="3"/>
  <c r="R112" i="3"/>
  <c r="AC113" i="3"/>
  <c r="AK119" i="3"/>
  <c r="AC119" i="3"/>
  <c r="R148" i="3"/>
  <c r="AC149" i="3"/>
  <c r="R158" i="3"/>
  <c r="AC159" i="3"/>
  <c r="AK163" i="3"/>
  <c r="AC163" i="3"/>
  <c r="R174" i="3"/>
  <c r="AC186" i="3"/>
  <c r="AK188" i="3"/>
  <c r="AC188" i="3"/>
  <c r="R214" i="3"/>
  <c r="AC216" i="3"/>
  <c r="AC225" i="3"/>
  <c r="R235" i="3"/>
  <c r="R236" i="3"/>
  <c r="AC237" i="3"/>
  <c r="R239" i="3"/>
  <c r="R240" i="3"/>
  <c r="AC264" i="3"/>
  <c r="AQ274" i="3"/>
  <c r="AQ275" i="3"/>
  <c r="AK316" i="3"/>
  <c r="AC316" i="3"/>
  <c r="R331" i="3"/>
  <c r="R332" i="3"/>
  <c r="AK348" i="3"/>
  <c r="AC348" i="3"/>
  <c r="R363" i="3"/>
  <c r="R364" i="3"/>
  <c r="AK380" i="3"/>
  <c r="AC380" i="3"/>
  <c r="AK388" i="3"/>
  <c r="AC388" i="3"/>
  <c r="R396" i="3"/>
  <c r="R397" i="3"/>
  <c r="AQ397" i="3"/>
  <c r="AC510" i="3"/>
  <c r="R561" i="3"/>
  <c r="T561" i="3" s="1"/>
  <c r="R565" i="3"/>
  <c r="R597" i="3"/>
  <c r="T597" i="3" s="1"/>
  <c r="AK640" i="3"/>
  <c r="AC640" i="3"/>
  <c r="AK705" i="3"/>
  <c r="AC705" i="3"/>
  <c r="AK847" i="3"/>
  <c r="AC847" i="3"/>
  <c r="AK1035" i="3"/>
  <c r="AC1035" i="3"/>
  <c r="AK1103" i="3"/>
  <c r="AC1103" i="3"/>
  <c r="AC28" i="3"/>
  <c r="AQ66" i="3"/>
  <c r="AQ67" i="3"/>
  <c r="R75" i="3"/>
  <c r="R76" i="3"/>
  <c r="AC77" i="3"/>
  <c r="AQ78" i="3"/>
  <c r="R79" i="3"/>
  <c r="AQ79" i="3"/>
  <c r="R80" i="3"/>
  <c r="AQ88" i="3"/>
  <c r="AC99" i="3"/>
  <c r="R126" i="3"/>
  <c r="AC127" i="3"/>
  <c r="AK135" i="3"/>
  <c r="AC135" i="3"/>
  <c r="R156" i="3"/>
  <c r="AC157" i="3"/>
  <c r="R166" i="3"/>
  <c r="AC178" i="3"/>
  <c r="AK180" i="3"/>
  <c r="AC180" i="3"/>
  <c r="AK256" i="3"/>
  <c r="AC256" i="3"/>
  <c r="AK328" i="3"/>
  <c r="AC328" i="3"/>
  <c r="AK360" i="3"/>
  <c r="AC360" i="3"/>
  <c r="R463" i="3"/>
  <c r="R467" i="3"/>
  <c r="R471" i="3"/>
  <c r="R475" i="3"/>
  <c r="R479" i="3"/>
  <c r="R483" i="3"/>
  <c r="R487" i="3"/>
  <c r="R491" i="3"/>
  <c r="R495" i="3"/>
  <c r="R499" i="3"/>
  <c r="R503" i="3"/>
  <c r="R507" i="3"/>
  <c r="R510" i="3"/>
  <c r="R588" i="3"/>
  <c r="T588" i="3" s="1"/>
  <c r="R589" i="3"/>
  <c r="T589" i="3" s="1"/>
  <c r="AC591" i="3"/>
  <c r="AK610" i="3"/>
  <c r="AC610" i="3"/>
  <c r="AK681" i="3"/>
  <c r="AC681" i="3"/>
  <c r="AK723" i="3"/>
  <c r="AC723" i="3"/>
  <c r="AK841" i="3"/>
  <c r="AC841" i="3"/>
  <c r="AK875" i="3"/>
  <c r="AC875" i="3"/>
  <c r="AC2484" i="3"/>
  <c r="AD2484" i="3"/>
  <c r="AE2484" i="3" s="1"/>
  <c r="R134" i="3"/>
  <c r="R146" i="3"/>
  <c r="R154" i="3"/>
  <c r="R162" i="3"/>
  <c r="R169" i="3"/>
  <c r="R177" i="3"/>
  <c r="R185" i="3"/>
  <c r="AQ202" i="3"/>
  <c r="AQ203" i="3"/>
  <c r="R211" i="3"/>
  <c r="R212" i="3"/>
  <c r="AQ214" i="3"/>
  <c r="R215" i="3"/>
  <c r="AQ215" i="3"/>
  <c r="R216" i="3"/>
  <c r="R242" i="3"/>
  <c r="R267" i="3"/>
  <c r="R268" i="3"/>
  <c r="R271" i="3"/>
  <c r="R272" i="3"/>
  <c r="R307" i="3"/>
  <c r="R308" i="3"/>
  <c r="R314" i="3"/>
  <c r="R326" i="3"/>
  <c r="R327" i="3"/>
  <c r="R339" i="3"/>
  <c r="R340" i="3"/>
  <c r="R346" i="3"/>
  <c r="R358" i="3"/>
  <c r="R359" i="3"/>
  <c r="R371" i="3"/>
  <c r="R372" i="3"/>
  <c r="R378" i="3"/>
  <c r="R419" i="3"/>
  <c r="R435" i="3"/>
  <c r="R450" i="3"/>
  <c r="R452" i="3"/>
  <c r="R454" i="3"/>
  <c r="R456" i="3"/>
  <c r="R458" i="3"/>
  <c r="AQ528" i="3"/>
  <c r="R530" i="3"/>
  <c r="T530" i="3" s="1"/>
  <c r="R541" i="3"/>
  <c r="T541" i="3" s="1"/>
  <c r="R543" i="3"/>
  <c r="T543" i="3" s="1"/>
  <c r="R544" i="3"/>
  <c r="R546" i="3"/>
  <c r="T546" i="3" s="1"/>
  <c r="R547" i="3"/>
  <c r="R549" i="3"/>
  <c r="R573" i="3"/>
  <c r="R574" i="3"/>
  <c r="R577" i="3"/>
  <c r="R578" i="3"/>
  <c r="R581" i="3"/>
  <c r="T581" i="3" s="1"/>
  <c r="AQ581" i="3"/>
  <c r="AQ595" i="3"/>
  <c r="AQ607" i="3"/>
  <c r="AQ623" i="3"/>
  <c r="R637" i="3"/>
  <c r="T637" i="3" s="1"/>
  <c r="R638" i="3"/>
  <c r="T638" i="3" s="1"/>
  <c r="AQ653" i="3"/>
  <c r="R656" i="3"/>
  <c r="T656" i="3" s="1"/>
  <c r="R664" i="3"/>
  <c r="T664" i="3" s="1"/>
  <c r="R665" i="3"/>
  <c r="T665" i="3" s="1"/>
  <c r="R678" i="3"/>
  <c r="T678" i="3" s="1"/>
  <c r="R679" i="3"/>
  <c r="T679" i="3" s="1"/>
  <c r="AQ679" i="3"/>
  <c r="AQ688" i="3"/>
  <c r="AQ689" i="3"/>
  <c r="R713" i="3"/>
  <c r="T713" i="3" s="1"/>
  <c r="R764" i="3"/>
  <c r="T764" i="3" s="1"/>
  <c r="R765" i="3"/>
  <c r="T765" i="3" s="1"/>
  <c r="AQ777" i="3"/>
  <c r="AQ873" i="3"/>
  <c r="R944" i="3"/>
  <c r="T944" i="3" s="1"/>
  <c r="R1005" i="3"/>
  <c r="T1005" i="3" s="1"/>
  <c r="AQ1015" i="3"/>
  <c r="R1023" i="3"/>
  <c r="AQ1030" i="3"/>
  <c r="R1100" i="3"/>
  <c r="T1100" i="3" s="1"/>
  <c r="R1101" i="3"/>
  <c r="T1101" i="3" s="1"/>
  <c r="AK1179" i="3"/>
  <c r="AC1179" i="3"/>
  <c r="R1226" i="3"/>
  <c r="T1226" i="3" s="1"/>
  <c r="AK1235" i="3"/>
  <c r="AC1235" i="3"/>
  <c r="AK1281" i="3"/>
  <c r="AC1281" i="3"/>
  <c r="AK1382" i="3"/>
  <c r="AC1382" i="3"/>
  <c r="AK1389" i="3"/>
  <c r="AC1389" i="3"/>
  <c r="AK1430" i="3"/>
  <c r="AC1430" i="3"/>
  <c r="R1469" i="3"/>
  <c r="AK1610" i="3"/>
  <c r="AC1610" i="3"/>
  <c r="AK1646" i="3"/>
  <c r="AC1646" i="3"/>
  <c r="AK1694" i="3"/>
  <c r="AC1694" i="3"/>
  <c r="AQ242" i="3"/>
  <c r="AQ243" i="3"/>
  <c r="AQ282" i="3"/>
  <c r="AQ283" i="3"/>
  <c r="AQ290" i="3"/>
  <c r="AQ291" i="3"/>
  <c r="AQ293" i="3"/>
  <c r="AC296" i="3"/>
  <c r="R322" i="3"/>
  <c r="AC324" i="3"/>
  <c r="R334" i="3"/>
  <c r="R335" i="3"/>
  <c r="AC336" i="3"/>
  <c r="R354" i="3"/>
  <c r="AC356" i="3"/>
  <c r="R366" i="3"/>
  <c r="R367" i="3"/>
  <c r="AC368" i="3"/>
  <c r="AQ423" i="3"/>
  <c r="AQ439" i="3"/>
  <c r="AQ531" i="3"/>
  <c r="AC538" i="3"/>
  <c r="R567" i="3"/>
  <c r="AQ567" i="3"/>
  <c r="AC568" i="3"/>
  <c r="R629" i="3"/>
  <c r="T629" i="3" s="1"/>
  <c r="AC632" i="3"/>
  <c r="R659" i="3"/>
  <c r="T659" i="3" s="1"/>
  <c r="AC661" i="3"/>
  <c r="AQ684" i="3"/>
  <c r="AC692" i="3"/>
  <c r="AC694" i="3"/>
  <c r="AQ717" i="3"/>
  <c r="R719" i="3"/>
  <c r="T719" i="3" s="1"/>
  <c r="AQ738" i="3"/>
  <c r="R739" i="3"/>
  <c r="T739" i="3" s="1"/>
  <c r="AK839" i="3"/>
  <c r="AC839" i="3"/>
  <c r="AQ858" i="3"/>
  <c r="R867" i="3"/>
  <c r="R974" i="3"/>
  <c r="R975" i="3"/>
  <c r="AQ1022" i="3"/>
  <c r="AK1088" i="3"/>
  <c r="AC1088" i="3"/>
  <c r="AQ1221" i="3"/>
  <c r="AQ1224" i="3"/>
  <c r="AD1228" i="3"/>
  <c r="AE1228" i="3" s="1"/>
  <c r="AC1228" i="3"/>
  <c r="AK1233" i="3"/>
  <c r="AC1233" i="3"/>
  <c r="AK1248" i="3"/>
  <c r="AC1248" i="3"/>
  <c r="AK1442" i="3"/>
  <c r="AC1442" i="3"/>
  <c r="AK1450" i="3"/>
  <c r="AC1450" i="3"/>
  <c r="AK1490" i="3"/>
  <c r="AC1490" i="3"/>
  <c r="AK1497" i="3"/>
  <c r="AC1497" i="3"/>
  <c r="AK1553" i="3"/>
  <c r="AC1553" i="3"/>
  <c r="AK1622" i="3"/>
  <c r="AC1622" i="3"/>
  <c r="AQ687" i="3"/>
  <c r="R711" i="3"/>
  <c r="T711" i="3" s="1"/>
  <c r="AK718" i="3"/>
  <c r="R784" i="3"/>
  <c r="R786" i="3"/>
  <c r="R788" i="3"/>
  <c r="R790" i="3"/>
  <c r="AK941" i="3"/>
  <c r="AC941" i="3"/>
  <c r="R959" i="3"/>
  <c r="T959" i="3" s="1"/>
  <c r="AK973" i="3"/>
  <c r="AC973" i="3"/>
  <c r="AK1004" i="3"/>
  <c r="AC1004" i="3"/>
  <c r="AQ1140" i="3"/>
  <c r="AK1170" i="3"/>
  <c r="AC1170" i="3"/>
  <c r="AK1231" i="3"/>
  <c r="AC1231" i="3"/>
  <c r="AK1253" i="3"/>
  <c r="AC1253" i="3"/>
  <c r="AK1386" i="3"/>
  <c r="AC1386" i="3"/>
  <c r="AK1476" i="3"/>
  <c r="AC1476" i="3"/>
  <c r="R1265" i="3"/>
  <c r="R1330" i="3"/>
  <c r="R1351" i="3"/>
  <c r="T1351" i="3" s="1"/>
  <c r="R1456" i="3"/>
  <c r="T1456" i="3" s="1"/>
  <c r="R1457" i="3"/>
  <c r="T1457" i="3" s="1"/>
  <c r="R1499" i="3"/>
  <c r="AQ1521" i="3"/>
  <c r="AQ1539" i="3"/>
  <c r="AQ1607" i="3"/>
  <c r="AQ1611" i="3"/>
  <c r="AK1700" i="3"/>
  <c r="AK1710" i="3"/>
  <c r="AC1710" i="3"/>
  <c r="AK1711" i="3"/>
  <c r="AC1711" i="3"/>
  <c r="AK1742" i="3"/>
  <c r="AC1742" i="3"/>
  <c r="AK1874" i="3"/>
  <c r="AC1874" i="3"/>
  <c r="AQ766" i="3"/>
  <c r="R819" i="3"/>
  <c r="T819" i="3" s="1"/>
  <c r="R821" i="3"/>
  <c r="R823" i="3"/>
  <c r="T823" i="3" s="1"/>
  <c r="AQ823" i="3"/>
  <c r="R836" i="3"/>
  <c r="T836" i="3" s="1"/>
  <c r="R852" i="3"/>
  <c r="T852" i="3" s="1"/>
  <c r="R853" i="3"/>
  <c r="T853" i="3" s="1"/>
  <c r="AQ853" i="3"/>
  <c r="R869" i="3"/>
  <c r="AQ888" i="3"/>
  <c r="AQ944" i="3"/>
  <c r="AQ953" i="3"/>
  <c r="AQ956" i="3"/>
  <c r="AQ957" i="3"/>
  <c r="AQ995" i="3"/>
  <c r="R1032" i="3"/>
  <c r="T1032" i="3" s="1"/>
  <c r="R1033" i="3"/>
  <c r="T1033" i="3" s="1"/>
  <c r="AQ1042" i="3"/>
  <c r="R1056" i="3"/>
  <c r="T1056" i="3" s="1"/>
  <c r="R1059" i="3"/>
  <c r="R1060" i="3"/>
  <c r="R1063" i="3"/>
  <c r="R1064" i="3"/>
  <c r="R1078" i="3"/>
  <c r="R1079" i="3"/>
  <c r="R1082" i="3"/>
  <c r="T1082" i="3" s="1"/>
  <c r="AQ1089" i="3"/>
  <c r="AQ1090" i="3"/>
  <c r="AQ1093" i="3"/>
  <c r="AQ1094" i="3"/>
  <c r="AQ1108" i="3"/>
  <c r="AQ1109" i="3"/>
  <c r="AQ1112" i="3"/>
  <c r="AQ1113" i="3"/>
  <c r="AQ1116" i="3"/>
  <c r="AQ1117" i="3"/>
  <c r="AQ1120" i="3"/>
  <c r="AQ1121" i="3"/>
  <c r="AQ1124" i="3"/>
  <c r="AQ1125" i="3"/>
  <c r="AQ1141" i="3"/>
  <c r="AQ1153" i="3"/>
  <c r="R1169" i="3"/>
  <c r="AQ1186" i="3"/>
  <c r="R1187" i="3"/>
  <c r="AQ1204" i="3"/>
  <c r="R1239" i="3"/>
  <c r="R1240" i="3"/>
  <c r="R1241" i="3"/>
  <c r="R1242" i="3"/>
  <c r="T1242" i="3" s="1"/>
  <c r="R1244" i="3"/>
  <c r="R1245" i="3"/>
  <c r="T1245" i="3" s="1"/>
  <c r="R1247" i="3"/>
  <c r="T1247" i="3" s="1"/>
  <c r="R1248" i="3"/>
  <c r="T1248" i="3" s="1"/>
  <c r="AC1261" i="3"/>
  <c r="AC1268" i="3"/>
  <c r="AC1333" i="3"/>
  <c r="R1339" i="3"/>
  <c r="AC1356" i="3"/>
  <c r="R1362" i="3"/>
  <c r="AC1371" i="3"/>
  <c r="AQ1380" i="3"/>
  <c r="R1382" i="3"/>
  <c r="AC1383" i="3"/>
  <c r="R1386" i="3"/>
  <c r="AC1420" i="3"/>
  <c r="R1427" i="3"/>
  <c r="T1427" i="3" s="1"/>
  <c r="R1435" i="3"/>
  <c r="R1442" i="3"/>
  <c r="AC1443" i="3"/>
  <c r="R1450" i="3"/>
  <c r="AC1473" i="3"/>
  <c r="R1484" i="3"/>
  <c r="R1485" i="3"/>
  <c r="R1486" i="3"/>
  <c r="AC1492" i="3"/>
  <c r="R1501" i="3"/>
  <c r="AC1503" i="3"/>
  <c r="AQ1508" i="3"/>
  <c r="R1519" i="3"/>
  <c r="T1519" i="3" s="1"/>
  <c r="R1552" i="3"/>
  <c r="AQ1555" i="3"/>
  <c r="R1573" i="3"/>
  <c r="R1583" i="3"/>
  <c r="R1587" i="3"/>
  <c r="R1591" i="3"/>
  <c r="R1595" i="3"/>
  <c r="R1602" i="3"/>
  <c r="AQ1602" i="3"/>
  <c r="R1616" i="3"/>
  <c r="T1616" i="3" s="1"/>
  <c r="AQ1616" i="3"/>
  <c r="AC1619" i="3"/>
  <c r="R1628" i="3"/>
  <c r="T1628" i="3" s="1"/>
  <c r="AQ1628" i="3"/>
  <c r="R1629" i="3"/>
  <c r="R1631" i="3"/>
  <c r="AK1701" i="3"/>
  <c r="AC1701" i="3"/>
  <c r="AK1704" i="3"/>
  <c r="AC1704" i="3"/>
  <c r="AK1718" i="3"/>
  <c r="AC1718" i="3"/>
  <c r="AK1719" i="3"/>
  <c r="AC1719" i="3"/>
  <c r="AK1748" i="3"/>
  <c r="AC1748" i="3"/>
  <c r="AK1749" i="3"/>
  <c r="AC1749" i="3"/>
  <c r="AQ813" i="3"/>
  <c r="AQ816" i="3"/>
  <c r="R826" i="3"/>
  <c r="T826" i="3" s="1"/>
  <c r="R827" i="3"/>
  <c r="T827" i="3" s="1"/>
  <c r="R828" i="3"/>
  <c r="T828" i="3" s="1"/>
  <c r="AQ831" i="3"/>
  <c r="R833" i="3"/>
  <c r="T833" i="3" s="1"/>
  <c r="AC833" i="3"/>
  <c r="R856" i="3"/>
  <c r="R857" i="3"/>
  <c r="R871" i="3"/>
  <c r="T871" i="3" s="1"/>
  <c r="R872" i="3"/>
  <c r="T872" i="3" s="1"/>
  <c r="R873" i="3"/>
  <c r="T873" i="3" s="1"/>
  <c r="R874" i="3"/>
  <c r="T874" i="3" s="1"/>
  <c r="AC874" i="3"/>
  <c r="R901" i="3"/>
  <c r="R905" i="3"/>
  <c r="R906" i="3"/>
  <c r="R909" i="3"/>
  <c r="R910" i="3"/>
  <c r="R912" i="3"/>
  <c r="T912" i="3" s="1"/>
  <c r="R913" i="3"/>
  <c r="R916" i="3"/>
  <c r="T916" i="3" s="1"/>
  <c r="R929" i="3"/>
  <c r="R963" i="3"/>
  <c r="T963" i="3" s="1"/>
  <c r="AQ976" i="3"/>
  <c r="R987" i="3"/>
  <c r="T987" i="3" s="1"/>
  <c r="R1021" i="3"/>
  <c r="AQ1028" i="3"/>
  <c r="AC1031" i="3"/>
  <c r="AQ1038" i="3"/>
  <c r="R1044" i="3"/>
  <c r="T1044" i="3" s="1"/>
  <c r="R1045" i="3"/>
  <c r="T1045" i="3" s="1"/>
  <c r="R1048" i="3"/>
  <c r="T1048" i="3" s="1"/>
  <c r="R1050" i="3"/>
  <c r="T1050" i="3" s="1"/>
  <c r="R1051" i="3"/>
  <c r="T1051" i="3" s="1"/>
  <c r="AC1053" i="3"/>
  <c r="AQ1068" i="3"/>
  <c r="AQ1069" i="3"/>
  <c r="AQ1072" i="3"/>
  <c r="AQ1073" i="3"/>
  <c r="R1145" i="3"/>
  <c r="T1145" i="3" s="1"/>
  <c r="R1147" i="3"/>
  <c r="T1147" i="3" s="1"/>
  <c r="AQ1163" i="3"/>
  <c r="R1165" i="3"/>
  <c r="AC1166" i="3"/>
  <c r="AC1177" i="3"/>
  <c r="AC1183" i="3"/>
  <c r="AQ1200" i="3"/>
  <c r="AQ1213" i="3"/>
  <c r="AQ1216" i="3"/>
  <c r="AC1251" i="3"/>
  <c r="R1255" i="3"/>
  <c r="T1255" i="3" s="1"/>
  <c r="AC1270" i="3"/>
  <c r="AQ1274" i="3"/>
  <c r="AQ1276" i="3"/>
  <c r="R1277" i="3"/>
  <c r="T1277" i="3" s="1"/>
  <c r="R1282" i="3"/>
  <c r="T1282" i="3" s="1"/>
  <c r="R1285" i="3"/>
  <c r="R1286" i="3"/>
  <c r="R1287" i="3"/>
  <c r="R1288" i="3"/>
  <c r="R1293" i="3"/>
  <c r="R1294" i="3"/>
  <c r="R1295" i="3"/>
  <c r="R1296" i="3"/>
  <c r="R1301" i="3"/>
  <c r="R1302" i="3"/>
  <c r="R1303" i="3"/>
  <c r="R1304" i="3"/>
  <c r="R1309" i="3"/>
  <c r="R1310" i="3"/>
  <c r="R1311" i="3"/>
  <c r="R1312" i="3"/>
  <c r="R1326" i="3"/>
  <c r="T1326" i="3" s="1"/>
  <c r="AC1328" i="3"/>
  <c r="R1334" i="3"/>
  <c r="AC1337" i="3"/>
  <c r="R1348" i="3"/>
  <c r="T1348" i="3" s="1"/>
  <c r="R1366" i="3"/>
  <c r="T1366" i="3" s="1"/>
  <c r="R1368" i="3"/>
  <c r="R1378" i="3"/>
  <c r="T1378" i="3" s="1"/>
  <c r="AQ1393" i="3"/>
  <c r="AQ1394" i="3"/>
  <c r="AQ1397" i="3"/>
  <c r="AQ1398" i="3"/>
  <c r="AQ1401" i="3"/>
  <c r="AQ1402" i="3"/>
  <c r="R1404" i="3"/>
  <c r="T1404" i="3" s="1"/>
  <c r="R1438" i="3"/>
  <c r="T1438" i="3" s="1"/>
  <c r="AC1438" i="3"/>
  <c r="AC1448" i="3"/>
  <c r="AC1451" i="3"/>
  <c r="AQ1501" i="3"/>
  <c r="R1539" i="3"/>
  <c r="T1539" i="3" s="1"/>
  <c r="AQ1599" i="3"/>
  <c r="AQ1605" i="3"/>
  <c r="AK1659" i="3"/>
  <c r="AC1659" i="3"/>
  <c r="AK1685" i="3"/>
  <c r="AC1685" i="3"/>
  <c r="AK1726" i="3"/>
  <c r="AC1726" i="3"/>
  <c r="AK1727" i="3"/>
  <c r="AC1727" i="3"/>
  <c r="AQ1632" i="3"/>
  <c r="R1633" i="3"/>
  <c r="R1635" i="3"/>
  <c r="AQ1636" i="3"/>
  <c r="R1637" i="3"/>
  <c r="R1639" i="3"/>
  <c r="AQ1640" i="3"/>
  <c r="R1641" i="3"/>
  <c r="AQ1642" i="3"/>
  <c r="R1643" i="3"/>
  <c r="R1645" i="3"/>
  <c r="T1645" i="3" s="1"/>
  <c r="AQ1658" i="3"/>
  <c r="R1690" i="3"/>
  <c r="R1691" i="3"/>
  <c r="R1692" i="3"/>
  <c r="AQ1709" i="3"/>
  <c r="R1725" i="3"/>
  <c r="AQ1725" i="3"/>
  <c r="R1741" i="3"/>
  <c r="R1747" i="3"/>
  <c r="AQ1747" i="3"/>
  <c r="AK1753" i="3"/>
  <c r="AQ1755" i="3"/>
  <c r="AK1771" i="3"/>
  <c r="R1780" i="3"/>
  <c r="R1781" i="3"/>
  <c r="R1862" i="3"/>
  <c r="R1872" i="3"/>
  <c r="R1873" i="3"/>
  <c r="AK1895" i="3"/>
  <c r="AC1895" i="3"/>
  <c r="R1911" i="3"/>
  <c r="T1911" i="3" s="1"/>
  <c r="AQ1943" i="3"/>
  <c r="AK1998" i="3"/>
  <c r="AC1998" i="3"/>
  <c r="AD2129" i="3"/>
  <c r="AE2129" i="3" s="1"/>
  <c r="AC2129" i="3"/>
  <c r="AK2191" i="3"/>
  <c r="AC2191" i="3"/>
  <c r="AK2195" i="3"/>
  <c r="AC2195" i="3"/>
  <c r="AQ1782" i="3"/>
  <c r="AK1950" i="3"/>
  <c r="AC1950" i="3"/>
  <c r="R1991" i="3"/>
  <c r="R1995" i="3"/>
  <c r="AQ1995" i="3"/>
  <c r="AK1997" i="3"/>
  <c r="AC1997" i="3"/>
  <c r="R1624" i="3"/>
  <c r="T1624" i="3" s="1"/>
  <c r="AQ1624" i="3"/>
  <c r="R1626" i="3"/>
  <c r="T1626" i="3" s="1"/>
  <c r="R1627" i="3"/>
  <c r="T1627" i="3" s="1"/>
  <c r="R1647" i="3"/>
  <c r="T1647" i="3" s="1"/>
  <c r="R1655" i="3"/>
  <c r="T1655" i="3" s="1"/>
  <c r="R1657" i="3"/>
  <c r="AQ1660" i="3"/>
  <c r="AQ1661" i="3"/>
  <c r="AQ1662" i="3"/>
  <c r="AQ1663" i="3"/>
  <c r="AQ1664" i="3"/>
  <c r="AQ1667" i="3"/>
  <c r="AQ1668" i="3"/>
  <c r="AQ1671" i="3"/>
  <c r="AQ1672" i="3"/>
  <c r="AQ1675" i="3"/>
  <c r="AQ1676" i="3"/>
  <c r="AQ1679" i="3"/>
  <c r="AQ1680" i="3"/>
  <c r="AQ1683" i="3"/>
  <c r="AQ1684" i="3"/>
  <c r="R1698" i="3"/>
  <c r="R1702" i="3"/>
  <c r="R1717" i="3"/>
  <c r="AQ1717" i="3"/>
  <c r="R1733" i="3"/>
  <c r="AQ1733" i="3"/>
  <c r="R1753" i="3"/>
  <c r="R1764" i="3"/>
  <c r="T1764" i="3" s="1"/>
  <c r="R1765" i="3"/>
  <c r="R1766" i="3"/>
  <c r="R1767" i="3"/>
  <c r="R1769" i="3"/>
  <c r="R1771" i="3"/>
  <c r="R1794" i="3"/>
  <c r="T1794" i="3" s="1"/>
  <c r="R1795" i="3"/>
  <c r="T1795" i="3" s="1"/>
  <c r="R1823" i="3"/>
  <c r="T1823" i="3" s="1"/>
  <c r="R1824" i="3"/>
  <c r="AQ1865" i="3"/>
  <c r="R1866" i="3"/>
  <c r="T1866" i="3" s="1"/>
  <c r="R1867" i="3"/>
  <c r="AK1870" i="3"/>
  <c r="AC1870" i="3"/>
  <c r="AQ1888" i="3"/>
  <c r="R1897" i="3"/>
  <c r="AQ1925" i="3"/>
  <c r="AK1942" i="3"/>
  <c r="AC1942" i="3"/>
  <c r="R1956" i="3"/>
  <c r="AQ1962" i="3"/>
  <c r="AK2120" i="3"/>
  <c r="AC2120" i="3"/>
  <c r="R1825" i="3"/>
  <c r="AQ1825" i="3"/>
  <c r="R1826" i="3"/>
  <c r="R1829" i="3"/>
  <c r="AQ1829" i="3"/>
  <c r="R1830" i="3"/>
  <c r="R1832" i="3"/>
  <c r="T1832" i="3" s="1"/>
  <c r="R1833" i="3"/>
  <c r="T1833" i="3" s="1"/>
  <c r="R1838" i="3"/>
  <c r="T1838" i="3" s="1"/>
  <c r="R1839" i="3"/>
  <c r="T1839" i="3" s="1"/>
  <c r="R1857" i="3"/>
  <c r="T1857" i="3" s="1"/>
  <c r="R1869" i="3"/>
  <c r="AQ1882" i="3"/>
  <c r="R1900" i="3"/>
  <c r="T1900" i="3" s="1"/>
  <c r="R1901" i="3"/>
  <c r="AQ1909" i="3"/>
  <c r="AQ1933" i="3"/>
  <c r="AQ1945" i="3"/>
  <c r="AQ1947" i="3"/>
  <c r="R1960" i="3"/>
  <c r="T1960" i="3" s="1"/>
  <c r="R1965" i="3"/>
  <c r="AQ1969" i="3"/>
  <c r="AQ1970" i="3"/>
  <c r="R1977" i="3"/>
  <c r="T1977" i="3" s="1"/>
  <c r="AQ1977" i="3"/>
  <c r="R1980" i="3"/>
  <c r="T1980" i="3" s="1"/>
  <c r="R1981" i="3"/>
  <c r="R1986" i="3"/>
  <c r="R1990" i="3"/>
  <c r="AQ2013" i="3"/>
  <c r="R2096" i="3"/>
  <c r="AQ2096" i="3"/>
  <c r="AQ2113" i="3"/>
  <c r="AD2124" i="3"/>
  <c r="AE2124" i="3" s="1"/>
  <c r="AC2124" i="3"/>
  <c r="AK2149" i="3"/>
  <c r="AC2149" i="3"/>
  <c r="AP2179" i="3"/>
  <c r="AQ2179" i="3" s="1"/>
  <c r="AQ2283" i="3"/>
  <c r="R2296" i="3"/>
  <c r="AD2388" i="3"/>
  <c r="AE2388" i="3" s="1"/>
  <c r="AC2388" i="3"/>
  <c r="AD2417" i="3"/>
  <c r="AE2417" i="3" s="1"/>
  <c r="AC2417" i="3"/>
  <c r="AD2434" i="3"/>
  <c r="AE2434" i="3" s="1"/>
  <c r="AC2434" i="3"/>
  <c r="AD2503" i="3"/>
  <c r="AE2503" i="3" s="1"/>
  <c r="AC2503" i="3"/>
  <c r="R1850" i="3"/>
  <c r="AQ1855" i="3"/>
  <c r="AQ1873" i="3"/>
  <c r="AQ1884" i="3"/>
  <c r="AC1893" i="3"/>
  <c r="AQ1918" i="3"/>
  <c r="R1920" i="3"/>
  <c r="T1920" i="3" s="1"/>
  <c r="AQ1920" i="3"/>
  <c r="R1921" i="3"/>
  <c r="R1944" i="3"/>
  <c r="T1944" i="3" s="1"/>
  <c r="AC1946" i="3"/>
  <c r="AQ1954" i="3"/>
  <c r="R1975" i="3"/>
  <c r="R1985" i="3"/>
  <c r="R1989" i="3"/>
  <c r="R1992" i="3"/>
  <c r="R2000" i="3"/>
  <c r="R2003" i="3"/>
  <c r="R2004" i="3"/>
  <c r="AQ2008" i="3"/>
  <c r="R2012" i="3"/>
  <c r="T2012" i="3" s="1"/>
  <c r="R2016" i="3"/>
  <c r="AQ2028" i="3"/>
  <c r="R2062" i="3"/>
  <c r="T2062" i="3" s="1"/>
  <c r="R2067" i="3"/>
  <c r="R2068" i="3"/>
  <c r="T2068" i="3" s="1"/>
  <c r="AG26" i="2" s="1"/>
  <c r="AH26" i="2" s="1"/>
  <c r="R2088" i="3"/>
  <c r="AQ2091" i="3"/>
  <c r="AQ2098" i="3"/>
  <c r="AC2104" i="3"/>
  <c r="AQ2122" i="3"/>
  <c r="AQ2141" i="3"/>
  <c r="AK2143" i="3"/>
  <c r="AC2143" i="3"/>
  <c r="R2145" i="3"/>
  <c r="T2145" i="3" s="1"/>
  <c r="AQ2157" i="3"/>
  <c r="R2179" i="3"/>
  <c r="AD2190" i="3"/>
  <c r="AE2190" i="3" s="1"/>
  <c r="AC2190" i="3"/>
  <c r="AC2229" i="3"/>
  <c r="AD2229" i="3"/>
  <c r="AE2229" i="3" s="1"/>
  <c r="R2243" i="3"/>
  <c r="T2243" i="3" s="1"/>
  <c r="AD2276" i="3"/>
  <c r="AE2276" i="3" s="1"/>
  <c r="AC2276" i="3"/>
  <c r="AC2294" i="3"/>
  <c r="AQ2318" i="3"/>
  <c r="AK2320" i="3"/>
  <c r="AC2320" i="3"/>
  <c r="AD2407" i="3"/>
  <c r="AE2407" i="3" s="1"/>
  <c r="AC2407" i="3"/>
  <c r="AD2441" i="3"/>
  <c r="AE2441" i="3" s="1"/>
  <c r="AC2441" i="3"/>
  <c r="AD2465" i="3"/>
  <c r="AE2465" i="3" s="1"/>
  <c r="AC2465" i="3"/>
  <c r="AD2489" i="3"/>
  <c r="AE2489" i="3" s="1"/>
  <c r="AC2489" i="3"/>
  <c r="R2006" i="3"/>
  <c r="T2006" i="3" s="1"/>
  <c r="R2010" i="3"/>
  <c r="T2010" i="3" s="1"/>
  <c r="R2022" i="3"/>
  <c r="T2022" i="3" s="1"/>
  <c r="AQ2026" i="3"/>
  <c r="AQ2086" i="3"/>
  <c r="R2097" i="3"/>
  <c r="R2144" i="3"/>
  <c r="AQ2144" i="3"/>
  <c r="AK2146" i="3"/>
  <c r="AC2146" i="3"/>
  <c r="AQ2160" i="3"/>
  <c r="R2214" i="3"/>
  <c r="T2214" i="3" s="1"/>
  <c r="AQ2327" i="3"/>
  <c r="AC2399" i="3"/>
  <c r="AD2399" i="3"/>
  <c r="AE2399" i="3" s="1"/>
  <c r="AC2472" i="3"/>
  <c r="AD2472" i="3"/>
  <c r="AE2472" i="3" s="1"/>
  <c r="R2338" i="3"/>
  <c r="T2338" i="3" s="1"/>
  <c r="R2351" i="3"/>
  <c r="T2351" i="3" s="1"/>
  <c r="R2387" i="3"/>
  <c r="R2392" i="3"/>
  <c r="R2400" i="3"/>
  <c r="R2430" i="3"/>
  <c r="T2430" i="3" s="1"/>
  <c r="AK2438" i="3"/>
  <c r="R2464" i="3"/>
  <c r="R2479" i="3"/>
  <c r="T2479" i="3" s="1"/>
  <c r="R2485" i="3"/>
  <c r="T2485" i="3" s="1"/>
  <c r="AQ2490" i="3"/>
  <c r="R2496" i="3"/>
  <c r="AQ2497" i="3"/>
  <c r="R2499" i="3"/>
  <c r="R2501" i="3"/>
  <c r="R2134" i="3"/>
  <c r="R2138" i="3"/>
  <c r="AP2151" i="3"/>
  <c r="AQ2151" i="3" s="1"/>
  <c r="R2163" i="3"/>
  <c r="AP2183" i="3"/>
  <c r="AQ2183" i="3" s="1"/>
  <c r="AP2184" i="3"/>
  <c r="AQ2184" i="3" s="1"/>
  <c r="AP2185" i="3"/>
  <c r="AQ2185" i="3" s="1"/>
  <c r="R2188" i="3"/>
  <c r="T2188" i="3" s="1"/>
  <c r="R2189" i="3"/>
  <c r="T2189" i="3" s="1"/>
  <c r="R2201" i="3"/>
  <c r="T2201" i="3" s="1"/>
  <c r="R2205" i="3"/>
  <c r="T2205" i="3" s="1"/>
  <c r="R2211" i="3"/>
  <c r="T2211" i="3" s="1"/>
  <c r="R2239" i="3"/>
  <c r="T2239" i="3" s="1"/>
  <c r="R2269" i="3"/>
  <c r="R2275" i="3"/>
  <c r="T2275" i="3" s="1"/>
  <c r="AQ2287" i="3"/>
  <c r="R2308" i="3"/>
  <c r="T2308" i="3" s="1"/>
  <c r="R2335" i="3"/>
  <c r="T2335" i="3" s="1"/>
  <c r="R2342" i="3"/>
  <c r="T2342" i="3" s="1"/>
  <c r="R2345" i="3"/>
  <c r="T2345" i="3" s="1"/>
  <c r="R2347" i="3"/>
  <c r="T2347" i="3" s="1"/>
  <c r="AC2349" i="3"/>
  <c r="R2354" i="3"/>
  <c r="T2354" i="3" s="1"/>
  <c r="R2355" i="3"/>
  <c r="T2355" i="3" s="1"/>
  <c r="R2356" i="3"/>
  <c r="T2356" i="3" s="1"/>
  <c r="R2357" i="3"/>
  <c r="T2357" i="3" s="1"/>
  <c r="R2358" i="3"/>
  <c r="T2358" i="3" s="1"/>
  <c r="R2359" i="3"/>
  <c r="T2359" i="3" s="1"/>
  <c r="R2360" i="3"/>
  <c r="T2360" i="3" s="1"/>
  <c r="R2361" i="3"/>
  <c r="T2361" i="3" s="1"/>
  <c r="R2362" i="3"/>
  <c r="T2362" i="3" s="1"/>
  <c r="R2363" i="3"/>
  <c r="T2363" i="3" s="1"/>
  <c r="R2364" i="3"/>
  <c r="T2364" i="3" s="1"/>
  <c r="R2365" i="3"/>
  <c r="T2365" i="3" s="1"/>
  <c r="R2366" i="3"/>
  <c r="T2366" i="3" s="1"/>
  <c r="R2367" i="3"/>
  <c r="T2367" i="3" s="1"/>
  <c r="R2368" i="3"/>
  <c r="T2368" i="3" s="1"/>
  <c r="R2369" i="3"/>
  <c r="R2371" i="3"/>
  <c r="AD2372" i="3"/>
  <c r="AE2372" i="3" s="1"/>
  <c r="R2373" i="3"/>
  <c r="R2375" i="3"/>
  <c r="AD2376" i="3"/>
  <c r="AE2376" i="3" s="1"/>
  <c r="R2377" i="3"/>
  <c r="R2379" i="3"/>
  <c r="AD2380" i="3"/>
  <c r="AE2380" i="3" s="1"/>
  <c r="R2381" i="3"/>
  <c r="R2383" i="3"/>
  <c r="AD2384" i="3"/>
  <c r="AE2384" i="3" s="1"/>
  <c r="R2385" i="3"/>
  <c r="AC2410" i="3"/>
  <c r="AQ2415" i="3"/>
  <c r="R2421" i="3"/>
  <c r="T2421" i="3" s="1"/>
  <c r="AD2443" i="3"/>
  <c r="AE2443" i="3" s="1"/>
  <c r="AD2458" i="3"/>
  <c r="AE2458" i="3" s="1"/>
  <c r="AQ2460" i="3"/>
  <c r="AQ2461" i="3"/>
  <c r="AD2468" i="3"/>
  <c r="AE2468" i="3" s="1"/>
  <c r="R2477" i="3"/>
  <c r="T2477" i="3" s="1"/>
  <c r="R2493" i="3"/>
  <c r="R2494" i="3"/>
  <c r="AQ2126" i="3"/>
  <c r="R2127" i="3"/>
  <c r="T2127" i="3" s="1"/>
  <c r="R2137" i="3"/>
  <c r="R2152" i="3"/>
  <c r="R2153" i="3"/>
  <c r="R2154" i="3"/>
  <c r="R2155" i="3"/>
  <c r="R2159" i="3"/>
  <c r="R2162" i="3"/>
  <c r="T2162" i="3" s="1"/>
  <c r="AQ2166" i="3"/>
  <c r="R2181" i="3"/>
  <c r="R2192" i="3"/>
  <c r="R2193" i="3"/>
  <c r="R2198" i="3"/>
  <c r="T2198" i="3" s="1"/>
  <c r="R2209" i="3"/>
  <c r="T2209" i="3" s="1"/>
  <c r="AC2216" i="3"/>
  <c r="AQ2242" i="3"/>
  <c r="AQ2243" i="3"/>
  <c r="R2263" i="3"/>
  <c r="AQ2276" i="3"/>
  <c r="R2282" i="3"/>
  <c r="T2282" i="3" s="1"/>
  <c r="R2286" i="3"/>
  <c r="T2286" i="3" s="1"/>
  <c r="R2297" i="3"/>
  <c r="AC2316" i="3"/>
  <c r="R2323" i="3"/>
  <c r="AC2333" i="3"/>
  <c r="AQ2336" i="3"/>
  <c r="R2341" i="3"/>
  <c r="T2341" i="3" s="1"/>
  <c r="R2344" i="3"/>
  <c r="T2344" i="3" s="1"/>
  <c r="AQ2407" i="3"/>
  <c r="R2417" i="3"/>
  <c r="T2417" i="3" s="1"/>
  <c r="AD2430" i="3"/>
  <c r="AE2430" i="3" s="1"/>
  <c r="R2434" i="3"/>
  <c r="T2434" i="3" s="1"/>
  <c r="AQ2453" i="3"/>
  <c r="AS2453" i="3" s="1"/>
  <c r="R2458" i="3"/>
  <c r="T2458" i="3" s="1"/>
  <c r="R2465" i="3"/>
  <c r="T2465" i="3" s="1"/>
  <c r="AD2471" i="3"/>
  <c r="AE2471" i="3" s="1"/>
  <c r="AC2473" i="3"/>
  <c r="AQ2475" i="3"/>
  <c r="AQ2478" i="3"/>
  <c r="AC2485" i="3"/>
  <c r="R2489" i="3"/>
  <c r="T2489" i="3" s="1"/>
  <c r="AQ2489" i="3"/>
  <c r="R2491" i="3"/>
  <c r="T2491" i="3" s="1"/>
  <c r="R2492" i="3"/>
  <c r="AQ2495" i="3"/>
  <c r="AQ2508" i="3"/>
  <c r="AQ2512" i="3"/>
  <c r="AK5" i="3"/>
  <c r="AK13" i="3"/>
  <c r="AK21" i="3"/>
  <c r="AK173" i="3"/>
  <c r="AK181" i="3"/>
  <c r="AK189" i="3"/>
  <c r="AK245" i="3"/>
  <c r="AC245" i="3"/>
  <c r="AK268" i="3"/>
  <c r="AC268" i="3"/>
  <c r="AK306" i="3"/>
  <c r="AC306" i="3"/>
  <c r="AK338" i="3"/>
  <c r="AC338" i="3"/>
  <c r="AK370" i="3"/>
  <c r="AC370" i="3"/>
  <c r="AK450" i="3"/>
  <c r="H33" i="9"/>
  <c r="R7" i="3"/>
  <c r="AC8" i="3"/>
  <c r="R10" i="3"/>
  <c r="AK11" i="3"/>
  <c r="R15" i="3"/>
  <c r="AC16" i="3"/>
  <c r="R18" i="3"/>
  <c r="AK19" i="3"/>
  <c r="R23" i="3"/>
  <c r="AC24" i="3"/>
  <c r="AC29" i="3"/>
  <c r="R31" i="3"/>
  <c r="R32" i="3"/>
  <c r="R34" i="3"/>
  <c r="AC41" i="3"/>
  <c r="R43" i="3"/>
  <c r="AC44" i="3"/>
  <c r="R54" i="3"/>
  <c r="AC56" i="3"/>
  <c r="AC65" i="3"/>
  <c r="R67" i="3"/>
  <c r="R68" i="3"/>
  <c r="R70" i="3"/>
  <c r="AC72" i="3"/>
  <c r="AC81" i="3"/>
  <c r="R83" i="3"/>
  <c r="R84" i="3"/>
  <c r="AC87" i="3"/>
  <c r="R89" i="3"/>
  <c r="R94" i="3"/>
  <c r="AC95" i="3"/>
  <c r="AC103" i="3"/>
  <c r="AC111" i="3"/>
  <c r="R122" i="3"/>
  <c r="AC123" i="3"/>
  <c r="R130" i="3"/>
  <c r="AC131" i="3"/>
  <c r="R138" i="3"/>
  <c r="AC139" i="3"/>
  <c r="R143" i="3"/>
  <c r="R145" i="3"/>
  <c r="R147" i="3"/>
  <c r="R149" i="3"/>
  <c r="R151" i="3"/>
  <c r="R153" i="3"/>
  <c r="R155" i="3"/>
  <c r="R157" i="3"/>
  <c r="R159" i="3"/>
  <c r="R161" i="3"/>
  <c r="R163" i="3"/>
  <c r="R165" i="3"/>
  <c r="R167" i="3"/>
  <c r="AC168" i="3"/>
  <c r="R170" i="3"/>
  <c r="AK171" i="3"/>
  <c r="R175" i="3"/>
  <c r="AC176" i="3"/>
  <c r="R178" i="3"/>
  <c r="AK179" i="3"/>
  <c r="R183" i="3"/>
  <c r="AC184" i="3"/>
  <c r="R186" i="3"/>
  <c r="AK187" i="3"/>
  <c r="R191" i="3"/>
  <c r="AC192" i="3"/>
  <c r="AC201" i="3"/>
  <c r="R203" i="3"/>
  <c r="R204" i="3"/>
  <c r="R206" i="3"/>
  <c r="AC208" i="3"/>
  <c r="AC217" i="3"/>
  <c r="R219" i="3"/>
  <c r="R220" i="3"/>
  <c r="R222" i="3"/>
  <c r="AC224" i="3"/>
  <c r="AC233" i="3"/>
  <c r="AC241" i="3"/>
  <c r="R243" i="3"/>
  <c r="R244" i="3"/>
  <c r="AK252" i="3"/>
  <c r="AC252" i="3"/>
  <c r="AK284" i="3"/>
  <c r="AC284" i="3"/>
  <c r="AK314" i="3"/>
  <c r="AC314" i="3"/>
  <c r="AK346" i="3"/>
  <c r="AC346" i="3"/>
  <c r="AK378" i="3"/>
  <c r="AC378" i="3"/>
  <c r="AK454" i="3"/>
  <c r="AK511" i="3"/>
  <c r="AC511" i="3"/>
  <c r="AK525" i="3"/>
  <c r="AC525" i="3"/>
  <c r="AK534" i="3"/>
  <c r="AC534" i="3"/>
  <c r="AK536" i="3"/>
  <c r="AC536" i="3"/>
  <c r="R5" i="3"/>
  <c r="AC6" i="3"/>
  <c r="R8" i="3"/>
  <c r="AK9" i="3"/>
  <c r="R13" i="3"/>
  <c r="AC14" i="3"/>
  <c r="R16" i="3"/>
  <c r="AK17" i="3"/>
  <c r="R21" i="3"/>
  <c r="AC22" i="3"/>
  <c r="R24" i="3"/>
  <c r="R26" i="3"/>
  <c r="AC33" i="3"/>
  <c r="AQ34" i="3"/>
  <c r="R35" i="3"/>
  <c r="AQ35" i="3"/>
  <c r="AC36" i="3"/>
  <c r="R46" i="3"/>
  <c r="AC48" i="3"/>
  <c r="AC53" i="3"/>
  <c r="AQ54" i="3"/>
  <c r="R55" i="3"/>
  <c r="AQ55" i="3"/>
  <c r="R56" i="3"/>
  <c r="R58" i="3"/>
  <c r="AC60" i="3"/>
  <c r="AC69" i="3"/>
  <c r="AQ70" i="3"/>
  <c r="R71" i="3"/>
  <c r="AQ71" i="3"/>
  <c r="R72" i="3"/>
  <c r="R74" i="3"/>
  <c r="AC76" i="3"/>
  <c r="AC85" i="3"/>
  <c r="AQ86" i="3"/>
  <c r="R87" i="3"/>
  <c r="AQ91" i="3"/>
  <c r="R92" i="3"/>
  <c r="AC93" i="3"/>
  <c r="AQ94" i="3"/>
  <c r="R95" i="3"/>
  <c r="AQ99" i="3"/>
  <c r="R100" i="3"/>
  <c r="AC101" i="3"/>
  <c r="AQ102" i="3"/>
  <c r="AQ107" i="3"/>
  <c r="R108" i="3"/>
  <c r="AC109" i="3"/>
  <c r="R116" i="3"/>
  <c r="R120" i="3"/>
  <c r="AC121" i="3"/>
  <c r="R128" i="3"/>
  <c r="AC129" i="3"/>
  <c r="R136" i="3"/>
  <c r="AC137" i="3"/>
  <c r="AC142" i="3"/>
  <c r="AC144" i="3"/>
  <c r="AC146" i="3"/>
  <c r="AC148" i="3"/>
  <c r="AC150" i="3"/>
  <c r="AC152" i="3"/>
  <c r="AC154" i="3"/>
  <c r="AC156" i="3"/>
  <c r="AC158" i="3"/>
  <c r="AC160" i="3"/>
  <c r="AC162" i="3"/>
  <c r="AC164" i="3"/>
  <c r="AC166" i="3"/>
  <c r="R168" i="3"/>
  <c r="AK169" i="3"/>
  <c r="R173" i="3"/>
  <c r="AC174" i="3"/>
  <c r="R176" i="3"/>
  <c r="AK177" i="3"/>
  <c r="R181" i="3"/>
  <c r="AC182" i="3"/>
  <c r="R184" i="3"/>
  <c r="AK185" i="3"/>
  <c r="R189" i="3"/>
  <c r="AC190" i="3"/>
  <c r="R192" i="3"/>
  <c r="R194" i="3"/>
  <c r="AC196" i="3"/>
  <c r="AC205" i="3"/>
  <c r="AQ206" i="3"/>
  <c r="R207" i="3"/>
  <c r="AQ207" i="3"/>
  <c r="R208" i="3"/>
  <c r="R210" i="3"/>
  <c r="AC212" i="3"/>
  <c r="AC221" i="3"/>
  <c r="AQ222" i="3"/>
  <c r="R223" i="3"/>
  <c r="AQ223" i="3"/>
  <c r="R224" i="3"/>
  <c r="R226" i="3"/>
  <c r="AC228" i="3"/>
  <c r="AK236" i="3"/>
  <c r="AC236" i="3"/>
  <c r="R246" i="3"/>
  <c r="AC248" i="3"/>
  <c r="AK276" i="3"/>
  <c r="AC276" i="3"/>
  <c r="AK322" i="3"/>
  <c r="AC322" i="3"/>
  <c r="AK354" i="3"/>
  <c r="AC354" i="3"/>
  <c r="AK458" i="3"/>
  <c r="H40" i="9"/>
  <c r="AK7" i="3"/>
  <c r="AK15" i="3"/>
  <c r="AQ26" i="3"/>
  <c r="AQ27" i="3"/>
  <c r="AQ46" i="3"/>
  <c r="AQ47" i="3"/>
  <c r="AQ58" i="3"/>
  <c r="AQ59" i="3"/>
  <c r="AQ74" i="3"/>
  <c r="AQ75" i="3"/>
  <c r="AQ89" i="3"/>
  <c r="AQ92" i="3"/>
  <c r="AK167" i="3"/>
  <c r="AK175" i="3"/>
  <c r="AK183" i="3"/>
  <c r="AK191" i="3"/>
  <c r="AQ194" i="3"/>
  <c r="AQ195" i="3"/>
  <c r="AQ210" i="3"/>
  <c r="AQ211" i="3"/>
  <c r="AQ226" i="3"/>
  <c r="AQ227" i="3"/>
  <c r="AQ250" i="3"/>
  <c r="AQ254" i="3"/>
  <c r="AK261" i="3"/>
  <c r="AC261" i="3"/>
  <c r="AK330" i="3"/>
  <c r="AC330" i="3"/>
  <c r="AK362" i="3"/>
  <c r="AC362" i="3"/>
  <c r="AK396" i="3"/>
  <c r="AC396" i="3"/>
  <c r="AQ589" i="3"/>
  <c r="AQ616" i="3"/>
  <c r="AQ638" i="3"/>
  <c r="AQ652" i="3"/>
  <c r="AQ665" i="3"/>
  <c r="AQ690" i="3"/>
  <c r="AQ765" i="3"/>
  <c r="AQ857" i="3"/>
  <c r="AQ874" i="3"/>
  <c r="AK881" i="3"/>
  <c r="AQ917" i="3"/>
  <c r="AQ920" i="3"/>
  <c r="AQ921" i="3"/>
  <c r="AQ924" i="3"/>
  <c r="AQ925" i="3"/>
  <c r="R930" i="3"/>
  <c r="AQ930" i="3"/>
  <c r="R931" i="3"/>
  <c r="R933" i="3"/>
  <c r="AQ936" i="3"/>
  <c r="R942" i="3"/>
  <c r="T942" i="3" s="1"/>
  <c r="R943" i="3"/>
  <c r="T943" i="3" s="1"/>
  <c r="AC945" i="3"/>
  <c r="R948" i="3"/>
  <c r="T948" i="3" s="1"/>
  <c r="AC958" i="3"/>
  <c r="AQ959" i="3"/>
  <c r="AQ961" i="3"/>
  <c r="AK968" i="3"/>
  <c r="AC968" i="3"/>
  <c r="AQ979" i="3"/>
  <c r="R981" i="3"/>
  <c r="T981" i="3" s="1"/>
  <c r="R982" i="3"/>
  <c r="T982" i="3" s="1"/>
  <c r="AQ982" i="3"/>
  <c r="AC983" i="3"/>
  <c r="AQ990" i="3"/>
  <c r="R991" i="3"/>
  <c r="AC992" i="3"/>
  <c r="AK993" i="3"/>
  <c r="AC993" i="3"/>
  <c r="R1040" i="3"/>
  <c r="T1040" i="3" s="1"/>
  <c r="R234" i="3"/>
  <c r="AQ246" i="3"/>
  <c r="R247" i="3"/>
  <c r="AQ247" i="3"/>
  <c r="R248" i="3"/>
  <c r="R250" i="3"/>
  <c r="R254" i="3"/>
  <c r="AQ262" i="3"/>
  <c r="R263" i="3"/>
  <c r="AQ263" i="3"/>
  <c r="R264" i="3"/>
  <c r="R266" i="3"/>
  <c r="R270" i="3"/>
  <c r="R274" i="3"/>
  <c r="R282" i="3"/>
  <c r="AQ286" i="3"/>
  <c r="R287" i="3"/>
  <c r="AQ287" i="3"/>
  <c r="R288" i="3"/>
  <c r="AQ296" i="3"/>
  <c r="AQ297" i="3"/>
  <c r="R298" i="3"/>
  <c r="R301" i="3"/>
  <c r="R302" i="3"/>
  <c r="R305" i="3"/>
  <c r="R313" i="3"/>
  <c r="R321" i="3"/>
  <c r="R329" i="3"/>
  <c r="R337" i="3"/>
  <c r="R345" i="3"/>
  <c r="R353" i="3"/>
  <c r="R361" i="3"/>
  <c r="R369" i="3"/>
  <c r="R377" i="3"/>
  <c r="R385" i="3"/>
  <c r="AQ385" i="3"/>
  <c r="R386" i="3"/>
  <c r="R388" i="3"/>
  <c r="R398" i="3"/>
  <c r="R399" i="3"/>
  <c r="R400" i="3"/>
  <c r="AQ400" i="3"/>
  <c r="R401" i="3"/>
  <c r="R402" i="3"/>
  <c r="AQ402" i="3"/>
  <c r="R403" i="3"/>
  <c r="R404" i="3"/>
  <c r="AQ404" i="3"/>
  <c r="R405" i="3"/>
  <c r="R406" i="3"/>
  <c r="AQ406" i="3"/>
  <c r="R407" i="3"/>
  <c r="R408" i="3"/>
  <c r="AQ408" i="3"/>
  <c r="R409" i="3"/>
  <c r="R410" i="3"/>
  <c r="AQ410" i="3"/>
  <c r="R411" i="3"/>
  <c r="R412" i="3"/>
  <c r="AQ412" i="3"/>
  <c r="R413" i="3"/>
  <c r="R414" i="3"/>
  <c r="AQ414" i="3"/>
  <c r="R415" i="3"/>
  <c r="R416" i="3"/>
  <c r="AQ416" i="3"/>
  <c r="R417" i="3"/>
  <c r="AQ417" i="3"/>
  <c r="R425" i="3"/>
  <c r="R433" i="3"/>
  <c r="R441" i="3"/>
  <c r="R449" i="3"/>
  <c r="R453" i="3"/>
  <c r="R457" i="3"/>
  <c r="AQ460" i="3"/>
  <c r="AQ463" i="3"/>
  <c r="AQ464" i="3"/>
  <c r="AQ467" i="3"/>
  <c r="AQ468" i="3"/>
  <c r="AQ471" i="3"/>
  <c r="AQ472" i="3"/>
  <c r="AQ475" i="3"/>
  <c r="AQ476" i="3"/>
  <c r="AQ479" i="3"/>
  <c r="AQ480" i="3"/>
  <c r="AQ483" i="3"/>
  <c r="AQ484" i="3"/>
  <c r="AQ487" i="3"/>
  <c r="AQ488" i="3"/>
  <c r="AQ491" i="3"/>
  <c r="AQ492" i="3"/>
  <c r="AQ495" i="3"/>
  <c r="AQ496" i="3"/>
  <c r="AQ499" i="3"/>
  <c r="AQ500" i="3"/>
  <c r="AQ503" i="3"/>
  <c r="AQ504" i="3"/>
  <c r="AQ507" i="3"/>
  <c r="AQ508" i="3"/>
  <c r="R514" i="3"/>
  <c r="T514" i="3" s="1"/>
  <c r="AQ514" i="3"/>
  <c r="R516" i="3"/>
  <c r="R533" i="3"/>
  <c r="R538" i="3"/>
  <c r="AQ541" i="3"/>
  <c r="AC545" i="3"/>
  <c r="AQ547" i="3"/>
  <c r="AQ552" i="3"/>
  <c r="AQ556" i="3"/>
  <c r="AQ559" i="3"/>
  <c r="AQ563" i="3"/>
  <c r="R566" i="3"/>
  <c r="AQ566" i="3"/>
  <c r="R569" i="3"/>
  <c r="T569" i="3" s="1"/>
  <c r="R570" i="3"/>
  <c r="T570" i="3" s="1"/>
  <c r="AQ570" i="3"/>
  <c r="R584" i="3"/>
  <c r="T584" i="3" s="1"/>
  <c r="R585" i="3"/>
  <c r="T585" i="3" s="1"/>
  <c r="AQ585" i="3"/>
  <c r="AC587" i="3"/>
  <c r="AC598" i="3"/>
  <c r="AQ601" i="3"/>
  <c r="R607" i="3"/>
  <c r="T607" i="3" s="1"/>
  <c r="R611" i="3"/>
  <c r="T611" i="3" s="1"/>
  <c r="R612" i="3"/>
  <c r="T612" i="3" s="1"/>
  <c r="AQ617" i="3"/>
  <c r="AQ618" i="3"/>
  <c r="AC620" i="3"/>
  <c r="AQ627" i="3"/>
  <c r="R633" i="3"/>
  <c r="T633" i="3" s="1"/>
  <c r="AQ634" i="3"/>
  <c r="AC636" i="3"/>
  <c r="AQ643" i="3"/>
  <c r="R649" i="3"/>
  <c r="T649" i="3" s="1"/>
  <c r="R650" i="3"/>
  <c r="T650" i="3" s="1"/>
  <c r="AQ650" i="3"/>
  <c r="AC652" i="3"/>
  <c r="R653" i="3"/>
  <c r="T653" i="3" s="1"/>
  <c r="R660" i="3"/>
  <c r="T660" i="3" s="1"/>
  <c r="AK663" i="3"/>
  <c r="AQ668" i="3"/>
  <c r="AQ676" i="3"/>
  <c r="R682" i="3"/>
  <c r="T682" i="3" s="1"/>
  <c r="R683" i="3"/>
  <c r="T683" i="3" s="1"/>
  <c r="R686" i="3"/>
  <c r="T686" i="3" s="1"/>
  <c r="R687" i="3"/>
  <c r="T687" i="3" s="1"/>
  <c r="R693" i="3"/>
  <c r="R695" i="3"/>
  <c r="R697" i="3"/>
  <c r="T697" i="3" s="1"/>
  <c r="R702" i="3"/>
  <c r="T702" i="3" s="1"/>
  <c r="R704" i="3"/>
  <c r="T704" i="3" s="1"/>
  <c r="AC707" i="3"/>
  <c r="AQ708" i="3"/>
  <c r="R712" i="3"/>
  <c r="T712" i="3" s="1"/>
  <c r="R717" i="3"/>
  <c r="T717" i="3" s="1"/>
  <c r="R721" i="3"/>
  <c r="T721" i="3" s="1"/>
  <c r="R729" i="3"/>
  <c r="AC732" i="3"/>
  <c r="R741" i="3"/>
  <c r="T741" i="3" s="1"/>
  <c r="R743" i="3"/>
  <c r="T743" i="3" s="1"/>
  <c r="R744" i="3"/>
  <c r="R750" i="3"/>
  <c r="R751" i="3"/>
  <c r="R755" i="3"/>
  <c r="R756" i="3"/>
  <c r="R759" i="3"/>
  <c r="R760" i="3"/>
  <c r="T760" i="3" s="1"/>
  <c r="R761" i="3"/>
  <c r="T761" i="3" s="1"/>
  <c r="AQ761" i="3"/>
  <c r="AC763" i="3"/>
  <c r="AQ770" i="3"/>
  <c r="AC773" i="3"/>
  <c r="AQ773" i="3"/>
  <c r="AQ774" i="3"/>
  <c r="AC797" i="3"/>
  <c r="AQ801" i="3"/>
  <c r="AQ802" i="3"/>
  <c r="AQ803" i="3"/>
  <c r="AQ804" i="3"/>
  <c r="AQ805" i="3"/>
  <c r="AQ806" i="3"/>
  <c r="AQ807" i="3"/>
  <c r="AQ808" i="3"/>
  <c r="AQ809" i="3"/>
  <c r="AQ810" i="3"/>
  <c r="AQ811" i="3"/>
  <c r="AQ812" i="3"/>
  <c r="AQ814" i="3"/>
  <c r="R816" i="3"/>
  <c r="AQ817" i="3"/>
  <c r="R818" i="3"/>
  <c r="T818" i="3" s="1"/>
  <c r="AQ818" i="3"/>
  <c r="R820" i="3"/>
  <c r="R822" i="3"/>
  <c r="AK825" i="3"/>
  <c r="AQ830" i="3"/>
  <c r="AC835" i="3"/>
  <c r="AQ841" i="3"/>
  <c r="AC843" i="3"/>
  <c r="AC849" i="3"/>
  <c r="R864" i="3"/>
  <c r="AK866" i="3"/>
  <c r="R868" i="3"/>
  <c r="AK870" i="3"/>
  <c r="AQ880" i="3"/>
  <c r="AQ882" i="3"/>
  <c r="AK885" i="3"/>
  <c r="R888" i="3"/>
  <c r="T888" i="3" s="1"/>
  <c r="AQ899" i="3"/>
  <c r="AQ902" i="3"/>
  <c r="AQ903" i="3"/>
  <c r="AQ906" i="3"/>
  <c r="AQ907" i="3"/>
  <c r="AQ910" i="3"/>
  <c r="AQ931" i="3"/>
  <c r="AQ962" i="3"/>
  <c r="AK964" i="3"/>
  <c r="AC964" i="3"/>
  <c r="AQ974" i="3"/>
  <c r="AQ975" i="3"/>
  <c r="AK980" i="3"/>
  <c r="AC980" i="3"/>
  <c r="AC1013" i="3"/>
  <c r="R1036" i="3"/>
  <c r="T1036" i="3" s="1"/>
  <c r="AK1045" i="3"/>
  <c r="AC1066" i="3"/>
  <c r="AD1066" i="3"/>
  <c r="AE1066" i="3" s="1"/>
  <c r="AQ251" i="3"/>
  <c r="AQ266" i="3"/>
  <c r="AQ267" i="3"/>
  <c r="AQ386" i="3"/>
  <c r="AQ393" i="3"/>
  <c r="AQ419" i="3"/>
  <c r="AQ427" i="3"/>
  <c r="AQ435" i="3"/>
  <c r="AQ443" i="3"/>
  <c r="AK452" i="3"/>
  <c r="AK456" i="3"/>
  <c r="AK537" i="3"/>
  <c r="AQ916" i="3"/>
  <c r="R934" i="3"/>
  <c r="T934" i="3" s="1"/>
  <c r="R935" i="3"/>
  <c r="T935" i="3" s="1"/>
  <c r="AC937" i="3"/>
  <c r="AQ960" i="3"/>
  <c r="AQ971" i="3"/>
  <c r="AC988" i="3"/>
  <c r="R997" i="3"/>
  <c r="T997" i="3" s="1"/>
  <c r="R998" i="3"/>
  <c r="R1001" i="3"/>
  <c r="R1002" i="3"/>
  <c r="AQ1007" i="3"/>
  <c r="R1009" i="3"/>
  <c r="T1009" i="3" s="1"/>
  <c r="R1010" i="3"/>
  <c r="T1010" i="3" s="1"/>
  <c r="AK1012" i="3"/>
  <c r="AC1012" i="3"/>
  <c r="AK1021" i="3"/>
  <c r="AC1021" i="3"/>
  <c r="AK1049" i="3"/>
  <c r="AC1049" i="3"/>
  <c r="AQ255" i="3"/>
  <c r="R262" i="3"/>
  <c r="AQ270" i="3"/>
  <c r="AQ271" i="3"/>
  <c r="AC277" i="3"/>
  <c r="AQ278" i="3"/>
  <c r="R279" i="3"/>
  <c r="AQ279" i="3"/>
  <c r="R280" i="3"/>
  <c r="AQ289" i="3"/>
  <c r="R290" i="3"/>
  <c r="AC292" i="3"/>
  <c r="AQ294" i="3"/>
  <c r="R295" i="3"/>
  <c r="AQ295" i="3"/>
  <c r="R296" i="3"/>
  <c r="R299" i="3"/>
  <c r="R300" i="3"/>
  <c r="R303" i="3"/>
  <c r="R304" i="3"/>
  <c r="R309" i="3"/>
  <c r="AC310" i="3"/>
  <c r="R317" i="3"/>
  <c r="AC318" i="3"/>
  <c r="R325" i="3"/>
  <c r="AC326" i="3"/>
  <c r="R333" i="3"/>
  <c r="AC334" i="3"/>
  <c r="R341" i="3"/>
  <c r="AC342" i="3"/>
  <c r="R349" i="3"/>
  <c r="AC350" i="3"/>
  <c r="R357" i="3"/>
  <c r="AC358" i="3"/>
  <c r="R365" i="3"/>
  <c r="AC366" i="3"/>
  <c r="R373" i="3"/>
  <c r="AC374" i="3"/>
  <c r="R381" i="3"/>
  <c r="AC382" i="3"/>
  <c r="R389" i="3"/>
  <c r="AQ389" i="3"/>
  <c r="AC392" i="3"/>
  <c r="AQ394" i="3"/>
  <c r="AC395" i="3"/>
  <c r="R421" i="3"/>
  <c r="R429" i="3"/>
  <c r="R437" i="3"/>
  <c r="R445" i="3"/>
  <c r="R451" i="3"/>
  <c r="R455" i="3"/>
  <c r="R459" i="3"/>
  <c r="R464" i="3"/>
  <c r="R468" i="3"/>
  <c r="R472" i="3"/>
  <c r="R476" i="3"/>
  <c r="R480" i="3"/>
  <c r="R484" i="3"/>
  <c r="R488" i="3"/>
  <c r="R492" i="3"/>
  <c r="R496" i="3"/>
  <c r="R500" i="3"/>
  <c r="R504" i="3"/>
  <c r="R508" i="3"/>
  <c r="AC509" i="3"/>
  <c r="AQ515" i="3"/>
  <c r="AQ516" i="3"/>
  <c r="AQ519" i="3"/>
  <c r="AQ520" i="3"/>
  <c r="AQ523" i="3"/>
  <c r="AQ524" i="3"/>
  <c r="AQ535" i="3"/>
  <c r="R539" i="3"/>
  <c r="T539" i="3" s="1"/>
  <c r="R540" i="3"/>
  <c r="T540" i="3" s="1"/>
  <c r="AC542" i="3"/>
  <c r="AQ544" i="3"/>
  <c r="AC548" i="3"/>
  <c r="R551" i="3"/>
  <c r="T551" i="3" s="1"/>
  <c r="AC553" i="3"/>
  <c r="R555" i="3"/>
  <c r="T555" i="3" s="1"/>
  <c r="AQ555" i="3"/>
  <c r="AC557" i="3"/>
  <c r="AQ558" i="3"/>
  <c r="AC560" i="3"/>
  <c r="R562" i="3"/>
  <c r="T562" i="3" s="1"/>
  <c r="AQ562" i="3"/>
  <c r="AC564" i="3"/>
  <c r="AQ571" i="3"/>
  <c r="AQ574" i="3"/>
  <c r="AQ575" i="3"/>
  <c r="AQ578" i="3"/>
  <c r="AQ579" i="3"/>
  <c r="AQ586" i="3"/>
  <c r="R592" i="3"/>
  <c r="T592" i="3" s="1"/>
  <c r="R593" i="3"/>
  <c r="AQ603" i="3"/>
  <c r="R605" i="3"/>
  <c r="T605" i="3" s="1"/>
  <c r="AQ605" i="3"/>
  <c r="R609" i="3"/>
  <c r="T609" i="3" s="1"/>
  <c r="AQ609" i="3"/>
  <c r="R613" i="3"/>
  <c r="T613" i="3" s="1"/>
  <c r="AQ613" i="3"/>
  <c r="AQ614" i="3"/>
  <c r="AQ619" i="3"/>
  <c r="R625" i="3"/>
  <c r="T625" i="3" s="1"/>
  <c r="AQ626" i="3"/>
  <c r="AC628" i="3"/>
  <c r="AQ635" i="3"/>
  <c r="R641" i="3"/>
  <c r="T641" i="3" s="1"/>
  <c r="R642" i="3"/>
  <c r="T642" i="3" s="1"/>
  <c r="AQ642" i="3"/>
  <c r="AC644" i="3"/>
  <c r="AQ651" i="3"/>
  <c r="R655" i="3"/>
  <c r="R662" i="3"/>
  <c r="T662" i="3" s="1"/>
  <c r="AQ667" i="3"/>
  <c r="AC669" i="3"/>
  <c r="R673" i="3"/>
  <c r="T673" i="3" s="1"/>
  <c r="AQ673" i="3"/>
  <c r="AC674" i="3"/>
  <c r="AQ675" i="3"/>
  <c r="AC677" i="3"/>
  <c r="R690" i="3"/>
  <c r="T690" i="3" s="1"/>
  <c r="R692" i="3"/>
  <c r="R694" i="3"/>
  <c r="R698" i="3"/>
  <c r="T698" i="3" s="1"/>
  <c r="R699" i="3"/>
  <c r="T699" i="3" s="1"/>
  <c r="R701" i="3"/>
  <c r="T701" i="3" s="1"/>
  <c r="AQ712" i="3"/>
  <c r="R716" i="3"/>
  <c r="T716" i="3" s="1"/>
  <c r="AC720" i="3"/>
  <c r="AQ727" i="3"/>
  <c r="AQ728" i="3"/>
  <c r="AQ729" i="3"/>
  <c r="AQ730" i="3"/>
  <c r="AK733" i="3"/>
  <c r="AQ735" i="3"/>
  <c r="AQ736" i="3"/>
  <c r="AQ737" i="3"/>
  <c r="R747" i="3"/>
  <c r="T747" i="3" s="1"/>
  <c r="R749" i="3"/>
  <c r="R752" i="3"/>
  <c r="T752" i="3" s="1"/>
  <c r="R754" i="3"/>
  <c r="R757" i="3"/>
  <c r="R758" i="3"/>
  <c r="AQ762" i="3"/>
  <c r="R768" i="3"/>
  <c r="T768" i="3" s="1"/>
  <c r="R769" i="3"/>
  <c r="T769" i="3" s="1"/>
  <c r="AQ769" i="3"/>
  <c r="AC771" i="3"/>
  <c r="AQ772" i="3"/>
  <c r="AC775" i="3"/>
  <c r="R778" i="3"/>
  <c r="AQ778" i="3"/>
  <c r="R781" i="3"/>
  <c r="T781" i="3" s="1"/>
  <c r="AC781" i="3"/>
  <c r="AQ782" i="3"/>
  <c r="AQ783" i="3"/>
  <c r="AQ785" i="3"/>
  <c r="AQ786" i="3"/>
  <c r="AQ787" i="3"/>
  <c r="AQ789" i="3"/>
  <c r="AQ790" i="3"/>
  <c r="AQ794" i="3"/>
  <c r="AC795" i="3"/>
  <c r="AC798" i="3"/>
  <c r="R799" i="3"/>
  <c r="AQ819" i="3"/>
  <c r="AQ821" i="3"/>
  <c r="R824" i="3"/>
  <c r="T824" i="3" s="1"/>
  <c r="AQ834" i="3"/>
  <c r="AC837" i="3"/>
  <c r="AQ842" i="3"/>
  <c r="AQ848" i="3"/>
  <c r="AK851" i="3"/>
  <c r="R854" i="3"/>
  <c r="R855" i="3"/>
  <c r="AQ855" i="3"/>
  <c r="AK864" i="3"/>
  <c r="R866" i="3"/>
  <c r="AK868" i="3"/>
  <c r="R870" i="3"/>
  <c r="R876" i="3"/>
  <c r="T876" i="3" s="1"/>
  <c r="R878" i="3"/>
  <c r="T878" i="3" s="1"/>
  <c r="R879" i="3"/>
  <c r="T879" i="3" s="1"/>
  <c r="AQ879" i="3"/>
  <c r="R880" i="3"/>
  <c r="T880" i="3" s="1"/>
  <c r="R881" i="3"/>
  <c r="T881" i="3" s="1"/>
  <c r="R890" i="3"/>
  <c r="T890" i="3" s="1"/>
  <c r="R891" i="3"/>
  <c r="R894" i="3"/>
  <c r="R898" i="3"/>
  <c r="T898" i="3" s="1"/>
  <c r="R900" i="3"/>
  <c r="AC911" i="3"/>
  <c r="AQ913" i="3"/>
  <c r="AQ914" i="3"/>
  <c r="R919" i="3"/>
  <c r="R920" i="3"/>
  <c r="R923" i="3"/>
  <c r="R924" i="3"/>
  <c r="R927" i="3"/>
  <c r="R928" i="3"/>
  <c r="T928" i="3" s="1"/>
  <c r="AQ928" i="3"/>
  <c r="AC933" i="3"/>
  <c r="R936" i="3"/>
  <c r="T936" i="3" s="1"/>
  <c r="AQ940" i="3"/>
  <c r="R946" i="3"/>
  <c r="T946" i="3" s="1"/>
  <c r="R947" i="3"/>
  <c r="T947" i="3" s="1"/>
  <c r="AC949" i="3"/>
  <c r="R952" i="3"/>
  <c r="AD954" i="3"/>
  <c r="AE954" i="3" s="1"/>
  <c r="AC966" i="3"/>
  <c r="AQ967" i="3"/>
  <c r="AK972" i="3"/>
  <c r="AC972" i="3"/>
  <c r="R984" i="3"/>
  <c r="T984" i="3" s="1"/>
  <c r="R985" i="3"/>
  <c r="R986" i="3"/>
  <c r="T986" i="3" s="1"/>
  <c r="AK1008" i="3"/>
  <c r="AC1008" i="3"/>
  <c r="AK1024" i="3"/>
  <c r="AC1024" i="3"/>
  <c r="AK1025" i="3"/>
  <c r="AC1025" i="3"/>
  <c r="AQ1132" i="3"/>
  <c r="AQ1408" i="3"/>
  <c r="AQ1428" i="3"/>
  <c r="AQ1436" i="3"/>
  <c r="R1477" i="3"/>
  <c r="AQ1480" i="3"/>
  <c r="AC1482" i="3"/>
  <c r="AC1485" i="3"/>
  <c r="R1489" i="3"/>
  <c r="AQ1491" i="3"/>
  <c r="AC1493" i="3"/>
  <c r="R1495" i="3"/>
  <c r="R1497" i="3"/>
  <c r="AQ1500" i="3"/>
  <c r="AC1502" i="3"/>
  <c r="AC1505" i="3"/>
  <c r="R1507" i="3"/>
  <c r="T1507" i="3" s="1"/>
  <c r="R1510" i="3"/>
  <c r="T1510" i="3" s="1"/>
  <c r="AC1510" i="3"/>
  <c r="R1515" i="3"/>
  <c r="T1515" i="3" s="1"/>
  <c r="R1518" i="3"/>
  <c r="T1518" i="3" s="1"/>
  <c r="AC1518" i="3"/>
  <c r="R1523" i="3"/>
  <c r="T1523" i="3" s="1"/>
  <c r="R1527" i="3"/>
  <c r="T1527" i="3" s="1"/>
  <c r="AQ1530" i="3"/>
  <c r="AQ1531" i="3"/>
  <c r="AQ1536" i="3"/>
  <c r="AQ1537" i="3"/>
  <c r="AQ1538" i="3"/>
  <c r="AQ1552" i="3"/>
  <c r="R1557" i="3"/>
  <c r="T1557" i="3" s="1"/>
  <c r="R1560" i="3"/>
  <c r="R1561" i="3"/>
  <c r="R1564" i="3"/>
  <c r="R1565" i="3"/>
  <c r="R1014" i="3"/>
  <c r="AQ1014" i="3"/>
  <c r="R1015" i="3"/>
  <c r="R1017" i="3"/>
  <c r="R1028" i="3"/>
  <c r="T1028" i="3" s="1"/>
  <c r="AQ1048" i="3"/>
  <c r="R1054" i="3"/>
  <c r="T1054" i="3" s="1"/>
  <c r="R1055" i="3"/>
  <c r="T1055" i="3" s="1"/>
  <c r="AQ1076" i="3"/>
  <c r="AQ1079" i="3"/>
  <c r="AQ1080" i="3"/>
  <c r="R1085" i="3"/>
  <c r="R1086" i="3"/>
  <c r="AQ1098" i="3"/>
  <c r="AC1105" i="3"/>
  <c r="R1107" i="3"/>
  <c r="R1108" i="3"/>
  <c r="R1111" i="3"/>
  <c r="R1112" i="3"/>
  <c r="R1115" i="3"/>
  <c r="R1116" i="3"/>
  <c r="R1119" i="3"/>
  <c r="R1120" i="3"/>
  <c r="R1123" i="3"/>
  <c r="R1124" i="3"/>
  <c r="R1127" i="3"/>
  <c r="R1128" i="3"/>
  <c r="T1128" i="3" s="1"/>
  <c r="AQ1128" i="3"/>
  <c r="AC1130" i="3"/>
  <c r="R1133" i="3"/>
  <c r="T1133" i="3" s="1"/>
  <c r="AQ1137" i="3"/>
  <c r="R1143" i="3"/>
  <c r="T1143" i="3" s="1"/>
  <c r="R1144" i="3"/>
  <c r="T1144" i="3" s="1"/>
  <c r="AQ1144" i="3"/>
  <c r="AC1146" i="3"/>
  <c r="R1150" i="3"/>
  <c r="T1150" i="3" s="1"/>
  <c r="R1152" i="3"/>
  <c r="T1152" i="3" s="1"/>
  <c r="AC1152" i="3"/>
  <c r="R1153" i="3"/>
  <c r="T1153" i="3" s="1"/>
  <c r="R1167" i="3"/>
  <c r="AQ1167" i="3"/>
  <c r="AC1168" i="3"/>
  <c r="R1175" i="3"/>
  <c r="T1175" i="3" s="1"/>
  <c r="R1176" i="3"/>
  <c r="T1176" i="3" s="1"/>
  <c r="AC1176" i="3"/>
  <c r="AC1180" i="3"/>
  <c r="R1184" i="3"/>
  <c r="R1185" i="3"/>
  <c r="AQ1185" i="3"/>
  <c r="AC1186" i="3"/>
  <c r="AQ1187" i="3"/>
  <c r="R1188" i="3"/>
  <c r="T1188" i="3" s="1"/>
  <c r="AQ1192" i="3"/>
  <c r="R1203" i="3"/>
  <c r="R1206" i="3"/>
  <c r="T1206" i="3" s="1"/>
  <c r="AQ1207" i="3"/>
  <c r="AQ1214" i="3"/>
  <c r="AQ1215" i="3"/>
  <c r="AQ1222" i="3"/>
  <c r="AQ1223" i="3"/>
  <c r="AQ1226" i="3"/>
  <c r="R1231" i="3"/>
  <c r="AC1234" i="3"/>
  <c r="AC1238" i="3"/>
  <c r="AC1240" i="3"/>
  <c r="AC1243" i="3"/>
  <c r="AC1246" i="3"/>
  <c r="AQ1247" i="3"/>
  <c r="R1250" i="3"/>
  <c r="R1251" i="3"/>
  <c r="T1251" i="3" s="1"/>
  <c r="R1254" i="3"/>
  <c r="T1254" i="3" s="1"/>
  <c r="R1261" i="3"/>
  <c r="AC1262" i="3"/>
  <c r="AC1269" i="3"/>
  <c r="R1271" i="3"/>
  <c r="T1271" i="3" s="1"/>
  <c r="AC1273" i="3"/>
  <c r="AC1314" i="3"/>
  <c r="R1319" i="3"/>
  <c r="T1319" i="3" s="1"/>
  <c r="AQ1326" i="3"/>
  <c r="AC1329" i="3"/>
  <c r="AQ1331" i="3"/>
  <c r="AC1336" i="3"/>
  <c r="AQ1346" i="3"/>
  <c r="R1350" i="3"/>
  <c r="T1350" i="3" s="1"/>
  <c r="AC1354" i="3"/>
  <c r="AC1359" i="3"/>
  <c r="R1361" i="3"/>
  <c r="AD1363" i="3"/>
  <c r="AE1363" i="3" s="1"/>
  <c r="R1364" i="3"/>
  <c r="T1364" i="3" s="1"/>
  <c r="R1365" i="3"/>
  <c r="T1365" i="3" s="1"/>
  <c r="AQ1370" i="3"/>
  <c r="AQ1372" i="3"/>
  <c r="AC1381" i="3"/>
  <c r="AC1384" i="3"/>
  <c r="R1388" i="3"/>
  <c r="R1391" i="3"/>
  <c r="T1391" i="3" s="1"/>
  <c r="R1392" i="3"/>
  <c r="T1392" i="3" s="1"/>
  <c r="AQ1392" i="3"/>
  <c r="AC1403" i="3"/>
  <c r="R1405" i="3"/>
  <c r="T1405" i="3" s="1"/>
  <c r="AC1406" i="3"/>
  <c r="AQ1410" i="3"/>
  <c r="R1417" i="3"/>
  <c r="AQ1417" i="3"/>
  <c r="R1420" i="3"/>
  <c r="AQ1423" i="3"/>
  <c r="R1432" i="3"/>
  <c r="AC1435" i="3"/>
  <c r="R1437" i="3"/>
  <c r="T1437" i="3" s="1"/>
  <c r="AC1441" i="3"/>
  <c r="AC1446" i="3"/>
  <c r="AC1447" i="3"/>
  <c r="AQ1451" i="3"/>
  <c r="AC1454" i="3"/>
  <c r="AQ1457" i="3"/>
  <c r="AQ1458" i="3"/>
  <c r="R1464" i="3"/>
  <c r="T1464" i="3" s="1"/>
  <c r="R1465" i="3"/>
  <c r="T1465" i="3" s="1"/>
  <c r="R1467" i="3"/>
  <c r="AQ1471" i="3"/>
  <c r="AC1472" i="3"/>
  <c r="AC1474" i="3"/>
  <c r="AQ1554" i="3"/>
  <c r="AQ1189" i="3"/>
  <c r="AQ1195" i="3"/>
  <c r="AQ1203" i="3"/>
  <c r="AC1325" i="3"/>
  <c r="R1329" i="3"/>
  <c r="R1335" i="3"/>
  <c r="T1335" i="3" s="1"/>
  <c r="R1336" i="3"/>
  <c r="T1336" i="3" s="1"/>
  <c r="R1338" i="3"/>
  <c r="R1343" i="3"/>
  <c r="AQ1348" i="3"/>
  <c r="AQ1349" i="3"/>
  <c r="R1353" i="3"/>
  <c r="T1353" i="3" s="1"/>
  <c r="R1354" i="3"/>
  <c r="T1354" i="3" s="1"/>
  <c r="R1359" i="3"/>
  <c r="AC1360" i="3"/>
  <c r="AC1362" i="3"/>
  <c r="AQ1364" i="3"/>
  <c r="R1374" i="3"/>
  <c r="T1374" i="3" s="1"/>
  <c r="R1376" i="3"/>
  <c r="T1376" i="3" s="1"/>
  <c r="R1377" i="3"/>
  <c r="T1377" i="3" s="1"/>
  <c r="R1379" i="3"/>
  <c r="T1379" i="3" s="1"/>
  <c r="AC1379" i="3"/>
  <c r="R1384" i="3"/>
  <c r="AQ1386" i="3"/>
  <c r="AC1387" i="3"/>
  <c r="AC1390" i="3"/>
  <c r="R1396" i="3"/>
  <c r="R1397" i="3"/>
  <c r="R1400" i="3"/>
  <c r="R1401" i="3"/>
  <c r="R1413" i="3"/>
  <c r="R1414" i="3"/>
  <c r="T1414" i="3" s="1"/>
  <c r="AQ1414" i="3"/>
  <c r="AC1416" i="3"/>
  <c r="AQ1418" i="3"/>
  <c r="AC1419" i="3"/>
  <c r="R1425" i="3"/>
  <c r="T1425" i="3" s="1"/>
  <c r="R1426" i="3"/>
  <c r="T1426" i="3" s="1"/>
  <c r="AC1428" i="3"/>
  <c r="AQ1429" i="3"/>
  <c r="AC1431" i="3"/>
  <c r="AC1434" i="3"/>
  <c r="AQ1437" i="3"/>
  <c r="AC1440" i="3"/>
  <c r="AC1445" i="3"/>
  <c r="R1453" i="3"/>
  <c r="R1454" i="3"/>
  <c r="R1460" i="3"/>
  <c r="T1460" i="3" s="1"/>
  <c r="R1461" i="3"/>
  <c r="T1461" i="3" s="1"/>
  <c r="AQ1461" i="3"/>
  <c r="AC1463" i="3"/>
  <c r="AQ1465" i="3"/>
  <c r="AC1466" i="3"/>
  <c r="AC1468" i="3"/>
  <c r="AC1469" i="3"/>
  <c r="R1470" i="3"/>
  <c r="R1474" i="3"/>
  <c r="R1476" i="3"/>
  <c r="R1478" i="3"/>
  <c r="R1483" i="3"/>
  <c r="AC1484" i="3"/>
  <c r="AC1491" i="3"/>
  <c r="R1494" i="3"/>
  <c r="R1496" i="3"/>
  <c r="R1498" i="3"/>
  <c r="R1503" i="3"/>
  <c r="AC1504" i="3"/>
  <c r="R1506" i="3"/>
  <c r="R1512" i="3"/>
  <c r="T1512" i="3" s="1"/>
  <c r="AQ1515" i="3"/>
  <c r="AQ1518" i="3"/>
  <c r="R1520" i="3"/>
  <c r="T1520" i="3" s="1"/>
  <c r="AQ1523" i="3"/>
  <c r="R1530" i="3"/>
  <c r="T1530" i="3" s="1"/>
  <c r="R1535" i="3"/>
  <c r="R1537" i="3"/>
  <c r="AQ1541" i="3"/>
  <c r="AQ1544" i="3"/>
  <c r="AQ1545" i="3"/>
  <c r="AQ1548" i="3"/>
  <c r="AC1554" i="3"/>
  <c r="AQ963" i="3"/>
  <c r="AQ965" i="3"/>
  <c r="R970" i="3"/>
  <c r="T970" i="3" s="1"/>
  <c r="R978" i="3"/>
  <c r="T978" i="3" s="1"/>
  <c r="AQ978" i="3"/>
  <c r="AQ987" i="3"/>
  <c r="R995" i="3"/>
  <c r="T995" i="3" s="1"/>
  <c r="R1011" i="3"/>
  <c r="R1018" i="3"/>
  <c r="AQ1023" i="3"/>
  <c r="R1046" i="3"/>
  <c r="T1046" i="3" s="1"/>
  <c r="R1047" i="3"/>
  <c r="T1047" i="3" s="1"/>
  <c r="R1052" i="3"/>
  <c r="T1052" i="3" s="1"/>
  <c r="AQ1056" i="3"/>
  <c r="AQ1057" i="3"/>
  <c r="AQ1060" i="3"/>
  <c r="AQ1061" i="3"/>
  <c r="AQ1064" i="3"/>
  <c r="AQ1065" i="3"/>
  <c r="R1067" i="3"/>
  <c r="R1068" i="3"/>
  <c r="R1071" i="3"/>
  <c r="R1072" i="3"/>
  <c r="R1075" i="3"/>
  <c r="T1075" i="3" s="1"/>
  <c r="AQ1075" i="3"/>
  <c r="R1081" i="3"/>
  <c r="R1089" i="3"/>
  <c r="T1089" i="3" s="1"/>
  <c r="R1092" i="3"/>
  <c r="R1093" i="3"/>
  <c r="R1096" i="3"/>
  <c r="R1097" i="3"/>
  <c r="T1097" i="3" s="1"/>
  <c r="AQ1097" i="3"/>
  <c r="AC1099" i="3"/>
  <c r="AQ1104" i="3"/>
  <c r="AQ1129" i="3"/>
  <c r="R1135" i="3"/>
  <c r="T1135" i="3" s="1"/>
  <c r="R1136" i="3"/>
  <c r="T1136" i="3" s="1"/>
  <c r="AQ1136" i="3"/>
  <c r="AC1138" i="3"/>
  <c r="R1141" i="3"/>
  <c r="T1141" i="3" s="1"/>
  <c r="AQ1145" i="3"/>
  <c r="AQ1151" i="3"/>
  <c r="R1155" i="3"/>
  <c r="T1155" i="3" s="1"/>
  <c r="R1159" i="3"/>
  <c r="R1163" i="3"/>
  <c r="T1163" i="3" s="1"/>
  <c r="AC1164" i="3"/>
  <c r="R1171" i="3"/>
  <c r="AC1172" i="3"/>
  <c r="AC1178" i="3"/>
  <c r="AC1182" i="3"/>
  <c r="AQ1191" i="3"/>
  <c r="AC1193" i="3"/>
  <c r="AQ1194" i="3"/>
  <c r="R1197" i="3"/>
  <c r="T1197" i="3" s="1"/>
  <c r="AQ1197" i="3"/>
  <c r="R1200" i="3"/>
  <c r="T1200" i="3" s="1"/>
  <c r="AC1201" i="3"/>
  <c r="R1202" i="3"/>
  <c r="AQ1211" i="3"/>
  <c r="AQ1219" i="3"/>
  <c r="AD1226" i="3"/>
  <c r="AE1226" i="3" s="1"/>
  <c r="R1228" i="3"/>
  <c r="R1229" i="3"/>
  <c r="T1229" i="3" s="1"/>
  <c r="AQ1229" i="3"/>
  <c r="AC1232" i="3"/>
  <c r="AC1236" i="3"/>
  <c r="AC1239" i="3"/>
  <c r="AC1241" i="3"/>
  <c r="AQ1242" i="3"/>
  <c r="AC1244" i="3"/>
  <c r="R1252" i="3"/>
  <c r="T1252" i="3" s="1"/>
  <c r="AQ1252" i="3"/>
  <c r="R1253" i="3"/>
  <c r="T1253" i="3" s="1"/>
  <c r="R1257" i="3"/>
  <c r="AQ1258" i="3"/>
  <c r="AC1260" i="3"/>
  <c r="AC1263" i="3"/>
  <c r="R1267" i="3"/>
  <c r="R1270" i="3"/>
  <c r="R1275" i="3"/>
  <c r="T1275" i="3" s="1"/>
  <c r="R1280" i="3"/>
  <c r="AQ1282" i="3"/>
  <c r="AQ1283" i="3"/>
  <c r="AQ1284" i="3"/>
  <c r="AQ1285" i="3"/>
  <c r="AQ1290" i="3"/>
  <c r="AQ1291" i="3"/>
  <c r="AQ1292" i="3"/>
  <c r="AQ1293" i="3"/>
  <c r="AQ1298" i="3"/>
  <c r="AQ1299" i="3"/>
  <c r="AQ1300" i="3"/>
  <c r="AQ1301" i="3"/>
  <c r="AQ1306" i="3"/>
  <c r="AQ1307" i="3"/>
  <c r="AQ1308" i="3"/>
  <c r="AQ1309" i="3"/>
  <c r="R1315" i="3"/>
  <c r="T1315" i="3" s="1"/>
  <c r="AC1318" i="3"/>
  <c r="R1341" i="3"/>
  <c r="R1356" i="3"/>
  <c r="T1356" i="3" s="1"/>
  <c r="R1369" i="3"/>
  <c r="R1371" i="3"/>
  <c r="T1371" i="3" s="1"/>
  <c r="AQ1382" i="3"/>
  <c r="AQ1454" i="3"/>
  <c r="AQ1470" i="3"/>
  <c r="R1471" i="3"/>
  <c r="AK1625" i="3"/>
  <c r="AC1625" i="3"/>
  <c r="AQ1836" i="3"/>
  <c r="AK1897" i="3"/>
  <c r="AC1897" i="3"/>
  <c r="AK1906" i="3"/>
  <c r="AC1906" i="3"/>
  <c r="AK1917" i="3"/>
  <c r="AC1917" i="3"/>
  <c r="AK1944" i="3"/>
  <c r="AC1944" i="3"/>
  <c r="AK1952" i="3"/>
  <c r="AC1952" i="3"/>
  <c r="R1540" i="3"/>
  <c r="T1540" i="3" s="1"/>
  <c r="R1550" i="3"/>
  <c r="T1550" i="3" s="1"/>
  <c r="R1551" i="3"/>
  <c r="T1551" i="3" s="1"/>
  <c r="AQ1551" i="3"/>
  <c r="R1554" i="3"/>
  <c r="AQ1600" i="3"/>
  <c r="R1603" i="3"/>
  <c r="T1603" i="3" s="1"/>
  <c r="R1604" i="3"/>
  <c r="T1604" i="3" s="1"/>
  <c r="AQ1604" i="3"/>
  <c r="R1609" i="3"/>
  <c r="T1609" i="3" s="1"/>
  <c r="AQ1609" i="3"/>
  <c r="R1623" i="3"/>
  <c r="AQ1629" i="3"/>
  <c r="AQ1630" i="3"/>
  <c r="AQ1631" i="3"/>
  <c r="AQ1633" i="3"/>
  <c r="AQ1634" i="3"/>
  <c r="AQ1635" i="3"/>
  <c r="AQ1637" i="3"/>
  <c r="AQ1638" i="3"/>
  <c r="AQ1639" i="3"/>
  <c r="AQ1641" i="3"/>
  <c r="AQ1643" i="3"/>
  <c r="AC1648" i="3"/>
  <c r="R1651" i="3"/>
  <c r="T1651" i="3" s="1"/>
  <c r="AQ1655" i="3"/>
  <c r="R1662" i="3"/>
  <c r="R1663" i="3"/>
  <c r="R1666" i="3"/>
  <c r="R1667" i="3"/>
  <c r="R1670" i="3"/>
  <c r="R1671" i="3"/>
  <c r="R1674" i="3"/>
  <c r="R1675" i="3"/>
  <c r="R1678" i="3"/>
  <c r="R1679" i="3"/>
  <c r="R1682" i="3"/>
  <c r="R1683" i="3"/>
  <c r="AC1690" i="3"/>
  <c r="AC1693" i="3"/>
  <c r="AC1697" i="3"/>
  <c r="AC1702" i="3"/>
  <c r="AC1703" i="3"/>
  <c r="AQ1711" i="3"/>
  <c r="AC1712" i="3"/>
  <c r="R1715" i="3"/>
  <c r="AC1717" i="3"/>
  <c r="AQ1719" i="3"/>
  <c r="AC1720" i="3"/>
  <c r="R1723" i="3"/>
  <c r="AC1725" i="3"/>
  <c r="AQ1727" i="3"/>
  <c r="AC1728" i="3"/>
  <c r="R1731" i="3"/>
  <c r="AC1733" i="3"/>
  <c r="AQ1735" i="3"/>
  <c r="AC1736" i="3"/>
  <c r="R1739" i="3"/>
  <c r="AC1747" i="3"/>
  <c r="R1750" i="3"/>
  <c r="AC1751" i="3"/>
  <c r="R1758" i="3"/>
  <c r="AQ1762" i="3"/>
  <c r="AC1770" i="3"/>
  <c r="R1774" i="3"/>
  <c r="AQ1775" i="3"/>
  <c r="AC1777" i="3"/>
  <c r="AC1780" i="3"/>
  <c r="AC1786" i="3"/>
  <c r="R1790" i="3"/>
  <c r="T1790" i="3" s="1"/>
  <c r="R1791" i="3"/>
  <c r="T1791" i="3" s="1"/>
  <c r="AQ1796" i="3"/>
  <c r="AC1799" i="3"/>
  <c r="R1818" i="3"/>
  <c r="R1822" i="3"/>
  <c r="T1822" i="3" s="1"/>
  <c r="R1835" i="3"/>
  <c r="R1841" i="3"/>
  <c r="T1841" i="3" s="1"/>
  <c r="AQ1859" i="3"/>
  <c r="AQ1861" i="3"/>
  <c r="AQ1863" i="3"/>
  <c r="AC1864" i="3"/>
  <c r="AC1866" i="3"/>
  <c r="R1868" i="3"/>
  <c r="AQ1868" i="3"/>
  <c r="R1871" i="3"/>
  <c r="R1875" i="3"/>
  <c r="R1879" i="3"/>
  <c r="AC1883" i="3"/>
  <c r="R1886" i="3"/>
  <c r="AQ1886" i="3"/>
  <c r="R1887" i="3"/>
  <c r="R1891" i="3"/>
  <c r="AQ1894" i="3"/>
  <c r="R1914" i="3"/>
  <c r="AC1919" i="3"/>
  <c r="R1922" i="3"/>
  <c r="R1923" i="3"/>
  <c r="AK1956" i="3"/>
  <c r="AC1956" i="3"/>
  <c r="AQ1606" i="3"/>
  <c r="AQ1621" i="3"/>
  <c r="AQ1657" i="3"/>
  <c r="AQ1687" i="3"/>
  <c r="AQ1713" i="3"/>
  <c r="AQ1721" i="3"/>
  <c r="AQ1729" i="3"/>
  <c r="AQ1737" i="3"/>
  <c r="AQ1744" i="3"/>
  <c r="AQ1774" i="3"/>
  <c r="AQ1853" i="3"/>
  <c r="AQ1892" i="3"/>
  <c r="AQ1898" i="3"/>
  <c r="AK1899" i="3"/>
  <c r="AC1899" i="3"/>
  <c r="AK1935" i="3"/>
  <c r="AC1935" i="3"/>
  <c r="R1570" i="3"/>
  <c r="R1574" i="3"/>
  <c r="R1576" i="3"/>
  <c r="R1578" i="3"/>
  <c r="R1580" i="3"/>
  <c r="R1582" i="3"/>
  <c r="R1586" i="3"/>
  <c r="R1590" i="3"/>
  <c r="R1594" i="3"/>
  <c r="AQ1596" i="3"/>
  <c r="AQ1597" i="3"/>
  <c r="AQ1598" i="3"/>
  <c r="AQ1601" i="3"/>
  <c r="R1611" i="3"/>
  <c r="T1611" i="3" s="1"/>
  <c r="AQ1612" i="3"/>
  <c r="R1615" i="3"/>
  <c r="R1620" i="3"/>
  <c r="AC1621" i="3"/>
  <c r="AK1623" i="3"/>
  <c r="AC1644" i="3"/>
  <c r="R1653" i="3"/>
  <c r="T1653" i="3" s="1"/>
  <c r="R1654" i="3"/>
  <c r="T1654" i="3" s="1"/>
  <c r="AQ1654" i="3"/>
  <c r="AC1656" i="3"/>
  <c r="R1658" i="3"/>
  <c r="T1658" i="3" s="1"/>
  <c r="AC1686" i="3"/>
  <c r="AQ1688" i="3"/>
  <c r="AC1689" i="3"/>
  <c r="AC1695" i="3"/>
  <c r="AC1699" i="3"/>
  <c r="R1705" i="3"/>
  <c r="AQ1705" i="3"/>
  <c r="R1706" i="3"/>
  <c r="R1708" i="3"/>
  <c r="T1708" i="3" s="1"/>
  <c r="R1709" i="3"/>
  <c r="T1709" i="3" s="1"/>
  <c r="R1711" i="3"/>
  <c r="AC1713" i="3"/>
  <c r="AQ1715" i="3"/>
  <c r="AC1716" i="3"/>
  <c r="R1719" i="3"/>
  <c r="AC1721" i="3"/>
  <c r="AQ1723" i="3"/>
  <c r="AC1724" i="3"/>
  <c r="R1727" i="3"/>
  <c r="AC1729" i="3"/>
  <c r="AQ1731" i="3"/>
  <c r="AC1732" i="3"/>
  <c r="R1735" i="3"/>
  <c r="AC1737" i="3"/>
  <c r="R1740" i="3"/>
  <c r="AC1743" i="3"/>
  <c r="AQ1745" i="3"/>
  <c r="AC1746" i="3"/>
  <c r="R1749" i="3"/>
  <c r="AC1752" i="3"/>
  <c r="AC1754" i="3"/>
  <c r="R1755" i="3"/>
  <c r="R1757" i="3"/>
  <c r="R1759" i="3"/>
  <c r="AQ1760" i="3"/>
  <c r="AQ1761" i="3"/>
  <c r="AC1763" i="3"/>
  <c r="AC1772" i="3"/>
  <c r="R1773" i="3"/>
  <c r="AQ1776" i="3"/>
  <c r="AC1779" i="3"/>
  <c r="AC1781" i="3"/>
  <c r="R1782" i="3"/>
  <c r="R1784" i="3"/>
  <c r="T1784" i="3" s="1"/>
  <c r="R1785" i="3"/>
  <c r="T1785" i="3" s="1"/>
  <c r="AC1788" i="3"/>
  <c r="R1792" i="3"/>
  <c r="T1792" i="3" s="1"/>
  <c r="R1793" i="3"/>
  <c r="T1793" i="3" s="1"/>
  <c r="AQ1794" i="3"/>
  <c r="AQ1795" i="3"/>
  <c r="AC1797" i="3"/>
  <c r="AQ1798" i="3"/>
  <c r="AC1817" i="3"/>
  <c r="R1819" i="3"/>
  <c r="T1819" i="3" s="1"/>
  <c r="AQ1819" i="3"/>
  <c r="R1820" i="3"/>
  <c r="T1820" i="3" s="1"/>
  <c r="AQ1822" i="3"/>
  <c r="R1827" i="3"/>
  <c r="AC1832" i="3"/>
  <c r="AQ1833" i="3"/>
  <c r="AQ1834" i="3"/>
  <c r="AQ1835" i="3"/>
  <c r="R1847" i="3"/>
  <c r="R1848" i="3"/>
  <c r="R1849" i="3"/>
  <c r="AC1852" i="3"/>
  <c r="AC1854" i="3"/>
  <c r="AQ1856" i="3"/>
  <c r="R1858" i="3"/>
  <c r="T1858" i="3" s="1"/>
  <c r="AQ1858" i="3"/>
  <c r="R1859" i="3"/>
  <c r="T1859" i="3" s="1"/>
  <c r="AQ1871" i="3"/>
  <c r="AQ1875" i="3"/>
  <c r="AC1878" i="3"/>
  <c r="R1880" i="3"/>
  <c r="AQ1880" i="3"/>
  <c r="R1881" i="3"/>
  <c r="AQ1887" i="3"/>
  <c r="R1893" i="3"/>
  <c r="AK1903" i="3"/>
  <c r="AC1903" i="3"/>
  <c r="AK1913" i="3"/>
  <c r="AC1913" i="3"/>
  <c r="AQ1927" i="3"/>
  <c r="R1930" i="3"/>
  <c r="R1931" i="3"/>
  <c r="R1939" i="3"/>
  <c r="AQ1941" i="3"/>
  <c r="AQ1953" i="3"/>
  <c r="AQ1957" i="3"/>
  <c r="AQ1966" i="3"/>
  <c r="R1968" i="3"/>
  <c r="AC1977" i="3"/>
  <c r="AC1980" i="3"/>
  <c r="AQ1981" i="3"/>
  <c r="AC1986" i="3"/>
  <c r="AK1989" i="3"/>
  <c r="R1993" i="3"/>
  <c r="R1994" i="3"/>
  <c r="R1997" i="3"/>
  <c r="T1997" i="3" s="1"/>
  <c r="R2001" i="3"/>
  <c r="AQ2004" i="3"/>
  <c r="AQ2006" i="3"/>
  <c r="AQ2010" i="3"/>
  <c r="AQ2012" i="3"/>
  <c r="AQ2014" i="3"/>
  <c r="R2018" i="3"/>
  <c r="T2018" i="3" s="1"/>
  <c r="AQ2022" i="3"/>
  <c r="AC2025" i="3"/>
  <c r="AC2036" i="3"/>
  <c r="R2038" i="3"/>
  <c r="AQ2039" i="3"/>
  <c r="R2041" i="3"/>
  <c r="R2044" i="3"/>
  <c r="T2044" i="3" s="1"/>
  <c r="AC2048" i="3"/>
  <c r="R2051" i="3"/>
  <c r="T2051" i="3" s="1"/>
  <c r="AC2055" i="3"/>
  <c r="AQ2056" i="3"/>
  <c r="R2058" i="3"/>
  <c r="R2063" i="3"/>
  <c r="T2063" i="3" s="1"/>
  <c r="AQ2065" i="3"/>
  <c r="R2069" i="3"/>
  <c r="T2069" i="3" s="1"/>
  <c r="R2082" i="3"/>
  <c r="R2084" i="3"/>
  <c r="AQ2084" i="3"/>
  <c r="R2099" i="3"/>
  <c r="R2100" i="3"/>
  <c r="AQ2100" i="3"/>
  <c r="AQ2109" i="3"/>
  <c r="R2117" i="3"/>
  <c r="T2117" i="3" s="1"/>
  <c r="AD2125" i="3"/>
  <c r="AE2125" i="3" s="1"/>
  <c r="AQ1905" i="3"/>
  <c r="R1909" i="3"/>
  <c r="T1909" i="3" s="1"/>
  <c r="R1915" i="3"/>
  <c r="T1915" i="3" s="1"/>
  <c r="R1919" i="3"/>
  <c r="T1919" i="3" s="1"/>
  <c r="AQ1921" i="3"/>
  <c r="R1924" i="3"/>
  <c r="R1925" i="3"/>
  <c r="AQ1929" i="3"/>
  <c r="R1932" i="3"/>
  <c r="R1933" i="3"/>
  <c r="AQ1938" i="3"/>
  <c r="R1948" i="3"/>
  <c r="AQ1949" i="3"/>
  <c r="R1950" i="3"/>
  <c r="R1951" i="3"/>
  <c r="T1951" i="3" s="1"/>
  <c r="AQ1960" i="3"/>
  <c r="R1961" i="3"/>
  <c r="R1964" i="3"/>
  <c r="R1971" i="3"/>
  <c r="R1972" i="3"/>
  <c r="R1973" i="3"/>
  <c r="AQ1973" i="3"/>
  <c r="R1974" i="3"/>
  <c r="AQ1974" i="3"/>
  <c r="R1976" i="3"/>
  <c r="T1976" i="3" s="1"/>
  <c r="AC1982" i="3"/>
  <c r="AQ1983" i="3"/>
  <c r="R1984" i="3"/>
  <c r="AQ1984" i="3"/>
  <c r="AC1990" i="3"/>
  <c r="AK1993" i="3"/>
  <c r="R1998" i="3"/>
  <c r="T1998" i="3" s="1"/>
  <c r="AC2002" i="3"/>
  <c r="R2005" i="3"/>
  <c r="T2005" i="3" s="1"/>
  <c r="R2008" i="3"/>
  <c r="T2008" i="3" s="1"/>
  <c r="R2017" i="3"/>
  <c r="AQ2021" i="3"/>
  <c r="R2030" i="3"/>
  <c r="AQ2030" i="3"/>
  <c r="AC2037" i="3"/>
  <c r="AC2039" i="3"/>
  <c r="AC2043" i="3"/>
  <c r="AQ2044" i="3"/>
  <c r="AQ2045" i="3"/>
  <c r="R2047" i="3"/>
  <c r="T2047" i="3" s="1"/>
  <c r="AK2050" i="3"/>
  <c r="R2052" i="3"/>
  <c r="T2052" i="3" s="1"/>
  <c r="AC2056" i="3"/>
  <c r="AC2062" i="3"/>
  <c r="R2065" i="3"/>
  <c r="AQ2066" i="3"/>
  <c r="AC2068" i="3"/>
  <c r="AQ2069" i="3"/>
  <c r="AQ2071" i="3"/>
  <c r="AQ2073" i="3"/>
  <c r="AQ2074" i="3"/>
  <c r="AQ2075" i="3"/>
  <c r="AQ2076" i="3"/>
  <c r="AQ2077" i="3"/>
  <c r="AQ2078" i="3"/>
  <c r="AQ2079" i="3"/>
  <c r="R2081" i="3"/>
  <c r="AC2083" i="3"/>
  <c r="AQ2089" i="3"/>
  <c r="R2093" i="3"/>
  <c r="AK2101" i="3"/>
  <c r="AC2101" i="3"/>
  <c r="AC2110" i="3"/>
  <c r="AC2112" i="3"/>
  <c r="AQ2112" i="3"/>
  <c r="AC2115" i="3"/>
  <c r="AQ2116" i="3"/>
  <c r="AK2117" i="3"/>
  <c r="AC2117" i="3"/>
  <c r="AQ1896" i="3"/>
  <c r="AQ1902" i="3"/>
  <c r="R1903" i="3"/>
  <c r="T1903" i="3" s="1"/>
  <c r="R1906" i="3"/>
  <c r="T1906" i="3" s="1"/>
  <c r="AQ1908" i="3"/>
  <c r="AQ1910" i="3"/>
  <c r="AC1911" i="3"/>
  <c r="AQ1914" i="3"/>
  <c r="R1916" i="3"/>
  <c r="T1916" i="3" s="1"/>
  <c r="AQ1916" i="3"/>
  <c r="R1917" i="3"/>
  <c r="T1917" i="3" s="1"/>
  <c r="AQ1923" i="3"/>
  <c r="R1926" i="3"/>
  <c r="AQ1926" i="3"/>
  <c r="R1927" i="3"/>
  <c r="AQ1931" i="3"/>
  <c r="R1934" i="3"/>
  <c r="T1934" i="3" s="1"/>
  <c r="AQ1934" i="3"/>
  <c r="R1935" i="3"/>
  <c r="T1935" i="3" s="1"/>
  <c r="R1953" i="3"/>
  <c r="R1954" i="3"/>
  <c r="AQ1955" i="3"/>
  <c r="R1957" i="3"/>
  <c r="R1958" i="3"/>
  <c r="AQ1959" i="3"/>
  <c r="R1967" i="3"/>
  <c r="T1967" i="3" s="1"/>
  <c r="AK1971" i="3"/>
  <c r="R1982" i="3"/>
  <c r="R1987" i="3"/>
  <c r="AQ1987" i="3"/>
  <c r="R1988" i="3"/>
  <c r="AQ1988" i="3"/>
  <c r="AC1994" i="3"/>
  <c r="R2007" i="3"/>
  <c r="T2007" i="3" s="1"/>
  <c r="AQ2007" i="3"/>
  <c r="R2011" i="3"/>
  <c r="T2011" i="3" s="1"/>
  <c r="R2013" i="3"/>
  <c r="T2013" i="3" s="1"/>
  <c r="R2015" i="3"/>
  <c r="T2015" i="3" s="1"/>
  <c r="AC2016" i="3"/>
  <c r="R2020" i="3"/>
  <c r="T2020" i="3" s="1"/>
  <c r="R2023" i="3"/>
  <c r="R2027" i="3"/>
  <c r="AQ2027" i="3"/>
  <c r="R2032" i="3"/>
  <c r="AQ2033" i="3"/>
  <c r="R2035" i="3"/>
  <c r="R2036" i="3"/>
  <c r="T2036" i="3" s="1"/>
  <c r="AC2044" i="3"/>
  <c r="R2048" i="3"/>
  <c r="T2048" i="3" s="1"/>
  <c r="AC2051" i="3"/>
  <c r="AQ2052" i="3"/>
  <c r="AQ2053" i="3"/>
  <c r="R2055" i="3"/>
  <c r="T2055" i="3" s="1"/>
  <c r="AC2063" i="3"/>
  <c r="AC2069" i="3"/>
  <c r="AC2085" i="3"/>
  <c r="AK2089" i="3"/>
  <c r="AC2089" i="3"/>
  <c r="AQ2104" i="3"/>
  <c r="AC2107" i="3"/>
  <c r="R2118" i="3"/>
  <c r="AQ2118" i="3"/>
  <c r="R2119" i="3"/>
  <c r="R2120" i="3"/>
  <c r="AK2135" i="3"/>
  <c r="AC2135" i="3"/>
  <c r="AK1979" i="3"/>
  <c r="AK1985" i="3"/>
  <c r="AQ1991" i="3"/>
  <c r="AQ1992" i="3"/>
  <c r="AQ2025" i="3"/>
  <c r="AK2035" i="3"/>
  <c r="AQ2041" i="3"/>
  <c r="AQ2049" i="3"/>
  <c r="AQ2058" i="3"/>
  <c r="AQ2059" i="3"/>
  <c r="AQ2060" i="3"/>
  <c r="AQ2070" i="3"/>
  <c r="AQ2072" i="3"/>
  <c r="AQ2099" i="3"/>
  <c r="AD2128" i="3"/>
  <c r="AE2128" i="3" s="1"/>
  <c r="AC2128" i="3"/>
  <c r="AP2147" i="3"/>
  <c r="AQ2147" i="3" s="1"/>
  <c r="AK2188" i="3"/>
  <c r="AQ2196" i="3"/>
  <c r="AQ2198" i="3"/>
  <c r="AQ2291" i="3"/>
  <c r="AK2314" i="3"/>
  <c r="AC2314" i="3"/>
  <c r="R2128" i="3"/>
  <c r="T2128" i="3" s="1"/>
  <c r="AQ2130" i="3"/>
  <c r="R2131" i="3"/>
  <c r="T2131" i="3" s="1"/>
  <c r="AF34" i="2" s="1"/>
  <c r="AQ2132" i="3"/>
  <c r="R2133" i="3"/>
  <c r="AQ2133" i="3"/>
  <c r="R2136" i="3"/>
  <c r="AQ2136" i="3"/>
  <c r="R2148" i="3"/>
  <c r="AQ2148" i="3"/>
  <c r="R2149" i="3"/>
  <c r="AC2156" i="3"/>
  <c r="R2160" i="3"/>
  <c r="R2166" i="3"/>
  <c r="R2170" i="3"/>
  <c r="R2174" i="3"/>
  <c r="AC2189" i="3"/>
  <c r="R2191" i="3"/>
  <c r="AQ2201" i="3"/>
  <c r="R2203" i="3"/>
  <c r="T2203" i="3" s="1"/>
  <c r="AQ2209" i="3"/>
  <c r="R2213" i="3"/>
  <c r="T2213" i="3" s="1"/>
  <c r="R2221" i="3"/>
  <c r="AC2222" i="3"/>
  <c r="R2229" i="3"/>
  <c r="R2233" i="3"/>
  <c r="AC2235" i="3"/>
  <c r="AQ2240" i="3"/>
  <c r="AQ2241" i="3"/>
  <c r="R2252" i="3"/>
  <c r="R2253" i="3"/>
  <c r="AC2256" i="3"/>
  <c r="R2271" i="3"/>
  <c r="AC2272" i="3"/>
  <c r="AC2279" i="3"/>
  <c r="R2292" i="3"/>
  <c r="AK2324" i="3"/>
  <c r="AC2324" i="3"/>
  <c r="R2186" i="3"/>
  <c r="R2190" i="3"/>
  <c r="T2190" i="3" s="1"/>
  <c r="AQ2193" i="3"/>
  <c r="R2195" i="3"/>
  <c r="R2196" i="3"/>
  <c r="T2196" i="3" s="1"/>
  <c r="AQ2197" i="3"/>
  <c r="AQ2205" i="3"/>
  <c r="AC2215" i="3"/>
  <c r="R2219" i="3"/>
  <c r="AD2225" i="3"/>
  <c r="AE2225" i="3" s="1"/>
  <c r="R2227" i="3"/>
  <c r="R2231" i="3"/>
  <c r="R2234" i="3"/>
  <c r="R2235" i="3"/>
  <c r="T2235" i="3" s="1"/>
  <c r="AC2237" i="3"/>
  <c r="AC2239" i="3"/>
  <c r="AQ2239" i="3"/>
  <c r="R2248" i="3"/>
  <c r="T2248" i="3" s="1"/>
  <c r="AK2252" i="3"/>
  <c r="R2260" i="3"/>
  <c r="AQ2273" i="3"/>
  <c r="R2278" i="3"/>
  <c r="T2278" i="3" s="1"/>
  <c r="AQ2278" i="3"/>
  <c r="AC2280" i="3"/>
  <c r="AC2301" i="3"/>
  <c r="AC2302" i="3"/>
  <c r="R2306" i="3"/>
  <c r="AD2329" i="3"/>
  <c r="AE2329" i="3" s="1"/>
  <c r="AK2331" i="3"/>
  <c r="AC2331" i="3"/>
  <c r="AD2339" i="3"/>
  <c r="AE2339" i="3" s="1"/>
  <c r="AD2341" i="3"/>
  <c r="AE2341" i="3" s="1"/>
  <c r="AC2341" i="3"/>
  <c r="AD2345" i="3"/>
  <c r="AE2345" i="3" s="1"/>
  <c r="AQ2087" i="3"/>
  <c r="R2095" i="3"/>
  <c r="AQ2095" i="3"/>
  <c r="AQ2103" i="3"/>
  <c r="R2105" i="3"/>
  <c r="R2107" i="3"/>
  <c r="R2108" i="3"/>
  <c r="AQ2119" i="3"/>
  <c r="R2125" i="3"/>
  <c r="T2125" i="3" s="1"/>
  <c r="AK2131" i="3"/>
  <c r="AQ2137" i="3"/>
  <c r="R2142" i="3"/>
  <c r="R2147" i="3"/>
  <c r="R2150" i="3"/>
  <c r="R2151" i="3"/>
  <c r="AQ2154" i="3"/>
  <c r="R2156" i="3"/>
  <c r="R2168" i="3"/>
  <c r="R2172" i="3"/>
  <c r="R2176" i="3"/>
  <c r="R2178" i="3"/>
  <c r="AP2182" i="3"/>
  <c r="AQ2182" i="3" s="1"/>
  <c r="R2183" i="3"/>
  <c r="AP2186" i="3"/>
  <c r="AQ2186" i="3" s="1"/>
  <c r="R2202" i="3"/>
  <c r="T2202" i="3" s="1"/>
  <c r="R2217" i="3"/>
  <c r="AQ2234" i="3"/>
  <c r="R2237" i="3"/>
  <c r="T2237" i="3" s="1"/>
  <c r="AQ2244" i="3"/>
  <c r="AD2246" i="3"/>
  <c r="AE2246" i="3" s="1"/>
  <c r="R2249" i="3"/>
  <c r="AQ2249" i="3"/>
  <c r="R2256" i="3"/>
  <c r="R2267" i="3"/>
  <c r="AC2268" i="3"/>
  <c r="AQ2269" i="3"/>
  <c r="R2273" i="3"/>
  <c r="AC2277" i="3"/>
  <c r="R2281" i="3"/>
  <c r="T2281" i="3" s="1"/>
  <c r="R2284" i="3"/>
  <c r="T2284" i="3" s="1"/>
  <c r="R2288" i="3"/>
  <c r="AC2289" i="3"/>
  <c r="R2293" i="3"/>
  <c r="AC2305" i="3"/>
  <c r="AK2306" i="3"/>
  <c r="AC2306" i="3"/>
  <c r="AQ2311" i="3"/>
  <c r="AK2321" i="3"/>
  <c r="AC2321" i="3"/>
  <c r="AQ2328" i="3"/>
  <c r="AQ2338" i="3"/>
  <c r="AQ2344" i="3"/>
  <c r="R2300" i="3"/>
  <c r="AQ2307" i="3"/>
  <c r="R2314" i="3"/>
  <c r="R2316" i="3"/>
  <c r="T2316" i="3" s="1"/>
  <c r="AQ2319" i="3"/>
  <c r="AQ2322" i="3"/>
  <c r="R2333" i="3"/>
  <c r="T2333" i="3" s="1"/>
  <c r="R2334" i="3"/>
  <c r="T2334" i="3" s="1"/>
  <c r="AQ2346" i="3"/>
  <c r="AQ2350" i="3"/>
  <c r="R2352" i="3"/>
  <c r="T2352" i="3" s="1"/>
  <c r="AQ2371" i="3"/>
  <c r="AQ2375" i="3"/>
  <c r="AQ2379" i="3"/>
  <c r="AQ2383" i="3"/>
  <c r="AC2389" i="3"/>
  <c r="AC2391" i="3"/>
  <c r="R2396" i="3"/>
  <c r="AQ2399" i="3"/>
  <c r="AD2404" i="3"/>
  <c r="AE2404" i="3" s="1"/>
  <c r="R2405" i="3"/>
  <c r="AD2408" i="3"/>
  <c r="AE2408" i="3" s="1"/>
  <c r="R2409" i="3"/>
  <c r="AD2422" i="3"/>
  <c r="AE2422" i="3" s="1"/>
  <c r="R2432" i="3"/>
  <c r="T2432" i="3" s="1"/>
  <c r="AQ2432" i="3"/>
  <c r="AC2433" i="3"/>
  <c r="R2435" i="3"/>
  <c r="T2435" i="3" s="1"/>
  <c r="AQ2436" i="3"/>
  <c r="AC2437" i="3"/>
  <c r="AC2446" i="3"/>
  <c r="AQ2447" i="3"/>
  <c r="AQ2465" i="3"/>
  <c r="AQ2467" i="3"/>
  <c r="AQ2469" i="3"/>
  <c r="AQ2471" i="3"/>
  <c r="AQ2473" i="3"/>
  <c r="R2475" i="3"/>
  <c r="T2475" i="3" s="1"/>
  <c r="AD2481" i="3"/>
  <c r="AE2481" i="3" s="1"/>
  <c r="AQ2483" i="3"/>
  <c r="AQ2485" i="3"/>
  <c r="R2488" i="3"/>
  <c r="T2488" i="3" s="1"/>
  <c r="AQ2499" i="3"/>
  <c r="AC2502" i="3"/>
  <c r="R2505" i="3"/>
  <c r="AQ2507" i="3"/>
  <c r="R2517" i="3"/>
  <c r="T2517" i="3" s="1"/>
  <c r="R2519" i="3"/>
  <c r="T2519" i="3" s="1"/>
  <c r="R2518" i="3"/>
  <c r="T2518" i="3" s="1"/>
  <c r="AQ2428" i="3"/>
  <c r="AQ2492" i="3"/>
  <c r="R2535" i="3"/>
  <c r="T2535" i="3" s="1"/>
  <c r="R2324" i="3"/>
  <c r="AQ2325" i="3"/>
  <c r="AQ2326" i="3"/>
  <c r="R2329" i="3"/>
  <c r="T2329" i="3" s="1"/>
  <c r="AQ2334" i="3"/>
  <c r="R2336" i="3"/>
  <c r="T2336" i="3" s="1"/>
  <c r="R2339" i="3"/>
  <c r="T2339" i="3" s="1"/>
  <c r="AQ2345" i="3"/>
  <c r="R2346" i="3"/>
  <c r="T2346" i="3" s="1"/>
  <c r="R2349" i="3"/>
  <c r="T2349" i="3" s="1"/>
  <c r="R2350" i="3"/>
  <c r="T2350" i="3" s="1"/>
  <c r="R2389" i="3"/>
  <c r="AQ2391" i="3"/>
  <c r="AD2396" i="3"/>
  <c r="AE2396" i="3" s="1"/>
  <c r="R2397" i="3"/>
  <c r="R2404" i="3"/>
  <c r="R2408" i="3"/>
  <c r="R2419" i="3"/>
  <c r="T2419" i="3" s="1"/>
  <c r="AQ2420" i="3"/>
  <c r="R2422" i="3"/>
  <c r="T2422" i="3" s="1"/>
  <c r="AQ2423" i="3"/>
  <c r="R2433" i="3"/>
  <c r="T2433" i="3" s="1"/>
  <c r="R2437" i="3"/>
  <c r="T2437" i="3" s="1"/>
  <c r="AC2445" i="3"/>
  <c r="AC2450" i="3"/>
  <c r="R2451" i="3"/>
  <c r="R2462" i="3"/>
  <c r="AQ2462" i="3"/>
  <c r="AQ2463" i="3"/>
  <c r="AQ2464" i="3"/>
  <c r="AQ2474" i="3"/>
  <c r="R2476" i="3"/>
  <c r="T2476" i="3" s="1"/>
  <c r="AQ2479" i="3"/>
  <c r="AC2480" i="3"/>
  <c r="AQ2491" i="3"/>
  <c r="AQ2493" i="3"/>
  <c r="R2495" i="3"/>
  <c r="R2497" i="3"/>
  <c r="R2498" i="3"/>
  <c r="AQ2502" i="3"/>
  <c r="AQ2505" i="3"/>
  <c r="AQ2509" i="3"/>
  <c r="R2528" i="3"/>
  <c r="T2528" i="3" s="1"/>
  <c r="AC24" i="2"/>
  <c r="AD24" i="2" s="1"/>
  <c r="E32" i="9"/>
  <c r="H32" i="9" s="1"/>
  <c r="E39" i="9"/>
  <c r="H39" i="9" s="1"/>
  <c r="AV26" i="2"/>
  <c r="AW26" i="2" s="1"/>
  <c r="AX26" i="2" s="1"/>
  <c r="AB27" i="2"/>
  <c r="AC27" i="2" s="1"/>
  <c r="R28" i="2"/>
  <c r="S28" i="2" s="1"/>
  <c r="AQ24" i="3"/>
  <c r="AK96" i="3"/>
  <c r="AC96" i="3"/>
  <c r="AK104" i="3"/>
  <c r="AC104" i="3"/>
  <c r="H30" i="9"/>
  <c r="AQ4" i="3"/>
  <c r="AQ5" i="3"/>
  <c r="AQ6" i="3"/>
  <c r="AQ7" i="3"/>
  <c r="AQ8" i="3"/>
  <c r="AQ9" i="3"/>
  <c r="AQ10" i="3"/>
  <c r="AQ11" i="3"/>
  <c r="AQ12" i="3"/>
  <c r="AQ13" i="3"/>
  <c r="AQ14" i="3"/>
  <c r="AQ15" i="3"/>
  <c r="AQ16" i="3"/>
  <c r="AQ17" i="3"/>
  <c r="AQ18" i="3"/>
  <c r="AQ19" i="3"/>
  <c r="AQ20" i="3"/>
  <c r="AQ21" i="3"/>
  <c r="AQ22" i="3"/>
  <c r="AQ23" i="3"/>
  <c r="R25" i="3"/>
  <c r="AC27" i="3"/>
  <c r="AQ29" i="3"/>
  <c r="AC30" i="3"/>
  <c r="AQ32" i="3"/>
  <c r="R33" i="3"/>
  <c r="AC35" i="3"/>
  <c r="AQ37" i="3"/>
  <c r="AC38" i="3"/>
  <c r="AQ40" i="3"/>
  <c r="R41" i="3"/>
  <c r="AC43" i="3"/>
  <c r="AQ45" i="3"/>
  <c r="AC46" i="3"/>
  <c r="AQ48" i="3"/>
  <c r="R49" i="3"/>
  <c r="AC51" i="3"/>
  <c r="AQ53" i="3"/>
  <c r="AC54" i="3"/>
  <c r="AQ56" i="3"/>
  <c r="R57" i="3"/>
  <c r="AC59" i="3"/>
  <c r="AQ61" i="3"/>
  <c r="AC62" i="3"/>
  <c r="AQ64" i="3"/>
  <c r="R65" i="3"/>
  <c r="AC67" i="3"/>
  <c r="AQ69" i="3"/>
  <c r="AC70" i="3"/>
  <c r="AQ72" i="3"/>
  <c r="R73" i="3"/>
  <c r="AC75" i="3"/>
  <c r="AQ77" i="3"/>
  <c r="AC78" i="3"/>
  <c r="AQ80" i="3"/>
  <c r="R81" i="3"/>
  <c r="AC83" i="3"/>
  <c r="AQ85" i="3"/>
  <c r="AC86" i="3"/>
  <c r="AC88" i="3"/>
  <c r="AC90" i="3"/>
  <c r="AC92" i="3"/>
  <c r="AC94" i="3"/>
  <c r="AQ97" i="3"/>
  <c r="R98" i="3"/>
  <c r="AQ100" i="3"/>
  <c r="AK102" i="3"/>
  <c r="AC102" i="3"/>
  <c r="AQ105" i="3"/>
  <c r="R106" i="3"/>
  <c r="AQ108" i="3"/>
  <c r="H37" i="9"/>
  <c r="E35" i="9"/>
  <c r="H35" i="9" s="1"/>
  <c r="AB26" i="2"/>
  <c r="AC26" i="2" s="1"/>
  <c r="H27" i="2"/>
  <c r="I27" i="2" s="1"/>
  <c r="J27" i="2" s="1"/>
  <c r="AV27" i="2"/>
  <c r="AW27" i="2" s="1"/>
  <c r="AX27" i="2" s="1"/>
  <c r="AL28" i="2"/>
  <c r="AM28" i="2" s="1"/>
  <c r="AN28" i="2" s="1"/>
  <c r="H31" i="2"/>
  <c r="I31" i="2" s="1"/>
  <c r="J31" i="2" s="1"/>
  <c r="AL32" i="2"/>
  <c r="AM32" i="2" s="1"/>
  <c r="AN32" i="2" s="1"/>
  <c r="H36" i="2"/>
  <c r="I36" i="2" s="1"/>
  <c r="J36" i="2" s="1"/>
  <c r="AV36" i="2"/>
  <c r="AW36" i="2" s="1"/>
  <c r="AX36" i="2" s="1"/>
  <c r="AB38" i="2"/>
  <c r="AC38" i="2" s="1"/>
  <c r="AD38" i="2" s="1"/>
  <c r="R39" i="2"/>
  <c r="S39" i="2" s="1"/>
  <c r="T39" i="2" s="1"/>
  <c r="AL41" i="2"/>
  <c r="AM41" i="2" s="1"/>
  <c r="AN41" i="2" s="1"/>
  <c r="AB42" i="2"/>
  <c r="AC42" i="2" s="1"/>
  <c r="AD42" i="2" s="1"/>
  <c r="R43" i="2"/>
  <c r="S43" i="2" s="1"/>
  <c r="T43" i="2" s="1"/>
  <c r="H44" i="2"/>
  <c r="I44" i="2" s="1"/>
  <c r="J44" i="2" s="1"/>
  <c r="AB46" i="2"/>
  <c r="AC46" i="2" s="1"/>
  <c r="AD46" i="2" s="1"/>
  <c r="AK100" i="3"/>
  <c r="AC100" i="3"/>
  <c r="AK108" i="3"/>
  <c r="AC108" i="3"/>
  <c r="H34" i="9"/>
  <c r="H41" i="9"/>
  <c r="K26" i="2"/>
  <c r="AE36" i="2"/>
  <c r="K38" i="2"/>
  <c r="AY38" i="2"/>
  <c r="AO39" i="2"/>
  <c r="U41" i="2"/>
  <c r="K42" i="2"/>
  <c r="AY42" i="2"/>
  <c r="AO43" i="2"/>
  <c r="AE44" i="2"/>
  <c r="U45" i="2"/>
  <c r="K46" i="2"/>
  <c r="AQ25" i="3"/>
  <c r="AC26" i="3"/>
  <c r="AQ28" i="3"/>
  <c r="R29" i="3"/>
  <c r="AC31" i="3"/>
  <c r="AQ33" i="3"/>
  <c r="AC34" i="3"/>
  <c r="AQ36" i="3"/>
  <c r="R37" i="3"/>
  <c r="AC39" i="3"/>
  <c r="AQ41" i="3"/>
  <c r="AC42" i="3"/>
  <c r="AQ44" i="3"/>
  <c r="R45" i="3"/>
  <c r="AC47" i="3"/>
  <c r="AQ49" i="3"/>
  <c r="AC50" i="3"/>
  <c r="AQ52" i="3"/>
  <c r="R53" i="3"/>
  <c r="AC55" i="3"/>
  <c r="AQ57" i="3"/>
  <c r="AC58" i="3"/>
  <c r="AQ60" i="3"/>
  <c r="R61" i="3"/>
  <c r="AC63" i="3"/>
  <c r="AQ65" i="3"/>
  <c r="AC66" i="3"/>
  <c r="AQ68" i="3"/>
  <c r="R69" i="3"/>
  <c r="AC71" i="3"/>
  <c r="AQ73" i="3"/>
  <c r="AC74" i="3"/>
  <c r="AQ76" i="3"/>
  <c r="R77" i="3"/>
  <c r="AC79" i="3"/>
  <c r="AQ81" i="3"/>
  <c r="AC82" i="3"/>
  <c r="AQ84" i="3"/>
  <c r="R85" i="3"/>
  <c r="AQ96" i="3"/>
  <c r="AK98" i="3"/>
  <c r="AC98" i="3"/>
  <c r="AQ101" i="3"/>
  <c r="R102" i="3"/>
  <c r="AQ104" i="3"/>
  <c r="AK106" i="3"/>
  <c r="AC106" i="3"/>
  <c r="AQ109" i="3"/>
  <c r="R110" i="3"/>
  <c r="AC273" i="3"/>
  <c r="AC281" i="3"/>
  <c r="AC289" i="3"/>
  <c r="AC297" i="3"/>
  <c r="AK299" i="3"/>
  <c r="AK301" i="3"/>
  <c r="AK303" i="3"/>
  <c r="AC305" i="3"/>
  <c r="AK305" i="3"/>
  <c r="AQ110" i="3"/>
  <c r="AQ111" i="3"/>
  <c r="AQ112" i="3"/>
  <c r="AQ113" i="3"/>
  <c r="AQ114" i="3"/>
  <c r="AQ116" i="3"/>
  <c r="AQ118" i="3"/>
  <c r="AQ119" i="3"/>
  <c r="AQ120" i="3"/>
  <c r="AQ121" i="3"/>
  <c r="AQ122" i="3"/>
  <c r="AQ123" i="3"/>
  <c r="AQ124" i="3"/>
  <c r="AQ125" i="3"/>
  <c r="AQ126" i="3"/>
  <c r="AQ127" i="3"/>
  <c r="AQ128" i="3"/>
  <c r="AQ129" i="3"/>
  <c r="AQ130" i="3"/>
  <c r="AQ131" i="3"/>
  <c r="AQ132" i="3"/>
  <c r="AQ133" i="3"/>
  <c r="AQ134" i="3"/>
  <c r="AQ135" i="3"/>
  <c r="AQ136" i="3"/>
  <c r="AQ137" i="3"/>
  <c r="AQ138" i="3"/>
  <c r="AQ139" i="3"/>
  <c r="AQ140" i="3"/>
  <c r="AQ141" i="3"/>
  <c r="AQ142" i="3"/>
  <c r="AQ143" i="3"/>
  <c r="AQ144" i="3"/>
  <c r="AQ145" i="3"/>
  <c r="AQ146" i="3"/>
  <c r="AQ147" i="3"/>
  <c r="AQ148" i="3"/>
  <c r="AQ149" i="3"/>
  <c r="AQ150" i="3"/>
  <c r="AQ151" i="3"/>
  <c r="AQ152" i="3"/>
  <c r="AQ153" i="3"/>
  <c r="AQ154" i="3"/>
  <c r="AQ155" i="3"/>
  <c r="AQ156" i="3"/>
  <c r="AQ157" i="3"/>
  <c r="AQ158" i="3"/>
  <c r="AQ159" i="3"/>
  <c r="AQ160" i="3"/>
  <c r="AQ161" i="3"/>
  <c r="AQ162" i="3"/>
  <c r="AQ163" i="3"/>
  <c r="AQ164" i="3"/>
  <c r="AQ165" i="3"/>
  <c r="AQ166" i="3"/>
  <c r="AQ167" i="3"/>
  <c r="AQ168" i="3"/>
  <c r="AQ169" i="3"/>
  <c r="AQ170" i="3"/>
  <c r="AQ171" i="3"/>
  <c r="AQ172" i="3"/>
  <c r="AQ173" i="3"/>
  <c r="AQ174" i="3"/>
  <c r="AQ175" i="3"/>
  <c r="AQ176" i="3"/>
  <c r="AQ177" i="3"/>
  <c r="AQ178" i="3"/>
  <c r="AQ179" i="3"/>
  <c r="AQ180" i="3"/>
  <c r="AQ181" i="3"/>
  <c r="AQ182" i="3"/>
  <c r="AQ183" i="3"/>
  <c r="AQ184" i="3"/>
  <c r="AQ185" i="3"/>
  <c r="AQ186" i="3"/>
  <c r="AQ187" i="3"/>
  <c r="AQ188" i="3"/>
  <c r="AQ189" i="3"/>
  <c r="AQ190" i="3"/>
  <c r="AQ191" i="3"/>
  <c r="AQ192" i="3"/>
  <c r="R193" i="3"/>
  <c r="AC195" i="3"/>
  <c r="AQ197" i="3"/>
  <c r="AC198" i="3"/>
  <c r="AQ200" i="3"/>
  <c r="R201" i="3"/>
  <c r="AC203" i="3"/>
  <c r="AQ205" i="3"/>
  <c r="AC206" i="3"/>
  <c r="AQ208" i="3"/>
  <c r="R209" i="3"/>
  <c r="AC211" i="3"/>
  <c r="AQ213" i="3"/>
  <c r="AC214" i="3"/>
  <c r="AQ216" i="3"/>
  <c r="R217" i="3"/>
  <c r="AC219" i="3"/>
  <c r="AQ221" i="3"/>
  <c r="AC222" i="3"/>
  <c r="AQ224" i="3"/>
  <c r="R225" i="3"/>
  <c r="AC227" i="3"/>
  <c r="AQ229" i="3"/>
  <c r="AC230" i="3"/>
  <c r="AQ232" i="3"/>
  <c r="R233" i="3"/>
  <c r="AC235" i="3"/>
  <c r="AQ237" i="3"/>
  <c r="AC238" i="3"/>
  <c r="AQ240" i="3"/>
  <c r="R241" i="3"/>
  <c r="AC243" i="3"/>
  <c r="AQ245" i="3"/>
  <c r="AC246" i="3"/>
  <c r="AQ248" i="3"/>
  <c r="R249" i="3"/>
  <c r="AC251" i="3"/>
  <c r="AQ253" i="3"/>
  <c r="AC254" i="3"/>
  <c r="AQ256" i="3"/>
  <c r="R257" i="3"/>
  <c r="AC259" i="3"/>
  <c r="AQ261" i="3"/>
  <c r="AC262" i="3"/>
  <c r="AQ264" i="3"/>
  <c r="R265" i="3"/>
  <c r="AC267" i="3"/>
  <c r="AQ269" i="3"/>
  <c r="AC270" i="3"/>
  <c r="AQ272" i="3"/>
  <c r="R273" i="3"/>
  <c r="AC275" i="3"/>
  <c r="AQ277" i="3"/>
  <c r="AC278" i="3"/>
  <c r="AQ280" i="3"/>
  <c r="R281" i="3"/>
  <c r="AC283" i="3"/>
  <c r="AQ285" i="3"/>
  <c r="AC286" i="3"/>
  <c r="AQ288" i="3"/>
  <c r="R289" i="3"/>
  <c r="AC291" i="3"/>
  <c r="AC294" i="3"/>
  <c r="R297" i="3"/>
  <c r="R97" i="3"/>
  <c r="R99" i="3"/>
  <c r="R101" i="3"/>
  <c r="R103" i="3"/>
  <c r="R105" i="3"/>
  <c r="R107" i="3"/>
  <c r="R109" i="3"/>
  <c r="AC110" i="3"/>
  <c r="R111" i="3"/>
  <c r="AC112" i="3"/>
  <c r="R113" i="3"/>
  <c r="AC114" i="3"/>
  <c r="R115" i="3"/>
  <c r="R117" i="3"/>
  <c r="R119" i="3"/>
  <c r="AC120" i="3"/>
  <c r="R121" i="3"/>
  <c r="AC122" i="3"/>
  <c r="R123" i="3"/>
  <c r="AC124" i="3"/>
  <c r="R125" i="3"/>
  <c r="AC126" i="3"/>
  <c r="R127" i="3"/>
  <c r="AC128" i="3"/>
  <c r="R129" i="3"/>
  <c r="AC130" i="3"/>
  <c r="R131" i="3"/>
  <c r="AC132" i="3"/>
  <c r="R133" i="3"/>
  <c r="AC134" i="3"/>
  <c r="R135" i="3"/>
  <c r="AC136" i="3"/>
  <c r="R137" i="3"/>
  <c r="AC138" i="3"/>
  <c r="R139" i="3"/>
  <c r="AC140" i="3"/>
  <c r="R141" i="3"/>
  <c r="AC285" i="3"/>
  <c r="AC293" i="3"/>
  <c r="AQ115" i="3"/>
  <c r="AQ117" i="3"/>
  <c r="AQ193" i="3"/>
  <c r="AC194" i="3"/>
  <c r="AQ196" i="3"/>
  <c r="R197" i="3"/>
  <c r="AC199" i="3"/>
  <c r="AQ201" i="3"/>
  <c r="AC202" i="3"/>
  <c r="AQ204" i="3"/>
  <c r="R205" i="3"/>
  <c r="AC207" i="3"/>
  <c r="AQ209" i="3"/>
  <c r="AC210" i="3"/>
  <c r="AQ212" i="3"/>
  <c r="R213" i="3"/>
  <c r="AC215" i="3"/>
  <c r="AQ217" i="3"/>
  <c r="AC218" i="3"/>
  <c r="AQ220" i="3"/>
  <c r="R221" i="3"/>
  <c r="AC223" i="3"/>
  <c r="AQ225" i="3"/>
  <c r="AC226" i="3"/>
  <c r="AQ228" i="3"/>
  <c r="R229" i="3"/>
  <c r="AC231" i="3"/>
  <c r="AQ233" i="3"/>
  <c r="AC234" i="3"/>
  <c r="AQ236" i="3"/>
  <c r="R237" i="3"/>
  <c r="AC239" i="3"/>
  <c r="AQ241" i="3"/>
  <c r="AC242" i="3"/>
  <c r="AQ244" i="3"/>
  <c r="R245" i="3"/>
  <c r="AC247" i="3"/>
  <c r="AQ249" i="3"/>
  <c r="AC250" i="3"/>
  <c r="AQ252" i="3"/>
  <c r="R253" i="3"/>
  <c r="AC255" i="3"/>
  <c r="AQ257" i="3"/>
  <c r="AC258" i="3"/>
  <c r="AQ260" i="3"/>
  <c r="R261" i="3"/>
  <c r="AC263" i="3"/>
  <c r="AQ265" i="3"/>
  <c r="AC266" i="3"/>
  <c r="AQ268" i="3"/>
  <c r="R269" i="3"/>
  <c r="AC271" i="3"/>
  <c r="AQ273" i="3"/>
  <c r="AC274" i="3"/>
  <c r="AQ276" i="3"/>
  <c r="R277" i="3"/>
  <c r="AC279" i="3"/>
  <c r="AQ281" i="3"/>
  <c r="AC282" i="3"/>
  <c r="AQ284" i="3"/>
  <c r="R285" i="3"/>
  <c r="AC287" i="3"/>
  <c r="AC290" i="3"/>
  <c r="AQ292" i="3"/>
  <c r="R293" i="3"/>
  <c r="AC295" i="3"/>
  <c r="AC307" i="3"/>
  <c r="AK307" i="3"/>
  <c r="AK309" i="3"/>
  <c r="AK311" i="3"/>
  <c r="AK313" i="3"/>
  <c r="AK315" i="3"/>
  <c r="AK317" i="3"/>
  <c r="AK319" i="3"/>
  <c r="AK321" i="3"/>
  <c r="AK323" i="3"/>
  <c r="AK325" i="3"/>
  <c r="AK327" i="3"/>
  <c r="AK329" i="3"/>
  <c r="AK331" i="3"/>
  <c r="AK333" i="3"/>
  <c r="AK335" i="3"/>
  <c r="AK337" i="3"/>
  <c r="AK339" i="3"/>
  <c r="AK341" i="3"/>
  <c r="AK343" i="3"/>
  <c r="AK345" i="3"/>
  <c r="AK347" i="3"/>
  <c r="AK349" i="3"/>
  <c r="AK351" i="3"/>
  <c r="AK353" i="3"/>
  <c r="AK355" i="3"/>
  <c r="AK357" i="3"/>
  <c r="AK359" i="3"/>
  <c r="AK361" i="3"/>
  <c r="AK363" i="3"/>
  <c r="AK365" i="3"/>
  <c r="AK367" i="3"/>
  <c r="AK369" i="3"/>
  <c r="AK371" i="3"/>
  <c r="AK373" i="3"/>
  <c r="AK375" i="3"/>
  <c r="AK377" i="3"/>
  <c r="AK379" i="3"/>
  <c r="AK381" i="3"/>
  <c r="AK383" i="3"/>
  <c r="AQ390" i="3"/>
  <c r="AK417" i="3"/>
  <c r="AC417" i="3"/>
  <c r="AK421" i="3"/>
  <c r="AC421" i="3"/>
  <c r="AK425" i="3"/>
  <c r="AC425" i="3"/>
  <c r="AK429" i="3"/>
  <c r="AC429" i="3"/>
  <c r="AK433" i="3"/>
  <c r="AC433" i="3"/>
  <c r="AK437" i="3"/>
  <c r="AC437" i="3"/>
  <c r="AK441" i="3"/>
  <c r="AC441" i="3"/>
  <c r="AK445" i="3"/>
  <c r="AC445" i="3"/>
  <c r="AK449" i="3"/>
  <c r="AC449" i="3"/>
  <c r="AQ387" i="3"/>
  <c r="AQ388" i="3"/>
  <c r="AC389" i="3"/>
  <c r="AC390" i="3"/>
  <c r="R391" i="3"/>
  <c r="AQ395" i="3"/>
  <c r="AQ396" i="3"/>
  <c r="AC397" i="3"/>
  <c r="AC398" i="3"/>
  <c r="AQ398" i="3"/>
  <c r="AC399" i="3"/>
  <c r="AC401" i="3"/>
  <c r="AC403" i="3"/>
  <c r="AC405" i="3"/>
  <c r="AC407" i="3"/>
  <c r="AC409" i="3"/>
  <c r="AC411" i="3"/>
  <c r="AC413" i="3"/>
  <c r="AC415" i="3"/>
  <c r="AK418" i="3"/>
  <c r="R420" i="3"/>
  <c r="AK422" i="3"/>
  <c r="R424" i="3"/>
  <c r="AK426" i="3"/>
  <c r="R428" i="3"/>
  <c r="AK430" i="3"/>
  <c r="R432" i="3"/>
  <c r="AK434" i="3"/>
  <c r="R436" i="3"/>
  <c r="AK438" i="3"/>
  <c r="R440" i="3"/>
  <c r="AK442" i="3"/>
  <c r="R444" i="3"/>
  <c r="AK446" i="3"/>
  <c r="R448" i="3"/>
  <c r="AK419" i="3"/>
  <c r="AC419" i="3"/>
  <c r="AQ421" i="3"/>
  <c r="AK423" i="3"/>
  <c r="AC423" i="3"/>
  <c r="AQ425" i="3"/>
  <c r="AK427" i="3"/>
  <c r="AC427" i="3"/>
  <c r="AQ429" i="3"/>
  <c r="AK431" i="3"/>
  <c r="AC431" i="3"/>
  <c r="AQ433" i="3"/>
  <c r="AK435" i="3"/>
  <c r="AC435" i="3"/>
  <c r="AQ437" i="3"/>
  <c r="AK439" i="3"/>
  <c r="AC439" i="3"/>
  <c r="AQ441" i="3"/>
  <c r="AK443" i="3"/>
  <c r="AC443" i="3"/>
  <c r="AQ445" i="3"/>
  <c r="AK447" i="3"/>
  <c r="AC447" i="3"/>
  <c r="AQ449" i="3"/>
  <c r="AQ298" i="3"/>
  <c r="AQ299" i="3"/>
  <c r="AQ300" i="3"/>
  <c r="AQ301" i="3"/>
  <c r="AQ302" i="3"/>
  <c r="AQ303" i="3"/>
  <c r="AQ304" i="3"/>
  <c r="AQ305" i="3"/>
  <c r="AQ306" i="3"/>
  <c r="AQ307" i="3"/>
  <c r="AQ308" i="3"/>
  <c r="AQ309" i="3"/>
  <c r="AQ310" i="3"/>
  <c r="AQ311" i="3"/>
  <c r="AQ312" i="3"/>
  <c r="AQ313" i="3"/>
  <c r="AQ314" i="3"/>
  <c r="AQ315" i="3"/>
  <c r="AQ316" i="3"/>
  <c r="AQ317" i="3"/>
  <c r="AQ318" i="3"/>
  <c r="AQ319" i="3"/>
  <c r="AQ320" i="3"/>
  <c r="AQ321" i="3"/>
  <c r="AQ322" i="3"/>
  <c r="AQ323" i="3"/>
  <c r="AQ324" i="3"/>
  <c r="AQ325" i="3"/>
  <c r="AQ326" i="3"/>
  <c r="AQ327" i="3"/>
  <c r="AQ328" i="3"/>
  <c r="AQ329" i="3"/>
  <c r="AQ330" i="3"/>
  <c r="AQ331" i="3"/>
  <c r="AQ332" i="3"/>
  <c r="AQ333" i="3"/>
  <c r="AQ334" i="3"/>
  <c r="AQ335" i="3"/>
  <c r="AQ336" i="3"/>
  <c r="AQ337" i="3"/>
  <c r="AQ338" i="3"/>
  <c r="AQ339" i="3"/>
  <c r="AQ340" i="3"/>
  <c r="AQ341" i="3"/>
  <c r="AQ342" i="3"/>
  <c r="AQ343" i="3"/>
  <c r="AQ344" i="3"/>
  <c r="AQ345" i="3"/>
  <c r="AQ346" i="3"/>
  <c r="AQ347" i="3"/>
  <c r="AQ348" i="3"/>
  <c r="AQ349" i="3"/>
  <c r="AQ350" i="3"/>
  <c r="AQ351" i="3"/>
  <c r="AQ352" i="3"/>
  <c r="AQ353" i="3"/>
  <c r="AQ354" i="3"/>
  <c r="AQ355" i="3"/>
  <c r="AQ356" i="3"/>
  <c r="AQ357" i="3"/>
  <c r="AQ358" i="3"/>
  <c r="AQ359" i="3"/>
  <c r="AQ360" i="3"/>
  <c r="AQ361" i="3"/>
  <c r="AQ362" i="3"/>
  <c r="AQ363" i="3"/>
  <c r="AQ364" i="3"/>
  <c r="AQ365" i="3"/>
  <c r="AQ366" i="3"/>
  <c r="AQ367" i="3"/>
  <c r="AQ368" i="3"/>
  <c r="AQ369" i="3"/>
  <c r="AQ370" i="3"/>
  <c r="AQ371" i="3"/>
  <c r="AQ372" i="3"/>
  <c r="AQ373" i="3"/>
  <c r="AQ374" i="3"/>
  <c r="AQ375" i="3"/>
  <c r="AQ376" i="3"/>
  <c r="AQ377" i="3"/>
  <c r="AQ378" i="3"/>
  <c r="AQ379" i="3"/>
  <c r="AQ380" i="3"/>
  <c r="AQ381" i="3"/>
  <c r="AQ382" i="3"/>
  <c r="AQ383" i="3"/>
  <c r="AQ384" i="3"/>
  <c r="AC385" i="3"/>
  <c r="AC386" i="3"/>
  <c r="R387" i="3"/>
  <c r="AQ391" i="3"/>
  <c r="AQ392" i="3"/>
  <c r="AC393" i="3"/>
  <c r="AC394" i="3"/>
  <c r="R395" i="3"/>
  <c r="AQ399" i="3"/>
  <c r="AC400" i="3"/>
  <c r="AQ401" i="3"/>
  <c r="AC402" i="3"/>
  <c r="AQ403" i="3"/>
  <c r="AC404" i="3"/>
  <c r="AQ405" i="3"/>
  <c r="AC406" i="3"/>
  <c r="AQ407" i="3"/>
  <c r="AC408" i="3"/>
  <c r="AQ409" i="3"/>
  <c r="AC410" i="3"/>
  <c r="AQ411" i="3"/>
  <c r="AC412" i="3"/>
  <c r="AQ413" i="3"/>
  <c r="AC414" i="3"/>
  <c r="AQ415" i="3"/>
  <c r="AC416" i="3"/>
  <c r="R418" i="3"/>
  <c r="AK420" i="3"/>
  <c r="R422" i="3"/>
  <c r="AK424" i="3"/>
  <c r="R426" i="3"/>
  <c r="AK428" i="3"/>
  <c r="R430" i="3"/>
  <c r="AK432" i="3"/>
  <c r="R434" i="3"/>
  <c r="AK436" i="3"/>
  <c r="R438" i="3"/>
  <c r="AK440" i="3"/>
  <c r="R442" i="3"/>
  <c r="AK444" i="3"/>
  <c r="R446" i="3"/>
  <c r="AK448" i="3"/>
  <c r="AK461" i="3"/>
  <c r="AQ461" i="3"/>
  <c r="AQ462" i="3"/>
  <c r="R465" i="3"/>
  <c r="R466" i="3"/>
  <c r="AD467" i="3"/>
  <c r="AE467" i="3" s="1"/>
  <c r="AK469" i="3"/>
  <c r="AQ469" i="3"/>
  <c r="AQ470" i="3"/>
  <c r="R473" i="3"/>
  <c r="R474" i="3"/>
  <c r="AK477" i="3"/>
  <c r="AQ477" i="3"/>
  <c r="AQ478" i="3"/>
  <c r="R481" i="3"/>
  <c r="R482" i="3"/>
  <c r="AK485" i="3"/>
  <c r="AQ485" i="3"/>
  <c r="AQ486" i="3"/>
  <c r="R489" i="3"/>
  <c r="R490" i="3"/>
  <c r="AK493" i="3"/>
  <c r="AQ493" i="3"/>
  <c r="AQ494" i="3"/>
  <c r="R497" i="3"/>
  <c r="R498" i="3"/>
  <c r="AK501" i="3"/>
  <c r="AQ501" i="3"/>
  <c r="AQ502" i="3"/>
  <c r="R505" i="3"/>
  <c r="R506" i="3"/>
  <c r="AQ509" i="3"/>
  <c r="AQ511" i="3"/>
  <c r="AK512" i="3"/>
  <c r="AQ512" i="3"/>
  <c r="AQ513" i="3"/>
  <c r="R517" i="3"/>
  <c r="AK521" i="3"/>
  <c r="AQ521" i="3"/>
  <c r="AQ522" i="3"/>
  <c r="R524" i="3"/>
  <c r="R525" i="3"/>
  <c r="T525" i="3" s="1"/>
  <c r="AC527" i="3"/>
  <c r="R528" i="3"/>
  <c r="T528" i="3" s="1"/>
  <c r="R529" i="3"/>
  <c r="T529" i="3" s="1"/>
  <c r="AC531" i="3"/>
  <c r="R532" i="3"/>
  <c r="AC533" i="3"/>
  <c r="R534" i="3"/>
  <c r="AQ536" i="3"/>
  <c r="AQ537" i="3"/>
  <c r="AQ538" i="3"/>
  <c r="AC540" i="3"/>
  <c r="AQ542" i="3"/>
  <c r="AQ545" i="3"/>
  <c r="AQ548" i="3"/>
  <c r="AC549" i="3"/>
  <c r="AQ549" i="3"/>
  <c r="AK550" i="3"/>
  <c r="AQ550" i="3"/>
  <c r="AQ553" i="3"/>
  <c r="AK554" i="3"/>
  <c r="AQ554" i="3"/>
  <c r="AQ560" i="3"/>
  <c r="AK561" i="3"/>
  <c r="AQ561" i="3"/>
  <c r="AQ564" i="3"/>
  <c r="AQ565" i="3"/>
  <c r="AC566" i="3"/>
  <c r="AC567" i="3"/>
  <c r="R568" i="3"/>
  <c r="AC570" i="3"/>
  <c r="R571" i="3"/>
  <c r="T571" i="3" s="1"/>
  <c r="R572" i="3"/>
  <c r="AK576" i="3"/>
  <c r="AQ576" i="3"/>
  <c r="AQ577" i="3"/>
  <c r="R579" i="3"/>
  <c r="R580" i="3"/>
  <c r="AC581" i="3"/>
  <c r="R582" i="3"/>
  <c r="T582" i="3" s="1"/>
  <c r="R583" i="3"/>
  <c r="T583" i="3" s="1"/>
  <c r="AC585" i="3"/>
  <c r="R586" i="3"/>
  <c r="T586" i="3" s="1"/>
  <c r="R587" i="3"/>
  <c r="T587" i="3" s="1"/>
  <c r="AC589" i="3"/>
  <c r="R590" i="3"/>
  <c r="T590" i="3" s="1"/>
  <c r="R591" i="3"/>
  <c r="T591" i="3" s="1"/>
  <c r="AQ599" i="3"/>
  <c r="R608" i="3"/>
  <c r="T608" i="3" s="1"/>
  <c r="AQ611" i="3"/>
  <c r="AC614" i="3"/>
  <c r="AC616" i="3"/>
  <c r="R617" i="3"/>
  <c r="T617" i="3" s="1"/>
  <c r="AC618" i="3"/>
  <c r="R619" i="3"/>
  <c r="T619" i="3" s="1"/>
  <c r="R620" i="3"/>
  <c r="T620" i="3" s="1"/>
  <c r="AC622" i="3"/>
  <c r="R623" i="3"/>
  <c r="T623" i="3" s="1"/>
  <c r="R624" i="3"/>
  <c r="T624" i="3" s="1"/>
  <c r="AC626" i="3"/>
  <c r="R627" i="3"/>
  <c r="T627" i="3" s="1"/>
  <c r="R628" i="3"/>
  <c r="T628" i="3" s="1"/>
  <c r="AC630" i="3"/>
  <c r="R631" i="3"/>
  <c r="T631" i="3" s="1"/>
  <c r="R632" i="3"/>
  <c r="T632" i="3" s="1"/>
  <c r="AC634" i="3"/>
  <c r="R635" i="3"/>
  <c r="T635" i="3" s="1"/>
  <c r="R636" i="3"/>
  <c r="T636" i="3" s="1"/>
  <c r="AC638" i="3"/>
  <c r="R639" i="3"/>
  <c r="T639" i="3" s="1"/>
  <c r="R640" i="3"/>
  <c r="T640" i="3" s="1"/>
  <c r="AC642" i="3"/>
  <c r="R643" i="3"/>
  <c r="T643" i="3" s="1"/>
  <c r="R644" i="3"/>
  <c r="T644" i="3" s="1"/>
  <c r="AC646" i="3"/>
  <c r="R647" i="3"/>
  <c r="T647" i="3" s="1"/>
  <c r="R648" i="3"/>
  <c r="T648" i="3" s="1"/>
  <c r="AC650" i="3"/>
  <c r="R651" i="3"/>
  <c r="T651" i="3" s="1"/>
  <c r="R652" i="3"/>
  <c r="T652" i="3" s="1"/>
  <c r="AQ654" i="3"/>
  <c r="AC655" i="3"/>
  <c r="AQ655" i="3"/>
  <c r="AK656" i="3"/>
  <c r="AQ656" i="3"/>
  <c r="R661" i="3"/>
  <c r="T661" i="3" s="1"/>
  <c r="AQ662" i="3"/>
  <c r="AC665" i="3"/>
  <c r="R666" i="3"/>
  <c r="T666" i="3" s="1"/>
  <c r="AQ669" i="3"/>
  <c r="R671" i="3"/>
  <c r="T671" i="3" s="1"/>
  <c r="AC671" i="3"/>
  <c r="AQ671" i="3"/>
  <c r="AK672" i="3"/>
  <c r="AQ672" i="3"/>
  <c r="AQ677" i="3"/>
  <c r="AK678" i="3"/>
  <c r="AQ678" i="3"/>
  <c r="AQ681" i="3"/>
  <c r="AK682" i="3"/>
  <c r="AQ682" i="3"/>
  <c r="AQ685" i="3"/>
  <c r="AK686" i="3"/>
  <c r="AQ686" i="3"/>
  <c r="AK689" i="3"/>
  <c r="AQ691" i="3"/>
  <c r="AQ692" i="3"/>
  <c r="AQ705" i="3"/>
  <c r="R707" i="3"/>
  <c r="T707" i="3" s="1"/>
  <c r="AQ707" i="3"/>
  <c r="AK708" i="3"/>
  <c r="AQ720" i="3"/>
  <c r="R722" i="3"/>
  <c r="AQ723" i="3"/>
  <c r="R725" i="3"/>
  <c r="AK727" i="3"/>
  <c r="AK745" i="3"/>
  <c r="AK772" i="3"/>
  <c r="AK791" i="3"/>
  <c r="AC791" i="3"/>
  <c r="AK796" i="3"/>
  <c r="AQ451" i="3"/>
  <c r="AQ453" i="3"/>
  <c r="AQ455" i="3"/>
  <c r="AQ457" i="3"/>
  <c r="AQ459" i="3"/>
  <c r="AK463" i="3"/>
  <c r="AK471" i="3"/>
  <c r="AK479" i="3"/>
  <c r="AK487" i="3"/>
  <c r="AK495" i="3"/>
  <c r="AK503" i="3"/>
  <c r="AQ510" i="3"/>
  <c r="AK515" i="3"/>
  <c r="AK523" i="3"/>
  <c r="AQ551" i="3"/>
  <c r="AK578" i="3"/>
  <c r="AQ596" i="3"/>
  <c r="AQ600" i="3"/>
  <c r="AQ657" i="3"/>
  <c r="AQ659" i="3"/>
  <c r="AK660" i="3"/>
  <c r="AQ709" i="3"/>
  <c r="AQ711" i="3"/>
  <c r="AK712" i="3"/>
  <c r="AK729" i="3"/>
  <c r="AK736" i="3"/>
  <c r="AK761" i="3"/>
  <c r="AC761" i="3"/>
  <c r="AK765" i="3"/>
  <c r="AC765" i="3"/>
  <c r="AK769" i="3"/>
  <c r="AC769" i="3"/>
  <c r="R774" i="3"/>
  <c r="AQ788" i="3"/>
  <c r="AK792" i="3"/>
  <c r="AQ418" i="3"/>
  <c r="AQ420" i="3"/>
  <c r="AQ422" i="3"/>
  <c r="AQ424" i="3"/>
  <c r="AQ426" i="3"/>
  <c r="AQ428" i="3"/>
  <c r="AQ430" i="3"/>
  <c r="AQ432" i="3"/>
  <c r="AQ434" i="3"/>
  <c r="AQ436" i="3"/>
  <c r="AQ438" i="3"/>
  <c r="AQ440" i="3"/>
  <c r="AQ442" i="3"/>
  <c r="AQ444" i="3"/>
  <c r="AQ446" i="3"/>
  <c r="AQ448" i="3"/>
  <c r="AQ450" i="3"/>
  <c r="AC451" i="3"/>
  <c r="AQ452" i="3"/>
  <c r="AC453" i="3"/>
  <c r="AQ454" i="3"/>
  <c r="AC455" i="3"/>
  <c r="AQ456" i="3"/>
  <c r="AC457" i="3"/>
  <c r="AQ458" i="3"/>
  <c r="AC459" i="3"/>
  <c r="R461" i="3"/>
  <c r="R462" i="3"/>
  <c r="AK465" i="3"/>
  <c r="AQ465" i="3"/>
  <c r="AQ466" i="3"/>
  <c r="R469" i="3"/>
  <c r="R470" i="3"/>
  <c r="AK473" i="3"/>
  <c r="AQ473" i="3"/>
  <c r="AQ474" i="3"/>
  <c r="R477" i="3"/>
  <c r="R478" i="3"/>
  <c r="AK481" i="3"/>
  <c r="AQ481" i="3"/>
  <c r="AQ482" i="3"/>
  <c r="R485" i="3"/>
  <c r="R486" i="3"/>
  <c r="AK489" i="3"/>
  <c r="AQ489" i="3"/>
  <c r="AQ490" i="3"/>
  <c r="R493" i="3"/>
  <c r="R494" i="3"/>
  <c r="AK497" i="3"/>
  <c r="AQ497" i="3"/>
  <c r="AQ498" i="3"/>
  <c r="R501" i="3"/>
  <c r="R502" i="3"/>
  <c r="AK505" i="3"/>
  <c r="AQ505" i="3"/>
  <c r="AQ506" i="3"/>
  <c r="R509" i="3"/>
  <c r="T509" i="3" s="1"/>
  <c r="R511" i="3"/>
  <c r="R513" i="3"/>
  <c r="AC514" i="3"/>
  <c r="AK517" i="3"/>
  <c r="AQ517" i="3"/>
  <c r="AQ518" i="3"/>
  <c r="R520" i="3"/>
  <c r="R521" i="3"/>
  <c r="AQ525" i="3"/>
  <c r="AK526" i="3"/>
  <c r="AQ526" i="3"/>
  <c r="AQ529" i="3"/>
  <c r="AK530" i="3"/>
  <c r="AQ530" i="3"/>
  <c r="R536" i="3"/>
  <c r="T536" i="3" s="1"/>
  <c r="AQ539" i="3"/>
  <c r="R542" i="3"/>
  <c r="T542" i="3" s="1"/>
  <c r="AQ543" i="3"/>
  <c r="R545" i="3"/>
  <c r="T545" i="3" s="1"/>
  <c r="AQ546" i="3"/>
  <c r="R548" i="3"/>
  <c r="T548" i="3" s="1"/>
  <c r="AC551" i="3"/>
  <c r="R552" i="3"/>
  <c r="T552" i="3" s="1"/>
  <c r="R553" i="3"/>
  <c r="T553" i="3" s="1"/>
  <c r="AC555" i="3"/>
  <c r="R556" i="3"/>
  <c r="T556" i="3" s="1"/>
  <c r="R557" i="3"/>
  <c r="T557" i="3" s="1"/>
  <c r="AC558" i="3"/>
  <c r="R559" i="3"/>
  <c r="T559" i="3" s="1"/>
  <c r="R560" i="3"/>
  <c r="T560" i="3" s="1"/>
  <c r="AC562" i="3"/>
  <c r="R563" i="3"/>
  <c r="T563" i="3" s="1"/>
  <c r="R564" i="3"/>
  <c r="T564" i="3" s="1"/>
  <c r="AQ568" i="3"/>
  <c r="AK569" i="3"/>
  <c r="AQ569" i="3"/>
  <c r="AK572" i="3"/>
  <c r="AQ572" i="3"/>
  <c r="AQ573" i="3"/>
  <c r="R575" i="3"/>
  <c r="R576" i="3"/>
  <c r="AK580" i="3"/>
  <c r="AQ580" i="3"/>
  <c r="AQ583" i="3"/>
  <c r="AK584" i="3"/>
  <c r="AQ584" i="3"/>
  <c r="AQ587" i="3"/>
  <c r="AK588" i="3"/>
  <c r="AQ588" i="3"/>
  <c r="AQ591" i="3"/>
  <c r="AK592" i="3"/>
  <c r="AQ592" i="3"/>
  <c r="AC594" i="3"/>
  <c r="R595" i="3"/>
  <c r="T595" i="3" s="1"/>
  <c r="R596" i="3"/>
  <c r="T596" i="3" s="1"/>
  <c r="AC596" i="3"/>
  <c r="AQ598" i="3"/>
  <c r="AC600" i="3"/>
  <c r="R601" i="3"/>
  <c r="T601" i="3" s="1"/>
  <c r="AC602" i="3"/>
  <c r="R603" i="3"/>
  <c r="T603" i="3" s="1"/>
  <c r="R604" i="3"/>
  <c r="T604" i="3" s="1"/>
  <c r="AC604" i="3"/>
  <c r="AQ606" i="3"/>
  <c r="AQ608" i="3"/>
  <c r="AQ615" i="3"/>
  <c r="AQ620" i="3"/>
  <c r="AK621" i="3"/>
  <c r="AQ621" i="3"/>
  <c r="AQ624" i="3"/>
  <c r="AK625" i="3"/>
  <c r="AQ625" i="3"/>
  <c r="AQ628" i="3"/>
  <c r="AK629" i="3"/>
  <c r="AQ629" i="3"/>
  <c r="AQ632" i="3"/>
  <c r="AK633" i="3"/>
  <c r="AQ633" i="3"/>
  <c r="AQ636" i="3"/>
  <c r="AK637" i="3"/>
  <c r="AQ637" i="3"/>
  <c r="AQ640" i="3"/>
  <c r="AK641" i="3"/>
  <c r="AQ641" i="3"/>
  <c r="AQ644" i="3"/>
  <c r="AK645" i="3"/>
  <c r="AQ645" i="3"/>
  <c r="AQ648" i="3"/>
  <c r="AK649" i="3"/>
  <c r="AQ649" i="3"/>
  <c r="R654" i="3"/>
  <c r="T654" i="3" s="1"/>
  <c r="AC657" i="3"/>
  <c r="R658" i="3"/>
  <c r="T658" i="3" s="1"/>
  <c r="AQ661" i="3"/>
  <c r="R663" i="3"/>
  <c r="T663" i="3" s="1"/>
  <c r="AQ663" i="3"/>
  <c r="AK664" i="3"/>
  <c r="AQ664" i="3"/>
  <c r="R669" i="3"/>
  <c r="T669" i="3" s="1"/>
  <c r="AQ670" i="3"/>
  <c r="AC673" i="3"/>
  <c r="R674" i="3"/>
  <c r="AC675" i="3"/>
  <c r="R676" i="3"/>
  <c r="T676" i="3" s="1"/>
  <c r="R677" i="3"/>
  <c r="T677" i="3" s="1"/>
  <c r="AC679" i="3"/>
  <c r="R680" i="3"/>
  <c r="T680" i="3" s="1"/>
  <c r="R681" i="3"/>
  <c r="T681" i="3" s="1"/>
  <c r="AC683" i="3"/>
  <c r="R684" i="3"/>
  <c r="T684" i="3" s="1"/>
  <c r="R685" i="3"/>
  <c r="T685" i="3" s="1"/>
  <c r="AC687" i="3"/>
  <c r="R688" i="3"/>
  <c r="T688" i="3" s="1"/>
  <c r="R689" i="3"/>
  <c r="AC690" i="3"/>
  <c r="R691" i="3"/>
  <c r="AQ695" i="3"/>
  <c r="AK696" i="3"/>
  <c r="AQ696" i="3"/>
  <c r="AQ699" i="3"/>
  <c r="AK700" i="3"/>
  <c r="AQ700" i="3"/>
  <c r="R705" i="3"/>
  <c r="T705" i="3" s="1"/>
  <c r="AQ706" i="3"/>
  <c r="AC709" i="3"/>
  <c r="R710" i="3"/>
  <c r="T710" i="3" s="1"/>
  <c r="AQ713" i="3"/>
  <c r="AC714" i="3"/>
  <c r="AQ714" i="3"/>
  <c r="AK715" i="3"/>
  <c r="AQ715" i="3"/>
  <c r="R720" i="3"/>
  <c r="T720" i="3" s="1"/>
  <c r="AQ721" i="3"/>
  <c r="R723" i="3"/>
  <c r="T723" i="3" s="1"/>
  <c r="AQ724" i="3"/>
  <c r="R726" i="3"/>
  <c r="R727" i="3"/>
  <c r="AK731" i="3"/>
  <c r="AQ731" i="3"/>
  <c r="AQ734" i="3"/>
  <c r="AK738" i="3"/>
  <c r="AC738" i="3"/>
  <c r="AK742" i="3"/>
  <c r="AK776" i="3"/>
  <c r="AC776" i="3"/>
  <c r="AK793" i="3"/>
  <c r="AC793" i="3"/>
  <c r="AK475" i="3"/>
  <c r="AK483" i="3"/>
  <c r="AK491" i="3"/>
  <c r="AK499" i="3"/>
  <c r="AK507" i="3"/>
  <c r="AK519" i="3"/>
  <c r="AQ532" i="3"/>
  <c r="AQ533" i="3"/>
  <c r="AQ534" i="3"/>
  <c r="AK535" i="3"/>
  <c r="AQ540" i="3"/>
  <c r="AK541" i="3"/>
  <c r="AK544" i="3"/>
  <c r="AK547" i="3"/>
  <c r="AK574" i="3"/>
  <c r="AK653" i="3"/>
  <c r="AK668" i="3"/>
  <c r="AQ693" i="3"/>
  <c r="AQ694" i="3"/>
  <c r="AQ697" i="3"/>
  <c r="AQ701" i="3"/>
  <c r="R703" i="3"/>
  <c r="T703" i="3" s="1"/>
  <c r="AQ703" i="3"/>
  <c r="AK704" i="3"/>
  <c r="AQ704" i="3"/>
  <c r="R709" i="3"/>
  <c r="T709" i="3" s="1"/>
  <c r="AQ710" i="3"/>
  <c r="AC713" i="3"/>
  <c r="R714" i="3"/>
  <c r="AQ716" i="3"/>
  <c r="R718" i="3"/>
  <c r="T718" i="3" s="1"/>
  <c r="AQ718" i="3"/>
  <c r="AK719" i="3"/>
  <c r="AQ719" i="3"/>
  <c r="AK722" i="3"/>
  <c r="AQ722" i="3"/>
  <c r="AK725" i="3"/>
  <c r="AQ725" i="3"/>
  <c r="AQ726" i="3"/>
  <c r="R728" i="3"/>
  <c r="R731" i="3"/>
  <c r="AQ732" i="3"/>
  <c r="AQ733" i="3"/>
  <c r="AK734" i="3"/>
  <c r="AC734" i="3"/>
  <c r="AK739" i="3"/>
  <c r="AK748" i="3"/>
  <c r="AK750" i="3"/>
  <c r="AK753" i="3"/>
  <c r="AK755" i="3"/>
  <c r="AK757" i="3"/>
  <c r="AK759" i="3"/>
  <c r="AK774" i="3"/>
  <c r="AQ784" i="3"/>
  <c r="R792" i="3"/>
  <c r="R735" i="3"/>
  <c r="T735" i="3" s="1"/>
  <c r="R736" i="3"/>
  <c r="AQ740" i="3"/>
  <c r="R742" i="3"/>
  <c r="T742" i="3" s="1"/>
  <c r="AQ742" i="3"/>
  <c r="AK743" i="3"/>
  <c r="AQ743" i="3"/>
  <c r="AQ744" i="3"/>
  <c r="R746" i="3"/>
  <c r="T746" i="3" s="1"/>
  <c r="AQ747" i="3"/>
  <c r="AQ752" i="3"/>
  <c r="R762" i="3"/>
  <c r="T762" i="3" s="1"/>
  <c r="R763" i="3"/>
  <c r="T763" i="3" s="1"/>
  <c r="R766" i="3"/>
  <c r="T766" i="3" s="1"/>
  <c r="R767" i="3"/>
  <c r="T767" i="3" s="1"/>
  <c r="R770" i="3"/>
  <c r="T770" i="3" s="1"/>
  <c r="R771" i="3"/>
  <c r="T771" i="3" s="1"/>
  <c r="AQ795" i="3"/>
  <c r="AQ796" i="3"/>
  <c r="AQ797" i="3"/>
  <c r="AQ800" i="3"/>
  <c r="R815" i="3"/>
  <c r="AQ825" i="3"/>
  <c r="AC827" i="3"/>
  <c r="AQ835" i="3"/>
  <c r="AK836" i="3"/>
  <c r="AQ836" i="3"/>
  <c r="R838" i="3"/>
  <c r="T838" i="3" s="1"/>
  <c r="R839" i="3"/>
  <c r="T839" i="3" s="1"/>
  <c r="R841" i="3"/>
  <c r="AQ843" i="3"/>
  <c r="AK844" i="3"/>
  <c r="AQ844" i="3"/>
  <c r="R846" i="3"/>
  <c r="T846" i="3" s="1"/>
  <c r="AK846" i="3"/>
  <c r="AQ846" i="3"/>
  <c r="R848" i="3"/>
  <c r="T848" i="3" s="1"/>
  <c r="R849" i="3"/>
  <c r="T849" i="3" s="1"/>
  <c r="R851" i="3"/>
  <c r="T851" i="3" s="1"/>
  <c r="AQ851" i="3"/>
  <c r="AC853" i="3"/>
  <c r="AC854" i="3"/>
  <c r="AQ854" i="3"/>
  <c r="AC855" i="3"/>
  <c r="AC856" i="3"/>
  <c r="AQ856" i="3"/>
  <c r="AC857" i="3"/>
  <c r="R858" i="3"/>
  <c r="T858" i="3" s="1"/>
  <c r="AC858" i="3"/>
  <c r="R859" i="3"/>
  <c r="T859" i="3" s="1"/>
  <c r="AC859" i="3"/>
  <c r="R860" i="3"/>
  <c r="T860" i="3" s="1"/>
  <c r="AC860" i="3"/>
  <c r="R861" i="3"/>
  <c r="T861" i="3" s="1"/>
  <c r="AC861" i="3"/>
  <c r="R862" i="3"/>
  <c r="T862" i="3" s="1"/>
  <c r="AC862" i="3"/>
  <c r="R863" i="3"/>
  <c r="T863" i="3" s="1"/>
  <c r="AC863" i="3"/>
  <c r="AQ864" i="3"/>
  <c r="AC865" i="3"/>
  <c r="AQ866" i="3"/>
  <c r="AC867" i="3"/>
  <c r="AQ868" i="3"/>
  <c r="AC869" i="3"/>
  <c r="AQ870" i="3"/>
  <c r="AC872" i="3"/>
  <c r="AQ875" i="3"/>
  <c r="AK876" i="3"/>
  <c r="AQ876" i="3"/>
  <c r="AQ878" i="3"/>
  <c r="R882" i="3"/>
  <c r="T882" i="3" s="1"/>
  <c r="R883" i="3"/>
  <c r="R885" i="3"/>
  <c r="T885" i="3" s="1"/>
  <c r="AQ885" i="3"/>
  <c r="AC887" i="3"/>
  <c r="AQ889" i="3"/>
  <c r="AK893" i="3"/>
  <c r="AQ893" i="3"/>
  <c r="AQ894" i="3"/>
  <c r="R896" i="3"/>
  <c r="AC898" i="3"/>
  <c r="R899" i="3"/>
  <c r="T899" i="3" s="1"/>
  <c r="R902" i="3"/>
  <c r="AK904" i="3"/>
  <c r="AQ904" i="3"/>
  <c r="AQ905" i="3"/>
  <c r="R907" i="3"/>
  <c r="R908" i="3"/>
  <c r="AQ911" i="3"/>
  <c r="AK915" i="3"/>
  <c r="AQ915" i="3"/>
  <c r="AK918" i="3"/>
  <c r="AQ918" i="3"/>
  <c r="AQ919" i="3"/>
  <c r="R921" i="3"/>
  <c r="R922" i="3"/>
  <c r="AK926" i="3"/>
  <c r="AQ926" i="3"/>
  <c r="AQ927" i="3"/>
  <c r="AQ932" i="3"/>
  <c r="AQ933" i="3"/>
  <c r="AC935" i="3"/>
  <c r="AQ937" i="3"/>
  <c r="AC939" i="3"/>
  <c r="AQ941" i="3"/>
  <c r="AC943" i="3"/>
  <c r="AQ945" i="3"/>
  <c r="AC947" i="3"/>
  <c r="AQ949" i="3"/>
  <c r="AC951" i="3"/>
  <c r="AC952" i="3"/>
  <c r="R953" i="3"/>
  <c r="T953" i="3" s="1"/>
  <c r="R954" i="3"/>
  <c r="AD959" i="3"/>
  <c r="AE959" i="3" s="1"/>
  <c r="AQ964" i="3"/>
  <c r="AD965" i="3"/>
  <c r="AE965" i="3" s="1"/>
  <c r="R968" i="3"/>
  <c r="T968" i="3" s="1"/>
  <c r="AC970" i="3"/>
  <c r="R971" i="3"/>
  <c r="T971" i="3" s="1"/>
  <c r="R972" i="3"/>
  <c r="T972" i="3" s="1"/>
  <c r="AK977" i="3"/>
  <c r="AQ977" i="3"/>
  <c r="AQ980" i="3"/>
  <c r="AK981" i="3"/>
  <c r="AQ981" i="3"/>
  <c r="AQ983" i="3"/>
  <c r="AK984" i="3"/>
  <c r="AQ984" i="3"/>
  <c r="AQ985" i="3"/>
  <c r="R988" i="3"/>
  <c r="T988" i="3" s="1"/>
  <c r="AQ989" i="3"/>
  <c r="AQ992" i="3"/>
  <c r="AQ993" i="3"/>
  <c r="AC994" i="3"/>
  <c r="AQ996" i="3"/>
  <c r="AK1000" i="3"/>
  <c r="AQ1000" i="3"/>
  <c r="AQ1001" i="3"/>
  <c r="R1003" i="3"/>
  <c r="R1004" i="3"/>
  <c r="T1004" i="3" s="1"/>
  <c r="AQ1008" i="3"/>
  <c r="AC1010" i="3"/>
  <c r="AC1011" i="3"/>
  <c r="R1012" i="3"/>
  <c r="AQ1016" i="3"/>
  <c r="AQ1017" i="3"/>
  <c r="AC1018" i="3"/>
  <c r="AC1019" i="3"/>
  <c r="R1020" i="3"/>
  <c r="AQ1024" i="3"/>
  <c r="AQ1025" i="3"/>
  <c r="AC1027" i="3"/>
  <c r="AD1028" i="3"/>
  <c r="AE1028" i="3" s="1"/>
  <c r="R1030" i="3"/>
  <c r="T1030" i="3" s="1"/>
  <c r="R1031" i="3"/>
  <c r="T1031" i="3" s="1"/>
  <c r="AC1033" i="3"/>
  <c r="R1034" i="3"/>
  <c r="T1034" i="3" s="1"/>
  <c r="R1035" i="3"/>
  <c r="T1035" i="3" s="1"/>
  <c r="AC1037" i="3"/>
  <c r="R1038" i="3"/>
  <c r="T1038" i="3" s="1"/>
  <c r="R1039" i="3"/>
  <c r="T1039" i="3" s="1"/>
  <c r="AC1041" i="3"/>
  <c r="R1042" i="3"/>
  <c r="T1042" i="3" s="1"/>
  <c r="R1043" i="3"/>
  <c r="T1043" i="3" s="1"/>
  <c r="AQ1045" i="3"/>
  <c r="AC1047" i="3"/>
  <c r="AQ1049" i="3"/>
  <c r="AC1051" i="3"/>
  <c r="AQ1053" i="3"/>
  <c r="AC1055" i="3"/>
  <c r="AK1058" i="3"/>
  <c r="AQ1058" i="3"/>
  <c r="AQ1059" i="3"/>
  <c r="R1061" i="3"/>
  <c r="R1062" i="3"/>
  <c r="AQ1066" i="3"/>
  <c r="AQ1067" i="3"/>
  <c r="R1069" i="3"/>
  <c r="R1070" i="3"/>
  <c r="AK1074" i="3"/>
  <c r="AQ1074" i="3"/>
  <c r="AK1077" i="3"/>
  <c r="AQ1077" i="3"/>
  <c r="AQ1078" i="3"/>
  <c r="R1080" i="3"/>
  <c r="AC1082" i="3"/>
  <c r="R1083" i="3"/>
  <c r="T1083" i="3" s="1"/>
  <c r="R1084" i="3"/>
  <c r="AQ1088" i="3"/>
  <c r="AK1093" i="3"/>
  <c r="R1098" i="3"/>
  <c r="T1098" i="3" s="1"/>
  <c r="R1102" i="3"/>
  <c r="T1102" i="3" s="1"/>
  <c r="AK1128" i="3"/>
  <c r="AC1128" i="3"/>
  <c r="AK1132" i="3"/>
  <c r="AC1132" i="3"/>
  <c r="AK1136" i="3"/>
  <c r="AC1136" i="3"/>
  <c r="AK1140" i="3"/>
  <c r="AC1140" i="3"/>
  <c r="AK1144" i="3"/>
  <c r="AC1144" i="3"/>
  <c r="AK1148" i="3"/>
  <c r="AC1148" i="3"/>
  <c r="AK1171" i="3"/>
  <c r="AC1171" i="3"/>
  <c r="AK1191" i="3"/>
  <c r="AC1191" i="3"/>
  <c r="AK1197" i="3"/>
  <c r="AC1197" i="3"/>
  <c r="AK1202" i="3"/>
  <c r="AC1202" i="3"/>
  <c r="AQ1206" i="3"/>
  <c r="AK1256" i="3"/>
  <c r="AC1256" i="3"/>
  <c r="AK1259" i="3"/>
  <c r="AC1259" i="3"/>
  <c r="AK1266" i="3"/>
  <c r="AC1266" i="3"/>
  <c r="AK1274" i="3"/>
  <c r="AK1284" i="3"/>
  <c r="AK819" i="3"/>
  <c r="AK824" i="3"/>
  <c r="AK880" i="3"/>
  <c r="AK895" i="3"/>
  <c r="AK906" i="3"/>
  <c r="AK920" i="3"/>
  <c r="AK987" i="3"/>
  <c r="AK1002" i="3"/>
  <c r="AK1060" i="3"/>
  <c r="AK1079" i="3"/>
  <c r="AK1097" i="3"/>
  <c r="AC1097" i="3"/>
  <c r="AK1101" i="3"/>
  <c r="AC1101" i="3"/>
  <c r="AK1108" i="3"/>
  <c r="AK1129" i="3"/>
  <c r="AK1133" i="3"/>
  <c r="AK1137" i="3"/>
  <c r="AK1141" i="3"/>
  <c r="AK1145" i="3"/>
  <c r="AD1205" i="3"/>
  <c r="AE1205" i="3" s="1"/>
  <c r="AC1205" i="3"/>
  <c r="AK1257" i="3"/>
  <c r="AC1257" i="3"/>
  <c r="AK1267" i="3"/>
  <c r="AC1267" i="3"/>
  <c r="AK1279" i="3"/>
  <c r="AC1279" i="3"/>
  <c r="AQ1280" i="3"/>
  <c r="AK1292" i="3"/>
  <c r="R740" i="3"/>
  <c r="T740" i="3" s="1"/>
  <c r="AQ741" i="3"/>
  <c r="R745" i="3"/>
  <c r="AQ746" i="3"/>
  <c r="R748" i="3"/>
  <c r="T748" i="3" s="1"/>
  <c r="AQ748" i="3"/>
  <c r="AQ749" i="3"/>
  <c r="AQ750" i="3"/>
  <c r="AQ751" i="3"/>
  <c r="R753" i="3"/>
  <c r="T753" i="3" s="1"/>
  <c r="AQ753" i="3"/>
  <c r="AQ754" i="3"/>
  <c r="AQ755" i="3"/>
  <c r="AQ756" i="3"/>
  <c r="AQ757" i="3"/>
  <c r="AQ758" i="3"/>
  <c r="AQ759" i="3"/>
  <c r="AK760" i="3"/>
  <c r="AQ760" i="3"/>
  <c r="AQ763" i="3"/>
  <c r="AK764" i="3"/>
  <c r="AQ764" i="3"/>
  <c r="AQ767" i="3"/>
  <c r="AK768" i="3"/>
  <c r="AQ768" i="3"/>
  <c r="AQ771" i="3"/>
  <c r="R772" i="3"/>
  <c r="T772" i="3" s="1"/>
  <c r="AQ775" i="3"/>
  <c r="R779" i="3"/>
  <c r="R782" i="3"/>
  <c r="T782" i="3" s="1"/>
  <c r="R794" i="3"/>
  <c r="R795" i="3"/>
  <c r="AC799" i="3"/>
  <c r="AQ815" i="3"/>
  <c r="AC818" i="3"/>
  <c r="AC823" i="3"/>
  <c r="AQ826" i="3"/>
  <c r="R834" i="3"/>
  <c r="T834" i="3" s="1"/>
  <c r="R835" i="3"/>
  <c r="T835" i="3" s="1"/>
  <c r="R837" i="3"/>
  <c r="T837" i="3" s="1"/>
  <c r="AQ839" i="3"/>
  <c r="AK840" i="3"/>
  <c r="AQ840" i="3"/>
  <c r="R842" i="3"/>
  <c r="T842" i="3" s="1"/>
  <c r="R843" i="3"/>
  <c r="T843" i="3" s="1"/>
  <c r="R845" i="3"/>
  <c r="T845" i="3" s="1"/>
  <c r="AK845" i="3"/>
  <c r="AQ845" i="3"/>
  <c r="R847" i="3"/>
  <c r="AQ849" i="3"/>
  <c r="AK850" i="3"/>
  <c r="AQ850" i="3"/>
  <c r="AQ852" i="3"/>
  <c r="AQ871" i="3"/>
  <c r="R875" i="3"/>
  <c r="R877" i="3"/>
  <c r="T877" i="3" s="1"/>
  <c r="AC877" i="3"/>
  <c r="AQ877" i="3"/>
  <c r="AC879" i="3"/>
  <c r="AK883" i="3"/>
  <c r="AQ883" i="3"/>
  <c r="AK884" i="3"/>
  <c r="AQ884" i="3"/>
  <c r="AQ886" i="3"/>
  <c r="R889" i="3"/>
  <c r="T889" i="3" s="1"/>
  <c r="AQ890" i="3"/>
  <c r="R892" i="3"/>
  <c r="R895" i="3"/>
  <c r="AK897" i="3"/>
  <c r="AQ897" i="3"/>
  <c r="AK900" i="3"/>
  <c r="AQ900" i="3"/>
  <c r="AQ901" i="3"/>
  <c r="R903" i="3"/>
  <c r="R904" i="3"/>
  <c r="AK908" i="3"/>
  <c r="AQ908" i="3"/>
  <c r="AQ909" i="3"/>
  <c r="R911" i="3"/>
  <c r="T911" i="3" s="1"/>
  <c r="AQ912" i="3"/>
  <c r="R914" i="3"/>
  <c r="R915" i="3"/>
  <c r="AC916" i="3"/>
  <c r="R917" i="3"/>
  <c r="T917" i="3" s="1"/>
  <c r="R918" i="3"/>
  <c r="AK922" i="3"/>
  <c r="AQ922" i="3"/>
  <c r="AQ923" i="3"/>
  <c r="R925" i="3"/>
  <c r="AC928" i="3"/>
  <c r="AC929" i="3"/>
  <c r="AQ929" i="3"/>
  <c r="AC930" i="3"/>
  <c r="AC931" i="3"/>
  <c r="R932" i="3"/>
  <c r="AQ934" i="3"/>
  <c r="R937" i="3"/>
  <c r="T937" i="3" s="1"/>
  <c r="AQ938" i="3"/>
  <c r="R941" i="3"/>
  <c r="T941" i="3" s="1"/>
  <c r="AQ942" i="3"/>
  <c r="R945" i="3"/>
  <c r="T945" i="3" s="1"/>
  <c r="AQ946" i="3"/>
  <c r="R949" i="3"/>
  <c r="T949" i="3" s="1"/>
  <c r="AQ950" i="3"/>
  <c r="AQ954" i="3"/>
  <c r="AQ955" i="3"/>
  <c r="R957" i="3"/>
  <c r="R958" i="3"/>
  <c r="T958" i="3" s="1"/>
  <c r="R960" i="3"/>
  <c r="T960" i="3" s="1"/>
  <c r="R961" i="3"/>
  <c r="T961" i="3" s="1"/>
  <c r="R962" i="3"/>
  <c r="T962" i="3" s="1"/>
  <c r="AD963" i="3"/>
  <c r="AE963" i="3" s="1"/>
  <c r="AQ968" i="3"/>
  <c r="AK969" i="3"/>
  <c r="AQ969" i="3"/>
  <c r="AQ972" i="3"/>
  <c r="AQ973" i="3"/>
  <c r="AC974" i="3"/>
  <c r="AC975" i="3"/>
  <c r="R976" i="3"/>
  <c r="T976" i="3" s="1"/>
  <c r="R977" i="3"/>
  <c r="AC978" i="3"/>
  <c r="R979" i="3"/>
  <c r="T979" i="3" s="1"/>
  <c r="R980" i="3"/>
  <c r="T980" i="3" s="1"/>
  <c r="AC982" i="3"/>
  <c r="R983" i="3"/>
  <c r="AC986" i="3"/>
  <c r="AQ988" i="3"/>
  <c r="AC990" i="3"/>
  <c r="AC991" i="3"/>
  <c r="R992" i="3"/>
  <c r="R996" i="3"/>
  <c r="T996" i="3" s="1"/>
  <c r="AQ997" i="3"/>
  <c r="R999" i="3"/>
  <c r="R1000" i="3"/>
  <c r="AQ1004" i="3"/>
  <c r="AK1005" i="3"/>
  <c r="AQ1005" i="3"/>
  <c r="AQ1006" i="3"/>
  <c r="R1008" i="3"/>
  <c r="T1008" i="3" s="1"/>
  <c r="AQ1009" i="3"/>
  <c r="AQ1012" i="3"/>
  <c r="AQ1013" i="3"/>
  <c r="AC1014" i="3"/>
  <c r="AC1015" i="3"/>
  <c r="R1016" i="3"/>
  <c r="AQ1020" i="3"/>
  <c r="AQ1021" i="3"/>
  <c r="AC1022" i="3"/>
  <c r="AC1023" i="3"/>
  <c r="R1024" i="3"/>
  <c r="AQ1026" i="3"/>
  <c r="R1029" i="3"/>
  <c r="T1029" i="3" s="1"/>
  <c r="AQ1031" i="3"/>
  <c r="AK1032" i="3"/>
  <c r="AQ1032" i="3"/>
  <c r="AQ1035" i="3"/>
  <c r="AK1036" i="3"/>
  <c r="AQ1036" i="3"/>
  <c r="AQ1039" i="3"/>
  <c r="AK1040" i="3"/>
  <c r="AQ1040" i="3"/>
  <c r="AQ1043" i="3"/>
  <c r="AK1044" i="3"/>
  <c r="AQ1044" i="3"/>
  <c r="AQ1046" i="3"/>
  <c r="R1049" i="3"/>
  <c r="T1049" i="3" s="1"/>
  <c r="AQ1050" i="3"/>
  <c r="R1053" i="3"/>
  <c r="T1053" i="3" s="1"/>
  <c r="AQ1054" i="3"/>
  <c r="R1057" i="3"/>
  <c r="R1058" i="3"/>
  <c r="AK1062" i="3"/>
  <c r="AQ1062" i="3"/>
  <c r="AQ1063" i="3"/>
  <c r="R1065" i="3"/>
  <c r="R1066" i="3"/>
  <c r="AD1068" i="3"/>
  <c r="AE1068" i="3" s="1"/>
  <c r="AK1070" i="3"/>
  <c r="AQ1070" i="3"/>
  <c r="AQ1071" i="3"/>
  <c r="R1073" i="3"/>
  <c r="AC1075" i="3"/>
  <c r="R1076" i="3"/>
  <c r="T1076" i="3" s="1"/>
  <c r="R1077" i="3"/>
  <c r="AK1081" i="3"/>
  <c r="AQ1081" i="3"/>
  <c r="AK1084" i="3"/>
  <c r="AQ1084" i="3"/>
  <c r="AQ1085" i="3"/>
  <c r="R1087" i="3"/>
  <c r="R1088" i="3"/>
  <c r="T1088" i="3" s="1"/>
  <c r="AK1098" i="3"/>
  <c r="AK1102" i="3"/>
  <c r="AK1112" i="3"/>
  <c r="AK1167" i="3"/>
  <c r="AC1167" i="3"/>
  <c r="AK1184" i="3"/>
  <c r="AC1184" i="3"/>
  <c r="AK1185" i="3"/>
  <c r="AC1185" i="3"/>
  <c r="AK1187" i="3"/>
  <c r="AC1187" i="3"/>
  <c r="AK1199" i="3"/>
  <c r="AC1199" i="3"/>
  <c r="AK1203" i="3"/>
  <c r="AC1203" i="3"/>
  <c r="AC1206" i="3"/>
  <c r="AD1206" i="3"/>
  <c r="AE1206" i="3" s="1"/>
  <c r="AQ1210" i="3"/>
  <c r="AQ1218" i="3"/>
  <c r="AK1255" i="3"/>
  <c r="AC1255" i="3"/>
  <c r="AK1272" i="3"/>
  <c r="AC1272" i="3"/>
  <c r="AQ1273" i="3"/>
  <c r="AK1280" i="3"/>
  <c r="AC1280" i="3"/>
  <c r="AK816" i="3"/>
  <c r="AK821" i="3"/>
  <c r="AQ827" i="3"/>
  <c r="AK828" i="3"/>
  <c r="AK830" i="3"/>
  <c r="AK832" i="3"/>
  <c r="AQ837" i="3"/>
  <c r="AQ847" i="3"/>
  <c r="AQ859" i="3"/>
  <c r="AQ860" i="3"/>
  <c r="AQ861" i="3"/>
  <c r="AQ862" i="3"/>
  <c r="AQ863" i="3"/>
  <c r="AQ865" i="3"/>
  <c r="AQ867" i="3"/>
  <c r="AQ869" i="3"/>
  <c r="AQ872" i="3"/>
  <c r="AK873" i="3"/>
  <c r="AQ881" i="3"/>
  <c r="AQ887" i="3"/>
  <c r="AK888" i="3"/>
  <c r="AK891" i="3"/>
  <c r="AQ898" i="3"/>
  <c r="AK902" i="3"/>
  <c r="AK910" i="3"/>
  <c r="AK913" i="3"/>
  <c r="AK924" i="3"/>
  <c r="AQ935" i="3"/>
  <c r="AK936" i="3"/>
  <c r="AQ939" i="3"/>
  <c r="AK940" i="3"/>
  <c r="AQ943" i="3"/>
  <c r="AK944" i="3"/>
  <c r="AQ947" i="3"/>
  <c r="AK948" i="3"/>
  <c r="AQ951" i="3"/>
  <c r="AQ952" i="3"/>
  <c r="AK956" i="3"/>
  <c r="AQ958" i="3"/>
  <c r="AQ966" i="3"/>
  <c r="AQ970" i="3"/>
  <c r="AQ994" i="3"/>
  <c r="AK995" i="3"/>
  <c r="AK998" i="3"/>
  <c r="AK1007" i="3"/>
  <c r="AQ1010" i="3"/>
  <c r="AQ1011" i="3"/>
  <c r="AQ1018" i="3"/>
  <c r="AQ1019" i="3"/>
  <c r="AQ1027" i="3"/>
  <c r="AQ1029" i="3"/>
  <c r="AQ1033" i="3"/>
  <c r="AQ1037" i="3"/>
  <c r="AQ1041" i="3"/>
  <c r="AQ1047" i="3"/>
  <c r="AK1048" i="3"/>
  <c r="AQ1051" i="3"/>
  <c r="AK1052" i="3"/>
  <c r="AQ1055" i="3"/>
  <c r="AK1056" i="3"/>
  <c r="AK1064" i="3"/>
  <c r="AK1072" i="3"/>
  <c r="AQ1082" i="3"/>
  <c r="AK1086" i="3"/>
  <c r="AK1089" i="3"/>
  <c r="AQ1101" i="3"/>
  <c r="AQ1103" i="3"/>
  <c r="AC1116" i="3"/>
  <c r="AK1116" i="3"/>
  <c r="AK1120" i="3"/>
  <c r="AK1160" i="3"/>
  <c r="AK1189" i="3"/>
  <c r="AC1189" i="3"/>
  <c r="AK1195" i="3"/>
  <c r="AC1195" i="3"/>
  <c r="AD1225" i="3"/>
  <c r="AE1225" i="3" s="1"/>
  <c r="AC1225" i="3"/>
  <c r="AQ1256" i="3"/>
  <c r="AK1258" i="3"/>
  <c r="AC1258" i="3"/>
  <c r="AQ1266" i="3"/>
  <c r="AK1300" i="3"/>
  <c r="AK1308" i="3"/>
  <c r="AQ1316" i="3"/>
  <c r="AQ1320" i="3"/>
  <c r="AQ1323" i="3"/>
  <c r="AQ1327" i="3"/>
  <c r="AQ1332" i="3"/>
  <c r="AQ1333" i="3"/>
  <c r="AQ1340" i="3"/>
  <c r="AQ1342" i="3"/>
  <c r="AQ1344" i="3"/>
  <c r="AQ1347" i="3"/>
  <c r="AK1348" i="3"/>
  <c r="AQ1356" i="3"/>
  <c r="AQ1359" i="3"/>
  <c r="AK1377" i="3"/>
  <c r="AC1377" i="3"/>
  <c r="AK1397" i="3"/>
  <c r="AK1408" i="3"/>
  <c r="AC1408" i="3"/>
  <c r="AD1452" i="3"/>
  <c r="AE1452" i="3" s="1"/>
  <c r="AC1452" i="3"/>
  <c r="AD1453" i="3"/>
  <c r="AE1453" i="3" s="1"/>
  <c r="AC1453" i="3"/>
  <c r="AK1461" i="3"/>
  <c r="AC1461" i="3"/>
  <c r="AK1470" i="3"/>
  <c r="AC1470" i="3"/>
  <c r="AK1511" i="3"/>
  <c r="AK1515" i="3"/>
  <c r="AK1522" i="3"/>
  <c r="AC1522" i="3"/>
  <c r="AK1525" i="3"/>
  <c r="AC1525" i="3"/>
  <c r="AK1529" i="3"/>
  <c r="AC1529" i="3"/>
  <c r="AK1091" i="3"/>
  <c r="AQ1091" i="3"/>
  <c r="AQ1092" i="3"/>
  <c r="R1094" i="3"/>
  <c r="R1095" i="3"/>
  <c r="AQ1099" i="3"/>
  <c r="AQ1105" i="3"/>
  <c r="AK1106" i="3"/>
  <c r="AQ1106" i="3"/>
  <c r="AQ1107" i="3"/>
  <c r="R1109" i="3"/>
  <c r="R1110" i="3"/>
  <c r="AK1114" i="3"/>
  <c r="AQ1114" i="3"/>
  <c r="AQ1115" i="3"/>
  <c r="R1117" i="3"/>
  <c r="R1118" i="3"/>
  <c r="AK1122" i="3"/>
  <c r="AQ1122" i="3"/>
  <c r="AQ1123" i="3"/>
  <c r="R1125" i="3"/>
  <c r="R1126" i="3"/>
  <c r="AQ1130" i="3"/>
  <c r="AQ1134" i="3"/>
  <c r="AQ1138" i="3"/>
  <c r="AQ1142" i="3"/>
  <c r="AQ1146" i="3"/>
  <c r="R1148" i="3"/>
  <c r="T1148" i="3" s="1"/>
  <c r="AQ1148" i="3"/>
  <c r="AK1149" i="3"/>
  <c r="AQ1149" i="3"/>
  <c r="R1154" i="3"/>
  <c r="T1154" i="3" s="1"/>
  <c r="AQ1155" i="3"/>
  <c r="R1157" i="3"/>
  <c r="R1160" i="3"/>
  <c r="AQ1166" i="3"/>
  <c r="R1168" i="3"/>
  <c r="R1172" i="3"/>
  <c r="AQ1184" i="3"/>
  <c r="R1186" i="3"/>
  <c r="R1190" i="3"/>
  <c r="T1190" i="3" s="1"/>
  <c r="R1192" i="3"/>
  <c r="T1192" i="3" s="1"/>
  <c r="R1193" i="3"/>
  <c r="T1193" i="3" s="1"/>
  <c r="R1198" i="3"/>
  <c r="T1198" i="3" s="1"/>
  <c r="R1199" i="3"/>
  <c r="T1199" i="3" s="1"/>
  <c r="AQ1199" i="3"/>
  <c r="AQ1201" i="3"/>
  <c r="AQ1202" i="3"/>
  <c r="R1204" i="3"/>
  <c r="T1204" i="3" s="1"/>
  <c r="R1205" i="3"/>
  <c r="T1205" i="3" s="1"/>
  <c r="AQ1205" i="3"/>
  <c r="R1225" i="3"/>
  <c r="T1225" i="3" s="1"/>
  <c r="AQ1225" i="3"/>
  <c r="R1243" i="3"/>
  <c r="T1243" i="3" s="1"/>
  <c r="R1246" i="3"/>
  <c r="T1246" i="3" s="1"/>
  <c r="AK1250" i="3"/>
  <c r="AQ1250" i="3"/>
  <c r="R1260" i="3"/>
  <c r="AQ1264" i="3"/>
  <c r="R1268" i="3"/>
  <c r="R1272" i="3"/>
  <c r="T1272" i="3" s="1"/>
  <c r="R1273" i="3"/>
  <c r="AQ1275" i="3"/>
  <c r="AQ1277" i="3"/>
  <c r="AQ1278" i="3"/>
  <c r="R1281" i="3"/>
  <c r="AK1286" i="3"/>
  <c r="AQ1286" i="3"/>
  <c r="AQ1287" i="3"/>
  <c r="R1289" i="3"/>
  <c r="R1290" i="3"/>
  <c r="AK1294" i="3"/>
  <c r="AQ1294" i="3"/>
  <c r="AQ1295" i="3"/>
  <c r="R1297" i="3"/>
  <c r="R1298" i="3"/>
  <c r="AK1302" i="3"/>
  <c r="AQ1302" i="3"/>
  <c r="AQ1303" i="3"/>
  <c r="R1305" i="3"/>
  <c r="R1306" i="3"/>
  <c r="AK1310" i="3"/>
  <c r="AQ1310" i="3"/>
  <c r="AQ1311" i="3"/>
  <c r="R1313" i="3"/>
  <c r="R1314" i="3"/>
  <c r="T1314" i="3" s="1"/>
  <c r="AC1316" i="3"/>
  <c r="R1317" i="3"/>
  <c r="T1317" i="3" s="1"/>
  <c r="R1318" i="3"/>
  <c r="T1318" i="3" s="1"/>
  <c r="AC1320" i="3"/>
  <c r="R1321" i="3"/>
  <c r="T1321" i="3" s="1"/>
  <c r="R1322" i="3"/>
  <c r="AC1323" i="3"/>
  <c r="R1324" i="3"/>
  <c r="T1324" i="3" s="1"/>
  <c r="R1325" i="3"/>
  <c r="T1325" i="3" s="1"/>
  <c r="AC1327" i="3"/>
  <c r="R1328" i="3"/>
  <c r="R1331" i="3"/>
  <c r="AC1332" i="3"/>
  <c r="R1333" i="3"/>
  <c r="AC1334" i="3"/>
  <c r="AQ1335" i="3"/>
  <c r="AQ1338" i="3"/>
  <c r="AQ1339" i="3"/>
  <c r="AC1340" i="3"/>
  <c r="AC1341" i="3"/>
  <c r="AQ1341" i="3"/>
  <c r="AC1342" i="3"/>
  <c r="AC1343" i="3"/>
  <c r="AQ1343" i="3"/>
  <c r="AC1344" i="3"/>
  <c r="AC1345" i="3"/>
  <c r="AQ1345" i="3"/>
  <c r="AC1347" i="3"/>
  <c r="AQ1350" i="3"/>
  <c r="AK1351" i="3"/>
  <c r="AQ1351" i="3"/>
  <c r="AQ1353" i="3"/>
  <c r="R1357" i="3"/>
  <c r="T1357" i="3" s="1"/>
  <c r="R1358" i="3"/>
  <c r="T1358" i="3" s="1"/>
  <c r="R1360" i="3"/>
  <c r="AQ1362" i="3"/>
  <c r="AQ1365" i="3"/>
  <c r="AK1366" i="3"/>
  <c r="AQ1366" i="3"/>
  <c r="AQ1367" i="3"/>
  <c r="R1370" i="3"/>
  <c r="AQ1371" i="3"/>
  <c r="AK1378" i="3"/>
  <c r="R1393" i="3"/>
  <c r="T1393" i="3" s="1"/>
  <c r="AK1401" i="3"/>
  <c r="AK1410" i="3"/>
  <c r="AC1410" i="3"/>
  <c r="R1415" i="3"/>
  <c r="T1415" i="3" s="1"/>
  <c r="AK1436" i="3"/>
  <c r="AC1436" i="3"/>
  <c r="AK1480" i="3"/>
  <c r="AC1480" i="3"/>
  <c r="AK1500" i="3"/>
  <c r="AC1500" i="3"/>
  <c r="AK1523" i="3"/>
  <c r="AK1526" i="3"/>
  <c r="AK1530" i="3"/>
  <c r="AK1124" i="3"/>
  <c r="AQ1150" i="3"/>
  <c r="AQ1152" i="3"/>
  <c r="AK1153" i="3"/>
  <c r="AK1156" i="3"/>
  <c r="AQ1162" i="3"/>
  <c r="AQ1165" i="3"/>
  <c r="AQ1227" i="3"/>
  <c r="AQ1251" i="3"/>
  <c r="AQ1253" i="3"/>
  <c r="AK1254" i="3"/>
  <c r="AQ1254" i="3"/>
  <c r="R1256" i="3"/>
  <c r="R1258" i="3"/>
  <c r="AQ1262" i="3"/>
  <c r="AQ1263" i="3"/>
  <c r="AC1264" i="3"/>
  <c r="AC1265" i="3"/>
  <c r="R1266" i="3"/>
  <c r="AQ1270" i="3"/>
  <c r="AK1271" i="3"/>
  <c r="AQ1271" i="3"/>
  <c r="AC1275" i="3"/>
  <c r="R1276" i="3"/>
  <c r="T1276" i="3" s="1"/>
  <c r="AC1277" i="3"/>
  <c r="AC1278" i="3"/>
  <c r="R1279" i="3"/>
  <c r="R1283" i="3"/>
  <c r="R1284" i="3"/>
  <c r="AK1288" i="3"/>
  <c r="AQ1288" i="3"/>
  <c r="AQ1289" i="3"/>
  <c r="R1291" i="3"/>
  <c r="R1292" i="3"/>
  <c r="AK1296" i="3"/>
  <c r="AQ1296" i="3"/>
  <c r="AQ1297" i="3"/>
  <c r="R1299" i="3"/>
  <c r="R1300" i="3"/>
  <c r="AK1304" i="3"/>
  <c r="AQ1304" i="3"/>
  <c r="AQ1305" i="3"/>
  <c r="R1307" i="3"/>
  <c r="R1308" i="3"/>
  <c r="AK1312" i="3"/>
  <c r="AQ1312" i="3"/>
  <c r="AQ1313" i="3"/>
  <c r="R1316" i="3"/>
  <c r="T1316" i="3" s="1"/>
  <c r="AQ1317" i="3"/>
  <c r="R1320" i="3"/>
  <c r="T1320" i="3" s="1"/>
  <c r="AQ1321" i="3"/>
  <c r="R1323" i="3"/>
  <c r="T1323" i="3" s="1"/>
  <c r="AQ1324" i="3"/>
  <c r="R1327" i="3"/>
  <c r="T1327" i="3" s="1"/>
  <c r="R1332" i="3"/>
  <c r="T1332" i="3" s="1"/>
  <c r="AQ1336" i="3"/>
  <c r="AQ1337" i="3"/>
  <c r="AC1338" i="3"/>
  <c r="AC1339" i="3"/>
  <c r="R1340" i="3"/>
  <c r="R1342" i="3"/>
  <c r="R1344" i="3"/>
  <c r="R1346" i="3"/>
  <c r="T1346" i="3" s="1"/>
  <c r="R1347" i="3"/>
  <c r="T1347" i="3" s="1"/>
  <c r="R1349" i="3"/>
  <c r="AC1350" i="3"/>
  <c r="AQ1354" i="3"/>
  <c r="AK1355" i="3"/>
  <c r="AQ1355" i="3"/>
  <c r="AQ1357" i="3"/>
  <c r="AQ1360" i="3"/>
  <c r="AQ1363" i="3"/>
  <c r="AC1365" i="3"/>
  <c r="AK1368" i="3"/>
  <c r="AQ1368" i="3"/>
  <c r="AQ1369" i="3"/>
  <c r="AQ1377" i="3"/>
  <c r="AQ1379" i="3"/>
  <c r="AQ1384" i="3"/>
  <c r="AQ1388" i="3"/>
  <c r="AK1392" i="3"/>
  <c r="AC1392" i="3"/>
  <c r="AK1414" i="3"/>
  <c r="AC1414" i="3"/>
  <c r="AK1417" i="3"/>
  <c r="AC1417" i="3"/>
  <c r="AK1437" i="3"/>
  <c r="AK1471" i="3"/>
  <c r="AC1471" i="3"/>
  <c r="AK1481" i="3"/>
  <c r="AC1481" i="3"/>
  <c r="AK1488" i="3"/>
  <c r="AC1488" i="3"/>
  <c r="AQ1489" i="3"/>
  <c r="AK1501" i="3"/>
  <c r="AC1501" i="3"/>
  <c r="AK1508" i="3"/>
  <c r="AC1508" i="3"/>
  <c r="AQ1510" i="3"/>
  <c r="AQ1514" i="3"/>
  <c r="AC1519" i="3"/>
  <c r="AD1519" i="3"/>
  <c r="AE1519" i="3" s="1"/>
  <c r="AK1538" i="3"/>
  <c r="AC1538" i="3"/>
  <c r="R1090" i="3"/>
  <c r="R1091" i="3"/>
  <c r="AK1095" i="3"/>
  <c r="AQ1095" i="3"/>
  <c r="AQ1096" i="3"/>
  <c r="R1099" i="3"/>
  <c r="T1099" i="3" s="1"/>
  <c r="AQ1100" i="3"/>
  <c r="R1103" i="3"/>
  <c r="T1103" i="3" s="1"/>
  <c r="R1104" i="3"/>
  <c r="T1104" i="3" s="1"/>
  <c r="R1105" i="3"/>
  <c r="T1105" i="3" s="1"/>
  <c r="AK1110" i="3"/>
  <c r="AQ1110" i="3"/>
  <c r="AQ1111" i="3"/>
  <c r="R1113" i="3"/>
  <c r="R1114" i="3"/>
  <c r="AK1118" i="3"/>
  <c r="AQ1118" i="3"/>
  <c r="AQ1119" i="3"/>
  <c r="R1121" i="3"/>
  <c r="R1122" i="3"/>
  <c r="AK1126" i="3"/>
  <c r="AQ1126" i="3"/>
  <c r="AQ1127" i="3"/>
  <c r="R1130" i="3"/>
  <c r="T1130" i="3" s="1"/>
  <c r="AQ1131" i="3"/>
  <c r="R1134" i="3"/>
  <c r="T1134" i="3" s="1"/>
  <c r="AQ1135" i="3"/>
  <c r="R1138" i="3"/>
  <c r="T1138" i="3" s="1"/>
  <c r="AQ1139" i="3"/>
  <c r="R1142" i="3"/>
  <c r="T1142" i="3" s="1"/>
  <c r="AQ1143" i="3"/>
  <c r="R1146" i="3"/>
  <c r="T1146" i="3" s="1"/>
  <c r="AQ1147" i="3"/>
  <c r="AC1150" i="3"/>
  <c r="R1151" i="3"/>
  <c r="T1151" i="3" s="1"/>
  <c r="AQ1154" i="3"/>
  <c r="R1156" i="3"/>
  <c r="AK1158" i="3"/>
  <c r="AQ1158" i="3"/>
  <c r="AQ1159" i="3"/>
  <c r="R1161" i="3"/>
  <c r="R1162" i="3"/>
  <c r="T1162" i="3" s="1"/>
  <c r="AC1162" i="3"/>
  <c r="AQ1164" i="3"/>
  <c r="AC1165" i="3"/>
  <c r="R1166" i="3"/>
  <c r="AQ1168" i="3"/>
  <c r="AC1169" i="3"/>
  <c r="R1170" i="3"/>
  <c r="AC1173" i="3"/>
  <c r="R1174" i="3"/>
  <c r="AQ1175" i="3"/>
  <c r="R1183" i="3"/>
  <c r="AQ1188" i="3"/>
  <c r="AQ1196" i="3"/>
  <c r="AQ1230" i="3"/>
  <c r="AQ1231" i="3"/>
  <c r="AQ1232" i="3"/>
  <c r="AQ1233" i="3"/>
  <c r="AQ1234" i="3"/>
  <c r="AQ1235" i="3"/>
  <c r="AQ1236" i="3"/>
  <c r="AQ1237" i="3"/>
  <c r="AQ1238" i="3"/>
  <c r="AQ1239" i="3"/>
  <c r="AQ1240" i="3"/>
  <c r="AQ1241" i="3"/>
  <c r="AQ1243" i="3"/>
  <c r="AQ1244" i="3"/>
  <c r="AQ1246" i="3"/>
  <c r="AK1247" i="3"/>
  <c r="AQ1260" i="3"/>
  <c r="AQ1268" i="3"/>
  <c r="AQ1281" i="3"/>
  <c r="AK1282" i="3"/>
  <c r="AK1290" i="3"/>
  <c r="AK1298" i="3"/>
  <c r="AK1306" i="3"/>
  <c r="AQ1314" i="3"/>
  <c r="AK1315" i="3"/>
  <c r="AQ1318" i="3"/>
  <c r="AK1319" i="3"/>
  <c r="AK1322" i="3"/>
  <c r="AQ1325" i="3"/>
  <c r="AK1326" i="3"/>
  <c r="AQ1328" i="3"/>
  <c r="AQ1329" i="3"/>
  <c r="AK1331" i="3"/>
  <c r="AQ1334" i="3"/>
  <c r="R1352" i="3"/>
  <c r="T1352" i="3" s="1"/>
  <c r="AQ1352" i="3"/>
  <c r="AQ1358" i="3"/>
  <c r="AQ1361" i="3"/>
  <c r="R1367" i="3"/>
  <c r="AK1370" i="3"/>
  <c r="AK1375" i="3"/>
  <c r="AK1393" i="3"/>
  <c r="AK1415" i="3"/>
  <c r="AK1418" i="3"/>
  <c r="AC1418" i="3"/>
  <c r="AK1465" i="3"/>
  <c r="AC1465" i="3"/>
  <c r="AK1489" i="3"/>
  <c r="AC1489" i="3"/>
  <c r="AK1514" i="3"/>
  <c r="AC1514" i="3"/>
  <c r="AQ1516" i="3"/>
  <c r="AQ1522" i="3"/>
  <c r="AQ1525" i="3"/>
  <c r="AQ1529" i="3"/>
  <c r="AK1539" i="3"/>
  <c r="AK1542" i="3"/>
  <c r="AQ1542" i="3"/>
  <c r="AQ1543" i="3"/>
  <c r="R1545" i="3"/>
  <c r="R1546" i="3"/>
  <c r="AQ1549" i="3"/>
  <c r="AC1551" i="3"/>
  <c r="AC1552" i="3"/>
  <c r="R1553" i="3"/>
  <c r="R1555" i="3"/>
  <c r="T1555" i="3" s="1"/>
  <c r="R1556" i="3"/>
  <c r="T1556" i="3" s="1"/>
  <c r="R1558" i="3"/>
  <c r="R1559" i="3"/>
  <c r="AK1563" i="3"/>
  <c r="AQ1563" i="3"/>
  <c r="AQ1564" i="3"/>
  <c r="R1566" i="3"/>
  <c r="R1567" i="3"/>
  <c r="R1568" i="3"/>
  <c r="R1569" i="3"/>
  <c r="R1571" i="3"/>
  <c r="AK1573" i="3"/>
  <c r="AQ1573" i="3"/>
  <c r="AQ1574" i="3"/>
  <c r="AQ1575" i="3"/>
  <c r="AQ1576" i="3"/>
  <c r="AQ1577" i="3"/>
  <c r="AQ1578" i="3"/>
  <c r="AQ1579" i="3"/>
  <c r="AQ1580" i="3"/>
  <c r="AQ1581" i="3"/>
  <c r="R1584" i="3"/>
  <c r="R1585" i="3"/>
  <c r="AK1588" i="3"/>
  <c r="AQ1588" i="3"/>
  <c r="AQ1589" i="3"/>
  <c r="R1592" i="3"/>
  <c r="R1593" i="3"/>
  <c r="AC1602" i="3"/>
  <c r="AC1604" i="3"/>
  <c r="R1605" i="3"/>
  <c r="T1605" i="3" s="1"/>
  <c r="AC1606" i="3"/>
  <c r="R1607" i="3"/>
  <c r="T1607" i="3" s="1"/>
  <c r="R1608" i="3"/>
  <c r="T1608" i="3" s="1"/>
  <c r="R1612" i="3"/>
  <c r="T1612" i="3" s="1"/>
  <c r="AC1612" i="3"/>
  <c r="AQ1614" i="3"/>
  <c r="AC1615" i="3"/>
  <c r="AQ1615" i="3"/>
  <c r="AC1620" i="3"/>
  <c r="R1621" i="3"/>
  <c r="R1622" i="3"/>
  <c r="AQ1626" i="3"/>
  <c r="R1632" i="3"/>
  <c r="R1636" i="3"/>
  <c r="R1640" i="3"/>
  <c r="R1644" i="3"/>
  <c r="T1644" i="3" s="1"/>
  <c r="R1646" i="3"/>
  <c r="T1646" i="3" s="1"/>
  <c r="AC1650" i="3"/>
  <c r="AQ1652" i="3"/>
  <c r="AC1654" i="3"/>
  <c r="AQ1656" i="3"/>
  <c r="AC1657" i="3"/>
  <c r="AQ1659" i="3"/>
  <c r="AK1663" i="3"/>
  <c r="R1688" i="3"/>
  <c r="R1372" i="3"/>
  <c r="T1372" i="3" s="1"/>
  <c r="R1373" i="3"/>
  <c r="T1373" i="3" s="1"/>
  <c r="R1375" i="3"/>
  <c r="T1375" i="3" s="1"/>
  <c r="AQ1375" i="3"/>
  <c r="AQ1381" i="3"/>
  <c r="AQ1383" i="3"/>
  <c r="AQ1385" i="3"/>
  <c r="AQ1387" i="3"/>
  <c r="AQ1389" i="3"/>
  <c r="AQ1390" i="3"/>
  <c r="AK1395" i="3"/>
  <c r="AQ1395" i="3"/>
  <c r="AQ1396" i="3"/>
  <c r="R1398" i="3"/>
  <c r="R1399" i="3"/>
  <c r="AQ1403" i="3"/>
  <c r="AK1404" i="3"/>
  <c r="AQ1404" i="3"/>
  <c r="AQ1406" i="3"/>
  <c r="R1412" i="3"/>
  <c r="AQ1416" i="3"/>
  <c r="R1419" i="3"/>
  <c r="AQ1421" i="3"/>
  <c r="R1424" i="3"/>
  <c r="T1424" i="3" s="1"/>
  <c r="AQ1425" i="3"/>
  <c r="R1428" i="3"/>
  <c r="T1428" i="3" s="1"/>
  <c r="R1429" i="3"/>
  <c r="T1429" i="3" s="1"/>
  <c r="R1430" i="3"/>
  <c r="T1430" i="3" s="1"/>
  <c r="W24" i="2" s="1"/>
  <c r="X24" i="2" s="1"/>
  <c r="AQ1434" i="3"/>
  <c r="AQ1435" i="3"/>
  <c r="AQ1439" i="3"/>
  <c r="AQ1441" i="3"/>
  <c r="AQ1443" i="3"/>
  <c r="AQ1445" i="3"/>
  <c r="AQ1447" i="3"/>
  <c r="AQ1449" i="3"/>
  <c r="AQ1452" i="3"/>
  <c r="R1455" i="3"/>
  <c r="T1455" i="3" s="1"/>
  <c r="AQ1455" i="3"/>
  <c r="R1458" i="3"/>
  <c r="R1459" i="3"/>
  <c r="T1459" i="3" s="1"/>
  <c r="R1462" i="3"/>
  <c r="T1462" i="3" s="1"/>
  <c r="R1463" i="3"/>
  <c r="T1463" i="3" s="1"/>
  <c r="R1466" i="3"/>
  <c r="AQ1468" i="3"/>
  <c r="AQ1469" i="3"/>
  <c r="R1472" i="3"/>
  <c r="AQ1478" i="3"/>
  <c r="AQ1479" i="3"/>
  <c r="R1482" i="3"/>
  <c r="AQ1486" i="3"/>
  <c r="AQ1487" i="3"/>
  <c r="R1490" i="3"/>
  <c r="R1492" i="3"/>
  <c r="AQ1498" i="3"/>
  <c r="AQ1499" i="3"/>
  <c r="R1502" i="3"/>
  <c r="R1509" i="3"/>
  <c r="T1509" i="3" s="1"/>
  <c r="AQ1512" i="3"/>
  <c r="R1517" i="3"/>
  <c r="T1517" i="3" s="1"/>
  <c r="AQ1520" i="3"/>
  <c r="AQ1524" i="3"/>
  <c r="AQ1527" i="3"/>
  <c r="AK1532" i="3"/>
  <c r="AQ1532" i="3"/>
  <c r="AQ1533" i="3"/>
  <c r="R1536" i="3"/>
  <c r="AQ1540" i="3"/>
  <c r="AK1544" i="3"/>
  <c r="AK1557" i="3"/>
  <c r="AK1565" i="3"/>
  <c r="AK1582" i="3"/>
  <c r="AK1590" i="3"/>
  <c r="AQ1617" i="3"/>
  <c r="AK1631" i="3"/>
  <c r="AK1635" i="3"/>
  <c r="AK1639" i="3"/>
  <c r="AK1643" i="3"/>
  <c r="AK1667" i="3"/>
  <c r="AK1687" i="3"/>
  <c r="AC1687" i="3"/>
  <c r="AQ1405" i="3"/>
  <c r="AQ1422" i="3"/>
  <c r="AK1423" i="3"/>
  <c r="AQ1426" i="3"/>
  <c r="AQ1432" i="3"/>
  <c r="AQ1433" i="3"/>
  <c r="AQ1438" i="3"/>
  <c r="AQ1440" i="3"/>
  <c r="AQ1442" i="3"/>
  <c r="AQ1444" i="3"/>
  <c r="AQ1446" i="3"/>
  <c r="AQ1448" i="3"/>
  <c r="AQ1450" i="3"/>
  <c r="AQ1456" i="3"/>
  <c r="AK1457" i="3"/>
  <c r="AQ1466" i="3"/>
  <c r="AQ1467" i="3"/>
  <c r="AQ1474" i="3"/>
  <c r="AQ1476" i="3"/>
  <c r="AQ1477" i="3"/>
  <c r="AC1478" i="3"/>
  <c r="AC1479" i="3"/>
  <c r="R1480" i="3"/>
  <c r="AQ1484" i="3"/>
  <c r="AQ1485" i="3"/>
  <c r="AC1486" i="3"/>
  <c r="AC1487" i="3"/>
  <c r="R1488" i="3"/>
  <c r="AQ1494" i="3"/>
  <c r="AQ1496" i="3"/>
  <c r="AQ1497" i="3"/>
  <c r="AC1498" i="3"/>
  <c r="AC1499" i="3"/>
  <c r="R1500" i="3"/>
  <c r="R1508" i="3"/>
  <c r="T1508" i="3" s="1"/>
  <c r="AQ1509" i="3"/>
  <c r="AC1512" i="3"/>
  <c r="R1513" i="3"/>
  <c r="T1513" i="3" s="1"/>
  <c r="R1514" i="3"/>
  <c r="T1514" i="3" s="1"/>
  <c r="AC1516" i="3"/>
  <c r="AQ1517" i="3"/>
  <c r="AC1520" i="3"/>
  <c r="R1521" i="3"/>
  <c r="T1521" i="3" s="1"/>
  <c r="R1522" i="3"/>
  <c r="T1522" i="3" s="1"/>
  <c r="AC1524" i="3"/>
  <c r="R1525" i="3"/>
  <c r="AC1527" i="3"/>
  <c r="R1528" i="3"/>
  <c r="T1528" i="3" s="1"/>
  <c r="R1529" i="3"/>
  <c r="T1529" i="3" s="1"/>
  <c r="AK1534" i="3"/>
  <c r="AQ1534" i="3"/>
  <c r="AQ1535" i="3"/>
  <c r="R1538" i="3"/>
  <c r="T1538" i="3" s="1"/>
  <c r="AC1540" i="3"/>
  <c r="R1541" i="3"/>
  <c r="T1541" i="3" s="1"/>
  <c r="R1542" i="3"/>
  <c r="AK1546" i="3"/>
  <c r="AQ1546" i="3"/>
  <c r="AQ1547" i="3"/>
  <c r="R1549" i="3"/>
  <c r="T1549" i="3" s="1"/>
  <c r="AQ1550" i="3"/>
  <c r="AQ1553" i="3"/>
  <c r="AQ1556" i="3"/>
  <c r="AK1559" i="3"/>
  <c r="AQ1559" i="3"/>
  <c r="AQ1560" i="3"/>
  <c r="R1562" i="3"/>
  <c r="R1563" i="3"/>
  <c r="AK1569" i="3"/>
  <c r="AQ1569" i="3"/>
  <c r="AQ1570" i="3"/>
  <c r="R1572" i="3"/>
  <c r="R1575" i="3"/>
  <c r="R1577" i="3"/>
  <c r="R1579" i="3"/>
  <c r="R1581" i="3"/>
  <c r="AK1584" i="3"/>
  <c r="AQ1584" i="3"/>
  <c r="AQ1585" i="3"/>
  <c r="R1588" i="3"/>
  <c r="R1589" i="3"/>
  <c r="AK1592" i="3"/>
  <c r="AQ1592" i="3"/>
  <c r="AQ1593" i="3"/>
  <c r="AC1601" i="3"/>
  <c r="AQ1603" i="3"/>
  <c r="AC1617" i="3"/>
  <c r="R1618" i="3"/>
  <c r="T1618" i="3" s="1"/>
  <c r="R1619" i="3"/>
  <c r="T1619" i="3" s="1"/>
  <c r="AQ1623" i="3"/>
  <c r="R1630" i="3"/>
  <c r="R1634" i="3"/>
  <c r="R1638" i="3"/>
  <c r="R1642" i="3"/>
  <c r="AQ1644" i="3"/>
  <c r="AQ1646" i="3"/>
  <c r="AK1647" i="3"/>
  <c r="AQ1647" i="3"/>
  <c r="AQ1649" i="3"/>
  <c r="R1652" i="3"/>
  <c r="T1652" i="3" s="1"/>
  <c r="AQ1653" i="3"/>
  <c r="R1656" i="3"/>
  <c r="T1656" i="3" s="1"/>
  <c r="R1659" i="3"/>
  <c r="T1659" i="3" s="1"/>
  <c r="AK1675" i="3"/>
  <c r="AK1688" i="3"/>
  <c r="AC1688" i="3"/>
  <c r="AQ1373" i="3"/>
  <c r="AK1374" i="3"/>
  <c r="AQ1374" i="3"/>
  <c r="AQ1376" i="3"/>
  <c r="R1380" i="3"/>
  <c r="T1380" i="3" s="1"/>
  <c r="R1381" i="3"/>
  <c r="T1381" i="3" s="1"/>
  <c r="R1383" i="3"/>
  <c r="R1385" i="3"/>
  <c r="R1387" i="3"/>
  <c r="R1389" i="3"/>
  <c r="AQ1391" i="3"/>
  <c r="R1395" i="3"/>
  <c r="AK1399" i="3"/>
  <c r="AQ1399" i="3"/>
  <c r="AQ1400" i="3"/>
  <c r="R1402" i="3"/>
  <c r="R1403" i="3"/>
  <c r="T1403" i="3" s="1"/>
  <c r="AC1405" i="3"/>
  <c r="R1406" i="3"/>
  <c r="AQ1407" i="3"/>
  <c r="AK1409" i="3"/>
  <c r="AQ1409" i="3"/>
  <c r="AK1412" i="3"/>
  <c r="AQ1412" i="3"/>
  <c r="AQ1413" i="3"/>
  <c r="R1416" i="3"/>
  <c r="T1416" i="3" s="1"/>
  <c r="AQ1419" i="3"/>
  <c r="AQ1420" i="3"/>
  <c r="AC1422" i="3"/>
  <c r="AQ1424" i="3"/>
  <c r="AC1426" i="3"/>
  <c r="AD1427" i="3"/>
  <c r="AE1427" i="3" s="1"/>
  <c r="AQ1430" i="3"/>
  <c r="AQ1431" i="3"/>
  <c r="AC1432" i="3"/>
  <c r="AC1433" i="3"/>
  <c r="R1434" i="3"/>
  <c r="R1439" i="3"/>
  <c r="R1441" i="3"/>
  <c r="R1443" i="3"/>
  <c r="R1445" i="3"/>
  <c r="R1447" i="3"/>
  <c r="R1449" i="3"/>
  <c r="R1451" i="3"/>
  <c r="AQ1453" i="3"/>
  <c r="AC1456" i="3"/>
  <c r="AQ1459" i="3"/>
  <c r="AK1460" i="3"/>
  <c r="AQ1460" i="3"/>
  <c r="AQ1463" i="3"/>
  <c r="AK1464" i="3"/>
  <c r="AQ1464" i="3"/>
  <c r="AQ1472" i="3"/>
  <c r="AQ1473" i="3"/>
  <c r="AQ1475" i="3"/>
  <c r="AQ1482" i="3"/>
  <c r="AQ1483" i="3"/>
  <c r="AQ1490" i="3"/>
  <c r="AQ1492" i="3"/>
  <c r="AQ1493" i="3"/>
  <c r="AQ1495" i="3"/>
  <c r="AQ1502" i="3"/>
  <c r="AQ1503" i="3"/>
  <c r="AQ1504" i="3"/>
  <c r="AQ1505" i="3"/>
  <c r="AQ1506" i="3"/>
  <c r="AK1507" i="3"/>
  <c r="R1533" i="3"/>
  <c r="AK1536" i="3"/>
  <c r="AK1548" i="3"/>
  <c r="AK1561" i="3"/>
  <c r="AK1571" i="3"/>
  <c r="AK1586" i="3"/>
  <c r="AK1594" i="3"/>
  <c r="AK1629" i="3"/>
  <c r="AK1633" i="3"/>
  <c r="AK1637" i="3"/>
  <c r="AK1641" i="3"/>
  <c r="AQ1650" i="3"/>
  <c r="AK1651" i="3"/>
  <c r="AK1655" i="3"/>
  <c r="AK1658" i="3"/>
  <c r="AK1661" i="3"/>
  <c r="AK1683" i="3"/>
  <c r="AK1671" i="3"/>
  <c r="AK1679" i="3"/>
  <c r="AQ1691" i="3"/>
  <c r="AQ1692" i="3"/>
  <c r="AQ1694" i="3"/>
  <c r="AQ1696" i="3"/>
  <c r="AQ1698" i="3"/>
  <c r="AQ1700" i="3"/>
  <c r="AQ1702" i="3"/>
  <c r="AQ1740" i="3"/>
  <c r="AQ1741" i="3"/>
  <c r="AQ1750" i="3"/>
  <c r="AQ1751" i="3"/>
  <c r="AQ1753" i="3"/>
  <c r="AQ1758" i="3"/>
  <c r="AQ1770" i="3"/>
  <c r="AQ1771" i="3"/>
  <c r="AK1773" i="3"/>
  <c r="AQ1780" i="3"/>
  <c r="AQ1785" i="3"/>
  <c r="AQ1786" i="3"/>
  <c r="AQ1787" i="3"/>
  <c r="AQ1788" i="3"/>
  <c r="AQ1789" i="3"/>
  <c r="AQ1791" i="3"/>
  <c r="AK1798" i="3"/>
  <c r="AC1803" i="3"/>
  <c r="AK1803" i="3"/>
  <c r="AK1835" i="3"/>
  <c r="R1660" i="3"/>
  <c r="T1660" i="3" s="1"/>
  <c r="R1661" i="3"/>
  <c r="AK1665" i="3"/>
  <c r="AQ1665" i="3"/>
  <c r="AQ1666" i="3"/>
  <c r="R1668" i="3"/>
  <c r="R1669" i="3"/>
  <c r="AK1673" i="3"/>
  <c r="AQ1673" i="3"/>
  <c r="AQ1674" i="3"/>
  <c r="R1676" i="3"/>
  <c r="R1677" i="3"/>
  <c r="AK1681" i="3"/>
  <c r="AQ1681" i="3"/>
  <c r="AQ1682" i="3"/>
  <c r="R1684" i="3"/>
  <c r="R1685" i="3"/>
  <c r="T1685" i="3" s="1"/>
  <c r="AQ1689" i="3"/>
  <c r="AQ1690" i="3"/>
  <c r="AC1691" i="3"/>
  <c r="AC1692" i="3"/>
  <c r="R1693" i="3"/>
  <c r="R1695" i="3"/>
  <c r="R1697" i="3"/>
  <c r="R1699" i="3"/>
  <c r="R1701" i="3"/>
  <c r="R1703" i="3"/>
  <c r="AQ1707" i="3"/>
  <c r="AK1708" i="3"/>
  <c r="AQ1708" i="3"/>
  <c r="AQ1710" i="3"/>
  <c r="AQ1712" i="3"/>
  <c r="AQ1714" i="3"/>
  <c r="AQ1716" i="3"/>
  <c r="AQ1718" i="3"/>
  <c r="AQ1720" i="3"/>
  <c r="AQ1722" i="3"/>
  <c r="AQ1724" i="3"/>
  <c r="AQ1726" i="3"/>
  <c r="AQ1728" i="3"/>
  <c r="AQ1730" i="3"/>
  <c r="AQ1732" i="3"/>
  <c r="AQ1734" i="3"/>
  <c r="AQ1736" i="3"/>
  <c r="AQ1738" i="3"/>
  <c r="AQ1739" i="3"/>
  <c r="AC1740" i="3"/>
  <c r="AC1741" i="3"/>
  <c r="R1742" i="3"/>
  <c r="AQ1746" i="3"/>
  <c r="AQ1748" i="3"/>
  <c r="AQ1749" i="3"/>
  <c r="AC1750" i="3"/>
  <c r="AQ1756" i="3"/>
  <c r="AQ1757" i="3"/>
  <c r="AQ1763" i="3"/>
  <c r="R1768" i="3"/>
  <c r="AQ1777" i="3"/>
  <c r="AQ1779" i="3"/>
  <c r="AQ1783" i="3"/>
  <c r="AQ1797" i="3"/>
  <c r="AQ1799" i="3"/>
  <c r="R1664" i="3"/>
  <c r="R1665" i="3"/>
  <c r="AK1669" i="3"/>
  <c r="AQ1669" i="3"/>
  <c r="AQ1670" i="3"/>
  <c r="R1672" i="3"/>
  <c r="R1673" i="3"/>
  <c r="AK1677" i="3"/>
  <c r="AQ1677" i="3"/>
  <c r="AQ1678" i="3"/>
  <c r="R1680" i="3"/>
  <c r="R1681" i="3"/>
  <c r="AQ1685" i="3"/>
  <c r="AQ1686" i="3"/>
  <c r="R1689" i="3"/>
  <c r="AQ1693" i="3"/>
  <c r="AQ1695" i="3"/>
  <c r="AQ1697" i="3"/>
  <c r="AQ1699" i="3"/>
  <c r="AQ1701" i="3"/>
  <c r="AQ1703" i="3"/>
  <c r="AQ1704" i="3"/>
  <c r="AC1705" i="3"/>
  <c r="AC1706" i="3"/>
  <c r="R1707" i="3"/>
  <c r="AC1709" i="3"/>
  <c r="R1710" i="3"/>
  <c r="R1712" i="3"/>
  <c r="R1714" i="3"/>
  <c r="R1716" i="3"/>
  <c r="R1718" i="3"/>
  <c r="R1720" i="3"/>
  <c r="R1722" i="3"/>
  <c r="R1724" i="3"/>
  <c r="R1726" i="3"/>
  <c r="R1728" i="3"/>
  <c r="R1730" i="3"/>
  <c r="R1732" i="3"/>
  <c r="R1734" i="3"/>
  <c r="R1736" i="3"/>
  <c r="R1738" i="3"/>
  <c r="AQ1742" i="3"/>
  <c r="AQ1743" i="3"/>
  <c r="AC1744" i="3"/>
  <c r="AC1745" i="3"/>
  <c r="R1746" i="3"/>
  <c r="R1748" i="3"/>
  <c r="AQ1752" i="3"/>
  <c r="AQ1754" i="3"/>
  <c r="AC1755" i="3"/>
  <c r="R1756" i="3"/>
  <c r="AQ1759" i="3"/>
  <c r="AC1761" i="3"/>
  <c r="R1762" i="3"/>
  <c r="T1762" i="3" s="1"/>
  <c r="R1763" i="3"/>
  <c r="T1763" i="3" s="1"/>
  <c r="AQ1764" i="3"/>
  <c r="AQ1765" i="3"/>
  <c r="AQ1766" i="3"/>
  <c r="AQ1767" i="3"/>
  <c r="AQ1768" i="3"/>
  <c r="AQ1769" i="3"/>
  <c r="AQ1772" i="3"/>
  <c r="AQ1773" i="3"/>
  <c r="AC1774" i="3"/>
  <c r="R1775" i="3"/>
  <c r="AQ1778" i="3"/>
  <c r="AQ1781" i="3"/>
  <c r="AC1782" i="3"/>
  <c r="R1783" i="3"/>
  <c r="AQ1784" i="3"/>
  <c r="AK1790" i="3"/>
  <c r="AQ1790" i="3"/>
  <c r="AQ1793" i="3"/>
  <c r="AC1795" i="3"/>
  <c r="R1796" i="3"/>
  <c r="T1796" i="3" s="1"/>
  <c r="R1797" i="3"/>
  <c r="T1797" i="3" s="1"/>
  <c r="R1799" i="3"/>
  <c r="T1799" i="3" s="1"/>
  <c r="AQ1800" i="3"/>
  <c r="AQ1801" i="3"/>
  <c r="AQ1802" i="3"/>
  <c r="AK1833" i="3"/>
  <c r="AQ1803" i="3"/>
  <c r="AQ1804" i="3"/>
  <c r="AQ1805" i="3"/>
  <c r="AQ1806" i="3"/>
  <c r="AQ1807" i="3"/>
  <c r="AQ1808" i="3"/>
  <c r="AQ1809" i="3"/>
  <c r="AQ1810" i="3"/>
  <c r="AQ1811" i="3"/>
  <c r="AQ1812" i="3"/>
  <c r="AQ1813" i="3"/>
  <c r="AQ1814" i="3"/>
  <c r="AQ1815" i="3"/>
  <c r="AQ1823" i="3"/>
  <c r="AK1826" i="3"/>
  <c r="AQ1826" i="3"/>
  <c r="AQ1827" i="3"/>
  <c r="AK1830" i="3"/>
  <c r="AQ1830" i="3"/>
  <c r="AQ1831" i="3"/>
  <c r="R1837" i="3"/>
  <c r="T1837" i="3" s="1"/>
  <c r="AC1838" i="3"/>
  <c r="AQ1841" i="3"/>
  <c r="AK1844" i="3"/>
  <c r="AQ1844" i="3"/>
  <c r="AQ1845" i="3"/>
  <c r="AK1848" i="3"/>
  <c r="AQ1848" i="3"/>
  <c r="AQ1849" i="3"/>
  <c r="R1853" i="3"/>
  <c r="R1856" i="3"/>
  <c r="T1856" i="3" s="1"/>
  <c r="R1861" i="3"/>
  <c r="R1865" i="3"/>
  <c r="AC1868" i="3"/>
  <c r="R1874" i="3"/>
  <c r="AC1876" i="3"/>
  <c r="R1882" i="3"/>
  <c r="T1882" i="3" s="1"/>
  <c r="AC1886" i="3"/>
  <c r="R1890" i="3"/>
  <c r="R1892" i="3"/>
  <c r="T1892" i="3" s="1"/>
  <c r="R1896" i="3"/>
  <c r="AC1900" i="3"/>
  <c r="R1904" i="3"/>
  <c r="T1904" i="3" s="1"/>
  <c r="AC1907" i="3"/>
  <c r="AC1910" i="3"/>
  <c r="R1913" i="3"/>
  <c r="AC1916" i="3"/>
  <c r="AC1920" i="3"/>
  <c r="AC1924" i="3"/>
  <c r="AC1928" i="3"/>
  <c r="AC1932" i="3"/>
  <c r="R1938" i="3"/>
  <c r="T1938" i="3" s="1"/>
  <c r="R1941" i="3"/>
  <c r="T1941" i="3" s="1"/>
  <c r="R1947" i="3"/>
  <c r="T1947" i="3" s="1"/>
  <c r="T27" i="2" s="1"/>
  <c r="U27" i="2" s="1"/>
  <c r="R1949" i="3"/>
  <c r="R1955" i="3"/>
  <c r="AC1959" i="3"/>
  <c r="R1962" i="3"/>
  <c r="R1963" i="3"/>
  <c r="AQ1971" i="3"/>
  <c r="AC1973" i="3"/>
  <c r="AQ1976" i="3"/>
  <c r="AC1978" i="3"/>
  <c r="AQ1979" i="3"/>
  <c r="AC1983" i="3"/>
  <c r="AQ1989" i="3"/>
  <c r="AC1991" i="3"/>
  <c r="AQ1997" i="3"/>
  <c r="AQ2000" i="3"/>
  <c r="AK2005" i="3"/>
  <c r="AC2005" i="3"/>
  <c r="AQ2017" i="3"/>
  <c r="AQ1891" i="3"/>
  <c r="AQ1948" i="3"/>
  <c r="AQ1982" i="3"/>
  <c r="AK1999" i="3"/>
  <c r="AC1999" i="3"/>
  <c r="AQ2003" i="3"/>
  <c r="AK2023" i="3"/>
  <c r="AC2023" i="3"/>
  <c r="R1813" i="3"/>
  <c r="R1815" i="3"/>
  <c r="AK1821" i="3"/>
  <c r="AQ1821" i="3"/>
  <c r="AK1824" i="3"/>
  <c r="AQ1824" i="3"/>
  <c r="AK1828" i="3"/>
  <c r="AQ1828" i="3"/>
  <c r="R1836" i="3"/>
  <c r="T1836" i="3" s="1"/>
  <c r="AK1839" i="3"/>
  <c r="AQ1839" i="3"/>
  <c r="AK1842" i="3"/>
  <c r="AQ1842" i="3"/>
  <c r="AQ1843" i="3"/>
  <c r="AK1846" i="3"/>
  <c r="AQ1846" i="3"/>
  <c r="AQ1847" i="3"/>
  <c r="AK1850" i="3"/>
  <c r="AQ1850" i="3"/>
  <c r="AQ1851" i="3"/>
  <c r="R1855" i="3"/>
  <c r="T1855" i="3" s="1"/>
  <c r="AC1858" i="3"/>
  <c r="R1863" i="3"/>
  <c r="R1870" i="3"/>
  <c r="AC1872" i="3"/>
  <c r="R1878" i="3"/>
  <c r="AC1880" i="3"/>
  <c r="AC1884" i="3"/>
  <c r="AC1888" i="3"/>
  <c r="R1894" i="3"/>
  <c r="R1898" i="3"/>
  <c r="AC1902" i="3"/>
  <c r="R1905" i="3"/>
  <c r="T1905" i="3" s="1"/>
  <c r="R1912" i="3"/>
  <c r="T1912" i="3" s="1"/>
  <c r="R1918" i="3"/>
  <c r="AC1922" i="3"/>
  <c r="AC1926" i="3"/>
  <c r="AC1930" i="3"/>
  <c r="AC1934" i="3"/>
  <c r="R1940" i="3"/>
  <c r="R1943" i="3"/>
  <c r="T1943" i="3" s="1"/>
  <c r="R1945" i="3"/>
  <c r="T1945" i="3" s="1"/>
  <c r="AC1949" i="3"/>
  <c r="AC1955" i="3"/>
  <c r="R1959" i="3"/>
  <c r="AC1962" i="3"/>
  <c r="AQ1963" i="3"/>
  <c r="AQ1964" i="3"/>
  <c r="AQ1965" i="3"/>
  <c r="AQ1967" i="3"/>
  <c r="AC1969" i="3"/>
  <c r="AC1975" i="3"/>
  <c r="AQ1975" i="3"/>
  <c r="R1978" i="3"/>
  <c r="T1978" i="3" s="1"/>
  <c r="AQ1980" i="3"/>
  <c r="R1983" i="3"/>
  <c r="T1983" i="3" s="1"/>
  <c r="AQ1985" i="3"/>
  <c r="AC1987" i="3"/>
  <c r="AQ1993" i="3"/>
  <c r="AC1995" i="3"/>
  <c r="AC1996" i="3"/>
  <c r="AQ1996" i="3"/>
  <c r="AK2001" i="3"/>
  <c r="AQ2019" i="3"/>
  <c r="AK2027" i="3"/>
  <c r="AC2027" i="3"/>
  <c r="AK2028" i="3"/>
  <c r="AK2029" i="3"/>
  <c r="AQ1869" i="3"/>
  <c r="AQ1877" i="3"/>
  <c r="AQ1904" i="3"/>
  <c r="AQ1939" i="3"/>
  <c r="AQ1978" i="3"/>
  <c r="AQ1998" i="3"/>
  <c r="AQ1999" i="3"/>
  <c r="AK2003" i="3"/>
  <c r="AC2003" i="3"/>
  <c r="AQ2018" i="3"/>
  <c r="AQ2020" i="3"/>
  <c r="R2024" i="3"/>
  <c r="AQ2024" i="3"/>
  <c r="R2028" i="3"/>
  <c r="AQ2031" i="3"/>
  <c r="R2033" i="3"/>
  <c r="R2034" i="3"/>
  <c r="AQ2034" i="3"/>
  <c r="AQ2036" i="3"/>
  <c r="AK2038" i="3"/>
  <c r="AQ2038" i="3"/>
  <c r="AC2041" i="3"/>
  <c r="R2042" i="3"/>
  <c r="T2042" i="3" s="1"/>
  <c r="AQ2043" i="3"/>
  <c r="R2045" i="3"/>
  <c r="T2045" i="3" s="1"/>
  <c r="AC2046" i="3"/>
  <c r="AQ2046" i="3"/>
  <c r="AC2049" i="3"/>
  <c r="R2050" i="3"/>
  <c r="T2050" i="3" s="1"/>
  <c r="AQ2051" i="3"/>
  <c r="R2053" i="3"/>
  <c r="T2053" i="3" s="1"/>
  <c r="AC2054" i="3"/>
  <c r="AQ2054" i="3"/>
  <c r="AC2058" i="3"/>
  <c r="R2059" i="3"/>
  <c r="T2059" i="3" s="1"/>
  <c r="AC2060" i="3"/>
  <c r="R2061" i="3"/>
  <c r="T2061" i="3" s="1"/>
  <c r="AQ2062" i="3"/>
  <c r="R2064" i="3"/>
  <c r="AQ2064" i="3"/>
  <c r="AC2067" i="3"/>
  <c r="AQ2067" i="3"/>
  <c r="R2071" i="3"/>
  <c r="R2073" i="3"/>
  <c r="AC2074" i="3"/>
  <c r="R2075" i="3"/>
  <c r="T2075" i="3" s="1"/>
  <c r="AC2076" i="3"/>
  <c r="R2077" i="3"/>
  <c r="T2077" i="3" s="1"/>
  <c r="AC2078" i="3"/>
  <c r="R2079" i="3"/>
  <c r="T2079" i="3" s="1"/>
  <c r="AC2081" i="3"/>
  <c r="AQ2081" i="3"/>
  <c r="R2083" i="3"/>
  <c r="R2087" i="3"/>
  <c r="R2089" i="3"/>
  <c r="AC2093" i="3"/>
  <c r="AQ2094" i="3"/>
  <c r="AC2103" i="3"/>
  <c r="R2106" i="3"/>
  <c r="AC2111" i="3"/>
  <c r="R2114" i="3"/>
  <c r="AQ2117" i="3"/>
  <c r="AC2121" i="3"/>
  <c r="AC2126" i="3"/>
  <c r="AQ2128" i="3"/>
  <c r="R2130" i="3"/>
  <c r="T2130" i="3" s="1"/>
  <c r="AQ2131" i="3"/>
  <c r="AC2134" i="3"/>
  <c r="AQ2134" i="3"/>
  <c r="AC2136" i="3"/>
  <c r="R2139" i="3"/>
  <c r="R2140" i="3"/>
  <c r="AC2142" i="3"/>
  <c r="AQ2142" i="3"/>
  <c r="AC2144" i="3"/>
  <c r="AC2145" i="3"/>
  <c r="AQ2145" i="3"/>
  <c r="AC2150" i="3"/>
  <c r="AC2155" i="3"/>
  <c r="AQ2155" i="3"/>
  <c r="AC2157" i="3"/>
  <c r="AQ2159" i="3"/>
  <c r="AQ2161" i="3"/>
  <c r="AC2164" i="3"/>
  <c r="AQ2168" i="3"/>
  <c r="AQ2231" i="3"/>
  <c r="AQ2236" i="3"/>
  <c r="AQ2238" i="3"/>
  <c r="AQ2048" i="3"/>
  <c r="AK2096" i="3"/>
  <c r="AK2100" i="3"/>
  <c r="AQ2140" i="3"/>
  <c r="AQ2153" i="3"/>
  <c r="R1999" i="3"/>
  <c r="T1999" i="3" s="1"/>
  <c r="AQ2001" i="3"/>
  <c r="AQ2016" i="3"/>
  <c r="R2019" i="3"/>
  <c r="T2019" i="3" s="1"/>
  <c r="R2021" i="3"/>
  <c r="T2021" i="3" s="1"/>
  <c r="R2025" i="3"/>
  <c r="R2026" i="3"/>
  <c r="AQ2029" i="3"/>
  <c r="AK2032" i="3"/>
  <c r="AQ2032" i="3"/>
  <c r="AQ2035" i="3"/>
  <c r="AQ2037" i="3"/>
  <c r="R2039" i="3"/>
  <c r="R2040" i="3"/>
  <c r="AQ2040" i="3"/>
  <c r="AC2042" i="3"/>
  <c r="AQ2042" i="3"/>
  <c r="AC2045" i="3"/>
  <c r="R2046" i="3"/>
  <c r="T2046" i="3" s="1"/>
  <c r="AQ2047" i="3"/>
  <c r="R2049" i="3"/>
  <c r="T2049" i="3" s="1"/>
  <c r="AQ2050" i="3"/>
  <c r="AC2053" i="3"/>
  <c r="R2054" i="3"/>
  <c r="T2054" i="3" s="1"/>
  <c r="AQ2055" i="3"/>
  <c r="R2057" i="3"/>
  <c r="AQ2057" i="3"/>
  <c r="AC2059" i="3"/>
  <c r="R2060" i="3"/>
  <c r="T2060" i="3" s="1"/>
  <c r="AC2061" i="3"/>
  <c r="AQ2061" i="3"/>
  <c r="AC2065" i="3"/>
  <c r="R2066" i="3"/>
  <c r="AQ2068" i="3"/>
  <c r="R2070" i="3"/>
  <c r="R2072" i="3"/>
  <c r="R2074" i="3"/>
  <c r="T2074" i="3" s="1"/>
  <c r="AC2075" i="3"/>
  <c r="R2076" i="3"/>
  <c r="T2076" i="3" s="1"/>
  <c r="AC2077" i="3"/>
  <c r="R2078" i="3"/>
  <c r="T2078" i="3" s="1"/>
  <c r="AC2079" i="3"/>
  <c r="R2080" i="3"/>
  <c r="AQ2080" i="3"/>
  <c r="AK2082" i="3"/>
  <c r="AQ2082" i="3"/>
  <c r="AQ2083" i="3"/>
  <c r="AK2088" i="3"/>
  <c r="AQ2088" i="3"/>
  <c r="AK2092" i="3"/>
  <c r="AQ2092" i="3"/>
  <c r="AC2095" i="3"/>
  <c r="AC2097" i="3"/>
  <c r="AQ2097" i="3"/>
  <c r="AC2099" i="3"/>
  <c r="R2104" i="3"/>
  <c r="AC2106" i="3"/>
  <c r="AQ2108" i="3"/>
  <c r="R2112" i="3"/>
  <c r="AC2114" i="3"/>
  <c r="AC2118" i="3"/>
  <c r="R2121" i="3"/>
  <c r="R2122" i="3"/>
  <c r="AQ2124" i="3"/>
  <c r="R2126" i="3"/>
  <c r="T2126" i="3" s="1"/>
  <c r="AC2127" i="3"/>
  <c r="AC2130" i="3"/>
  <c r="AQ2135" i="3"/>
  <c r="AC2139" i="3"/>
  <c r="AQ2146" i="3"/>
  <c r="AC2148" i="3"/>
  <c r="AC2153" i="3"/>
  <c r="AK2162" i="3"/>
  <c r="AC2162" i="3"/>
  <c r="AQ2163" i="3"/>
  <c r="R2164" i="3"/>
  <c r="AQ2164" i="3"/>
  <c r="AQ2213" i="3"/>
  <c r="AQ2233" i="3"/>
  <c r="AQ2063" i="3"/>
  <c r="AK2066" i="3"/>
  <c r="AQ2101" i="3"/>
  <c r="AQ2212" i="3"/>
  <c r="AQ2214" i="3"/>
  <c r="AK2241" i="3"/>
  <c r="AK2243" i="3"/>
  <c r="AQ2245" i="3"/>
  <c r="AK2249" i="3"/>
  <c r="AQ2250" i="3"/>
  <c r="AQ2256" i="3"/>
  <c r="AQ2260" i="3"/>
  <c r="AK2284" i="3"/>
  <c r="AC2284" i="3"/>
  <c r="AQ2348" i="3"/>
  <c r="AQ2170" i="3"/>
  <c r="AQ2172" i="3"/>
  <c r="AQ2174" i="3"/>
  <c r="AQ2191" i="3"/>
  <c r="AC2194" i="3"/>
  <c r="AQ2194" i="3"/>
  <c r="R2199" i="3"/>
  <c r="T2199" i="3" s="1"/>
  <c r="R2200" i="3"/>
  <c r="T2200" i="3" s="1"/>
  <c r="AQ2203" i="3"/>
  <c r="AQ2208" i="3"/>
  <c r="AQ2210" i="3"/>
  <c r="R2215" i="3"/>
  <c r="T2215" i="3" s="1"/>
  <c r="AQ2217" i="3"/>
  <c r="AQ2219" i="3"/>
  <c r="AQ2221" i="3"/>
  <c r="AQ2223" i="3"/>
  <c r="AQ2225" i="3"/>
  <c r="AQ2227" i="3"/>
  <c r="AC2245" i="3"/>
  <c r="R2246" i="3"/>
  <c r="AQ2246" i="3"/>
  <c r="AC2250" i="3"/>
  <c r="R2251" i="3"/>
  <c r="AQ2251" i="3"/>
  <c r="AK2253" i="3"/>
  <c r="AQ2253" i="3"/>
  <c r="AQ2254" i="3"/>
  <c r="R2257" i="3"/>
  <c r="AC2260" i="3"/>
  <c r="R2261" i="3"/>
  <c r="AQ2261" i="3"/>
  <c r="AQ2265" i="3"/>
  <c r="AD2266" i="3"/>
  <c r="AE2266" i="3" s="1"/>
  <c r="AC2266" i="3"/>
  <c r="R2268" i="3"/>
  <c r="AD2275" i="3"/>
  <c r="AE2275" i="3" s="1"/>
  <c r="AC2275" i="3"/>
  <c r="AQ2330" i="3"/>
  <c r="AQ2340" i="3"/>
  <c r="AQ2162" i="3"/>
  <c r="R2165" i="3"/>
  <c r="R2167" i="3"/>
  <c r="R2169" i="3"/>
  <c r="R2171" i="3"/>
  <c r="R2173" i="3"/>
  <c r="R2175" i="3"/>
  <c r="AP2178" i="3"/>
  <c r="AQ2178" i="3" s="1"/>
  <c r="AP2180" i="3"/>
  <c r="AQ2180" i="3" s="1"/>
  <c r="AP2181" i="3"/>
  <c r="R2184" i="3"/>
  <c r="AQ2187" i="3"/>
  <c r="AQ2192" i="3"/>
  <c r="AQ2204" i="3"/>
  <c r="AQ2206" i="3"/>
  <c r="R2212" i="3"/>
  <c r="T2212" i="3" s="1"/>
  <c r="AQ2215" i="3"/>
  <c r="R2218" i="3"/>
  <c r="R2220" i="3"/>
  <c r="R2222" i="3"/>
  <c r="R2226" i="3"/>
  <c r="R2228" i="3"/>
  <c r="AC2230" i="3"/>
  <c r="R2236" i="3"/>
  <c r="T2236" i="3" s="1"/>
  <c r="R2238" i="3"/>
  <c r="T2238" i="3" s="1"/>
  <c r="R2240" i="3"/>
  <c r="T2240" i="3" s="1"/>
  <c r="R2242" i="3"/>
  <c r="T2242" i="3" s="1"/>
  <c r="R2244" i="3"/>
  <c r="T2244" i="3" s="1"/>
  <c r="AC2247" i="3"/>
  <c r="AC2248" i="3"/>
  <c r="AQ2248" i="3"/>
  <c r="R2250" i="3"/>
  <c r="AC2254" i="3"/>
  <c r="R2255" i="3"/>
  <c r="AQ2255" i="3"/>
  <c r="AK2257" i="3"/>
  <c r="AQ2257" i="3"/>
  <c r="AQ2258" i="3"/>
  <c r="AC2262" i="3"/>
  <c r="R2264" i="3"/>
  <c r="R2265" i="3"/>
  <c r="AD2274" i="3"/>
  <c r="AE2274" i="3" s="1"/>
  <c r="AC2274" i="3"/>
  <c r="AQ2285" i="3"/>
  <c r="AQ2288" i="3"/>
  <c r="R2289" i="3"/>
  <c r="AQ2295" i="3"/>
  <c r="AQ2299" i="3"/>
  <c r="AQ2315" i="3"/>
  <c r="AQ2332" i="3"/>
  <c r="R2157" i="3"/>
  <c r="R2161" i="3"/>
  <c r="AQ2165" i="3"/>
  <c r="AQ2167" i="3"/>
  <c r="AQ2169" i="3"/>
  <c r="AQ2171" i="3"/>
  <c r="AQ2173" i="3"/>
  <c r="AQ2175" i="3"/>
  <c r="AP2176" i="3"/>
  <c r="AQ2176" i="3" s="1"/>
  <c r="AP2177" i="3"/>
  <c r="AQ2177" i="3" s="1"/>
  <c r="R2180" i="3"/>
  <c r="AQ2181" i="3"/>
  <c r="R2185" i="3"/>
  <c r="AQ2188" i="3"/>
  <c r="AQ2189" i="3"/>
  <c r="AQ2190" i="3"/>
  <c r="AC2192" i="3"/>
  <c r="AQ2195" i="3"/>
  <c r="AQ2200" i="3"/>
  <c r="AQ2202" i="3"/>
  <c r="R2207" i="3"/>
  <c r="T2207" i="3" s="1"/>
  <c r="R2208" i="3"/>
  <c r="T2208" i="3" s="1"/>
  <c r="AQ2211" i="3"/>
  <c r="AQ2216" i="3"/>
  <c r="AQ2218" i="3"/>
  <c r="AQ2220" i="3"/>
  <c r="AQ2226" i="3"/>
  <c r="AQ2228" i="3"/>
  <c r="R2230" i="3"/>
  <c r="AQ2230" i="3"/>
  <c r="AQ2235" i="3"/>
  <c r="AQ2237" i="3"/>
  <c r="R2247" i="3"/>
  <c r="AQ2247" i="3"/>
  <c r="AQ2252" i="3"/>
  <c r="R2254" i="3"/>
  <c r="AC2258" i="3"/>
  <c r="R2259" i="3"/>
  <c r="AQ2259" i="3"/>
  <c r="AD2261" i="3"/>
  <c r="AE2261" i="3" s="1"/>
  <c r="R2262" i="3"/>
  <c r="AQ2262" i="3"/>
  <c r="AD2270" i="3"/>
  <c r="AE2270" i="3" s="1"/>
  <c r="AC2270" i="3"/>
  <c r="R2272" i="3"/>
  <c r="AK2286" i="3"/>
  <c r="AC2286" i="3"/>
  <c r="AD2290" i="3"/>
  <c r="AE2290" i="3" s="1"/>
  <c r="AC2290" i="3"/>
  <c r="AQ2303" i="3"/>
  <c r="R2276" i="3"/>
  <c r="T2276" i="3" s="1"/>
  <c r="R2277" i="3"/>
  <c r="T2277" i="3" s="1"/>
  <c r="R2280" i="3"/>
  <c r="T2280" i="3" s="1"/>
  <c r="R2298" i="3"/>
  <c r="R2301" i="3"/>
  <c r="AQ2302" i="3"/>
  <c r="R2305" i="3"/>
  <c r="R2309" i="3"/>
  <c r="T2309" i="3" s="1"/>
  <c r="R2313" i="3"/>
  <c r="AC2317" i="3"/>
  <c r="R2322" i="3"/>
  <c r="AC2325" i="3"/>
  <c r="AC2327" i="3"/>
  <c r="AC2335" i="3"/>
  <c r="R2340" i="3"/>
  <c r="T2340" i="3" s="1"/>
  <c r="AC2343" i="3"/>
  <c r="R2348" i="3"/>
  <c r="T2348" i="3" s="1"/>
  <c r="AC2351" i="3"/>
  <c r="AC2370" i="3"/>
  <c r="R2372" i="3"/>
  <c r="AQ2372" i="3"/>
  <c r="AC2374" i="3"/>
  <c r="R2376" i="3"/>
  <c r="AC2378" i="3"/>
  <c r="R2380" i="3"/>
  <c r="AC2382" i="3"/>
  <c r="R2384" i="3"/>
  <c r="AC2386" i="3"/>
  <c r="R2388" i="3"/>
  <c r="AC2390" i="3"/>
  <c r="AC2394" i="3"/>
  <c r="AC2398" i="3"/>
  <c r="AC2402" i="3"/>
  <c r="AQ2263" i="3"/>
  <c r="AD2265" i="3"/>
  <c r="AE2265" i="3" s="1"/>
  <c r="R2266" i="3"/>
  <c r="AQ2266" i="3"/>
  <c r="AQ2267" i="3"/>
  <c r="AD2269" i="3"/>
  <c r="AE2269" i="3" s="1"/>
  <c r="R2270" i="3"/>
  <c r="AQ2270" i="3"/>
  <c r="AQ2271" i="3"/>
  <c r="AD2273" i="3"/>
  <c r="AE2273" i="3" s="1"/>
  <c r="R2274" i="3"/>
  <c r="AQ2274" i="3"/>
  <c r="AC2278" i="3"/>
  <c r="R2279" i="3"/>
  <c r="T2279" i="3" s="1"/>
  <c r="AQ2280" i="3"/>
  <c r="AQ2282" i="3"/>
  <c r="R2291" i="3"/>
  <c r="R2294" i="3"/>
  <c r="AQ2300" i="3"/>
  <c r="AQ2304" i="3"/>
  <c r="AQ2305" i="3"/>
  <c r="R2307" i="3"/>
  <c r="T2307" i="3" s="1"/>
  <c r="AQ2308" i="3"/>
  <c r="R2311" i="3"/>
  <c r="T2311" i="3" s="1"/>
  <c r="AQ2312" i="3"/>
  <c r="AQ2313" i="3"/>
  <c r="R2315" i="3"/>
  <c r="AQ2321" i="3"/>
  <c r="AQ2333" i="3"/>
  <c r="AQ2341" i="3"/>
  <c r="AQ2349" i="3"/>
  <c r="AQ2387" i="3"/>
  <c r="AQ2268" i="3"/>
  <c r="AQ2272" i="3"/>
  <c r="AQ2277" i="3"/>
  <c r="R2285" i="3"/>
  <c r="T2285" i="3" s="1"/>
  <c r="R2287" i="3"/>
  <c r="AQ2310" i="3"/>
  <c r="R2318" i="3"/>
  <c r="R2326" i="3"/>
  <c r="R2370" i="3"/>
  <c r="R2374" i="3"/>
  <c r="R2378" i="3"/>
  <c r="R2382" i="3"/>
  <c r="R2386" i="3"/>
  <c r="AC2393" i="3"/>
  <c r="AD2393" i="3"/>
  <c r="AE2393" i="3" s="1"/>
  <c r="AC2397" i="3"/>
  <c r="AD2397" i="3"/>
  <c r="AE2397" i="3" s="1"/>
  <c r="AC2401" i="3"/>
  <c r="AD2401" i="3"/>
  <c r="AE2401" i="3" s="1"/>
  <c r="AC2405" i="3"/>
  <c r="AD2405" i="3"/>
  <c r="AE2405" i="3" s="1"/>
  <c r="AC2409" i="3"/>
  <c r="AD2409" i="3"/>
  <c r="AE2409" i="3" s="1"/>
  <c r="R2390" i="3"/>
  <c r="R2394" i="3"/>
  <c r="R2398" i="3"/>
  <c r="R2402" i="3"/>
  <c r="R2406" i="3"/>
  <c r="R2410" i="3"/>
  <c r="AQ2419" i="3"/>
  <c r="AD2421" i="3"/>
  <c r="AE2421" i="3" s="1"/>
  <c r="R2424" i="3"/>
  <c r="T2424" i="3" s="1"/>
  <c r="AD2425" i="3"/>
  <c r="AE2425" i="3" s="1"/>
  <c r="AD2426" i="3"/>
  <c r="AE2426" i="3" s="1"/>
  <c r="R2427" i="3"/>
  <c r="T2427" i="3" s="1"/>
  <c r="AD2429" i="3"/>
  <c r="AE2429" i="3" s="1"/>
  <c r="R2440" i="3"/>
  <c r="AD2444" i="3"/>
  <c r="AE2444" i="3" s="1"/>
  <c r="AD2466" i="3"/>
  <c r="AE2466" i="3" s="1"/>
  <c r="AD2470" i="3"/>
  <c r="AE2470" i="3" s="1"/>
  <c r="AD2476" i="3"/>
  <c r="AE2476" i="3" s="1"/>
  <c r="AQ2494" i="3"/>
  <c r="AQ2498" i="3"/>
  <c r="AQ2405" i="3"/>
  <c r="AQ2409" i="3"/>
  <c r="R2415" i="3"/>
  <c r="T2415" i="3" s="1"/>
  <c r="AQ2426" i="3"/>
  <c r="R2428" i="3"/>
  <c r="T2428" i="3" s="1"/>
  <c r="AQ2451" i="3"/>
  <c r="AQ2454" i="3"/>
  <c r="AS2454" i="3" s="1"/>
  <c r="AQ2458" i="3"/>
  <c r="AS2458" i="3" s="1"/>
  <c r="R2460" i="3"/>
  <c r="R2463" i="3"/>
  <c r="AQ2466" i="3"/>
  <c r="AQ2470" i="3"/>
  <c r="AQ2476" i="3"/>
  <c r="AQ2482" i="3"/>
  <c r="AQ2484" i="3"/>
  <c r="R2487" i="3"/>
  <c r="T2487" i="3" s="1"/>
  <c r="R2504" i="3"/>
  <c r="AC2506" i="3"/>
  <c r="AC2508" i="3"/>
  <c r="AC2510" i="3"/>
  <c r="AC2512" i="3"/>
  <c r="R2513" i="3"/>
  <c r="AQ2421" i="3"/>
  <c r="AQ2427" i="3"/>
  <c r="AQ2429" i="3"/>
  <c r="AQ2517" i="3"/>
  <c r="R2537" i="3"/>
  <c r="R2539" i="3"/>
  <c r="R2541" i="3"/>
  <c r="T2541" i="3" s="1"/>
  <c r="R2391" i="3"/>
  <c r="R2395" i="3"/>
  <c r="R2399" i="3"/>
  <c r="R2403" i="3"/>
  <c r="R2407" i="3"/>
  <c r="R2411" i="3"/>
  <c r="R2412" i="3"/>
  <c r="R2413" i="3"/>
  <c r="R2414" i="3"/>
  <c r="T2414" i="3" s="1"/>
  <c r="R2418" i="3"/>
  <c r="T2418" i="3" s="1"/>
  <c r="AC2423" i="3"/>
  <c r="AC2431" i="3"/>
  <c r="R2436" i="3"/>
  <c r="T2436" i="3" s="1"/>
  <c r="AC2440" i="3"/>
  <c r="AC2448" i="3"/>
  <c r="R2452" i="3"/>
  <c r="R2453" i="3"/>
  <c r="T2453" i="3" s="1"/>
  <c r="AQ2459" i="3"/>
  <c r="R2461" i="3"/>
  <c r="AQ2468" i="3"/>
  <c r="AQ2472" i="3"/>
  <c r="R2481" i="3"/>
  <c r="T2481" i="3" s="1"/>
  <c r="AQ2481" i="3"/>
  <c r="R2483" i="3"/>
  <c r="T2483" i="3" s="1"/>
  <c r="R2486" i="3"/>
  <c r="T2486" i="3" s="1"/>
  <c r="AQ2488" i="3"/>
  <c r="AQ2501" i="3"/>
  <c r="AQ2503" i="3"/>
  <c r="AQ2504" i="3"/>
  <c r="AC2507" i="3"/>
  <c r="AC2509" i="3"/>
  <c r="AC2511" i="3"/>
  <c r="R2512" i="3"/>
  <c r="AC2513" i="3"/>
  <c r="R2516" i="3"/>
  <c r="T2516" i="3" s="1"/>
  <c r="R2534" i="3"/>
  <c r="R2536" i="3"/>
  <c r="T24" i="2"/>
  <c r="U24" i="2" s="1"/>
  <c r="AN24" i="2"/>
  <c r="AO24" i="2" s="1"/>
  <c r="D24" i="2"/>
  <c r="AR24" i="2"/>
  <c r="K25" i="2"/>
  <c r="AY25" i="2"/>
  <c r="K28" i="2"/>
  <c r="AY28" i="2"/>
  <c r="AO29" i="2"/>
  <c r="AE30" i="2"/>
  <c r="U31" i="2"/>
  <c r="K32" i="2"/>
  <c r="AY32" i="2"/>
  <c r="AO33" i="2"/>
  <c r="AE35" i="2"/>
  <c r="U36" i="2"/>
  <c r="K37" i="2"/>
  <c r="AY37" i="2"/>
  <c r="AO38" i="2"/>
  <c r="AE39" i="2"/>
  <c r="U40" i="2"/>
  <c r="AE43" i="2"/>
  <c r="AH24" i="2"/>
  <c r="AE25" i="2"/>
  <c r="AO27" i="2"/>
  <c r="AE28" i="2"/>
  <c r="U29" i="2"/>
  <c r="K30" i="2"/>
  <c r="AY30" i="2"/>
  <c r="AO31" i="2"/>
  <c r="AE32" i="2"/>
  <c r="U33" i="2"/>
  <c r="K35" i="2"/>
  <c r="AY35" i="2"/>
  <c r="AO36" i="2"/>
  <c r="AE37" i="2"/>
  <c r="U38" i="2"/>
  <c r="K39" i="2"/>
  <c r="AY39" i="2"/>
  <c r="AO40" i="2"/>
  <c r="K43" i="2"/>
  <c r="AY43" i="2"/>
  <c r="E31" i="9"/>
  <c r="H31" i="9" s="1"/>
  <c r="E42" i="9"/>
  <c r="H42" i="9" s="1"/>
  <c r="F25" i="2"/>
  <c r="AT25" i="2"/>
  <c r="F38" i="9"/>
  <c r="E38" i="9" s="1"/>
  <c r="H38" i="9" s="1"/>
  <c r="M28" i="2"/>
  <c r="N28" i="2" s="1"/>
  <c r="O28" i="2" s="1"/>
  <c r="AG28" i="2"/>
  <c r="AH28" i="2" s="1"/>
  <c r="AI28" i="2" s="1"/>
  <c r="C29" i="2"/>
  <c r="D29" i="2" s="1"/>
  <c r="E29" i="2" s="1"/>
  <c r="W29" i="2"/>
  <c r="X29" i="2" s="1"/>
  <c r="Y29" i="2" s="1"/>
  <c r="AQ29" i="2"/>
  <c r="AR29" i="2" s="1"/>
  <c r="AS29" i="2" s="1"/>
  <c r="AG30" i="2"/>
  <c r="AH30" i="2" s="1"/>
  <c r="AI30" i="2" s="1"/>
  <c r="C31" i="2"/>
  <c r="D31" i="2" s="1"/>
  <c r="E31" i="2" s="1"/>
  <c r="W31" i="2"/>
  <c r="X31" i="2" s="1"/>
  <c r="Y31" i="2" s="1"/>
  <c r="AQ31" i="2"/>
  <c r="AR31" i="2" s="1"/>
  <c r="AS31" i="2" s="1"/>
  <c r="M32" i="2"/>
  <c r="N32" i="2" s="1"/>
  <c r="O32" i="2" s="1"/>
  <c r="AG32" i="2"/>
  <c r="AH32" i="2" s="1"/>
  <c r="AI32" i="2" s="1"/>
  <c r="C33" i="2"/>
  <c r="D33" i="2" s="1"/>
  <c r="E33" i="2" s="1"/>
  <c r="C36" i="2"/>
  <c r="D36" i="2" s="1"/>
  <c r="E36" i="2" s="1"/>
  <c r="W36" i="2"/>
  <c r="X36" i="2" s="1"/>
  <c r="Y36" i="2" s="1"/>
  <c r="AQ36" i="2"/>
  <c r="AR36" i="2" s="1"/>
  <c r="AS36" i="2" s="1"/>
  <c r="M37" i="2"/>
  <c r="N37" i="2" s="1"/>
  <c r="O37" i="2" s="1"/>
  <c r="AG37" i="2"/>
  <c r="AH37" i="2" s="1"/>
  <c r="AI37" i="2" s="1"/>
  <c r="C38" i="2"/>
  <c r="D38" i="2" s="1"/>
  <c r="E38" i="2" s="1"/>
  <c r="W38" i="2"/>
  <c r="X38" i="2" s="1"/>
  <c r="Y38" i="2" s="1"/>
  <c r="AQ38" i="2"/>
  <c r="AR38" i="2" s="1"/>
  <c r="AS38" i="2" s="1"/>
  <c r="M39" i="2"/>
  <c r="N39" i="2" s="1"/>
  <c r="O39" i="2" s="1"/>
  <c r="AG39" i="2"/>
  <c r="AH39" i="2" s="1"/>
  <c r="AI39" i="2" s="1"/>
  <c r="C40" i="2"/>
  <c r="D40" i="2" s="1"/>
  <c r="E40" i="2" s="1"/>
  <c r="AQ40" i="2"/>
  <c r="AR40" i="2" s="1"/>
  <c r="AS40" i="2" s="1"/>
  <c r="AG41" i="2"/>
  <c r="AH41" i="2" s="1"/>
  <c r="AI41" i="2" s="1"/>
  <c r="C42" i="2"/>
  <c r="D42" i="2" s="1"/>
  <c r="E42" i="2" s="1"/>
  <c r="M43" i="2"/>
  <c r="N43" i="2" s="1"/>
  <c r="O43" i="2" s="1"/>
  <c r="AG43" i="2"/>
  <c r="AH43" i="2" s="1"/>
  <c r="AI43" i="2" s="1"/>
  <c r="C44" i="2"/>
  <c r="D44" i="2" s="1"/>
  <c r="E44" i="2" s="1"/>
  <c r="AQ44" i="2"/>
  <c r="AR44" i="2" s="1"/>
  <c r="AS44" i="2" s="1"/>
  <c r="C46" i="2"/>
  <c r="D46" i="2" s="1"/>
  <c r="E46" i="2" s="1"/>
  <c r="AQ46" i="2"/>
  <c r="AR46" i="2" s="1"/>
  <c r="AS46" i="2" s="1"/>
  <c r="AK597" i="3"/>
  <c r="R598" i="3"/>
  <c r="T598" i="3" s="1"/>
  <c r="AQ604" i="3"/>
  <c r="AK605" i="3"/>
  <c r="R606" i="3"/>
  <c r="T606" i="3" s="1"/>
  <c r="AQ612" i="3"/>
  <c r="AK613" i="3"/>
  <c r="R614" i="3"/>
  <c r="T614" i="3" s="1"/>
  <c r="AC623" i="3"/>
  <c r="AK623" i="3"/>
  <c r="R626" i="3"/>
  <c r="T626" i="3" s="1"/>
  <c r="AC631" i="3"/>
  <c r="AK631" i="3"/>
  <c r="R634" i="3"/>
  <c r="T634" i="3" s="1"/>
  <c r="P25" i="2"/>
  <c r="AJ25" i="2"/>
  <c r="F28" i="2"/>
  <c r="Z28" i="2"/>
  <c r="AT28" i="2"/>
  <c r="P29" i="2"/>
  <c r="AJ29" i="2"/>
  <c r="F30" i="2"/>
  <c r="F32" i="2"/>
  <c r="Z32" i="2"/>
  <c r="AT32" i="2"/>
  <c r="AJ33" i="2"/>
  <c r="F35" i="2"/>
  <c r="AT35" i="2"/>
  <c r="P36" i="2"/>
  <c r="AJ36" i="2"/>
  <c r="F37" i="2"/>
  <c r="AT37" i="2"/>
  <c r="P38" i="2"/>
  <c r="AJ38" i="2"/>
  <c r="F39" i="2"/>
  <c r="Z39" i="2"/>
  <c r="AT39" i="2"/>
  <c r="F41" i="2"/>
  <c r="AT41" i="2"/>
  <c r="P42" i="2"/>
  <c r="AJ42" i="2"/>
  <c r="F43" i="2"/>
  <c r="Z43" i="2"/>
  <c r="AT43" i="2"/>
  <c r="P44" i="2"/>
  <c r="F45" i="2"/>
  <c r="Z45" i="2"/>
  <c r="AJ46" i="2"/>
  <c r="AQ594" i="3"/>
  <c r="AK595" i="3"/>
  <c r="AQ602" i="3"/>
  <c r="AK603" i="3"/>
  <c r="AQ610" i="3"/>
  <c r="AK611" i="3"/>
  <c r="AK619" i="3"/>
  <c r="AQ622" i="3"/>
  <c r="AQ630" i="3"/>
  <c r="E48" i="2"/>
  <c r="F48" i="2" s="1"/>
  <c r="AH2502" i="3"/>
  <c r="AH2500" i="3"/>
  <c r="AH2499" i="3"/>
  <c r="AH2498" i="3"/>
  <c r="AH2497" i="3"/>
  <c r="AH2496" i="3"/>
  <c r="AH2495" i="3"/>
  <c r="AH2494" i="3"/>
  <c r="AH2493" i="3"/>
  <c r="AH2492" i="3"/>
  <c r="AH2491" i="3"/>
  <c r="AH2487" i="3"/>
  <c r="AH2483" i="3"/>
  <c r="AH2479" i="3"/>
  <c r="AH2475" i="3"/>
  <c r="AH2464" i="3"/>
  <c r="AH2436" i="3"/>
  <c r="AH2432" i="3"/>
  <c r="AH2428" i="3"/>
  <c r="AH2424" i="3"/>
  <c r="AH2420" i="3"/>
  <c r="AH2511" i="3"/>
  <c r="AH2510" i="3"/>
  <c r="AH2509" i="3"/>
  <c r="AH2508" i="3"/>
  <c r="AH2507" i="3"/>
  <c r="AH2506" i="3"/>
  <c r="AH2505" i="3"/>
  <c r="AH2501" i="3"/>
  <c r="AH2490" i="3"/>
  <c r="AH2486" i="3"/>
  <c r="AH2482" i="3"/>
  <c r="AH2478" i="3"/>
  <c r="AH2474" i="3"/>
  <c r="AH2463" i="3"/>
  <c r="AH2462" i="3"/>
  <c r="AH2461" i="3"/>
  <c r="AH2460" i="3"/>
  <c r="AH2457" i="3"/>
  <c r="AH2455" i="3"/>
  <c r="AH2453" i="3"/>
  <c r="AH2451" i="3"/>
  <c r="AH2512" i="3"/>
  <c r="AH2513" i="3"/>
  <c r="AH2503" i="3"/>
  <c r="AH2488" i="3"/>
  <c r="AH2484" i="3"/>
  <c r="AH2480" i="3"/>
  <c r="AH2476" i="3"/>
  <c r="AH2458" i="3"/>
  <c r="AH2456" i="3"/>
  <c r="AH2454" i="3"/>
  <c r="AH2437" i="3"/>
  <c r="AH2433" i="3"/>
  <c r="AH2429" i="3"/>
  <c r="AH2425" i="3"/>
  <c r="AH2421" i="3"/>
  <c r="AH2504" i="3"/>
  <c r="AH2446" i="3"/>
  <c r="AH2445" i="3"/>
  <c r="AH2444" i="3"/>
  <c r="AH2443" i="3"/>
  <c r="AH2442" i="3"/>
  <c r="AH2441" i="3"/>
  <c r="AH2431" i="3"/>
  <c r="AH2423" i="3"/>
  <c r="AH2416" i="3"/>
  <c r="AH2415" i="3"/>
  <c r="AH2304" i="3"/>
  <c r="AH2300" i="3"/>
  <c r="AH2296" i="3"/>
  <c r="AH2292" i="3"/>
  <c r="AH2288" i="3"/>
  <c r="AH2489" i="3"/>
  <c r="AH2477" i="3"/>
  <c r="AH2450" i="3"/>
  <c r="AH2449" i="3"/>
  <c r="AH2448" i="3"/>
  <c r="AH2447" i="3"/>
  <c r="AH2426" i="3"/>
  <c r="AH2414" i="3"/>
  <c r="AH2352" i="3"/>
  <c r="AH2350" i="3"/>
  <c r="AH2348" i="3"/>
  <c r="AH2346" i="3"/>
  <c r="AH2344" i="3"/>
  <c r="AH2342" i="3"/>
  <c r="AH2340" i="3"/>
  <c r="AH2338" i="3"/>
  <c r="AH2336" i="3"/>
  <c r="AH2334" i="3"/>
  <c r="AH2330" i="3"/>
  <c r="AH2328" i="3"/>
  <c r="AH2303" i="3"/>
  <c r="AH2299" i="3"/>
  <c r="AH2485" i="3"/>
  <c r="AH2434" i="3"/>
  <c r="AH2427" i="3"/>
  <c r="AH2419" i="3"/>
  <c r="AH2418" i="3"/>
  <c r="AH2410" i="3"/>
  <c r="AH2409" i="3"/>
  <c r="AH2408" i="3"/>
  <c r="AH2407" i="3"/>
  <c r="AH2406" i="3"/>
  <c r="AH2405" i="3"/>
  <c r="AH2404" i="3"/>
  <c r="AH2403" i="3"/>
  <c r="AH2402" i="3"/>
  <c r="AH2401" i="3"/>
  <c r="AH2400" i="3"/>
  <c r="AH2399" i="3"/>
  <c r="AH2398" i="3"/>
  <c r="AH2397" i="3"/>
  <c r="AH2396" i="3"/>
  <c r="AH2395" i="3"/>
  <c r="AH2394" i="3"/>
  <c r="AH2393" i="3"/>
  <c r="AH2392" i="3"/>
  <c r="AH2391" i="3"/>
  <c r="AH2390" i="3"/>
  <c r="AH2389" i="3"/>
  <c r="AH2388" i="3"/>
  <c r="AH2387" i="3"/>
  <c r="AH2386" i="3"/>
  <c r="AH2385" i="3"/>
  <c r="AH2384" i="3"/>
  <c r="AH2383" i="3"/>
  <c r="AH2382" i="3"/>
  <c r="AH2381" i="3"/>
  <c r="AH2380" i="3"/>
  <c r="AH2379" i="3"/>
  <c r="AH2378" i="3"/>
  <c r="AH2377" i="3"/>
  <c r="AH2376" i="3"/>
  <c r="AH2375" i="3"/>
  <c r="AH2374" i="3"/>
  <c r="AH2373" i="3"/>
  <c r="AH2372" i="3"/>
  <c r="AH2371" i="3"/>
  <c r="AH2370" i="3"/>
  <c r="AH2369" i="3"/>
  <c r="AH2481" i="3"/>
  <c r="AH2473" i="3"/>
  <c r="AH2472" i="3"/>
  <c r="AH2471" i="3"/>
  <c r="AH2470" i="3"/>
  <c r="AH2469" i="3"/>
  <c r="AH2468" i="3"/>
  <c r="AH2467" i="3"/>
  <c r="AH2466" i="3"/>
  <c r="AH2465" i="3"/>
  <c r="AH2435" i="3"/>
  <c r="AH2430" i="3"/>
  <c r="AH2422" i="3"/>
  <c r="AH2417" i="3"/>
  <c r="AH2353" i="3"/>
  <c r="AH2351" i="3"/>
  <c r="AH2349" i="3"/>
  <c r="AH2347" i="3"/>
  <c r="AH2345" i="3"/>
  <c r="AH2343" i="3"/>
  <c r="AH2341" i="3"/>
  <c r="AH2339" i="3"/>
  <c r="AH2337" i="3"/>
  <c r="AH2335" i="3"/>
  <c r="AH2333" i="3"/>
  <c r="AH2329" i="3"/>
  <c r="AH2301" i="3"/>
  <c r="AH2297" i="3"/>
  <c r="AH2293" i="3"/>
  <c r="AH2289" i="3"/>
  <c r="AH2302" i="3"/>
  <c r="AH2276" i="3"/>
  <c r="AH2274" i="3"/>
  <c r="AH2270" i="3"/>
  <c r="AH2266" i="3"/>
  <c r="AH2262" i="3"/>
  <c r="AH2247" i="3"/>
  <c r="AH2230" i="3"/>
  <c r="AH2223" i="3"/>
  <c r="AH2189" i="3"/>
  <c r="AH2273" i="3"/>
  <c r="AH2269" i="3"/>
  <c r="AH2265" i="3"/>
  <c r="AH2261" i="3"/>
  <c r="AH2246" i="3"/>
  <c r="AH2229" i="3"/>
  <c r="AH2222" i="3"/>
  <c r="AH2275" i="3"/>
  <c r="AH2272" i="3"/>
  <c r="AH2268" i="3"/>
  <c r="AH2264" i="3"/>
  <c r="AH2260" i="3"/>
  <c r="AH2245" i="3"/>
  <c r="AH2225" i="3"/>
  <c r="AH2190" i="3"/>
  <c r="AH2129" i="3"/>
  <c r="AH2127" i="3"/>
  <c r="AH2125" i="3"/>
  <c r="AH2298" i="3"/>
  <c r="AH2295" i="3"/>
  <c r="AH2294" i="3"/>
  <c r="AH2291" i="3"/>
  <c r="AH2290" i="3"/>
  <c r="AH2287" i="3"/>
  <c r="AH2271" i="3"/>
  <c r="AH2267" i="3"/>
  <c r="AH2263" i="3"/>
  <c r="AH2231" i="3"/>
  <c r="AH2224" i="3"/>
  <c r="AH2130" i="3"/>
  <c r="AH2126" i="3"/>
  <c r="AH2128" i="3"/>
  <c r="AH2124" i="3"/>
  <c r="AH1601" i="3"/>
  <c r="AH1455" i="3"/>
  <c r="AC460" i="3"/>
  <c r="AC462" i="3"/>
  <c r="AC464" i="3"/>
  <c r="AC466" i="3"/>
  <c r="AC468" i="3"/>
  <c r="AC470" i="3"/>
  <c r="AC472" i="3"/>
  <c r="AC474" i="3"/>
  <c r="AC476" i="3"/>
  <c r="AC478" i="3"/>
  <c r="AC480" i="3"/>
  <c r="AC482" i="3"/>
  <c r="AC484" i="3"/>
  <c r="AC486" i="3"/>
  <c r="AC488" i="3"/>
  <c r="AC490" i="3"/>
  <c r="AC492" i="3"/>
  <c r="AC494" i="3"/>
  <c r="AC496" i="3"/>
  <c r="AC498" i="3"/>
  <c r="AC500" i="3"/>
  <c r="AC502" i="3"/>
  <c r="AC504" i="3"/>
  <c r="AC506" i="3"/>
  <c r="AC508" i="3"/>
  <c r="AC513" i="3"/>
  <c r="AC516" i="3"/>
  <c r="AC518" i="3"/>
  <c r="AC520" i="3"/>
  <c r="AC522" i="3"/>
  <c r="AC524" i="3"/>
  <c r="AC528" i="3"/>
  <c r="AC539" i="3"/>
  <c r="AC543" i="3"/>
  <c r="AC546" i="3"/>
  <c r="AC552" i="3"/>
  <c r="AC556" i="3"/>
  <c r="AC559" i="3"/>
  <c r="AC563" i="3"/>
  <c r="AC571" i="3"/>
  <c r="AC573" i="3"/>
  <c r="AC575" i="3"/>
  <c r="AC577" i="3"/>
  <c r="AC579" i="3"/>
  <c r="AC582" i="3"/>
  <c r="AC586" i="3"/>
  <c r="AC590" i="3"/>
  <c r="AK593" i="3"/>
  <c r="R594" i="3"/>
  <c r="T594" i="3" s="1"/>
  <c r="AK601" i="3"/>
  <c r="R602" i="3"/>
  <c r="T602" i="3" s="1"/>
  <c r="AK609" i="3"/>
  <c r="R610" i="3"/>
  <c r="T610" i="3" s="1"/>
  <c r="AK617" i="3"/>
  <c r="R618" i="3"/>
  <c r="T618" i="3" s="1"/>
  <c r="R622" i="3"/>
  <c r="T622" i="3" s="1"/>
  <c r="AC627" i="3"/>
  <c r="AK627" i="3"/>
  <c r="R630" i="3"/>
  <c r="T630" i="3" s="1"/>
  <c r="AC635" i="3"/>
  <c r="AK635" i="3"/>
  <c r="AK599" i="3"/>
  <c r="AK607" i="3"/>
  <c r="AK615" i="3"/>
  <c r="AK639" i="3"/>
  <c r="AK643" i="3"/>
  <c r="AK647" i="3"/>
  <c r="AK651" i="3"/>
  <c r="AK658" i="3"/>
  <c r="AK662" i="3"/>
  <c r="AK666" i="3"/>
  <c r="AK670" i="3"/>
  <c r="AK676" i="3"/>
  <c r="AK680" i="3"/>
  <c r="AK684" i="3"/>
  <c r="AK688" i="3"/>
  <c r="AK698" i="3"/>
  <c r="AK702" i="3"/>
  <c r="AK706" i="3"/>
  <c r="AK710" i="3"/>
  <c r="AK717" i="3"/>
  <c r="AK721" i="3"/>
  <c r="AK724" i="3"/>
  <c r="AK726" i="3"/>
  <c r="AK728" i="3"/>
  <c r="AK730" i="3"/>
  <c r="AK735" i="3"/>
  <c r="AK737" i="3"/>
  <c r="AK741" i="3"/>
  <c r="AK744" i="3"/>
  <c r="AK747" i="3"/>
  <c r="AK752" i="3"/>
  <c r="AK762" i="3"/>
  <c r="AK766" i="3"/>
  <c r="AK770" i="3"/>
  <c r="AQ791" i="3"/>
  <c r="AQ798" i="3"/>
  <c r="AQ799" i="3"/>
  <c r="AK820" i="3"/>
  <c r="AC820" i="3"/>
  <c r="AK829" i="3"/>
  <c r="AC829" i="3"/>
  <c r="AK831" i="3"/>
  <c r="AC831" i="3"/>
  <c r="AK834" i="3"/>
  <c r="AC834" i="3"/>
  <c r="R773" i="3"/>
  <c r="R775" i="3"/>
  <c r="AQ776" i="3"/>
  <c r="AK780" i="3"/>
  <c r="AQ781" i="3"/>
  <c r="AK782" i="3"/>
  <c r="R783" i="3"/>
  <c r="AK784" i="3"/>
  <c r="R785" i="3"/>
  <c r="AK786" i="3"/>
  <c r="R787" i="3"/>
  <c r="AK788" i="3"/>
  <c r="R789" i="3"/>
  <c r="AK790" i="3"/>
  <c r="R791" i="3"/>
  <c r="T791" i="3" s="1"/>
  <c r="AQ792" i="3"/>
  <c r="AQ793" i="3"/>
  <c r="AD800" i="3"/>
  <c r="AE800" i="3" s="1"/>
  <c r="AK802" i="3"/>
  <c r="AK804" i="3"/>
  <c r="AK806" i="3"/>
  <c r="AK808" i="3"/>
  <c r="AK810" i="3"/>
  <c r="AK812" i="3"/>
  <c r="AK814" i="3"/>
  <c r="AK826" i="3"/>
  <c r="AC826" i="3"/>
  <c r="AQ833" i="3"/>
  <c r="AK817" i="3"/>
  <c r="AC817" i="3"/>
  <c r="AK822" i="3"/>
  <c r="AC822" i="3"/>
  <c r="AK777" i="3"/>
  <c r="AC778" i="3"/>
  <c r="AK779" i="3"/>
  <c r="R780" i="3"/>
  <c r="AK783" i="3"/>
  <c r="AK785" i="3"/>
  <c r="AK787" i="3"/>
  <c r="AK789" i="3"/>
  <c r="AK801" i="3"/>
  <c r="R802" i="3"/>
  <c r="AK803" i="3"/>
  <c r="R804" i="3"/>
  <c r="AK805" i="3"/>
  <c r="R806" i="3"/>
  <c r="AK807" i="3"/>
  <c r="R808" i="3"/>
  <c r="AK809" i="3"/>
  <c r="R810" i="3"/>
  <c r="AK811" i="3"/>
  <c r="R812" i="3"/>
  <c r="AK813" i="3"/>
  <c r="R814" i="3"/>
  <c r="AK815" i="3"/>
  <c r="AC838" i="3"/>
  <c r="AC842" i="3"/>
  <c r="AC848" i="3"/>
  <c r="AC852" i="3"/>
  <c r="AC871" i="3"/>
  <c r="AC878" i="3"/>
  <c r="AC882" i="3"/>
  <c r="AC886" i="3"/>
  <c r="AC890" i="3"/>
  <c r="AC892" i="3"/>
  <c r="AC894" i="3"/>
  <c r="AC896" i="3"/>
  <c r="AC899" i="3"/>
  <c r="AC901" i="3"/>
  <c r="AC903" i="3"/>
  <c r="AC905" i="3"/>
  <c r="AC907" i="3"/>
  <c r="AC909" i="3"/>
  <c r="AC912" i="3"/>
  <c r="AC914" i="3"/>
  <c r="AC917" i="3"/>
  <c r="AC919" i="3"/>
  <c r="AC921" i="3"/>
  <c r="AC923" i="3"/>
  <c r="AC925" i="3"/>
  <c r="AC927" i="3"/>
  <c r="AC934" i="3"/>
  <c r="AC938" i="3"/>
  <c r="AC942" i="3"/>
  <c r="AC946" i="3"/>
  <c r="AC950" i="3"/>
  <c r="AC953" i="3"/>
  <c r="AC955" i="3"/>
  <c r="AC957" i="3"/>
  <c r="AC961" i="3"/>
  <c r="AC967" i="3"/>
  <c r="AC971" i="3"/>
  <c r="AC976" i="3"/>
  <c r="AC979" i="3"/>
  <c r="AC985" i="3"/>
  <c r="AC989" i="3"/>
  <c r="AC997" i="3"/>
  <c r="AC999" i="3"/>
  <c r="AC1001" i="3"/>
  <c r="AC1003" i="3"/>
  <c r="AC1006" i="3"/>
  <c r="AC1009" i="3"/>
  <c r="AC1026" i="3"/>
  <c r="AC1030" i="3"/>
  <c r="AC1034" i="3"/>
  <c r="AC1038" i="3"/>
  <c r="AC1042" i="3"/>
  <c r="AC1046" i="3"/>
  <c r="AC1050" i="3"/>
  <c r="AC1054" i="3"/>
  <c r="AC1057" i="3"/>
  <c r="AC1059" i="3"/>
  <c r="AC1061" i="3"/>
  <c r="AC1063" i="3"/>
  <c r="AC1065" i="3"/>
  <c r="AC1067" i="3"/>
  <c r="AC1069" i="3"/>
  <c r="AC1071" i="3"/>
  <c r="AC1073" i="3"/>
  <c r="AC1076" i="3"/>
  <c r="AC1078" i="3"/>
  <c r="AC1080" i="3"/>
  <c r="AC1083" i="3"/>
  <c r="AC1085" i="3"/>
  <c r="AC1087" i="3"/>
  <c r="AC1090" i="3"/>
  <c r="AC1092" i="3"/>
  <c r="AC1094" i="3"/>
  <c r="AC1096" i="3"/>
  <c r="AC1100" i="3"/>
  <c r="AC1104" i="3"/>
  <c r="AC1107" i="3"/>
  <c r="AC1109" i="3"/>
  <c r="AC1111" i="3"/>
  <c r="AC1113" i="3"/>
  <c r="AC1115" i="3"/>
  <c r="AC1117" i="3"/>
  <c r="AC1119" i="3"/>
  <c r="AC1121" i="3"/>
  <c r="AC1123" i="3"/>
  <c r="AC1125" i="3"/>
  <c r="AC1127" i="3"/>
  <c r="AC1131" i="3"/>
  <c r="AC1135" i="3"/>
  <c r="AC1139" i="3"/>
  <c r="AC1143" i="3"/>
  <c r="AC1147" i="3"/>
  <c r="AC1151" i="3"/>
  <c r="AC1155" i="3"/>
  <c r="AC1157" i="3"/>
  <c r="AC1159" i="3"/>
  <c r="AC1161" i="3"/>
  <c r="AK1163" i="3"/>
  <c r="R1164" i="3"/>
  <c r="T1164" i="3" s="1"/>
  <c r="AK1190" i="3"/>
  <c r="R1191" i="3"/>
  <c r="T1191" i="3" s="1"/>
  <c r="AK1198" i="3"/>
  <c r="AK1200" i="3"/>
  <c r="R1201" i="3"/>
  <c r="T1201" i="3" s="1"/>
  <c r="AK1204" i="3"/>
  <c r="R1207" i="3"/>
  <c r="AK1208" i="3"/>
  <c r="R1209" i="3"/>
  <c r="AK1210" i="3"/>
  <c r="R1211" i="3"/>
  <c r="AK1212" i="3"/>
  <c r="R1213" i="3"/>
  <c r="AK1214" i="3"/>
  <c r="R1215" i="3"/>
  <c r="AK1216" i="3"/>
  <c r="R1217" i="3"/>
  <c r="AK1218" i="3"/>
  <c r="R1219" i="3"/>
  <c r="AK1220" i="3"/>
  <c r="R1221" i="3"/>
  <c r="AK1222" i="3"/>
  <c r="R1223" i="3"/>
  <c r="AK1224" i="3"/>
  <c r="R1227" i="3"/>
  <c r="T1227" i="3" s="1"/>
  <c r="AQ1228" i="3"/>
  <c r="AK1229" i="3"/>
  <c r="R1230" i="3"/>
  <c r="T1230" i="3" s="1"/>
  <c r="AQ1248" i="3"/>
  <c r="AQ1259" i="3"/>
  <c r="AQ1267" i="3"/>
  <c r="AQ1272" i="3"/>
  <c r="AK1188" i="3"/>
  <c r="AK1196" i="3"/>
  <c r="AK1245" i="3"/>
  <c r="AC1245" i="3"/>
  <c r="AK1252" i="3"/>
  <c r="AC1252" i="3"/>
  <c r="AQ1255" i="3"/>
  <c r="AQ1257" i="3"/>
  <c r="AQ1265" i="3"/>
  <c r="AK1276" i="3"/>
  <c r="AC1276" i="3"/>
  <c r="AQ1176" i="3"/>
  <c r="AQ1177" i="3"/>
  <c r="AQ1178" i="3"/>
  <c r="AQ1179" i="3"/>
  <c r="AQ1180" i="3"/>
  <c r="AQ1181" i="3"/>
  <c r="AQ1193" i="3"/>
  <c r="AK1194" i="3"/>
  <c r="R1195" i="3"/>
  <c r="T1195" i="3" s="1"/>
  <c r="AK1207" i="3"/>
  <c r="AK1209" i="3"/>
  <c r="R1210" i="3"/>
  <c r="AK1211" i="3"/>
  <c r="R1212" i="3"/>
  <c r="AK1213" i="3"/>
  <c r="R1214" i="3"/>
  <c r="AK1215" i="3"/>
  <c r="R1216" i="3"/>
  <c r="AK1217" i="3"/>
  <c r="R1218" i="3"/>
  <c r="AK1219" i="3"/>
  <c r="R1220" i="3"/>
  <c r="AK1221" i="3"/>
  <c r="R1222" i="3"/>
  <c r="AK1223" i="3"/>
  <c r="R1224" i="3"/>
  <c r="AQ1169" i="3"/>
  <c r="AQ1170" i="3"/>
  <c r="AQ1171" i="3"/>
  <c r="AQ1172" i="3"/>
  <c r="AQ1173" i="3"/>
  <c r="AQ1174" i="3"/>
  <c r="AK1175" i="3"/>
  <c r="AQ1182" i="3"/>
  <c r="AQ1183" i="3"/>
  <c r="AK1192" i="3"/>
  <c r="AK1242" i="3"/>
  <c r="AK1249" i="3"/>
  <c r="AC1249" i="3"/>
  <c r="AQ1261" i="3"/>
  <c r="AQ1269" i="3"/>
  <c r="AC1283" i="3"/>
  <c r="AC1285" i="3"/>
  <c r="AC1287" i="3"/>
  <c r="AC1289" i="3"/>
  <c r="AC1291" i="3"/>
  <c r="AC1293" i="3"/>
  <c r="AC1295" i="3"/>
  <c r="AC1297" i="3"/>
  <c r="AC1299" i="3"/>
  <c r="AC1301" i="3"/>
  <c r="AC1303" i="3"/>
  <c r="AC1305" i="3"/>
  <c r="AC1307" i="3"/>
  <c r="AC1309" i="3"/>
  <c r="AC1311" i="3"/>
  <c r="AC1313" i="3"/>
  <c r="AC1317" i="3"/>
  <c r="AC1321" i="3"/>
  <c r="AC1324" i="3"/>
  <c r="AC1330" i="3"/>
  <c r="AC1335" i="3"/>
  <c r="AC1346" i="3"/>
  <c r="AC1349" i="3"/>
  <c r="AC1353" i="3"/>
  <c r="AC1357" i="3"/>
  <c r="AC1364" i="3"/>
  <c r="AC1367" i="3"/>
  <c r="AC1369" i="3"/>
  <c r="AC1372" i="3"/>
  <c r="AC1376" i="3"/>
  <c r="AC1380" i="3"/>
  <c r="AC1391" i="3"/>
  <c r="AC1394" i="3"/>
  <c r="AC1396" i="3"/>
  <c r="AC1398" i="3"/>
  <c r="AC1400" i="3"/>
  <c r="AC1402" i="3"/>
  <c r="AC1407" i="3"/>
  <c r="AC1411" i="3"/>
  <c r="AC1413" i="3"/>
  <c r="AC1421" i="3"/>
  <c r="AC1425" i="3"/>
  <c r="AC1429" i="3"/>
  <c r="AC1455" i="3"/>
  <c r="AC1458" i="3"/>
  <c r="AC1462" i="3"/>
  <c r="AC1509" i="3"/>
  <c r="AC1513" i="3"/>
  <c r="AC1517" i="3"/>
  <c r="AC1521" i="3"/>
  <c r="AC1528" i="3"/>
  <c r="AC1531" i="3"/>
  <c r="AC1533" i="3"/>
  <c r="AC1535" i="3"/>
  <c r="AC1537" i="3"/>
  <c r="AC1541" i="3"/>
  <c r="AC1543" i="3"/>
  <c r="AC1545" i="3"/>
  <c r="AC1547" i="3"/>
  <c r="AC1550" i="3"/>
  <c r="AC1555" i="3"/>
  <c r="AC1558" i="3"/>
  <c r="AC1560" i="3"/>
  <c r="AC1562" i="3"/>
  <c r="AC1564" i="3"/>
  <c r="AC1566" i="3"/>
  <c r="AC1568" i="3"/>
  <c r="AC1570" i="3"/>
  <c r="AC1572" i="3"/>
  <c r="AC1574" i="3"/>
  <c r="AC1576" i="3"/>
  <c r="AC1578" i="3"/>
  <c r="AC1580" i="3"/>
  <c r="R1596" i="3"/>
  <c r="AK1597" i="3"/>
  <c r="R1598" i="3"/>
  <c r="AK1599" i="3"/>
  <c r="R1600" i="3"/>
  <c r="AK1605" i="3"/>
  <c r="R1606" i="3"/>
  <c r="T1606" i="3" s="1"/>
  <c r="AK1613" i="3"/>
  <c r="R1614" i="3"/>
  <c r="T1614" i="3" s="1"/>
  <c r="AK1616" i="3"/>
  <c r="R1617" i="3"/>
  <c r="T1617" i="3" s="1"/>
  <c r="AK1624" i="3"/>
  <c r="R1625" i="3"/>
  <c r="T1625" i="3" s="1"/>
  <c r="AK1603" i="3"/>
  <c r="AQ1610" i="3"/>
  <c r="AK1611" i="3"/>
  <c r="AK1630" i="3"/>
  <c r="AC1630" i="3"/>
  <c r="AK1634" i="3"/>
  <c r="AC1634" i="3"/>
  <c r="AK1638" i="3"/>
  <c r="AC1638" i="3"/>
  <c r="AK1642" i="3"/>
  <c r="AC1642" i="3"/>
  <c r="AC1567" i="3"/>
  <c r="AC1575" i="3"/>
  <c r="AC1577" i="3"/>
  <c r="AC1579" i="3"/>
  <c r="AC1581" i="3"/>
  <c r="AC1583" i="3"/>
  <c r="AC1585" i="3"/>
  <c r="AC1587" i="3"/>
  <c r="AC1589" i="3"/>
  <c r="AC1591" i="3"/>
  <c r="AC1593" i="3"/>
  <c r="AC1595" i="3"/>
  <c r="AK1596" i="3"/>
  <c r="R1597" i="3"/>
  <c r="AK1598" i="3"/>
  <c r="R1599" i="3"/>
  <c r="AK1600" i="3"/>
  <c r="R1601" i="3"/>
  <c r="T1601" i="3" s="1"/>
  <c r="AQ1608" i="3"/>
  <c r="AK1609" i="3"/>
  <c r="R1610" i="3"/>
  <c r="T1610" i="3" s="1"/>
  <c r="AQ1619" i="3"/>
  <c r="AQ1620" i="3"/>
  <c r="AQ1627" i="3"/>
  <c r="AK1628" i="3"/>
  <c r="AQ1648" i="3"/>
  <c r="AK1607" i="3"/>
  <c r="AK1618" i="3"/>
  <c r="AQ1622" i="3"/>
  <c r="AQ1625" i="3"/>
  <c r="AK1626" i="3"/>
  <c r="AK1632" i="3"/>
  <c r="AC1632" i="3"/>
  <c r="AK1636" i="3"/>
  <c r="AC1636" i="3"/>
  <c r="AK1640" i="3"/>
  <c r="AC1640" i="3"/>
  <c r="AK1645" i="3"/>
  <c r="AC1645" i="3"/>
  <c r="AC1649" i="3"/>
  <c r="AC1653" i="3"/>
  <c r="AC1660" i="3"/>
  <c r="AC1662" i="3"/>
  <c r="AC1664" i="3"/>
  <c r="AC1666" i="3"/>
  <c r="AC1668" i="3"/>
  <c r="AC1670" i="3"/>
  <c r="AC1672" i="3"/>
  <c r="AC1674" i="3"/>
  <c r="AC1676" i="3"/>
  <c r="AC1678" i="3"/>
  <c r="AC1680" i="3"/>
  <c r="AC1682" i="3"/>
  <c r="AC1684" i="3"/>
  <c r="AC1760" i="3"/>
  <c r="AC1764" i="3"/>
  <c r="AC1766" i="3"/>
  <c r="AC1768" i="3"/>
  <c r="AC1778" i="3"/>
  <c r="AC1784" i="3"/>
  <c r="AC1792" i="3"/>
  <c r="AC1796" i="3"/>
  <c r="AC1800" i="3"/>
  <c r="AC1802" i="3"/>
  <c r="AC1804" i="3"/>
  <c r="AC1806" i="3"/>
  <c r="AC1808" i="3"/>
  <c r="AC1810" i="3"/>
  <c r="AC1812" i="3"/>
  <c r="AC1814" i="3"/>
  <c r="AC1816" i="3"/>
  <c r="AQ1820" i="3"/>
  <c r="AC1822" i="3"/>
  <c r="AK1822" i="3"/>
  <c r="AC1823" i="3"/>
  <c r="AC1827" i="3"/>
  <c r="R1831" i="3"/>
  <c r="AQ1832" i="3"/>
  <c r="AK1834" i="3"/>
  <c r="AC1834" i="3"/>
  <c r="AQ1838" i="3"/>
  <c r="AQ1854" i="3"/>
  <c r="AQ1857" i="3"/>
  <c r="AQ1862" i="3"/>
  <c r="AQ1866" i="3"/>
  <c r="AQ1874" i="3"/>
  <c r="AQ1883" i="3"/>
  <c r="AQ1890" i="3"/>
  <c r="AQ1893" i="3"/>
  <c r="AQ1897" i="3"/>
  <c r="AQ1911" i="3"/>
  <c r="AQ1913" i="3"/>
  <c r="AQ1917" i="3"/>
  <c r="AQ1936" i="3"/>
  <c r="AQ1942" i="3"/>
  <c r="AQ1944" i="3"/>
  <c r="AQ1950" i="3"/>
  <c r="AQ1956" i="3"/>
  <c r="AQ1972" i="3"/>
  <c r="AQ1990" i="3"/>
  <c r="AC1762" i="3"/>
  <c r="AC1765" i="3"/>
  <c r="AC1767" i="3"/>
  <c r="AC1769" i="3"/>
  <c r="AC1776" i="3"/>
  <c r="AC1794" i="3"/>
  <c r="AC1801" i="3"/>
  <c r="AC1805" i="3"/>
  <c r="AC1807" i="3"/>
  <c r="AC1809" i="3"/>
  <c r="AC1811" i="3"/>
  <c r="AC1813" i="3"/>
  <c r="AC1815" i="3"/>
  <c r="AQ1817" i="3"/>
  <c r="AC1818" i="3"/>
  <c r="AK1818" i="3"/>
  <c r="AC1819" i="3"/>
  <c r="AC1825" i="3"/>
  <c r="AC1829" i="3"/>
  <c r="AK1831" i="3"/>
  <c r="AC1831" i="3"/>
  <c r="R1834" i="3"/>
  <c r="AK1837" i="3"/>
  <c r="AC1837" i="3"/>
  <c r="R1840" i="3"/>
  <c r="T1840" i="3" s="1"/>
  <c r="AQ1852" i="3"/>
  <c r="AQ1860" i="3"/>
  <c r="AQ1864" i="3"/>
  <c r="AQ1870" i="3"/>
  <c r="AQ1878" i="3"/>
  <c r="AQ1895" i="3"/>
  <c r="AQ1899" i="3"/>
  <c r="AQ1903" i="3"/>
  <c r="AQ1906" i="3"/>
  <c r="AQ1919" i="3"/>
  <c r="AQ1935" i="3"/>
  <c r="AQ1937" i="3"/>
  <c r="AQ1940" i="3"/>
  <c r="AQ1946" i="3"/>
  <c r="AQ1952" i="3"/>
  <c r="AQ1968" i="3"/>
  <c r="AQ1986" i="3"/>
  <c r="AQ1994" i="3"/>
  <c r="AQ2002" i="3"/>
  <c r="AK1836" i="3"/>
  <c r="AK1840" i="3"/>
  <c r="AK1855" i="3"/>
  <c r="AK1859" i="3"/>
  <c r="AK1867" i="3"/>
  <c r="AK1869" i="3"/>
  <c r="AK1871" i="3"/>
  <c r="AK1873" i="3"/>
  <c r="AK1875" i="3"/>
  <c r="AK1877" i="3"/>
  <c r="AK1879" i="3"/>
  <c r="AK1881" i="3"/>
  <c r="AK1889" i="3"/>
  <c r="AD1891" i="3"/>
  <c r="AE1891" i="3" s="1"/>
  <c r="AK1904" i="3"/>
  <c r="AK1908" i="3"/>
  <c r="AK1912" i="3"/>
  <c r="AK1914" i="3"/>
  <c r="AK1948" i="3"/>
  <c r="AK1951" i="3"/>
  <c r="AK1954" i="3"/>
  <c r="AK1958" i="3"/>
  <c r="AK1970" i="3"/>
  <c r="AK1974" i="3"/>
  <c r="AK1981" i="3"/>
  <c r="AK1984" i="3"/>
  <c r="AK1988" i="3"/>
  <c r="AK1992" i="3"/>
  <c r="AK2000" i="3"/>
  <c r="AK2004" i="3"/>
  <c r="AK2007" i="3"/>
  <c r="AK2009" i="3"/>
  <c r="AK2011" i="3"/>
  <c r="AK2013" i="3"/>
  <c r="AK2015" i="3"/>
  <c r="AK2017" i="3"/>
  <c r="AK2019" i="3"/>
  <c r="AK2021" i="3"/>
  <c r="AQ2023" i="3"/>
  <c r="AC1841" i="3"/>
  <c r="AC1843" i="3"/>
  <c r="AC1845" i="3"/>
  <c r="AC1847" i="3"/>
  <c r="AC1849" i="3"/>
  <c r="AC1851" i="3"/>
  <c r="AC1853" i="3"/>
  <c r="AC1856" i="3"/>
  <c r="AC1861" i="3"/>
  <c r="AC1863" i="3"/>
  <c r="AC1865" i="3"/>
  <c r="AC1882" i="3"/>
  <c r="AC1885" i="3"/>
  <c r="AC1887" i="3"/>
  <c r="AC1892" i="3"/>
  <c r="AC1894" i="3"/>
  <c r="AC1896" i="3"/>
  <c r="AC1898" i="3"/>
  <c r="AC1901" i="3"/>
  <c r="AC1905" i="3"/>
  <c r="AC1909" i="3"/>
  <c r="AC1915" i="3"/>
  <c r="AC1918" i="3"/>
  <c r="AC1921" i="3"/>
  <c r="AC1923" i="3"/>
  <c r="AC1925" i="3"/>
  <c r="AC1927" i="3"/>
  <c r="AC1929" i="3"/>
  <c r="AC1931" i="3"/>
  <c r="AC1933" i="3"/>
  <c r="AC1938" i="3"/>
  <c r="AC1943" i="3"/>
  <c r="AC1947" i="3"/>
  <c r="AC1953" i="3"/>
  <c r="AC1957" i="3"/>
  <c r="AC1960" i="3"/>
  <c r="AK2006" i="3"/>
  <c r="AK2008" i="3"/>
  <c r="AK2010" i="3"/>
  <c r="AK2012" i="3"/>
  <c r="AK2014" i="3"/>
  <c r="AK2018" i="3"/>
  <c r="AK2020" i="3"/>
  <c r="AK2022" i="3"/>
  <c r="AK2024" i="3"/>
  <c r="AC2030" i="3"/>
  <c r="AK2030" i="3"/>
  <c r="AK2026" i="3"/>
  <c r="AK2034" i="3"/>
  <c r="AK2040" i="3"/>
  <c r="AK2057" i="3"/>
  <c r="AK2064" i="3"/>
  <c r="AK2080" i="3"/>
  <c r="AK2084" i="3"/>
  <c r="AQ2085" i="3"/>
  <c r="AQ2093" i="3"/>
  <c r="AK2109" i="3"/>
  <c r="AC2109" i="3"/>
  <c r="AQ2110" i="3"/>
  <c r="AQ2150" i="3"/>
  <c r="AQ2156" i="3"/>
  <c r="AQ2207" i="3"/>
  <c r="AQ2229" i="3"/>
  <c r="R2086" i="3"/>
  <c r="AC2090" i="3"/>
  <c r="R2094" i="3"/>
  <c r="AC2098" i="3"/>
  <c r="R2102" i="3"/>
  <c r="AK2105" i="3"/>
  <c r="AC2105" i="3"/>
  <c r="AQ2106" i="3"/>
  <c r="AC2108" i="3"/>
  <c r="R2111" i="3"/>
  <c r="AQ2115" i="3"/>
  <c r="AQ2121" i="3"/>
  <c r="AQ2125" i="3"/>
  <c r="AQ2129" i="3"/>
  <c r="R2132" i="3"/>
  <c r="T2132" i="3" s="1"/>
  <c r="AK2137" i="3"/>
  <c r="AC2137" i="3"/>
  <c r="AQ2138" i="3"/>
  <c r="AC2140" i="3"/>
  <c r="AQ2143" i="3"/>
  <c r="AQ2149" i="3"/>
  <c r="AQ2102" i="3"/>
  <c r="AK2133" i="3"/>
  <c r="AC2133" i="3"/>
  <c r="AQ2152" i="3"/>
  <c r="AK2154" i="3"/>
  <c r="AC2154" i="3"/>
  <c r="AQ2199" i="3"/>
  <c r="AQ2222" i="3"/>
  <c r="AC2086" i="3"/>
  <c r="R2090" i="3"/>
  <c r="AC2094" i="3"/>
  <c r="R2098" i="3"/>
  <c r="R2103" i="3"/>
  <c r="AQ2107" i="3"/>
  <c r="AK2113" i="3"/>
  <c r="AC2113" i="3"/>
  <c r="AQ2114" i="3"/>
  <c r="AK2116" i="3"/>
  <c r="AC2116" i="3"/>
  <c r="AK2119" i="3"/>
  <c r="AC2119" i="3"/>
  <c r="AQ2120" i="3"/>
  <c r="AC2122" i="3"/>
  <c r="AQ2123" i="3"/>
  <c r="AQ2127" i="3"/>
  <c r="AC2132" i="3"/>
  <c r="R2135" i="3"/>
  <c r="AQ2139" i="3"/>
  <c r="AK2141" i="3"/>
  <c r="AC2141" i="3"/>
  <c r="AC2158" i="3"/>
  <c r="AC2163" i="3"/>
  <c r="AC2193" i="3"/>
  <c r="AC2224" i="3"/>
  <c r="AC2231" i="3"/>
  <c r="AC2236" i="3"/>
  <c r="AC2238" i="3"/>
  <c r="AC2240" i="3"/>
  <c r="AC2242" i="3"/>
  <c r="AC2244" i="3"/>
  <c r="AC2251" i="3"/>
  <c r="AC2255" i="3"/>
  <c r="AC2259" i="3"/>
  <c r="AC2263" i="3"/>
  <c r="AC2267" i="3"/>
  <c r="AC2271" i="3"/>
  <c r="AK2281" i="3"/>
  <c r="AC2282" i="3"/>
  <c r="AK2283" i="3"/>
  <c r="AQ2286" i="3"/>
  <c r="AC2288" i="3"/>
  <c r="AD2288" i="3"/>
  <c r="AE2288" i="3" s="1"/>
  <c r="AQ2290" i="3"/>
  <c r="AC2292" i="3"/>
  <c r="AD2292" i="3"/>
  <c r="AE2292" i="3" s="1"/>
  <c r="AQ2294" i="3"/>
  <c r="AC2296" i="3"/>
  <c r="AD2296" i="3"/>
  <c r="AE2296" i="3" s="1"/>
  <c r="AQ2298" i="3"/>
  <c r="AD2303" i="3"/>
  <c r="AE2303" i="3" s="1"/>
  <c r="AC2303" i="3"/>
  <c r="AQ2314" i="3"/>
  <c r="AQ2316" i="3"/>
  <c r="R2317" i="3"/>
  <c r="AK2322" i="3"/>
  <c r="AC2322" i="3"/>
  <c r="AQ2324" i="3"/>
  <c r="R2325" i="3"/>
  <c r="AQ2331" i="3"/>
  <c r="R2332" i="3"/>
  <c r="T2332" i="3" s="1"/>
  <c r="AS26" i="2" s="1"/>
  <c r="AT26" i="2" s="1"/>
  <c r="AQ2335" i="3"/>
  <c r="AQ2343" i="3"/>
  <c r="AQ2351" i="3"/>
  <c r="AQ2370" i="3"/>
  <c r="AQ2374" i="3"/>
  <c r="AQ2378" i="3"/>
  <c r="AQ2382" i="3"/>
  <c r="AQ2386" i="3"/>
  <c r="AQ2390" i="3"/>
  <c r="AQ2394" i="3"/>
  <c r="AQ2398" i="3"/>
  <c r="AQ2402" i="3"/>
  <c r="AQ2406" i="3"/>
  <c r="AQ2410" i="3"/>
  <c r="AQ2411" i="3"/>
  <c r="AQ2412" i="3"/>
  <c r="AQ2413" i="3"/>
  <c r="AQ2417" i="3"/>
  <c r="AC2285" i="3"/>
  <c r="AK2285" i="3"/>
  <c r="AK2315" i="3"/>
  <c r="AC2315" i="3"/>
  <c r="AK2332" i="3"/>
  <c r="AC2332" i="3"/>
  <c r="AQ2369" i="3"/>
  <c r="AQ2373" i="3"/>
  <c r="AQ2377" i="3"/>
  <c r="AQ2381" i="3"/>
  <c r="AQ2385" i="3"/>
  <c r="AQ2389" i="3"/>
  <c r="AQ2393" i="3"/>
  <c r="AQ2397" i="3"/>
  <c r="AC2287" i="3"/>
  <c r="AQ2289" i="3"/>
  <c r="AC2291" i="3"/>
  <c r="AQ2293" i="3"/>
  <c r="AC2295" i="3"/>
  <c r="AQ2297" i="3"/>
  <c r="AC2299" i="3"/>
  <c r="AQ2301" i="3"/>
  <c r="R2302" i="3"/>
  <c r="AQ2306" i="3"/>
  <c r="AQ2309" i="3"/>
  <c r="R2310" i="3"/>
  <c r="T2310" i="3" s="1"/>
  <c r="AK2318" i="3"/>
  <c r="AC2318" i="3"/>
  <c r="AQ2320" i="3"/>
  <c r="R2321" i="3"/>
  <c r="AK2326" i="3"/>
  <c r="AC2326" i="3"/>
  <c r="AD2328" i="3"/>
  <c r="AE2328" i="3" s="1"/>
  <c r="AC2328" i="3"/>
  <c r="AQ2329" i="3"/>
  <c r="R2330" i="3"/>
  <c r="T2330" i="3" s="1"/>
  <c r="AQ2339" i="3"/>
  <c r="AQ2347" i="3"/>
  <c r="AQ2354" i="3"/>
  <c r="AQ2355" i="3"/>
  <c r="AQ2356" i="3"/>
  <c r="AQ2357" i="3"/>
  <c r="AQ2358" i="3"/>
  <c r="AQ2359" i="3"/>
  <c r="AQ2360" i="3"/>
  <c r="AQ2361" i="3"/>
  <c r="AQ2362" i="3"/>
  <c r="AQ2363" i="3"/>
  <c r="AQ2364" i="3"/>
  <c r="AQ2365" i="3"/>
  <c r="AQ2366" i="3"/>
  <c r="AQ2367" i="3"/>
  <c r="AQ2368" i="3"/>
  <c r="AQ2376" i="3"/>
  <c r="AQ2380" i="3"/>
  <c r="AQ2384" i="3"/>
  <c r="AQ2388" i="3"/>
  <c r="AQ2392" i="3"/>
  <c r="AQ2396" i="3"/>
  <c r="AQ2400" i="3"/>
  <c r="AQ2404" i="3"/>
  <c r="AQ2408" i="3"/>
  <c r="AD2330" i="3"/>
  <c r="AE2330" i="3" s="1"/>
  <c r="AC2330" i="3"/>
  <c r="AQ2418" i="3"/>
  <c r="AD2300" i="3"/>
  <c r="AE2300" i="3" s="1"/>
  <c r="AD2304" i="3"/>
  <c r="AE2304" i="3" s="1"/>
  <c r="AK2319" i="3"/>
  <c r="AK2323" i="3"/>
  <c r="AD2415" i="3"/>
  <c r="AE2415" i="3" s="1"/>
  <c r="AD2416" i="3"/>
  <c r="AE2416" i="3" s="1"/>
  <c r="AC2420" i="3"/>
  <c r="AD2420" i="3"/>
  <c r="AE2420" i="3" s="1"/>
  <c r="AQ2422" i="3"/>
  <c r="AQ2425" i="3"/>
  <c r="AC2428" i="3"/>
  <c r="AD2428" i="3"/>
  <c r="AE2428" i="3" s="1"/>
  <c r="AQ2430" i="3"/>
  <c r="AQ2437" i="3"/>
  <c r="AC2439" i="3"/>
  <c r="AK2439" i="3"/>
  <c r="AD2459" i="3"/>
  <c r="AE2459" i="3" s="1"/>
  <c r="AC2459" i="3"/>
  <c r="AD2462" i="3"/>
  <c r="AE2462" i="3" s="1"/>
  <c r="AC2462" i="3"/>
  <c r="AD2474" i="3"/>
  <c r="AE2474" i="3" s="1"/>
  <c r="AC2474" i="3"/>
  <c r="AD2482" i="3"/>
  <c r="AE2482" i="3" s="1"/>
  <c r="AC2482" i="3"/>
  <c r="AC2432" i="3"/>
  <c r="AD2432" i="3"/>
  <c r="AE2432" i="3" s="1"/>
  <c r="AD2452" i="3"/>
  <c r="AE2452" i="3" s="1"/>
  <c r="AC2452" i="3"/>
  <c r="AD2453" i="3"/>
  <c r="AE2453" i="3" s="1"/>
  <c r="AC2453" i="3"/>
  <c r="R2455" i="3"/>
  <c r="T2455" i="3" s="1"/>
  <c r="AQ2455" i="3"/>
  <c r="AS2455" i="3" s="1"/>
  <c r="AD2461" i="3"/>
  <c r="AE2461" i="3" s="1"/>
  <c r="AC2461" i="3"/>
  <c r="R2478" i="3"/>
  <c r="T2478" i="3" s="1"/>
  <c r="AD2486" i="3"/>
  <c r="AE2486" i="3" s="1"/>
  <c r="AC2486" i="3"/>
  <c r="R2490" i="3"/>
  <c r="T2490" i="3" s="1"/>
  <c r="AD2504" i="3"/>
  <c r="AE2504" i="3" s="1"/>
  <c r="AC2504" i="3"/>
  <c r="AC2334" i="3"/>
  <c r="AC2336" i="3"/>
  <c r="AC2338" i="3"/>
  <c r="AC2340" i="3"/>
  <c r="AC2342" i="3"/>
  <c r="AC2344" i="3"/>
  <c r="AC2346" i="3"/>
  <c r="AC2348" i="3"/>
  <c r="AC2350" i="3"/>
  <c r="AC2352" i="3"/>
  <c r="AC2414" i="3"/>
  <c r="AC2419" i="3"/>
  <c r="AC2424" i="3"/>
  <c r="AD2424" i="3"/>
  <c r="AE2424" i="3" s="1"/>
  <c r="AC2435" i="3"/>
  <c r="AC2436" i="3"/>
  <c r="AD2436" i="3"/>
  <c r="AE2436" i="3" s="1"/>
  <c r="R2441" i="3"/>
  <c r="R2442" i="3"/>
  <c r="R2443" i="3"/>
  <c r="R2444" i="3"/>
  <c r="R2445" i="3"/>
  <c r="R2446" i="3"/>
  <c r="R2447" i="3"/>
  <c r="T2447" i="3" s="1"/>
  <c r="R2448" i="3"/>
  <c r="R2449" i="3"/>
  <c r="R2450" i="3"/>
  <c r="AD2455" i="3"/>
  <c r="AE2455" i="3" s="1"/>
  <c r="AC2455" i="3"/>
  <c r="R2457" i="3"/>
  <c r="T2457" i="3" s="1"/>
  <c r="AQ2457" i="3"/>
  <c r="AS2457" i="3" s="1"/>
  <c r="AD2460" i="3"/>
  <c r="AE2460" i="3" s="1"/>
  <c r="AC2460" i="3"/>
  <c r="AD2478" i="3"/>
  <c r="AE2478" i="3" s="1"/>
  <c r="AC2478" i="3"/>
  <c r="AD2490" i="3"/>
  <c r="AE2490" i="3" s="1"/>
  <c r="AC2490" i="3"/>
  <c r="R2423" i="3"/>
  <c r="T2423" i="3" s="1"/>
  <c r="AC2427" i="3"/>
  <c r="R2431" i="3"/>
  <c r="T2431" i="3" s="1"/>
  <c r="AQ2433" i="3"/>
  <c r="AQ2441" i="3"/>
  <c r="AQ2442" i="3"/>
  <c r="AQ2443" i="3"/>
  <c r="AQ2444" i="3"/>
  <c r="AQ2445" i="3"/>
  <c r="AQ2446" i="3"/>
  <c r="AD2451" i="3"/>
  <c r="AE2451" i="3" s="1"/>
  <c r="AC2451" i="3"/>
  <c r="AQ2456" i="3"/>
  <c r="AS2456" i="3" s="1"/>
  <c r="AD2457" i="3"/>
  <c r="AE2457" i="3" s="1"/>
  <c r="AC2457" i="3"/>
  <c r="R2459" i="3"/>
  <c r="T2459" i="3" s="1"/>
  <c r="AD2463" i="3"/>
  <c r="AE2463" i="3" s="1"/>
  <c r="AC2463" i="3"/>
  <c r="R2466" i="3"/>
  <c r="R2467" i="3"/>
  <c r="R2468" i="3"/>
  <c r="R2469" i="3"/>
  <c r="R2470" i="3"/>
  <c r="R2471" i="3"/>
  <c r="R2472" i="3"/>
  <c r="R2473" i="3"/>
  <c r="R2474" i="3"/>
  <c r="T2474" i="3" s="1"/>
  <c r="R2482" i="3"/>
  <c r="T2482" i="3" s="1"/>
  <c r="AD2464" i="3"/>
  <c r="AE2464" i="3" s="1"/>
  <c r="AD2475" i="3"/>
  <c r="AE2475" i="3" s="1"/>
  <c r="AD2479" i="3"/>
  <c r="AE2479" i="3" s="1"/>
  <c r="AD2483" i="3"/>
  <c r="AE2483" i="3" s="1"/>
  <c r="AD2487" i="3"/>
  <c r="AE2487" i="3" s="1"/>
  <c r="AD2491" i="3"/>
  <c r="AE2491" i="3" s="1"/>
  <c r="AD2492" i="3"/>
  <c r="AE2492" i="3" s="1"/>
  <c r="AD2493" i="3"/>
  <c r="AE2493" i="3" s="1"/>
  <c r="AD2494" i="3"/>
  <c r="AE2494" i="3" s="1"/>
  <c r="AD2495" i="3"/>
  <c r="AE2495" i="3" s="1"/>
  <c r="AD2496" i="3"/>
  <c r="AE2496" i="3" s="1"/>
  <c r="AD2497" i="3"/>
  <c r="AE2497" i="3" s="1"/>
  <c r="AD2498" i="3"/>
  <c r="AE2498" i="3" s="1"/>
  <c r="AD2499" i="3"/>
  <c r="AE2499" i="3" s="1"/>
  <c r="AD2500" i="3"/>
  <c r="AE2500" i="3" s="1"/>
  <c r="AD2501" i="3"/>
  <c r="AE2501" i="3" s="1"/>
  <c r="AD2505" i="3"/>
  <c r="AE2505" i="3" s="1"/>
  <c r="AQ2513" i="3"/>
  <c r="R2502" i="3"/>
  <c r="R2506" i="3"/>
  <c r="R2507" i="3"/>
  <c r="R2508" i="3"/>
  <c r="R2509" i="3"/>
  <c r="R2510" i="3"/>
  <c r="R2511" i="3"/>
  <c r="R2503" i="3"/>
  <c r="AQ2516" i="3"/>
  <c r="AJ40" i="2" l="1"/>
  <c r="BN33" i="2"/>
  <c r="AG34" i="2"/>
  <c r="AH34" i="2" s="1"/>
  <c r="AI34" i="2" s="1"/>
  <c r="BA34" i="2"/>
  <c r="BB34" i="2" s="1"/>
  <c r="BC34" i="2" s="1"/>
  <c r="BN29" i="2"/>
  <c r="BK42" i="2"/>
  <c r="BL42" i="2" s="1"/>
  <c r="BM42" i="2" s="1"/>
  <c r="BN42" i="2" s="1"/>
  <c r="BN30" i="2"/>
  <c r="BK37" i="2"/>
  <c r="BL37" i="2" s="1"/>
  <c r="BM37" i="2" s="1"/>
  <c r="BN47" i="2"/>
  <c r="AV34" i="2"/>
  <c r="AW34" i="2" s="1"/>
  <c r="AX34" i="2" s="1"/>
  <c r="BK34" i="2"/>
  <c r="BL34" i="2" s="1"/>
  <c r="BM34" i="2" s="1"/>
  <c r="BN27" i="2"/>
  <c r="BK28" i="2"/>
  <c r="BL28" i="2" s="1"/>
  <c r="BM28" i="2" s="1"/>
  <c r="BN35" i="2"/>
  <c r="BN26" i="2"/>
  <c r="BK41" i="2"/>
  <c r="BL41" i="2" s="1"/>
  <c r="BM41" i="2" s="1"/>
  <c r="BG34" i="2"/>
  <c r="BH34" i="2" s="1"/>
  <c r="AT34" i="2"/>
  <c r="BK46" i="2"/>
  <c r="BL46" i="2" s="1"/>
  <c r="BM46" i="2" s="1"/>
  <c r="BN31" i="2"/>
  <c r="BN44" i="2"/>
  <c r="BK24" i="2"/>
  <c r="BJ23" i="2"/>
  <c r="AL34" i="2"/>
  <c r="AM34" i="2" s="1"/>
  <c r="AN34" i="2" s="1"/>
  <c r="BI34" i="2"/>
  <c r="BK32" i="2"/>
  <c r="BL32" i="2" s="1"/>
  <c r="BM32" i="2" s="1"/>
  <c r="BK45" i="2"/>
  <c r="BL45" i="2" s="1"/>
  <c r="BM45" i="2" s="1"/>
  <c r="BN45" i="2" s="1"/>
  <c r="BN25" i="2"/>
  <c r="BN40" i="2"/>
  <c r="AE45" i="2"/>
  <c r="K45" i="2"/>
  <c r="AO35" i="2"/>
  <c r="AT45" i="2"/>
  <c r="P33" i="2"/>
  <c r="P31" i="2"/>
  <c r="P40" i="2"/>
  <c r="U42" i="2"/>
  <c r="K29" i="2"/>
  <c r="Z35" i="2"/>
  <c r="AO46" i="2"/>
  <c r="D27" i="9"/>
  <c r="AO30" i="2"/>
  <c r="H9" i="1"/>
  <c r="AT30" i="2"/>
  <c r="Z37" i="2"/>
  <c r="AY41" i="2"/>
  <c r="BI35" i="2"/>
  <c r="U46" i="2"/>
  <c r="BE23" i="2"/>
  <c r="BE22" i="2" s="1"/>
  <c r="BI29" i="2"/>
  <c r="BF37" i="2"/>
  <c r="BG37" i="2" s="1"/>
  <c r="BH37" i="2" s="1"/>
  <c r="BI31" i="2"/>
  <c r="BI40" i="2"/>
  <c r="BF28" i="2"/>
  <c r="BG28" i="2" s="1"/>
  <c r="BH28" i="2" s="1"/>
  <c r="BI27" i="2"/>
  <c r="BG26" i="2"/>
  <c r="BH26" i="2" s="1"/>
  <c r="BI44" i="2"/>
  <c r="BF32" i="2"/>
  <c r="BG32" i="2" s="1"/>
  <c r="BH32" i="2" s="1"/>
  <c r="BF45" i="2"/>
  <c r="BG45" i="2" s="1"/>
  <c r="BH45" i="2" s="1"/>
  <c r="BI45" i="2" s="1"/>
  <c r="BF30" i="2"/>
  <c r="BG30" i="2" s="1"/>
  <c r="BH30" i="2" s="1"/>
  <c r="BF42" i="2"/>
  <c r="BG42" i="2" s="1"/>
  <c r="BH42" i="2" s="1"/>
  <c r="BG24" i="2"/>
  <c r="BI41" i="2"/>
  <c r="BI33" i="2"/>
  <c r="BF25" i="2"/>
  <c r="BG25" i="2" s="1"/>
  <c r="BH25" i="2" s="1"/>
  <c r="Z41" i="2"/>
  <c r="U37" i="2"/>
  <c r="P46" i="2"/>
  <c r="Z25" i="2"/>
  <c r="K41" i="2"/>
  <c r="AO42" i="2"/>
  <c r="I8" i="1"/>
  <c r="D22" i="9"/>
  <c r="K47" i="9" s="1"/>
  <c r="D21" i="9"/>
  <c r="K48" i="9" s="1"/>
  <c r="D23" i="9"/>
  <c r="AJ44" i="2"/>
  <c r="AY33" i="2"/>
  <c r="U25" i="2"/>
  <c r="Z30" i="2"/>
  <c r="AE41" i="2"/>
  <c r="AJ31" i="2"/>
  <c r="U44" i="2"/>
  <c r="M24" i="2"/>
  <c r="N24" i="2" s="1"/>
  <c r="O24" i="2" s="1"/>
  <c r="AY47" i="2"/>
  <c r="AO44" i="2"/>
  <c r="AY46" i="2"/>
  <c r="AE40" i="2"/>
  <c r="AD47" i="2"/>
  <c r="O6" i="1"/>
  <c r="G27" i="9"/>
  <c r="F27" i="9" s="1"/>
  <c r="E27" i="9" s="1"/>
  <c r="J11" i="1"/>
  <c r="AG47" i="2"/>
  <c r="AH47" i="2" s="1"/>
  <c r="AI47" i="2" s="1"/>
  <c r="AJ47" i="2" s="1"/>
  <c r="AE31" i="2"/>
  <c r="V23" i="2"/>
  <c r="V50" i="2" s="1"/>
  <c r="AY45" i="2"/>
  <c r="AF23" i="2"/>
  <c r="AY29" i="2"/>
  <c r="AU23" i="2"/>
  <c r="AU50" i="2" s="1"/>
  <c r="W26" i="2"/>
  <c r="X26" i="2" s="1"/>
  <c r="Y26" i="2" s="1"/>
  <c r="Z26" i="2" s="1"/>
  <c r="E11" i="1"/>
  <c r="G10" i="1"/>
  <c r="BD45" i="2"/>
  <c r="BD44" i="2"/>
  <c r="BA26" i="2"/>
  <c r="BB26" i="2" s="1"/>
  <c r="BC26" i="2" s="1"/>
  <c r="BA33" i="2"/>
  <c r="BB33" i="2" s="1"/>
  <c r="BC33" i="2" s="1"/>
  <c r="BD32" i="2"/>
  <c r="BA37" i="2"/>
  <c r="BB37" i="2" s="1"/>
  <c r="BC37" i="2" s="1"/>
  <c r="BD37" i="2" s="1"/>
  <c r="BA47" i="2"/>
  <c r="BB47" i="2" s="1"/>
  <c r="BC47" i="2" s="1"/>
  <c r="BD47" i="2" s="1"/>
  <c r="BD40" i="2"/>
  <c r="BD46" i="2"/>
  <c r="BD35" i="2"/>
  <c r="BD25" i="2"/>
  <c r="BA24" i="2"/>
  <c r="AZ23" i="2"/>
  <c r="BA31" i="2"/>
  <c r="BB31" i="2" s="1"/>
  <c r="BC31" i="2" s="1"/>
  <c r="BD28" i="2"/>
  <c r="BD42" i="2"/>
  <c r="BD27" i="2"/>
  <c r="BD41" i="2"/>
  <c r="BD29" i="2"/>
  <c r="Q23" i="2"/>
  <c r="M7" i="1"/>
  <c r="J8" i="1"/>
  <c r="R23" i="2"/>
  <c r="R50" i="2" s="1"/>
  <c r="N7" i="1"/>
  <c r="AI26" i="2"/>
  <c r="AJ26" i="2" s="1"/>
  <c r="F9" i="1"/>
  <c r="AE47" i="2"/>
  <c r="X47" i="2"/>
  <c r="Y47" i="2" s="1"/>
  <c r="Z47" i="2" s="1"/>
  <c r="AX23" i="2"/>
  <c r="AX50" i="2" s="1"/>
  <c r="AC23" i="2"/>
  <c r="AC50" i="2" s="1"/>
  <c r="B27" i="2"/>
  <c r="C27" i="2" s="1"/>
  <c r="AW23" i="2"/>
  <c r="AW50" i="2" s="1"/>
  <c r="S47" i="2"/>
  <c r="T47" i="2" s="1"/>
  <c r="U47" i="2" s="1"/>
  <c r="L27" i="2"/>
  <c r="I10" i="1"/>
  <c r="AP23" i="2"/>
  <c r="AP22" i="2" s="1"/>
  <c r="AI27" i="2"/>
  <c r="AJ27" i="2" s="1"/>
  <c r="AA23" i="2"/>
  <c r="AK23" i="2"/>
  <c r="G11" i="1"/>
  <c r="B26" i="2"/>
  <c r="L8" i="1"/>
  <c r="AN26" i="2"/>
  <c r="AO26" i="2" s="1"/>
  <c r="T26" i="2"/>
  <c r="U26" i="2" s="1"/>
  <c r="K27" i="2"/>
  <c r="AR47" i="2"/>
  <c r="AS47" i="2" s="1"/>
  <c r="AT47" i="2" s="1"/>
  <c r="C8" i="1"/>
  <c r="D8" i="1"/>
  <c r="K9" i="1"/>
  <c r="J9" i="1"/>
  <c r="K8" i="1"/>
  <c r="H8" i="1"/>
  <c r="C9" i="1"/>
  <c r="F8" i="1"/>
  <c r="U30" i="2"/>
  <c r="K44" i="2"/>
  <c r="AY40" i="2"/>
  <c r="AO37" i="2"/>
  <c r="AE33" i="2"/>
  <c r="AO28" i="2"/>
  <c r="AO25" i="2"/>
  <c r="K33" i="2"/>
  <c r="AY26" i="2"/>
  <c r="B47" i="2"/>
  <c r="C47" i="2" s="1"/>
  <c r="D47" i="2" s="1"/>
  <c r="E47" i="2" s="1"/>
  <c r="C11" i="1"/>
  <c r="J10" i="1"/>
  <c r="C10" i="1"/>
  <c r="L9" i="1"/>
  <c r="I9" i="1"/>
  <c r="N8" i="1"/>
  <c r="G8" i="1"/>
  <c r="AD26" i="2"/>
  <c r="AE26" i="2" s="1"/>
  <c r="AE29" i="2"/>
  <c r="AE46" i="2"/>
  <c r="U43" i="2"/>
  <c r="K40" i="2"/>
  <c r="AY36" i="2"/>
  <c r="AO32" i="2"/>
  <c r="AY27" i="2"/>
  <c r="T28" i="2"/>
  <c r="U28" i="2" s="1"/>
  <c r="U32" i="2"/>
  <c r="AV23" i="2"/>
  <c r="AV50" i="2" s="1"/>
  <c r="D11" i="1"/>
  <c r="L26" i="2"/>
  <c r="L10" i="1"/>
  <c r="G24" i="2"/>
  <c r="G23" i="2" s="1"/>
  <c r="G22" i="2" s="1"/>
  <c r="N9" i="1"/>
  <c r="E9" i="1"/>
  <c r="AO45" i="2"/>
  <c r="AE42" i="2"/>
  <c r="U39" i="2"/>
  <c r="K36" i="2"/>
  <c r="AY31" i="2"/>
  <c r="AD27" i="2"/>
  <c r="AE27" i="2" s="1"/>
  <c r="AB23" i="2"/>
  <c r="AL47" i="2"/>
  <c r="F11" i="1"/>
  <c r="N10" i="1"/>
  <c r="M10" i="1"/>
  <c r="M9" i="1"/>
  <c r="H10" i="1"/>
  <c r="D9" i="1"/>
  <c r="M8" i="1"/>
  <c r="AY44" i="2"/>
  <c r="AO41" i="2"/>
  <c r="AE38" i="2"/>
  <c r="U35" i="2"/>
  <c r="K31" i="2"/>
  <c r="G23" i="9"/>
  <c r="G22" i="9"/>
  <c r="D28" i="9"/>
  <c r="G28" i="9"/>
  <c r="F28" i="9" s="1"/>
  <c r="E28" i="9" s="1"/>
  <c r="V22" i="2"/>
  <c r="F46" i="2"/>
  <c r="Z44" i="2"/>
  <c r="AT42" i="2"/>
  <c r="P41" i="2"/>
  <c r="AJ39" i="2"/>
  <c r="F38" i="2"/>
  <c r="Z36" i="2"/>
  <c r="AT33" i="2"/>
  <c r="P32" i="2"/>
  <c r="AJ30" i="2"/>
  <c r="F29" i="2"/>
  <c r="Z27" i="2"/>
  <c r="W23" i="2"/>
  <c r="W50" i="2" s="1"/>
  <c r="AI24" i="2"/>
  <c r="AH23" i="2"/>
  <c r="AH50" i="2" s="1"/>
  <c r="D10" i="1"/>
  <c r="G26" i="9"/>
  <c r="D26" i="9"/>
  <c r="K50" i="9" s="1"/>
  <c r="D25" i="9"/>
  <c r="G25" i="9"/>
  <c r="G24" i="9"/>
  <c r="D24" i="9"/>
  <c r="E8" i="1"/>
  <c r="P47" i="2"/>
  <c r="AG23" i="2"/>
  <c r="Z46" i="2"/>
  <c r="AT44" i="2"/>
  <c r="P43" i="2"/>
  <c r="AJ41" i="2"/>
  <c r="F40" i="2"/>
  <c r="Z38" i="2"/>
  <c r="AT36" i="2"/>
  <c r="P35" i="2"/>
  <c r="AJ32" i="2"/>
  <c r="F31" i="2"/>
  <c r="Z29" i="2"/>
  <c r="AT27" i="2"/>
  <c r="H11" i="1"/>
  <c r="H47" i="2"/>
  <c r="K10" i="1"/>
  <c r="E10" i="1"/>
  <c r="G9" i="1"/>
  <c r="G21" i="9"/>
  <c r="D29" i="9"/>
  <c r="G29" i="9"/>
  <c r="AT46" i="2"/>
  <c r="P45" i="2"/>
  <c r="AJ43" i="2"/>
  <c r="F42" i="2"/>
  <c r="Z40" i="2"/>
  <c r="AT38" i="2"/>
  <c r="P37" i="2"/>
  <c r="AJ35" i="2"/>
  <c r="F33" i="2"/>
  <c r="Z31" i="2"/>
  <c r="AT29" i="2"/>
  <c r="P28" i="2"/>
  <c r="AS24" i="2"/>
  <c r="I11" i="1"/>
  <c r="Y24" i="2"/>
  <c r="AY24" i="2"/>
  <c r="AJ45" i="2"/>
  <c r="F44" i="2"/>
  <c r="Z42" i="2"/>
  <c r="AT40" i="2"/>
  <c r="P39" i="2"/>
  <c r="AJ37" i="2"/>
  <c r="F36" i="2"/>
  <c r="Z33" i="2"/>
  <c r="AT31" i="2"/>
  <c r="P30" i="2"/>
  <c r="AJ28" i="2"/>
  <c r="AQ23" i="2"/>
  <c r="E24" i="2"/>
  <c r="AE24" i="2"/>
  <c r="BD34" i="2" l="1"/>
  <c r="BN28" i="2"/>
  <c r="BN37" i="2"/>
  <c r="BN32" i="2"/>
  <c r="BN34" i="2"/>
  <c r="BJ22" i="2"/>
  <c r="BJ50" i="2"/>
  <c r="BN46" i="2"/>
  <c r="BN41" i="2"/>
  <c r="AO34" i="2"/>
  <c r="BL24" i="2"/>
  <c r="BK23" i="2"/>
  <c r="AY34" i="2"/>
  <c r="AJ34" i="2"/>
  <c r="BE50" i="2"/>
  <c r="AR23" i="2"/>
  <c r="AR50" i="2" s="1"/>
  <c r="H27" i="9"/>
  <c r="X23" i="2"/>
  <c r="X50" i="2" s="1"/>
  <c r="AU22" i="2"/>
  <c r="BI32" i="2"/>
  <c r="BI25" i="2"/>
  <c r="BF23" i="2"/>
  <c r="BI30" i="2"/>
  <c r="BI28" i="2"/>
  <c r="BI37" i="2"/>
  <c r="BH24" i="2"/>
  <c r="BH23" i="2" s="1"/>
  <c r="BH50" i="2" s="1"/>
  <c r="BG23" i="2"/>
  <c r="BG50" i="2" s="1"/>
  <c r="BI42" i="2"/>
  <c r="BI26" i="2"/>
  <c r="D43" i="9"/>
  <c r="G43" i="9"/>
  <c r="AF50" i="2"/>
  <c r="AF22" i="2"/>
  <c r="AG22" i="2" s="1"/>
  <c r="AH22" i="2" s="1"/>
  <c r="O7" i="1"/>
  <c r="AP50" i="2"/>
  <c r="B23" i="2"/>
  <c r="B22" i="2" s="1"/>
  <c r="BD31" i="2"/>
  <c r="BB24" i="2"/>
  <c r="BA23" i="2"/>
  <c r="BA50" i="2" s="1"/>
  <c r="BD33" i="2"/>
  <c r="BD26" i="2"/>
  <c r="AZ22" i="2"/>
  <c r="AZ50" i="2"/>
  <c r="Q50" i="2"/>
  <c r="Q22" i="2"/>
  <c r="R22" i="2" s="1"/>
  <c r="G50" i="2"/>
  <c r="S23" i="2"/>
  <c r="S50" i="2" s="1"/>
  <c r="AY23" i="2"/>
  <c r="O9" i="1"/>
  <c r="T23" i="2"/>
  <c r="T50" i="2" s="1"/>
  <c r="AA50" i="2"/>
  <c r="AA22" i="2"/>
  <c r="M27" i="2"/>
  <c r="N27" i="2" s="1"/>
  <c r="O27" i="2" s="1"/>
  <c r="O8" i="1"/>
  <c r="AK50" i="2"/>
  <c r="AK22" i="2"/>
  <c r="C26" i="2"/>
  <c r="D26" i="2" s="1"/>
  <c r="E26" i="2" s="1"/>
  <c r="AY50" i="2"/>
  <c r="M26" i="2"/>
  <c r="L23" i="2"/>
  <c r="AM47" i="2"/>
  <c r="AL23" i="2"/>
  <c r="AV22" i="2"/>
  <c r="AW22" i="2" s="1"/>
  <c r="AX22" i="2" s="1"/>
  <c r="AY22" i="2" s="1"/>
  <c r="H24" i="2"/>
  <c r="H23" i="2" s="1"/>
  <c r="AD23" i="2"/>
  <c r="AD50" i="2" s="1"/>
  <c r="O11" i="1"/>
  <c r="AB50" i="2"/>
  <c r="AB22" i="2"/>
  <c r="AC22" i="2" s="1"/>
  <c r="AG50" i="2"/>
  <c r="P24" i="2"/>
  <c r="W22" i="2"/>
  <c r="AQ50" i="2"/>
  <c r="AQ22" i="2"/>
  <c r="AR22" i="2" s="1"/>
  <c r="D27" i="2"/>
  <c r="F47" i="2"/>
  <c r="F24" i="9"/>
  <c r="E24" i="9" s="1"/>
  <c r="H24" i="9" s="1"/>
  <c r="F26" i="9"/>
  <c r="E26" i="9" s="1"/>
  <c r="H28" i="9"/>
  <c r="F23" i="9"/>
  <c r="E23" i="9" s="1"/>
  <c r="F25" i="9"/>
  <c r="E25" i="9" s="1"/>
  <c r="H25" i="9" s="1"/>
  <c r="O10" i="1"/>
  <c r="F22" i="9"/>
  <c r="E22" i="9" s="1"/>
  <c r="L47" i="9" s="1"/>
  <c r="M47" i="9" s="1"/>
  <c r="F29" i="9"/>
  <c r="E29" i="9" s="1"/>
  <c r="H29" i="9" s="1"/>
  <c r="Y23" i="2"/>
  <c r="Y50" i="2" s="1"/>
  <c r="Z24" i="2"/>
  <c r="AS23" i="2"/>
  <c r="AS50" i="2" s="1"/>
  <c r="AT24" i="2"/>
  <c r="I47" i="2"/>
  <c r="AI23" i="2"/>
  <c r="AI50" i="2" s="1"/>
  <c r="AJ24" i="2"/>
  <c r="K49" i="9"/>
  <c r="F24" i="2"/>
  <c r="F21" i="9"/>
  <c r="BK22" i="2" l="1"/>
  <c r="BK50" i="2"/>
  <c r="BL23" i="2"/>
  <c r="BL50" i="2" s="1"/>
  <c r="BM24" i="2"/>
  <c r="BM23" i="2" s="1"/>
  <c r="BM50" i="2" s="1"/>
  <c r="Z50" i="2"/>
  <c r="X22" i="2"/>
  <c r="BF50" i="2"/>
  <c r="BI50" i="2" s="1"/>
  <c r="BI23" i="2"/>
  <c r="BF22" i="2"/>
  <c r="BG22" i="2" s="1"/>
  <c r="BH22" i="2" s="1"/>
  <c r="BI22" i="2" s="1"/>
  <c r="BI24" i="2"/>
  <c r="B50" i="2"/>
  <c r="H26" i="9"/>
  <c r="L50" i="9"/>
  <c r="M50" i="9" s="1"/>
  <c r="H22" i="9"/>
  <c r="E21" i="9"/>
  <c r="L48" i="9" s="1"/>
  <c r="M48" i="9" s="1"/>
  <c r="F43" i="9"/>
  <c r="BA22" i="2"/>
  <c r="AE23" i="2"/>
  <c r="U23" i="2"/>
  <c r="BC24" i="2"/>
  <c r="BC23" i="2" s="1"/>
  <c r="BC50" i="2" s="1"/>
  <c r="BB23" i="2"/>
  <c r="BB50" i="2" s="1"/>
  <c r="S22" i="2"/>
  <c r="T22" i="2" s="1"/>
  <c r="U22" i="2" s="1"/>
  <c r="U50" i="2"/>
  <c r="P27" i="2"/>
  <c r="C23" i="2"/>
  <c r="C50" i="2" s="1"/>
  <c r="AD22" i="2"/>
  <c r="AE22" i="2" s="1"/>
  <c r="AE50" i="2"/>
  <c r="F26" i="2"/>
  <c r="C22" i="2"/>
  <c r="I24" i="2"/>
  <c r="J24" i="2" s="1"/>
  <c r="AL50" i="2"/>
  <c r="AL22" i="2"/>
  <c r="L50" i="2"/>
  <c r="L22" i="2"/>
  <c r="AN47" i="2"/>
  <c r="AN23" i="2" s="1"/>
  <c r="AN50" i="2" s="1"/>
  <c r="AM23" i="2"/>
  <c r="AM50" i="2" s="1"/>
  <c r="N26" i="2"/>
  <c r="M23" i="2"/>
  <c r="H23" i="9"/>
  <c r="AI22" i="2"/>
  <c r="AJ22" i="2" s="1"/>
  <c r="AT50" i="2"/>
  <c r="H50" i="2"/>
  <c r="H22" i="2"/>
  <c r="J47" i="2"/>
  <c r="Z23" i="2"/>
  <c r="Y22" i="2"/>
  <c r="Z22" i="2" s="1"/>
  <c r="AJ23" i="2"/>
  <c r="L49" i="9"/>
  <c r="M49" i="9" s="1"/>
  <c r="AS22" i="2"/>
  <c r="AT22" i="2" s="1"/>
  <c r="AJ50" i="2"/>
  <c r="E27" i="2"/>
  <c r="E23" i="2" s="1"/>
  <c r="E50" i="2" s="1"/>
  <c r="D23" i="2"/>
  <c r="D22" i="2" s="1"/>
  <c r="AT23" i="2"/>
  <c r="BN24" i="2" l="1"/>
  <c r="BN50" i="2"/>
  <c r="BN23" i="2"/>
  <c r="BL22" i="2"/>
  <c r="BM22" i="2" s="1"/>
  <c r="BN22" i="2" s="1"/>
  <c r="E43" i="9"/>
  <c r="H21" i="9"/>
  <c r="H43" i="9" s="1"/>
  <c r="BD50" i="2"/>
  <c r="BD24" i="2"/>
  <c r="BB22" i="2"/>
  <c r="BC22" i="2" s="1"/>
  <c r="BD22" i="2" s="1"/>
  <c r="BD23" i="2"/>
  <c r="J23" i="2"/>
  <c r="J50" i="2" s="1"/>
  <c r="AO23" i="2"/>
  <c r="AM22" i="2"/>
  <c r="AN22" i="2" s="1"/>
  <c r="AO22" i="2" s="1"/>
  <c r="I23" i="2"/>
  <c r="I50" i="2" s="1"/>
  <c r="M50" i="2"/>
  <c r="M22" i="2"/>
  <c r="AO50" i="2"/>
  <c r="O26" i="2"/>
  <c r="O23" i="2" s="1"/>
  <c r="O50" i="2" s="1"/>
  <c r="N23" i="2"/>
  <c r="N50" i="2" s="1"/>
  <c r="K24" i="2"/>
  <c r="AO47" i="2"/>
  <c r="K47" i="2"/>
  <c r="F27" i="2"/>
  <c r="E22" i="2"/>
  <c r="F22" i="2" s="1"/>
  <c r="D50" i="2"/>
  <c r="F50" i="2" s="1"/>
  <c r="F23" i="2"/>
  <c r="K50" i="2" l="1"/>
  <c r="K23" i="2"/>
  <c r="I22" i="2"/>
  <c r="J22" i="2" s="1"/>
  <c r="K22" i="2" s="1"/>
  <c r="N22" i="2"/>
  <c r="O22" i="2" s="1"/>
  <c r="P22" i="2" s="1"/>
  <c r="P23" i="2"/>
  <c r="P50" i="2"/>
  <c r="P26" i="2"/>
</calcChain>
</file>

<file path=xl/comments1.xml><?xml version="1.0" encoding="utf-8"?>
<comments xmlns="http://schemas.openxmlformats.org/spreadsheetml/2006/main">
  <authors>
    <author>Oabel, Archiel</author>
    <author>Ramirez, Manilyn</author>
  </authors>
  <commentList>
    <comment ref="P1659" authorId="0" shapeId="0">
      <text>
        <r>
          <rPr>
            <b/>
            <sz val="9"/>
            <color indexed="81"/>
            <rFont val="Tahoma"/>
            <family val="2"/>
          </rPr>
          <t>Oabel, Archiel:</t>
        </r>
        <r>
          <rPr>
            <sz val="9"/>
            <color indexed="81"/>
            <rFont val="Tahoma"/>
            <family val="2"/>
          </rPr>
          <t xml:space="preserve">
3 pcs- original
</t>
        </r>
      </text>
    </comment>
    <comment ref="S1659" authorId="0" shapeId="0">
      <text>
        <r>
          <rPr>
            <b/>
            <sz val="9"/>
            <color indexed="81"/>
            <rFont val="Tahoma"/>
            <family val="2"/>
          </rPr>
          <t>Oabel, Archiel:</t>
        </r>
        <r>
          <rPr>
            <sz val="9"/>
            <color indexed="81"/>
            <rFont val="Tahoma"/>
            <family val="2"/>
          </rPr>
          <t xml:space="preserve">
3pcs= 14,100
</t>
        </r>
      </text>
    </comment>
    <comment ref="E1710" authorId="0" shapeId="0">
      <text>
        <r>
          <rPr>
            <b/>
            <sz val="9"/>
            <color indexed="81"/>
            <rFont val="Tahoma"/>
            <family val="2"/>
          </rPr>
          <t>Oabel, Archiel:</t>
        </r>
        <r>
          <rPr>
            <sz val="9"/>
            <color indexed="81"/>
            <rFont val="Tahoma"/>
            <family val="2"/>
          </rPr>
          <t xml:space="preserve">
Received the Actual Invoice by Customer: 
9-22-2020 (Sir Archie)
</t>
        </r>
      </text>
    </comment>
    <comment ref="E1711" authorId="0" shapeId="0">
      <text>
        <r>
          <rPr>
            <b/>
            <sz val="9"/>
            <color indexed="81"/>
            <rFont val="Tahoma"/>
            <family val="2"/>
          </rPr>
          <t>Oabel, Archiel:</t>
        </r>
        <r>
          <rPr>
            <sz val="9"/>
            <color indexed="81"/>
            <rFont val="Tahoma"/>
            <family val="2"/>
          </rPr>
          <t xml:space="preserve">
Received the Actual Invoice by Customer: 
9-22-2020 (Sir Archie)
</t>
        </r>
      </text>
    </comment>
    <comment ref="E1712" authorId="0" shapeId="0">
      <text>
        <r>
          <rPr>
            <b/>
            <sz val="9"/>
            <color indexed="81"/>
            <rFont val="Tahoma"/>
            <family val="2"/>
          </rPr>
          <t>Oabel, Archiel:</t>
        </r>
        <r>
          <rPr>
            <sz val="9"/>
            <color indexed="81"/>
            <rFont val="Tahoma"/>
            <family val="2"/>
          </rPr>
          <t xml:space="preserve">
Received the Actual Invoice by Customer: 
9-22-2020 (Sir Archie)
</t>
        </r>
      </text>
    </comment>
    <comment ref="E1713" authorId="0" shapeId="0">
      <text>
        <r>
          <rPr>
            <b/>
            <sz val="9"/>
            <color indexed="81"/>
            <rFont val="Tahoma"/>
            <family val="2"/>
          </rPr>
          <t>Oabel, Archiel:</t>
        </r>
        <r>
          <rPr>
            <sz val="9"/>
            <color indexed="81"/>
            <rFont val="Tahoma"/>
            <family val="2"/>
          </rPr>
          <t xml:space="preserve">
Received the Actual Invoice by Customer: 
9-22-2020 (Sir Archie)
</t>
        </r>
      </text>
    </comment>
    <comment ref="E1714" authorId="0" shapeId="0">
      <text>
        <r>
          <rPr>
            <b/>
            <sz val="9"/>
            <color indexed="81"/>
            <rFont val="Tahoma"/>
            <family val="2"/>
          </rPr>
          <t>Oabel, Archiel:</t>
        </r>
        <r>
          <rPr>
            <sz val="9"/>
            <color indexed="81"/>
            <rFont val="Tahoma"/>
            <family val="2"/>
          </rPr>
          <t xml:space="preserve">
Received the Actual Invoice by Customer: 
9-22-2020 (Sir Archie)
</t>
        </r>
      </text>
    </comment>
    <comment ref="E1715" authorId="0" shapeId="0">
      <text>
        <r>
          <rPr>
            <b/>
            <sz val="9"/>
            <color indexed="81"/>
            <rFont val="Tahoma"/>
            <family val="2"/>
          </rPr>
          <t>Oabel, Archiel:</t>
        </r>
        <r>
          <rPr>
            <sz val="9"/>
            <color indexed="81"/>
            <rFont val="Tahoma"/>
            <family val="2"/>
          </rPr>
          <t xml:space="preserve">
Received the Actual Invoice by Customer: 
9-22-2020 (Sir Archie)
</t>
        </r>
      </text>
    </comment>
    <comment ref="E1716" authorId="0" shapeId="0">
      <text>
        <r>
          <rPr>
            <b/>
            <sz val="9"/>
            <color indexed="81"/>
            <rFont val="Tahoma"/>
            <family val="2"/>
          </rPr>
          <t>Oabel, Archiel:</t>
        </r>
        <r>
          <rPr>
            <sz val="9"/>
            <color indexed="81"/>
            <rFont val="Tahoma"/>
            <family val="2"/>
          </rPr>
          <t xml:space="preserve">
Received the Actual Invoice by Customer: 
9-22-2020 (Sir Archie)
</t>
        </r>
      </text>
    </comment>
    <comment ref="E1717" authorId="0" shapeId="0">
      <text>
        <r>
          <rPr>
            <b/>
            <sz val="9"/>
            <color indexed="81"/>
            <rFont val="Tahoma"/>
            <family val="2"/>
          </rPr>
          <t>Oabel, Archiel:</t>
        </r>
        <r>
          <rPr>
            <sz val="9"/>
            <color indexed="81"/>
            <rFont val="Tahoma"/>
            <family val="2"/>
          </rPr>
          <t xml:space="preserve">
Received the Actual Invoice by Customer: 
9-22-2020 (Sir Archie)
</t>
        </r>
      </text>
    </comment>
    <comment ref="E1718" authorId="0" shapeId="0">
      <text>
        <r>
          <rPr>
            <b/>
            <sz val="9"/>
            <color indexed="81"/>
            <rFont val="Tahoma"/>
            <family val="2"/>
          </rPr>
          <t>Oabel, Archiel:</t>
        </r>
        <r>
          <rPr>
            <sz val="9"/>
            <color indexed="81"/>
            <rFont val="Tahoma"/>
            <family val="2"/>
          </rPr>
          <t xml:space="preserve">
Received the Actual Invoice by Customer: 
9-22-2020 (Sir Archie)
</t>
        </r>
      </text>
    </comment>
    <comment ref="E1719" authorId="0" shapeId="0">
      <text>
        <r>
          <rPr>
            <b/>
            <sz val="9"/>
            <color indexed="81"/>
            <rFont val="Tahoma"/>
            <family val="2"/>
          </rPr>
          <t>Oabel, Archiel:</t>
        </r>
        <r>
          <rPr>
            <sz val="9"/>
            <color indexed="81"/>
            <rFont val="Tahoma"/>
            <family val="2"/>
          </rPr>
          <t xml:space="preserve">
Received the Actual Invoice by Customer: 
9-22-2020 (Sir Archie)
</t>
        </r>
      </text>
    </comment>
    <comment ref="E1720" authorId="0" shapeId="0">
      <text>
        <r>
          <rPr>
            <b/>
            <sz val="9"/>
            <color indexed="81"/>
            <rFont val="Tahoma"/>
            <family val="2"/>
          </rPr>
          <t>Oabel, Archiel:</t>
        </r>
        <r>
          <rPr>
            <sz val="9"/>
            <color indexed="81"/>
            <rFont val="Tahoma"/>
            <family val="2"/>
          </rPr>
          <t xml:space="preserve">
Received the Actual Invoice by Customer: 
9-22-2020 (Sir Archie)
</t>
        </r>
      </text>
    </comment>
    <comment ref="E1721" authorId="0" shapeId="0">
      <text>
        <r>
          <rPr>
            <b/>
            <sz val="9"/>
            <color indexed="81"/>
            <rFont val="Tahoma"/>
            <family val="2"/>
          </rPr>
          <t>Oabel, Archiel:</t>
        </r>
        <r>
          <rPr>
            <sz val="9"/>
            <color indexed="81"/>
            <rFont val="Tahoma"/>
            <family val="2"/>
          </rPr>
          <t xml:space="preserve">
Received the Actual Invoice by Customer: 
9-22-2020 (Sir Archie)
</t>
        </r>
      </text>
    </comment>
    <comment ref="E1722" authorId="0" shapeId="0">
      <text>
        <r>
          <rPr>
            <b/>
            <sz val="9"/>
            <color indexed="81"/>
            <rFont val="Tahoma"/>
            <family val="2"/>
          </rPr>
          <t>Oabel, Archiel:</t>
        </r>
        <r>
          <rPr>
            <sz val="9"/>
            <color indexed="81"/>
            <rFont val="Tahoma"/>
            <family val="2"/>
          </rPr>
          <t xml:space="preserve">
Received the Actual Invoice by Customer: 
9-22-2020 (Sir Archie)
</t>
        </r>
      </text>
    </comment>
    <comment ref="E1723" authorId="0" shapeId="0">
      <text>
        <r>
          <rPr>
            <b/>
            <sz val="9"/>
            <color indexed="81"/>
            <rFont val="Tahoma"/>
            <family val="2"/>
          </rPr>
          <t>Oabel, Archiel:</t>
        </r>
        <r>
          <rPr>
            <sz val="9"/>
            <color indexed="81"/>
            <rFont val="Tahoma"/>
            <family val="2"/>
          </rPr>
          <t xml:space="preserve">
Received the Actual Invoice by Customer: 
9-22-2020 (Sir Archie)
</t>
        </r>
      </text>
    </comment>
    <comment ref="E1724" authorId="0" shapeId="0">
      <text>
        <r>
          <rPr>
            <b/>
            <sz val="9"/>
            <color indexed="81"/>
            <rFont val="Tahoma"/>
            <family val="2"/>
          </rPr>
          <t>Oabel, Archiel:</t>
        </r>
        <r>
          <rPr>
            <sz val="9"/>
            <color indexed="81"/>
            <rFont val="Tahoma"/>
            <family val="2"/>
          </rPr>
          <t xml:space="preserve">
Received the Actual Invoice by Customer: 
9-22-2020 (Sir Archie)
</t>
        </r>
      </text>
    </comment>
    <comment ref="E1725" authorId="0" shapeId="0">
      <text>
        <r>
          <rPr>
            <b/>
            <sz val="9"/>
            <color indexed="81"/>
            <rFont val="Tahoma"/>
            <family val="2"/>
          </rPr>
          <t>Oabel, Archiel:</t>
        </r>
        <r>
          <rPr>
            <sz val="9"/>
            <color indexed="81"/>
            <rFont val="Tahoma"/>
            <family val="2"/>
          </rPr>
          <t xml:space="preserve">
Received the Actual Invoice by Customer: 
9-22-2020 (Sir Archie)
</t>
        </r>
      </text>
    </comment>
    <comment ref="E1726" authorId="0" shapeId="0">
      <text>
        <r>
          <rPr>
            <b/>
            <sz val="9"/>
            <color indexed="81"/>
            <rFont val="Tahoma"/>
            <family val="2"/>
          </rPr>
          <t>Oabel, Archiel:</t>
        </r>
        <r>
          <rPr>
            <sz val="9"/>
            <color indexed="81"/>
            <rFont val="Tahoma"/>
            <family val="2"/>
          </rPr>
          <t xml:space="preserve">
Received the Actual Invoice by Customer: 
9-22-2020 (Sir Archie)
</t>
        </r>
      </text>
    </comment>
    <comment ref="E1727" authorId="0" shapeId="0">
      <text>
        <r>
          <rPr>
            <b/>
            <sz val="9"/>
            <color indexed="81"/>
            <rFont val="Tahoma"/>
            <family val="2"/>
          </rPr>
          <t>Oabel, Archiel:</t>
        </r>
        <r>
          <rPr>
            <sz val="9"/>
            <color indexed="81"/>
            <rFont val="Tahoma"/>
            <family val="2"/>
          </rPr>
          <t xml:space="preserve">
Received the Actual Invoice by Customer: 
9-22-2020 (Sir Archie)
</t>
        </r>
      </text>
    </comment>
    <comment ref="E1728" authorId="0" shapeId="0">
      <text>
        <r>
          <rPr>
            <b/>
            <sz val="9"/>
            <color indexed="81"/>
            <rFont val="Tahoma"/>
            <family val="2"/>
          </rPr>
          <t>Oabel, Archiel:</t>
        </r>
        <r>
          <rPr>
            <sz val="9"/>
            <color indexed="81"/>
            <rFont val="Tahoma"/>
            <family val="2"/>
          </rPr>
          <t xml:space="preserve">
Received the Actual Invoice by Customer: 
9-22-2020 (Sir Archie)
</t>
        </r>
      </text>
    </comment>
    <comment ref="E1729" authorId="0" shapeId="0">
      <text>
        <r>
          <rPr>
            <b/>
            <sz val="9"/>
            <color indexed="81"/>
            <rFont val="Tahoma"/>
            <family val="2"/>
          </rPr>
          <t>Oabel, Archiel:</t>
        </r>
        <r>
          <rPr>
            <sz val="9"/>
            <color indexed="81"/>
            <rFont val="Tahoma"/>
            <family val="2"/>
          </rPr>
          <t xml:space="preserve">
Received the Actual Invoice by Customer: 
9-22-2020 (Sir Archie)
</t>
        </r>
      </text>
    </comment>
    <comment ref="E1730" authorId="0" shapeId="0">
      <text>
        <r>
          <rPr>
            <b/>
            <sz val="9"/>
            <color indexed="81"/>
            <rFont val="Tahoma"/>
            <family val="2"/>
          </rPr>
          <t>Oabel, Archiel:</t>
        </r>
        <r>
          <rPr>
            <sz val="9"/>
            <color indexed="81"/>
            <rFont val="Tahoma"/>
            <family val="2"/>
          </rPr>
          <t xml:space="preserve">
Received the Actual Invoice by Customer: 
9-22-2020 (Sir Archie)
</t>
        </r>
      </text>
    </comment>
    <comment ref="E1731" authorId="0" shapeId="0">
      <text>
        <r>
          <rPr>
            <b/>
            <sz val="9"/>
            <color indexed="81"/>
            <rFont val="Tahoma"/>
            <family val="2"/>
          </rPr>
          <t>Oabel, Archiel:</t>
        </r>
        <r>
          <rPr>
            <sz val="9"/>
            <color indexed="81"/>
            <rFont val="Tahoma"/>
            <family val="2"/>
          </rPr>
          <t xml:space="preserve">
Received the Actual Invoice by Customer: 
9-22-2020 (Sir Archie)
</t>
        </r>
      </text>
    </comment>
    <comment ref="E1732" authorId="0" shapeId="0">
      <text>
        <r>
          <rPr>
            <b/>
            <sz val="9"/>
            <color indexed="81"/>
            <rFont val="Tahoma"/>
            <family val="2"/>
          </rPr>
          <t>Oabel, Archiel:</t>
        </r>
        <r>
          <rPr>
            <sz val="9"/>
            <color indexed="81"/>
            <rFont val="Tahoma"/>
            <family val="2"/>
          </rPr>
          <t xml:space="preserve">
Received the Actual Invoice by Customer: 
9-22-2020 (Sir Archie)
</t>
        </r>
      </text>
    </comment>
    <comment ref="E1733" authorId="0" shapeId="0">
      <text>
        <r>
          <rPr>
            <b/>
            <sz val="9"/>
            <color indexed="81"/>
            <rFont val="Tahoma"/>
            <family val="2"/>
          </rPr>
          <t>Oabel, Archiel:</t>
        </r>
        <r>
          <rPr>
            <sz val="9"/>
            <color indexed="81"/>
            <rFont val="Tahoma"/>
            <family val="2"/>
          </rPr>
          <t xml:space="preserve">
Received the Actual Invoice by Customer: 
9-22-2020 (Sir Archie)
</t>
        </r>
      </text>
    </comment>
    <comment ref="E1776" authorId="0" shapeId="0">
      <text>
        <r>
          <rPr>
            <b/>
            <sz val="9"/>
            <color indexed="81"/>
            <rFont val="Tahoma"/>
            <family val="2"/>
          </rPr>
          <t>Oabel, Archiel:</t>
        </r>
        <r>
          <rPr>
            <sz val="9"/>
            <color indexed="81"/>
            <rFont val="Tahoma"/>
            <family val="2"/>
          </rPr>
          <t xml:space="preserve">
Received the Actual Invoice by Customer: 
9-22-2020 (Sir Archie)
</t>
        </r>
      </text>
    </comment>
    <comment ref="E1777" authorId="0" shapeId="0">
      <text>
        <r>
          <rPr>
            <b/>
            <sz val="9"/>
            <color indexed="81"/>
            <rFont val="Tahoma"/>
            <family val="2"/>
          </rPr>
          <t>Oabel, Archiel:</t>
        </r>
        <r>
          <rPr>
            <sz val="9"/>
            <color indexed="81"/>
            <rFont val="Tahoma"/>
            <family val="2"/>
          </rPr>
          <t xml:space="preserve">
Received the Actual Invoice by Customer: 
9-22-2020 (Sir Archie)
</t>
        </r>
      </text>
    </comment>
    <comment ref="E1778" authorId="0" shapeId="0">
      <text>
        <r>
          <rPr>
            <b/>
            <sz val="9"/>
            <color indexed="81"/>
            <rFont val="Tahoma"/>
            <family val="2"/>
          </rPr>
          <t>Oabel, Archiel:</t>
        </r>
        <r>
          <rPr>
            <sz val="9"/>
            <color indexed="81"/>
            <rFont val="Tahoma"/>
            <family val="2"/>
          </rPr>
          <t xml:space="preserve">
Received the Actual Invoice by Customer: 
9-22-2020 (Sir Archie)
</t>
        </r>
      </text>
    </comment>
    <comment ref="E1779" authorId="0" shapeId="0">
      <text>
        <r>
          <rPr>
            <b/>
            <sz val="9"/>
            <color indexed="81"/>
            <rFont val="Tahoma"/>
            <family val="2"/>
          </rPr>
          <t>Oabel, Archiel:</t>
        </r>
        <r>
          <rPr>
            <sz val="9"/>
            <color indexed="81"/>
            <rFont val="Tahoma"/>
            <family val="2"/>
          </rPr>
          <t xml:space="preserve">
Received the Actual Invoice by Customer: 
9-22-2020 (Sir Archie)
</t>
        </r>
      </text>
    </comment>
    <comment ref="H1845" authorId="1" shapeId="0">
      <text>
        <r>
          <rPr>
            <b/>
            <sz val="9"/>
            <color indexed="81"/>
            <rFont val="Tahoma"/>
            <family val="2"/>
          </rPr>
          <t>Ramirez, Manilyn:</t>
        </r>
        <r>
          <rPr>
            <sz val="9"/>
            <color indexed="81"/>
            <rFont val="Tahoma"/>
            <family val="2"/>
          </rPr>
          <t xml:space="preserve">
Old shipgroup: 96280
</t>
        </r>
      </text>
    </comment>
    <comment ref="H1846" authorId="1" shapeId="0">
      <text>
        <r>
          <rPr>
            <b/>
            <sz val="9"/>
            <color indexed="81"/>
            <rFont val="Tahoma"/>
            <family val="2"/>
          </rPr>
          <t>Ramirez, Manilyn:</t>
        </r>
        <r>
          <rPr>
            <sz val="9"/>
            <color indexed="81"/>
            <rFont val="Tahoma"/>
            <family val="2"/>
          </rPr>
          <t xml:space="preserve">
Old shipgroup: 96280
</t>
        </r>
      </text>
    </comment>
    <comment ref="H1847" authorId="1" shapeId="0">
      <text>
        <r>
          <rPr>
            <b/>
            <sz val="9"/>
            <color indexed="81"/>
            <rFont val="Tahoma"/>
            <family val="2"/>
          </rPr>
          <t>Ramirez, Manilyn:</t>
        </r>
        <r>
          <rPr>
            <sz val="9"/>
            <color indexed="81"/>
            <rFont val="Tahoma"/>
            <family val="2"/>
          </rPr>
          <t xml:space="preserve">
Old shipgroup: 96280
</t>
        </r>
      </text>
    </comment>
    <comment ref="H1848" authorId="1" shapeId="0">
      <text>
        <r>
          <rPr>
            <b/>
            <sz val="9"/>
            <color indexed="81"/>
            <rFont val="Tahoma"/>
            <family val="2"/>
          </rPr>
          <t>Ramirez, Manilyn:</t>
        </r>
        <r>
          <rPr>
            <sz val="9"/>
            <color indexed="81"/>
            <rFont val="Tahoma"/>
            <family val="2"/>
          </rPr>
          <t xml:space="preserve">
Old shipgroup: 96280
</t>
        </r>
      </text>
    </comment>
    <comment ref="Z1953" authorId="0" shapeId="0">
      <text>
        <r>
          <rPr>
            <b/>
            <sz val="9"/>
            <color indexed="81"/>
            <rFont val="Tahoma"/>
            <family val="2"/>
          </rPr>
          <t>Oabel, Archiel:</t>
        </r>
        <r>
          <rPr>
            <sz val="9"/>
            <color indexed="81"/>
            <rFont val="Tahoma"/>
            <family val="2"/>
          </rPr>
          <t xml:space="preserve">
With OT Charges
</t>
        </r>
      </text>
    </comment>
    <comment ref="Z1954" authorId="0" shapeId="0">
      <text>
        <r>
          <rPr>
            <b/>
            <sz val="9"/>
            <color indexed="81"/>
            <rFont val="Tahoma"/>
            <family val="2"/>
          </rPr>
          <t>Oabel, Archiel:</t>
        </r>
        <r>
          <rPr>
            <sz val="9"/>
            <color indexed="81"/>
            <rFont val="Tahoma"/>
            <family val="2"/>
          </rPr>
          <t xml:space="preserve">
With OT Charges
</t>
        </r>
      </text>
    </comment>
    <comment ref="Z1955" authorId="0" shapeId="0">
      <text>
        <r>
          <rPr>
            <b/>
            <sz val="9"/>
            <color indexed="81"/>
            <rFont val="Tahoma"/>
            <family val="2"/>
          </rPr>
          <t>Oabel, Archiel:</t>
        </r>
        <r>
          <rPr>
            <sz val="9"/>
            <color indexed="81"/>
            <rFont val="Tahoma"/>
            <family val="2"/>
          </rPr>
          <t xml:space="preserve">
With OT Charges
</t>
        </r>
      </text>
    </comment>
    <comment ref="Z1956" authorId="0" shapeId="0">
      <text>
        <r>
          <rPr>
            <b/>
            <sz val="9"/>
            <color indexed="81"/>
            <rFont val="Tahoma"/>
            <family val="2"/>
          </rPr>
          <t>Oabel, Archiel:</t>
        </r>
        <r>
          <rPr>
            <sz val="9"/>
            <color indexed="81"/>
            <rFont val="Tahoma"/>
            <family val="2"/>
          </rPr>
          <t xml:space="preserve">
With OT Charges
</t>
        </r>
      </text>
    </comment>
    <comment ref="Z1957" authorId="0" shapeId="0">
      <text>
        <r>
          <rPr>
            <b/>
            <sz val="9"/>
            <color indexed="81"/>
            <rFont val="Tahoma"/>
            <family val="2"/>
          </rPr>
          <t>Oabel, Archiel:</t>
        </r>
        <r>
          <rPr>
            <sz val="9"/>
            <color indexed="81"/>
            <rFont val="Tahoma"/>
            <family val="2"/>
          </rPr>
          <t xml:space="preserve">
With OT Charges
</t>
        </r>
      </text>
    </comment>
    <comment ref="Z1968" authorId="0" shapeId="0">
      <text>
        <r>
          <rPr>
            <b/>
            <sz val="9"/>
            <color indexed="81"/>
            <rFont val="Tahoma"/>
            <family val="2"/>
          </rPr>
          <t>Oabel, Archiel:</t>
        </r>
        <r>
          <rPr>
            <sz val="9"/>
            <color indexed="81"/>
            <rFont val="Tahoma"/>
            <family val="2"/>
          </rPr>
          <t xml:space="preserve">
With OT Charges</t>
        </r>
      </text>
    </comment>
    <comment ref="Z1969" authorId="0" shapeId="0">
      <text>
        <r>
          <rPr>
            <b/>
            <sz val="9"/>
            <color indexed="81"/>
            <rFont val="Tahoma"/>
            <family val="2"/>
          </rPr>
          <t>Oabel, Archiel:</t>
        </r>
        <r>
          <rPr>
            <sz val="9"/>
            <color indexed="81"/>
            <rFont val="Tahoma"/>
            <family val="2"/>
          </rPr>
          <t xml:space="preserve">
With OT Charges</t>
        </r>
      </text>
    </comment>
    <comment ref="Y1987" authorId="0" shapeId="0">
      <text>
        <r>
          <rPr>
            <b/>
            <sz val="9"/>
            <color indexed="81"/>
            <rFont val="Tahoma"/>
            <family val="2"/>
          </rPr>
          <t>Oabel, Archiel:</t>
        </r>
        <r>
          <rPr>
            <sz val="9"/>
            <color indexed="81"/>
            <rFont val="Tahoma"/>
            <family val="2"/>
          </rPr>
          <t xml:space="preserve">
With Custom OT Charge due to unreturned boatnote
</t>
        </r>
      </text>
    </comment>
    <comment ref="Y1992" authorId="0" shapeId="0">
      <text>
        <r>
          <rPr>
            <b/>
            <sz val="9"/>
            <color indexed="81"/>
            <rFont val="Tahoma"/>
            <family val="2"/>
          </rPr>
          <t>Oabel, Archiel:</t>
        </r>
        <r>
          <rPr>
            <sz val="9"/>
            <color indexed="81"/>
            <rFont val="Tahoma"/>
            <family val="2"/>
          </rPr>
          <t xml:space="preserve">
With Custom OT Charge due to unreturned boatnote
</t>
        </r>
      </text>
    </comment>
    <comment ref="Y1993" authorId="0" shapeId="0">
      <text>
        <r>
          <rPr>
            <b/>
            <sz val="9"/>
            <color indexed="81"/>
            <rFont val="Tahoma"/>
            <family val="2"/>
          </rPr>
          <t>Oabel, Archiel:</t>
        </r>
        <r>
          <rPr>
            <sz val="9"/>
            <color indexed="81"/>
            <rFont val="Tahoma"/>
            <family val="2"/>
          </rPr>
          <t xml:space="preserve">
With Custom OT Charge due to unreturned boatnote
</t>
        </r>
      </text>
    </comment>
    <comment ref="Y1994" authorId="0" shapeId="0">
      <text>
        <r>
          <rPr>
            <b/>
            <sz val="9"/>
            <color indexed="81"/>
            <rFont val="Tahoma"/>
            <family val="2"/>
          </rPr>
          <t>Oabel, Archiel:</t>
        </r>
        <r>
          <rPr>
            <sz val="9"/>
            <color indexed="81"/>
            <rFont val="Tahoma"/>
            <family val="2"/>
          </rPr>
          <t xml:space="preserve">
With Custom OT Charge due to unreturned boatnote
</t>
        </r>
      </text>
    </comment>
    <comment ref="Y1995" authorId="0" shapeId="0">
      <text>
        <r>
          <rPr>
            <b/>
            <sz val="9"/>
            <color indexed="81"/>
            <rFont val="Tahoma"/>
            <family val="2"/>
          </rPr>
          <t>Oabel, Archiel:</t>
        </r>
        <r>
          <rPr>
            <sz val="9"/>
            <color indexed="81"/>
            <rFont val="Tahoma"/>
            <family val="2"/>
          </rPr>
          <t xml:space="preserve">
With Custom OT Charge due to unreturned boatnote
</t>
        </r>
      </text>
    </comment>
    <comment ref="Y2016" authorId="0" shapeId="0">
      <text>
        <r>
          <rPr>
            <b/>
            <sz val="9"/>
            <color indexed="81"/>
            <rFont val="Tahoma"/>
            <family val="2"/>
          </rPr>
          <t>Oabel, Archiel:</t>
        </r>
        <r>
          <rPr>
            <sz val="9"/>
            <color indexed="81"/>
            <rFont val="Tahoma"/>
            <family val="2"/>
          </rPr>
          <t xml:space="preserve">
With custom charges)</t>
        </r>
      </text>
    </comment>
    <comment ref="Y2017" authorId="0" shapeId="0">
      <text>
        <r>
          <rPr>
            <b/>
            <sz val="9"/>
            <color indexed="81"/>
            <rFont val="Tahoma"/>
            <family val="2"/>
          </rPr>
          <t>Oabel, Archiel:</t>
        </r>
        <r>
          <rPr>
            <sz val="9"/>
            <color indexed="81"/>
            <rFont val="Tahoma"/>
            <family val="2"/>
          </rPr>
          <t xml:space="preserve">
With custom charges)</t>
        </r>
      </text>
    </comment>
    <comment ref="Y2027"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28"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29"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30"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31"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32"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33"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34"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35"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64"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65"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66"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Y2067" authorId="0" shapeId="0">
      <text>
        <r>
          <rPr>
            <b/>
            <sz val="9"/>
            <color indexed="81"/>
            <rFont val="Tahoma"/>
            <family val="2"/>
          </rPr>
          <t>Oabel, Archiel:</t>
        </r>
        <r>
          <rPr>
            <sz val="9"/>
            <color indexed="81"/>
            <rFont val="Tahoma"/>
            <family val="2"/>
          </rPr>
          <t xml:space="preserve">
</t>
        </r>
        <r>
          <rPr>
            <sz val="10"/>
            <color indexed="81"/>
            <rFont val="Tahoma"/>
            <family val="2"/>
          </rPr>
          <t>With Custom OT Charge due to unreturned boatnote</t>
        </r>
      </text>
    </comment>
    <comment ref="AJ2131" authorId="0" shapeId="0">
      <text>
        <r>
          <rPr>
            <b/>
            <sz val="9"/>
            <color indexed="81"/>
            <rFont val="Tahoma"/>
            <family val="2"/>
          </rPr>
          <t>Oabel, Archiel:</t>
        </r>
        <r>
          <rPr>
            <sz val="9"/>
            <color indexed="81"/>
            <rFont val="Tahoma"/>
            <family val="2"/>
          </rPr>
          <t xml:space="preserve">
Partial payment Only (18,941) deducted EWT.
Possible payment within this month</t>
        </r>
      </text>
    </comment>
    <comment ref="Y2136" authorId="0" shapeId="0">
      <text>
        <r>
          <rPr>
            <b/>
            <sz val="9"/>
            <color indexed="81"/>
            <rFont val="Tahoma"/>
            <family val="2"/>
          </rPr>
          <t>Oabel, Archiel:</t>
        </r>
        <r>
          <rPr>
            <sz val="9"/>
            <color indexed="81"/>
            <rFont val="Tahoma"/>
            <family val="2"/>
          </rPr>
          <t xml:space="preserve">
With Custom OT Charge due to unreturned boatnote
</t>
        </r>
      </text>
    </comment>
    <comment ref="Y2137" authorId="0" shapeId="0">
      <text>
        <r>
          <rPr>
            <b/>
            <sz val="9"/>
            <color indexed="81"/>
            <rFont val="Tahoma"/>
            <family val="2"/>
          </rPr>
          <t>Oabel, Archiel:</t>
        </r>
        <r>
          <rPr>
            <sz val="9"/>
            <color indexed="81"/>
            <rFont val="Tahoma"/>
            <family val="2"/>
          </rPr>
          <t xml:space="preserve">
With Custom OT Charge due to unreturned boatnote
</t>
        </r>
      </text>
    </comment>
    <comment ref="Y2138" authorId="0" shapeId="0">
      <text>
        <r>
          <rPr>
            <b/>
            <sz val="9"/>
            <color indexed="81"/>
            <rFont val="Tahoma"/>
            <family val="2"/>
          </rPr>
          <t>Oabel, Archiel:</t>
        </r>
        <r>
          <rPr>
            <sz val="9"/>
            <color indexed="81"/>
            <rFont val="Tahoma"/>
            <family val="2"/>
          </rPr>
          <t xml:space="preserve">
With Custom OT Charge due to unreturned boatnote
</t>
        </r>
      </text>
    </comment>
    <comment ref="Y2139" authorId="0" shapeId="0">
      <text>
        <r>
          <rPr>
            <b/>
            <sz val="9"/>
            <color indexed="81"/>
            <rFont val="Tahoma"/>
            <family val="2"/>
          </rPr>
          <t>Oabel, Archiel:</t>
        </r>
        <r>
          <rPr>
            <sz val="9"/>
            <color indexed="81"/>
            <rFont val="Tahoma"/>
            <family val="2"/>
          </rPr>
          <t xml:space="preserve">
With Custom OT Charge due to unreturned boatnote
</t>
        </r>
      </text>
    </comment>
    <comment ref="Y2140" authorId="0" shapeId="0">
      <text>
        <r>
          <rPr>
            <b/>
            <sz val="9"/>
            <color indexed="81"/>
            <rFont val="Tahoma"/>
            <family val="2"/>
          </rPr>
          <t>Oabel, Archiel:</t>
        </r>
        <r>
          <rPr>
            <sz val="9"/>
            <color indexed="81"/>
            <rFont val="Tahoma"/>
            <family val="2"/>
          </rPr>
          <t xml:space="preserve">
With Custom OT Charge due to unreturned boatnote
</t>
        </r>
      </text>
    </comment>
    <comment ref="Y2163" authorId="0" shapeId="0">
      <text>
        <r>
          <rPr>
            <b/>
            <sz val="9"/>
            <color indexed="81"/>
            <rFont val="Tahoma"/>
            <family val="2"/>
          </rPr>
          <t>Oabel, Archiel:</t>
        </r>
        <r>
          <rPr>
            <sz val="9"/>
            <color indexed="81"/>
            <rFont val="Tahoma"/>
            <family val="2"/>
          </rPr>
          <t xml:space="preserve">
With Custom OT Charge due to unreturned boatnote
</t>
        </r>
      </text>
    </comment>
    <comment ref="Y2164" authorId="0" shapeId="0">
      <text>
        <r>
          <rPr>
            <b/>
            <sz val="9"/>
            <color indexed="81"/>
            <rFont val="Tahoma"/>
            <family val="2"/>
          </rPr>
          <t>Oabel, Archiel:</t>
        </r>
        <r>
          <rPr>
            <sz val="9"/>
            <color indexed="81"/>
            <rFont val="Tahoma"/>
            <family val="2"/>
          </rPr>
          <t xml:space="preserve">
With Custom OT Charge due to unreturned boatnote
</t>
        </r>
      </text>
    </comment>
    <comment ref="E2169" authorId="0" shapeId="0">
      <text>
        <r>
          <rPr>
            <b/>
            <sz val="9"/>
            <color indexed="81"/>
            <rFont val="Tahoma"/>
            <family val="2"/>
          </rPr>
          <t>Oabel, Archiel:</t>
        </r>
        <r>
          <rPr>
            <sz val="9"/>
            <color indexed="81"/>
            <rFont val="Tahoma"/>
            <family val="2"/>
          </rPr>
          <t xml:space="preserve">
Item n</t>
        </r>
        <r>
          <rPr>
            <sz val="10"/>
            <color indexed="81"/>
            <rFont val="Tahoma"/>
            <family val="2"/>
          </rPr>
          <t>ot yet delivered</t>
        </r>
      </text>
    </comment>
    <comment ref="W2169" authorId="0" shapeId="0">
      <text>
        <r>
          <rPr>
            <b/>
            <sz val="9"/>
            <color indexed="81"/>
            <rFont val="Tahoma"/>
            <family val="2"/>
          </rPr>
          <t>Oabel, Archiel:</t>
        </r>
        <r>
          <rPr>
            <sz val="9"/>
            <color indexed="81"/>
            <rFont val="Tahoma"/>
            <family val="2"/>
          </rPr>
          <t xml:space="preserve">
</t>
        </r>
        <r>
          <rPr>
            <sz val="10"/>
            <color indexed="81"/>
            <rFont val="Tahoma"/>
            <family val="2"/>
          </rPr>
          <t>Different actual item: MY50200XA</t>
        </r>
      </text>
    </comment>
    <comment ref="E2170" authorId="0" shapeId="0">
      <text>
        <r>
          <rPr>
            <b/>
            <sz val="9"/>
            <color indexed="81"/>
            <rFont val="Tahoma"/>
            <family val="2"/>
          </rPr>
          <t>Oabel, Archiel:</t>
        </r>
        <r>
          <rPr>
            <sz val="9"/>
            <color indexed="81"/>
            <rFont val="Tahoma"/>
            <family val="2"/>
          </rPr>
          <t xml:space="preserve">
Item n</t>
        </r>
        <r>
          <rPr>
            <sz val="10"/>
            <color indexed="81"/>
            <rFont val="Tahoma"/>
            <family val="2"/>
          </rPr>
          <t>ot yet delivered</t>
        </r>
      </text>
    </comment>
    <comment ref="W2170" authorId="0" shapeId="0">
      <text>
        <r>
          <rPr>
            <b/>
            <sz val="9"/>
            <color indexed="81"/>
            <rFont val="Tahoma"/>
            <family val="2"/>
          </rPr>
          <t>Oabel, Archiel:</t>
        </r>
        <r>
          <rPr>
            <sz val="9"/>
            <color indexed="81"/>
            <rFont val="Tahoma"/>
            <family val="2"/>
          </rPr>
          <t xml:space="preserve">
</t>
        </r>
        <r>
          <rPr>
            <sz val="10"/>
            <color indexed="81"/>
            <rFont val="Tahoma"/>
            <family val="2"/>
          </rPr>
          <t>Different actual item: MY50189XA</t>
        </r>
      </text>
    </comment>
    <comment ref="E2171" authorId="0" shapeId="0">
      <text>
        <r>
          <rPr>
            <b/>
            <sz val="9"/>
            <color indexed="81"/>
            <rFont val="Tahoma"/>
            <family val="2"/>
          </rPr>
          <t>Oabel, Archiel:</t>
        </r>
        <r>
          <rPr>
            <sz val="9"/>
            <color indexed="81"/>
            <rFont val="Tahoma"/>
            <family val="2"/>
          </rPr>
          <t xml:space="preserve">
Item n</t>
        </r>
        <r>
          <rPr>
            <sz val="10"/>
            <color indexed="81"/>
            <rFont val="Tahoma"/>
            <family val="2"/>
          </rPr>
          <t>ot yet delivered</t>
        </r>
      </text>
    </comment>
    <comment ref="W2171" authorId="0" shapeId="0">
      <text>
        <r>
          <rPr>
            <b/>
            <sz val="9"/>
            <color indexed="81"/>
            <rFont val="Tahoma"/>
            <family val="2"/>
          </rPr>
          <t>Oabel, Archiel:</t>
        </r>
        <r>
          <rPr>
            <sz val="9"/>
            <color indexed="81"/>
            <rFont val="Tahoma"/>
            <family val="2"/>
          </rPr>
          <t xml:space="preserve">
</t>
        </r>
        <r>
          <rPr>
            <sz val="10"/>
            <color indexed="81"/>
            <rFont val="Tahoma"/>
            <family val="2"/>
          </rPr>
          <t>Different actual item: MY50190XA</t>
        </r>
      </text>
    </comment>
    <comment ref="E2180" authorId="0" shapeId="0">
      <text>
        <r>
          <rPr>
            <b/>
            <sz val="9"/>
            <color indexed="81"/>
            <rFont val="Tahoma"/>
            <family val="2"/>
          </rPr>
          <t>Oabel, Archiel:</t>
        </r>
        <r>
          <rPr>
            <sz val="9"/>
            <color indexed="81"/>
            <rFont val="Tahoma"/>
            <family val="2"/>
          </rPr>
          <t xml:space="preserve">
</t>
        </r>
        <r>
          <rPr>
            <sz val="10"/>
            <color indexed="81"/>
            <rFont val="Tahoma"/>
            <family val="2"/>
          </rPr>
          <t>Redate Apr 13</t>
        </r>
      </text>
    </comment>
    <comment ref="E2181" authorId="0" shapeId="0">
      <text>
        <r>
          <rPr>
            <b/>
            <sz val="9"/>
            <color indexed="81"/>
            <rFont val="Tahoma"/>
            <family val="2"/>
          </rPr>
          <t>Oabel, Archiel:</t>
        </r>
        <r>
          <rPr>
            <sz val="9"/>
            <color indexed="81"/>
            <rFont val="Tahoma"/>
            <family val="2"/>
          </rPr>
          <t xml:space="preserve">
</t>
        </r>
        <r>
          <rPr>
            <sz val="10"/>
            <color indexed="81"/>
            <rFont val="Tahoma"/>
            <family val="2"/>
          </rPr>
          <t>Redate Apr 13</t>
        </r>
      </text>
    </comment>
    <comment ref="E2182" authorId="0" shapeId="0">
      <text>
        <r>
          <rPr>
            <b/>
            <sz val="9"/>
            <color indexed="81"/>
            <rFont val="Tahoma"/>
            <family val="2"/>
          </rPr>
          <t>Oabel, Archiel:</t>
        </r>
        <r>
          <rPr>
            <sz val="9"/>
            <color indexed="81"/>
            <rFont val="Tahoma"/>
            <family val="2"/>
          </rPr>
          <t xml:space="preserve">
</t>
        </r>
        <r>
          <rPr>
            <sz val="10"/>
            <color indexed="81"/>
            <rFont val="Tahoma"/>
            <family val="2"/>
          </rPr>
          <t>Redate Apr 13</t>
        </r>
      </text>
    </comment>
    <comment ref="E2183" authorId="0" shapeId="0">
      <text>
        <r>
          <rPr>
            <b/>
            <sz val="9"/>
            <color indexed="81"/>
            <rFont val="Tahoma"/>
            <family val="2"/>
          </rPr>
          <t>Oabel, Archiel:</t>
        </r>
        <r>
          <rPr>
            <sz val="9"/>
            <color indexed="81"/>
            <rFont val="Tahoma"/>
            <family val="2"/>
          </rPr>
          <t xml:space="preserve">
</t>
        </r>
        <r>
          <rPr>
            <sz val="10"/>
            <color indexed="81"/>
            <rFont val="Tahoma"/>
            <family val="2"/>
          </rPr>
          <t>Redate Apr 13</t>
        </r>
      </text>
    </comment>
    <comment ref="E2184" authorId="0" shapeId="0">
      <text>
        <r>
          <rPr>
            <b/>
            <sz val="9"/>
            <color indexed="81"/>
            <rFont val="Tahoma"/>
            <family val="2"/>
          </rPr>
          <t>Oabel, Archiel:</t>
        </r>
        <r>
          <rPr>
            <sz val="9"/>
            <color indexed="81"/>
            <rFont val="Tahoma"/>
            <family val="2"/>
          </rPr>
          <t xml:space="preserve">
</t>
        </r>
        <r>
          <rPr>
            <sz val="10"/>
            <color indexed="81"/>
            <rFont val="Tahoma"/>
            <family val="2"/>
          </rPr>
          <t>Redate Apr 13</t>
        </r>
      </text>
    </comment>
    <comment ref="E2185" authorId="0" shapeId="0">
      <text>
        <r>
          <rPr>
            <b/>
            <sz val="9"/>
            <color indexed="81"/>
            <rFont val="Tahoma"/>
            <family val="2"/>
          </rPr>
          <t>Oabel, Archiel:</t>
        </r>
        <r>
          <rPr>
            <sz val="9"/>
            <color indexed="81"/>
            <rFont val="Tahoma"/>
            <family val="2"/>
          </rPr>
          <t xml:space="preserve">
</t>
        </r>
        <r>
          <rPr>
            <sz val="10"/>
            <color indexed="81"/>
            <rFont val="Tahoma"/>
            <family val="2"/>
          </rPr>
          <t>Redate Apr 13</t>
        </r>
      </text>
    </comment>
    <comment ref="E2186" authorId="0" shapeId="0">
      <text>
        <r>
          <rPr>
            <b/>
            <sz val="9"/>
            <color indexed="81"/>
            <rFont val="Tahoma"/>
            <family val="2"/>
          </rPr>
          <t>Oabel, Archiel:</t>
        </r>
        <r>
          <rPr>
            <sz val="9"/>
            <color indexed="81"/>
            <rFont val="Tahoma"/>
            <family val="2"/>
          </rPr>
          <t xml:space="preserve">
</t>
        </r>
        <r>
          <rPr>
            <sz val="10"/>
            <color indexed="81"/>
            <rFont val="Tahoma"/>
            <family val="2"/>
          </rPr>
          <t>Redate Apr 13</t>
        </r>
      </text>
    </comment>
    <comment ref="E2191" authorId="0" shapeId="0">
      <text>
        <r>
          <rPr>
            <b/>
            <sz val="9"/>
            <color indexed="81"/>
            <rFont val="Tahoma"/>
            <family val="2"/>
          </rPr>
          <t>Oabel, Archiel:</t>
        </r>
        <r>
          <rPr>
            <sz val="9"/>
            <color indexed="81"/>
            <rFont val="Tahoma"/>
            <family val="2"/>
          </rPr>
          <t xml:space="preserve">
</t>
        </r>
        <r>
          <rPr>
            <sz val="10"/>
            <color indexed="81"/>
            <rFont val="Tahoma"/>
            <family val="2"/>
          </rPr>
          <t xml:space="preserve">Redate Apr 19
</t>
        </r>
      </text>
    </comment>
    <comment ref="Y2191" authorId="0" shapeId="0">
      <text>
        <r>
          <rPr>
            <b/>
            <sz val="9"/>
            <color indexed="81"/>
            <rFont val="Tahoma"/>
            <family val="2"/>
          </rPr>
          <t>Oabel, Archiel:</t>
        </r>
        <r>
          <rPr>
            <sz val="9"/>
            <color indexed="81"/>
            <rFont val="Tahoma"/>
            <family val="2"/>
          </rPr>
          <t xml:space="preserve">
With Custom OT Charge due to unreturned boatnote
</t>
        </r>
      </text>
    </comment>
    <comment ref="E2192" authorId="0" shapeId="0">
      <text>
        <r>
          <rPr>
            <b/>
            <sz val="9"/>
            <color indexed="81"/>
            <rFont val="Tahoma"/>
            <family val="2"/>
          </rPr>
          <t>Oabel, Archiel:</t>
        </r>
        <r>
          <rPr>
            <sz val="9"/>
            <color indexed="81"/>
            <rFont val="Tahoma"/>
            <family val="2"/>
          </rPr>
          <t xml:space="preserve">
</t>
        </r>
        <r>
          <rPr>
            <sz val="10"/>
            <color indexed="81"/>
            <rFont val="Tahoma"/>
            <family val="2"/>
          </rPr>
          <t xml:space="preserve">Redate Apr 19
</t>
        </r>
      </text>
    </comment>
    <comment ref="P2192" authorId="0" shapeId="0">
      <text>
        <r>
          <rPr>
            <b/>
            <sz val="9"/>
            <color indexed="81"/>
            <rFont val="Tahoma"/>
            <family val="2"/>
          </rPr>
          <t>Oabel, Archiel:</t>
        </r>
        <r>
          <rPr>
            <sz val="9"/>
            <color indexed="81"/>
            <rFont val="Tahoma"/>
            <family val="2"/>
          </rPr>
          <t xml:space="preserve">
Acual qty Delivered 2 pcs only
1 pc will be followed</t>
        </r>
      </text>
    </comment>
    <comment ref="Y2192" authorId="0" shapeId="0">
      <text>
        <r>
          <rPr>
            <b/>
            <sz val="9"/>
            <color indexed="81"/>
            <rFont val="Tahoma"/>
            <family val="2"/>
          </rPr>
          <t>Oabel, Archiel:</t>
        </r>
        <r>
          <rPr>
            <sz val="9"/>
            <color indexed="81"/>
            <rFont val="Tahoma"/>
            <family val="2"/>
          </rPr>
          <t xml:space="preserve">
With Custom OT Charge due to unreturned boatnote
</t>
        </r>
      </text>
    </comment>
    <comment ref="E2193" authorId="0" shapeId="0">
      <text>
        <r>
          <rPr>
            <b/>
            <sz val="9"/>
            <color indexed="81"/>
            <rFont val="Tahoma"/>
            <family val="2"/>
          </rPr>
          <t>Oabel, Archiel:</t>
        </r>
        <r>
          <rPr>
            <sz val="9"/>
            <color indexed="81"/>
            <rFont val="Tahoma"/>
            <family val="2"/>
          </rPr>
          <t xml:space="preserve">
</t>
        </r>
        <r>
          <rPr>
            <sz val="10"/>
            <color indexed="81"/>
            <rFont val="Tahoma"/>
            <family val="2"/>
          </rPr>
          <t xml:space="preserve">Redate Apr 19
</t>
        </r>
      </text>
    </comment>
    <comment ref="Y2193" authorId="0" shapeId="0">
      <text>
        <r>
          <rPr>
            <b/>
            <sz val="9"/>
            <color indexed="81"/>
            <rFont val="Tahoma"/>
            <family val="2"/>
          </rPr>
          <t>Oabel, Archiel:</t>
        </r>
        <r>
          <rPr>
            <sz val="9"/>
            <color indexed="81"/>
            <rFont val="Tahoma"/>
            <family val="2"/>
          </rPr>
          <t xml:space="preserve">
With Custom OT Charge due to unreturned boatnote
</t>
        </r>
      </text>
    </comment>
    <comment ref="E2194" authorId="0" shapeId="0">
      <text>
        <r>
          <rPr>
            <b/>
            <sz val="9"/>
            <color indexed="81"/>
            <rFont val="Tahoma"/>
            <family val="2"/>
          </rPr>
          <t>Oabel, Archiel:</t>
        </r>
        <r>
          <rPr>
            <sz val="9"/>
            <color indexed="81"/>
            <rFont val="Tahoma"/>
            <family val="2"/>
          </rPr>
          <t xml:space="preserve">
</t>
        </r>
        <r>
          <rPr>
            <sz val="10"/>
            <color indexed="81"/>
            <rFont val="Tahoma"/>
            <family val="2"/>
          </rPr>
          <t xml:space="preserve">Redate Apr 19
</t>
        </r>
      </text>
    </comment>
    <comment ref="Y2194" authorId="0" shapeId="0">
      <text>
        <r>
          <rPr>
            <b/>
            <sz val="9"/>
            <color indexed="81"/>
            <rFont val="Tahoma"/>
            <family val="2"/>
          </rPr>
          <t>Oabel, Archiel:</t>
        </r>
        <r>
          <rPr>
            <sz val="9"/>
            <color indexed="81"/>
            <rFont val="Tahoma"/>
            <family val="2"/>
          </rPr>
          <t xml:space="preserve">
With Custom OT Charge due to unreturned boatnote
</t>
        </r>
      </text>
    </comment>
    <comment ref="E2195" authorId="0" shapeId="0">
      <text>
        <r>
          <rPr>
            <b/>
            <sz val="9"/>
            <color indexed="81"/>
            <rFont val="Tahoma"/>
            <family val="2"/>
          </rPr>
          <t>Oabel, Archiel:</t>
        </r>
        <r>
          <rPr>
            <sz val="9"/>
            <color indexed="81"/>
            <rFont val="Tahoma"/>
            <family val="2"/>
          </rPr>
          <t xml:space="preserve">
</t>
        </r>
        <r>
          <rPr>
            <sz val="10"/>
            <color indexed="81"/>
            <rFont val="Tahoma"/>
            <family val="2"/>
          </rPr>
          <t xml:space="preserve">Redate Apr 19
</t>
        </r>
      </text>
    </comment>
    <comment ref="Y2195" authorId="0" shapeId="0">
      <text>
        <r>
          <rPr>
            <b/>
            <sz val="9"/>
            <color indexed="81"/>
            <rFont val="Tahoma"/>
            <family val="2"/>
          </rPr>
          <t>Oabel, Archiel:</t>
        </r>
        <r>
          <rPr>
            <sz val="9"/>
            <color indexed="81"/>
            <rFont val="Tahoma"/>
            <family val="2"/>
          </rPr>
          <t xml:space="preserve">
With Custom OT Charge due to unreturned boatnote
</t>
        </r>
      </text>
    </comment>
    <comment ref="Y2249" authorId="0" shapeId="0">
      <text>
        <r>
          <rPr>
            <b/>
            <sz val="9"/>
            <color indexed="81"/>
            <rFont val="Tahoma"/>
            <family val="2"/>
          </rPr>
          <t>Oabel, Archiel:</t>
        </r>
        <r>
          <rPr>
            <sz val="9"/>
            <color indexed="81"/>
            <rFont val="Tahoma"/>
            <family val="2"/>
          </rPr>
          <t xml:space="preserve">
With OT Charge</t>
        </r>
      </text>
    </comment>
    <comment ref="Y2250" authorId="0" shapeId="0">
      <text>
        <r>
          <rPr>
            <b/>
            <sz val="9"/>
            <color indexed="81"/>
            <rFont val="Tahoma"/>
            <family val="2"/>
          </rPr>
          <t>Oabel, Archiel:</t>
        </r>
        <r>
          <rPr>
            <sz val="9"/>
            <color indexed="81"/>
            <rFont val="Tahoma"/>
            <family val="2"/>
          </rPr>
          <t xml:space="preserve">
With OT Charge</t>
        </r>
      </text>
    </comment>
    <comment ref="Y2251" authorId="0" shapeId="0">
      <text>
        <r>
          <rPr>
            <b/>
            <sz val="9"/>
            <color indexed="81"/>
            <rFont val="Tahoma"/>
            <family val="2"/>
          </rPr>
          <t>Oabel, Archiel:</t>
        </r>
        <r>
          <rPr>
            <sz val="9"/>
            <color indexed="81"/>
            <rFont val="Tahoma"/>
            <family val="2"/>
          </rPr>
          <t xml:space="preserve">
With OT Charge</t>
        </r>
      </text>
    </comment>
    <comment ref="Y2252" authorId="0" shapeId="0">
      <text>
        <r>
          <rPr>
            <b/>
            <sz val="9"/>
            <color indexed="81"/>
            <rFont val="Tahoma"/>
            <family val="2"/>
          </rPr>
          <t>Oabel, Archiel:</t>
        </r>
        <r>
          <rPr>
            <sz val="9"/>
            <color indexed="81"/>
            <rFont val="Tahoma"/>
            <family val="2"/>
          </rPr>
          <t xml:space="preserve">
With OT Charge</t>
        </r>
      </text>
    </comment>
    <comment ref="Y2255" authorId="0" shapeId="0">
      <text>
        <r>
          <rPr>
            <b/>
            <sz val="9"/>
            <color indexed="81"/>
            <rFont val="Tahoma"/>
            <family val="2"/>
          </rPr>
          <t>Oabel, Archiel:</t>
        </r>
        <r>
          <rPr>
            <sz val="9"/>
            <color indexed="81"/>
            <rFont val="Tahoma"/>
            <family val="2"/>
          </rPr>
          <t xml:space="preserve">
With Custom OT Charge due to unreturned boatnote
</t>
        </r>
      </text>
    </comment>
    <comment ref="Y2256" authorId="0" shapeId="0">
      <text>
        <r>
          <rPr>
            <b/>
            <sz val="9"/>
            <color indexed="81"/>
            <rFont val="Tahoma"/>
            <family val="2"/>
          </rPr>
          <t>Oabel, Archiel:</t>
        </r>
        <r>
          <rPr>
            <sz val="9"/>
            <color indexed="81"/>
            <rFont val="Tahoma"/>
            <family val="2"/>
          </rPr>
          <t xml:space="preserve">
With Custom OT Charge due to unreturned boatnote
</t>
        </r>
      </text>
    </comment>
    <comment ref="Y2257" authorId="0" shapeId="0">
      <text>
        <r>
          <rPr>
            <b/>
            <sz val="9"/>
            <color indexed="81"/>
            <rFont val="Tahoma"/>
            <family val="2"/>
          </rPr>
          <t>Oabel, Archiel:</t>
        </r>
        <r>
          <rPr>
            <sz val="9"/>
            <color indexed="81"/>
            <rFont val="Tahoma"/>
            <family val="2"/>
          </rPr>
          <t xml:space="preserve">
With Custom OT Charge due to unreturned boatnote
</t>
        </r>
      </text>
    </comment>
    <comment ref="Y2305" authorId="0" shapeId="0">
      <text>
        <r>
          <rPr>
            <b/>
            <sz val="9"/>
            <color indexed="81"/>
            <rFont val="Tahoma"/>
            <family val="2"/>
          </rPr>
          <t>Oabel, Archiel:</t>
        </r>
        <r>
          <rPr>
            <sz val="9"/>
            <color indexed="81"/>
            <rFont val="Tahoma"/>
            <family val="2"/>
          </rPr>
          <t xml:space="preserve">
With Custom OT Charge due to unreturned boatnote
</t>
        </r>
      </text>
    </comment>
    <comment ref="Y2306" authorId="0" shapeId="0">
      <text>
        <r>
          <rPr>
            <b/>
            <sz val="9"/>
            <color indexed="81"/>
            <rFont val="Tahoma"/>
            <family val="2"/>
          </rPr>
          <t>Oabel, Archiel:</t>
        </r>
        <r>
          <rPr>
            <sz val="9"/>
            <color indexed="81"/>
            <rFont val="Tahoma"/>
            <family val="2"/>
          </rPr>
          <t xml:space="preserve">
With Custom OT Charge due to unreturned boatnote
</t>
        </r>
      </text>
    </comment>
    <comment ref="Y2320" authorId="0" shapeId="0">
      <text>
        <r>
          <rPr>
            <b/>
            <sz val="9"/>
            <color indexed="81"/>
            <rFont val="Tahoma"/>
            <family val="2"/>
          </rPr>
          <t>Oabel, Archiel:</t>
        </r>
        <r>
          <rPr>
            <sz val="9"/>
            <color indexed="81"/>
            <rFont val="Tahoma"/>
            <family val="2"/>
          </rPr>
          <t xml:space="preserve">
With Custom OT Charge due to unreturned boatnote
</t>
        </r>
      </text>
    </comment>
    <comment ref="Y2321" authorId="0" shapeId="0">
      <text>
        <r>
          <rPr>
            <b/>
            <sz val="9"/>
            <color indexed="81"/>
            <rFont val="Tahoma"/>
            <family val="2"/>
          </rPr>
          <t>Oabel, Archiel:</t>
        </r>
        <r>
          <rPr>
            <sz val="9"/>
            <color indexed="81"/>
            <rFont val="Tahoma"/>
            <family val="2"/>
          </rPr>
          <t xml:space="preserve">
With Custom OT Charge due to unreturned boatnote
</t>
        </r>
      </text>
    </comment>
    <comment ref="Y2322" authorId="0" shapeId="0">
      <text>
        <r>
          <rPr>
            <b/>
            <sz val="9"/>
            <color indexed="81"/>
            <rFont val="Tahoma"/>
            <family val="2"/>
          </rPr>
          <t>Oabel, Archiel:</t>
        </r>
        <r>
          <rPr>
            <sz val="9"/>
            <color indexed="81"/>
            <rFont val="Tahoma"/>
            <family val="2"/>
          </rPr>
          <t xml:space="preserve">
With Custom OT Charge due to unreturned boatnote
</t>
        </r>
      </text>
    </comment>
    <comment ref="Y2323" authorId="0" shapeId="0">
      <text>
        <r>
          <rPr>
            <b/>
            <sz val="9"/>
            <color indexed="81"/>
            <rFont val="Tahoma"/>
            <family val="2"/>
          </rPr>
          <t>Oabel, Archiel:</t>
        </r>
        <r>
          <rPr>
            <sz val="9"/>
            <color indexed="81"/>
            <rFont val="Tahoma"/>
            <family val="2"/>
          </rPr>
          <t xml:space="preserve">
With Custom OT Charge due to unreturned boatnote
</t>
        </r>
      </text>
    </comment>
    <comment ref="Y2324" authorId="0" shapeId="0">
      <text>
        <r>
          <rPr>
            <b/>
            <sz val="9"/>
            <color indexed="81"/>
            <rFont val="Tahoma"/>
            <family val="2"/>
          </rPr>
          <t>Oabel, Archiel:</t>
        </r>
        <r>
          <rPr>
            <sz val="9"/>
            <color indexed="81"/>
            <rFont val="Tahoma"/>
            <family val="2"/>
          </rPr>
          <t xml:space="preserve">
With Custom OT Charge due to unreturned boatnote
</t>
        </r>
      </text>
    </comment>
    <comment ref="Y2325" authorId="0" shapeId="0">
      <text>
        <r>
          <rPr>
            <b/>
            <sz val="9"/>
            <color indexed="81"/>
            <rFont val="Tahoma"/>
            <family val="2"/>
          </rPr>
          <t>Oabel, Archiel:</t>
        </r>
        <r>
          <rPr>
            <sz val="9"/>
            <color indexed="81"/>
            <rFont val="Tahoma"/>
            <family val="2"/>
          </rPr>
          <t xml:space="preserve">
With Custom OT Charge due to unreturned boatnote
</t>
        </r>
      </text>
    </comment>
    <comment ref="Y2326" authorId="0" shapeId="0">
      <text>
        <r>
          <rPr>
            <b/>
            <sz val="9"/>
            <color indexed="81"/>
            <rFont val="Tahoma"/>
            <family val="2"/>
          </rPr>
          <t>Oabel, Archiel:</t>
        </r>
        <r>
          <rPr>
            <sz val="9"/>
            <color indexed="81"/>
            <rFont val="Tahoma"/>
            <family val="2"/>
          </rPr>
          <t xml:space="preserve">
With Custom OT Charge due to unreturned boatnote
</t>
        </r>
      </text>
    </comment>
    <comment ref="E2380"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81"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82"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83"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84"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85"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86"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87"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88"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89"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90"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91"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92"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93"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94"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95"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96"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97"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98"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399"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400"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401"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402"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E2403" authorId="0" shapeId="0">
      <text>
        <r>
          <rPr>
            <b/>
            <sz val="9"/>
            <color indexed="81"/>
            <rFont val="Tahoma"/>
            <family val="2"/>
          </rPr>
          <t>Oabel, Archiel:</t>
        </r>
        <r>
          <rPr>
            <sz val="9"/>
            <color indexed="81"/>
            <rFont val="Tahoma"/>
            <family val="2"/>
          </rPr>
          <t xml:space="preserve">
</t>
        </r>
        <r>
          <rPr>
            <sz val="11"/>
            <color indexed="81"/>
            <rFont val="Tahoma"/>
            <family val="2"/>
          </rPr>
          <t>Actual Received Date: 
31-May-21</t>
        </r>
      </text>
    </comment>
    <comment ref="Y2411" authorId="0" shapeId="0">
      <text>
        <r>
          <rPr>
            <b/>
            <sz val="9"/>
            <color indexed="81"/>
            <rFont val="Tahoma"/>
            <family val="2"/>
          </rPr>
          <t>Oabel, Archiel:</t>
        </r>
        <r>
          <rPr>
            <sz val="9"/>
            <color indexed="81"/>
            <rFont val="Tahoma"/>
            <family val="2"/>
          </rPr>
          <t xml:space="preserve">
With Custom OT Charge due to unreturned boatnote
</t>
        </r>
      </text>
    </comment>
    <comment ref="Y2412" authorId="0" shapeId="0">
      <text>
        <r>
          <rPr>
            <b/>
            <sz val="9"/>
            <color indexed="81"/>
            <rFont val="Tahoma"/>
            <family val="2"/>
          </rPr>
          <t>Oabel, Archiel:</t>
        </r>
        <r>
          <rPr>
            <sz val="9"/>
            <color indexed="81"/>
            <rFont val="Tahoma"/>
            <family val="2"/>
          </rPr>
          <t xml:space="preserve">
With Custom OT Charge due to unreturned boatnote
</t>
        </r>
      </text>
    </comment>
    <comment ref="AS2437" authorId="0" shapeId="0">
      <text>
        <r>
          <rPr>
            <b/>
            <sz val="9"/>
            <color indexed="81"/>
            <rFont val="Tahoma"/>
            <family val="2"/>
          </rPr>
          <t>Oabel, Archiel:</t>
        </r>
        <r>
          <rPr>
            <sz val="9"/>
            <color indexed="81"/>
            <rFont val="Tahoma"/>
            <family val="2"/>
          </rPr>
          <t xml:space="preserve">
8,544.00 Cancelled DN due to defering the implementation of of RR 9-2021 BIR
</t>
        </r>
      </text>
    </comment>
    <comment ref="Y2438" authorId="0" shapeId="0">
      <text>
        <r>
          <rPr>
            <b/>
            <sz val="9"/>
            <color indexed="81"/>
            <rFont val="Tahoma"/>
            <family val="2"/>
          </rPr>
          <t>Oabel, Archiel:</t>
        </r>
        <r>
          <rPr>
            <sz val="9"/>
            <color indexed="81"/>
            <rFont val="Tahoma"/>
            <family val="2"/>
          </rPr>
          <t xml:space="preserve">
With Custom OT Charge due to unreturned boatnote
</t>
        </r>
      </text>
    </comment>
    <comment ref="AN2438" authorId="0" shapeId="0">
      <text>
        <r>
          <rPr>
            <b/>
            <sz val="9"/>
            <color indexed="81"/>
            <rFont val="Tahoma"/>
            <family val="2"/>
          </rPr>
          <t>Oabel, Archiel:</t>
        </r>
        <r>
          <rPr>
            <sz val="9"/>
            <color indexed="81"/>
            <rFont val="Tahoma"/>
            <family val="2"/>
          </rPr>
          <t xml:space="preserve">
Add VAT since NO TAX EXEMPT CERTIFICATE was presented yet</t>
        </r>
      </text>
    </comment>
    <comment ref="AS2438" authorId="0" shapeId="0">
      <text>
        <r>
          <rPr>
            <b/>
            <sz val="9"/>
            <color indexed="81"/>
            <rFont val="Tahoma"/>
            <family val="2"/>
          </rPr>
          <t>Oabel, Archiel:</t>
        </r>
        <r>
          <rPr>
            <sz val="9"/>
            <color indexed="81"/>
            <rFont val="Tahoma"/>
            <family val="2"/>
          </rPr>
          <t xml:space="preserve">
16.20; Cancelled DN due to defering the implementation of of RR 9-2021 BIR</t>
        </r>
      </text>
    </comment>
    <comment ref="Y2439" authorId="0" shapeId="0">
      <text>
        <r>
          <rPr>
            <b/>
            <sz val="9"/>
            <color indexed="81"/>
            <rFont val="Tahoma"/>
            <family val="2"/>
          </rPr>
          <t>Oabel, Archiel:</t>
        </r>
        <r>
          <rPr>
            <sz val="9"/>
            <color indexed="81"/>
            <rFont val="Tahoma"/>
            <family val="2"/>
          </rPr>
          <t xml:space="preserve">
With Custom OT Charge due to unreturned boatnote
</t>
        </r>
      </text>
    </comment>
    <comment ref="AN2439" authorId="0" shapeId="0">
      <text>
        <r>
          <rPr>
            <b/>
            <sz val="9"/>
            <color indexed="81"/>
            <rFont val="Tahoma"/>
            <family val="2"/>
          </rPr>
          <t>Oabel, Archiel:</t>
        </r>
        <r>
          <rPr>
            <sz val="9"/>
            <color indexed="81"/>
            <rFont val="Tahoma"/>
            <family val="2"/>
          </rPr>
          <t xml:space="preserve">
Add VAT since NO TAX EXEMPT CERTIFICATE was presented yet</t>
        </r>
      </text>
    </comment>
    <comment ref="AS2439" authorId="0" shapeId="0">
      <text>
        <r>
          <rPr>
            <b/>
            <sz val="9"/>
            <color indexed="81"/>
            <rFont val="Tahoma"/>
            <family val="2"/>
          </rPr>
          <t>Oabel, Archiel:</t>
        </r>
        <r>
          <rPr>
            <sz val="9"/>
            <color indexed="81"/>
            <rFont val="Tahoma"/>
            <family val="2"/>
          </rPr>
          <t xml:space="preserve">
37.20; Cancelled DN due to defering the implementation of of RR 9-2021 BIR</t>
        </r>
      </text>
    </comment>
    <comment ref="Y2440" authorId="0" shapeId="0">
      <text>
        <r>
          <rPr>
            <b/>
            <sz val="9"/>
            <color indexed="81"/>
            <rFont val="Tahoma"/>
            <family val="2"/>
          </rPr>
          <t>Oabel, Archiel:</t>
        </r>
        <r>
          <rPr>
            <sz val="9"/>
            <color indexed="81"/>
            <rFont val="Tahoma"/>
            <family val="2"/>
          </rPr>
          <t xml:space="preserve">
With Custom OT Charge due to unreturned boatnote
</t>
        </r>
      </text>
    </comment>
    <comment ref="AN2440" authorId="0" shapeId="0">
      <text>
        <r>
          <rPr>
            <b/>
            <sz val="9"/>
            <color indexed="81"/>
            <rFont val="Tahoma"/>
            <family val="2"/>
          </rPr>
          <t>Oabel, Archiel:</t>
        </r>
        <r>
          <rPr>
            <sz val="9"/>
            <color indexed="81"/>
            <rFont val="Tahoma"/>
            <family val="2"/>
          </rPr>
          <t xml:space="preserve">
Add VAT since NO TAX EXEMPT CERTIFICATE was presented yet</t>
        </r>
      </text>
    </comment>
    <comment ref="AS2440" authorId="0" shapeId="0">
      <text>
        <r>
          <rPr>
            <b/>
            <sz val="9"/>
            <color indexed="81"/>
            <rFont val="Tahoma"/>
            <family val="2"/>
          </rPr>
          <t>Oabel, Archiel:</t>
        </r>
        <r>
          <rPr>
            <sz val="9"/>
            <color indexed="81"/>
            <rFont val="Tahoma"/>
            <family val="2"/>
          </rPr>
          <t xml:space="preserve">
41.64; Cancelled DN due to defering the implementation of of RR 9-2021 BIR
</t>
        </r>
      </text>
    </comment>
    <comment ref="B2441" authorId="0" shapeId="0">
      <text>
        <r>
          <rPr>
            <b/>
            <sz val="9"/>
            <color indexed="81"/>
            <rFont val="Tahoma"/>
            <family val="2"/>
          </rPr>
          <t>Oabel, Archiel:</t>
        </r>
        <r>
          <rPr>
            <sz val="9"/>
            <color indexed="81"/>
            <rFont val="Tahoma"/>
            <family val="2"/>
          </rPr>
          <t>Actual Parts not yet delivered</t>
        </r>
      </text>
    </comment>
    <comment ref="AS2441" authorId="0" shapeId="0">
      <text>
        <r>
          <rPr>
            <b/>
            <sz val="9"/>
            <color indexed="81"/>
            <rFont val="Tahoma"/>
            <family val="2"/>
          </rPr>
          <t>Oabel, Archiel:</t>
        </r>
        <r>
          <rPr>
            <sz val="9"/>
            <color indexed="81"/>
            <rFont val="Tahoma"/>
            <family val="2"/>
          </rPr>
          <t xml:space="preserve">
53.28; Cancelled DN due to defering the implementation of of RR 9-2021 BIR</t>
        </r>
      </text>
    </comment>
    <comment ref="AS2442" authorId="0" shapeId="0">
      <text>
        <r>
          <rPr>
            <b/>
            <sz val="9"/>
            <color indexed="81"/>
            <rFont val="Tahoma"/>
            <family val="2"/>
          </rPr>
          <t>Oabel, Archiel:</t>
        </r>
        <r>
          <rPr>
            <sz val="9"/>
            <color indexed="81"/>
            <rFont val="Tahoma"/>
            <family val="2"/>
          </rPr>
          <t xml:space="preserve">
58.80;; Cancelled DN due to defering the implementation of of RR 9-2021 BIR</t>
        </r>
      </text>
    </comment>
    <comment ref="AS2443" authorId="0" shapeId="0">
      <text>
        <r>
          <rPr>
            <b/>
            <sz val="9"/>
            <color indexed="81"/>
            <rFont val="Tahoma"/>
            <family val="2"/>
          </rPr>
          <t>Oabel, Archiel:</t>
        </r>
        <r>
          <rPr>
            <sz val="9"/>
            <color indexed="81"/>
            <rFont val="Tahoma"/>
            <family val="2"/>
          </rPr>
          <t xml:space="preserve">
35.88; Cancelled DN due to defering the implementation of of RR 9-2021 BIR</t>
        </r>
      </text>
    </comment>
    <comment ref="AS2444" authorId="0" shapeId="0">
      <text>
        <r>
          <rPr>
            <b/>
            <sz val="9"/>
            <color indexed="81"/>
            <rFont val="Tahoma"/>
            <family val="2"/>
          </rPr>
          <t>Oabel, Archiel:</t>
        </r>
        <r>
          <rPr>
            <sz val="9"/>
            <color indexed="81"/>
            <rFont val="Tahoma"/>
            <family val="2"/>
          </rPr>
          <t xml:space="preserve">
26.10; Cancelled DN due to defering the implementation of of RR 9-2021 BIR</t>
        </r>
      </text>
    </comment>
    <comment ref="Y2445" authorId="0" shapeId="0">
      <text>
        <r>
          <rPr>
            <b/>
            <sz val="9"/>
            <color indexed="81"/>
            <rFont val="Tahoma"/>
            <family val="2"/>
          </rPr>
          <t>Oabel, Archiel:</t>
        </r>
        <r>
          <rPr>
            <sz val="9"/>
            <color indexed="81"/>
            <rFont val="Tahoma"/>
            <family val="2"/>
          </rPr>
          <t xml:space="preserve">
With Custom OT Charge due to unreturned boatnote
</t>
        </r>
      </text>
    </comment>
    <comment ref="AS2445" authorId="0" shapeId="0">
      <text>
        <r>
          <rPr>
            <b/>
            <sz val="9"/>
            <color indexed="81"/>
            <rFont val="Tahoma"/>
            <family val="2"/>
          </rPr>
          <t>Oabel, Archiel:</t>
        </r>
        <r>
          <rPr>
            <sz val="9"/>
            <color indexed="81"/>
            <rFont val="Tahoma"/>
            <family val="2"/>
          </rPr>
          <t xml:space="preserve">
154.20; Cancelled DN due to defering the implementation of of RR 9-2021 BIR</t>
        </r>
      </text>
    </comment>
    <comment ref="Y2446" authorId="0" shapeId="0">
      <text>
        <r>
          <rPr>
            <b/>
            <sz val="9"/>
            <color indexed="81"/>
            <rFont val="Tahoma"/>
            <family val="2"/>
          </rPr>
          <t>Oabel, Archiel:</t>
        </r>
        <r>
          <rPr>
            <sz val="9"/>
            <color indexed="81"/>
            <rFont val="Tahoma"/>
            <family val="2"/>
          </rPr>
          <t xml:space="preserve">
With Custom OT Charge due to unreturned boatnote
</t>
        </r>
      </text>
    </comment>
    <comment ref="AS2446" authorId="0" shapeId="0">
      <text>
        <r>
          <rPr>
            <b/>
            <sz val="9"/>
            <color indexed="81"/>
            <rFont val="Tahoma"/>
            <family val="2"/>
          </rPr>
          <t>Oabel, Archiel:</t>
        </r>
        <r>
          <rPr>
            <sz val="9"/>
            <color indexed="81"/>
            <rFont val="Tahoma"/>
            <family val="2"/>
          </rPr>
          <t xml:space="preserve">
251.40; Cancelled DN due to defering the implementation of of RR 9-2021 BIR</t>
        </r>
      </text>
    </comment>
    <comment ref="Y2448" authorId="0" shapeId="0">
      <text>
        <r>
          <rPr>
            <b/>
            <sz val="9"/>
            <color indexed="81"/>
            <rFont val="Tahoma"/>
            <family val="2"/>
          </rPr>
          <t>Oabel, Archiel:</t>
        </r>
        <r>
          <rPr>
            <sz val="9"/>
            <color indexed="81"/>
            <rFont val="Tahoma"/>
            <family val="2"/>
          </rPr>
          <t xml:space="preserve">
With Custom OT Charge due to unreturned boatnote
</t>
        </r>
      </text>
    </comment>
    <comment ref="AS2448" authorId="0" shapeId="0">
      <text>
        <r>
          <rPr>
            <b/>
            <sz val="9"/>
            <color indexed="81"/>
            <rFont val="Tahoma"/>
            <family val="2"/>
          </rPr>
          <t>Oabel, Archiel:</t>
        </r>
        <r>
          <rPr>
            <sz val="9"/>
            <color indexed="81"/>
            <rFont val="Tahoma"/>
            <family val="2"/>
          </rPr>
          <t xml:space="preserve">
251.40; Cancelled DN due to defering the implementation of of RR 9-2021 BIR</t>
        </r>
      </text>
    </comment>
    <comment ref="Y2449" authorId="0" shapeId="0">
      <text>
        <r>
          <rPr>
            <b/>
            <sz val="9"/>
            <color indexed="81"/>
            <rFont val="Tahoma"/>
            <family val="2"/>
          </rPr>
          <t>Oabel, Archiel:</t>
        </r>
        <r>
          <rPr>
            <sz val="9"/>
            <color indexed="81"/>
            <rFont val="Tahoma"/>
            <family val="2"/>
          </rPr>
          <t xml:space="preserve">
With Custom OT Charge due to unreturned boatnote
</t>
        </r>
      </text>
    </comment>
    <comment ref="AS2449" authorId="0" shapeId="0">
      <text>
        <r>
          <rPr>
            <b/>
            <sz val="9"/>
            <color indexed="81"/>
            <rFont val="Tahoma"/>
            <family val="2"/>
          </rPr>
          <t>Oabel, Archiel:</t>
        </r>
        <r>
          <rPr>
            <sz val="9"/>
            <color indexed="81"/>
            <rFont val="Tahoma"/>
            <family val="2"/>
          </rPr>
          <t xml:space="preserve">
207.60; Cancelled DN due to defering the implementation of of RR 9-2021 BIR</t>
        </r>
      </text>
    </comment>
    <comment ref="Y2450" authorId="0" shapeId="0">
      <text>
        <r>
          <rPr>
            <b/>
            <sz val="9"/>
            <color indexed="81"/>
            <rFont val="Tahoma"/>
            <family val="2"/>
          </rPr>
          <t>Oabel, Archiel:</t>
        </r>
        <r>
          <rPr>
            <sz val="9"/>
            <color indexed="81"/>
            <rFont val="Tahoma"/>
            <family val="2"/>
          </rPr>
          <t xml:space="preserve">
With Custom OT Charge due to unreturned boatnote
</t>
        </r>
      </text>
    </comment>
    <comment ref="AS2450" authorId="0" shapeId="0">
      <text>
        <r>
          <rPr>
            <b/>
            <sz val="9"/>
            <color indexed="81"/>
            <rFont val="Tahoma"/>
            <family val="2"/>
          </rPr>
          <t>Oabel, Archiel:</t>
        </r>
        <r>
          <rPr>
            <sz val="9"/>
            <color indexed="81"/>
            <rFont val="Tahoma"/>
            <family val="2"/>
          </rPr>
          <t xml:space="preserve">
313.20; Cancelled DN due to defering the implementation of of RR 9-2021 BIR</t>
        </r>
      </text>
    </comment>
    <comment ref="Y2451" authorId="0" shapeId="0">
      <text>
        <r>
          <rPr>
            <b/>
            <sz val="9"/>
            <color indexed="81"/>
            <rFont val="Tahoma"/>
            <family val="2"/>
          </rPr>
          <t>Oabel, Archiel:</t>
        </r>
        <r>
          <rPr>
            <sz val="9"/>
            <color indexed="81"/>
            <rFont val="Tahoma"/>
            <family val="2"/>
          </rPr>
          <t xml:space="preserve">
With Custom OT Charge due to unreturned boatnote
</t>
        </r>
      </text>
    </comment>
    <comment ref="AS2451" authorId="0" shapeId="0">
      <text>
        <r>
          <rPr>
            <b/>
            <sz val="9"/>
            <color indexed="81"/>
            <rFont val="Tahoma"/>
            <family val="2"/>
          </rPr>
          <t>Oabel, Archiel:</t>
        </r>
        <r>
          <rPr>
            <sz val="9"/>
            <color indexed="81"/>
            <rFont val="Tahoma"/>
            <family val="2"/>
          </rPr>
          <t xml:space="preserve">
169.80; Cancelled DN due to defering the implementation of of RR 9-2021 BIR</t>
        </r>
      </text>
    </comment>
    <comment ref="AN2452" authorId="0" shapeId="0">
      <text>
        <r>
          <rPr>
            <b/>
            <sz val="9"/>
            <color indexed="81"/>
            <rFont val="Tahoma"/>
            <family val="2"/>
          </rPr>
          <t>Oabel, Archiel:</t>
        </r>
        <r>
          <rPr>
            <sz val="9"/>
            <color indexed="81"/>
            <rFont val="Tahoma"/>
            <family val="2"/>
          </rPr>
          <t xml:space="preserve">
No need to add VAT as per Ms. Ana. (Cancelled project)</t>
        </r>
      </text>
    </comment>
    <comment ref="E2453" authorId="0" shapeId="0">
      <text>
        <r>
          <rPr>
            <b/>
            <sz val="9"/>
            <color indexed="81"/>
            <rFont val="Tahoma"/>
            <family val="2"/>
          </rPr>
          <t xml:space="preserve">Oabel, Archiel:
Redate 
(IMPEX staffswere  on leave)
</t>
        </r>
      </text>
    </comment>
    <comment ref="E2454" authorId="0" shapeId="0">
      <text>
        <r>
          <rPr>
            <b/>
            <sz val="9"/>
            <color indexed="81"/>
            <rFont val="Tahoma"/>
            <family val="2"/>
          </rPr>
          <t xml:space="preserve">Oabel, Archiel:
Redate 
(IMPEX staffswere  on leave)
</t>
        </r>
      </text>
    </comment>
    <comment ref="E2455" authorId="0" shapeId="0">
      <text>
        <r>
          <rPr>
            <b/>
            <sz val="9"/>
            <color indexed="81"/>
            <rFont val="Tahoma"/>
            <family val="2"/>
          </rPr>
          <t xml:space="preserve">Oabel, Archiel:
Redate 
(IMPEX staffswere  on leave)
</t>
        </r>
      </text>
    </comment>
    <comment ref="E2456" authorId="0" shapeId="0">
      <text>
        <r>
          <rPr>
            <b/>
            <sz val="9"/>
            <color indexed="81"/>
            <rFont val="Tahoma"/>
            <family val="2"/>
          </rPr>
          <t xml:space="preserve">Oabel, Archiel:
Redate 
(IMPEX staffswere  on leave)
</t>
        </r>
      </text>
    </comment>
    <comment ref="E2457" authorId="0" shapeId="0">
      <text>
        <r>
          <rPr>
            <b/>
            <sz val="9"/>
            <color indexed="81"/>
            <rFont val="Tahoma"/>
            <family val="2"/>
          </rPr>
          <t xml:space="preserve">Oabel, Archiel:
Redate 
(IMPEX staffswere  on leave)
</t>
        </r>
      </text>
    </comment>
    <comment ref="Y2466" authorId="0" shapeId="0">
      <text>
        <r>
          <rPr>
            <b/>
            <sz val="9"/>
            <color indexed="81"/>
            <rFont val="Tahoma"/>
            <family val="2"/>
          </rPr>
          <t>Oabel, Archiel:</t>
        </r>
        <r>
          <rPr>
            <sz val="9"/>
            <color indexed="81"/>
            <rFont val="Tahoma"/>
            <family val="2"/>
          </rPr>
          <t xml:space="preserve">
With Custom OT Charge due to unreturned boatnote
</t>
        </r>
      </text>
    </comment>
    <comment ref="Y2467" authorId="0" shapeId="0">
      <text>
        <r>
          <rPr>
            <b/>
            <sz val="9"/>
            <color indexed="81"/>
            <rFont val="Tahoma"/>
            <family val="2"/>
          </rPr>
          <t>Oabel, Archiel:</t>
        </r>
        <r>
          <rPr>
            <sz val="9"/>
            <color indexed="81"/>
            <rFont val="Tahoma"/>
            <family val="2"/>
          </rPr>
          <t xml:space="preserve">
With Custom OT Charge due to unreturned boatnote
</t>
        </r>
      </text>
    </comment>
    <comment ref="Y2468" authorId="0" shapeId="0">
      <text>
        <r>
          <rPr>
            <b/>
            <sz val="9"/>
            <color indexed="81"/>
            <rFont val="Tahoma"/>
            <family val="2"/>
          </rPr>
          <t>Oabel, Archiel:</t>
        </r>
        <r>
          <rPr>
            <sz val="9"/>
            <color indexed="81"/>
            <rFont val="Tahoma"/>
            <family val="2"/>
          </rPr>
          <t xml:space="preserve">
With Custom OT Charge due to unreturned boatnote
</t>
        </r>
      </text>
    </comment>
    <comment ref="Y2469" authorId="0" shapeId="0">
      <text>
        <r>
          <rPr>
            <b/>
            <sz val="9"/>
            <color indexed="81"/>
            <rFont val="Tahoma"/>
            <family val="2"/>
          </rPr>
          <t>Oabel, Archiel:</t>
        </r>
        <r>
          <rPr>
            <sz val="9"/>
            <color indexed="81"/>
            <rFont val="Tahoma"/>
            <family val="2"/>
          </rPr>
          <t xml:space="preserve">
With Custom OT Charge due to unreturned boatnote
</t>
        </r>
      </text>
    </comment>
    <comment ref="Y2470" authorId="0" shapeId="0">
      <text>
        <r>
          <rPr>
            <b/>
            <sz val="9"/>
            <color indexed="81"/>
            <rFont val="Tahoma"/>
            <family val="2"/>
          </rPr>
          <t>Oabel, Archiel:</t>
        </r>
        <r>
          <rPr>
            <sz val="9"/>
            <color indexed="81"/>
            <rFont val="Tahoma"/>
            <family val="2"/>
          </rPr>
          <t xml:space="preserve">
With Custom OT Charge due to unreturned boatnote
</t>
        </r>
      </text>
    </comment>
    <comment ref="Y2471" authorId="0" shapeId="0">
      <text>
        <r>
          <rPr>
            <b/>
            <sz val="9"/>
            <color indexed="81"/>
            <rFont val="Tahoma"/>
            <family val="2"/>
          </rPr>
          <t>Oabel, Archiel:</t>
        </r>
        <r>
          <rPr>
            <sz val="9"/>
            <color indexed="81"/>
            <rFont val="Tahoma"/>
            <family val="2"/>
          </rPr>
          <t xml:space="preserve">
With Custom OT Charge due to unreturned boatnote
</t>
        </r>
      </text>
    </comment>
    <comment ref="Y2472" authorId="0" shapeId="0">
      <text>
        <r>
          <rPr>
            <b/>
            <sz val="9"/>
            <color indexed="81"/>
            <rFont val="Tahoma"/>
            <family val="2"/>
          </rPr>
          <t>Oabel, Archiel:</t>
        </r>
        <r>
          <rPr>
            <sz val="9"/>
            <color indexed="81"/>
            <rFont val="Tahoma"/>
            <family val="2"/>
          </rPr>
          <t xml:space="preserve">
With Custom OT Charge due to unreturned boatnote
</t>
        </r>
      </text>
    </comment>
    <comment ref="Y2473" authorId="0" shapeId="0">
      <text>
        <r>
          <rPr>
            <b/>
            <sz val="9"/>
            <color indexed="81"/>
            <rFont val="Tahoma"/>
            <family val="2"/>
          </rPr>
          <t>Oabel, Archiel:</t>
        </r>
        <r>
          <rPr>
            <sz val="9"/>
            <color indexed="81"/>
            <rFont val="Tahoma"/>
            <family val="2"/>
          </rPr>
          <t xml:space="preserve">
With Custom OT Charge due to unreturned boatnote
</t>
        </r>
      </text>
    </comment>
    <comment ref="Y2536" authorId="0" shapeId="0">
      <text>
        <r>
          <rPr>
            <b/>
            <sz val="9"/>
            <color indexed="81"/>
            <rFont val="Tahoma"/>
            <family val="2"/>
          </rPr>
          <t>Oabel, Archiel:</t>
        </r>
        <r>
          <rPr>
            <sz val="9"/>
            <color indexed="81"/>
            <rFont val="Tahoma"/>
            <family val="2"/>
          </rPr>
          <t xml:space="preserve">
With Custom OT Charge due to unreturned boatnote
</t>
        </r>
      </text>
    </comment>
    <comment ref="Y2537" authorId="0" shapeId="0">
      <text>
        <r>
          <rPr>
            <b/>
            <sz val="9"/>
            <color indexed="81"/>
            <rFont val="Tahoma"/>
            <family val="2"/>
          </rPr>
          <t>Oabel, Archiel:</t>
        </r>
        <r>
          <rPr>
            <sz val="9"/>
            <color indexed="81"/>
            <rFont val="Tahoma"/>
            <family val="2"/>
          </rPr>
          <t xml:space="preserve">
With Custom OT Charge due to unreturned boatnote
</t>
        </r>
      </text>
    </comment>
    <comment ref="Y2538" authorId="0" shapeId="0">
      <text>
        <r>
          <rPr>
            <b/>
            <sz val="9"/>
            <color indexed="81"/>
            <rFont val="Tahoma"/>
            <family val="2"/>
          </rPr>
          <t>Oabel, Archiel:</t>
        </r>
        <r>
          <rPr>
            <sz val="9"/>
            <color indexed="81"/>
            <rFont val="Tahoma"/>
            <family val="2"/>
          </rPr>
          <t xml:space="preserve">
With Custom OT Charge due to unreturned boatnote
</t>
        </r>
      </text>
    </comment>
    <comment ref="Y2539" authorId="0" shapeId="0">
      <text>
        <r>
          <rPr>
            <b/>
            <sz val="9"/>
            <color indexed="81"/>
            <rFont val="Tahoma"/>
            <family val="2"/>
          </rPr>
          <t>Oabel, Archiel:</t>
        </r>
        <r>
          <rPr>
            <sz val="9"/>
            <color indexed="81"/>
            <rFont val="Tahoma"/>
            <family val="2"/>
          </rPr>
          <t xml:space="preserve">
With Custom OT Charge due to unreturned boatnote
</t>
        </r>
      </text>
    </comment>
  </commentList>
</comments>
</file>

<file path=xl/comments2.xml><?xml version="1.0" encoding="utf-8"?>
<comments xmlns="http://schemas.openxmlformats.org/spreadsheetml/2006/main">
  <authors>
    <author>Ramirez, Manilyn</author>
    <author>Oabel, Archiel</author>
  </authors>
  <commentList>
    <comment ref="I1603" authorId="0" shapeId="0">
      <text>
        <r>
          <rPr>
            <b/>
            <sz val="9"/>
            <color indexed="81"/>
            <rFont val="Tahoma"/>
            <family val="2"/>
          </rPr>
          <t>Ramirez, Manilyn:</t>
        </r>
        <r>
          <rPr>
            <sz val="9"/>
            <color indexed="81"/>
            <rFont val="Tahoma"/>
            <family val="2"/>
          </rPr>
          <t xml:space="preserve">
C/O ARCHIEL
</t>
        </r>
      </text>
    </comment>
    <comment ref="I1604" authorId="0" shapeId="0">
      <text>
        <r>
          <rPr>
            <b/>
            <sz val="9"/>
            <color indexed="81"/>
            <rFont val="Tahoma"/>
            <family val="2"/>
          </rPr>
          <t>Ramirez, Manilyn:</t>
        </r>
        <r>
          <rPr>
            <sz val="9"/>
            <color indexed="81"/>
            <rFont val="Tahoma"/>
            <family val="2"/>
          </rPr>
          <t xml:space="preserve">
C/O ARCHIEL
</t>
        </r>
      </text>
    </comment>
    <comment ref="I1605" authorId="0" shapeId="0">
      <text>
        <r>
          <rPr>
            <b/>
            <sz val="9"/>
            <color indexed="81"/>
            <rFont val="Tahoma"/>
            <family val="2"/>
          </rPr>
          <t>Ramirez, Manilyn:</t>
        </r>
        <r>
          <rPr>
            <sz val="9"/>
            <color indexed="81"/>
            <rFont val="Tahoma"/>
            <family val="2"/>
          </rPr>
          <t xml:space="preserve">
C/O ARCHIEL
</t>
        </r>
      </text>
    </comment>
    <comment ref="I1606" authorId="0" shapeId="0">
      <text>
        <r>
          <rPr>
            <b/>
            <sz val="9"/>
            <color indexed="81"/>
            <rFont val="Tahoma"/>
            <family val="2"/>
          </rPr>
          <t>Ramirez, Manilyn:</t>
        </r>
        <r>
          <rPr>
            <sz val="9"/>
            <color indexed="81"/>
            <rFont val="Tahoma"/>
            <family val="2"/>
          </rPr>
          <t xml:space="preserve">
C/O ARCHIEL
</t>
        </r>
      </text>
    </comment>
    <comment ref="I1607" authorId="0" shapeId="0">
      <text>
        <r>
          <rPr>
            <b/>
            <sz val="9"/>
            <color indexed="81"/>
            <rFont val="Tahoma"/>
            <family val="2"/>
          </rPr>
          <t>Ramirez, Manilyn:</t>
        </r>
        <r>
          <rPr>
            <sz val="9"/>
            <color indexed="81"/>
            <rFont val="Tahoma"/>
            <family val="2"/>
          </rPr>
          <t xml:space="preserve">
C/O ARCHIEL
</t>
        </r>
      </text>
    </comment>
    <comment ref="I1608" authorId="0" shapeId="0">
      <text>
        <r>
          <rPr>
            <b/>
            <sz val="9"/>
            <color indexed="81"/>
            <rFont val="Tahoma"/>
            <family val="2"/>
          </rPr>
          <t>Ramirez, Manilyn:</t>
        </r>
        <r>
          <rPr>
            <sz val="9"/>
            <color indexed="81"/>
            <rFont val="Tahoma"/>
            <family val="2"/>
          </rPr>
          <t xml:space="preserve">
C/O ARCHIEL</t>
        </r>
      </text>
    </comment>
    <comment ref="I1609" authorId="0" shapeId="0">
      <text>
        <r>
          <rPr>
            <b/>
            <sz val="9"/>
            <color indexed="81"/>
            <rFont val="Tahoma"/>
            <family val="2"/>
          </rPr>
          <t>Ramirez, Manilyn:</t>
        </r>
        <r>
          <rPr>
            <sz val="9"/>
            <color indexed="81"/>
            <rFont val="Tahoma"/>
            <family val="2"/>
          </rPr>
          <t xml:space="preserve">
C/O ARCHIEL</t>
        </r>
      </text>
    </comment>
    <comment ref="I1610" authorId="0" shapeId="0">
      <text>
        <r>
          <rPr>
            <b/>
            <sz val="9"/>
            <color indexed="81"/>
            <rFont val="Tahoma"/>
            <family val="2"/>
          </rPr>
          <t>Ramirez, Manilyn:</t>
        </r>
        <r>
          <rPr>
            <sz val="9"/>
            <color indexed="81"/>
            <rFont val="Tahoma"/>
            <family val="2"/>
          </rPr>
          <t xml:space="preserve">
C/O ARCHIEL</t>
        </r>
      </text>
    </comment>
    <comment ref="I1611" authorId="0" shapeId="0">
      <text>
        <r>
          <rPr>
            <b/>
            <sz val="9"/>
            <color indexed="81"/>
            <rFont val="Tahoma"/>
            <family val="2"/>
          </rPr>
          <t>Ramirez, Manilyn:</t>
        </r>
        <r>
          <rPr>
            <sz val="9"/>
            <color indexed="81"/>
            <rFont val="Tahoma"/>
            <family val="2"/>
          </rPr>
          <t xml:space="preserve">
C/O ARCHIEL</t>
        </r>
      </text>
    </comment>
    <comment ref="I1612" authorId="0" shapeId="0">
      <text>
        <r>
          <rPr>
            <b/>
            <sz val="9"/>
            <color indexed="81"/>
            <rFont val="Tahoma"/>
            <family val="2"/>
          </rPr>
          <t>Ramirez, Manilyn:</t>
        </r>
        <r>
          <rPr>
            <sz val="9"/>
            <color indexed="81"/>
            <rFont val="Tahoma"/>
            <family val="2"/>
          </rPr>
          <t xml:space="preserve">
C/O ARCHIEL</t>
        </r>
      </text>
    </comment>
    <comment ref="I1613" authorId="0" shapeId="0">
      <text>
        <r>
          <rPr>
            <b/>
            <sz val="9"/>
            <color indexed="81"/>
            <rFont val="Tahoma"/>
            <family val="2"/>
          </rPr>
          <t>Ramirez, Manilyn:</t>
        </r>
        <r>
          <rPr>
            <sz val="9"/>
            <color indexed="81"/>
            <rFont val="Tahoma"/>
            <family val="2"/>
          </rPr>
          <t xml:space="preserve">
C/O ARCHIEL</t>
        </r>
      </text>
    </comment>
    <comment ref="I1614" authorId="0" shapeId="0">
      <text>
        <r>
          <rPr>
            <b/>
            <sz val="9"/>
            <color indexed="81"/>
            <rFont val="Tahoma"/>
            <family val="2"/>
          </rPr>
          <t>Ramirez, Manilyn:</t>
        </r>
        <r>
          <rPr>
            <sz val="9"/>
            <color indexed="81"/>
            <rFont val="Tahoma"/>
            <family val="2"/>
          </rPr>
          <t xml:space="preserve">
C/O ARCHIEL</t>
        </r>
      </text>
    </comment>
    <comment ref="D1907" authorId="0" shapeId="0">
      <text>
        <r>
          <rPr>
            <b/>
            <sz val="9"/>
            <color indexed="81"/>
            <rFont val="Tahoma"/>
            <family val="2"/>
          </rPr>
          <t>Ramirez, Manilyn:</t>
        </r>
        <r>
          <rPr>
            <sz val="9"/>
            <color indexed="81"/>
            <rFont val="Tahoma"/>
            <family val="2"/>
          </rPr>
          <t xml:space="preserve">
WITH DN/CN (SI did not receive by Customer) c/o Archiel</t>
        </r>
      </text>
    </comment>
    <comment ref="F1985" authorId="1" shapeId="0">
      <text>
        <r>
          <rPr>
            <b/>
            <sz val="9"/>
            <color indexed="81"/>
            <rFont val="Tahoma"/>
            <family val="2"/>
          </rPr>
          <t>Oabel, Archiel:</t>
        </r>
        <r>
          <rPr>
            <sz val="9"/>
            <color indexed="81"/>
            <rFont val="Tahoma"/>
            <family val="2"/>
          </rPr>
          <t xml:space="preserve">
No hard copy (given) given to accounting</t>
        </r>
      </text>
    </comment>
    <comment ref="F1986" authorId="1" shapeId="0">
      <text>
        <r>
          <rPr>
            <b/>
            <sz val="9"/>
            <color indexed="81"/>
            <rFont val="Tahoma"/>
            <family val="2"/>
          </rPr>
          <t>Oabel, Archiel:</t>
        </r>
        <r>
          <rPr>
            <sz val="9"/>
            <color indexed="81"/>
            <rFont val="Tahoma"/>
            <family val="2"/>
          </rPr>
          <t xml:space="preserve">
No hard copy (given) given to accounting</t>
        </r>
      </text>
    </comment>
    <comment ref="F1987" authorId="1" shapeId="0">
      <text>
        <r>
          <rPr>
            <b/>
            <sz val="9"/>
            <color indexed="81"/>
            <rFont val="Tahoma"/>
            <family val="2"/>
          </rPr>
          <t>Oabel, Archiel:</t>
        </r>
        <r>
          <rPr>
            <sz val="9"/>
            <color indexed="81"/>
            <rFont val="Tahoma"/>
            <family val="2"/>
          </rPr>
          <t xml:space="preserve">
No hard copy (given) given to accounting</t>
        </r>
      </text>
    </comment>
    <comment ref="F1988" authorId="1" shapeId="0">
      <text>
        <r>
          <rPr>
            <b/>
            <sz val="9"/>
            <color indexed="81"/>
            <rFont val="Tahoma"/>
            <family val="2"/>
          </rPr>
          <t>Oabel, Archiel:</t>
        </r>
        <r>
          <rPr>
            <sz val="9"/>
            <color indexed="81"/>
            <rFont val="Tahoma"/>
            <family val="2"/>
          </rPr>
          <t xml:space="preserve">
No hard copy (given) given to accounting</t>
        </r>
      </text>
    </comment>
    <comment ref="F1989" authorId="1" shapeId="0">
      <text>
        <r>
          <rPr>
            <b/>
            <sz val="9"/>
            <color indexed="81"/>
            <rFont val="Tahoma"/>
            <family val="2"/>
          </rPr>
          <t>Oabel, Archiel:</t>
        </r>
        <r>
          <rPr>
            <sz val="9"/>
            <color indexed="81"/>
            <rFont val="Tahoma"/>
            <family val="2"/>
          </rPr>
          <t xml:space="preserve">
No hard copy (given) given to accounting</t>
        </r>
      </text>
    </comment>
    <comment ref="F1990" authorId="1" shapeId="0">
      <text>
        <r>
          <rPr>
            <b/>
            <sz val="9"/>
            <color indexed="81"/>
            <rFont val="Tahoma"/>
            <family val="2"/>
          </rPr>
          <t>Oabel, Archiel:</t>
        </r>
        <r>
          <rPr>
            <sz val="9"/>
            <color indexed="81"/>
            <rFont val="Tahoma"/>
            <family val="2"/>
          </rPr>
          <t xml:space="preserve">
No hard copy (given) given to accounting</t>
        </r>
      </text>
    </comment>
  </commentList>
</comments>
</file>

<file path=xl/sharedStrings.xml><?xml version="1.0" encoding="utf-8"?>
<sst xmlns="http://schemas.openxmlformats.org/spreadsheetml/2006/main" count="65659" uniqueCount="6806">
  <si>
    <t>Sales Invoice 
Number</t>
  </si>
  <si>
    <t>Delivery Receipt Number</t>
  </si>
  <si>
    <t>Shipment 
Group</t>
  </si>
  <si>
    <t>Job 
Number</t>
  </si>
  <si>
    <t>Item No</t>
  </si>
  <si>
    <t>Quantity</t>
  </si>
  <si>
    <t>Price
(PHP)</t>
  </si>
  <si>
    <t>Unit</t>
  </si>
  <si>
    <t>Price
(USD)</t>
  </si>
  <si>
    <t>General Ticket
Status</t>
  </si>
  <si>
    <t>Quotation Number</t>
  </si>
  <si>
    <t>Remarks</t>
  </si>
  <si>
    <t>G-Itos (DD120)
Status</t>
  </si>
  <si>
    <t>94012-1</t>
  </si>
  <si>
    <t>94015-1</t>
  </si>
  <si>
    <t>-</t>
  </si>
  <si>
    <t>26917-1</t>
  </si>
  <si>
    <t>K2520 PLATE</t>
  </si>
  <si>
    <t xml:space="preserve">55329-0D510 #2. BEND </t>
  </si>
  <si>
    <t>55329-0D510 #4. RESTRIKE</t>
  </si>
  <si>
    <t>55329-0D510 #5. PIERCE-1</t>
  </si>
  <si>
    <t>55425-0D130  #1. BLANK</t>
  </si>
  <si>
    <t>55425-0D130 #2. FORM</t>
  </si>
  <si>
    <t>55425-0D130 #3. FLANGE</t>
  </si>
  <si>
    <t>55425-0D130 #4. RESTRIKE</t>
  </si>
  <si>
    <t>55425-0D130 #5. PIERCE-1</t>
  </si>
  <si>
    <t>18181-5R0-0000</t>
  </si>
  <si>
    <t xml:space="preserve">18181-R1AA-A000 </t>
  </si>
  <si>
    <t>HS01-040-0003 CORE PLATE</t>
  </si>
  <si>
    <t>KPY JIG  OP-10 PROCESS</t>
  </si>
  <si>
    <t>CUSTOMER</t>
  </si>
  <si>
    <t>YUTAKA MANUFACTURING</t>
  </si>
  <si>
    <t>FCC (PHILIPPINES)</t>
  </si>
  <si>
    <t>SANYO DENKI</t>
  </si>
  <si>
    <t>VACUUMTECH</t>
  </si>
  <si>
    <t>OGINO PHILIPPINES</t>
  </si>
  <si>
    <t>SHOSHIBA</t>
  </si>
  <si>
    <t>MITSUBA PHILS. CORP1</t>
  </si>
  <si>
    <t>IMASEN PHILIPPINE</t>
  </si>
  <si>
    <t>YAMASHIN CEBU FILTER</t>
  </si>
  <si>
    <t>GOSHI PHILIPPINES</t>
  </si>
  <si>
    <t>SHOWA ALUMINUM</t>
  </si>
  <si>
    <t>MITSUBA PHILS. CORP2</t>
  </si>
  <si>
    <t>FCC DO BRASIL LTDA</t>
  </si>
  <si>
    <t>FTEC</t>
  </si>
  <si>
    <t>FTEC-TDM</t>
  </si>
  <si>
    <t>TECHNOL-EIGHT</t>
  </si>
  <si>
    <t>Closed</t>
  </si>
  <si>
    <t>Hold</t>
  </si>
  <si>
    <t>DD120-OK</t>
  </si>
  <si>
    <t>Cancelled</t>
  </si>
  <si>
    <t>SET</t>
  </si>
  <si>
    <t>FOREX</t>
  </si>
  <si>
    <t>Jan</t>
  </si>
  <si>
    <t>Feb</t>
  </si>
  <si>
    <t>Mar</t>
  </si>
  <si>
    <t>Apr</t>
  </si>
  <si>
    <t>May</t>
  </si>
  <si>
    <t>Jun</t>
  </si>
  <si>
    <t>Jul</t>
  </si>
  <si>
    <t>Aug</t>
  </si>
  <si>
    <t>Sep</t>
  </si>
  <si>
    <t>Oct</t>
  </si>
  <si>
    <t>Nov</t>
  </si>
  <si>
    <t>Dec</t>
  </si>
  <si>
    <t>94042, 94043</t>
  </si>
  <si>
    <t>09751</t>
  </si>
  <si>
    <t>09752</t>
  </si>
  <si>
    <t>095753</t>
  </si>
  <si>
    <t>095754</t>
  </si>
  <si>
    <t>095755</t>
  </si>
  <si>
    <t>095756</t>
  </si>
  <si>
    <t>095757</t>
  </si>
  <si>
    <t>095758</t>
  </si>
  <si>
    <t>095759</t>
  </si>
  <si>
    <t>095760</t>
  </si>
  <si>
    <t>095761</t>
  </si>
  <si>
    <t>095762</t>
  </si>
  <si>
    <t>095765</t>
  </si>
  <si>
    <t>095766</t>
  </si>
  <si>
    <t>095767</t>
  </si>
  <si>
    <t>095768</t>
  </si>
  <si>
    <t>095769</t>
  </si>
  <si>
    <t>95770-1</t>
  </si>
  <si>
    <t>95770-2</t>
  </si>
  <si>
    <t>095771</t>
  </si>
  <si>
    <t>095771-1</t>
  </si>
  <si>
    <t>095771-2</t>
  </si>
  <si>
    <t>095772</t>
  </si>
  <si>
    <t>095772-1</t>
  </si>
  <si>
    <t>095772-2</t>
  </si>
  <si>
    <t>095773</t>
  </si>
  <si>
    <t>095773-1</t>
  </si>
  <si>
    <t>095773-2</t>
  </si>
  <si>
    <t>095774</t>
  </si>
  <si>
    <t>095774-1</t>
  </si>
  <si>
    <t>095774-2</t>
  </si>
  <si>
    <t>095775</t>
  </si>
  <si>
    <t>095775-1</t>
  </si>
  <si>
    <t>095775-2</t>
  </si>
  <si>
    <t>095776</t>
  </si>
  <si>
    <t>095777</t>
  </si>
  <si>
    <t>095778</t>
  </si>
  <si>
    <t>095779</t>
  </si>
  <si>
    <t>095781</t>
  </si>
  <si>
    <t>095782</t>
  </si>
  <si>
    <t>095783</t>
  </si>
  <si>
    <t>095784</t>
  </si>
  <si>
    <t>095785</t>
  </si>
  <si>
    <t>095785-1</t>
  </si>
  <si>
    <t>095785-2</t>
  </si>
  <si>
    <t>095786</t>
  </si>
  <si>
    <t>095787</t>
  </si>
  <si>
    <t>095788</t>
  </si>
  <si>
    <t>095789</t>
  </si>
  <si>
    <t>095789-1</t>
  </si>
  <si>
    <t>095789-2</t>
  </si>
  <si>
    <t>095790</t>
  </si>
  <si>
    <t>095790-1</t>
  </si>
  <si>
    <t>095790-2</t>
  </si>
  <si>
    <t>095791</t>
  </si>
  <si>
    <t>095791-1</t>
  </si>
  <si>
    <t>095791-2</t>
  </si>
  <si>
    <t>095792</t>
  </si>
  <si>
    <t>095792-1</t>
  </si>
  <si>
    <t>095792-2</t>
  </si>
  <si>
    <t>095793</t>
  </si>
  <si>
    <t>095793-1</t>
  </si>
  <si>
    <t>095793-2</t>
  </si>
  <si>
    <t>095794</t>
  </si>
  <si>
    <t>095794-1</t>
  </si>
  <si>
    <t>095794-2</t>
  </si>
  <si>
    <t>095795</t>
  </si>
  <si>
    <t>095795-1</t>
  </si>
  <si>
    <t>095795-2</t>
  </si>
  <si>
    <t>095796</t>
  </si>
  <si>
    <t>095796-1</t>
  </si>
  <si>
    <t>095796-2</t>
  </si>
  <si>
    <t>095797</t>
  </si>
  <si>
    <t>095797-1</t>
  </si>
  <si>
    <t>095797-2</t>
  </si>
  <si>
    <t>097153</t>
  </si>
  <si>
    <t>097154</t>
  </si>
  <si>
    <t>097155</t>
  </si>
  <si>
    <t>097156</t>
  </si>
  <si>
    <t>097157</t>
  </si>
  <si>
    <t>097158</t>
  </si>
  <si>
    <t>097158-1</t>
  </si>
  <si>
    <t>097158-2</t>
  </si>
  <si>
    <t>097160</t>
  </si>
  <si>
    <t>097161</t>
  </si>
  <si>
    <t>097162</t>
  </si>
  <si>
    <t>097163</t>
  </si>
  <si>
    <t>097164</t>
  </si>
  <si>
    <t>097165</t>
  </si>
  <si>
    <t>097166</t>
  </si>
  <si>
    <t>097167</t>
  </si>
  <si>
    <t>097168</t>
  </si>
  <si>
    <t>097169</t>
  </si>
  <si>
    <t>097170</t>
  </si>
  <si>
    <t>097171-1</t>
  </si>
  <si>
    <t>097171-2</t>
  </si>
  <si>
    <t>097172</t>
  </si>
  <si>
    <t>97172-1</t>
  </si>
  <si>
    <t>097172-2</t>
  </si>
  <si>
    <t>097173</t>
  </si>
  <si>
    <t>097173-1</t>
  </si>
  <si>
    <t>097173-2</t>
  </si>
  <si>
    <t>097174</t>
  </si>
  <si>
    <t>097175</t>
  </si>
  <si>
    <t>097176</t>
  </si>
  <si>
    <t>097177</t>
  </si>
  <si>
    <t>097178</t>
  </si>
  <si>
    <t>097179</t>
  </si>
  <si>
    <t>097180</t>
  </si>
  <si>
    <t>097181</t>
  </si>
  <si>
    <t>097182</t>
  </si>
  <si>
    <t>097183</t>
  </si>
  <si>
    <t>097184</t>
  </si>
  <si>
    <t>097185</t>
  </si>
  <si>
    <t>097185-1</t>
  </si>
  <si>
    <t>097185-2</t>
  </si>
  <si>
    <t>097186</t>
  </si>
  <si>
    <t>097186-1</t>
  </si>
  <si>
    <t>097186-2</t>
  </si>
  <si>
    <t>097187</t>
  </si>
  <si>
    <t>097187-1</t>
  </si>
  <si>
    <t>097187-2</t>
  </si>
  <si>
    <t>097188</t>
  </si>
  <si>
    <t>097188-1</t>
  </si>
  <si>
    <t>097188-2</t>
  </si>
  <si>
    <t>097191</t>
  </si>
  <si>
    <t>097192</t>
  </si>
  <si>
    <t>097193</t>
  </si>
  <si>
    <t>097196</t>
  </si>
  <si>
    <t>097197</t>
  </si>
  <si>
    <t>097198</t>
  </si>
  <si>
    <t>097199</t>
  </si>
  <si>
    <t>097200</t>
  </si>
  <si>
    <t>29273-1</t>
  </si>
  <si>
    <t>29273-2</t>
  </si>
  <si>
    <t>29274-1</t>
  </si>
  <si>
    <t>29274-2</t>
  </si>
  <si>
    <t>29275-1</t>
  </si>
  <si>
    <t>29275-2</t>
  </si>
  <si>
    <t>29276-1</t>
  </si>
  <si>
    <t>29276-2</t>
  </si>
  <si>
    <t>29277-1</t>
  </si>
  <si>
    <t>29277-2</t>
  </si>
  <si>
    <t>29278-1</t>
  </si>
  <si>
    <t>29278-2</t>
  </si>
  <si>
    <t>29287-1</t>
  </si>
  <si>
    <t>29287-2</t>
  </si>
  <si>
    <t>29293-1</t>
  </si>
  <si>
    <t>29293-2</t>
  </si>
  <si>
    <t>29294-1</t>
  </si>
  <si>
    <t>29294-2</t>
  </si>
  <si>
    <t>29295-1</t>
  </si>
  <si>
    <t>29295-2</t>
  </si>
  <si>
    <t>29296-1</t>
  </si>
  <si>
    <t>29296-2</t>
  </si>
  <si>
    <t>29297-1</t>
  </si>
  <si>
    <t>29297-2</t>
  </si>
  <si>
    <t>29298-1</t>
  </si>
  <si>
    <t>29298-2</t>
  </si>
  <si>
    <t>29299-1</t>
  </si>
  <si>
    <t>29299-2</t>
  </si>
  <si>
    <t>29300-1</t>
  </si>
  <si>
    <t>29300-2</t>
  </si>
  <si>
    <t>30401-1</t>
  </si>
  <si>
    <t>30401-2</t>
  </si>
  <si>
    <t>30412-1</t>
  </si>
  <si>
    <t>30412-2</t>
  </si>
  <si>
    <t>030426</t>
  </si>
  <si>
    <t>30426-1</t>
  </si>
  <si>
    <t>30426-2</t>
  </si>
  <si>
    <t>030427-1</t>
  </si>
  <si>
    <t>30427-2</t>
  </si>
  <si>
    <t>30428-1</t>
  </si>
  <si>
    <t>30428-2</t>
  </si>
  <si>
    <t>30441-1</t>
  </si>
  <si>
    <t>30441-2</t>
  </si>
  <si>
    <t>30442-1</t>
  </si>
  <si>
    <t>30442-2</t>
  </si>
  <si>
    <t>30443-1</t>
  </si>
  <si>
    <t>30443-2</t>
  </si>
  <si>
    <t>30444-1</t>
  </si>
  <si>
    <t>30444-2</t>
  </si>
  <si>
    <t>CANCELLED</t>
  </si>
  <si>
    <t>MY00013XB</t>
  </si>
  <si>
    <t>MY00018XB</t>
  </si>
  <si>
    <t>MY00028XB</t>
  </si>
  <si>
    <t>MY00029XB</t>
  </si>
  <si>
    <t>MY00014XB</t>
  </si>
  <si>
    <t>MY00015XB</t>
  </si>
  <si>
    <t>MY00016XB</t>
  </si>
  <si>
    <t>MY00019XB</t>
  </si>
  <si>
    <t>MY00020XB</t>
  </si>
  <si>
    <t>MY00021XB</t>
  </si>
  <si>
    <t>MY00027XB</t>
  </si>
  <si>
    <t>MY00022XB</t>
  </si>
  <si>
    <t>MY00011XB</t>
  </si>
  <si>
    <t>MY00025XB</t>
  </si>
  <si>
    <t>MY00026XB</t>
  </si>
  <si>
    <t>MY00032XB</t>
  </si>
  <si>
    <t>MY00036XB</t>
  </si>
  <si>
    <t>MY00034XB</t>
  </si>
  <si>
    <t>MY00035XB</t>
  </si>
  <si>
    <t>MY00030XB</t>
  </si>
  <si>
    <t>MY00031XB</t>
  </si>
  <si>
    <t>MY00017XB</t>
  </si>
  <si>
    <t>MY00033XB</t>
  </si>
  <si>
    <t>MY00037XB</t>
  </si>
  <si>
    <t>MY00038XB</t>
  </si>
  <si>
    <t>MY00039XB</t>
  </si>
  <si>
    <t>MY50027XA</t>
  </si>
  <si>
    <t>MY50029XA</t>
  </si>
  <si>
    <t>MY50030XA</t>
  </si>
  <si>
    <t>MY50032XA</t>
  </si>
  <si>
    <t>MY50028XA</t>
  </si>
  <si>
    <t>MY50031XA</t>
  </si>
  <si>
    <t>MY00040XB</t>
  </si>
  <si>
    <t>MY00041XB</t>
  </si>
  <si>
    <t>MY00054XB</t>
  </si>
  <si>
    <t>MY00050XB</t>
  </si>
  <si>
    <t>MY00052XB</t>
  </si>
  <si>
    <t>MY00053XB</t>
  </si>
  <si>
    <t>MY00071XB</t>
  </si>
  <si>
    <t>MY00072XB</t>
  </si>
  <si>
    <t>MY50036XA</t>
  </si>
  <si>
    <t>MY00058XB</t>
  </si>
  <si>
    <t>MY00059XB</t>
  </si>
  <si>
    <t>MY00060XB</t>
  </si>
  <si>
    <t>MY50035XA</t>
  </si>
  <si>
    <t>MY50037XA</t>
  </si>
  <si>
    <t>MY50038XA</t>
  </si>
  <si>
    <t>MY50039XA</t>
  </si>
  <si>
    <t>MY50040XA</t>
  </si>
  <si>
    <t>MY50014XA</t>
  </si>
  <si>
    <t>MY50018XA</t>
  </si>
  <si>
    <t>MY50019XA</t>
  </si>
  <si>
    <t>MY50020XA</t>
  </si>
  <si>
    <t>MY00055XB</t>
  </si>
  <si>
    <t>MY00056XB</t>
  </si>
  <si>
    <t>MY00067XB</t>
  </si>
  <si>
    <t>MY00068XB</t>
  </si>
  <si>
    <t>MY00070XB</t>
  </si>
  <si>
    <t>MY50015XA</t>
  </si>
  <si>
    <t>MY00045XB</t>
  </si>
  <si>
    <t>MY00051XB</t>
  </si>
  <si>
    <t>MY00062XB</t>
  </si>
  <si>
    <t>MY00063XB</t>
  </si>
  <si>
    <t>MY00064XB</t>
  </si>
  <si>
    <t>MY00065XB</t>
  </si>
  <si>
    <t>MY00066XB</t>
  </si>
  <si>
    <t>MY00116XC</t>
  </si>
  <si>
    <t>MY00087XB</t>
  </si>
  <si>
    <t>MY00057XB</t>
  </si>
  <si>
    <t>MY00061XB</t>
  </si>
  <si>
    <t>MY50022XA</t>
  </si>
  <si>
    <t>MY50033XA</t>
  </si>
  <si>
    <t>MY50034XA</t>
  </si>
  <si>
    <t>MY00047XB</t>
  </si>
  <si>
    <t>MY00048XB</t>
  </si>
  <si>
    <t>MY00082XB</t>
  </si>
  <si>
    <t>MY00126XB</t>
  </si>
  <si>
    <t>MY00105XB</t>
  </si>
  <si>
    <t>MY00106XB</t>
  </si>
  <si>
    <t>MY00138XC</t>
  </si>
  <si>
    <t>MY00122XB</t>
  </si>
  <si>
    <t>MY00123XB</t>
  </si>
  <si>
    <t>MY00124XB</t>
  </si>
  <si>
    <t>MY00125XB</t>
  </si>
  <si>
    <t>MY50016XA</t>
  </si>
  <si>
    <t>MY50017XA</t>
  </si>
  <si>
    <t>MY50023XA</t>
  </si>
  <si>
    <t>MY50024XA</t>
  </si>
  <si>
    <t>MY00093XA</t>
  </si>
  <si>
    <t>MY00097XA</t>
  </si>
  <si>
    <t>MY00099XA</t>
  </si>
  <si>
    <t>MY00085XB</t>
  </si>
  <si>
    <t>MY00073XB</t>
  </si>
  <si>
    <t>MY00109XB</t>
  </si>
  <si>
    <t>MY00127XB</t>
  </si>
  <si>
    <t>MY00140XB</t>
  </si>
  <si>
    <t>MY00088XB</t>
  </si>
  <si>
    <t>MY00069XB</t>
  </si>
  <si>
    <t>MY00136XB</t>
  </si>
  <si>
    <t>MY00094XA</t>
  </si>
  <si>
    <t>MY00089XB</t>
  </si>
  <si>
    <t>MY00083XB</t>
  </si>
  <si>
    <t>MY00084XB</t>
  </si>
  <si>
    <t>MY00141XB</t>
  </si>
  <si>
    <t>MY00092XA</t>
  </si>
  <si>
    <t>MY00095XA</t>
  </si>
  <si>
    <t>MY00110XB</t>
  </si>
  <si>
    <t>MY00111XB</t>
  </si>
  <si>
    <t>MY00114XB</t>
  </si>
  <si>
    <t>MY00113XB</t>
  </si>
  <si>
    <t>MY00115XB</t>
  </si>
  <si>
    <t>MY00147XB</t>
  </si>
  <si>
    <t>MY00157XB</t>
  </si>
  <si>
    <t>MY00112XB</t>
  </si>
  <si>
    <t>MY00119XB</t>
  </si>
  <si>
    <t>MY00150XB</t>
  </si>
  <si>
    <t>MY00151XB</t>
  </si>
  <si>
    <t>MY00155XB</t>
  </si>
  <si>
    <t>MY00154XB</t>
  </si>
  <si>
    <t>MY00098XA</t>
  </si>
  <si>
    <t>MY00096XA</t>
  </si>
  <si>
    <t>MY00145XB</t>
  </si>
  <si>
    <t xml:space="preserve">JNL 350 OL </t>
  </si>
  <si>
    <t>JNL 350 OL DRAWING MOULD</t>
  </si>
  <si>
    <t>MBTELECTRODE UPPER</t>
  </si>
  <si>
    <t xml:space="preserve">1111629 DIFFUSER #3304 </t>
  </si>
  <si>
    <t>YS4X7-00  SHAVING</t>
  </si>
  <si>
    <t xml:space="preserve">2311-35308-7-1100 #203 </t>
  </si>
  <si>
    <t xml:space="preserve">TLAA #14. ADJUSTMENT DIE </t>
  </si>
  <si>
    <t>2311-35308-7-1700 #204</t>
  </si>
  <si>
    <t>2311-35308-7-0900 #203</t>
  </si>
  <si>
    <t>2311-35308-7-0700 #203</t>
  </si>
  <si>
    <t>18310-T7B-J020-M1-2000 BODY</t>
  </si>
  <si>
    <t xml:space="preserve">RC57-05-01-0 DIES </t>
  </si>
  <si>
    <t>YRC6VA 9-17 CORE PIN (SKD11)</t>
  </si>
  <si>
    <t>DISTRIBUTOR 3 CAVITY</t>
  </si>
  <si>
    <t xml:space="preserve">1111629 DIFFUSER#3304 </t>
  </si>
  <si>
    <t xml:space="preserve">UPPER CLAMP JIG </t>
  </si>
  <si>
    <t>2311-35308-7-0700 #104</t>
  </si>
  <si>
    <t>2311-35308-7-0500  #104</t>
  </si>
  <si>
    <t>2311-35308-7-0500  #203</t>
  </si>
  <si>
    <t>21-3702011/12-2 #1128 PP</t>
  </si>
  <si>
    <t>JNL-750 IL DRAWING</t>
  </si>
  <si>
    <t xml:space="preserve"> JNL-750 IL BODYSPINNING</t>
  </si>
  <si>
    <t>JNL-750 OL 1ST DRAWING</t>
  </si>
  <si>
    <t>JNL-750 OL BODYSPINNING</t>
  </si>
  <si>
    <t xml:space="preserve">2311-35308-7-1100 RR 203 </t>
  </si>
  <si>
    <t>DISTRIBUTOR 2 CAVITY</t>
  </si>
  <si>
    <t xml:space="preserve">DIE SET G UPPER DIE </t>
  </si>
  <si>
    <t>DIE SET G  LOWER DIE</t>
  </si>
  <si>
    <t>DIE SET E LOWER DIE</t>
  </si>
  <si>
    <t>DIE SET I LOWER DIE</t>
  </si>
  <si>
    <t>JNL-600 IL NECKING</t>
  </si>
  <si>
    <t>#3361A BUTTON DIE</t>
  </si>
  <si>
    <t xml:space="preserve"> #3361B BUTTON DIE</t>
  </si>
  <si>
    <t>#5558A BUTTON DIE</t>
  </si>
  <si>
    <t>JNL-600 IL DRAWING</t>
  </si>
  <si>
    <t>JNL-600 IL BODY SPINNING</t>
  </si>
  <si>
    <t>JNL-600 OL 1ST DRAWING</t>
  </si>
  <si>
    <t>JNL-600 OL 2ND DRAWING</t>
  </si>
  <si>
    <t>JNL-600 OL BODY SPINNING</t>
  </si>
  <si>
    <t>JNS-350 IL BLANK MOLD 1</t>
  </si>
  <si>
    <t>JNS-450 IL BLANK MOLD 1</t>
  </si>
  <si>
    <t>JNS-450 IL BLANK MOLD 2</t>
  </si>
  <si>
    <t>JNS-450 OL BLANK MOLD 1</t>
  </si>
  <si>
    <t xml:space="preserve">2311-35308-7-0700 FR 203 </t>
  </si>
  <si>
    <t>2311-35308-7-0500 FR 203</t>
  </si>
  <si>
    <t xml:space="preserve">#113 1-DIE RR EMBOSS </t>
  </si>
  <si>
    <t>#127 1-DIE FR EMBOSS</t>
  </si>
  <si>
    <t>#205 1-PUNCH FR EMBOSS</t>
  </si>
  <si>
    <t>JNS-350 IL BLANK MOLD 2</t>
  </si>
  <si>
    <t>JNL-500 IB VMBP-000031</t>
  </si>
  <si>
    <t>JNL-500 IB DRAWING BH</t>
  </si>
  <si>
    <t>#5558B BUTTON DIE</t>
  </si>
  <si>
    <t>#4412 BUTTON DIE</t>
  </si>
  <si>
    <t>#4413 PIERCE PUNCH</t>
  </si>
  <si>
    <t>#8808 PIERCE PUNCH</t>
  </si>
  <si>
    <t>#8809 DIE INSERT</t>
  </si>
  <si>
    <t xml:space="preserve">HS01-377-0000 CORE PLATE </t>
  </si>
  <si>
    <t>2311-35308-7-0700FR 104</t>
  </si>
  <si>
    <t>#3359 SHOULDER PUNCH</t>
  </si>
  <si>
    <t xml:space="preserve"> #5561 SHOULDER PUNCH</t>
  </si>
  <si>
    <t xml:space="preserve">JNS-350 OB BLANK MOLD </t>
  </si>
  <si>
    <t>JNL-600 IB DRAW MOLD</t>
  </si>
  <si>
    <t>JNL-600 OB DRAW MOLD</t>
  </si>
  <si>
    <t>JNL-500 IB VMP-000030</t>
  </si>
  <si>
    <t>JNL-500 IB VMBP-000032</t>
  </si>
  <si>
    <t xml:space="preserve"> JNL600 IL DRAW LOWER DIE</t>
  </si>
  <si>
    <t>BASE OF LOWER MODIF</t>
  </si>
  <si>
    <t>LOWER DIE (S50C NEW)</t>
  </si>
  <si>
    <t>UPPER DIE (S50C NEW)</t>
  </si>
  <si>
    <t>#1123 MARKING PUNCH</t>
  </si>
  <si>
    <t>JNL750 OL 2ND LOWER DIE</t>
  </si>
  <si>
    <t>JNL750 OL BODY SPINNING</t>
  </si>
  <si>
    <t>JNL750 IL NECKING LOWER</t>
  </si>
  <si>
    <t>JNL750 IL BODY SPINNING</t>
  </si>
  <si>
    <t>JNS-350 OL BLANK MOLD 1</t>
  </si>
  <si>
    <t>JNS-350 OL BLANK MOLD 2</t>
  </si>
  <si>
    <t>JNS-350 IB DRAW MOLD</t>
  </si>
  <si>
    <t>JNS-350 OB DRAW MOLD</t>
  </si>
  <si>
    <t>JNS350 IL DRAWING</t>
  </si>
  <si>
    <t>JNS350 OL 1st DRAWING</t>
  </si>
  <si>
    <t>JNS350 OL 2nd DRAWING</t>
  </si>
  <si>
    <t>DISTRIBUTOR 2 CAVITY-1</t>
  </si>
  <si>
    <t xml:space="preserve">RC02-08-05-0 DIES </t>
  </si>
  <si>
    <t>NECKINGROLLER(SKD11 NEW)</t>
  </si>
  <si>
    <t>NECKING ROLLER SANBEN</t>
  </si>
  <si>
    <t>#0018 CAM DRIVER</t>
  </si>
  <si>
    <t xml:space="preserve">2311-35308-7-1100RR 203 </t>
  </si>
  <si>
    <t xml:space="preserve"> #204 1-PUNCH RR EMBOSS</t>
  </si>
  <si>
    <t>REPAIR DIE JNL750 IL BL1</t>
  </si>
  <si>
    <t>JNS450 350 IL NECKING</t>
  </si>
  <si>
    <t>RC02-08-05-0</t>
  </si>
  <si>
    <t>UPPER CHUCK</t>
  </si>
  <si>
    <t>LOWER CHUCK</t>
  </si>
  <si>
    <t>JNL750 OB DRAW</t>
  </si>
  <si>
    <t>JNS450 IL DRAWING</t>
  </si>
  <si>
    <t>JNS450350 ILBODYSPINNING</t>
  </si>
  <si>
    <t>2311-35308-7-0500 FR 104</t>
  </si>
  <si>
    <t>2311-35308-7-0500 203 FR</t>
  </si>
  <si>
    <t>#204 1-PUNCH RR EMBOSS-1</t>
  </si>
  <si>
    <t>#127 1-DIE FR EMBOSS-1</t>
  </si>
  <si>
    <t>#205 1-PUNCH FR EMBOSS-1</t>
  </si>
  <si>
    <t>#4454 SHOULDER PUNCH</t>
  </si>
  <si>
    <t>#5561 SHOULDER PUNCH-1</t>
  </si>
  <si>
    <t>#113 1-DIE RR EMBOSS-1</t>
  </si>
  <si>
    <t>M9AC 03-01 DIE HOLDER</t>
  </si>
  <si>
    <t>#4458 SHOULDER PUNCH</t>
  </si>
  <si>
    <t>#4459 SHOULDER PUNCH</t>
  </si>
  <si>
    <t>#3361 B BUTTON DIE</t>
  </si>
  <si>
    <t>#3361 A BUTTON DIE</t>
  </si>
  <si>
    <t>JNS450 OL 1ST DRAWING</t>
  </si>
  <si>
    <t>JNS450 OL 2ND DRAWING</t>
  </si>
  <si>
    <t>#5607 BUTTON DIE</t>
  </si>
  <si>
    <t>LCS</t>
  </si>
  <si>
    <t>17-17600</t>
  </si>
  <si>
    <t>17-17622</t>
  </si>
  <si>
    <t>17-17616</t>
  </si>
  <si>
    <t>16-17492 REV.01</t>
  </si>
  <si>
    <t>16-17502</t>
  </si>
  <si>
    <t>17-17601</t>
  </si>
  <si>
    <t>17-17624</t>
  </si>
  <si>
    <t>16-17574</t>
  </si>
  <si>
    <t>16-17554 REV.02</t>
  </si>
  <si>
    <t>17-17620</t>
  </si>
  <si>
    <t>17-17586</t>
  </si>
  <si>
    <t>16-17569</t>
  </si>
  <si>
    <t>17-17575</t>
  </si>
  <si>
    <t>17-17621</t>
  </si>
  <si>
    <t>16-17552</t>
  </si>
  <si>
    <t>16-17549</t>
  </si>
  <si>
    <t>17-17615</t>
  </si>
  <si>
    <t>16-17555</t>
  </si>
  <si>
    <t>16-17517 REV.01</t>
  </si>
  <si>
    <t>16-17493 REV.01</t>
  </si>
  <si>
    <t>16-17503</t>
  </si>
  <si>
    <t>16-17526</t>
  </si>
  <si>
    <t>16-17548</t>
  </si>
  <si>
    <t>16-17550</t>
  </si>
  <si>
    <t>16-17551</t>
  </si>
  <si>
    <t>17-17611</t>
  </si>
  <si>
    <t>16-17495 REV.01</t>
  </si>
  <si>
    <t xml:space="preserve">16-17525 REV.01 </t>
  </si>
  <si>
    <t>17-17579</t>
  </si>
  <si>
    <t xml:space="preserve">MY00049XB </t>
  </si>
  <si>
    <t>MY00074XB</t>
  </si>
  <si>
    <t xml:space="preserve">MY00075XB </t>
  </si>
  <si>
    <t>MY50026XA</t>
  </si>
  <si>
    <t>MY50025XA</t>
  </si>
  <si>
    <t>MY00139XB</t>
  </si>
  <si>
    <t>MY00144XB</t>
  </si>
  <si>
    <t>MY00146XB</t>
  </si>
  <si>
    <t>MY00148XB</t>
  </si>
  <si>
    <t>MY00152XB</t>
  </si>
  <si>
    <t>MY00153XB</t>
  </si>
  <si>
    <t>MY00156XB</t>
  </si>
  <si>
    <t>MY00100XA</t>
  </si>
  <si>
    <t>MY00107XB</t>
  </si>
  <si>
    <t>MY00108XB</t>
  </si>
  <si>
    <t>MY00128XB</t>
  </si>
  <si>
    <t>MY00130XB</t>
  </si>
  <si>
    <t>MY00131XB</t>
  </si>
  <si>
    <t>MY00132XB</t>
  </si>
  <si>
    <t>MY00133XB</t>
  </si>
  <si>
    <t>MY00103XB</t>
  </si>
  <si>
    <t>MY00078XB</t>
  </si>
  <si>
    <t>MY00079XB</t>
  </si>
  <si>
    <t>MY00080XB</t>
  </si>
  <si>
    <t>MY00081XB</t>
  </si>
  <si>
    <t>MY00086XB</t>
  </si>
  <si>
    <t>MY00077XB</t>
  </si>
  <si>
    <t>MY00117XB</t>
  </si>
  <si>
    <t>MY00118XB</t>
  </si>
  <si>
    <t>MY00159XB</t>
  </si>
  <si>
    <t>MY00162XB</t>
  </si>
  <si>
    <t>MY00134XB</t>
  </si>
  <si>
    <t>095799-1</t>
  </si>
  <si>
    <t>95799-2</t>
  </si>
  <si>
    <t>30404-1</t>
  </si>
  <si>
    <t>30404-2</t>
  </si>
  <si>
    <t>030403-1</t>
  </si>
  <si>
    <t>30403-2</t>
  </si>
  <si>
    <t>31113-1</t>
  </si>
  <si>
    <t>16-17445</t>
  </si>
  <si>
    <t>16-17565 REV.02</t>
  </si>
  <si>
    <t>16-17510 REV.01</t>
  </si>
  <si>
    <t>17-17623 REV.01</t>
  </si>
  <si>
    <t>17-17612</t>
  </si>
  <si>
    <t>16-17478</t>
  </si>
  <si>
    <t>16-17573</t>
  </si>
  <si>
    <t>16-17523</t>
  </si>
  <si>
    <t>17-17581</t>
  </si>
  <si>
    <t>17-17629</t>
  </si>
  <si>
    <t>17-17619</t>
  </si>
  <si>
    <t xml:space="preserve">3.0 X P6 4L 42 H W500 </t>
  </si>
  <si>
    <t xml:space="preserve">JNL-350 OL 2ND LOWER DIE </t>
  </si>
  <si>
    <t xml:space="preserve">JNL-350 OL UPPER DIE 2 </t>
  </si>
  <si>
    <t>JNL-750 OB DRAW MOLD</t>
  </si>
  <si>
    <t>JNL-750 IB DRAW MOLD</t>
  </si>
  <si>
    <t>#1123/1124 MARKING PUNCH</t>
  </si>
  <si>
    <t>#5606 PIERCE PUNCH</t>
  </si>
  <si>
    <t>#4453 SHOULDER PUNCH</t>
  </si>
  <si>
    <t>#4456 BUTTON DIE</t>
  </si>
  <si>
    <t>#4461 BUTTON DIE</t>
  </si>
  <si>
    <t>#4462 BUTTON DIE</t>
  </si>
  <si>
    <t>#3359 SHOULDER PUNCH-1</t>
  </si>
  <si>
    <t>JNS450350 OLBODYSPINNING</t>
  </si>
  <si>
    <t>LOWER DIE (SKD11 NEW)</t>
  </si>
  <si>
    <t>UPPER DIE (SKD11 NEW)</t>
  </si>
  <si>
    <t>SPACER</t>
  </si>
  <si>
    <t>UPPER DIE</t>
  </si>
  <si>
    <t>STRIPPER</t>
  </si>
  <si>
    <t>UPPER DIE BASE</t>
  </si>
  <si>
    <t>GUIDE POST</t>
  </si>
  <si>
    <t>#3304 DIE INSERT</t>
  </si>
  <si>
    <t>BEND CLAMP</t>
  </si>
  <si>
    <t>CHUCK  (TAIWAN)</t>
  </si>
  <si>
    <t>DIE ROLL</t>
  </si>
  <si>
    <t>BEND PRESSURE</t>
  </si>
  <si>
    <t>2.3 X P15 2L 12 H W380</t>
  </si>
  <si>
    <t>#1134 DRAW DIE BRACKET B</t>
  </si>
  <si>
    <t>2.3 X P6 LOWER DIE SET-1</t>
  </si>
  <si>
    <t>2.3 X P6 UPPER DIE SET</t>
  </si>
  <si>
    <t>2311-35308-7-0700FR104-1</t>
  </si>
  <si>
    <t>#1116 BLANK PUNCH(UPPER)</t>
  </si>
  <si>
    <t>CHECK DIE I JNL750 IL BL1</t>
  </si>
  <si>
    <t>MY00142XB</t>
  </si>
  <si>
    <t>MY00143XB</t>
  </si>
  <si>
    <t>MY00090XB</t>
  </si>
  <si>
    <t>MY00091XB</t>
  </si>
  <si>
    <t>MY00158XB</t>
  </si>
  <si>
    <t>MY00137XB</t>
  </si>
  <si>
    <t>MY00135XB</t>
  </si>
  <si>
    <t>MY00129XB</t>
  </si>
  <si>
    <t>MY00166XB</t>
  </si>
  <si>
    <t>MY00167XB</t>
  </si>
  <si>
    <t>MY00168XB</t>
  </si>
  <si>
    <t>MY00169XB</t>
  </si>
  <si>
    <t>MY00101XB</t>
  </si>
  <si>
    <t>MY00104XB</t>
  </si>
  <si>
    <t>MY00102XB</t>
  </si>
  <si>
    <t>MY00149XB</t>
  </si>
  <si>
    <t>MY00170XB</t>
  </si>
  <si>
    <t>MY00171XB</t>
  </si>
  <si>
    <t>17-17613</t>
  </si>
  <si>
    <t>16-17546</t>
  </si>
  <si>
    <t>17-17640</t>
  </si>
  <si>
    <t>17-17641</t>
  </si>
  <si>
    <t>16-17329 REV.01</t>
  </si>
  <si>
    <t>16-17523 REV.01</t>
  </si>
  <si>
    <t>17-17648</t>
  </si>
  <si>
    <t>#1108 DIE INSERT</t>
  </si>
  <si>
    <t>#1208 DIE INSERT</t>
  </si>
  <si>
    <t>3.0 X P4.5 UPPER DIE SET</t>
  </si>
  <si>
    <t>3.0 X P4. LOWER DIE SET</t>
  </si>
  <si>
    <t>M9AC 03-01 DIE HOLDER-1</t>
  </si>
  <si>
    <t>REPAIR DIE JNL350 IL BL1</t>
  </si>
  <si>
    <t>CHECK DIE  JNL350 IL BL1</t>
  </si>
  <si>
    <t>UPPER DIE 2</t>
  </si>
  <si>
    <t xml:space="preserve">#5518 SEPARATE DIE </t>
  </si>
  <si>
    <t>#5519 SEPARATE DIE</t>
  </si>
  <si>
    <t>#5517 DIE INSERT 1</t>
  </si>
  <si>
    <t>#5524 DIE INSERT 3</t>
  </si>
  <si>
    <t>2.3 X P6 LOWER DIE SET</t>
  </si>
  <si>
    <t>3.0X P6 LOWER DIE SET</t>
  </si>
  <si>
    <t>7.0X P17.4 LOWER DIE SET</t>
  </si>
  <si>
    <t>#4457 BUTTON DIE</t>
  </si>
  <si>
    <t>2311-35308-7-0500 104-1</t>
  </si>
  <si>
    <t>#K1973 MARKING PUNCH</t>
  </si>
  <si>
    <t>MY00182XB</t>
  </si>
  <si>
    <t>MY00183XB</t>
  </si>
  <si>
    <t>MY00163XB</t>
  </si>
  <si>
    <t>MY00164XB</t>
  </si>
  <si>
    <t>MY00172XB</t>
  </si>
  <si>
    <t>MY00161XB</t>
  </si>
  <si>
    <t>MY00165XB</t>
  </si>
  <si>
    <t>MY00186XB</t>
  </si>
  <si>
    <t>MY50001XA</t>
  </si>
  <si>
    <t>MY50002XA</t>
  </si>
  <si>
    <t>MY50004XA</t>
  </si>
  <si>
    <t>MY50005XA</t>
  </si>
  <si>
    <t>MY50006XA</t>
  </si>
  <si>
    <t>MY50041XA</t>
  </si>
  <si>
    <t>MY00178XB</t>
  </si>
  <si>
    <t>MY00173XB</t>
  </si>
  <si>
    <t>MY00121XC</t>
  </si>
  <si>
    <t>17-17678</t>
  </si>
  <si>
    <t>17-17636</t>
  </si>
  <si>
    <t>16-17344</t>
  </si>
  <si>
    <t>17-17703</t>
  </si>
  <si>
    <t>16-17467 REV.03</t>
  </si>
  <si>
    <t>17-17649</t>
  </si>
  <si>
    <t>17-17674 REV.01</t>
  </si>
  <si>
    <t>17-17647 REV.01</t>
  </si>
  <si>
    <t>17-17618</t>
  </si>
  <si>
    <t>MBT ELECTRODE (UPPER)</t>
  </si>
  <si>
    <t>MBT ELECTRODE (LOWER)</t>
  </si>
  <si>
    <t>7.0 X P10 LOWER DIE SET</t>
  </si>
  <si>
    <t>2.3 X P6 W500 LOWER DIE</t>
  </si>
  <si>
    <t>2311-35308-7-0700 FR 104</t>
  </si>
  <si>
    <t xml:space="preserve">01E6Z UPPER COUPLE MODIF </t>
  </si>
  <si>
    <t>2.3 X P6 W500 UPPER DIE</t>
  </si>
  <si>
    <t>23-4603911-2 #2233 PLATE</t>
  </si>
  <si>
    <t xml:space="preserve">55329-0D510 #1. BLANK </t>
  </si>
  <si>
    <t xml:space="preserve">55329-0D510 #6.PIERCE-2 </t>
  </si>
  <si>
    <t>KSW FUEL TANK I BURRING DIE</t>
  </si>
  <si>
    <t>BODY SPINNING JNL 600 IL</t>
  </si>
  <si>
    <t>3.0 X P6 W400 UPPER DIE</t>
  </si>
  <si>
    <t>HS01-377-0000 CAV. 39 40</t>
  </si>
  <si>
    <t>HONDA</t>
  </si>
  <si>
    <t xml:space="preserve">MY50003XA </t>
  </si>
  <si>
    <t xml:space="preserve">MY50007XA </t>
  </si>
  <si>
    <t>SI-001</t>
  </si>
  <si>
    <t>DR-001</t>
  </si>
  <si>
    <t>MY00212XB</t>
  </si>
  <si>
    <t>MY00213XB</t>
  </si>
  <si>
    <t>MY00187XB</t>
  </si>
  <si>
    <t>MY00188XB</t>
  </si>
  <si>
    <t>MY00189XB</t>
  </si>
  <si>
    <t>MY00179XB</t>
  </si>
  <si>
    <t>MY00203XB</t>
  </si>
  <si>
    <t>MY00174XB</t>
  </si>
  <si>
    <t>MY00175XB</t>
  </si>
  <si>
    <t>MY00190XB</t>
  </si>
  <si>
    <t>MY00191XB</t>
  </si>
  <si>
    <t>MY00192XB</t>
  </si>
  <si>
    <t>MY00193XB</t>
  </si>
  <si>
    <t>MY00194XB</t>
  </si>
  <si>
    <t>MY00195XB</t>
  </si>
  <si>
    <t>MY00196XB</t>
  </si>
  <si>
    <t>MY00197XB</t>
  </si>
  <si>
    <t>MY00076XB</t>
  </si>
  <si>
    <t>MY00120XC</t>
  </si>
  <si>
    <t>MY00200XB</t>
  </si>
  <si>
    <t>MY00201XB</t>
  </si>
  <si>
    <t>MY00204XB</t>
  </si>
  <si>
    <t>MY00205XB</t>
  </si>
  <si>
    <t>MY00206XB</t>
  </si>
  <si>
    <t>MY00207XB</t>
  </si>
  <si>
    <t>MY00208XB</t>
  </si>
  <si>
    <t>MY00209XB</t>
  </si>
  <si>
    <t>MY00176XB</t>
  </si>
  <si>
    <t>MY00177XB</t>
  </si>
  <si>
    <t>MY00184XB</t>
  </si>
  <si>
    <t>MY00185XB</t>
  </si>
  <si>
    <t>DR-002</t>
  </si>
  <si>
    <t>DR-003</t>
  </si>
  <si>
    <t>REPAIR #1123 MARKING</t>
  </si>
  <si>
    <t>ø6.5 x 40mm PUNCH DIE</t>
  </si>
  <si>
    <t>ø6.3 x 40mm PUNCH DIE</t>
  </si>
  <si>
    <t>PIERCING UPPER DIE</t>
  </si>
  <si>
    <t>BODY SPINNING JNL 600 OL</t>
  </si>
  <si>
    <t>MODIFICATION UPPER DIE</t>
  </si>
  <si>
    <t>3.0 X P6 W400 LOWER DIE</t>
  </si>
  <si>
    <t>3.0 X P6 W580 UPPER DIE</t>
  </si>
  <si>
    <t xml:space="preserve">21-3680012-2-00 #2215 </t>
  </si>
  <si>
    <t xml:space="preserve">21-3680012-2-00 #2216 </t>
  </si>
  <si>
    <t>21-3680012-2-00 #2217</t>
  </si>
  <si>
    <t>21-3680012-2-00 #2218</t>
  </si>
  <si>
    <t xml:space="preserve">21-3680012-2-00 #2219 </t>
  </si>
  <si>
    <t xml:space="preserve">21-3680012-2-00 #2220 </t>
  </si>
  <si>
    <t>21-3498851-2-00 #8816</t>
  </si>
  <si>
    <t>21-3498852-2-00 #8816</t>
  </si>
  <si>
    <t>KSA-42JKP MODEL FORM DIE</t>
  </si>
  <si>
    <t>YS4X7-00 CORE PLATE</t>
  </si>
  <si>
    <t>2311-35308-7-0500FR 104</t>
  </si>
  <si>
    <t>2311-35308-7-0700 104-1</t>
  </si>
  <si>
    <t>#5504 DIE INSERT</t>
  </si>
  <si>
    <t xml:space="preserve"> #5508 PIERCE PUNCH</t>
  </si>
  <si>
    <t xml:space="preserve"> #5509 PIERCE PUNCH</t>
  </si>
  <si>
    <t>#5510 PIERCE PUNCH</t>
  </si>
  <si>
    <t>#4407 PIERCE PUNCH</t>
  </si>
  <si>
    <t>#4409 DIE INSERT</t>
  </si>
  <si>
    <t>KSW FUELTANK BURRING DIE</t>
  </si>
  <si>
    <t>3.0 X P6 W580 LOWER DIE</t>
  </si>
  <si>
    <t>7.0 XP17.4 W580 UPPERDIE</t>
  </si>
  <si>
    <t>2.3 X P6  4L 42H W500-L</t>
  </si>
  <si>
    <t>2.3 X P6  4L 42H W500-U</t>
  </si>
  <si>
    <t>MY00180XB</t>
  </si>
  <si>
    <t>MY00181XB</t>
  </si>
  <si>
    <t>MY00218XB</t>
  </si>
  <si>
    <t>MY00219XB</t>
  </si>
  <si>
    <t>MY00199XB</t>
  </si>
  <si>
    <t>MY50042XB</t>
  </si>
  <si>
    <t>MY50043XB</t>
  </si>
  <si>
    <t>MY00210XB</t>
  </si>
  <si>
    <t>MY00211XB</t>
  </si>
  <si>
    <t>MY50048XB</t>
  </si>
  <si>
    <t>MY50050XB</t>
  </si>
  <si>
    <t>MY50053XB</t>
  </si>
  <si>
    <t>MY50056XB</t>
  </si>
  <si>
    <t>MY50057XB</t>
  </si>
  <si>
    <t>MY50059XB</t>
  </si>
  <si>
    <t>MY00214XB</t>
  </si>
  <si>
    <t>MY00228XB</t>
  </si>
  <si>
    <t>MY00229XB</t>
  </si>
  <si>
    <t>MY00230XB</t>
  </si>
  <si>
    <t>MY00215XB</t>
  </si>
  <si>
    <t>MY50045XB</t>
  </si>
  <si>
    <t>MY50046XB</t>
  </si>
  <si>
    <t>MY50047XB</t>
  </si>
  <si>
    <t>MY50044XB</t>
  </si>
  <si>
    <t>MY50051XB</t>
  </si>
  <si>
    <t>MY50052XB</t>
  </si>
  <si>
    <t>MY50054XB</t>
  </si>
  <si>
    <t>MY50055XB</t>
  </si>
  <si>
    <t>MY50058XB</t>
  </si>
  <si>
    <t>MY50060XB</t>
  </si>
  <si>
    <t>MY50061XB</t>
  </si>
  <si>
    <t>MY50062XB</t>
  </si>
  <si>
    <t>MY50067XB</t>
  </si>
  <si>
    <t>MY50069XB</t>
  </si>
  <si>
    <t>MY00236XB</t>
  </si>
  <si>
    <t>MY00237XB</t>
  </si>
  <si>
    <t>MY00160XB</t>
  </si>
  <si>
    <t>MY50063XB</t>
  </si>
  <si>
    <t>MY50066XB</t>
  </si>
  <si>
    <t>MY00217XB</t>
  </si>
  <si>
    <t>MY50068XB</t>
  </si>
  <si>
    <t>MY00198XB</t>
  </si>
  <si>
    <t>MY50008XA</t>
  </si>
  <si>
    <t>MY50009XA</t>
  </si>
  <si>
    <t>MY50010XA</t>
  </si>
  <si>
    <t>MY50011XA</t>
  </si>
  <si>
    <t>MY50012XA</t>
  </si>
  <si>
    <t>MY50049XB</t>
  </si>
  <si>
    <t>DR-004</t>
  </si>
  <si>
    <t>DR-005</t>
  </si>
  <si>
    <t>DR-006</t>
  </si>
  <si>
    <t>DR-007</t>
  </si>
  <si>
    <t>DR-008</t>
  </si>
  <si>
    <t>DR-010</t>
  </si>
  <si>
    <t>DR-009</t>
  </si>
  <si>
    <t>DR-011</t>
  </si>
  <si>
    <t>DR-012</t>
  </si>
  <si>
    <t>DR-013</t>
  </si>
  <si>
    <t>DR-014</t>
  </si>
  <si>
    <t>DR-015</t>
  </si>
  <si>
    <t>DR-016</t>
  </si>
  <si>
    <t>DR-017</t>
  </si>
  <si>
    <t>DR-018</t>
  </si>
  <si>
    <t>33341-1</t>
  </si>
  <si>
    <t>DR-019</t>
  </si>
  <si>
    <t>DR-020</t>
  </si>
  <si>
    <t>DR-021</t>
  </si>
  <si>
    <t>DR-022</t>
  </si>
  <si>
    <t>DR-023</t>
  </si>
  <si>
    <t>DR-024</t>
  </si>
  <si>
    <t>DR-025</t>
  </si>
  <si>
    <t>DR-026</t>
  </si>
  <si>
    <t>DR-027</t>
  </si>
  <si>
    <t>DR-028</t>
  </si>
  <si>
    <t>DR-029</t>
  </si>
  <si>
    <t>DR-030</t>
  </si>
  <si>
    <t>BODY SPINNING JNL 750 IL</t>
  </si>
  <si>
    <t>BODY SPINNING JNL 750 OL</t>
  </si>
  <si>
    <t>67R0 DRAW 3</t>
  </si>
  <si>
    <t>67R0 DRAW 4</t>
  </si>
  <si>
    <t>2.0 X P6 2L18HW146-L</t>
  </si>
  <si>
    <t>BLANKING #1106 DIE PLATE</t>
  </si>
  <si>
    <t>BLANKING #1107 PUNCH</t>
  </si>
  <si>
    <t>#1123  MARKING PUNCH</t>
  </si>
  <si>
    <t>#1124  MARKING PUNCH</t>
  </si>
  <si>
    <t>#3406 TRIM DIE</t>
  </si>
  <si>
    <t>#3505 PIERCE PUNCH</t>
  </si>
  <si>
    <t>#4607 DIE PLATE</t>
  </si>
  <si>
    <t>#5804 CUT PUNCH</t>
  </si>
  <si>
    <t>#5805 DIE INSERT</t>
  </si>
  <si>
    <t>#61007 GUIDE</t>
  </si>
  <si>
    <t>MBT ELECTRODE (UPPER)-1</t>
  </si>
  <si>
    <t>#2221 RESTRIKE PUNCH 1</t>
  </si>
  <si>
    <t>67R0 PLATE 1</t>
  </si>
  <si>
    <t>67R0 PLATE 2</t>
  </si>
  <si>
    <t>MBT ELECTRODE (LOWER)-1</t>
  </si>
  <si>
    <t>#2201 DRAW PUNCH</t>
  </si>
  <si>
    <t>#2301 DRAW DIE 2</t>
  </si>
  <si>
    <t>#2302 DRAW PUNCH 2</t>
  </si>
  <si>
    <t>#2202 DRAW DIE 1</t>
  </si>
  <si>
    <t>#3507 BUTTON DIE</t>
  </si>
  <si>
    <t>#4606 FLANGE PUNCH</t>
  </si>
  <si>
    <t>#4707 BURRING PUNCH</t>
  </si>
  <si>
    <t>#4708 DIE PLATE 2</t>
  </si>
  <si>
    <t>#61006 FORM PUNCH</t>
  </si>
  <si>
    <t>#71106 DIE INSERT</t>
  </si>
  <si>
    <t>#71105 FLATENNING PUNCH</t>
  </si>
  <si>
    <t>#71204 FLATENNING PUNCH</t>
  </si>
  <si>
    <t>#4605 CURL PUNCH</t>
  </si>
  <si>
    <t>#4705 CURL PUNCH</t>
  </si>
  <si>
    <t>REPAIR#1123MARKING PUNCH</t>
  </si>
  <si>
    <t>REPAIR1123 MARKING PUNCH</t>
  </si>
  <si>
    <t>01E6 Z LOWER COUPLE NEW</t>
  </si>
  <si>
    <t>#71205 DIE PLATE 2</t>
  </si>
  <si>
    <t>#4601 CURL DIE</t>
  </si>
  <si>
    <t>2.3 X P6 4L 42H LOWER</t>
  </si>
  <si>
    <t>#4701 CURL DIE</t>
  </si>
  <si>
    <t>2.0 X P6 2L18HW146-U</t>
  </si>
  <si>
    <t xml:space="preserve">55425-0D130 #1. BLANK </t>
  </si>
  <si>
    <t xml:space="preserve">55425-0D130 #2. FORM </t>
  </si>
  <si>
    <t xml:space="preserve">55425-0D130 #3. FLANGE </t>
  </si>
  <si>
    <t xml:space="preserve">#3407 TRIM PUNCH </t>
  </si>
  <si>
    <t>17-17709</t>
  </si>
  <si>
    <t>50% OF TOTAL P.O. PRICE (2/3 INSTALLMENT PAYMENT)</t>
  </si>
  <si>
    <t>with DNCN</t>
  </si>
  <si>
    <t>MY00244XB</t>
  </si>
  <si>
    <t>MY00245XB</t>
  </si>
  <si>
    <t>MY00246XB</t>
  </si>
  <si>
    <t>MY00223XB</t>
  </si>
  <si>
    <t>MY00226XB</t>
  </si>
  <si>
    <t>MY00231XB</t>
  </si>
  <si>
    <t>MY00232XB</t>
  </si>
  <si>
    <t>MY00222XB</t>
  </si>
  <si>
    <t>MY00224XB</t>
  </si>
  <si>
    <t>MY00225XB</t>
  </si>
  <si>
    <t>MY00227XB</t>
  </si>
  <si>
    <t>MY00250XB</t>
  </si>
  <si>
    <t>MY00251XB</t>
  </si>
  <si>
    <t>MY00255XB</t>
  </si>
  <si>
    <t>MY00234XB</t>
  </si>
  <si>
    <t>MY00233XB</t>
  </si>
  <si>
    <t>MY00235XB</t>
  </si>
  <si>
    <t>MY50064XA</t>
  </si>
  <si>
    <t>MY00243XB</t>
  </si>
  <si>
    <t>MY00248XB</t>
  </si>
  <si>
    <t>MY00249XB</t>
  </si>
  <si>
    <t>MY00247XB</t>
  </si>
  <si>
    <t>MY00252XB</t>
  </si>
  <si>
    <t>DR-031</t>
  </si>
  <si>
    <t>DR-032</t>
  </si>
  <si>
    <t>17-17752</t>
  </si>
  <si>
    <t>17-17759</t>
  </si>
  <si>
    <t>17-17758</t>
  </si>
  <si>
    <t>17-17775 REV.01</t>
  </si>
  <si>
    <t>17-17796 REV.01</t>
  </si>
  <si>
    <t>17-17801</t>
  </si>
  <si>
    <t>17-17789</t>
  </si>
  <si>
    <t>17-17799</t>
  </si>
  <si>
    <t>REPAIR MARKING PUNCH</t>
  </si>
  <si>
    <t>18310-TJB R/L-A110-R</t>
  </si>
  <si>
    <t>18310-TJB R/L-A110-L</t>
  </si>
  <si>
    <t>TLAA BODY R CURL 2</t>
  </si>
  <si>
    <t>TLAA BODY L CURL 2</t>
  </si>
  <si>
    <t>JNL750 NECKING UPPER DIE</t>
  </si>
  <si>
    <t>JNS NECKING 2ND ROLLER</t>
  </si>
  <si>
    <t>TLAA BODY R CURL 1</t>
  </si>
  <si>
    <t>TLAA BODY R CURL 3</t>
  </si>
  <si>
    <t>TLAA BODY L CURL 1</t>
  </si>
  <si>
    <t>TLAA BODY L CURL 3</t>
  </si>
  <si>
    <t>CAM CUT #2 DIE</t>
  </si>
  <si>
    <t>CAM CUT #2 PUNCH</t>
  </si>
  <si>
    <t>TLA CAM EXPANSION PUNCH</t>
  </si>
  <si>
    <t>#1123  MARKING PUNCH-1</t>
  </si>
  <si>
    <t>2311-35308-7-0700 104DIE</t>
  </si>
  <si>
    <t>#1124  MARKING PUNCH-1</t>
  </si>
  <si>
    <t>18310-TJB-A110 #13. CUT</t>
  </si>
  <si>
    <t>T7B PUNCH HOLDER</t>
  </si>
  <si>
    <t>#2222RESTRIKEPUNCH ROUND</t>
  </si>
  <si>
    <t>#2010RESTRIKEPUNCH ROUND</t>
  </si>
  <si>
    <t>#0221RESTRIKE PUNCH OVAL</t>
  </si>
  <si>
    <t>RING RR PUNCH</t>
  </si>
  <si>
    <t>MY50070XA</t>
  </si>
  <si>
    <t>MY00253XB</t>
  </si>
  <si>
    <t>MY00262XB</t>
  </si>
  <si>
    <t>MY00275XB</t>
  </si>
  <si>
    <t>MY00260XB</t>
  </si>
  <si>
    <t>MY00263XB</t>
  </si>
  <si>
    <t>MY00258XB</t>
  </si>
  <si>
    <t>MY00259XB</t>
  </si>
  <si>
    <t>MY00277XB</t>
  </si>
  <si>
    <t>MY00257XB</t>
  </si>
  <si>
    <t>MY00256XB</t>
  </si>
  <si>
    <t>MY00269XB</t>
  </si>
  <si>
    <t>MY00271XB</t>
  </si>
  <si>
    <t>MY00270XB</t>
  </si>
  <si>
    <t>MY00272XB</t>
  </si>
  <si>
    <t>MY00278XB</t>
  </si>
  <si>
    <t>MY00264XB</t>
  </si>
  <si>
    <t>MY00265XB</t>
  </si>
  <si>
    <t>MY00266XB</t>
  </si>
  <si>
    <t>MY00267XB</t>
  </si>
  <si>
    <t>MY50071XA</t>
  </si>
  <si>
    <t>MY00254XB</t>
  </si>
  <si>
    <t>MY00261XB</t>
  </si>
  <si>
    <t>MY00273XB</t>
  </si>
  <si>
    <t>MY00274XB</t>
  </si>
  <si>
    <t>MY00279XB</t>
  </si>
  <si>
    <t>MY00276XB</t>
  </si>
  <si>
    <t>MY00238XA</t>
  </si>
  <si>
    <t>MY00239XA</t>
  </si>
  <si>
    <t>MY00240XA</t>
  </si>
  <si>
    <t>DR-033</t>
  </si>
  <si>
    <t>DR-034</t>
  </si>
  <si>
    <t>DR-035</t>
  </si>
  <si>
    <t>DR-036</t>
  </si>
  <si>
    <t>17-17659</t>
  </si>
  <si>
    <t>17-17806</t>
  </si>
  <si>
    <t>17-17807</t>
  </si>
  <si>
    <t>17-17804</t>
  </si>
  <si>
    <t>17-17803</t>
  </si>
  <si>
    <t>17-17814</t>
  </si>
  <si>
    <t>17-17792</t>
  </si>
  <si>
    <t>25% OF TOTAL P.O. PRICE (1/3 DOWNPAYMENT)</t>
  </si>
  <si>
    <t>25% OF TOTAL P.O. PRICE (3/3 COMPLETION PAYMENT)</t>
  </si>
  <si>
    <t>17-17781 REV.01</t>
  </si>
  <si>
    <t>18310/20-TJB-A110 CUT</t>
  </si>
  <si>
    <t xml:space="preserve"> RING RR DIE PLATE</t>
  </si>
  <si>
    <t>#7903 BURRING PUNCH</t>
  </si>
  <si>
    <t>TLA CAM EXPANSIONPUNCH-1</t>
  </si>
  <si>
    <t>#233 STRIPPER PLATE</t>
  </si>
  <si>
    <t>#101103 DIE INSERT</t>
  </si>
  <si>
    <t>#101203 DIE INSERT</t>
  </si>
  <si>
    <t>#1123 MARKING PUNCH-1</t>
  </si>
  <si>
    <t>2311-35308-7-1700 RR#104</t>
  </si>
  <si>
    <t xml:space="preserve">2311-35308-7-0500 FR#104 </t>
  </si>
  <si>
    <t>#3603 CURLING PUNCH</t>
  </si>
  <si>
    <t>#2503 CURLING PUNCH</t>
  </si>
  <si>
    <t>#3603 CURLING PUNCH-1</t>
  </si>
  <si>
    <t>#2503 CURLING PUNCH-1</t>
  </si>
  <si>
    <t>#1123 MARKING PUNCH-2</t>
  </si>
  <si>
    <t>#5809 CUT PUNCH</t>
  </si>
  <si>
    <t>#5808 DIE INSERT</t>
  </si>
  <si>
    <t>#6706 PIERCE PUNCH</t>
  </si>
  <si>
    <t>#6707 BUTTON DIE</t>
  </si>
  <si>
    <t>55425-0D130 BASE CUT DIE</t>
  </si>
  <si>
    <t>RING RR CAM PUNCH</t>
  </si>
  <si>
    <t>RING RR CAM PUNCH-1</t>
  </si>
  <si>
    <t xml:space="preserve">#5809 CUT PUNCH-1 </t>
  </si>
  <si>
    <t>#5808 DIE INSERT-1</t>
  </si>
  <si>
    <t>#1123 MARKING PUNCH-3</t>
  </si>
  <si>
    <t>2311-35308-7-0700 FR#104</t>
  </si>
  <si>
    <t>FHV-250 IL BLANKING 1</t>
  </si>
  <si>
    <t>FHV-250 IL BLANKING 2</t>
  </si>
  <si>
    <t>FHV-250 OL BLANKING 1</t>
  </si>
  <si>
    <t>MY00292XB</t>
  </si>
  <si>
    <t>MY00293XB</t>
  </si>
  <si>
    <t>MY00294XB</t>
  </si>
  <si>
    <t>MY00281XB</t>
  </si>
  <si>
    <t>MY00295XB</t>
  </si>
  <si>
    <t>MY00296XB</t>
  </si>
  <si>
    <t>MY00297XB</t>
  </si>
  <si>
    <t>MY00298XB</t>
  </si>
  <si>
    <t>MY00241XA</t>
  </si>
  <si>
    <t>MY00285XB</t>
  </si>
  <si>
    <t>MY00280XB</t>
  </si>
  <si>
    <t>MY00291XB</t>
  </si>
  <si>
    <t>MY50065XC</t>
  </si>
  <si>
    <t>MY00283XB</t>
  </si>
  <si>
    <t>MY00287XB</t>
  </si>
  <si>
    <t>MY00290XB</t>
  </si>
  <si>
    <t>MY00299XB</t>
  </si>
  <si>
    <t>MY00300XB</t>
  </si>
  <si>
    <t>MY00301XB</t>
  </si>
  <si>
    <t>MY00305XB</t>
  </si>
  <si>
    <t>MY00311XB</t>
  </si>
  <si>
    <t>MY00312XB</t>
  </si>
  <si>
    <t>MY00308XB</t>
  </si>
  <si>
    <t>MY00302XB</t>
  </si>
  <si>
    <t>MY00303XB</t>
  </si>
  <si>
    <t>MY00304XB</t>
  </si>
  <si>
    <t>MY00306XB</t>
  </si>
  <si>
    <t>MY00307XB</t>
  </si>
  <si>
    <t>MY50021XA</t>
  </si>
  <si>
    <t>DR-037-1</t>
  </si>
  <si>
    <t>35144-1</t>
  </si>
  <si>
    <t>DR-038</t>
  </si>
  <si>
    <t>35146-1</t>
  </si>
  <si>
    <t>35151-1</t>
  </si>
  <si>
    <t>DR-039</t>
  </si>
  <si>
    <t>17-17834</t>
  </si>
  <si>
    <t>17-17842</t>
  </si>
  <si>
    <t>17-17838</t>
  </si>
  <si>
    <t>#1123 MARKING PUNCH-5</t>
  </si>
  <si>
    <t>#1123 MARKING PUNCH-6</t>
  </si>
  <si>
    <t>#1123 MARKING PUNCH-7</t>
  </si>
  <si>
    <t xml:space="preserve">21-3498851-2 #7711 </t>
  </si>
  <si>
    <t>18310-TLA #2504 CURL DIE</t>
  </si>
  <si>
    <t>18310-TLA #3604 CURL DIE</t>
  </si>
  <si>
    <t>18320-TLA #2504 CURL DIE</t>
  </si>
  <si>
    <t>18320-TLA #3604 CURL DIE</t>
  </si>
  <si>
    <t>FHV-250 OL BLANKING 2</t>
  </si>
  <si>
    <t>21-3498852-2 #7711</t>
  </si>
  <si>
    <t xml:space="preserve">SZAA MARKING PUNCH </t>
  </si>
  <si>
    <t>#1123 MARKING PUNCH-4</t>
  </si>
  <si>
    <t xml:space="preserve">1831020-TJB-A110BLANKING </t>
  </si>
  <si>
    <t xml:space="preserve">21-3498851-2 #8815 </t>
  </si>
  <si>
    <t xml:space="preserve">21-3498852-2  #8815 </t>
  </si>
  <si>
    <t>3.0 X P6 8L 42H LOWER</t>
  </si>
  <si>
    <t>18310-TLA #2504 CURL-NEW</t>
  </si>
  <si>
    <t>18310-TLA #3604 CURL-NEW</t>
  </si>
  <si>
    <t>18310-TLA #4704 CURL-NEW</t>
  </si>
  <si>
    <t>18320-TLA #4704 CURL-NEW</t>
  </si>
  <si>
    <t>FHV-25 OL TRIM PUNCH A</t>
  </si>
  <si>
    <t>FHV-25 OL TRIM PUNCH B</t>
  </si>
  <si>
    <t>#3359 SHOULDER PUNCH-2</t>
  </si>
  <si>
    <t>18310-TLA #4705 CURL-NEW</t>
  </si>
  <si>
    <t>18320-TLA #2504 CURL-NEW</t>
  </si>
  <si>
    <t>18320-TLA #3604 CURL-NEW</t>
  </si>
  <si>
    <t>18320-TLA #4705 CURL-NEW</t>
  </si>
  <si>
    <t xml:space="preserve">#91007 DIE PLATE </t>
  </si>
  <si>
    <t>MY00309XB</t>
  </si>
  <si>
    <t>MY00310XB</t>
  </si>
  <si>
    <t>MY00282XB</t>
  </si>
  <si>
    <t>MY00284XB</t>
  </si>
  <si>
    <t>MY00286XB</t>
  </si>
  <si>
    <t>MY00288XB</t>
  </si>
  <si>
    <t>MY00289XB</t>
  </si>
  <si>
    <t>MY00328XB</t>
  </si>
  <si>
    <t>MY00327XB</t>
  </si>
  <si>
    <t>MY00313XB</t>
  </si>
  <si>
    <t>MY00315XB</t>
  </si>
  <si>
    <t>MY00314XB</t>
  </si>
  <si>
    <t>MY00324XB</t>
  </si>
  <si>
    <t>MY00325XB</t>
  </si>
  <si>
    <t>MY00330XB</t>
  </si>
  <si>
    <t>MY00332XB</t>
  </si>
  <si>
    <t>MY00320XB</t>
  </si>
  <si>
    <t>MY00321XB</t>
  </si>
  <si>
    <t>MY00329XB</t>
  </si>
  <si>
    <t>MY00323XB</t>
  </si>
  <si>
    <t>MY00326XB</t>
  </si>
  <si>
    <t>MY00331XB</t>
  </si>
  <si>
    <t>MY00338XB</t>
  </si>
  <si>
    <t>MY00334XB</t>
  </si>
  <si>
    <t>MY00316XB</t>
  </si>
  <si>
    <t>MY00317XB</t>
  </si>
  <si>
    <t>MY00318XB</t>
  </si>
  <si>
    <t>MY00333XB</t>
  </si>
  <si>
    <t>MY00335XB</t>
  </si>
  <si>
    <t>DR-040</t>
  </si>
  <si>
    <t>17-17846</t>
  </si>
  <si>
    <t>17-17821 REV.01</t>
  </si>
  <si>
    <t>17-17862 REV.01</t>
  </si>
  <si>
    <t>17-17786 REV.01</t>
  </si>
  <si>
    <t>17-17865</t>
  </si>
  <si>
    <t>17-17861</t>
  </si>
  <si>
    <t>16-17466 REV.03</t>
  </si>
  <si>
    <t>17-17774 REV.01</t>
  </si>
  <si>
    <t>17-17881 REV.01</t>
  </si>
  <si>
    <t>17-17855</t>
  </si>
  <si>
    <t>17-17854</t>
  </si>
  <si>
    <t>21-3498851-2 #3323 PP 3</t>
  </si>
  <si>
    <t>21-3498851-2 #3324 PP 4</t>
  </si>
  <si>
    <t>21-3498851-2 #7713A</t>
  </si>
  <si>
    <t xml:space="preserve">21-3498851-2 #8859 </t>
  </si>
  <si>
    <t>21-3498852-2  #7713A</t>
  </si>
  <si>
    <t>21-3498852-2  #8859</t>
  </si>
  <si>
    <t>3.0 X P6 8L 42H UPPER</t>
  </si>
  <si>
    <t xml:space="preserve">#10053 PIERCE PUNCH </t>
  </si>
  <si>
    <t>#81005 CAM PUNCH</t>
  </si>
  <si>
    <t>3.0 X P6 8L 42H UPPER-2</t>
  </si>
  <si>
    <t xml:space="preserve">23-4695511/5612-2 #2220 </t>
  </si>
  <si>
    <t>3.0 X P6 8L 42H LOWER-2</t>
  </si>
  <si>
    <t xml:space="preserve">#1108 BLANK PUNCH </t>
  </si>
  <si>
    <t>#1109 BLANK PUNCH</t>
  </si>
  <si>
    <t>18310-TLA #4704 CURL</t>
  </si>
  <si>
    <t>18320-TLA #4704 CURL</t>
  </si>
  <si>
    <t>2311-35308-7-0700 203</t>
  </si>
  <si>
    <t>2311-35308-7-1100 203</t>
  </si>
  <si>
    <t>2311-35308-7-0500 203</t>
  </si>
  <si>
    <t xml:space="preserve">#1105 DIE PLATE </t>
  </si>
  <si>
    <t>#1023 MARKING PUNCH</t>
  </si>
  <si>
    <t>18310-TLA #4705 CURL</t>
  </si>
  <si>
    <t>TLAA #4705 CURLING PUNCH</t>
  </si>
  <si>
    <t>TLAA #2503 CURLING PUNCH</t>
  </si>
  <si>
    <t>ELECTRODE HOLDER A</t>
  </si>
  <si>
    <t>ELECTRODE HOLDER B</t>
  </si>
  <si>
    <t>MBT ELECTRODE UPPER</t>
  </si>
  <si>
    <t>18320-TLA #4705 CURL</t>
  </si>
  <si>
    <t>TLAA #2504 CURLING DIE 1</t>
  </si>
  <si>
    <t>MY00322XB</t>
  </si>
  <si>
    <t>MY00347XB</t>
  </si>
  <si>
    <t>MY00348XB</t>
  </si>
  <si>
    <t>MY00336XB</t>
  </si>
  <si>
    <t>MY00339XB</t>
  </si>
  <si>
    <t>MY00340XB</t>
  </si>
  <si>
    <t>MY00337XB</t>
  </si>
  <si>
    <t>MY00319XB</t>
  </si>
  <si>
    <t>MY00346XB</t>
  </si>
  <si>
    <t>MY00342XB</t>
  </si>
  <si>
    <t>MY00341XB</t>
  </si>
  <si>
    <t>MY00343XB</t>
  </si>
  <si>
    <t>MY00344XB</t>
  </si>
  <si>
    <t>MY00353XB</t>
  </si>
  <si>
    <t>MY00349XB</t>
  </si>
  <si>
    <t>MY00352XB</t>
  </si>
  <si>
    <t>MY00350XB</t>
  </si>
  <si>
    <t>MY00351XB</t>
  </si>
  <si>
    <t xml:space="preserve">#1104 DIE PLATE </t>
  </si>
  <si>
    <t>#4411 SIDE DIE INSERT</t>
  </si>
  <si>
    <t>#4412 SIDE DIE INSERT</t>
  </si>
  <si>
    <t>TLAA #3604 CURLING DIE 2</t>
  </si>
  <si>
    <t>TLAA #3603 CURLING PUNCH</t>
  </si>
  <si>
    <t>HS01-040-0003 UPPERPUNCH</t>
  </si>
  <si>
    <t xml:space="preserve">TLAA #4704 CURLING DIE </t>
  </si>
  <si>
    <t>MBT ELECTRODE LOWER</t>
  </si>
  <si>
    <t>#5510 PIERCE PUNCH-2</t>
  </si>
  <si>
    <t>#5504 DIE INSERT-1</t>
  </si>
  <si>
    <t>3.0 X P6 8L  LOWER DIE</t>
  </si>
  <si>
    <t xml:space="preserve"> #5508 PIERCE PUNCH-1</t>
  </si>
  <si>
    <t xml:space="preserve"> #5509 PIERCE PUNCH-1</t>
  </si>
  <si>
    <t>#101203 DIE INSERT -1</t>
  </si>
  <si>
    <t>2311-35308-7-0700FR #104</t>
  </si>
  <si>
    <t>#101103 DIE INSERT-1</t>
  </si>
  <si>
    <t xml:space="preserve">#1123 MARKING PUNCH-2 </t>
  </si>
  <si>
    <t xml:space="preserve">#1124 MARKING PUNCH-2 </t>
  </si>
  <si>
    <t>17-17877</t>
  </si>
  <si>
    <t>16-17144</t>
  </si>
  <si>
    <t>17-17724</t>
  </si>
  <si>
    <t>17-17894</t>
  </si>
  <si>
    <t>MY00372XB</t>
  </si>
  <si>
    <t>MY00362XB</t>
  </si>
  <si>
    <t>MY00363XB</t>
  </si>
  <si>
    <t>MY00370XB</t>
  </si>
  <si>
    <t>MY00365XB</t>
  </si>
  <si>
    <t>MY00364XB</t>
  </si>
  <si>
    <t>MY00369XB</t>
  </si>
  <si>
    <t>MY00371XB</t>
  </si>
  <si>
    <t>MY00366XB</t>
  </si>
  <si>
    <t>MY00367XB</t>
  </si>
  <si>
    <t>MY00368XB</t>
  </si>
  <si>
    <t>MY00375XB</t>
  </si>
  <si>
    <t>MY00376XB</t>
  </si>
  <si>
    <t>MY00377XB</t>
  </si>
  <si>
    <t>MY00378XB</t>
  </si>
  <si>
    <t>MY00361XB</t>
  </si>
  <si>
    <t>17-17899</t>
  </si>
  <si>
    <t>17-17892</t>
  </si>
  <si>
    <t>17-17898</t>
  </si>
  <si>
    <t>17-17904</t>
  </si>
  <si>
    <t>17-17636 REV.01</t>
  </si>
  <si>
    <t>18320 #2503 CURL PUNCH</t>
  </si>
  <si>
    <t>18310 #3603 CURL PUNCH</t>
  </si>
  <si>
    <t>18320 #3603 CURL PUNCH</t>
  </si>
  <si>
    <t>YRC6VA6-11-1</t>
  </si>
  <si>
    <t>18310 #2504 CURL DIE</t>
  </si>
  <si>
    <t>18320 #4705 CURL PUNCH</t>
  </si>
  <si>
    <t>18310 #3604 CURL DIE</t>
  </si>
  <si>
    <t>18320 #2504 CURL DIE</t>
  </si>
  <si>
    <t>18310 #4705 CURL PUNCH</t>
  </si>
  <si>
    <t>18310 #2503 CURL PUNCH</t>
  </si>
  <si>
    <t>18320 #3604 CURL DIE</t>
  </si>
  <si>
    <t>18310 #4704 CURL DIE</t>
  </si>
  <si>
    <t>18320 #4704 CURL DIE</t>
  </si>
  <si>
    <t>2311-35308-7-0700 104</t>
  </si>
  <si>
    <t>2311-35308-7-0500 104</t>
  </si>
  <si>
    <t>2311-35308-7-0500 203-1</t>
  </si>
  <si>
    <t>2311-35308-7-0700 203-1</t>
  </si>
  <si>
    <t>2.3 X P6 4L  UPPER DIE</t>
  </si>
  <si>
    <t>PO097701</t>
  </si>
  <si>
    <t>3000002998</t>
  </si>
  <si>
    <t>MY00385XB</t>
  </si>
  <si>
    <t>MY00387XB</t>
  </si>
  <si>
    <t>MY00388XB</t>
  </si>
  <si>
    <t>MY00389XB</t>
  </si>
  <si>
    <t>MY00383XB</t>
  </si>
  <si>
    <t>MY00384XB</t>
  </si>
  <si>
    <t>MY00386XB</t>
  </si>
  <si>
    <t>MY00391XB</t>
  </si>
  <si>
    <t>MY00379XB</t>
  </si>
  <si>
    <t>MY00380XB</t>
  </si>
  <si>
    <t>MY00381XB</t>
  </si>
  <si>
    <t>MY00382XB</t>
  </si>
  <si>
    <t>MY00398XB</t>
  </si>
  <si>
    <t>MY00408XB</t>
  </si>
  <si>
    <t>MY00411XB</t>
  </si>
  <si>
    <t>MY00430XB</t>
  </si>
  <si>
    <t>MY00434XB</t>
  </si>
  <si>
    <t>MY00439XB</t>
  </si>
  <si>
    <t>MY00399XB</t>
  </si>
  <si>
    <t>MY00400XB</t>
  </si>
  <si>
    <t>MY00390XB</t>
  </si>
  <si>
    <t>MY00407XB</t>
  </si>
  <si>
    <t>MY00412XB</t>
  </si>
  <si>
    <t>MY00413XB</t>
  </si>
  <si>
    <t>MY00429XB</t>
  </si>
  <si>
    <t>MY00437XB</t>
  </si>
  <si>
    <t>MY00438XB</t>
  </si>
  <si>
    <t>MY00442XB</t>
  </si>
  <si>
    <t>MY00405XB</t>
  </si>
  <si>
    <t>MY00406XB</t>
  </si>
  <si>
    <t>MY00414XB</t>
  </si>
  <si>
    <t>MY00416XB</t>
  </si>
  <si>
    <t>MY00445XB</t>
  </si>
  <si>
    <t>MY00446XB</t>
  </si>
  <si>
    <t>MY00424XB</t>
  </si>
  <si>
    <t>MY00417XB</t>
  </si>
  <si>
    <t>MY00418XB</t>
  </si>
  <si>
    <t>MY00419XB</t>
  </si>
  <si>
    <t>MY00420XB</t>
  </si>
  <si>
    <t>MY00421XB</t>
  </si>
  <si>
    <t>MY00409XB</t>
  </si>
  <si>
    <t>MY00410XB</t>
  </si>
  <si>
    <t>MY00427XB</t>
  </si>
  <si>
    <t>MY00428XB</t>
  </si>
  <si>
    <t>MY00447XB</t>
  </si>
  <si>
    <t>MY00448XB</t>
  </si>
  <si>
    <t>MY00443XB</t>
  </si>
  <si>
    <t>MY00498XB</t>
  </si>
  <si>
    <t>MY00499XB</t>
  </si>
  <si>
    <t>MY00457XB</t>
  </si>
  <si>
    <t>17-17911</t>
  </si>
  <si>
    <t>17-17911 REV.01</t>
  </si>
  <si>
    <t>18-17931</t>
  </si>
  <si>
    <t>18-17917</t>
  </si>
  <si>
    <t>17-17912</t>
  </si>
  <si>
    <t>18-17914</t>
  </si>
  <si>
    <t>18-17918</t>
  </si>
  <si>
    <t>18-17930</t>
  </si>
  <si>
    <t>18-17920</t>
  </si>
  <si>
    <t>18-17934</t>
  </si>
  <si>
    <t>18-17919</t>
  </si>
  <si>
    <t>18-17942</t>
  </si>
  <si>
    <t>7.0 X P10 2L UPPER DIE</t>
  </si>
  <si>
    <t>23-4603302-7-1700 104</t>
  </si>
  <si>
    <t>2311-35308-7-0700 104-2</t>
  </si>
  <si>
    <t>2311-35308-7-0500 104-2</t>
  </si>
  <si>
    <t>2.3 X P6 4L UPPER DIE</t>
  </si>
  <si>
    <t>2.3 X P6 4L LOWER  DIE</t>
  </si>
  <si>
    <t>7.0 X P10 2L LOWER DIE</t>
  </si>
  <si>
    <t>23-4603302-7-1700 203</t>
  </si>
  <si>
    <t>#1023 MARKING PUNCH-1</t>
  </si>
  <si>
    <t>#1023 MARKING PUNCH-2</t>
  </si>
  <si>
    <t>#1023 MARKING PUNCH-3</t>
  </si>
  <si>
    <t>#1023 MARKING PUNCH-4</t>
  </si>
  <si>
    <t>91014 BUTTON DIE</t>
  </si>
  <si>
    <t xml:space="preserve">#5510 3D PROFILE </t>
  </si>
  <si>
    <t>#5520 PUNCH PLATE</t>
  </si>
  <si>
    <t>#1114 GUIDE PLATE 2</t>
  </si>
  <si>
    <t>#2208 PUNCH INSERT 2</t>
  </si>
  <si>
    <t>#3314B KNOCKOUT INSERT</t>
  </si>
  <si>
    <t xml:space="preserve"> #1108 DIE INSERT-1</t>
  </si>
  <si>
    <t>#1208 DIE INSERT-1</t>
  </si>
  <si>
    <t>23-4603302-7-1700 104-1</t>
  </si>
  <si>
    <t>#5509 STRIPPER PLATE</t>
  </si>
  <si>
    <t>51610/20-KYAJ-B102-20 BODY R/L,#1. CUT 1/ CUT 2
 #1109 DIE PLATE</t>
  </si>
  <si>
    <t>51610/20-KYAJ-B102-20 BODY R/L,#1. CUT 1/ CUT 2
 #1209 DIE PLATE</t>
  </si>
  <si>
    <t>18181-R1AA-A000 COVER, CONVERTER
#5558b DIE INSERT</t>
  </si>
  <si>
    <t>18181-R1AA-A000 COVER, CONVERTER 
#6612 DIE INSERT 1 (SKD11)</t>
  </si>
  <si>
    <t>#4456 LIFTER PIN SET</t>
  </si>
  <si>
    <t>#4457 PILOT PIN</t>
  </si>
  <si>
    <t xml:space="preserve">#6610 PUNCH 1 </t>
  </si>
  <si>
    <t>#6613 DIE INSERT 2</t>
  </si>
  <si>
    <t>#6614A DIE INSERT 3</t>
  </si>
  <si>
    <t>#6614B DIE INSERT 3</t>
  </si>
  <si>
    <t>#6615A DIE INSERT 4</t>
  </si>
  <si>
    <t>#6615B DIE INSERT 4</t>
  </si>
  <si>
    <t xml:space="preserve">#5516 STRIPPER PLATE </t>
  </si>
  <si>
    <t>#5517 3D PROFILE</t>
  </si>
  <si>
    <t>#1108 DRAW PUNCH</t>
  </si>
  <si>
    <t>#1109 STRIPPER PLATE</t>
  </si>
  <si>
    <t>#5518 INSERT</t>
  </si>
  <si>
    <t>#5519 INSERT</t>
  </si>
  <si>
    <t>#6654PUNCH</t>
  </si>
  <si>
    <t>#6663 BUTTON DIE</t>
  </si>
  <si>
    <t>#6610 DIE PLATE 2</t>
  </si>
  <si>
    <t>MY00495XB</t>
  </si>
  <si>
    <t>MY00496XB</t>
  </si>
  <si>
    <t>MY00492XB</t>
  </si>
  <si>
    <t>MY00426XB</t>
  </si>
  <si>
    <t>MY00493XB</t>
  </si>
  <si>
    <t>MY00494XB</t>
  </si>
  <si>
    <t>MY00497XB</t>
  </si>
  <si>
    <t>MY00458XB</t>
  </si>
  <si>
    <t>MY00467XB</t>
  </si>
  <si>
    <t>MY00469XB</t>
  </si>
  <si>
    <t>MY00470XB</t>
  </si>
  <si>
    <t>MY00471XB</t>
  </si>
  <si>
    <t>MY00472XB</t>
  </si>
  <si>
    <t>MY00473XB</t>
  </si>
  <si>
    <t>MY00474XB</t>
  </si>
  <si>
    <t>MY00475XB</t>
  </si>
  <si>
    <t>MY00476XB</t>
  </si>
  <si>
    <t>MY00432XB</t>
  </si>
  <si>
    <t>MY00433XB</t>
  </si>
  <si>
    <t>MY00460XB</t>
  </si>
  <si>
    <t>MY00462XB</t>
  </si>
  <si>
    <t>MY00463XB</t>
  </si>
  <si>
    <t>MY00464XB</t>
  </si>
  <si>
    <t>MY00415XB</t>
  </si>
  <si>
    <t>MY00466XB</t>
  </si>
  <si>
    <t>MY00425XB</t>
  </si>
  <si>
    <t>MY00479XB</t>
  </si>
  <si>
    <t>MY00459XB</t>
  </si>
  <si>
    <t>MY00422XB</t>
  </si>
  <si>
    <t>MY00444XB</t>
  </si>
  <si>
    <t>MY00455XB</t>
  </si>
  <si>
    <t>MY00461XB</t>
  </si>
  <si>
    <t>MY00453XB</t>
  </si>
  <si>
    <t>MY00465XB</t>
  </si>
  <si>
    <t>MY00456XB</t>
  </si>
  <si>
    <t>MY00484XB</t>
  </si>
  <si>
    <t>MY00440XB</t>
  </si>
  <si>
    <t>MY00441XB</t>
  </si>
  <si>
    <t>MY00502XC</t>
  </si>
  <si>
    <t>MY00401XC</t>
  </si>
  <si>
    <t>MY00431XB</t>
  </si>
  <si>
    <t>MY00477XB</t>
  </si>
  <si>
    <t>MY00468XB</t>
  </si>
  <si>
    <t>MY00404XC</t>
  </si>
  <si>
    <t>MY00402XC</t>
  </si>
  <si>
    <t>MY00403XC</t>
  </si>
  <si>
    <t>MY00423XB</t>
  </si>
  <si>
    <t>MY00483XB</t>
  </si>
  <si>
    <t>MY00485XB</t>
  </si>
  <si>
    <t>MY00481XB</t>
  </si>
  <si>
    <t>MY00436XB</t>
  </si>
  <si>
    <t>MY00480XB</t>
  </si>
  <si>
    <t>MY00486XB</t>
  </si>
  <si>
    <t>MY00487XB</t>
  </si>
  <si>
    <t>MY00488XB</t>
  </si>
  <si>
    <t>MY00489XB</t>
  </si>
  <si>
    <t>MY00491XB</t>
  </si>
  <si>
    <t>MY00435XB</t>
  </si>
  <si>
    <t>MY00482XB</t>
  </si>
  <si>
    <t>MY00490XB</t>
  </si>
  <si>
    <t>MY00500XB</t>
  </si>
  <si>
    <t>MY00478XB</t>
  </si>
  <si>
    <t>MY00520XB</t>
  </si>
  <si>
    <t>MY00518XB</t>
  </si>
  <si>
    <t>PO098736</t>
  </si>
  <si>
    <t>MPO60692</t>
  </si>
  <si>
    <t>18-17940 REV.01</t>
  </si>
  <si>
    <t>17-17892 REV.01</t>
  </si>
  <si>
    <t>17-17819 REV.01</t>
  </si>
  <si>
    <t>18-17945</t>
  </si>
  <si>
    <t>17-17903</t>
  </si>
  <si>
    <t>18-17939</t>
  </si>
  <si>
    <t>18-17968</t>
  </si>
  <si>
    <t>67R0 MODEL I LOWER DIE 3</t>
  </si>
  <si>
    <t>67R0 MODEL I LOWER DIE 2</t>
  </si>
  <si>
    <t>67R0 MODEL I  UPPER DIE 2</t>
  </si>
  <si>
    <t>18181-R1AA-A000 COVER CONVERTER I #1107 DIE PLATE</t>
  </si>
  <si>
    <t>67R0 MODEL I  UPPER DIE 3</t>
  </si>
  <si>
    <t>67R0 MODEL I  UPPER DIE 4</t>
  </si>
  <si>
    <t>67R0 MODEL LOWER DIE 5</t>
  </si>
  <si>
    <t>18120-R1AA-L000 COVER COMP. CHAMBER I #6611 LOWER BACKING PLATE (SKS3)</t>
  </si>
  <si>
    <t>18120-R1AA-L000 COVER COMP. CHAMBER I #6651 GUIDE POST SET MY32-140-M</t>
  </si>
  <si>
    <t>#6655 RETAINER SP-APS10</t>
  </si>
  <si>
    <t>#6656 URETHANE USN 10-40</t>
  </si>
  <si>
    <t>#6657 CSR10-70</t>
  </si>
  <si>
    <t>#6658 SWL 20-55</t>
  </si>
  <si>
    <t>#6659 SPAS 10-70-P7.10</t>
  </si>
  <si>
    <t>#6660 SP-APS 10</t>
  </si>
  <si>
    <t>#6661 CSR 10-70</t>
  </si>
  <si>
    <t>#6662 SWM 20-55</t>
  </si>
  <si>
    <t>18181-R1AA-A000 COVER CONVERTER I #2204 RESTRIKE PUNCH</t>
  </si>
  <si>
    <t>18181-R1AA-A000 COVER CONVERTER I #2207 PUNCH INSERT 1</t>
  </si>
  <si>
    <t>18120-R1AA-L000 COVER COMP. CHAMBER I #6615 GUIDE BLOCK 3 (HPM1)</t>
  </si>
  <si>
    <t>18120-R1AA-L000 COVER COMP. CHAMBER I #6618 STRIPPER LINER (SS400)</t>
  </si>
  <si>
    <t>18120-R1AA-L000 COVER COMP. CHAMBER I #6619 CUT PUNCH 1 (SKD11)</t>
  </si>
  <si>
    <t>18120-R1AA-L000 COVER COMP. CHAMBER I #6620 CUT PUNCH 2 (SKD11)</t>
  </si>
  <si>
    <t>18181-R1AA-A000 COVER, CONVERTER
#5561 SHOULDER PUNCH INSERT</t>
  </si>
  <si>
    <t>18120-R1AA-L000 COVER COMP. CHAMBER I #6622 PUNCH LINER 3 (SS400)</t>
  </si>
  <si>
    <t>18181-R1AA-A000 COVER, CONVERTER #6611 PUNCH 2 (SKD11)</t>
  </si>
  <si>
    <t>18120-R1AA-L000 COVER COMP. CHAMBER I #6602 LOWER DIE SET (SS400)</t>
  </si>
  <si>
    <t>18120-R1AA-L000 COVER COMP. CHAMBER I #6612 STRIPPER BLOCK (SS400)</t>
  </si>
  <si>
    <t>18181-R1AA-A000 COVER, CONVERTER #6606 DIE PLATE (S50C)</t>
  </si>
  <si>
    <t>18181-R1AA-A000 COVER, CONVERTER I #4410 PILOT HOLDER (SKS2)</t>
  </si>
  <si>
    <t>18120-R1AA-L000 COVER COMP. CHAMBER I #6606 PUNCH LINER (SS400)</t>
  </si>
  <si>
    <t>18120-R1AA-L000 COVER COMP. CHAMBER I #6617 STRIPPER PLATE (S50C)</t>
  </si>
  <si>
    <t>YRC6VA6-11-1 UPPER</t>
  </si>
  <si>
    <t>#6621 PUNCH LINER 2</t>
  </si>
  <si>
    <t>#6607 DIE PLATE 1</t>
  </si>
  <si>
    <t>#81005 CAM PUNCH-1</t>
  </si>
  <si>
    <t>18181-R1AA-A000 COVER, CONVERTER I #3361a BLOCK DIES (SKD11)</t>
  </si>
  <si>
    <t>18181-R1AA-A000 COVER, CONVERTER i#3361b BLOCK DIES (SKD11)</t>
  </si>
  <si>
    <t>REPAIR SHAVING DIE I BS41-24G05-01</t>
  </si>
  <si>
    <t>HS01-107-0000 REPAIR SHAVING DIE</t>
  </si>
  <si>
    <t>18181-R1AA-A000 COVER CONVERTER I #2203 RESTRIKE DIE</t>
  </si>
  <si>
    <t>18120-R1AA-L000 COVER COMP. CHAMBER I #6663 BUTTON DIES MHD16-25-P8.76</t>
  </si>
  <si>
    <t>18120-R1AA-L000 COVER COMP. CHAMBER I #6654 PUNCH SPAS10-70P8.70</t>
  </si>
  <si>
    <t>HS01-KA3-712 REPAIR SHAVING DIE</t>
  </si>
  <si>
    <t>YS4X7 REPAIR SHAVING DIE</t>
  </si>
  <si>
    <t>SS41-25G00 REPAIR SHAVING DIE</t>
  </si>
  <si>
    <t>18181-R1AA-A000 COVER, CONVERTER #6607 STRIPPER PLATE (S50C)</t>
  </si>
  <si>
    <t>18310/320-TLAA-A020-M1-4200 (#6 TRIM / PIERCE DIE) I  #6707 BUTTON DIE</t>
  </si>
  <si>
    <t>18310/320-TLAA-A020-M1-4200 RING #10053 PIERCE PUNCH (SKD11)</t>
  </si>
  <si>
    <t>18310-TLAA-A010-M1-4000 I #5809 CUT PUNCH (SKD11)</t>
  </si>
  <si>
    <t>18181-R1AA-A000 COVER, CONVERTER I #3307 TRIM PUNCH / #3308 STRIPPER (SKD11)</t>
  </si>
  <si>
    <t>18310-TLAA-A010-M1-4000 I #5808 DIE INSERT (SKD11)</t>
  </si>
  <si>
    <t>18320-TLAA-A010-M1-4000 I #5808 DIE INSERT (SKD11)</t>
  </si>
  <si>
    <t>18320-TLAA-A010-M1-4000  I #5809 CUT PUNCH (SKD11)</t>
  </si>
  <si>
    <t>18310/320-TLAA-A020-M1-42 I #101103 DIE INSERT (SKD11)</t>
  </si>
  <si>
    <t>18310/320-TLAA-A020-M1-42 I #101203 DIE INSERT  (SKD11)</t>
  </si>
  <si>
    <t>18310/320-TLAA-A020-M1-42 I #6602 TRIM DIE (SKD11)</t>
  </si>
  <si>
    <t>18181-R1AA-A000 COVER, CONVERTER I #3305 RESTRIKE DIE / #3306 KNOCKOUT (SKD11)</t>
  </si>
  <si>
    <t>18310/320-TLAA-A020-M1-4200 (#6 TRIM / PIERCE DIE) I #6706 PIERCE PUNCH</t>
  </si>
  <si>
    <t>18310/320-TLAA-A020-M1-42 I #6604 TRIM PUNCH (SKD11)</t>
  </si>
  <si>
    <t>#6610 DIE PLATE 2 (NO HEAT TREATMENT PROCESS)</t>
  </si>
  <si>
    <t>18120-R1AA-L000 COVER COMP. CHAMBER I #6664 BLOCK DIES BLDF16 16-35-P7.26</t>
  </si>
  <si>
    <t>WR19 YOKE TA.D l 101497-05-010-00 DIE HOLDER</t>
  </si>
  <si>
    <t>WR19 YOKE TA.D l #512  SPACER</t>
  </si>
  <si>
    <t>MY00503XB</t>
  </si>
  <si>
    <t>MY00504XB</t>
  </si>
  <si>
    <t>MY00517XB</t>
  </si>
  <si>
    <t>MY00506XB</t>
  </si>
  <si>
    <t>MY00509XB</t>
  </si>
  <si>
    <t>MY00519XB</t>
  </si>
  <si>
    <t>MY00505XB</t>
  </si>
  <si>
    <t>MY00512XB</t>
  </si>
  <si>
    <t>MY00513XB</t>
  </si>
  <si>
    <t>MY00515XB</t>
  </si>
  <si>
    <t>MY00516XB</t>
  </si>
  <si>
    <t>MY00507XB</t>
  </si>
  <si>
    <t>MY00510XB</t>
  </si>
  <si>
    <t>MY00540XB</t>
  </si>
  <si>
    <t>MY00541XB</t>
  </si>
  <si>
    <t>MY00545XB</t>
  </si>
  <si>
    <t>MY00546XB</t>
  </si>
  <si>
    <t>MY00547XB</t>
  </si>
  <si>
    <t>MY00548XB</t>
  </si>
  <si>
    <t>MY00549XB</t>
  </si>
  <si>
    <t>MY00514XB</t>
  </si>
  <si>
    <t>MY00521XC</t>
  </si>
  <si>
    <t>MY00524XB</t>
  </si>
  <si>
    <t>MY00526XB</t>
  </si>
  <si>
    <t>MY00528XB</t>
  </si>
  <si>
    <t>MY00525XB</t>
  </si>
  <si>
    <t>MY00529XB</t>
  </si>
  <si>
    <t>MY00527XB</t>
  </si>
  <si>
    <t>MY00508XB</t>
  </si>
  <si>
    <t>MY00536XB</t>
  </si>
  <si>
    <t>MY00537XB</t>
  </si>
  <si>
    <t>MY00539XB</t>
  </si>
  <si>
    <t>MY00523XB</t>
  </si>
  <si>
    <t>MY00522XB</t>
  </si>
  <si>
    <t>MY00501XC</t>
  </si>
  <si>
    <t>MY00511XC</t>
  </si>
  <si>
    <t>MY00538XB</t>
  </si>
  <si>
    <t>17-17859</t>
  </si>
  <si>
    <t>18-17956 REV.01</t>
  </si>
  <si>
    <t>18-17962</t>
  </si>
  <si>
    <t>17-17652</t>
  </si>
  <si>
    <t>18-17969</t>
  </si>
  <si>
    <t>18-17954</t>
  </si>
  <si>
    <t>18-17956</t>
  </si>
  <si>
    <t>18-17967</t>
  </si>
  <si>
    <t>18-17975</t>
  </si>
  <si>
    <t>18-17966</t>
  </si>
  <si>
    <t>18-17964 REV.01</t>
  </si>
  <si>
    <t>18-17961</t>
  </si>
  <si>
    <t>18-17957 REV.01</t>
  </si>
  <si>
    <t>DISTRIBUTOR 3 CAVITY (UPPER HOLE)</t>
  </si>
  <si>
    <t>18310/20-TJB-A110-M1-4000 BODY I #4701 CURLING DIE 2</t>
  </si>
  <si>
    <t>2311-35308-7-1100 RR EMBOSS CLINCH FIXTURE I  #110 DIE (SKD11)</t>
  </si>
  <si>
    <t>Ø3.0 X P6 (4LINES ; 50 HOLES/LINE ; W580) I LOWER DIE SET (SKD11, HRC58-60)</t>
  </si>
  <si>
    <t>101497-05-016-00 PUNCH</t>
  </si>
  <si>
    <t>2311-35308-7-1700 RR EMBOSS CLINCH FIXTURE I #110 DIE (SKD11)</t>
  </si>
  <si>
    <t>18307-TLAA-A030-M1-C400 HALF COMP I #2223 CAM SLIDER 1</t>
  </si>
  <si>
    <t>18307-TLAA-A030-M1-C400 HALF COMP I #2224 CAM SLIDER 2</t>
  </si>
  <si>
    <t>18310/20-TJB-A110-M1-4000 BODY I #4705 CURLING PUNCH 2</t>
  </si>
  <si>
    <t>18310/20-TJB-A110-M1-4000 BODY I #4702 PUNCH PLATE 2</t>
  </si>
  <si>
    <t>2311-35308-7-0900 RR EMBOSS CLINCH FIXTURE I #108 DIE (SKD11)</t>
  </si>
  <si>
    <t>Ø7.0 X P10 (2LINES ; 16 HOLES / LINE ; W330) I LOWER DIE SET (SKD11, HRC58-60)</t>
  </si>
  <si>
    <t>18307-TLAA-A030-M1-C400 HALF COMP I #2225 CAM SLIDER 3</t>
  </si>
  <si>
    <t>REPAIR SHAVING DIE I HS01-107-0000 3 CAVITY DIE/ CAV. NO.195, 196 &amp; 197</t>
  </si>
  <si>
    <t>18310/20-TJB-A110-M1-4000 BODY I #6903 CURLING DIE 3</t>
  </si>
  <si>
    <t>18310-TLAA-A010-M1-4000 I #2504 CURLING DIE (CURL 1)</t>
  </si>
  <si>
    <t>18310-TLAA-A010-M1-4000 I #3604 CURLING DIE (CURL 2)</t>
  </si>
  <si>
    <t>18310/20-TJB-A110-M1-4000 BODY I #6904 CURLING PUNCH 3</t>
  </si>
  <si>
    <t>18320-TLAA-A010-M1-4000 I #3604 CURLING DIE (CURL 2)</t>
  </si>
  <si>
    <t>18320-TLAA-A010-M1-4000 I #2504 CURLING DIE (CURL 1)</t>
  </si>
  <si>
    <t>Ø7.0 X P17.4 (2LINES ; 48 HOLES/LINE ; W580) I LOWER DIE SET (SKD11, HRC58-60)</t>
  </si>
  <si>
    <t>18310-TLAA-A020-M1-4000 FINISHE, EXHAUST R&amp;L , #2 RESTRIKE DIE
2406 SUPPORT PLATE 1</t>
  </si>
  <si>
    <t>18310-TLAA-A020-M1-4000 FINISHE, EXHAUST R&amp;L , #2 RESTRIKE DIE
2407 SUPPORT PLATE 2</t>
  </si>
  <si>
    <t>18120-RPY-G000 COVER COMP. T/C, #10 ENGRAVE/PIERCE 3/TOX 3
91057 SHOULDER PUNCH</t>
  </si>
  <si>
    <t>18310/320-TLAA-A020-M1-4200 (#6 TRIM / PIERCE DIE) I #6707 BUTTON DIE</t>
  </si>
  <si>
    <t>REPAIR SHAVING DIE I HS01-302-0000</t>
  </si>
  <si>
    <t>MODIFICATION I JNL-500 O/B (BATCH 1)</t>
  </si>
  <si>
    <t>18120-RPY-G000 COVER COMP. T/C, #10 ENGRAVE/PIERCE 3/TOX 3
91014 BUTTON DIE</t>
  </si>
  <si>
    <t>MY00552XC</t>
  </si>
  <si>
    <t>MY00551XB</t>
  </si>
  <si>
    <t>MY00530XB</t>
  </si>
  <si>
    <t>MY00531XB</t>
  </si>
  <si>
    <t>MY00532XB</t>
  </si>
  <si>
    <t>MY00533XB</t>
  </si>
  <si>
    <t>MY00534XB</t>
  </si>
  <si>
    <t>MY00535XB</t>
  </si>
  <si>
    <t>MY00557XB</t>
  </si>
  <si>
    <t>MY00550XB</t>
  </si>
  <si>
    <t>MY00555XB</t>
  </si>
  <si>
    <t>MY00576XB</t>
  </si>
  <si>
    <t>MY00578XB</t>
  </si>
  <si>
    <t>MY00579XB</t>
  </si>
  <si>
    <t>MY00574XB</t>
  </si>
  <si>
    <t>MY00575XB</t>
  </si>
  <si>
    <t>MY00564XB</t>
  </si>
  <si>
    <t>MY00565XB</t>
  </si>
  <si>
    <t>MY00566XB</t>
  </si>
  <si>
    <t>MY00567XB</t>
  </si>
  <si>
    <t>MY00553XB</t>
  </si>
  <si>
    <t>MY00554XB</t>
  </si>
  <si>
    <t>MY00568XB</t>
  </si>
  <si>
    <t>MY00569XB</t>
  </si>
  <si>
    <t>MY00573XB</t>
  </si>
  <si>
    <t>MY00570XB</t>
  </si>
  <si>
    <t>MY00572XB</t>
  </si>
  <si>
    <t>MY00580XB</t>
  </si>
  <si>
    <t>40638-1</t>
  </si>
  <si>
    <t>81694 =&gt; 81767</t>
  </si>
  <si>
    <t>18-17978</t>
  </si>
  <si>
    <t>B36-00B-78</t>
  </si>
  <si>
    <t>18-17972</t>
  </si>
  <si>
    <t>MPO61065</t>
  </si>
  <si>
    <t>18-17977 REV.01</t>
  </si>
  <si>
    <t>18-17994</t>
  </si>
  <si>
    <t>18-18029</t>
  </si>
  <si>
    <t>18-18043</t>
  </si>
  <si>
    <t>18-18011</t>
  </si>
  <si>
    <t>18-18003</t>
  </si>
  <si>
    <t>18-17974</t>
  </si>
  <si>
    <t>18-18010</t>
  </si>
  <si>
    <t>MPO60693</t>
  </si>
  <si>
    <t>MPO61066</t>
  </si>
  <si>
    <t>MODIFICATION I JNL-500 O/B (ADDITIONAL CHARGES)</t>
  </si>
  <si>
    <t>18310-TLAA-A010-M1-4000 (#8 CUT 2) I #5808 DIE INSERT</t>
  </si>
  <si>
    <t>HS01-107-0000 CORE PLATE 1003 DIE PLATE</t>
  </si>
  <si>
    <t>HS01-107-0000 CORE PLATE 1009 KNOCKOUT</t>
  </si>
  <si>
    <t>HS01-107-0000 CORE PLATE 1010 KNOCKOUT HOLDER</t>
  </si>
  <si>
    <t>HS01-107-0000 CORE PLATE 1015 GUIDE PLATE</t>
  </si>
  <si>
    <t xml:space="preserve"> HS01-107-0000 CORE PLATE 1007 UPPER PUNCH</t>
  </si>
  <si>
    <t xml:space="preserve">  HS01-107-0000 CORE PLATE  1006 SHAVING PUNCH</t>
  </si>
  <si>
    <t>A9879-907-00  I STRIPPER BACKING</t>
  </si>
  <si>
    <t>18310-TLAA-A010-M1-4000 (#8 CUT 2) I #5809 CUT PUNCH</t>
  </si>
  <si>
    <t>18181-R1AA-A000 COVER, CONVERTER I #3359 SHOULDER PUNCH (L110)</t>
  </si>
  <si>
    <t>18320-TLAA-A020-M1-4000 I #2504 CURLING DIE 1 (REPAIR)</t>
  </si>
  <si>
    <t>18320-TLAA-A020-M1-4000 I  #3604 CURLING DIE 2 (REPAIR)</t>
  </si>
  <si>
    <t>18181-R1AA-A000 COVER,CONVERTER I #6612 DIE INSERT 1 (SKD11)</t>
  </si>
  <si>
    <t>18181-R1AA-A000 COVER,CONVERTER I #6613 DIE INSERT 2 (SKD11)</t>
  </si>
  <si>
    <t>18181-R1AA-A000 COVER,CONVERTER I #6614a DIE INSERT 3 (SKD11)</t>
  </si>
  <si>
    <t>18181-R1AA-A000 COVER,CONVERTER I#6615a DIE INSERT 4 (SKD11)</t>
  </si>
  <si>
    <t>18320-TLAA-A010-M1-4000 (#8 CUT 2) I #5809 CUT PUNCH</t>
  </si>
  <si>
    <t>18320-TLAA-A010-M1-4000 (#8 CUT 2) I #5808 DIE INSERT</t>
  </si>
  <si>
    <t>Ø7.0 X P10 (2LINES; 18 HOLES/LINE; W350) I LOWER DIE SET (SKD11, HRC58-60)</t>
  </si>
  <si>
    <t>Ø7.0 X P10 (2LINES; 16 HOLES/LINE; W330) I LOWER DIE SET (SKD11, HRC58-60)</t>
  </si>
  <si>
    <t>51610/20-KYAJ-B102-20 BODY R/L I  #1108 DIE INSERT (NEW)</t>
  </si>
  <si>
    <t>Ø3.0 X P6 (8LINES ; 42 HOLES / LINE ; W500) I LOWER DIE SET (SKD11, HRC58-60)</t>
  </si>
  <si>
    <t>2311-35308-7-1100 RR EMBOSS CLINCH FIXTURE I #110 DIE</t>
  </si>
  <si>
    <t>MY00591XB</t>
  </si>
  <si>
    <t>MY00590XB</t>
  </si>
  <si>
    <t>MY00558XB</t>
  </si>
  <si>
    <t>MY00559XB</t>
  </si>
  <si>
    <t>MY00560XB</t>
  </si>
  <si>
    <t>MY00561XB</t>
  </si>
  <si>
    <t>MY00562XB</t>
  </si>
  <si>
    <t>MY00563XB</t>
  </si>
  <si>
    <t>MY00571XA</t>
  </si>
  <si>
    <t>MY00581XB</t>
  </si>
  <si>
    <t>MY00582XB</t>
  </si>
  <si>
    <t>MY00608XB</t>
  </si>
  <si>
    <t>MY00607XB</t>
  </si>
  <si>
    <t>MY00586XB</t>
  </si>
  <si>
    <t>MY00587XB</t>
  </si>
  <si>
    <t>MY00612XB</t>
  </si>
  <si>
    <t>MY00606XB</t>
  </si>
  <si>
    <t>MY00585XB</t>
  </si>
  <si>
    <t>MY00584XB</t>
  </si>
  <si>
    <t>MY00588XB</t>
  </si>
  <si>
    <t>MY00589XB</t>
  </si>
  <si>
    <t>MY00599XB</t>
  </si>
  <si>
    <t>MY00609XB</t>
  </si>
  <si>
    <t>MY00610XB</t>
  </si>
  <si>
    <t>MY00583XB</t>
  </si>
  <si>
    <t>MY00598XB</t>
  </si>
  <si>
    <t>MY00556XB</t>
  </si>
  <si>
    <t>18-18058 REV.01</t>
  </si>
  <si>
    <t>18-17998</t>
  </si>
  <si>
    <t>18-18000</t>
  </si>
  <si>
    <t>18-18050</t>
  </si>
  <si>
    <t>18-18030</t>
  </si>
  <si>
    <t>18-18065</t>
  </si>
  <si>
    <t>B36-00B-03</t>
  </si>
  <si>
    <t>PO101132</t>
  </si>
  <si>
    <t>HS01-KA3-712 SHAVING DIE I 1003 DIE PLATE</t>
  </si>
  <si>
    <t>HS01-KA3-712 SHAVING DIE I  1009 KNOCK-OUT</t>
  </si>
  <si>
    <t>HS01-KA3-712 SHAVING DIE I 1010 KNOCK-OUT HOLDER</t>
  </si>
  <si>
    <t>HS01-KA3-712 SHAVING DIE I 1015 GUIDE PLATE</t>
  </si>
  <si>
    <t>HS01-KA3-712 SHAVING DIE I 1007 UPPER PUNCH</t>
  </si>
  <si>
    <t>HS01-KA3-712 SHAVING DIE I 1006 LOWER PUNCH</t>
  </si>
  <si>
    <t>NEW DIE I BS41-24G05-01 CORE PLATE</t>
  </si>
  <si>
    <t>DISTRIBUTOR 3 CAVITY (LOWER HOLE)</t>
  </si>
  <si>
    <t>HS01-040-0003 CORE PLATE | #1004 UPPER PUNCH</t>
  </si>
  <si>
    <t>2311-35308-7-1700 RR EMBOSS CLINCH FIXTURE | #110 DIE</t>
  </si>
  <si>
    <t>2311-35308-7-1100 RR EMBOSS CLINCH FIXTURE | #110 DIE</t>
  </si>
  <si>
    <t>A9879-907-00  I STRIPPER PLATE</t>
  </si>
  <si>
    <t>C1NPUNCTLA1:TLA HALF COMP RESTRIKE PUNCH 0221</t>
  </si>
  <si>
    <t>C1NPUNCTLA3:TLA HALF COMP RESTRIKE PUNCH 2223</t>
  </si>
  <si>
    <t>I3TLAHCRDIULR:TLAH-COMP RESTRIKE DIE INSERT UPPER R/L</t>
  </si>
  <si>
    <t>C1NPUNDHTLB:TLB HALF COMPRESTRIKE PUNCH</t>
  </si>
  <si>
    <t>I3TLAHCRP2LR:TLA HALF COMPRESTRIKE PUNCH L/R</t>
  </si>
  <si>
    <t>I3TLAHCRDILLR: TLA H-COMPRESTRIKE DIE INSERT LOWER R/L</t>
  </si>
  <si>
    <t>C1NPIED8808:PIERCING PUNCH #8808 (T7B)</t>
  </si>
  <si>
    <t>C1NDIEINSERT:#8809 DIE INSERT</t>
  </si>
  <si>
    <t>MY00596XA</t>
  </si>
  <si>
    <t>MY00597XA</t>
  </si>
  <si>
    <t>MY00593XC</t>
  </si>
  <si>
    <t>MY00627XB</t>
  </si>
  <si>
    <t>MY00601XA</t>
  </si>
  <si>
    <t>MY00604XA</t>
  </si>
  <si>
    <t>MY00617XB</t>
  </si>
  <si>
    <t>MY00620XB</t>
  </si>
  <si>
    <t>MY00621XB</t>
  </si>
  <si>
    <t>MY00616XA</t>
  </si>
  <si>
    <t>MY00618XB</t>
  </si>
  <si>
    <t>MY00619XB</t>
  </si>
  <si>
    <t>MY00611XB</t>
  </si>
  <si>
    <t>MY00602XA</t>
  </si>
  <si>
    <t>MY00600XA</t>
  </si>
  <si>
    <t>MY00603XA</t>
  </si>
  <si>
    <t>MY00622XB</t>
  </si>
  <si>
    <t>MY00623XB</t>
  </si>
  <si>
    <t>MY00624XB</t>
  </si>
  <si>
    <t>MY00625XB</t>
  </si>
  <si>
    <t>MY00626XB</t>
  </si>
  <si>
    <t>REPAIR DIE | AL SHINBAN 135 TON 2-CAVITY | "Z-DOWN TOP FACE OF FIXED &amp; MOVING CAVITY" | KA3-DF-00 CORE PLATE</t>
  </si>
  <si>
    <t>HS01-040-0003 CORE PLATE | #1003 LOWER PUNCH</t>
  </si>
  <si>
    <t>JNL-600 OUTER BOTTOM DRAWING MOLD | #238 DIE PLATE</t>
  </si>
  <si>
    <t>JNL-750 OUTER BOTTOM DRAWING MOLD | #234 DIE PLATE</t>
  </si>
  <si>
    <t>JNL-750 OUTER BOTTOM DRAWING MOLD | #236 DIE INSERT</t>
  </si>
  <si>
    <t>NEW DIE | FHT-800_OUTER BOTTOM | DRAW/ EMBOSS/ PIERCE MOLD</t>
  </si>
  <si>
    <t>JNL-600 OUTER BOTTOM DRAWING MOLD | #242 DIE INSERT</t>
  </si>
  <si>
    <t>JNL-750 OUTER BOTTOM DRAWING MOLD | #233 STRIPPER PLATE</t>
  </si>
  <si>
    <t>18310-TJB-A110-M1-4100 | INSPECTION JIG</t>
  </si>
  <si>
    <t>NEW MAKE JIG | 2311-53908-7-5200 SPRING PUSH FIXTURE</t>
  </si>
  <si>
    <t>NEW MAKE JIG | 23-4869302-7-5400 RAIL CHUCKING JIG</t>
  </si>
  <si>
    <t>NEW MAKE JIG | 23-4869602-7-0300 RAIL CHUCKING JIG (STD)</t>
  </si>
  <si>
    <t>Ø3 X P6 (4LINES; 29HOLES/LINE; W350) | UPPER DIE</t>
  </si>
  <si>
    <t>Ø3 X P6 (4LINES; 29HOLES/LINE; W350) | LOWER DIE</t>
  </si>
  <si>
    <t>Ø5.0 X P8 (2LINES; 34HOLES/LINE; W520) | UPPER DIE</t>
  </si>
  <si>
    <t>Ø5.0 X P8 (2LINES; 34HOLES/LINE; W520) | LOWER DIE</t>
  </si>
  <si>
    <t>Ø3 X P6 (8LINES; 42HOLES/LINE; W500) | LOWER DIE</t>
  </si>
  <si>
    <t>18-18023</t>
  </si>
  <si>
    <t>18-18014 REV.02</t>
  </si>
  <si>
    <t>18-18039 REV.01</t>
  </si>
  <si>
    <t>18-18095</t>
  </si>
  <si>
    <t>18-18060</t>
  </si>
  <si>
    <t>18-18032 rev.01</t>
  </si>
  <si>
    <t>18-18072</t>
  </si>
  <si>
    <t>18-18047 REV.01</t>
  </si>
  <si>
    <t>18-17990 REV.01</t>
  </si>
  <si>
    <t>18-18035</t>
  </si>
  <si>
    <t>18-18061</t>
  </si>
  <si>
    <t>18-18022 rev.01</t>
  </si>
  <si>
    <t>18-18082</t>
  </si>
  <si>
    <t>FCC (PHILIPPINES) REPAIR</t>
  </si>
  <si>
    <t>7/6/2018&gt;&gt; Subject for Redate</t>
  </si>
  <si>
    <t>MY00605XB</t>
  </si>
  <si>
    <t>18310-TLAA-A010-M1-4000 BODY | #1023 MARKING PUNCH (CALMAX QT HRC 60-62)</t>
  </si>
  <si>
    <t>C1NMARPUTLA:MARKING PUNCH TLA BODY</t>
  </si>
  <si>
    <t>Customer</t>
  </si>
  <si>
    <t>Sales Invoice Number (S.I.)</t>
  </si>
  <si>
    <t>Delivery Receipt Number (D.R.)</t>
  </si>
  <si>
    <t>Peza Documents</t>
  </si>
  <si>
    <t>Job Number</t>
  </si>
  <si>
    <t>Currency</t>
  </si>
  <si>
    <t>Total Price</t>
  </si>
  <si>
    <t>Control Number</t>
  </si>
  <si>
    <t>PHP</t>
  </si>
  <si>
    <t>USD</t>
  </si>
  <si>
    <t>12248576-E</t>
  </si>
  <si>
    <t>CANCELLED- PRINTER ERROR</t>
  </si>
  <si>
    <t>ERROR</t>
  </si>
  <si>
    <t>Original DR was attached to MY00511XC</t>
  </si>
  <si>
    <t>Declarant #: 2018/FDTED180505002</t>
  </si>
  <si>
    <t>Declarant #: 2018/FDTED180606003</t>
  </si>
  <si>
    <t>TRANSMITTAL SLIP MONITORING</t>
  </si>
  <si>
    <t>TDM_ACCTG_17_0001</t>
  </si>
  <si>
    <t>TDM_ACCTG_17_0002</t>
  </si>
  <si>
    <t>TDM_ACCTG_17_0003</t>
  </si>
  <si>
    <t>TDM_ACCTG_17_0004</t>
  </si>
  <si>
    <t>TDM_ACCTG_18_0001</t>
  </si>
  <si>
    <t>TDM_ACCTG_18_0002</t>
  </si>
  <si>
    <t>TDM_ACCTG_18_0003</t>
  </si>
  <si>
    <t>TDM_ACCTG_18_0004</t>
  </si>
  <si>
    <t>TDM_ACCTG_18_0005</t>
  </si>
  <si>
    <t>TDM_ACCTG_18_0006</t>
  </si>
  <si>
    <t>TDM_ACCTG_18_0007</t>
  </si>
  <si>
    <t>TDM_ACCTG_18_0008</t>
  </si>
  <si>
    <t>TDM_ACCTG_18_0009</t>
  </si>
  <si>
    <t>TDM_ACCTG_18_0010</t>
  </si>
  <si>
    <t>TDM_ACCTG_18_0011</t>
  </si>
  <si>
    <t>TDM_ACCTG_18_0012</t>
  </si>
  <si>
    <t>TDM_ACCTG_18_0013</t>
  </si>
  <si>
    <t>TDM_ACCTG_18_0014</t>
  </si>
  <si>
    <t>TDM_ACCTG_18_0015</t>
  </si>
  <si>
    <t>TDM_ACCTG_18_0016</t>
  </si>
  <si>
    <t>TDM_ACCTG_18_0017</t>
  </si>
  <si>
    <t>TDM_ACCTG_18_0018</t>
  </si>
  <si>
    <t>TDM_ACCTG_18_0019</t>
  </si>
  <si>
    <t>Forex</t>
  </si>
  <si>
    <t>Total</t>
  </si>
  <si>
    <t>Month</t>
  </si>
  <si>
    <t>Year</t>
  </si>
  <si>
    <t>Concatenate</t>
  </si>
  <si>
    <t>Company Name</t>
  </si>
  <si>
    <t>I3TJBRRPIJIG: TJE RING REAR PRESS INSPECTION JIG</t>
  </si>
  <si>
    <t>MY00629XA</t>
  </si>
  <si>
    <t>KSA-IGC7 23-4887502-7-0700 RR FOOT CLINCH FIXTURE (OUT)</t>
  </si>
  <si>
    <t>18-18026 Rev. 02</t>
  </si>
  <si>
    <t>MY00628XA</t>
  </si>
  <si>
    <t>MY00630XA</t>
  </si>
  <si>
    <t>18-18052 Rev. 01</t>
  </si>
  <si>
    <t>18-18031 Rev. 02</t>
  </si>
  <si>
    <t>KSA-IGC7 23-4887502-7-0300 FR FOOT CLINCH FIXTURE (OUT)</t>
  </si>
  <si>
    <t>KSA-IGC7 23-4887602-7-0600 RR FOOT CLINCH FIXTURE</t>
  </si>
  <si>
    <t>2311-53908-7-5300 LEVER BKT PRESSING  AND GREASE COATING FIXTURE</t>
  </si>
  <si>
    <t>MY00643XA</t>
  </si>
  <si>
    <t>18-18034 Rev. 02</t>
  </si>
  <si>
    <t>8/7/18&gt;&gt; Subject for Redate; Already Delivered</t>
  </si>
  <si>
    <t>MY00633XA</t>
  </si>
  <si>
    <t>18-18013 Rev. 02</t>
  </si>
  <si>
    <t>KSA-IGC7 23-4848202-7-5100 BOLT AW FIXTURE, BRACKET COM</t>
  </si>
  <si>
    <t>MY00631XA</t>
  </si>
  <si>
    <t>MY00632XA</t>
  </si>
  <si>
    <t>MY00634XA</t>
  </si>
  <si>
    <t>KSA-IGC7 23-4848202-7-5300 RR FOOT CLINCH FIXTURE</t>
  </si>
  <si>
    <t>KSA-IGC7 23-4848302-7-5300 NUT AW FIXTURE</t>
  </si>
  <si>
    <t>KSA-IGC7 23-4848302-7-5100 BOLT</t>
  </si>
  <si>
    <t>18-18056 Rev. 01</t>
  </si>
  <si>
    <t>18-18063 Rev. 01</t>
  </si>
  <si>
    <t>18-18015 Rev. 02</t>
  </si>
  <si>
    <t xml:space="preserve"> </t>
  </si>
  <si>
    <t>TDM_ACCTG_18_0020</t>
  </si>
  <si>
    <t>TDM_ACCTG_18_0021</t>
  </si>
  <si>
    <t>MY00635XA</t>
  </si>
  <si>
    <t>MY00636XA</t>
  </si>
  <si>
    <t>KSA-IGC7 23-4869302-7-6300</t>
  </si>
  <si>
    <t>KSA-IGC7 23-4869302-7-6310</t>
  </si>
  <si>
    <t>18-18074 Rev. 01</t>
  </si>
  <si>
    <t>18-18097 Rev. 01</t>
  </si>
  <si>
    <t>MY00639XA</t>
  </si>
  <si>
    <t>18-18100 Rev. 01</t>
  </si>
  <si>
    <t>KSA-IGC7 23-4869602-7-1410</t>
  </si>
  <si>
    <t>MY00637XA</t>
  </si>
  <si>
    <t>18-18075 Rev. 01</t>
  </si>
  <si>
    <t>KSA-IGC7 23-4869302-7-6400</t>
  </si>
  <si>
    <t>MY00641XA</t>
  </si>
  <si>
    <t>18-18099 Rev. 01</t>
  </si>
  <si>
    <t>KSA-IGC7 23-4869602-7-1310</t>
  </si>
  <si>
    <t>MY00638XA</t>
  </si>
  <si>
    <t>KSA-IGC7 23-4869302-7-6410</t>
  </si>
  <si>
    <t>18-18098 Rev. 01</t>
  </si>
  <si>
    <t>MY00642XA</t>
  </si>
  <si>
    <t>KSA-IGC7  23-4869602-7-1300 POSITION ADJUSTMENT JIG (STD INN)</t>
  </si>
  <si>
    <t>18-18024 Rev. 02</t>
  </si>
  <si>
    <t>MY00640XA</t>
  </si>
  <si>
    <t>KSA-IGC7 23-4869602-7-1400 POSITION ADJUSTMENT JIG (STD OUT)</t>
  </si>
  <si>
    <t>18-18025 Rev. 02</t>
  </si>
  <si>
    <t>MY00644XB</t>
  </si>
  <si>
    <t>MY00645XB</t>
  </si>
  <si>
    <t>MY00646XB</t>
  </si>
  <si>
    <t>Ø2.3 X P6 (4LINES; 42HOLES/LINE; W500) | UPPER DIE</t>
  </si>
  <si>
    <t>Ø2.3 X P6 (4LINES; 42HOLES/LINE; W500) | LOWER DIE</t>
  </si>
  <si>
    <t>Ø3.0 X P6 (4LINES; 42HOLES/LINE; W500) | LOWER DIE</t>
  </si>
  <si>
    <t>Purchase Order Number</t>
  </si>
  <si>
    <t>18-18104</t>
  </si>
  <si>
    <t>PC/WAY</t>
  </si>
  <si>
    <t>MY00659XB</t>
  </si>
  <si>
    <t>MY00660XB</t>
  </si>
  <si>
    <t>MY00661XB</t>
  </si>
  <si>
    <t>MY00662XB</t>
  </si>
  <si>
    <t>67R0 MODEL | UPPER DIE W/ SHIM - DRAW 2</t>
  </si>
  <si>
    <t>67R0 MODEL | UPPER DIE W/ SHIM - DRAW 3</t>
  </si>
  <si>
    <t>67R0 MODEL | UPPER DIE W/ SHIM - DRAW 4</t>
  </si>
  <si>
    <t>18310/320-TLAA-A020-M1-42 RING RR | #6703 DIE PLATE</t>
  </si>
  <si>
    <t>18-18079 REV. 01</t>
  </si>
  <si>
    <t>18-18144</t>
  </si>
  <si>
    <t>I3D67ROUPD2: 67RO UPPER DIE - DRAW 2</t>
  </si>
  <si>
    <t>I3D67ROUPD3: 67RO UPPER DIE - DRAW 3</t>
  </si>
  <si>
    <t>I3D67ROUPD4: 67RO UPPER DIE - DRAW 4</t>
  </si>
  <si>
    <t>C1DIEPLTTLA: #6703 DIE PLATE 650C TLA RR</t>
  </si>
  <si>
    <t>TDM_ACCTG_18_0022</t>
  </si>
  <si>
    <t>MY00663XB</t>
  </si>
  <si>
    <t>MY00665XB</t>
  </si>
  <si>
    <t>18-18136 Rev. 02</t>
  </si>
  <si>
    <t>SHAVING PUNCH - LOWER (107) - 40mm (1st batch)</t>
  </si>
  <si>
    <t>SHAVING PUNCH - LOWER (4V0) - 40mm (1st batch)</t>
  </si>
  <si>
    <t>FCC (PHILIPPINES)-WAREHOUSING DIVISION</t>
  </si>
  <si>
    <t>MY00699XB</t>
  </si>
  <si>
    <t>18310-SFEB-0130-410 | #2209 BLANK HOLDER (RING RR)</t>
  </si>
  <si>
    <t>C1NBHOL2209: BLANK HOLDER #2209 SFE RINGREA</t>
  </si>
  <si>
    <t>18-18203 Rev. 01</t>
  </si>
  <si>
    <t>MY00664XB</t>
  </si>
  <si>
    <t>SHAVING PUNCH - LOWER (KA3) - 40mm (1st batch)</t>
  </si>
  <si>
    <t>8/20/18&gt;&gt; Subject for Redate; Already delivered;</t>
  </si>
  <si>
    <t>TDM_ACCTG_18_0023</t>
  </si>
  <si>
    <t>CANCELLED (CHANGED OF DELIVERY DATE)</t>
  </si>
  <si>
    <t>Copy to Acctg</t>
  </si>
  <si>
    <t>OK</t>
  </si>
  <si>
    <t>TDM_ACCTG_18_0024</t>
  </si>
  <si>
    <t>MY00672XB</t>
  </si>
  <si>
    <t>MY00673XB</t>
  </si>
  <si>
    <t>MY00674XB</t>
  </si>
  <si>
    <t>#2229 CAM SLIDER #1</t>
  </si>
  <si>
    <t>#2230 CAM SLIDER #2</t>
  </si>
  <si>
    <t>#2231 CAM SLIDER #3</t>
  </si>
  <si>
    <t>18-18171</t>
  </si>
  <si>
    <t>C1OCMSLDR01: #2229 CAM SLIDER #1</t>
  </si>
  <si>
    <t>C1OCMSLDR02: #2230 CAM SLIDER #2</t>
  </si>
  <si>
    <t>C1OCMSLDR03: #2231 CAM SLIDER #3</t>
  </si>
  <si>
    <t>MY00707XC</t>
  </si>
  <si>
    <t>18-18212</t>
  </si>
  <si>
    <t>EXTENSION PLATE 67R0</t>
  </si>
  <si>
    <t>C1OEXTPLTBR: EXTENSION  PLATE 67RO</t>
  </si>
  <si>
    <t>MY00677XB</t>
  </si>
  <si>
    <t>0016751</t>
  </si>
  <si>
    <t>18310-TLAA-A020-M1-4000 | #2504 CURLING DIE 1 (REPAIR)</t>
  </si>
  <si>
    <t>I3DTLABCUDRRPR: TLA BC1 UP DIE RIGHT #2504 RPR</t>
  </si>
  <si>
    <t>MY00676XB</t>
  </si>
  <si>
    <t>MY00678XB</t>
  </si>
  <si>
    <t>18310-TLAA-A010-M1-4000 | #3604 CURLING DIE (CURL 2)</t>
  </si>
  <si>
    <t>18310-TLAA-A020-M1-4000 | #3604 CURLING DIE 2 (REPAIR)</t>
  </si>
  <si>
    <t>18310-TLAA-A010-M1-4000 | #2504 CURLING DIE (CURL 1)</t>
  </si>
  <si>
    <t>MY00675XB</t>
  </si>
  <si>
    <t>I3DTLABC2UDRRPR: TLA BC2 UP DIE RIGHT #3604 RPR</t>
  </si>
  <si>
    <t>I3DTLABC2UDR: TLA BC2 UP DIE RIGHT #3604</t>
  </si>
  <si>
    <t>I3DTLABCUDR: TLA BC UPPER DIE RIGHT #2504</t>
  </si>
  <si>
    <t>TDM_ACCTG_18_0025</t>
  </si>
  <si>
    <t>MY00712XB</t>
  </si>
  <si>
    <t>#3359 SPAX10-110-P7.00 (PIERCE PUNCH)</t>
  </si>
  <si>
    <t>18-18218</t>
  </si>
  <si>
    <t>C1NPRGPUNCH: #3359 PIERCING PUNCH SPAX10-11</t>
  </si>
  <si>
    <t>MY00703XB</t>
  </si>
  <si>
    <t>18181-5R0A-0100 COVER COMP LOWER | #5504 DIE INSERT</t>
  </si>
  <si>
    <t>18-18110</t>
  </si>
  <si>
    <t>C1N5ROC5504: #5504 DIE INSERT (5RO COVER)</t>
  </si>
  <si>
    <t>MY00704XB</t>
  </si>
  <si>
    <t>MY00706XB</t>
  </si>
  <si>
    <t>18181-5R0A-0100 COVER COMP LOWER | #5508 PIERCE PUNCH</t>
  </si>
  <si>
    <t>18181-5R0A-0100 COVER COMP LOWER | #5510 PIERCE PUNCH</t>
  </si>
  <si>
    <t>C1N5RO5508P: #5508 PIERCE PUNCH (5RO COVER)</t>
  </si>
  <si>
    <t>C1N5RO55010: #5510 PIERCE PUNCH (5RO COVER)</t>
  </si>
  <si>
    <t>MY00702XB</t>
  </si>
  <si>
    <t>2311-35308-7-0700 FR EMBOSS CLINCH FIXTURE | #104 DIE</t>
  </si>
  <si>
    <t>18-18206</t>
  </si>
  <si>
    <t>Summary of Issued Sales Invoice &amp; Delivery Receipt (Local Jobs)</t>
  </si>
  <si>
    <t>MY00705XB</t>
  </si>
  <si>
    <t>18181-5R0A-0100 COVER COMP LOWER | #5509 PIERCE PUNCH</t>
  </si>
  <si>
    <t>C1N5RO5509P:# 5509PIERCE PUNCH (5RO COVER)</t>
  </si>
  <si>
    <t>0016404</t>
  </si>
  <si>
    <t>MY00713XB</t>
  </si>
  <si>
    <t>MY00714XB</t>
  </si>
  <si>
    <t>#6664 BLBF1616-35-P7.26 (BUTTON DIE)</t>
  </si>
  <si>
    <t>#6665 BLBF1616-35-P7.26 (BUTTON DIE)</t>
  </si>
  <si>
    <t>I3R1ACH6664: #6664 BLBF16-16-35-P7.26</t>
  </si>
  <si>
    <t>I3R1ACH6665: #6665 BLBF16-16-35-P7.26</t>
  </si>
  <si>
    <t>TDM_ACCTG_18_0026</t>
  </si>
  <si>
    <t>0017189</t>
  </si>
  <si>
    <t>MY00650XC</t>
  </si>
  <si>
    <t>MY00666XB</t>
  </si>
  <si>
    <t>18-18123</t>
  </si>
  <si>
    <t>REPAIR DIE / RECYCLE SHAVING DIE | HS01-302-0000 | DIE NO. 2</t>
  </si>
  <si>
    <t>SHAVING PUNCH - LOWER (107) - 40mm (2nd batch)</t>
  </si>
  <si>
    <t>MY00709XB</t>
  </si>
  <si>
    <t>679237-02 Post</t>
  </si>
  <si>
    <t>18-18185</t>
  </si>
  <si>
    <t>PO103032</t>
  </si>
  <si>
    <t>MY00647XC</t>
  </si>
  <si>
    <t>MY00649XC</t>
  </si>
  <si>
    <t>REPAIR DIE / RECYCLE SHAVING DIE | HS01-107-0000 | DIE NO. 30</t>
  </si>
  <si>
    <t>REPAIR DIE / RECYCLE SHAVING DIE | HS01-107-0000 | DIE NO. 34</t>
  </si>
  <si>
    <t>9/19/18&gt;&gt; Subject for Redate</t>
  </si>
  <si>
    <t>Actual Die for Deliver on Tuesday 9/25</t>
  </si>
  <si>
    <t>MY00648XC</t>
  </si>
  <si>
    <t>REPAIR DIE / RECYCLE SHAVING DIE | HS01-107-0000 | DIE NO. 27</t>
  </si>
  <si>
    <t>Actual Die Delivered on 9/21</t>
  </si>
  <si>
    <t>MY00651XC</t>
  </si>
  <si>
    <t>MY00656XC</t>
  </si>
  <si>
    <t>MY00657XC</t>
  </si>
  <si>
    <t>REPAIR DIE / RECYCLE SHAVING DIE | HS01-377-0000 | DIE NO. 10</t>
  </si>
  <si>
    <t>REPAIR DIE / RECYCLE SHAVING DIE | HS01-KA3-0000 | DIE NO. 1</t>
  </si>
  <si>
    <t>REPAIR DIE / RECYCLE SHAVING DIE | HS01-KA3-7100 | DIE NO. 2</t>
  </si>
  <si>
    <t>MY00693XA</t>
  </si>
  <si>
    <t>18-18175</t>
  </si>
  <si>
    <t>HM8N PEDAL | BLANKING PUNCH</t>
  </si>
  <si>
    <t>MY00687XB</t>
  </si>
  <si>
    <t>MY00688XB</t>
  </si>
  <si>
    <t>MY00689XB</t>
  </si>
  <si>
    <t>MY00708XB</t>
  </si>
  <si>
    <t>18307-TLAA-A030-M1-C400 | #2223 RESTRIKE PUNCH2 (SKD11)</t>
  </si>
  <si>
    <t>18307-TLAA-A030-M1-C400 | #2211 STRIPPER INSERT1 (SKD11)</t>
  </si>
  <si>
    <t>18-18051 Rev. 01</t>
  </si>
  <si>
    <t>DRAW 2 KNOCK-OUT PUNCH (SKD11)</t>
  </si>
  <si>
    <t>I3DBLPNCHMB: HM8 BLANKING PUNCH</t>
  </si>
  <si>
    <t>C1NPUNCTLA3: # 2223 RESTRIKE PUNCH 2</t>
  </si>
  <si>
    <t>C1NSTIN1SKD: #2211 STRIPPER INSERT 1 KSD11</t>
  </si>
  <si>
    <t>C1OSKD11400: SKD11 DRAW 2 KNOCK OUT PUNCH</t>
  </si>
  <si>
    <t>MY00690XB</t>
  </si>
  <si>
    <t>Mr. Ronald Valencia</t>
  </si>
  <si>
    <t>Deliverer</t>
  </si>
  <si>
    <t>Mr. Kevin Jomac Rodriguez</t>
  </si>
  <si>
    <t>MY00683XB</t>
  </si>
  <si>
    <t>MY00684XB</t>
  </si>
  <si>
    <t>MY00685XB</t>
  </si>
  <si>
    <t>MY00686XB</t>
  </si>
  <si>
    <t>JNL-500 INNER BOTTOM | KNOCK-OUT</t>
  </si>
  <si>
    <t>JNL-500 INNER BOTTOM | UPPER DIE</t>
  </si>
  <si>
    <t>JNL-500 INNER BOTTOM | BLANK HOLDER</t>
  </si>
  <si>
    <t>JNL-500 INNER BOTTOM | LOWER DIE</t>
  </si>
  <si>
    <t>MY00700XB</t>
  </si>
  <si>
    <t>MY00701XB</t>
  </si>
  <si>
    <t>2311-35308-7-0900 RR EMBOSS CLINCH FIXTURE | #108 DIE</t>
  </si>
  <si>
    <t>MY00695XB</t>
  </si>
  <si>
    <t>MY00696XB</t>
  </si>
  <si>
    <t>MY00697XB</t>
  </si>
  <si>
    <t>MY00698XB</t>
  </si>
  <si>
    <t>Ø3.0 X P6 (8LINES; 42HOLES/LINE; W500) | UPPER DIE</t>
  </si>
  <si>
    <t>Ø3.0 X P6 (8LINES; 42HOLES/LINE; W500) | LOWER DIE</t>
  </si>
  <si>
    <t>18-18188</t>
  </si>
  <si>
    <t>3000010756</t>
  </si>
  <si>
    <t>NEW DIE | JNL-600_OUTER BOTTOM | DRAW/ EMBOSS/ PIERCE MOLD</t>
  </si>
  <si>
    <t>MY00658XA</t>
  </si>
  <si>
    <t>18-18150 Rev. 01</t>
  </si>
  <si>
    <t>18-18112 Rev. 02</t>
  </si>
  <si>
    <t>Mr. Marlon Bermejo</t>
  </si>
  <si>
    <t>Change SI and DR No.</t>
  </si>
  <si>
    <t>MY00652XA</t>
  </si>
  <si>
    <t>MY00667XB</t>
  </si>
  <si>
    <t>NEW DIECASTING DIE (2-CAV) | HS01-KA4/KZ3-720 CAV# 29 &amp; 30</t>
  </si>
  <si>
    <t>SHAVING PUNCH - LOWER (KA3) - 40mm (2nd batch)</t>
  </si>
  <si>
    <t>18-18125</t>
  </si>
  <si>
    <t>Mr. Kevin Satira</t>
  </si>
  <si>
    <t>MY00654XA</t>
  </si>
  <si>
    <t>MY00668XB</t>
  </si>
  <si>
    <t>NEW DIECASTING DIE (2-CAV) | YS4X7-00 CAV# 15 &amp; 16</t>
  </si>
  <si>
    <t>SHAVING PUNCH - LOWER (4V0) - 40mm (2nd batch)</t>
  </si>
  <si>
    <t>TDM_ACCTG_18_0027</t>
  </si>
  <si>
    <t>CANCELLED (CHANGED OF DELIVERY DOCUMENTS REQ. BY CUSTOMER)</t>
  </si>
  <si>
    <t>TDM_ACCTG_18_0028</t>
  </si>
  <si>
    <t>MY00694XA</t>
  </si>
  <si>
    <t>FFZ-800_INNER BOTTOM_DRAWING_M1</t>
  </si>
  <si>
    <t>18-18181 Rev. 03</t>
  </si>
  <si>
    <t>MY00691XB</t>
  </si>
  <si>
    <t>MY00692XB</t>
  </si>
  <si>
    <t>18307-TLAA-A030-M1-C400 | #2214 DIE INSERT1 (PM23)</t>
  </si>
  <si>
    <t>C1NDINS1SKD: #2214 DIE INSERT 1 (SKD11)</t>
  </si>
  <si>
    <t>MY00710XA</t>
  </si>
  <si>
    <t>MY00711XA</t>
  </si>
  <si>
    <t>NEW SHAVING DIE (CORE PLATE) | HS01-107-0000</t>
  </si>
  <si>
    <t>NEW SHAVING DIE (CORE PLATE) | YS4V0-00</t>
  </si>
  <si>
    <t>18-18147 Rev. 04</t>
  </si>
  <si>
    <t>1900</t>
  </si>
  <si>
    <t>MY00719XB</t>
  </si>
  <si>
    <t>MY00720XB</t>
  </si>
  <si>
    <t>MY00721XB</t>
  </si>
  <si>
    <t>59B - STAY D PUNCH</t>
  </si>
  <si>
    <t>59B - STAY B PUNCH</t>
  </si>
  <si>
    <t xml:space="preserve">59B – STAY D DIE PLATE – NEW </t>
  </si>
  <si>
    <t>18-18237</t>
  </si>
  <si>
    <t>I3DIEPNHSTD: 59B STAY D PUNCH</t>
  </si>
  <si>
    <t>I3DIEPNHSTB: 59B STAY B PUNCH</t>
  </si>
  <si>
    <t>I3DIEPLTSTD: 59B STAY D DIE PLATE</t>
  </si>
  <si>
    <t>MY00726XB</t>
  </si>
  <si>
    <t>MY00727XB</t>
  </si>
  <si>
    <t>MY00740XB</t>
  </si>
  <si>
    <t>18-18259</t>
  </si>
  <si>
    <t>18-18273</t>
  </si>
  <si>
    <t>KYA PUNCH | CAP PUNCH DIE A [R]</t>
  </si>
  <si>
    <t>KYA PUNCH | CAP PUNCH DIE B [L]</t>
  </si>
  <si>
    <t>2311-35308-7-0500 FR EMBOSS  | #104 DIE</t>
  </si>
  <si>
    <t>I3DKYAPNCHL CAP PUNCH DIE A [R]</t>
  </si>
  <si>
    <t>I3DKYAPNCHR CAP PUNCH DIE B [L]</t>
  </si>
  <si>
    <t>TDM_ACCTG_18_0029</t>
  </si>
  <si>
    <t>CANCELLED (PROD. LEADTIME DID NOT MEET)</t>
  </si>
  <si>
    <t>MY00728XB</t>
  </si>
  <si>
    <t>MY00729XB</t>
  </si>
  <si>
    <t>MY00730XB</t>
  </si>
  <si>
    <t>MY00731XB</t>
  </si>
  <si>
    <t>MY00732XB</t>
  </si>
  <si>
    <t>MY00733XB</t>
  </si>
  <si>
    <t>18-18267</t>
  </si>
  <si>
    <t>B36-00B-83</t>
  </si>
  <si>
    <t>HS01-KA3-712 SHAVING DIE | #1003 DIE PLATE</t>
  </si>
  <si>
    <t>HS01-KA3-712 SHAVING DIE | #1009 KNOCKOUT</t>
  </si>
  <si>
    <t>HS01-KA3-712 SHAVING DIE | #1010 KNOCKOUT HOLDER</t>
  </si>
  <si>
    <t>HS01-KA3-712 SHAVING DIE | #1015 GUIDE PLATE</t>
  </si>
  <si>
    <t>HS01-KA3-712 SHAVING DIE | #1007 UPPER PUNCH</t>
  </si>
  <si>
    <t>HS01-KA3-712 SHAVING DIE | #1006 LOWER PUNCH</t>
  </si>
  <si>
    <t>1003 DIE PLATE</t>
  </si>
  <si>
    <t>1009 KNOCKOUT</t>
  </si>
  <si>
    <t>1010 KNOCKOUT HOLDER</t>
  </si>
  <si>
    <t>1015 GUIDE PLATE</t>
  </si>
  <si>
    <t>1007 UPPER PUNCH</t>
  </si>
  <si>
    <t>1006 LOWER PUNCH</t>
  </si>
  <si>
    <t>MY00734XB</t>
  </si>
  <si>
    <t>MY00735XB</t>
  </si>
  <si>
    <t>MY00736XB</t>
  </si>
  <si>
    <t>MY00737XB</t>
  </si>
  <si>
    <t>MY00738XB</t>
  </si>
  <si>
    <t>18-18266</t>
  </si>
  <si>
    <t>B36-00B-84</t>
  </si>
  <si>
    <t>HS01-107-0000 CORE PLATE | #1009 KNOCKOUT</t>
  </si>
  <si>
    <t>HS01-107-0000 CORE PLATE | #1010 KNOCKOUT HOLDER</t>
  </si>
  <si>
    <t>HS01-107-0000 CORE PLATE | #1015 GUIDE PLATE</t>
  </si>
  <si>
    <t>HS01-107-0000 CORE PLATE | #1007 UPPER PUNCH</t>
  </si>
  <si>
    <t>HS01-107-0000 CORE PLATE | #1006 SHAVING PUNCH</t>
  </si>
  <si>
    <t>1006 SHAVING PUNCH</t>
  </si>
  <si>
    <t>MY00653XA</t>
  </si>
  <si>
    <t>MY00655XA</t>
  </si>
  <si>
    <t>NEW DIECASTING DIE (2-CAV) | HS01-MEN-0000 CAV#3 &amp; 4</t>
  </si>
  <si>
    <t>NEW DIECASTING DIE (2-CAV) | KS88-1088C CAV# 3 &amp; 4</t>
  </si>
  <si>
    <t>MY00716XC</t>
  </si>
  <si>
    <t>DIE CASTING DIE (1-CAV) | KS88-1018-1CAVITY ; CAV# 7</t>
  </si>
  <si>
    <t>18-18158</t>
  </si>
  <si>
    <t>MY00717XB</t>
  </si>
  <si>
    <t>MY00739XB</t>
  </si>
  <si>
    <t>2311-35308-7-0500 FR EMBOSS CLINCH FIXTURE | #203 PUNCH</t>
  </si>
  <si>
    <t>2311-35308-7-1100 RR EMBOSS | #203 PUNCH</t>
  </si>
  <si>
    <t>18-18257</t>
  </si>
  <si>
    <t>MY00722XA</t>
  </si>
  <si>
    <t>MY00723XA</t>
  </si>
  <si>
    <t>NEW SHAVING DIE (CORE PLATE) | HS01-KA3-712</t>
  </si>
  <si>
    <t>18-18147 Rev. 05</t>
  </si>
  <si>
    <t>MY00749XB</t>
  </si>
  <si>
    <t>MY00750XB</t>
  </si>
  <si>
    <t>MY00754XB</t>
  </si>
  <si>
    <t>18-18270</t>
  </si>
  <si>
    <t>SP013 ALUMINUM BASE DSCF4922</t>
  </si>
  <si>
    <t>SP014 PIN DSCF4923</t>
  </si>
  <si>
    <t>18-18255</t>
  </si>
  <si>
    <t>SPG78 #1001 PLATE (2ND COVER PLATE)</t>
  </si>
  <si>
    <t>NHK SPRING PHILIPPINES</t>
  </si>
  <si>
    <t>MY00718XA</t>
  </si>
  <si>
    <t>18-18246</t>
  </si>
  <si>
    <t>FFZ-800_OUTER BOTTOM_BLANKING_M1</t>
  </si>
  <si>
    <t>TDM_ACCTG_18_0030</t>
  </si>
  <si>
    <t>TDM_ACCTG_18_0031</t>
  </si>
  <si>
    <t>TDM_ACCTG_18_0032</t>
  </si>
  <si>
    <t>MY00741XB</t>
  </si>
  <si>
    <t>PO103772</t>
  </si>
  <si>
    <t>RC06-03-02-0 TRIMMING COVER</t>
  </si>
  <si>
    <t>Mr. Jay Rasonable</t>
  </si>
  <si>
    <t>18-18228 Rev. 01</t>
  </si>
  <si>
    <t>KYA DIE | DIE INSERT A [R]</t>
  </si>
  <si>
    <t>KYA DIE | DIE INSERT B [L]</t>
  </si>
  <si>
    <t>MY00724XB</t>
  </si>
  <si>
    <t>MY00725XB</t>
  </si>
  <si>
    <t>I3DKYAUDIER: DIE INSERT A [R]</t>
  </si>
  <si>
    <t>I3DKYAUDIEL: DIE INSERT B [L]</t>
  </si>
  <si>
    <t>Ms. Julia Caballos</t>
  </si>
  <si>
    <t>MY00744XB</t>
  </si>
  <si>
    <t>18-18278</t>
  </si>
  <si>
    <t>2311-35308-7-0700 FR EMBOSS | #104 DIE</t>
  </si>
  <si>
    <t>DHL- Mr. Emmanuel Villanueva</t>
  </si>
  <si>
    <t>MY00760XC</t>
  </si>
  <si>
    <t>BLANK DIE MODIFICATION 22J60</t>
  </si>
  <si>
    <t>18-18263</t>
  </si>
  <si>
    <t>HM8 BLANKING PUNCH</t>
  </si>
  <si>
    <t>18-18281</t>
  </si>
  <si>
    <t>MY00757XC</t>
  </si>
  <si>
    <t>I3DIEMOD22J: BLANK DIE MODIFICATION 22J60</t>
  </si>
  <si>
    <t>I3DBLPNCHM8: HM8 BLANKING PUNCH</t>
  </si>
  <si>
    <t>Mr. Jayson Rasonable</t>
  </si>
  <si>
    <t>MY00755XA</t>
  </si>
  <si>
    <t>ONDA LOWER JIG</t>
  </si>
  <si>
    <t>18-18305</t>
  </si>
  <si>
    <t>MY00747XB</t>
  </si>
  <si>
    <t>MY00748XB</t>
  </si>
  <si>
    <t>MY00758XB</t>
  </si>
  <si>
    <t>MY00759XB</t>
  </si>
  <si>
    <t>Ø3.0 X P6 (4LINES; 29HOLES/LINE; W350) | UPPER DIE</t>
  </si>
  <si>
    <t>Ø3.0 X P6 (4LINES; 29HOLES/LINE; W350) | LOWER DIE</t>
  </si>
  <si>
    <t>#5808 DIE INSERT (RIGHT)</t>
  </si>
  <si>
    <t>#5808 DIE INSERT (LEFT)</t>
  </si>
  <si>
    <t>18-18277</t>
  </si>
  <si>
    <t>18-18304</t>
  </si>
  <si>
    <t>C1NDIE5805R: DIE INSERT #5805 RIGHT</t>
  </si>
  <si>
    <t>C1NDIEI5805: DIE INSERT #5805 LEFT</t>
  </si>
  <si>
    <t>MY00742XB</t>
  </si>
  <si>
    <t>MY00743XB</t>
  </si>
  <si>
    <t>MY00745XB</t>
  </si>
  <si>
    <t>MY00746XB</t>
  </si>
  <si>
    <t>2311-35308-7-0900 RR EMBOSS | #203 PUNCH</t>
  </si>
  <si>
    <t>2311-35308-7-1700 RR EMBOSS | #204 PUNCH</t>
  </si>
  <si>
    <t>2311-35308-7-1100 RR EMBOSS | #110 DIE</t>
  </si>
  <si>
    <t>OCS- Mr. Kevin Satira</t>
  </si>
  <si>
    <t>TDM_ACCTG_18_0033</t>
  </si>
  <si>
    <t>2018 / FDTED181108001</t>
  </si>
  <si>
    <t>CANCELLED (WRONG PRINT)</t>
  </si>
  <si>
    <t>Ms. Archiel Oabel</t>
  </si>
  <si>
    <t>MY00762XB</t>
  </si>
  <si>
    <t>MY00763XB</t>
  </si>
  <si>
    <t>MY00751XB</t>
  </si>
  <si>
    <t>MY00752XB</t>
  </si>
  <si>
    <t>MY00753XB</t>
  </si>
  <si>
    <t>18-18271</t>
  </si>
  <si>
    <t>FS1175 LMB FIPG-102 VACUUM JIG (PIN)</t>
  </si>
  <si>
    <t>FS1174 LMB FIPG-101 VACUUM JIG</t>
  </si>
  <si>
    <t>FS1173 LMB FIPG-124 VACUUM JIG</t>
  </si>
  <si>
    <t>MY00756XB</t>
  </si>
  <si>
    <t>TLA RR CAM EXPANSION PUNCH | #8105 PUNCH</t>
  </si>
  <si>
    <t>I3DTLACEP815: TLA RR CAM EXPANSION PUNCH #81</t>
  </si>
  <si>
    <t>Ms. Rubilyn Vega</t>
  </si>
  <si>
    <t>TDM_ACCTG_18_0034</t>
  </si>
  <si>
    <t>MY00765XB</t>
  </si>
  <si>
    <t>MY00767XB</t>
  </si>
  <si>
    <t>MY00768XB</t>
  </si>
  <si>
    <t>3000013704</t>
  </si>
  <si>
    <t>MY00766XB</t>
  </si>
  <si>
    <t>PO104516</t>
  </si>
  <si>
    <t>RC02-08-05-0 DIES</t>
  </si>
  <si>
    <t>RC02-08-05-0 DIE</t>
  </si>
  <si>
    <t>MY00769XB</t>
  </si>
  <si>
    <t>MY50072XA</t>
  </si>
  <si>
    <t>MY50073XA</t>
  </si>
  <si>
    <t>MY50074XA</t>
  </si>
  <si>
    <t>MY50075XA</t>
  </si>
  <si>
    <t>MY50076XA</t>
  </si>
  <si>
    <t>MY50077XA</t>
  </si>
  <si>
    <t>MY50078XA</t>
  </si>
  <si>
    <t>MY50079XA</t>
  </si>
  <si>
    <t>MY50080XA</t>
  </si>
  <si>
    <t>MY50081XA</t>
  </si>
  <si>
    <t>MY50082XA</t>
  </si>
  <si>
    <t>MY50083XA</t>
  </si>
  <si>
    <t>MY50084XA</t>
  </si>
  <si>
    <t>MY50085XA</t>
  </si>
  <si>
    <t>MY50086XA</t>
  </si>
  <si>
    <t>MY50087XA</t>
  </si>
  <si>
    <t>MY50088XA</t>
  </si>
  <si>
    <t>MY50089XA</t>
  </si>
  <si>
    <t>RING RR R |18310-TLAX-ZZ10-Y1-4200 | TRIM</t>
  </si>
  <si>
    <t>RING RR R |18310-TLAX-ZZ10-Y1-4200 | BEND</t>
  </si>
  <si>
    <t>RING RR R |18310-TLAX-ZZ10-Y1-4200 | PIERCE 1 AND 2</t>
  </si>
  <si>
    <t>RING RR L | 18320-TLAX-ZZ10-Y1-4200 | DRAW 1</t>
  </si>
  <si>
    <t>RING RR L | 18320-TLAX-ZZ10-Y1-4200 | RESTRIKE</t>
  </si>
  <si>
    <t>RING RR L | 18320-TLAX-ZZ10-Y1-4200 | TRIM</t>
  </si>
  <si>
    <t>RING RR L | 18320-TLAX-ZZ10-Y1-4200 | BEND</t>
  </si>
  <si>
    <t>RING RR L | 18320-TLAX-ZZ10-Y1-4200 | PIERCE 1 AND 2</t>
  </si>
  <si>
    <t>RING FR R | 18310-TLAX-ZZ10-Y1-4100 | TRIM</t>
  </si>
  <si>
    <t xml:space="preserve">RING FR R | 18310-TLAX-ZZ10-Y1-4100 | BEND </t>
  </si>
  <si>
    <t>RING FR R | 18310-TLAX-ZZ10-Y1-4100 | PIERCING 1/ BURRING</t>
  </si>
  <si>
    <t>RING FR L | 18320-TLAX-ZZ10-Y1-4100 | TRIM</t>
  </si>
  <si>
    <t>RING FR L | 18320-TLAX-ZZ10-Y1-4100 | BEND</t>
  </si>
  <si>
    <t>RING FR L | 18320-TLAX-ZZ10-Y1-4100 | PIERCE 1/ BURRING</t>
  </si>
  <si>
    <t>RING RR R |18310-TLAX-ZZ10-Y1-4200 | DRAW 1</t>
  </si>
  <si>
    <t>RING RR R |18310-TLAX-ZZ10-Y1-4200 | RESTRIKE</t>
  </si>
  <si>
    <t>RING FR R | 18310-TLAX-ZZ10-Y1-4100 | PIERCING 2 AND 3</t>
  </si>
  <si>
    <t>RING FR L| 18320-TLAX-ZZ10-Y1-4100 | PIERCE 2 AND 3</t>
  </si>
  <si>
    <t>I3DTLAX-A210-42-: TLAX RING RR BEND DIE RH</t>
  </si>
  <si>
    <t>I3DTLAX-A210-42-: TLAX RING RR DRAW 1 DIE RH</t>
  </si>
  <si>
    <t>I3DTLAX-A210-42-: TLAX RING RR RESTRIKE DIE RH</t>
  </si>
  <si>
    <t>I3DTLAX-A210-42-: TLAX RING RR TRIM DIE RH</t>
  </si>
  <si>
    <t>I3DTLAX-A210-42-: TLAX RING RR DRAW 1 DIE LH</t>
  </si>
  <si>
    <t>I3DTLAX-A210-42-: TLAX RING RR RESTRIKE DIE LH</t>
  </si>
  <si>
    <t>I3DTLAX-A210-42-: TLAX RING RR TRIM DIE LH</t>
  </si>
  <si>
    <t>I3DTLAX-A210-42-: TLAX RING RR BEND DIE LH</t>
  </si>
  <si>
    <t>I3DTLAX-A210-41-: TLAX RING FR TRIM DIE LH</t>
  </si>
  <si>
    <t>I3DTLAX-A210-41-: TLAX RING FR TRIM DIE RH</t>
  </si>
  <si>
    <t>I3DTLAX-A210-41-: TLAX RING FR BEND DIE RH</t>
  </si>
  <si>
    <t>I3DTLAX-A210-41-: TLAX RING FR PIERCE/BUR DIE RH</t>
  </si>
  <si>
    <t>I3DTLAX-A210-41-: TLAX RING FR PIERCE 2/3 DIE RH</t>
  </si>
  <si>
    <t>I3DTLAX-A210-42-: TLAX RING RR PIERCE 1/2 DIE RH</t>
  </si>
  <si>
    <t>I3DTLAX-A210-42-: TLAX RING RR PIERCE 1/2 DIE LH</t>
  </si>
  <si>
    <t>I3DTLAX-A210-41-: TLAX RING FR BEND DIE LH</t>
  </si>
  <si>
    <t>I3DTLAX-A210-41-: TLAX RING FR PIERCE/BUR DIE LH</t>
  </si>
  <si>
    <t>I3DTLAX-A210-41-: TLAX RING FR PIERCE 2/3 LH</t>
  </si>
  <si>
    <t>0017979</t>
  </si>
  <si>
    <t>0017976</t>
  </si>
  <si>
    <t>0017977</t>
  </si>
  <si>
    <t>0017978</t>
  </si>
  <si>
    <t>18-18362 Rev.01</t>
  </si>
  <si>
    <t>18-18363 Rev.01</t>
  </si>
  <si>
    <t>18-18364 Rev.01</t>
  </si>
  <si>
    <t>18-18365 Rev.01</t>
  </si>
  <si>
    <t>113472-1</t>
  </si>
  <si>
    <t>113473-1</t>
  </si>
  <si>
    <t>113474-1</t>
  </si>
  <si>
    <t>113475-1</t>
  </si>
  <si>
    <t>MY00807XB</t>
  </si>
  <si>
    <t>AT05 NOTCHING DIE | #110-5 TRIMMING PUNCH</t>
  </si>
  <si>
    <t>18-18357</t>
  </si>
  <si>
    <t>MPO65375</t>
  </si>
  <si>
    <t>25% DESIGN APPROVAL</t>
  </si>
  <si>
    <t>TDM_ACCTG_18_0035</t>
  </si>
  <si>
    <t>MY00770XB</t>
  </si>
  <si>
    <t>AT05 NOTCHING DIE | #104 TRIMMING DIE (#1001 DIE)</t>
  </si>
  <si>
    <t>MPO65119</t>
  </si>
  <si>
    <t>18-18292 Rev. 01</t>
  </si>
  <si>
    <t>MY00793XC</t>
  </si>
  <si>
    <t>MY00794XC</t>
  </si>
  <si>
    <t>MY00795XC</t>
  </si>
  <si>
    <t>MY00761XA</t>
  </si>
  <si>
    <t>NEW DIECASTING DIE | HS01-MN4-0000 (2-CAV) CAV. NO. 19 &amp; 20</t>
  </si>
  <si>
    <t>18-18250</t>
  </si>
  <si>
    <t>67R0 MODEL | UPPER DIE - DRAW 2</t>
  </si>
  <si>
    <t>67R0 MODEL | UPPER DIE - DRAW 3</t>
  </si>
  <si>
    <t>67R0 MODEL | UPPER DIE - DRAW 4</t>
  </si>
  <si>
    <t>18-18348</t>
  </si>
  <si>
    <t>0017964</t>
  </si>
  <si>
    <t>I3D67ROUPD3: 67RO UPPER DIE-DRAW 3</t>
  </si>
  <si>
    <t>I3D67ROUPD2: 67RO UPPER DIE-DRAW 2</t>
  </si>
  <si>
    <t>I3D67ROUPD4: 67RO UPPER DIE-DRAW 4</t>
  </si>
  <si>
    <t>MY00615XB</t>
  </si>
  <si>
    <t>MY00764XC</t>
  </si>
  <si>
    <t>MY00771XB</t>
  </si>
  <si>
    <t>PARTS ORDER | FHT 800_OUTER BOTTOM | #226 DRAW PUNCH</t>
  </si>
  <si>
    <t>JNL-500 OB DRAWING (BATCH 2)</t>
  </si>
  <si>
    <t>18-18054</t>
  </si>
  <si>
    <t>18-18310</t>
  </si>
  <si>
    <t>18-17958 Rev. 03</t>
  </si>
  <si>
    <t>FFZ-800_OUTER BOTTOM_DRAWING_M1 | #207 PUNCH</t>
  </si>
  <si>
    <t>Ms. Archiel Oabel/Ms. Maan</t>
  </si>
  <si>
    <t>Did not meet Customer cut off</t>
  </si>
  <si>
    <t>2018</t>
  </si>
  <si>
    <t>No available CAR</t>
  </si>
  <si>
    <t>TDM_ACCTG_18_0036</t>
  </si>
  <si>
    <t>CANCELLED (NO AVAIL. CAR)</t>
  </si>
  <si>
    <t>CANCELLED (DID NOT MEET CUSTOMER CUT-OFF)</t>
  </si>
  <si>
    <t>TDM_ACCTG_18_0037</t>
  </si>
  <si>
    <t>MY00825XB</t>
  </si>
  <si>
    <t>18-18369</t>
  </si>
  <si>
    <t>FFZ-800_INNER BOTTOM_DRAWING_M1 | #207 DRAW PUNCH</t>
  </si>
  <si>
    <t>MY00614XB</t>
  </si>
  <si>
    <t>PARTS ORDER | FHT 800_OUTER BOTTOM | #222 DRAW DIE</t>
  </si>
  <si>
    <t>MY00796XB</t>
  </si>
  <si>
    <t>MY00801XB</t>
  </si>
  <si>
    <t>5R0A COVER | #5504 DIE INSERT</t>
  </si>
  <si>
    <t>GUIDE BLOCK #2229</t>
  </si>
  <si>
    <t>C1OGDBK2229: GUIDE BLOCK #2229</t>
  </si>
  <si>
    <t>MY00804XB</t>
  </si>
  <si>
    <t>MY00799XB</t>
  </si>
  <si>
    <t>GUIDE BLOCK #2019</t>
  </si>
  <si>
    <t>TLAA BODY | #5809 CUT PUNCH (RIGHT)</t>
  </si>
  <si>
    <t>MY00798XB</t>
  </si>
  <si>
    <t>MY00805XB</t>
  </si>
  <si>
    <t>TLAA BODY | #5809 CUT PUNCH (LEFT)</t>
  </si>
  <si>
    <t>GUIDE BLOCK #2018</t>
  </si>
  <si>
    <t>C1OGDBK2019: GUIDE BLOCK #2019</t>
  </si>
  <si>
    <t>C1NPNCHTLAB:#5809 PUNCH FOR TLA BODY (R)</t>
  </si>
  <si>
    <t>C1NPNCHTLAB:#5809 PUNCH FOR TLA BODY (L)</t>
  </si>
  <si>
    <t>C1OGDBK2018: GUIDE BLOCK #2018</t>
  </si>
  <si>
    <t>MY00812XB</t>
  </si>
  <si>
    <t>KYAJ-B102-20 | #1208 DIE</t>
  </si>
  <si>
    <t>18-18370 Rev. 01</t>
  </si>
  <si>
    <t>C1OKYAJ1208: KYAJ-B102-20 #1208 DIE</t>
  </si>
  <si>
    <t>MY00772XA</t>
  </si>
  <si>
    <t>NEW SHAVING DIE HDS41-16G86-00</t>
  </si>
  <si>
    <t>18-18347</t>
  </si>
  <si>
    <t>MY00774XB</t>
  </si>
  <si>
    <t>0041228</t>
  </si>
  <si>
    <t>18-18290 Rev. 02</t>
  </si>
  <si>
    <t>THRX-BRKT STPR PDL 1/1 PROG DIE</t>
  </si>
  <si>
    <t>F.TECH PHILIPPINES</t>
  </si>
  <si>
    <t>MY50090XA</t>
  </si>
  <si>
    <t>113494-1</t>
  </si>
  <si>
    <t>50% DOWNPAYMENT</t>
  </si>
  <si>
    <t>MY00773XB</t>
  </si>
  <si>
    <t>MY00797XB</t>
  </si>
  <si>
    <t>R1AA COVER | #4409 DIE INSERT</t>
  </si>
  <si>
    <t>C1N5RO4409P: #4409 DIE INSERT</t>
  </si>
  <si>
    <t>01/21/19 &gt;&gt; Subject for Redate</t>
  </si>
  <si>
    <t>MY00837XC</t>
  </si>
  <si>
    <t>18-18395</t>
  </si>
  <si>
    <t xml:space="preserve"> JNL-500 INNER BOTTOM DRAW</t>
  </si>
  <si>
    <t>MY00820XC</t>
  </si>
  <si>
    <t>18-18373</t>
  </si>
  <si>
    <t>0018019</t>
  </si>
  <si>
    <t>TLAA BODY | #2504 CURLING 1 UPPER L</t>
  </si>
  <si>
    <t>I3TLA12504L: #2504 TLA BODY CURLING1 UPPERL</t>
  </si>
  <si>
    <t>MY00810XB</t>
  </si>
  <si>
    <t>MY00811XB</t>
  </si>
  <si>
    <t>KYAJ-B102-20 | #1107 INSERT</t>
  </si>
  <si>
    <t>KYAJ-B102-20 | #1106 INSERT</t>
  </si>
  <si>
    <t>0017992</t>
  </si>
  <si>
    <t>C1OKYAJ1107: KYAJ-B102-20 # 1107 INSERT</t>
  </si>
  <si>
    <t>C1OKYAJ1106: KYAJ-B102-20 # 1106 INSERT</t>
  </si>
  <si>
    <t>MY00813XB</t>
  </si>
  <si>
    <t>KYAJ-B102-20 | #1206 DIE</t>
  </si>
  <si>
    <t>C1OKYAJ1206: KYAJ-B102-20 #1206 DIE</t>
  </si>
  <si>
    <t>MY00800XB</t>
  </si>
  <si>
    <t>KYA FORK | #1108 UPPER DIE INSERT</t>
  </si>
  <si>
    <t>Mr. Archie Espedido</t>
  </si>
  <si>
    <t>C1NKYAF1108: KYA FORK # 1108 DIE INSERT</t>
  </si>
  <si>
    <t>MY00814XB</t>
  </si>
  <si>
    <t>MY00835XB</t>
  </si>
  <si>
    <t>18-18326</t>
  </si>
  <si>
    <t>18-18396</t>
  </si>
  <si>
    <t>MPO65798</t>
  </si>
  <si>
    <t>#3305 TRIM DIE</t>
  </si>
  <si>
    <t>#412 INNER DIE A</t>
  </si>
  <si>
    <t>C1OTRMD3305: #3305 TRIM DIE (PARTS)</t>
  </si>
  <si>
    <t>Delivered</t>
  </si>
  <si>
    <t>MY00803XB</t>
  </si>
  <si>
    <t>GUIDE BLOCK #2231</t>
  </si>
  <si>
    <t>MY00830XB</t>
  </si>
  <si>
    <t>MY00831XB</t>
  </si>
  <si>
    <t>MY00832XB</t>
  </si>
  <si>
    <t>C1OGDBK2231: GUIDE BLOCK #2231</t>
  </si>
  <si>
    <t>01/28/19 &gt;&gt; Subject for Redate</t>
  </si>
  <si>
    <t>MY00883XB</t>
  </si>
  <si>
    <t>0018237</t>
  </si>
  <si>
    <t>KYA STAY DIE PLATE</t>
  </si>
  <si>
    <t>I3DKYASTYDP: KYA STAY DIE PLATE</t>
  </si>
  <si>
    <t>19-18407 Rev.01</t>
  </si>
  <si>
    <t>MY00826XB</t>
  </si>
  <si>
    <t>MY00827XB</t>
  </si>
  <si>
    <t>MY00828XB</t>
  </si>
  <si>
    <t>MY00829XB</t>
  </si>
  <si>
    <t>18-18382</t>
  </si>
  <si>
    <t>18-18393</t>
  </si>
  <si>
    <t>FFZ-800_IB_DRAW | #206 DRAW DIE</t>
  </si>
  <si>
    <t>FFZ-800_IB_DRAW | #207 DRAW PUNCH</t>
  </si>
  <si>
    <t>FFZ-800_IB_DRAW | #205 KNOCK-OUT</t>
  </si>
  <si>
    <t>FFZ-800_IB_DRAW | #208 BLANK HOLDER</t>
  </si>
  <si>
    <t>MY00833XB</t>
  </si>
  <si>
    <t>PO105144</t>
  </si>
  <si>
    <t>RC82-02-10-0 DIE HOLDER</t>
  </si>
  <si>
    <t>18-18386 Rev. 01</t>
  </si>
  <si>
    <t>MY00806XB</t>
  </si>
  <si>
    <t>MY00834XB</t>
  </si>
  <si>
    <t>19-18402</t>
  </si>
  <si>
    <t>MPO65724</t>
  </si>
  <si>
    <t>AT05 NOTCHING DIE | #104 TRIMMING DIE (CALDIE)</t>
  </si>
  <si>
    <t>AT05 NOTCHING | #110-6 TRIMMING PUNCH</t>
  </si>
  <si>
    <t>MY00802XB</t>
  </si>
  <si>
    <t>MY00815XB</t>
  </si>
  <si>
    <t>GUIDE BLOCK #2230</t>
  </si>
  <si>
    <t>#3309 PUNCH</t>
  </si>
  <si>
    <t>C1OGDBK2230: GUIDE BLOCK #2230</t>
  </si>
  <si>
    <t>C1NPNCH3309: #3309 PUNCH(PARTS)</t>
  </si>
  <si>
    <t>MY00838XB</t>
  </si>
  <si>
    <t>MY00819XC</t>
  </si>
  <si>
    <t>TLAA BODY | #3604 CURLING 2 UPPER L</t>
  </si>
  <si>
    <t>I3TLA23604L: #3604 TLA BODY CURLING2 UPPERL</t>
  </si>
  <si>
    <t>TDM_ACCTG_19_0001</t>
  </si>
  <si>
    <t>TDM_ACCTG_19_0002</t>
  </si>
  <si>
    <t>TDM_ACCTG_19_0003</t>
  </si>
  <si>
    <t>PHOTOCOPY ONLY</t>
  </si>
  <si>
    <t>TDM_ACCTG_19_0004</t>
  </si>
  <si>
    <t>MY00836XB</t>
  </si>
  <si>
    <t>MY00839XB</t>
  </si>
  <si>
    <t>MY00808XC</t>
  </si>
  <si>
    <t>MY00809XC</t>
  </si>
  <si>
    <t>MY00816XA</t>
  </si>
  <si>
    <t>MY00817XC</t>
  </si>
  <si>
    <t>MY00818XC</t>
  </si>
  <si>
    <t>MY00821XC</t>
  </si>
  <si>
    <t>MY00822XC</t>
  </si>
  <si>
    <t>MY00823XC</t>
  </si>
  <si>
    <t>MY00824XC</t>
  </si>
  <si>
    <t>MY00866XB</t>
  </si>
  <si>
    <t>MY00867XB</t>
  </si>
  <si>
    <t>MY00868XB</t>
  </si>
  <si>
    <t>MY00869XB</t>
  </si>
  <si>
    <t>MY00841XB</t>
  </si>
  <si>
    <t>MY00842XB</t>
  </si>
  <si>
    <t>MY00843XB</t>
  </si>
  <si>
    <t>MY00844XB</t>
  </si>
  <si>
    <t>MY00845XB</t>
  </si>
  <si>
    <t>MY00846XB</t>
  </si>
  <si>
    <t>MY00847XB</t>
  </si>
  <si>
    <t>MY00848XB</t>
  </si>
  <si>
    <t>MY00870XB</t>
  </si>
  <si>
    <t>MY00871XB</t>
  </si>
  <si>
    <t>MY00872XB</t>
  </si>
  <si>
    <t>MY00873XB</t>
  </si>
  <si>
    <t>MY00874XB</t>
  </si>
  <si>
    <t>MY00875XB</t>
  </si>
  <si>
    <t>MY00840XB</t>
  </si>
  <si>
    <t>MY00877XB</t>
  </si>
  <si>
    <t>MY00878XB</t>
  </si>
  <si>
    <t>MY00879XB</t>
  </si>
  <si>
    <t>MY00880XB</t>
  </si>
  <si>
    <t>MY00881XB</t>
  </si>
  <si>
    <t>MY00882XB</t>
  </si>
  <si>
    <t>MY00849XB</t>
  </si>
  <si>
    <t>MY00850XB</t>
  </si>
  <si>
    <t>MY00851XB</t>
  </si>
  <si>
    <t>MY00852XB</t>
  </si>
  <si>
    <t>MY00853XB</t>
  </si>
  <si>
    <t>MY00854XB</t>
  </si>
  <si>
    <t>MY00855XB</t>
  </si>
  <si>
    <t>MY00889XB</t>
  </si>
  <si>
    <t>MY00876XA</t>
  </si>
  <si>
    <t>MY00884XB</t>
  </si>
  <si>
    <t>MY00885XB</t>
  </si>
  <si>
    <t>MY00886XB</t>
  </si>
  <si>
    <t>MY00887XB</t>
  </si>
  <si>
    <t>MY00888XB</t>
  </si>
  <si>
    <t>MY00856XB</t>
  </si>
  <si>
    <t>MY00857XB</t>
  </si>
  <si>
    <t>MY00858XB</t>
  </si>
  <si>
    <t>MY00859XB</t>
  </si>
  <si>
    <t>MY00860XB</t>
  </si>
  <si>
    <t>MY00861XB</t>
  </si>
  <si>
    <t>MY00862XB</t>
  </si>
  <si>
    <t>MY00863XB</t>
  </si>
  <si>
    <t>MY00864XB</t>
  </si>
  <si>
    <t>MY00865XB</t>
  </si>
  <si>
    <t>RC57-08-03-0 REFORM KNOCK-OUT</t>
  </si>
  <si>
    <t>Y2RC 04-8 PLATE</t>
  </si>
  <si>
    <t>#5516 STRIPPER PLATE</t>
  </si>
  <si>
    <t>COVER, COMP CHAMBER | 18120-R1AA-L000 PIERCE-2</t>
  </si>
  <si>
    <t>TLAA BODY | #3604 CURLING 2 UPPER R</t>
  </si>
  <si>
    <t>TLAA BODY | #2504 CURLING 1 UPPER R</t>
  </si>
  <si>
    <t>TLAA BODY | #3603 CURLING 2 PUNCH R</t>
  </si>
  <si>
    <t>TLAA BODY | #3603 CURLING 2 PUNCH L</t>
  </si>
  <si>
    <t>TLAA BODY | #2503 CURLING 1 PUNCH R</t>
  </si>
  <si>
    <t>TLAA BODY | #2503 CURLING 1 PUNCH L</t>
  </si>
  <si>
    <t>2311-35308-7-0900 RR EMBOSS  | #108 DIE</t>
  </si>
  <si>
    <t>2311-35308-7-1700 RR EMBOSS  | #110 DIE</t>
  </si>
  <si>
    <t>#612 HEAD DIE</t>
  </si>
  <si>
    <t>#615 INNER DIE</t>
  </si>
  <si>
    <t>#616 PUNCH</t>
  </si>
  <si>
    <t>#617 HEAD PUNCH A</t>
  </si>
  <si>
    <t>#619 HEAD PUNCH B</t>
  </si>
  <si>
    <t>#712 HEAD DIE</t>
  </si>
  <si>
    <t>#715 INNER DIE B</t>
  </si>
  <si>
    <t>#717 HEAD PUNCH</t>
  </si>
  <si>
    <t>2311-35308-7-0700 FR EMOSS | #203 PUNCH</t>
  </si>
  <si>
    <t>2311-35308-7-0500 FR EMBOSS  | #203 PUNCH</t>
  </si>
  <si>
    <t>#512 INNER DIE A</t>
  </si>
  <si>
    <t>#515 INNER DIE B</t>
  </si>
  <si>
    <t>#516 PUNCH</t>
  </si>
  <si>
    <t>#517 PUNCH</t>
  </si>
  <si>
    <t>#519 HEAD PUNCH B</t>
  </si>
  <si>
    <t>#711 DIE RING</t>
  </si>
  <si>
    <t>#716 WR07E YOKE TA.D</t>
  </si>
  <si>
    <t>HL6 ARM SHIFT-BLANKING</t>
  </si>
  <si>
    <t>18310/20-TLAA-A010-M1-4000 | #2223 RESTRIKE PUNCH2</t>
  </si>
  <si>
    <t>18307-TLAA-A30-M1-C400 HALF COMP #2 RESTRIKE | #0221 RESTRIKE PUNCH 1</t>
  </si>
  <si>
    <t>18307-TLBA-A020-M1-C400 #2 RESTRIKE | #2011 RESTRIKE PUNCH</t>
  </si>
  <si>
    <t>18310/20-TLAA-A010-M1-4000 | #5808 DIE INSERT (LEFT)</t>
  </si>
  <si>
    <t>18310/20-TLAA-A010-M1-4000 | #5809 CUT PUNCH (LEFT)</t>
  </si>
  <si>
    <t>#409 KNOCK OUT BLOCK</t>
  </si>
  <si>
    <t>#411 DIE RING</t>
  </si>
  <si>
    <t>#416 WR07E YOKE TA.D</t>
  </si>
  <si>
    <t>#417 HEAD PUNCH</t>
  </si>
  <si>
    <t>#116 PUNCH</t>
  </si>
  <si>
    <t>#216 PUNCH</t>
  </si>
  <si>
    <t>#311 DIE RING</t>
  </si>
  <si>
    <t>#316 PUNCH</t>
  </si>
  <si>
    <t>#1111 DIE RING</t>
  </si>
  <si>
    <t>PO105292</t>
  </si>
  <si>
    <t>PO105440</t>
  </si>
  <si>
    <t>MPO65875</t>
  </si>
  <si>
    <t>MPO65797</t>
  </si>
  <si>
    <t>MPO65876</t>
  </si>
  <si>
    <t>0018202</t>
  </si>
  <si>
    <t>MPO65877</t>
  </si>
  <si>
    <t>MPO65878</t>
  </si>
  <si>
    <t>C1OR1SP5516: F. STRIPPER PLATE #5516</t>
  </si>
  <si>
    <t>C1OI3DP5517: I. 3D PROFILE #5517</t>
  </si>
  <si>
    <t>I3TLAC12504: #2504 TLA BODY CURLING1 UPPER</t>
  </si>
  <si>
    <t>I3TLAC23604: #3604 TLA BODY CURLING-2 UPPER</t>
  </si>
  <si>
    <t>I3TLAC23603: #3603 TLA BODY CURLING-2 LWR P</t>
  </si>
  <si>
    <t>I3TLAC12503: #2503 TLA BODY CURLING-1 LWR P</t>
  </si>
  <si>
    <t>I3TLA12503L: #2503 TLA BODY CURLING-1 LWR L</t>
  </si>
  <si>
    <t>I3DNDCRCR1A: NEW DIE COVER COMP CHAMBER R1A</t>
  </si>
  <si>
    <t>C1NPUNCTLA3: #2223 RESTRIKE PUNCH 2</t>
  </si>
  <si>
    <t>C1NTLAHLFCM: TLA HALF COMP RES PUNCH #0221</t>
  </si>
  <si>
    <t>C1NTLBHLCMP: TLB HALF COMP RES PUNCH #2011</t>
  </si>
  <si>
    <t>C1NTLAI5805: DIE INSERT #5808 LEFT</t>
  </si>
  <si>
    <t>C1NPNCHTLAB: #5809 PUNCH FOR TLA BODY</t>
  </si>
  <si>
    <t>IDHL6BDIES: HL6 BLANKING DIE SET</t>
  </si>
  <si>
    <t>MY00890XB</t>
  </si>
  <si>
    <t>MY00891XB</t>
  </si>
  <si>
    <t>#1312 TRIMMING PUNCH</t>
  </si>
  <si>
    <t>#1313 TRIMMING DIE</t>
  </si>
  <si>
    <t>MY00892XB</t>
  </si>
  <si>
    <t>MY00893XB</t>
  </si>
  <si>
    <t>MY00894XB</t>
  </si>
  <si>
    <t>MY00895XB</t>
  </si>
  <si>
    <t>MY00896XB</t>
  </si>
  <si>
    <t>MY00897XB</t>
  </si>
  <si>
    <t>PUNCH TLA MODEL (RIGHT)</t>
  </si>
  <si>
    <t>PUNCH TLA MODEL (LEFT)</t>
  </si>
  <si>
    <t>DIE PARTS TLA MODEL (RIGHT)</t>
  </si>
  <si>
    <t>DIE PARTS TLA MODEL (LEFT)</t>
  </si>
  <si>
    <t>DIE INSERT TLA MODEL (RIGHT)</t>
  </si>
  <si>
    <t>DIE INSERT TLA MODEL (LEFT)</t>
  </si>
  <si>
    <t>0018297</t>
  </si>
  <si>
    <t>C1OTLAPCHRL: PUNCH TLA MODEL R</t>
  </si>
  <si>
    <t>C1OTLAPCHRL: PUNCH TLA MODEL L</t>
  </si>
  <si>
    <t>C1OTLADIERL: DIE PART TLA MODEL R</t>
  </si>
  <si>
    <t>C1OTLADIERL: DIE PART TLA MODEL L</t>
  </si>
  <si>
    <t>C1OTLADINRL: DIE INSERT TLA MODEL R</t>
  </si>
  <si>
    <t>C1OTLADINRL: DIE INSERT TLA MODEL L</t>
  </si>
  <si>
    <t>18-18375</t>
  </si>
  <si>
    <t>18-18390 Rev. 01</t>
  </si>
  <si>
    <t>Y2RC 04-08 PLATE</t>
  </si>
  <si>
    <t>2311-35308-7-1100 RR EMBOSS  | #110 DIE</t>
  </si>
  <si>
    <t>18-18312</t>
  </si>
  <si>
    <t>02/22/19 &gt;&gt; Subject for Redate</t>
  </si>
  <si>
    <t>19-18403 Rev.01</t>
  </si>
  <si>
    <t>19-18405</t>
  </si>
  <si>
    <t>RING RR(FINISHER R, EXHAUST) |18310-TLAX-ZZ10-Y1-4200 | DRAW 1</t>
  </si>
  <si>
    <t>RING RR(FINISHER R, EXHAUST) |18310-TLAX-ZZ10-Y1-4200 | RESTRIKE</t>
  </si>
  <si>
    <t>RING RR(FINISHER R, EXHAUST) |18310-TLAX-ZZ10-Y1-4200 | TRIM</t>
  </si>
  <si>
    <t>RING RR(FINISHER R, EXHAUST) |18310-TLAX-ZZ10-Y1-4200 | BEND</t>
  </si>
  <si>
    <t>RING RR(FINISHER R, EXHAUST) |18310-TLAX-ZZ10-Y1-4200 | PIERCE 1 AND 2</t>
  </si>
  <si>
    <t>19-18411 Rev.01</t>
  </si>
  <si>
    <t>TDM_ACCTG_19_0005</t>
  </si>
  <si>
    <t>2254350-E</t>
  </si>
  <si>
    <t>2254350-AI</t>
  </si>
  <si>
    <t>cancelled</t>
  </si>
  <si>
    <t>114925-1</t>
  </si>
  <si>
    <t>RING RR(FINISHER L, EXHAUST) | 18320-TLAX-ZZ10-Y1-4200 | DRAW 1</t>
  </si>
  <si>
    <t>RING RR(FINISHER L, EXHAUST) | 18320-TLAX-ZZ10-Y1-4200 | RESTRIKE</t>
  </si>
  <si>
    <t>RING RR(FINISHER L, EXHAUST) | 18320-TLAX-ZZ10-Y1-4200 | TRIM</t>
  </si>
  <si>
    <t>RING RR(FINISHER L, EXHAUST) | 18320-TLAX-ZZ10-Y1-4200 | BEND</t>
  </si>
  <si>
    <t>RING RR(FINISHER L, EXHAUST) | 18320-TLAX-ZZ10-Y1-4200 | PIERCE 1 AND 2</t>
  </si>
  <si>
    <t>RING FR(FINISHER R, EXHAUST) | 18310-TLAX-ZZ10-Y1-4100 | TRIM</t>
  </si>
  <si>
    <t xml:space="preserve">RING FR(FINISHER R, EXHAUST) | 18310-TLAX-ZZ10-Y1-4100 | BEND </t>
  </si>
  <si>
    <t>RING FR(FINISHER R, EXHAUST) | 18310-TLAX-ZZ10-Y1-4100 | PIERCING 1/ BURRING</t>
  </si>
  <si>
    <t>RING FR(FINISHER R, EXHAUST) | 18310-TLAX-ZZ10-Y1-4100 | PIERCING 2 AND 3</t>
  </si>
  <si>
    <t>RING FR(FINISHER L, EXHAUST) | 18320-TLAX-ZZ10-Y1-4100 | TRIM</t>
  </si>
  <si>
    <t>RING FR(FINISHER L, EXHAUST) | 18320-TLAX-ZZ10-Y1-4100 | BEND</t>
  </si>
  <si>
    <t>RING FR(FINISHER L, EXHAUST) | 18320-TLAX-ZZ10-Y1-4100 | PIERCE 1/ BURRING</t>
  </si>
  <si>
    <t>RING FR(FINISHER L, EXHAUST) | 18320-TLAX-ZZ10-Y1-4100 | PIERCE 2 AND 3</t>
  </si>
  <si>
    <t>114927-1</t>
  </si>
  <si>
    <t>114928-1</t>
  </si>
  <si>
    <t>114929-1</t>
  </si>
  <si>
    <t>2254350-C7</t>
  </si>
  <si>
    <t>2254350-B22</t>
  </si>
  <si>
    <t>2254350-B23</t>
  </si>
  <si>
    <t>2254350-B12</t>
  </si>
  <si>
    <t>50% (NO D.R. YET)</t>
  </si>
  <si>
    <t>19-18420</t>
  </si>
  <si>
    <t>19-18419</t>
  </si>
  <si>
    <t>19-18418</t>
  </si>
  <si>
    <t>18-18387 Rev. 01</t>
  </si>
  <si>
    <t>TDM_ACCTG_19_0006</t>
  </si>
  <si>
    <t>19-18426</t>
  </si>
  <si>
    <t>TDM_ACCTG_19_0007</t>
  </si>
  <si>
    <t>19-18437</t>
  </si>
  <si>
    <t>MPO66138</t>
  </si>
  <si>
    <t>03/06/19 &gt;&gt; Subject for Redate</t>
  </si>
  <si>
    <t>MY00918XB</t>
  </si>
  <si>
    <t>MY00919XB</t>
  </si>
  <si>
    <t>19-18474</t>
  </si>
  <si>
    <t>#175-1 CUTTING PUNCH</t>
  </si>
  <si>
    <t>#111 CUTTING DIE</t>
  </si>
  <si>
    <t>MPO66806</t>
  </si>
  <si>
    <t>MY00900XC</t>
  </si>
  <si>
    <t>19-18432</t>
  </si>
  <si>
    <t>#232 PUNCH PLATE</t>
  </si>
  <si>
    <t>#299 SPAS4-50-P1.5</t>
  </si>
  <si>
    <t>MY00898XB</t>
  </si>
  <si>
    <t>MY00901XB</t>
  </si>
  <si>
    <t>MY00899XB</t>
  </si>
  <si>
    <t>#236 DIE INSERT</t>
  </si>
  <si>
    <t>03/13/19 &gt;&gt; Subject for Redate</t>
  </si>
  <si>
    <t>closed</t>
  </si>
  <si>
    <t>MY00906XB</t>
  </si>
  <si>
    <t>MY00907XB</t>
  </si>
  <si>
    <t>MY00908XB</t>
  </si>
  <si>
    <t>MY00909XB</t>
  </si>
  <si>
    <t>MY00910XB</t>
  </si>
  <si>
    <t>MY00911XB</t>
  </si>
  <si>
    <t>MY00912XB</t>
  </si>
  <si>
    <t>MY00913XB</t>
  </si>
  <si>
    <t>MY00914XB</t>
  </si>
  <si>
    <t>MY00915XB</t>
  </si>
  <si>
    <t>PO106080</t>
  </si>
  <si>
    <t>PO106078</t>
  </si>
  <si>
    <t>PJ10-021-001-A BASE PLATE</t>
  </si>
  <si>
    <t>PJ10-021-002-A LOWER PLATE</t>
  </si>
  <si>
    <t>PJ10-021-003-A UPPER PLATE</t>
  </si>
  <si>
    <t>PJ10-021-004-A BLOCK A</t>
  </si>
  <si>
    <t>PJ10-021-005-A BLOCK B</t>
  </si>
  <si>
    <t>PJ10-021-006-A BLOCK C</t>
  </si>
  <si>
    <t>PJ10-014-001-A BASE PLATE</t>
  </si>
  <si>
    <t>PJ10-014-002-A BEARING JIG</t>
  </si>
  <si>
    <t>PJ10-014-003-A CYLINDER EXTENSION</t>
  </si>
  <si>
    <t>PJ10-014-004-A UPPER PLATE</t>
  </si>
  <si>
    <t>TDM_ACCTG_19_0008</t>
  </si>
  <si>
    <t>19-18406 Rev. 02</t>
  </si>
  <si>
    <t>19-18438 Rev. 01</t>
  </si>
  <si>
    <t>3.0 X P6 (4LINES; 42 HOLES/LINES W500 UPPER DIE</t>
  </si>
  <si>
    <t>3.0 X P6 (4LINES; 42 HOLES/LINES W500 LOWER DIE</t>
  </si>
  <si>
    <t>3.0 X P6 (8LINES; 42 HOLES/LINES W500 UPPER DIE</t>
  </si>
  <si>
    <t>MY00903XB</t>
  </si>
  <si>
    <t>MY00904XB</t>
  </si>
  <si>
    <t>MY00905XB</t>
  </si>
  <si>
    <t>19-18433 Rev.01</t>
  </si>
  <si>
    <t>03/18/19 &gt;&gt; Subject for Redate</t>
  </si>
  <si>
    <t>#104 TRIMMING DIE</t>
  </si>
  <si>
    <t>SI only (DR#48298)</t>
  </si>
  <si>
    <t>SI only (DR#48300)</t>
  </si>
  <si>
    <t>MY00902XB</t>
  </si>
  <si>
    <t>0018341</t>
  </si>
  <si>
    <t>19-18434 Rev. 01</t>
  </si>
  <si>
    <t>HL6 BRAKE PEDAL | ARM BLANKING</t>
  </si>
  <si>
    <t>I3DHL6BLNKDIE: HL6 BRAKE PEDAL ARM BLANKING D</t>
  </si>
  <si>
    <t>03/25/19 &gt;&gt; Subject for Redate</t>
  </si>
  <si>
    <t>(SI only) 25% DESIGN APPROVAL</t>
  </si>
  <si>
    <t>TDM_ACCTG_19_0009</t>
  </si>
  <si>
    <t>DR only (SI#114925) =&gt; already delivered</t>
  </si>
  <si>
    <t>DR only (SI#114927) =&gt; already delivered</t>
  </si>
  <si>
    <t>RING FR(FINISHER R, EXHAUST) | 18310-TLAX-ZZ10-Y1-4100 | BEND</t>
  </si>
  <si>
    <t>116356-1</t>
  </si>
  <si>
    <t>116357-1</t>
  </si>
  <si>
    <t>MY00916XA</t>
  </si>
  <si>
    <t>19-18461</t>
  </si>
  <si>
    <t>NEW DIECASTING DIE | HS01-377-0000 (2-CAV) CAVITY# 41 &amp; 42</t>
  </si>
  <si>
    <t xml:space="preserve">(DR only) 50% UPON DELIVERY </t>
  </si>
  <si>
    <t>(SI only) 50% UPON DELIVERY</t>
  </si>
  <si>
    <t>(SI only) 25% UPON DIE APPROVAL</t>
  </si>
  <si>
    <t>TDM_ACCTG_19_0010</t>
  </si>
  <si>
    <t>DR only (SI#114928) =&gt; already delivered</t>
  </si>
  <si>
    <t>DR only (SI#114929) =&gt; already delivered</t>
  </si>
  <si>
    <t>MY00946XC</t>
  </si>
  <si>
    <t>MY00947XC</t>
  </si>
  <si>
    <t>MY00948XC</t>
  </si>
  <si>
    <t>MY00949XC</t>
  </si>
  <si>
    <t>MY00950XC</t>
  </si>
  <si>
    <t>MY00951XC</t>
  </si>
  <si>
    <t>PIN REPAIR | OFF-0.52</t>
  </si>
  <si>
    <t>PIN REPAIR | OFF-0.79</t>
  </si>
  <si>
    <t>PIN REPAIR | OFF-0.90</t>
  </si>
  <si>
    <t>PIN REPAIR | OFF-0.47</t>
  </si>
  <si>
    <t>PIN REPAIR | OFF-1.1</t>
  </si>
  <si>
    <t>PIN REPAIR | OFF-1.22</t>
  </si>
  <si>
    <t>19-18466</t>
  </si>
  <si>
    <t>0001016</t>
  </si>
  <si>
    <t>MY00939XC</t>
  </si>
  <si>
    <t>19-18480</t>
  </si>
  <si>
    <t>#1156 MARKING PUNCH 1</t>
  </si>
  <si>
    <t>MY00940XB</t>
  </si>
  <si>
    <t>MY00941XB</t>
  </si>
  <si>
    <t>MY00942XB</t>
  </si>
  <si>
    <t>MY00943XB</t>
  </si>
  <si>
    <t>MY00944XB</t>
  </si>
  <si>
    <t>MY00945XB</t>
  </si>
  <si>
    <t>#2015 CAM SLIDER</t>
  </si>
  <si>
    <t>#2223 CAM SLIDER 1</t>
  </si>
  <si>
    <t>#2224 CAM SLIDER 2</t>
  </si>
  <si>
    <t>#2225 CAM SLIDER 3</t>
  </si>
  <si>
    <t>#3361A BLOCK DIE</t>
  </si>
  <si>
    <t>#3361B BLOCK DIE</t>
  </si>
  <si>
    <t>C1NMARPUTJB: MARKING PUNCH TJB BODY BLANKIN</t>
  </si>
  <si>
    <t>C1NCMLD2015: CAM SLIDER #2015</t>
  </si>
  <si>
    <t>C1NCMLD2223: CAM SLIDER #2223</t>
  </si>
  <si>
    <t>C1NCMLD2224: CAM SLIDER #2224</t>
  </si>
  <si>
    <t>C1NCMLD2225: CAM SLIDER #2225</t>
  </si>
  <si>
    <t>C1ORSKD336A: #3361 A BLOCK DIES</t>
  </si>
  <si>
    <t>C1ORSKD336B: #3361 B BLOCK DIES</t>
  </si>
  <si>
    <t>MY00935XC</t>
  </si>
  <si>
    <t>23114-KRM-8400-H1 | PLATE PRIMARY DRN GERA SIDE</t>
  </si>
  <si>
    <t>FDTP did not Apply LOA instead LOA of Ogino was used (LTP1-FO-19-0506)</t>
  </si>
  <si>
    <t>19-18487 Rev. 01</t>
  </si>
  <si>
    <t>MY00936XC</t>
  </si>
  <si>
    <t>MY00937XC</t>
  </si>
  <si>
    <t>MY00938XC</t>
  </si>
  <si>
    <t>FFZ_OB PIERCING | #233 STRIPPER PLATE</t>
  </si>
  <si>
    <t>FFZ_OB PIERCING | #233A SHIM 1.6</t>
  </si>
  <si>
    <t>FFZ_OB PIERCING | #236 DIE INSERT</t>
  </si>
  <si>
    <t>19-18500</t>
  </si>
  <si>
    <t>MY00934XB</t>
  </si>
  <si>
    <t>MY00925XB</t>
  </si>
  <si>
    <t>MY00958XB</t>
  </si>
  <si>
    <t>MY00959XB</t>
  </si>
  <si>
    <t>MPO67381</t>
  </si>
  <si>
    <t>#111 CUTTING DIE-A</t>
  </si>
  <si>
    <t>#111 CUTTING DIE-B</t>
  </si>
  <si>
    <t>Boatnote No.</t>
  </si>
  <si>
    <t>00251528924</t>
  </si>
  <si>
    <t>Date received 
by ImpEx</t>
  </si>
  <si>
    <t>MY00926XB</t>
  </si>
  <si>
    <t>MY00927XB</t>
  </si>
  <si>
    <t>MY00928XB</t>
  </si>
  <si>
    <t>19-18476</t>
  </si>
  <si>
    <t>Ø3.0 X P6 (4 LINES; 42 HOLES/LINE; W500) | UPPER DIE</t>
  </si>
  <si>
    <t>Ø3.0 X P6 (4 LINES; 42 HOLES/LINE; W500) | LOWER DIE</t>
  </si>
  <si>
    <t>Ø7.0 X P17.4 (2 LINES; 48 HOLES/LINE; W580) | LOWER DIE</t>
  </si>
  <si>
    <t>19-18433 Rev. 01</t>
  </si>
  <si>
    <t>00251529127</t>
  </si>
  <si>
    <t>TDM_ACCTG_19_0011</t>
  </si>
  <si>
    <t>00251529194</t>
  </si>
  <si>
    <t>50% UPON DIE APPROVAL</t>
  </si>
  <si>
    <t>18-18355 Rev. 01</t>
  </si>
  <si>
    <t>MY00929XB</t>
  </si>
  <si>
    <t>MY00930XB</t>
  </si>
  <si>
    <t>MY00931XB</t>
  </si>
  <si>
    <t>MY00932XB</t>
  </si>
  <si>
    <t>MY00933XB</t>
  </si>
  <si>
    <t>PO106483</t>
  </si>
  <si>
    <t>PO106490</t>
  </si>
  <si>
    <t>19-18459 Rev. 01</t>
  </si>
  <si>
    <t>19-18458 Rev. 02</t>
  </si>
  <si>
    <t>PA1-032-001-A BASE</t>
  </si>
  <si>
    <t>PA1-079-001-A | MACHINE BAS</t>
  </si>
  <si>
    <t>PA1-079-002-A | POST</t>
  </si>
  <si>
    <t>PA1-079-003-A | MACHINE TOP</t>
  </si>
  <si>
    <t>PA1-079-004-A | PROBE HOLDER</t>
  </si>
  <si>
    <t>MY00920XB</t>
  </si>
  <si>
    <t>00251529329</t>
  </si>
  <si>
    <t>MY00921XB</t>
  </si>
  <si>
    <t>MY00922XB</t>
  </si>
  <si>
    <t>MY00923XB</t>
  </si>
  <si>
    <t>PA1-079-011-A | AREA SENSOR HOLDER</t>
  </si>
  <si>
    <t>PA1-079-013-A | HOLDER A</t>
  </si>
  <si>
    <t>PA1-079-014-A | SENSOR HOL</t>
  </si>
  <si>
    <t>PO106482</t>
  </si>
  <si>
    <t>MY00924XB</t>
  </si>
  <si>
    <t>19-18478</t>
  </si>
  <si>
    <t>MPO66976</t>
  </si>
  <si>
    <t>AT05 NOTCHING | #110-6 Trimming Punch</t>
  </si>
  <si>
    <t>OCS- Mr. Adrei Amaro</t>
  </si>
  <si>
    <t>Truck Driver</t>
  </si>
  <si>
    <t>00251529486</t>
  </si>
  <si>
    <t>00252872084</t>
  </si>
  <si>
    <t>MY00960XB</t>
  </si>
  <si>
    <t>19-18431</t>
  </si>
  <si>
    <t>PO106972</t>
  </si>
  <si>
    <t>RC82-04-19-0-TRIMMING CAM</t>
  </si>
  <si>
    <t>MY00917XA</t>
  </si>
  <si>
    <t>MY00961XB</t>
  </si>
  <si>
    <t>19-18526</t>
  </si>
  <si>
    <t>19-18424 Rev. 01</t>
  </si>
  <si>
    <t>NEW DIECASTING DIE | SS41-25G00 (3-CAV) CAVITY# 14, 15 &amp; 16</t>
  </si>
  <si>
    <t>#1117 BLANK PUNCH</t>
  </si>
  <si>
    <t>RC82-04-19-0-TRIMMING CAM HOLDER</t>
  </si>
  <si>
    <t>00252872196</t>
  </si>
  <si>
    <t>TDM_ACCTG_19_0012</t>
  </si>
  <si>
    <t>12750750-E</t>
  </si>
  <si>
    <t>12750750-Y</t>
  </si>
  <si>
    <t>12739175-D21</t>
  </si>
  <si>
    <t>04/29/19 &gt;&gt; Subject for Redate</t>
  </si>
  <si>
    <t>TDM_ACCTG_19_0013</t>
  </si>
  <si>
    <t>MY00963XC</t>
  </si>
  <si>
    <t>LOWER DIE-DRAW3(W/SHIM)</t>
  </si>
  <si>
    <t>I3D67ROLWD3: 67RO LOWER DIE- DRAW 3</t>
  </si>
  <si>
    <t>67RO UPPER DIE W/O SHIM - DRAW 2</t>
  </si>
  <si>
    <t>67RO UPPER DIE W/O SHIM - DRAW 3</t>
  </si>
  <si>
    <t>67RO UPPER DIE W/O SHIM - DRAW 4</t>
  </si>
  <si>
    <t>MY00971XC</t>
  </si>
  <si>
    <t>MY00972XC</t>
  </si>
  <si>
    <t>MY00973XC</t>
  </si>
  <si>
    <t>I3D67ROUPD2:67RO UPPER DIE- DRAW 2</t>
  </si>
  <si>
    <t>I3D67ROUPD3:67RO UPPER DIE- DRAW 3</t>
  </si>
  <si>
    <t>I3D67ROUPD4:67RO UPPER DIE- DRAW 4</t>
  </si>
  <si>
    <t>MY00974XB</t>
  </si>
  <si>
    <t>#1050 LINER (BLANKING DIE LINER)</t>
  </si>
  <si>
    <t>19-18486</t>
  </si>
  <si>
    <t>19-18445</t>
  </si>
  <si>
    <t>I3DBLNKDIEL: HL6 BLANKING DIE LINER</t>
  </si>
  <si>
    <t>19-18491</t>
  </si>
  <si>
    <t>19-18551</t>
  </si>
  <si>
    <t>TDM_ACCTG_19_0014</t>
  </si>
  <si>
    <t>MY00980XB</t>
  </si>
  <si>
    <t>22311-107-0000 | #1117 BLANK PUNCH</t>
  </si>
  <si>
    <t>MY00952XB</t>
  </si>
  <si>
    <t>MY00953XB</t>
  </si>
  <si>
    <t>MY00954XB</t>
  </si>
  <si>
    <t>MY00955XB</t>
  </si>
  <si>
    <t>MY00956XB</t>
  </si>
  <si>
    <t>MY00957XB</t>
  </si>
  <si>
    <t>19-18512</t>
  </si>
  <si>
    <t>B36-00B-81</t>
  </si>
  <si>
    <t>HS01-107-0000 | 1003 DIE PLATE</t>
  </si>
  <si>
    <t>HS01-107-0000 | 1009 KNOCKOUT</t>
  </si>
  <si>
    <t>HS01-107-0000 | 1010 KNOCKOUT HOLDER</t>
  </si>
  <si>
    <t>HS01-107-0000 | 1015 GUIDE PLATE</t>
  </si>
  <si>
    <t>HS01-107-0000 | 1007 UPPER PUNCH</t>
  </si>
  <si>
    <t>HS01-107-0000 | 1006 SHAVING PUNCH</t>
  </si>
  <si>
    <t>PR11425 | #1009 KNOCKOUT</t>
  </si>
  <si>
    <t>PR11426 | #1010 KNOCKOUT HOLDER</t>
  </si>
  <si>
    <t>PR11430 | #1015 GUIDE PLATE</t>
  </si>
  <si>
    <t xml:space="preserve">PR11428 | #1003 DIE PLATE </t>
  </si>
  <si>
    <t>PR11429 | #1007 UPPER PUNCH</t>
  </si>
  <si>
    <t>PR11427 | #1006 SHAVING PUNCH</t>
  </si>
  <si>
    <t>MY00975XB</t>
  </si>
  <si>
    <t>MY00976XB</t>
  </si>
  <si>
    <t>19-18541</t>
  </si>
  <si>
    <t>Ø3.0 X P6 (8 LINES; 42 HOLES/LINE; W500) | LOWER DIE + TRANSPO $15.00</t>
  </si>
  <si>
    <t>Ø3.0 X P6 (8 LINES; 42 HOLES/LINE; W500) | UPPER DIE + TRANSPO $15.00</t>
  </si>
  <si>
    <t>18-18189</t>
  </si>
  <si>
    <t>MY00715XC</t>
  </si>
  <si>
    <t>DIE CASTING DIE (2-CAV) | YS1KT-00 CAV# 11 &amp; 12</t>
  </si>
  <si>
    <t>MY00981XB</t>
  </si>
  <si>
    <t>MY00982XB</t>
  </si>
  <si>
    <t>19-18562</t>
  </si>
  <si>
    <t>19-18559 Rev.01</t>
  </si>
  <si>
    <t>22309-KTT-90000 | #1113 PUNCH</t>
  </si>
  <si>
    <t>22311-107-0000 | #1112 KNOCKOUT PLATE</t>
  </si>
  <si>
    <t>TDM_ACCTG_19_0015</t>
  </si>
  <si>
    <t>2019/ FDTED190531001</t>
  </si>
  <si>
    <t>Re-issued SI &amp; DR &gt;&gt;  Move to June Sales</t>
  </si>
  <si>
    <t>MY00978XB</t>
  </si>
  <si>
    <t>19-18564</t>
  </si>
  <si>
    <t>MPO67834</t>
  </si>
  <si>
    <t>MY00979XB</t>
  </si>
  <si>
    <t>19-18560</t>
  </si>
  <si>
    <t>MY00977XB</t>
  </si>
  <si>
    <t>AT05 NOTCHING DIE | #104 TRIMMING DIE</t>
  </si>
  <si>
    <t>19-18552</t>
  </si>
  <si>
    <t>MPO67835</t>
  </si>
  <si>
    <t>06/10/19 &gt;&gt; Subject for Redate</t>
  </si>
  <si>
    <t>MY00986XB</t>
  </si>
  <si>
    <t>MY00987XB</t>
  </si>
  <si>
    <t>MY00988XB</t>
  </si>
  <si>
    <t>MY00989XB</t>
  </si>
  <si>
    <t>MY00990XB</t>
  </si>
  <si>
    <t>MY00991XB</t>
  </si>
  <si>
    <t>MY00992XB</t>
  </si>
  <si>
    <t>MY00993XB</t>
  </si>
  <si>
    <t>MY00994XB</t>
  </si>
  <si>
    <t>MY00995XB</t>
  </si>
  <si>
    <t>MY00996XB</t>
  </si>
  <si>
    <t>0019006</t>
  </si>
  <si>
    <t>TLAA HALF COMP | #2218 CAM SLIDE PUNCH</t>
  </si>
  <si>
    <t>TLAA HALF COMP | #2219 CAM SLIDE PUNCH</t>
  </si>
  <si>
    <t>TLAA HALF COMP | #2220 CAM SLIDE PUNCH</t>
  </si>
  <si>
    <t>TLAA HALF COMP | #2223 RESTRIKE PUNCH2</t>
  </si>
  <si>
    <t>TLAA HALF COMP | #0221 RESTRIKE PUNCH 1</t>
  </si>
  <si>
    <t>TLBA HALF COMP | #2011 RESTRIKE PUNCH</t>
  </si>
  <si>
    <t>TJBA | #61006 FORM PUNCH</t>
  </si>
  <si>
    <t>TJBA | #61007 GUIDE</t>
  </si>
  <si>
    <t>TJBA | #61012 PUNCH</t>
  </si>
  <si>
    <t>TJBA | #61013 PUNCH</t>
  </si>
  <si>
    <t>TJB RR | #3507 BUTTON DIE</t>
  </si>
  <si>
    <t>C1NCMLD2218: #2218 CAM SLIDE PUNCH</t>
  </si>
  <si>
    <t>C1NCMLD2219: #2219 CAM SLIDE PUNCH</t>
  </si>
  <si>
    <t>00252870846</t>
  </si>
  <si>
    <t>MY00983XB</t>
  </si>
  <si>
    <t>SHAFT A</t>
  </si>
  <si>
    <t>19-18575</t>
  </si>
  <si>
    <t>0001678</t>
  </si>
  <si>
    <t>C1NCMLD2220: #2220 CAM SLIDE PUNCH</t>
  </si>
  <si>
    <t>C1N61006TJB: #61006 FORM PUNCH TJBA</t>
  </si>
  <si>
    <t>C1N61007TJB: #61007 GUIDE TJBA</t>
  </si>
  <si>
    <t>C1N61012TJB: #61012 PUNCH TJBA</t>
  </si>
  <si>
    <t>C1N61013TJB: #61013 PUNCH TJBA</t>
  </si>
  <si>
    <t>C1OBTNDITJB: #3507 BUTTON DIE TJB RR</t>
  </si>
  <si>
    <t>00252871443</t>
  </si>
  <si>
    <t>MY00964XA</t>
  </si>
  <si>
    <t>MY00965XA</t>
  </si>
  <si>
    <t>FHL-400 OUTER LINER BLANKING 1</t>
  </si>
  <si>
    <t>FHL-400 OUTER LINER BLANKING 2</t>
  </si>
  <si>
    <t>19-18533 Rev. 01</t>
  </si>
  <si>
    <t>00252870857</t>
  </si>
  <si>
    <t>DHL</t>
  </si>
  <si>
    <t>00248405890</t>
  </si>
  <si>
    <t>00248429278</t>
  </si>
  <si>
    <t>00250505490</t>
  </si>
  <si>
    <t>00251186014</t>
  </si>
  <si>
    <t>00250505984</t>
  </si>
  <si>
    <t>00251527956</t>
  </si>
  <si>
    <t>00246588328</t>
  </si>
  <si>
    <t>00245666548</t>
  </si>
  <si>
    <t>00247279393</t>
  </si>
  <si>
    <t>00247844649</t>
  </si>
  <si>
    <t>00248428626</t>
  </si>
  <si>
    <t>00249766419</t>
  </si>
  <si>
    <t>00250505311</t>
  </si>
  <si>
    <t>00251185440</t>
  </si>
  <si>
    <t>00251528025</t>
  </si>
  <si>
    <t>00254294556</t>
  </si>
  <si>
    <t>MY00985XB</t>
  </si>
  <si>
    <t>MY00997XC</t>
  </si>
  <si>
    <t>MY00998XC</t>
  </si>
  <si>
    <t>MY00999XC</t>
  </si>
  <si>
    <t>MY01000XB</t>
  </si>
  <si>
    <t>WR07E YOKE TA.D | #726 INNER DIE A</t>
  </si>
  <si>
    <t>19-18603</t>
  </si>
  <si>
    <t>MPO68600</t>
  </si>
  <si>
    <t>WR15 YOKE TA.D | 101389-08-017-00 HEAD PUNCH</t>
  </si>
  <si>
    <t>AT05 YOKE TA.D | 101917-08-017-02 HEAD PUNCH</t>
  </si>
  <si>
    <t>19-18568</t>
  </si>
  <si>
    <t>MPO68436</t>
  </si>
  <si>
    <t>TDM_ACCTG_19_0016</t>
  </si>
  <si>
    <t>19-18592</t>
  </si>
  <si>
    <t>19-18567 Rev. 01</t>
  </si>
  <si>
    <t>MY00984XB</t>
  </si>
  <si>
    <t>PO107846</t>
  </si>
  <si>
    <t>RC82-04-19-0 TRIMMING CAM HOLDER</t>
  </si>
  <si>
    <t>00254294938</t>
  </si>
  <si>
    <t>00254294949</t>
  </si>
  <si>
    <t>MPO68697</t>
  </si>
  <si>
    <t>MY00967XA</t>
  </si>
  <si>
    <t>MY00968XA</t>
  </si>
  <si>
    <t>DIECASTING DIE : 3-CAVITY | YS598-00</t>
  </si>
  <si>
    <t>DIECASTING DIE : 2-CAVITY | YS4X7-00</t>
  </si>
  <si>
    <t>19-18513</t>
  </si>
  <si>
    <t>19-18514</t>
  </si>
  <si>
    <t>06/26/19 &gt;&gt; Subject for Redate&gt;&gt; cancelled</t>
  </si>
  <si>
    <t>TDM_ACCTG_19_0017</t>
  </si>
  <si>
    <t>00254295063</t>
  </si>
  <si>
    <t>MY01001XB</t>
  </si>
  <si>
    <t>MY01002XB</t>
  </si>
  <si>
    <t>MY01003XB</t>
  </si>
  <si>
    <t>19-18613</t>
  </si>
  <si>
    <t>PO108316</t>
  </si>
  <si>
    <t>PG1-055-001-A | BASE PLATE</t>
  </si>
  <si>
    <t>PG1-055-001-B | BASE PLATE B</t>
  </si>
  <si>
    <t>PG1-055-002-A | BASE PLATE</t>
  </si>
  <si>
    <t>00254295300</t>
  </si>
  <si>
    <t>MY01006XC</t>
  </si>
  <si>
    <t>MY01007XC</t>
  </si>
  <si>
    <t>0019219</t>
  </si>
  <si>
    <t>19-18630 Rev. 02</t>
  </si>
  <si>
    <t>67RO UPPER DIE-DRAW 2 (Z-DOWN W/O SHIM)</t>
  </si>
  <si>
    <t>67RO UPPER DIE-DRAW 3 (Z-DOWN W/O SHIM)</t>
  </si>
  <si>
    <t>MY01010XC</t>
  </si>
  <si>
    <t>MY01008XC</t>
  </si>
  <si>
    <t>67RO UPPER DIE-DRAW 4 (Z-DOWN W/O SHIM)</t>
  </si>
  <si>
    <t>PIERCING PUNCH LVR SHFT/SLCT</t>
  </si>
  <si>
    <t>MY01011XC</t>
  </si>
  <si>
    <t>BUTTON DIE LVR SHFT/SLCT</t>
  </si>
  <si>
    <t>00252222689</t>
  </si>
  <si>
    <t>TDM_ACCTG_19_0018</t>
  </si>
  <si>
    <t>O1RLVSHLVSE: PIERCING PUNCH LVR SHFT/SLCT</t>
  </si>
  <si>
    <t>MY01033XB</t>
  </si>
  <si>
    <t>MY01029XB</t>
  </si>
  <si>
    <t>MY01009XC</t>
  </si>
  <si>
    <t>MY01030XB</t>
  </si>
  <si>
    <t>MY01031XB</t>
  </si>
  <si>
    <t>MY01032XB</t>
  </si>
  <si>
    <t>67RO LOWER DIE-DRAW 3 (Z-DOWN W/ SHIM)</t>
  </si>
  <si>
    <t>5R0A-0100 COVER, LOWER | #5504 DIE INSERT (SKD11)</t>
  </si>
  <si>
    <t>5R0A-0100 COVER, LOWER |  #5508 PIERCING PUNCH (SKD11)</t>
  </si>
  <si>
    <t>5R0A-0100 COVER, LOWER |  #5509 PIERCING PUNCH (SKD11)</t>
  </si>
  <si>
    <t>5R0A-0100 COVER, LOWER |  #5510 PIERCING PUNCH (SKD11)</t>
  </si>
  <si>
    <t>HM KPY PH1 MARKING PUNCH</t>
  </si>
  <si>
    <t>I3D67ROLWD3:67RO UPPER DIE- DRAW 3</t>
  </si>
  <si>
    <t>C1NDIEBSLSH: BUTTON DIE LVR SHFT/SLCT 14.25</t>
  </si>
  <si>
    <t>MY01004XB</t>
  </si>
  <si>
    <t>PO108330</t>
  </si>
  <si>
    <t>00252223017</t>
  </si>
  <si>
    <t>OCS- Mr. Amaro</t>
  </si>
  <si>
    <t>MY00969XA</t>
  </si>
  <si>
    <t>DIECASTING DIE : 3-CAVITY | HS01-KA3-7100</t>
  </si>
  <si>
    <t>MY01016XB</t>
  </si>
  <si>
    <t>MY01014XB</t>
  </si>
  <si>
    <t>MH17 UC CASE TA.D (GSW/VW) | #135 PUNCH (SKD11)</t>
  </si>
  <si>
    <t>MH17 UC CASE TA.D (GSW/VW) | #140 INNER DIE (SS400)</t>
  </si>
  <si>
    <t>19-18511</t>
  </si>
  <si>
    <t>MPO68452</t>
  </si>
  <si>
    <t>19-18652</t>
  </si>
  <si>
    <t>0019427</t>
  </si>
  <si>
    <t>MY01052XA</t>
  </si>
  <si>
    <t>MY01053XA</t>
  </si>
  <si>
    <t>MY01054XC</t>
  </si>
  <si>
    <t>MY01055XB</t>
  </si>
  <si>
    <t>MY01056XB</t>
  </si>
  <si>
    <t>MY01057XB</t>
  </si>
  <si>
    <t>MY01058XB</t>
  </si>
  <si>
    <t>18310-TLAX-ZZ10-Y1-4100 RIGHT (FLATTENING)</t>
  </si>
  <si>
    <t>18320-TLAX-ZZ10-Y1-4100 LEFT (FLATTENING)</t>
  </si>
  <si>
    <t>18181-5R0A-0100 COVER LOWER | #5504 DIE INSERT (Z-DOWN)</t>
  </si>
  <si>
    <t>RING RR (FINISHER R, EXH 18310-TLAX-ZZ10-Y1-4200 | INSPECTION JIG</t>
  </si>
  <si>
    <t>RING RR (FINISHER L, EXH 18320-TLAX-ZZ10-Y1-4200 | INSPECTION JIG</t>
  </si>
  <si>
    <t>RING FR (FINISHER R, EXH 18310-TLAX-ZZ10-Y1-4100 | INSPECTION JIG</t>
  </si>
  <si>
    <t>RING FR (FINISHER L, EXH 18320-TLAX-ZZ10-Y1-4100 | INSPECTION JIG</t>
  </si>
  <si>
    <t>0019418</t>
  </si>
  <si>
    <t>C1N5R0C5504: #5504 DIE INSERT (5RO COVER)</t>
  </si>
  <si>
    <t>MY01018XB</t>
  </si>
  <si>
    <t>MH17 UC CASE TA.D (GSW/VW) | #244 HEAD DIE A (SKD11)</t>
  </si>
  <si>
    <t>MY00970XA</t>
  </si>
  <si>
    <t>DIECASTING DIE : 3-CAVITY | YS5YY-00</t>
  </si>
  <si>
    <t>MY01019XB</t>
  </si>
  <si>
    <t>MY01021XB</t>
  </si>
  <si>
    <t>MH17 UC CASE TA.D (GSW/VW) | #237- DIE HOLDER (SKD11)</t>
  </si>
  <si>
    <t>MH17 UC CASE TA.D (GSW/VW) | #336-1 HEAD PUNCH B (SKD11)</t>
  </si>
  <si>
    <t>MY01017XB</t>
  </si>
  <si>
    <t>MH17 UC CASE TA.D (GSW/VW) | #236-1 HEAD PUNCH B (SKD11)</t>
  </si>
  <si>
    <t>MY01020XB</t>
  </si>
  <si>
    <t>MH17 UC CASE TA.D (GSW/VW) | #245 HEAD DIE B (SKD11)</t>
  </si>
  <si>
    <t>MY01022XB</t>
  </si>
  <si>
    <t>MY01023XB</t>
  </si>
  <si>
    <t>MY01024XB</t>
  </si>
  <si>
    <t>MY01025XB</t>
  </si>
  <si>
    <t>MY01026XB</t>
  </si>
  <si>
    <t>MY01027XB</t>
  </si>
  <si>
    <t>MY01028XB</t>
  </si>
  <si>
    <t>MH17 UC CASE TA.D (GSW/VW) | #345-1 HEAD DIE B (SKD11)</t>
  </si>
  <si>
    <t>MH17 UC CASE TA.D (GSW/VW) | #440 STRIPPER PLATE (SKD11)</t>
  </si>
  <si>
    <t>MH17 UC CASE TA.D (GSW/VW) | #436 DRAW PUNCH (SKD11)</t>
  </si>
  <si>
    <t>MH17 UC CASE TA.D (GSW/VW) | #437 HOLDER DRAW PUNCH (SKD11)</t>
  </si>
  <si>
    <t xml:space="preserve">MH17 UC CASE TA.D (GSW/VW) |#540 STRIPPER PLATE (SKD11) </t>
  </si>
  <si>
    <t>MH17 UC CASE TA.D (GSW/VW) | #536 DIE HOLDER (SKD11)</t>
  </si>
  <si>
    <t>MH17 UC CASE TA.D (GSW/VW) | #537 DIE HOLDER (SKD11)</t>
  </si>
  <si>
    <t>MY01036XB</t>
  </si>
  <si>
    <t>19-18647</t>
  </si>
  <si>
    <t>Ø2.3 X P6 4 LINES; 42 HOLES/LINE W500 | LOWER DIE + TRANSPO $15</t>
  </si>
  <si>
    <t>MY01005XB</t>
  </si>
  <si>
    <t>18310-TDJA-J020-M1-4000 |  #6605 CURLING PUNCH</t>
  </si>
  <si>
    <t xml:space="preserve"> 19-18614 Rev. 01</t>
  </si>
  <si>
    <t>C1NTDJBYCR1:TDJ BODY #6605 CURLING PUNCH</t>
  </si>
  <si>
    <t>00252223310</t>
  </si>
  <si>
    <t>00252223321</t>
  </si>
  <si>
    <t>00252223343</t>
  </si>
  <si>
    <t>TDM_ACCTG_19_0019</t>
  </si>
  <si>
    <t>0019506</t>
  </si>
  <si>
    <t>C1N5ROPRPN2: 5RO PIERCING PUNCH #2</t>
  </si>
  <si>
    <t>C1N5ROPRPN3: 5RO PIERCING PUNCH #3</t>
  </si>
  <si>
    <t>C1N5ROPRPN4: 5RO PIERCING PUNCH #4</t>
  </si>
  <si>
    <t>C1NKPYRMKPH: KPYR MARKING PUNCH</t>
  </si>
  <si>
    <t>MY01064XB</t>
  </si>
  <si>
    <t>MPO69553</t>
  </si>
  <si>
    <t>19-18671 Rev. 01</t>
  </si>
  <si>
    <t>WR12 YOKE TA.D | #812-2 HEAD DIE (SKD11 HRC60~62)</t>
  </si>
  <si>
    <t>MY01035XB</t>
  </si>
  <si>
    <t>MY01066XA</t>
  </si>
  <si>
    <t>MY01067XB</t>
  </si>
  <si>
    <t>MY01068XB</t>
  </si>
  <si>
    <t>MY01069XB</t>
  </si>
  <si>
    <t>MY01070XB</t>
  </si>
  <si>
    <t>MY01071XB</t>
  </si>
  <si>
    <t>MY01072XB</t>
  </si>
  <si>
    <t>MY01073XB</t>
  </si>
  <si>
    <t>MY01074XB</t>
  </si>
  <si>
    <t>MY01075XB</t>
  </si>
  <si>
    <t>MY01076XB</t>
  </si>
  <si>
    <t>BODY MUF CTR BLANKING / 14312-22JB0</t>
  </si>
  <si>
    <t>TJB BODY BLANK PUNCH #1107 (SKD11)</t>
  </si>
  <si>
    <t>TJB BODY STRIP PLATE #1108 (S50C)</t>
  </si>
  <si>
    <t>TJB BODY BLANK DIE PLATE #1106 (SKD11)</t>
  </si>
  <si>
    <t>TJB BODY CURL DIE #4601 (SKD11)</t>
  </si>
  <si>
    <t>TLA BODY BLANKING DIE #1104 (SKD11)</t>
  </si>
  <si>
    <t>TLA BODY BLANK PUNCH #1108 (SKD11)</t>
  </si>
  <si>
    <t>TLA BODY BLANK PUNCH #1109 (SKD11)</t>
  </si>
  <si>
    <t>TJB RR STRIP PLATE #2303 (SKD11)</t>
  </si>
  <si>
    <t>TJB RR BACKING PLATE #2304 (SKD11)</t>
  </si>
  <si>
    <t>TLA BODY BLANKING DIE #1105 (SKD11)</t>
  </si>
  <si>
    <t>C1NBTJB1107:  TJB BODY BLANK PUNCH #1107 SKD</t>
  </si>
  <si>
    <t>C1NBTJB1108:  TJB BODY STRIP PLATE #1108 SKD</t>
  </si>
  <si>
    <t>C1NDTJB1106:  TJB BODY BLANK DIE PLATE #1106</t>
  </si>
  <si>
    <t>C1NDTJB4601:  TJB BODY CURL DIE1 #4601 SKD11</t>
  </si>
  <si>
    <t>C1DTLA1104: TLA BODY BLANKING DIE #1104</t>
  </si>
  <si>
    <t>C1PTLA1108: TLA BODY BLANK PUNCH #1108</t>
  </si>
  <si>
    <t>C1PTLA1109: TLA BODY BLANK PUNCH #1109</t>
  </si>
  <si>
    <t>C1NRTJB2303: TJB RR STRIP PLATE #2303 SKD11</t>
  </si>
  <si>
    <t>C1NRTJB2304: TJB RR BACKING PLATE #2304 SKS</t>
  </si>
  <si>
    <t>C1NDTLA1105: TLA BODY BLANKING DIE #105</t>
  </si>
  <si>
    <t>I3DTLAX-A210-42-: TLAX RING RR INSPECTION JIG RH</t>
  </si>
  <si>
    <t>I3DTLAX-A210-42-: TLAX RING RR INSPECTION JIG LH</t>
  </si>
  <si>
    <t>I3DTLAX-A210-41-: TLAX RING FR INSPECTION JIG LH</t>
  </si>
  <si>
    <t>I3DTLAX-A210-41-: TLAX RING FR INSPECTION JIG RH</t>
  </si>
  <si>
    <t>I3DBMC1CDIE: BODY MUFF CTR COMPOUND</t>
  </si>
  <si>
    <t>Ø3.0 X P6 (8 LINES; 42 HOLES/LINE; W500)  | UPPER DIE + TRANSPO $15</t>
  </si>
  <si>
    <t>00252223804</t>
  </si>
  <si>
    <t>Mr. Archie Espedido/ Ms. Archiel</t>
  </si>
  <si>
    <t>MY01046XB</t>
  </si>
  <si>
    <t>MY01047XB</t>
  </si>
  <si>
    <t>MY01048XB</t>
  </si>
  <si>
    <t>MY01049XB</t>
  </si>
  <si>
    <t>MY01050XB</t>
  </si>
  <si>
    <t>MY01051XB</t>
  </si>
  <si>
    <t>PO108797</t>
  </si>
  <si>
    <t>19-18654 Rev. 02</t>
  </si>
  <si>
    <t>92x25 KNOCKOUT (SKD11; 58-63 HRC)</t>
  </si>
  <si>
    <t>92x25 TRIMMING DIES (SKD11; 58-63 HRC)</t>
  </si>
  <si>
    <t>92x25 STOP PIN (SKD11; 58-63 HRC)</t>
  </si>
  <si>
    <t>92x25 SPRING HOLDER (SKD11; 58-63 HRC)</t>
  </si>
  <si>
    <t>92x25 TRIMMING PILOT (SKD11; 58-63 HRC)</t>
  </si>
  <si>
    <t>92x25 CROWN (SKD11; 58-63 HRC)</t>
  </si>
  <si>
    <t>MY01034XB</t>
  </si>
  <si>
    <t>MY01041XB</t>
  </si>
  <si>
    <t>19-18626</t>
  </si>
  <si>
    <t>PO108604</t>
  </si>
  <si>
    <t>19-18648</t>
  </si>
  <si>
    <t>PO108727</t>
  </si>
  <si>
    <t>Z586 (04)-21 PILOT CUTTER (DC53 58-60 HRC)</t>
  </si>
  <si>
    <t>00252223905</t>
  </si>
  <si>
    <t>MY01065XB</t>
  </si>
  <si>
    <t>MPO69513</t>
  </si>
  <si>
    <t>19-18707</t>
  </si>
  <si>
    <t>MPO69554</t>
  </si>
  <si>
    <t>19-18658 Rev. 01</t>
  </si>
  <si>
    <t>FIXED CAVITY WM22 TERMINAL CASE #2</t>
  </si>
  <si>
    <t>WR07E YOKE TA.D  | #919-7 SIDE SLIT DIE (DCMX)</t>
  </si>
  <si>
    <t>MY01060XB</t>
  </si>
  <si>
    <t>MY01061XB</t>
  </si>
  <si>
    <t>19-18680</t>
  </si>
  <si>
    <t>VPI-10241</t>
  </si>
  <si>
    <t>DR_IB_LOWER DIE_FHV | LOWER DIE (DC53 55-58 HRC)</t>
  </si>
  <si>
    <t>DR_IB_UPPER DIE_FHV | UPPER DIE (SKD11 55-58 HRC)</t>
  </si>
  <si>
    <t>19-18675</t>
  </si>
  <si>
    <t>PG1-056-001-A PROTRUSION PLATE</t>
  </si>
  <si>
    <t>MY01042XB</t>
  </si>
  <si>
    <t>MY01043XB</t>
  </si>
  <si>
    <t>MY01044XB</t>
  </si>
  <si>
    <t>MY01045XB</t>
  </si>
  <si>
    <t>MY01059XB</t>
  </si>
  <si>
    <t>PO108792</t>
  </si>
  <si>
    <t>19-18635 Rev. 01</t>
  </si>
  <si>
    <t>PO108895</t>
  </si>
  <si>
    <t>19-18653 Rev. 01</t>
  </si>
  <si>
    <t>RC57-02-05-0 1ST DRAWING GUIDE (SKD11 58-60 HRC)</t>
  </si>
  <si>
    <t>YRC29-11 SUB PLATE (S50C)</t>
  </si>
  <si>
    <t>Y2RCF-1 FINGERS (S45C)</t>
  </si>
  <si>
    <t>RC44-05-01-0 PIERCING PILOT (SKD11 58-60 HRC)</t>
  </si>
  <si>
    <t xml:space="preserve">                                                                                         </t>
  </si>
  <si>
    <t>00252224096</t>
  </si>
  <si>
    <t>TDM_ACCTG_19_0020</t>
  </si>
  <si>
    <t>MY01077XB</t>
  </si>
  <si>
    <t>MPO69555</t>
  </si>
  <si>
    <t>MY01037XB</t>
  </si>
  <si>
    <t>MY01038XB</t>
  </si>
  <si>
    <t>MY01039XB</t>
  </si>
  <si>
    <t>MY01040XB</t>
  </si>
  <si>
    <t xml:space="preserve"> 19-18642</t>
  </si>
  <si>
    <t>MPO69005</t>
  </si>
  <si>
    <t>WR07E Yoke TA.D | #717 HEAD PUNCH (L=A- 6.10)</t>
  </si>
  <si>
    <t>WR07E Yoke TA.D | #717 HEAD PUNCH (L=B- 6.15)</t>
  </si>
  <si>
    <t>WR07E Yoke TA.D | #717 HEAD PUNCH (L=C- 6.20)</t>
  </si>
  <si>
    <t>WR07E Yoke TA.D | #717 HEAD PUNCH (L=E- 6.00)</t>
  </si>
  <si>
    <t>MY01013XB</t>
  </si>
  <si>
    <t>MPO68863</t>
  </si>
  <si>
    <t>19-18601 Rev.01</t>
  </si>
  <si>
    <t>WR19C-006 T-SENSOR-A0471 | #185 CUTTING PUNCH</t>
  </si>
  <si>
    <t>MY01063XC</t>
  </si>
  <si>
    <t>OCS- Kevin Satira</t>
  </si>
  <si>
    <t>00252224197</t>
  </si>
  <si>
    <t>MY50091XA</t>
  </si>
  <si>
    <t>MY50092XA</t>
  </si>
  <si>
    <t>MY50093XA</t>
  </si>
  <si>
    <t>MY50094XA</t>
  </si>
  <si>
    <t>0045901</t>
  </si>
  <si>
    <t>19-18565 Rev. 05</t>
  </si>
  <si>
    <t>CAP SPRING SL-27S-MB 109883 | #1. BLANKING</t>
  </si>
  <si>
    <t>CAP SPRING SL-27S-MB 109883 | #2. DRAW</t>
  </si>
  <si>
    <t>CAP SPRING SL-27S-MB 109883 | #3. RESTRIKE-TRIM</t>
  </si>
  <si>
    <t>118819-1</t>
  </si>
  <si>
    <t>CAP SPRING SL-27S-MB 109883 | #4. PIE-BUR</t>
  </si>
  <si>
    <t>MY01015XB</t>
  </si>
  <si>
    <t>MH17 UC CASE TA.D (GSW/VW) | #139 DIE RING (SKD11)</t>
  </si>
  <si>
    <t>YRC6VA 8-7 PIERCE DIE HOLDER (SKD11)</t>
  </si>
  <si>
    <t>00252224209</t>
  </si>
  <si>
    <t>S.I. only (40% DOWNPAYMENT)</t>
  </si>
  <si>
    <t>19-18663</t>
  </si>
  <si>
    <t>19-18664</t>
  </si>
  <si>
    <t>19-18665</t>
  </si>
  <si>
    <t>19-18666</t>
  </si>
  <si>
    <t>MY01082XB</t>
  </si>
  <si>
    <t>19-18537 Rev. 02</t>
  </si>
  <si>
    <t>MPO69820</t>
  </si>
  <si>
    <t>19-18692</t>
  </si>
  <si>
    <t>MY01012XB</t>
  </si>
  <si>
    <t>MY01062XC</t>
  </si>
  <si>
    <t>MY01078XB</t>
  </si>
  <si>
    <t>MPO68698</t>
  </si>
  <si>
    <t>MPO69512</t>
  </si>
  <si>
    <t>MPO69552</t>
  </si>
  <si>
    <t>19-18572 Rev. 02</t>
  </si>
  <si>
    <t>UC CASE TA.D #1 | #821 MARKING PUNCH</t>
  </si>
  <si>
    <t>FIXED CAVITY WM22 TERMINAL CASE #1</t>
  </si>
  <si>
    <t>I3DTLAX-A210-41-: TLAX RING FR FLATENING DIE R</t>
  </si>
  <si>
    <t>I3DTLAX-A210-41-: TLAX RING FR FLATENING DIE L</t>
  </si>
  <si>
    <t>MY01088XC</t>
  </si>
  <si>
    <t>19-18756</t>
  </si>
  <si>
    <t>MPO69981</t>
  </si>
  <si>
    <t>300T #2 | FLY WHEEL</t>
  </si>
  <si>
    <t>TDM_ACCTG_19_0021</t>
  </si>
  <si>
    <t>40% DOWNPAYMENT</t>
  </si>
  <si>
    <t>TDM_ACCTG_19_0022</t>
  </si>
  <si>
    <t>actual item delivered (9/4)</t>
  </si>
  <si>
    <t>MY01079XB</t>
  </si>
  <si>
    <t>19-18687</t>
  </si>
  <si>
    <t>MPO69488</t>
  </si>
  <si>
    <t>PM10B HOLDER BRUSH | #124 CUTTING DIE (SKD11; 60-63 HRC)</t>
  </si>
  <si>
    <t>Mr. Jomac Rodriguez</t>
  </si>
  <si>
    <t>Ms. Manilyn Ramirez/Mr. Marlon Bermejo</t>
  </si>
  <si>
    <t>00252224456</t>
  </si>
  <si>
    <t>00254750115</t>
  </si>
  <si>
    <t>00252224412</t>
  </si>
  <si>
    <t>MY01083XB</t>
  </si>
  <si>
    <t>PO109378</t>
  </si>
  <si>
    <t>19-18709 Rev. 01</t>
  </si>
  <si>
    <t>PE1-010-001-A | SLIDE LOCK</t>
  </si>
  <si>
    <t>MY01092XB</t>
  </si>
  <si>
    <t>MY01093XB</t>
  </si>
  <si>
    <t>19-18785</t>
  </si>
  <si>
    <t>MPO70181</t>
  </si>
  <si>
    <t>STUD BOLT / SHAFT</t>
  </si>
  <si>
    <t>MY01099XB</t>
  </si>
  <si>
    <t>19-18763</t>
  </si>
  <si>
    <t>MPO70037</t>
  </si>
  <si>
    <t>AT05 FRONT BRACKET | #260 SPECIAL SHAPE PUNCH</t>
  </si>
  <si>
    <t>00254750339</t>
  </si>
  <si>
    <t>00254750340</t>
  </si>
  <si>
    <t>MY01110XB</t>
  </si>
  <si>
    <t>TLAX RING FR | PIERCING PUNCH</t>
  </si>
  <si>
    <t>19-18800</t>
  </si>
  <si>
    <t>0019840</t>
  </si>
  <si>
    <t>I3OTLAXRINGFRPIE: TLAX RING FR PIERCING PUNCH</t>
  </si>
  <si>
    <t>9-18-19 &gt;&gt; Subject for Redate</t>
  </si>
  <si>
    <t>MY01094XC</t>
  </si>
  <si>
    <t>PIN HOLDER</t>
  </si>
  <si>
    <t>19-18717</t>
  </si>
  <si>
    <t>PO00030199</t>
  </si>
  <si>
    <t>EXP-P1PCON0239</t>
  </si>
  <si>
    <t>MY01080XB</t>
  </si>
  <si>
    <t>MY01081XB</t>
  </si>
  <si>
    <t>RC22-05-10-0 DIE HOLDER (SKD11; HRC 55~60)</t>
  </si>
  <si>
    <t>RC22-04-12-0 DIE HOLDER (S50C)</t>
  </si>
  <si>
    <t>PO109271</t>
  </si>
  <si>
    <t xml:space="preserve"> 19-18699 Rev. 01</t>
  </si>
  <si>
    <t>MY01095XB</t>
  </si>
  <si>
    <t>MY01096XB</t>
  </si>
  <si>
    <t>MY01097XB</t>
  </si>
  <si>
    <t>MY01098XB</t>
  </si>
  <si>
    <t>JOD-350 INNER BOTTOM | UPPER DIE</t>
  </si>
  <si>
    <t>JOD-350 INNER BOTTOM | KNOCKOUT</t>
  </si>
  <si>
    <t>JOD-350 INNER BOTTOM | BLANK HOLDER</t>
  </si>
  <si>
    <t>JOD-350 INNER BOTTOM | LOWER DIE</t>
  </si>
  <si>
    <t>19-18790</t>
  </si>
  <si>
    <t>VPI-0927</t>
  </si>
  <si>
    <t>0019529</t>
  </si>
  <si>
    <t>TDM_ACCTG_19_0023</t>
  </si>
  <si>
    <t>19-18693 Rev. 01</t>
  </si>
  <si>
    <t>9-20-19 &gt;&gt; Subject for Redate</t>
  </si>
  <si>
    <t>Delivery not yet receive by Honda (Part w/ adjustment or Repair)</t>
  </si>
  <si>
    <t>MY01133XC</t>
  </si>
  <si>
    <t>MY01134XC</t>
  </si>
  <si>
    <t>18310-TLAX-ZZ10-Y1-4200 RR TRIM DIE (RIGHT)</t>
  </si>
  <si>
    <t>18320-TLAX-ZZ10-Y1-4200 RR TRIM DIE (LEFT)</t>
  </si>
  <si>
    <t>19-18744</t>
  </si>
  <si>
    <t>0019630</t>
  </si>
  <si>
    <t>MY01084XB</t>
  </si>
  <si>
    <t>RC82-04-19-0 TRIMMING CAM</t>
  </si>
  <si>
    <t>PO109425</t>
  </si>
  <si>
    <t>MY01085XA</t>
  </si>
  <si>
    <t>MY01086XA</t>
  </si>
  <si>
    <t>MY01087XA</t>
  </si>
  <si>
    <t>19-18674</t>
  </si>
  <si>
    <t>BRACKET B | #1. COM</t>
  </si>
  <si>
    <t>BRACKET B | #2. V-BEND</t>
  </si>
  <si>
    <t>BRACKET A | #1. COM</t>
  </si>
  <si>
    <t>CHORAKAWA</t>
  </si>
  <si>
    <t>O1MTLARFTDL: TLAX RF TRIM DIE MODIF LH</t>
  </si>
  <si>
    <t>O1MTLAFRTDR: TLAX RF TRIM DIE MODIF RH</t>
  </si>
  <si>
    <t>MY01123XB</t>
  </si>
  <si>
    <t>19-18809</t>
  </si>
  <si>
    <t>MY01089XB</t>
  </si>
  <si>
    <t>MY01111XC</t>
  </si>
  <si>
    <t>MY01112XC</t>
  </si>
  <si>
    <t>MY01113XC</t>
  </si>
  <si>
    <t>19-18793</t>
  </si>
  <si>
    <t>#3604 TLA BODY CURLING2 UPPER LEFT</t>
  </si>
  <si>
    <t>67RO UPPER DRAW 2 (Z-DOWN W/O SHIM)</t>
  </si>
  <si>
    <t xml:space="preserve">67RO UPPER DRAW 3 (Z-DOWN W/O SHIM) </t>
  </si>
  <si>
    <t>67RO UPPER DRAW 4 (Z-DOWN W/O SHIM)</t>
  </si>
  <si>
    <t>00254750700</t>
  </si>
  <si>
    <t>FDTP- Marlon</t>
  </si>
  <si>
    <t>00254750632</t>
  </si>
  <si>
    <t>TDM_ACCTG_19_0024</t>
  </si>
  <si>
    <t>MY01114XC</t>
  </si>
  <si>
    <t>MY01115XC</t>
  </si>
  <si>
    <t>MY01116XC</t>
  </si>
  <si>
    <t>67RO LOWER DRAW 3 (Z-DOWN W/O SHIM)</t>
  </si>
  <si>
    <t>67RO LOWER DRAW 5 (Z-DOWN W/O SHIM)</t>
  </si>
  <si>
    <t>67RO UPPER DRAW 5 (Z-DOWN W/O SHIM)</t>
  </si>
  <si>
    <t>I3D67ROLWD3: 67RO LOWER-DRAW 3</t>
  </si>
  <si>
    <t>I3D67ROLWD5: 67RO LOWER-DRAW 5</t>
  </si>
  <si>
    <t>I3D67ROUPD5: 67RO UPPER DIE-DRAW 5</t>
  </si>
  <si>
    <t>S.I. only (40% Upon Die Delivery)</t>
  </si>
  <si>
    <t>D.R. only (40% Upon Die Delivery)</t>
  </si>
  <si>
    <t>S.I. &amp; D.R.(40% Upon Die Delivery)</t>
  </si>
  <si>
    <t>S.I only (40% Upon Die Delivery)</t>
  </si>
  <si>
    <t>MY01124XB</t>
  </si>
  <si>
    <t>MY01125XB</t>
  </si>
  <si>
    <t>MY01126XB</t>
  </si>
  <si>
    <t>MY01127XB</t>
  </si>
  <si>
    <t>MY01128XB</t>
  </si>
  <si>
    <t>19-18787</t>
  </si>
  <si>
    <t>PO12363</t>
  </si>
  <si>
    <t>A5220 ELEMENT JIG ASSY</t>
  </si>
  <si>
    <t>A5220 UPPER URETHANE MOLD</t>
  </si>
  <si>
    <t>A5220 LOWER URETHANE MOLD</t>
  </si>
  <si>
    <t>A5220 R06D CLAMP JIG</t>
  </si>
  <si>
    <t>A5220 PROGRAM CREATION</t>
  </si>
  <si>
    <t>MAHLE FILTER</t>
  </si>
  <si>
    <t>MY01120XB</t>
  </si>
  <si>
    <t>50102-MKTA-D000-H1 (Dia 38.1 R200.0) | BEND ROLL</t>
  </si>
  <si>
    <t>PO83989</t>
  </si>
  <si>
    <t>19-18791 Rev. 01</t>
  </si>
  <si>
    <t>MY01090XA</t>
  </si>
  <si>
    <t>19-18727</t>
  </si>
  <si>
    <t>0019790</t>
  </si>
  <si>
    <t>FORMING DIE PIPE MUFF OTR FP</t>
  </si>
  <si>
    <t>I3DFODIEPMP: FORMING DIE PIPE MUFF OTR FP</t>
  </si>
  <si>
    <t>0019914</t>
  </si>
  <si>
    <t>I3DTLAXBODY-CURL: TLAX BODY CURL2 BASE PLT RH</t>
  </si>
  <si>
    <t>I3DTLAXBODY-CURL: TLAX BODY CURL1 BASE PLATE RH</t>
  </si>
  <si>
    <t>0019913</t>
  </si>
  <si>
    <t>51610/20-KYAJ-B102-20 | #1108 UPPER DIE</t>
  </si>
  <si>
    <t>CURLING 2 BASE PLATE (RH)</t>
  </si>
  <si>
    <t>CURLING 1 BASE PLATE (RH)</t>
  </si>
  <si>
    <t xml:space="preserve"> 19-18778</t>
  </si>
  <si>
    <t xml:space="preserve"> 19-18823 Rev. 01</t>
  </si>
  <si>
    <t>TLAX BODY CURLING #2 (RH) | PUNCH DIE (RE-MACHINING)</t>
  </si>
  <si>
    <t>19-18777 Rev. 01</t>
  </si>
  <si>
    <t>I3DTLAXBODY-CURL: TLAX BODY CURLING 2 PUNCH DIE</t>
  </si>
  <si>
    <t>MY01150XB</t>
  </si>
  <si>
    <t>MY01151XC</t>
  </si>
  <si>
    <t>MY01152XC</t>
  </si>
  <si>
    <t>MY01153XC</t>
  </si>
  <si>
    <t>MY01154XC</t>
  </si>
  <si>
    <t>MY01155XC</t>
  </si>
  <si>
    <t>MY01156XC</t>
  </si>
  <si>
    <t>CURLING 2 CLAMP DIE (RH)</t>
  </si>
  <si>
    <t>CURLING 1 MANDREL DIE (LH)</t>
  </si>
  <si>
    <t>CURLING 1 PUNCH DIE (LH)</t>
  </si>
  <si>
    <t>I3DTLAXBODY-CURL: TLAX BODY CURLING1 MANDRELL LH</t>
  </si>
  <si>
    <t>I3DTLAXBODY-CURL: TLAX BODY CURL 2 CLAMP DIE RH</t>
  </si>
  <si>
    <t>I3DTLAXBODY-CURL: TLAX CURLING 1 PUNCH LH</t>
  </si>
  <si>
    <t>TDM_ACCTG_19_0025</t>
  </si>
  <si>
    <t>MY01100XA</t>
  </si>
  <si>
    <t>MY01101XA</t>
  </si>
  <si>
    <t>MY01102XA</t>
  </si>
  <si>
    <t>MY01103XA</t>
  </si>
  <si>
    <t>MY01104XA</t>
  </si>
  <si>
    <t>MY01105XA</t>
  </si>
  <si>
    <t>MY01106XB</t>
  </si>
  <si>
    <t>MY01107XB</t>
  </si>
  <si>
    <t>MY01108XB</t>
  </si>
  <si>
    <t>MY01117XA</t>
  </si>
  <si>
    <t>MY01118XA</t>
  </si>
  <si>
    <t>0019871</t>
  </si>
  <si>
    <t>TLAX BODY CURLING 3 DIE LH</t>
  </si>
  <si>
    <t>TLAX BODY CURLING 1 DIE LH</t>
  </si>
  <si>
    <t>TLAX BODY CURLING 2 DIE LH</t>
  </si>
  <si>
    <t>TLAX BODY CURLING 3 DIE RH</t>
  </si>
  <si>
    <t>TLAX BODY CURLING 1 DIE RH</t>
  </si>
  <si>
    <t>TLAX BODY CURLING 2 DIE RH</t>
  </si>
  <si>
    <t>67R0 RESTRIKE (SKD11)</t>
  </si>
  <si>
    <t>67R0 BLANK HOLDER DRAW 2 (OM ALLOY-OM33F)</t>
  </si>
  <si>
    <t>67R0 BLANK HOLDER DRAW 4 (OM ALLOY-OM33F)</t>
  </si>
  <si>
    <t>TLAX BODY SIDE CUT 1/2 LH (TANDEM)</t>
  </si>
  <si>
    <t>TLAX BODY SIDE CUT 1/2 RH (TANDEM)</t>
  </si>
  <si>
    <t>I3DTLAX-A210-40-: TLAX BODY CURLING 3 DIE LH</t>
  </si>
  <si>
    <t>I3DTLAX-A210-40-: TLAX BODY CURLING 1 DIE LH</t>
  </si>
  <si>
    <t>I3DTLAX-A210-40-: TLAX BODY CURLING 2 DIE LH</t>
  </si>
  <si>
    <t>I3DTLAX-A220-SC1: TLAX BODY SIDECUT 1/2 RH-T</t>
  </si>
  <si>
    <t>I3DTLAX-A210-SC1: TLAX BODY SIDECUT 1/2 LH-T</t>
  </si>
  <si>
    <t>TDM_ACCTG_19_0026</t>
  </si>
  <si>
    <t>00254750665</t>
  </si>
  <si>
    <t xml:space="preserve">Re-issued SI </t>
  </si>
  <si>
    <t>Cancelled SI</t>
  </si>
  <si>
    <t>MY01149XC</t>
  </si>
  <si>
    <t>MY01141XB</t>
  </si>
  <si>
    <t>MY01142XB</t>
  </si>
  <si>
    <t>MY01143XB</t>
  </si>
  <si>
    <t>MY01144XB</t>
  </si>
  <si>
    <t>DRW_OB_UPPER DIE_JOD-350</t>
  </si>
  <si>
    <t>DRW_OB_BLANK HOLDER_JOD-350</t>
  </si>
  <si>
    <t>DRW_OB_KNOCKOUT_JOD-350</t>
  </si>
  <si>
    <t>DRW_OB_LOWER DIE_JOD-350</t>
  </si>
  <si>
    <t>19-18830 Rev. 01</t>
  </si>
  <si>
    <t>MY01121XB</t>
  </si>
  <si>
    <t>MY01122XB</t>
  </si>
  <si>
    <t>MY01159XC</t>
  </si>
  <si>
    <t>WR14 YOKE TA.D | #817-4 HEAD PUNCH</t>
  </si>
  <si>
    <t>#217 2nd DRAWING UPPER KNOCKOUT 3°</t>
  </si>
  <si>
    <t>19-18796</t>
  </si>
  <si>
    <t>19-18854</t>
  </si>
  <si>
    <t>MPO70536</t>
  </si>
  <si>
    <t>MY01145XB</t>
  </si>
  <si>
    <t>00811173 STAGE 2 DRAWING #9 | FORMING CAM (SKD11)</t>
  </si>
  <si>
    <t>19-18829</t>
  </si>
  <si>
    <t>PO109977</t>
  </si>
  <si>
    <t>00255328454</t>
  </si>
  <si>
    <t>00255328432</t>
  </si>
  <si>
    <t>MY01184XC</t>
  </si>
  <si>
    <t xml:space="preserve"> 19-18865</t>
  </si>
  <si>
    <t>DIE PLATE</t>
  </si>
  <si>
    <t>MY01138XB</t>
  </si>
  <si>
    <t>MY01139XB</t>
  </si>
  <si>
    <t>RC82-02-03-0 COVER</t>
  </si>
  <si>
    <t>19-18835</t>
  </si>
  <si>
    <t>PO109886</t>
  </si>
  <si>
    <t>MPO70737</t>
  </si>
  <si>
    <t>MY01091XA</t>
  </si>
  <si>
    <t>MY01146XA</t>
  </si>
  <si>
    <t>13088-0605 DIE CAST 2-CAV</t>
  </si>
  <si>
    <t>13088-0605 NEW SHAVING DIE</t>
  </si>
  <si>
    <t>19-18765</t>
  </si>
  <si>
    <t>19-18786 Rev. 01</t>
  </si>
  <si>
    <t>MY01176XB</t>
  </si>
  <si>
    <t>MY01177XB</t>
  </si>
  <si>
    <t>MY01178XB</t>
  </si>
  <si>
    <t>19-18850</t>
  </si>
  <si>
    <t>VPI-10750</t>
  </si>
  <si>
    <t>PIC_OB_UPPER DIE_JOD-350</t>
  </si>
  <si>
    <t>PIC_OB_DIE PLATE_JOD-350</t>
  </si>
  <si>
    <t>PIC_OB_LOWER DIE_JOD-350</t>
  </si>
  <si>
    <t>00255328511</t>
  </si>
  <si>
    <t>TDM_ACCTG_19_0027</t>
  </si>
  <si>
    <t>YRC4-10 TRIMMING COVER</t>
  </si>
  <si>
    <t>MY01140XB</t>
  </si>
  <si>
    <t>Ø2.0XP6 (2 LINES; 18 HOLES/LINE W146 | UPPER DIE (S50C)</t>
  </si>
  <si>
    <t>Ø2.0XP6 (2 LINES; 18 HOLES/LINE W146 | LOWER DIE (SKD11)</t>
  </si>
  <si>
    <t>19-18813</t>
  </si>
  <si>
    <t>MY01119XB</t>
  </si>
  <si>
    <t>MY01147XB</t>
  </si>
  <si>
    <t>MY01148XB</t>
  </si>
  <si>
    <t>00255328780</t>
  </si>
  <si>
    <t>MY01192XB</t>
  </si>
  <si>
    <t>MY01193XB</t>
  </si>
  <si>
    <t>MY01194XB</t>
  </si>
  <si>
    <t>19-18798</t>
  </si>
  <si>
    <t>0020037</t>
  </si>
  <si>
    <t>TJB BODY BLANK DIE PLATE #1106 (SKD11 58-60 HRC)</t>
  </si>
  <si>
    <t>TJB BODY BLANK PUNCH #1107 (SKD11 58-60 HRC)</t>
  </si>
  <si>
    <t>TJB BODY STRIPPER PLATE #1108 (S50C)</t>
  </si>
  <si>
    <t>C1NDTJB1106: TJB BODY BLANK DIE PLATE #1106</t>
  </si>
  <si>
    <t>C1NBTJB1108: TJB BODY STRIP PLATE #1108</t>
  </si>
  <si>
    <t>MY01137XB</t>
  </si>
  <si>
    <t>19-18834</t>
  </si>
  <si>
    <t>MY01160XB</t>
  </si>
  <si>
    <t>MY01161XB</t>
  </si>
  <si>
    <t>MY01162XB</t>
  </si>
  <si>
    <t>MY01163XB</t>
  </si>
  <si>
    <t>19-18805</t>
  </si>
  <si>
    <t>MY01206XC</t>
  </si>
  <si>
    <t>MY01211XC</t>
  </si>
  <si>
    <t>MY01212XC</t>
  </si>
  <si>
    <t>19-18856 Rev. 01</t>
  </si>
  <si>
    <t>19-18833 Rev. 01</t>
  </si>
  <si>
    <t>19-18836 Rev. 01</t>
  </si>
  <si>
    <t>0020064</t>
  </si>
  <si>
    <t>0020066</t>
  </si>
  <si>
    <t>22JBO MARKING PUNCH Z-DOWN</t>
  </si>
  <si>
    <t>TLAX RF PIERCING STRIPPER RH</t>
  </si>
  <si>
    <t>TLAX RF PIERCING STRIPPER LH</t>
  </si>
  <si>
    <t xml:space="preserve">13D22JB0MARKPUNC:-22JB0 MARKING PUNCH Z DOWN </t>
  </si>
  <si>
    <t>I3DTLAXRFPIERSTR: TLAX RF PEIRCING STRIPP LH</t>
  </si>
  <si>
    <t>I3DTLAXRFPIERSTR: TLAX RF PEIRCING STRIPP RH</t>
  </si>
  <si>
    <t>19-18754 Rev. 01</t>
  </si>
  <si>
    <t>19-18771 Rev. 01</t>
  </si>
  <si>
    <t>I3DTLAX-A220-40-: TLAX BODY CURLING 3 DIE RH</t>
  </si>
  <si>
    <t>I3DTLAX-A220-40-: TLAX BODY CURLING 1 DIE RH</t>
  </si>
  <si>
    <t>I3DTLAX-A220-40-: TLAX BODY CURLING 2 DIE RH</t>
  </si>
  <si>
    <t>MY01164XB</t>
  </si>
  <si>
    <t>MY01165XB</t>
  </si>
  <si>
    <t>MY01166XB</t>
  </si>
  <si>
    <t>MY01167XB</t>
  </si>
  <si>
    <t>TDM_ACCTG_19_0028</t>
  </si>
  <si>
    <t>00256063024</t>
  </si>
  <si>
    <t>00255328937</t>
  </si>
  <si>
    <t>MY01221XC</t>
  </si>
  <si>
    <t>59B STAY E PIERCING DIE LABOR</t>
  </si>
  <si>
    <t>0020055</t>
  </si>
  <si>
    <t>19-18820</t>
  </si>
  <si>
    <t>19-18761 Rev. 01</t>
  </si>
  <si>
    <t>I3DRESTRIKE: B7RO PIPE BODY RESTRIKE DIE</t>
  </si>
  <si>
    <t>C1O59BSTYEP: 59B STAY E PIERCING DIE LABOR</t>
  </si>
  <si>
    <t>MY01180XB</t>
  </si>
  <si>
    <t>MY01181XB</t>
  </si>
  <si>
    <t>MY01182XB</t>
  </si>
  <si>
    <t>MY01183XB</t>
  </si>
  <si>
    <t>67RO PIPE BODY UPPER DIE DRAW 2</t>
  </si>
  <si>
    <t>67RO PIPE BODY UPPER DIE DRAW 5</t>
  </si>
  <si>
    <t>67RO PIPE BODY UPPER DIE DRAW 3</t>
  </si>
  <si>
    <t>67RO PIPE BODY UPPER DIE DRAW 4</t>
  </si>
  <si>
    <t>MY01195XB</t>
  </si>
  <si>
    <t>MY01213XB</t>
  </si>
  <si>
    <t>MY01214XB</t>
  </si>
  <si>
    <t>MY01215XB</t>
  </si>
  <si>
    <t>MY01216XB</t>
  </si>
  <si>
    <t>MY01220XC</t>
  </si>
  <si>
    <t>TLAX RING REAR BUTTON DIE RH</t>
  </si>
  <si>
    <t>TLAX RING REAR BUTTON DIE LH</t>
  </si>
  <si>
    <t>TLAX RING FRONT BUTTON DIE RH</t>
  </si>
  <si>
    <t>TLAX RING FRONT BUTTON DIE LH</t>
  </si>
  <si>
    <t>0020067</t>
  </si>
  <si>
    <t>I3D67ROLWD4: 67RO LOWER DIE - DRAW 4</t>
  </si>
  <si>
    <t>I3D67ROLWD2: 67RO LOWER DIE - DRAW 2</t>
  </si>
  <si>
    <t>C1O67ROPUD2: 67RO PIPE BDY UPPER DIE DRAW 2</t>
  </si>
  <si>
    <t>C1O67ROPUD5: 67RO PIPE BDY UPPER DIE DRAW 5</t>
  </si>
  <si>
    <t>C1O67ROPUD3: 67RO PIPE BDY UPPER DIE DRAW 3</t>
  </si>
  <si>
    <t>C1O67ROPUD4: 67RO PIPE BDY UPPER DIE DRAW 4</t>
  </si>
  <si>
    <t>I3DTLAX-RRBUTTON: TLAX RING REAR BUTTON DIE RH</t>
  </si>
  <si>
    <t>I3DTLAX-RRBUTTON: TLAX RING REAR BUTTON DIE LH</t>
  </si>
  <si>
    <t>I3DTLAX-FRBUTTON: TLAX RING FRONT BUTTON DIE LH</t>
  </si>
  <si>
    <t>I3DTLAX-FRBUTTON: TLAX RING FRONT BUTTON DIE RH</t>
  </si>
  <si>
    <t>TDM_ACCTG_19_0029</t>
  </si>
  <si>
    <t>00255328870</t>
  </si>
  <si>
    <t>MY01186XB</t>
  </si>
  <si>
    <t>MY01187XB</t>
  </si>
  <si>
    <t>MY01188XB</t>
  </si>
  <si>
    <t>MY01189XB</t>
  </si>
  <si>
    <t>DRW_IB_UPPER DIE_JOD-600 (SKD11; AlCrN)</t>
  </si>
  <si>
    <t>DRW_IB_BLANK HOLDER_JOD-600 (SKD11; AlCrN)</t>
  </si>
  <si>
    <t>DRW_IB_KNOCKOUT_JOD-600 (SKD11)</t>
  </si>
  <si>
    <t>DRW_IB_LOWER DIE_JOD-600 (DC53; AlCrN)</t>
  </si>
  <si>
    <t>19-18884</t>
  </si>
  <si>
    <t>VPI-10876</t>
  </si>
  <si>
    <t>MY01157XA</t>
  </si>
  <si>
    <t>MY01158XA</t>
  </si>
  <si>
    <t>BLACK COVER #1. COM</t>
  </si>
  <si>
    <t>WINDOW FRAME #1. COM</t>
  </si>
  <si>
    <t>19-18818 Rev. 01</t>
  </si>
  <si>
    <t>MY01205XB</t>
  </si>
  <si>
    <t>#31-10 FIRST DRAW PUNCH</t>
  </si>
  <si>
    <t>19-18904</t>
  </si>
  <si>
    <t>MPO70810</t>
  </si>
  <si>
    <t>MY01185XB</t>
  </si>
  <si>
    <t>00256063271</t>
  </si>
  <si>
    <t>00256063440</t>
  </si>
  <si>
    <t>KYAJ-B102-20 #1206 UPPER DIE</t>
  </si>
  <si>
    <t>19-18778</t>
  </si>
  <si>
    <t>MY01168XB</t>
  </si>
  <si>
    <t>MY01169XB</t>
  </si>
  <si>
    <t>MY01170XB</t>
  </si>
  <si>
    <t>MY01171XB</t>
  </si>
  <si>
    <t>MY01172XB</t>
  </si>
  <si>
    <t>MY01173XB</t>
  </si>
  <si>
    <t>19-18863</t>
  </si>
  <si>
    <t>PO12518</t>
  </si>
  <si>
    <t>MY01190XB</t>
  </si>
  <si>
    <t>MY01191XB</t>
  </si>
  <si>
    <t>Ø2.3 X P6 4LINES; 42HOLES/LINE W500 | LOWER DIE + TRANSPO</t>
  </si>
  <si>
    <t>Ø2.3 X P6 4LINES; 42HOLES/LINE W500 | UPPER DIE + TRANSPO</t>
  </si>
  <si>
    <t>19-18873</t>
  </si>
  <si>
    <t>00256062528</t>
  </si>
  <si>
    <t>TDM_ACCTG_19_0030</t>
  </si>
  <si>
    <t>00256062607</t>
  </si>
  <si>
    <t>MY01109XC</t>
  </si>
  <si>
    <t>MB701569 GARNISH (TRIMMING)</t>
  </si>
  <si>
    <t>19-18794</t>
  </si>
  <si>
    <t>CAP SPRING SL-27S-MB 109883 | #4. #4. PIE-BUR</t>
  </si>
  <si>
    <t>MY01179XA</t>
  </si>
  <si>
    <t>NEW DIECASTING DIE YS1KT-00 (2-CAV) CAV.# 13 &amp; 14</t>
  </si>
  <si>
    <t>MY01196XB</t>
  </si>
  <si>
    <t>MY01197XB</t>
  </si>
  <si>
    <t>MY01198XB</t>
  </si>
  <si>
    <t>MY01199XB</t>
  </si>
  <si>
    <t>MY01200XB</t>
  </si>
  <si>
    <t>MY01201XB</t>
  </si>
  <si>
    <t>MY01202XB</t>
  </si>
  <si>
    <t>MY01203XB</t>
  </si>
  <si>
    <t>MY01204XB</t>
  </si>
  <si>
    <t>MY01228XB</t>
  </si>
  <si>
    <t>MY01229XB</t>
  </si>
  <si>
    <t>EMBOSS ROLLER | LOWER EMBOSS ROLL (S45C)</t>
  </si>
  <si>
    <t>EMBOSS ROLLER | UPPER EMBOSS ROLL (S45C)</t>
  </si>
  <si>
    <t>EMBOSS ROLLER | UPPER PLEAT ROLL (S45C)</t>
  </si>
  <si>
    <t>EMBOSS ROLLER | LOWER PLEAT ROLL (S45C)</t>
  </si>
  <si>
    <t>EMBOSS ROLLER | NO BEAD BAR (S45C)</t>
  </si>
  <si>
    <t>EMBOSS ROLLER | BEAD BAR TYPE 3 (S45C)</t>
  </si>
  <si>
    <t>EMBOSS ROLLER | JIG</t>
  </si>
  <si>
    <t>EMBOSS ROLLER | DES/CAM</t>
  </si>
  <si>
    <t>EMBOSS ROLLER | TOOLS</t>
  </si>
  <si>
    <t>UPPER PLEATING GUIDE (POLYCARBONATE)</t>
  </si>
  <si>
    <t>LOWER PLEATING GUIDE (POLYCARBONATE)</t>
  </si>
  <si>
    <t>19-18875</t>
  </si>
  <si>
    <t>PO12543</t>
  </si>
  <si>
    <t>PO12680</t>
  </si>
  <si>
    <t>19-18913 Rev. 01</t>
  </si>
  <si>
    <t>MY01226XB</t>
  </si>
  <si>
    <t>WR14 YOKE TA.D | #711 DIE RING</t>
  </si>
  <si>
    <t>19-18926</t>
  </si>
  <si>
    <t>MPO70944</t>
  </si>
  <si>
    <t>19-18867 Rev. 01</t>
  </si>
  <si>
    <t>MY01239XA</t>
  </si>
  <si>
    <t>KS88-1125 CASTED CORE PLATE (SHAVING DIE)</t>
  </si>
  <si>
    <t>19-18871 Rev. 01</t>
  </si>
  <si>
    <t>MY01227XB</t>
  </si>
  <si>
    <t>WR15 YOKE TA.D | #803 LOWER SPACER A (SS400)</t>
  </si>
  <si>
    <t>MPO70954</t>
  </si>
  <si>
    <t>19-18918 Rev.01</t>
  </si>
  <si>
    <t>C1OTJBCURL2: TJB CURLING 2 UPPER DIE FDTP</t>
  </si>
  <si>
    <t>19-18922</t>
  </si>
  <si>
    <t>0020252</t>
  </si>
  <si>
    <t>TJB BODY CURLING 2 UPPER DIE (Z-DOWN + SHIM)</t>
  </si>
  <si>
    <t>(SI only) 20% UPON DIE APPROVAL</t>
  </si>
  <si>
    <t>120088-1</t>
  </si>
  <si>
    <t>120088-2</t>
  </si>
  <si>
    <t>MY01252XA</t>
  </si>
  <si>
    <t>MY01253XA</t>
  </si>
  <si>
    <t>MY01254XA</t>
  </si>
  <si>
    <t>MY01255XA</t>
  </si>
  <si>
    <t>MY01217XB</t>
  </si>
  <si>
    <t>Actual quantity 1 piece only</t>
  </si>
  <si>
    <t xml:space="preserve">120086-8 </t>
  </si>
  <si>
    <t>120086-9</t>
  </si>
  <si>
    <t>TDM_ACCTG_19_0031</t>
  </si>
  <si>
    <t>20% UPON DIE APPROVAL</t>
  </si>
  <si>
    <t>00256883529</t>
  </si>
  <si>
    <t>MY01260XB</t>
  </si>
  <si>
    <t>SSWB40-175 COIL SPRING</t>
  </si>
  <si>
    <t>19-18968</t>
  </si>
  <si>
    <t>MY01232XB</t>
  </si>
  <si>
    <t>MY01233XB</t>
  </si>
  <si>
    <t>MY01234XB</t>
  </si>
  <si>
    <t>MY01235XB</t>
  </si>
  <si>
    <t>19-18942</t>
  </si>
  <si>
    <t>VPI-11159</t>
  </si>
  <si>
    <t>DRW_OB_UPPER DIE_JOD-600 (SKD11 58-60HRC-ALCrN)</t>
  </si>
  <si>
    <t>DRW_OB_BLANK HOLDER_JOD-600 (SKD11 58-60HRC-ALCrN)</t>
  </si>
  <si>
    <t>DRW_OB_KNOCKOUT_JOD-600 (SKD11 58-60HRC)</t>
  </si>
  <si>
    <t>DRW_OB_LOWER DIE_JOD-600 (DC53 60-62HRC-ALCrN)</t>
  </si>
  <si>
    <t>MY01236XB</t>
  </si>
  <si>
    <t>MY01237XB</t>
  </si>
  <si>
    <t>SHAFT PRESSING UPPER JIG FOR MS4315-P1</t>
  </si>
  <si>
    <t>SHAFT JIG FOR MS308-P1</t>
  </si>
  <si>
    <t>19-18861</t>
  </si>
  <si>
    <t>0193</t>
  </si>
  <si>
    <t>FCTEC PHILIPPINES</t>
  </si>
  <si>
    <t>12-9-19 &gt;&gt; Subject for Redate</t>
  </si>
  <si>
    <t>MY01222XA</t>
  </si>
  <si>
    <t>MY01223XA</t>
  </si>
  <si>
    <t>VPI-11004</t>
  </si>
  <si>
    <t>19-18808 Rev. 01</t>
  </si>
  <si>
    <t>JOD-350_IL_BL1</t>
  </si>
  <si>
    <t>JOD-350_IL_BL2</t>
  </si>
  <si>
    <t>MY01242XA</t>
  </si>
  <si>
    <t>MY01243XA</t>
  </si>
  <si>
    <t>19-18840 Rev. 01</t>
  </si>
  <si>
    <t>3-C03-601-HM1 | BEO W/ ARCH HEMMING SET (RIGHT)</t>
  </si>
  <si>
    <t>3-C03-601-HM1 | BEO W/ ARCH HEMMING SET (LEFT)</t>
  </si>
  <si>
    <t>VSOGLOBAL_INC</t>
  </si>
  <si>
    <t>MY01218XA</t>
  </si>
  <si>
    <t>MY01219XA</t>
  </si>
  <si>
    <t>BLANKING DIE</t>
  </si>
  <si>
    <t>LOCK PLATE FLATTENING DIE</t>
  </si>
  <si>
    <t>19-18859</t>
  </si>
  <si>
    <t>19-18860</t>
  </si>
  <si>
    <t>0176</t>
  </si>
  <si>
    <t>19-18973</t>
  </si>
  <si>
    <t>MY01249XB</t>
  </si>
  <si>
    <t>MY01250XB</t>
  </si>
  <si>
    <t>MY01261XB</t>
  </si>
  <si>
    <t>MY01262XB</t>
  </si>
  <si>
    <t>19-18993</t>
  </si>
  <si>
    <t>MY01238XB</t>
  </si>
  <si>
    <t>MY01251XB</t>
  </si>
  <si>
    <t>AT05 YOKE TA.D | #812 HEAD DIE (SKD11 58-60 HRC)</t>
  </si>
  <si>
    <t>19-18956 Rev. 01</t>
  </si>
  <si>
    <t>MY01224XA</t>
  </si>
  <si>
    <t>MY01225XA</t>
  </si>
  <si>
    <t>JOD-600_OL_BL1</t>
  </si>
  <si>
    <t>JOD-600_OL_BL2</t>
  </si>
  <si>
    <t>19-18894</t>
  </si>
  <si>
    <t>MY01230XB</t>
  </si>
  <si>
    <t>MY01231XB</t>
  </si>
  <si>
    <t>MY01257XB</t>
  </si>
  <si>
    <t>MY01240XB</t>
  </si>
  <si>
    <t>MY01241XB</t>
  </si>
  <si>
    <t>MY01275XB</t>
  </si>
  <si>
    <t>#5809 TJB BODY PIERCE PUNCH</t>
  </si>
  <si>
    <t>TLAX BODY BLANK HOLDER (ADD PROCESS)</t>
  </si>
  <si>
    <t>19-18868</t>
  </si>
  <si>
    <t>19-18986</t>
  </si>
  <si>
    <t>0020374</t>
  </si>
  <si>
    <t>19-18768 Rev. 02</t>
  </si>
  <si>
    <t>MY01269XC</t>
  </si>
  <si>
    <t>MY01270XB</t>
  </si>
  <si>
    <t>MY01271XB</t>
  </si>
  <si>
    <t>MY01272XB</t>
  </si>
  <si>
    <t>MY01273XB</t>
  </si>
  <si>
    <t>TGSX CURLING 1 LH DIE (Z-DOWN + SHIM)</t>
  </si>
  <si>
    <t>TGSX CURLING 2 LH DIE (Z-DOWN + SHIM)</t>
  </si>
  <si>
    <t>TGSX CURLING 1 RH DIE (Z-DOWN + SHIM)</t>
  </si>
  <si>
    <t>TGSX CURLING 2 RH DIE (Z-DOWN + SHIM)</t>
  </si>
  <si>
    <t>C1NTJBPUNCH: TJB BODY PIERCE PUNCH #5809</t>
  </si>
  <si>
    <t>C1OTJBDIE58: TJB BODY BUTTON DIE #5808</t>
  </si>
  <si>
    <t>#5808 TJB BODY BUTTON DIE</t>
  </si>
  <si>
    <t>I3DTLAXBBDB: TLAX BODY BLNK DIE HOLDER MODI</t>
  </si>
  <si>
    <t>MY01244XB</t>
  </si>
  <si>
    <t>MY01245XB</t>
  </si>
  <si>
    <t>MY01246XB</t>
  </si>
  <si>
    <t>MY01247XB</t>
  </si>
  <si>
    <t>MY01248XA</t>
  </si>
  <si>
    <t>MY01266XB</t>
  </si>
  <si>
    <t>MY01267XB</t>
  </si>
  <si>
    <t>MY01268XB</t>
  </si>
  <si>
    <t>22JBO MARKING PUNCH (SUZUKI) (DC53 58-60 HRC)</t>
  </si>
  <si>
    <t>KYA BODY BLANKING DIE PLATE (SKD11; 58-60 HRC)</t>
  </si>
  <si>
    <t>KYA BODY BLANKING PUNCH (SKD11; 58-60 HRC)</t>
  </si>
  <si>
    <t>KYA BODY BLANKING STRIPPER (S50C)</t>
  </si>
  <si>
    <t>BARAKO BRACKET NEW LOWER DIE PART</t>
  </si>
  <si>
    <t>TLAX BODY BLANKING DIE (SKD11 58-60 HRC)</t>
  </si>
  <si>
    <t>TLAX BODY STRIPPER PLATE (S50C)</t>
  </si>
  <si>
    <t>TLAX BODY BLANKING PUNCH (SKD11 58-60 HRC)</t>
  </si>
  <si>
    <t>0020263</t>
  </si>
  <si>
    <t>MY01256XB</t>
  </si>
  <si>
    <t>TDM_ACCTG_19_0032</t>
  </si>
  <si>
    <t>54101, 54102</t>
  </si>
  <si>
    <t>MPO71159</t>
  </si>
  <si>
    <t>MPO71225</t>
  </si>
  <si>
    <t>67R0 RESTRIKE (OM ALLOY)</t>
  </si>
  <si>
    <t>PO12834</t>
  </si>
  <si>
    <t>UPPER EMBOSS ROLLER</t>
  </si>
  <si>
    <t>LOWER EMBOSS ROLLER</t>
  </si>
  <si>
    <t>I3DTLAXBBDP: TLAX BODY BLNK DIE PUNCH</t>
  </si>
  <si>
    <t>I3DTLAXBBDS: TLAX BODY BLNK DIE STRIP PLT</t>
  </si>
  <si>
    <t>I3DTLAXBBDD: TLAX BODY BLNK DIE DIE</t>
  </si>
  <si>
    <t>19-18906</t>
  </si>
  <si>
    <t>C1NSZKMRKINGPCH:SUZUKI MARKING PUNCH</t>
  </si>
  <si>
    <t>12-19-19 &gt;&gt; Subject for Redate</t>
  </si>
  <si>
    <t>TDM_ACCTG_19_0033</t>
  </si>
  <si>
    <t xml:space="preserve">         </t>
  </si>
  <si>
    <t>MY01278XB</t>
  </si>
  <si>
    <t>20-19039</t>
  </si>
  <si>
    <t>UC CASE TA.D #1 | #634-10 LIFTER PLATE (HPM1)</t>
  </si>
  <si>
    <t>MPO71518</t>
  </si>
  <si>
    <t>19-18999</t>
  </si>
  <si>
    <t>0020564</t>
  </si>
  <si>
    <t>0020563</t>
  </si>
  <si>
    <t>I3DTGSC1LZD: TGSX CURLING 1 DIE LH Z DOWN</t>
  </si>
  <si>
    <t>I3DTGSC2LZD: TGSX CURLING 2 DIE LH Z DOWN</t>
  </si>
  <si>
    <t>I3DTGSC2RZD: TGSX CURLING 2 DIE RH Z DOWN</t>
  </si>
  <si>
    <t>I3DTGSC1RZD: TGSX CURLING 1 DIE RH Z DOWN</t>
  </si>
  <si>
    <t>MY01279XC</t>
  </si>
  <si>
    <t>MY01289XA</t>
  </si>
  <si>
    <t>22JB0 FORM DIE BRKT MUF SPT FR</t>
  </si>
  <si>
    <t>MY01290XC</t>
  </si>
  <si>
    <t>TLAX RR FLG PUNCH Z-DOWN RH</t>
  </si>
  <si>
    <t>19-18941</t>
  </si>
  <si>
    <t>0020554</t>
  </si>
  <si>
    <t>I3DTLARFZDR: TLAX RR FLG PUNCH Z DOWN RH</t>
  </si>
  <si>
    <t>MY01276XB</t>
  </si>
  <si>
    <t>MY01277XB</t>
  </si>
  <si>
    <t>AT05 YOKE TA.D | #817-2 HEAD PUNCH (SKD11 58-60 HRC)</t>
  </si>
  <si>
    <t>UC CASE TA.D #1 | #634-10 LIFTER PLATE (SKD11)</t>
  </si>
  <si>
    <t>19-18962</t>
  </si>
  <si>
    <t>20-19037</t>
  </si>
  <si>
    <t>MPO71224</t>
  </si>
  <si>
    <t>MPO71519</t>
  </si>
  <si>
    <t>MY01258XA</t>
  </si>
  <si>
    <t>MY01259XA</t>
  </si>
  <si>
    <t>JOD-350_INNER BOTTOM_DRAWING_M1</t>
  </si>
  <si>
    <t>JOD-350_OUTER BOTTOM_DRAWING_M1</t>
  </si>
  <si>
    <t>VPI-11257</t>
  </si>
  <si>
    <t>19-18925 Rev. 01</t>
  </si>
  <si>
    <t>TDM_ACCTG_19_0034</t>
  </si>
  <si>
    <t>TDM_ACCTG_20_0001</t>
  </si>
  <si>
    <t>MY01263XB</t>
  </si>
  <si>
    <t>MY01264XB</t>
  </si>
  <si>
    <t>MY01265XB</t>
  </si>
  <si>
    <t>19-18991</t>
  </si>
  <si>
    <t>B36-00B-82</t>
  </si>
  <si>
    <t>HS01-KA3-712 SHAVING DIE | #1009 KNOCK-OUT (S50C)</t>
  </si>
  <si>
    <t>HS01-KA3-712 SHAVING DIE | #1010 KNOCK-OUT HOLDER (S50C)</t>
  </si>
  <si>
    <t>HS01-KA3-712 SHAVING DIE | #1006 LOWER PUNCH (SKD11 58-60 HRC)</t>
  </si>
  <si>
    <t>PR18689 | 1009 KNOCK-OUT</t>
  </si>
  <si>
    <t xml:space="preserve">PR18690 | 1010 KNOCK-OUT HOLDER </t>
  </si>
  <si>
    <t>PR18693 | 1006 LOWER PUNCH</t>
  </si>
  <si>
    <t>19-18898</t>
  </si>
  <si>
    <t>C1OKYABOPLA: KYA BODY BLANKING DIE PLATE</t>
  </si>
  <si>
    <t>C1OKYABBPUN: KYA BODY BLANKING PUNCH</t>
  </si>
  <si>
    <t>C1OKYABDYBST: KYA BODY BLANKING STRIPPER</t>
  </si>
  <si>
    <t>19-18819 Rev. 01</t>
  </si>
  <si>
    <t>I3DBARBRALW: BARAKO BRACKET NEW LWR DIE PRT</t>
  </si>
  <si>
    <t>I3DFODBMSFR: 22JB0 FORM DIE BRKT MUF SPT FR</t>
  </si>
  <si>
    <t>MY01280XB</t>
  </si>
  <si>
    <t>MY01281XB</t>
  </si>
  <si>
    <t>MY01282XB</t>
  </si>
  <si>
    <t>MY01300XB</t>
  </si>
  <si>
    <t>20-19045</t>
  </si>
  <si>
    <t>MPO71428</t>
  </si>
  <si>
    <t>MPO71427_1</t>
  </si>
  <si>
    <t>19-18981</t>
  </si>
  <si>
    <t>MPO71516</t>
  </si>
  <si>
    <t>AT05 FRONT BRACKET | #252 STRIPPER PLATE (HPM1)</t>
  </si>
  <si>
    <t>SPAX6-LC95-P4.52 (SKD11 58-60 HRC)</t>
  </si>
  <si>
    <t>MY01283XB</t>
  </si>
  <si>
    <t>MY01286XB</t>
  </si>
  <si>
    <t>AT05 FRONT BRACKET | #252 STRIPPER PLATE (SKD11)</t>
  </si>
  <si>
    <t>402197-X9-003-00</t>
  </si>
  <si>
    <t>19-18983</t>
  </si>
  <si>
    <t>MPO71378</t>
  </si>
  <si>
    <t>MY01292XB</t>
  </si>
  <si>
    <t>KSA-IGC7 Bracket 23-484782-7-5100 | UPPER DIE PUNCH (SKD11 58-60 HRC)</t>
  </si>
  <si>
    <t>19-18912 Rev. 01</t>
  </si>
  <si>
    <t>TDM_ACCTG_20_0002</t>
  </si>
  <si>
    <t>MY01299XC</t>
  </si>
  <si>
    <t>MY01342XC</t>
  </si>
  <si>
    <t>0020642</t>
  </si>
  <si>
    <t>0020653</t>
  </si>
  <si>
    <t>19-18978</t>
  </si>
  <si>
    <t>0020760</t>
  </si>
  <si>
    <t>CAP MID REAR DIE INSERT FOR WC (ADD PROCESS)</t>
  </si>
  <si>
    <t>C1OTZ5FLHDP: TJB BODY CURLING 2 UPPER DIE F</t>
  </si>
  <si>
    <t>C1OCAPMIDRE: CAP MID REAR DIE INSERT FOR  WC</t>
  </si>
  <si>
    <t>For cloSing QD380</t>
  </si>
  <si>
    <t>MY01298XB</t>
  </si>
  <si>
    <t>MY01302XB</t>
  </si>
  <si>
    <t>MY01288XB</t>
  </si>
  <si>
    <t>MY01303XB</t>
  </si>
  <si>
    <t>MY01304XB</t>
  </si>
  <si>
    <t>TJB BODY #4701 CURLING 2 UPPER DIE NEW</t>
  </si>
  <si>
    <t>20-19075</t>
  </si>
  <si>
    <t>NY7VAC 2-6-1 CAM HOLDER (S50C)</t>
  </si>
  <si>
    <t>YRC6VA 0-6 SUB PLATE (S50C)</t>
  </si>
  <si>
    <t>PO111778</t>
  </si>
  <si>
    <t>20-19071</t>
  </si>
  <si>
    <t>PO112165</t>
  </si>
  <si>
    <t>C1OTJBC4701: TJB BODY CURLING 2 UD 4701</t>
  </si>
  <si>
    <t>19-18953</t>
  </si>
  <si>
    <t>MY01293XB</t>
  </si>
  <si>
    <t>KSA-IGC7 Bracket 23-484782-7-5100 | LOWER BLANKING DIE (SKD11 58-60 HRC)</t>
  </si>
  <si>
    <t>MY01305XB</t>
  </si>
  <si>
    <t>MY01306XB</t>
  </si>
  <si>
    <t>MY01307XB</t>
  </si>
  <si>
    <t>MY01308XB</t>
  </si>
  <si>
    <t>MY01309XB</t>
  </si>
  <si>
    <t>MY01310XB</t>
  </si>
  <si>
    <t>MY01311XB</t>
  </si>
  <si>
    <t>MY01312XB</t>
  </si>
  <si>
    <t>MY01313XB</t>
  </si>
  <si>
    <t>MY01314XB</t>
  </si>
  <si>
    <t>MY01315XB</t>
  </si>
  <si>
    <t>MY01316XB</t>
  </si>
  <si>
    <t>MY01317XB</t>
  </si>
  <si>
    <t>MY01347XB</t>
  </si>
  <si>
    <t>MY01348XB</t>
  </si>
  <si>
    <t>L4070,71 PUNCH (SKD11 58-60 HRC)</t>
  </si>
  <si>
    <t>L4056,60,66 PUNCH (SKD11 58-60 HRC)</t>
  </si>
  <si>
    <t>L4058 PUNCH (SKD11 58-60 HRC)</t>
  </si>
  <si>
    <t>L4068 PUNCH (SKD11 58-60 HRC)</t>
  </si>
  <si>
    <t>L4074 (SKD11 58-60 HRC)</t>
  </si>
  <si>
    <t>L4075 (SKD11 58-60 HRC)</t>
  </si>
  <si>
    <t>L4059,63,67,72 (S50C)</t>
  </si>
  <si>
    <t>L4057 DIE (SKD11 58-60 HRC)</t>
  </si>
  <si>
    <t>L4061 DIE (SKD11 58-60 HRC)</t>
  </si>
  <si>
    <t>L4065-69 DIE (SKD11 58-60 HRC)</t>
  </si>
  <si>
    <t>L4073 (SKD11 58-60 HRC)</t>
  </si>
  <si>
    <t>K0010-3A PUNCH (SKD11 58-60 HRC)</t>
  </si>
  <si>
    <t>K0010-3B PUNCH (SKD11 58-60 HRC)</t>
  </si>
  <si>
    <t>20-19097</t>
  </si>
  <si>
    <t>20-19112</t>
  </si>
  <si>
    <t>MY01294XB</t>
  </si>
  <si>
    <t>MPO70954_1</t>
  </si>
  <si>
    <t>19-18918 Rev. 02</t>
  </si>
  <si>
    <t>WR15 YOKE TA.D | #802 LOWER DIE SET (SKD11 58-60 HRC)</t>
  </si>
  <si>
    <t>MY01284XB</t>
  </si>
  <si>
    <t>MY01285XB</t>
  </si>
  <si>
    <t>402197-X9-001-00 (SKD11 58-60 HRC)</t>
  </si>
  <si>
    <t>402197-X9-002-00 (SKD11 58-60 HRC)</t>
  </si>
  <si>
    <t>MY50095XA</t>
  </si>
  <si>
    <t>MY50096XA</t>
  </si>
  <si>
    <t>MY50097XA</t>
  </si>
  <si>
    <t>MY50098XA</t>
  </si>
  <si>
    <t>MY50099XA</t>
  </si>
  <si>
    <t>MY50100XA</t>
  </si>
  <si>
    <t>MY50101XA</t>
  </si>
  <si>
    <t>MY50102XA</t>
  </si>
  <si>
    <t>MY50103XA</t>
  </si>
  <si>
    <t>MY50104XA</t>
  </si>
  <si>
    <t>MY50105XA</t>
  </si>
  <si>
    <t>MY50106XA</t>
  </si>
  <si>
    <t>MY50107XA</t>
  </si>
  <si>
    <t>MY50108XA</t>
  </si>
  <si>
    <t>MY50109XA</t>
  </si>
  <si>
    <t>MY50110XA</t>
  </si>
  <si>
    <t>MY50111XA</t>
  </si>
  <si>
    <t>MY50112XA</t>
  </si>
  <si>
    <t>MY50113XA</t>
  </si>
  <si>
    <t>MY50114XA</t>
  </si>
  <si>
    <t>MY50115XA</t>
  </si>
  <si>
    <t>MY50116XA</t>
  </si>
  <si>
    <t>MY50117XA</t>
  </si>
  <si>
    <t>MY50118XA</t>
  </si>
  <si>
    <t>PO85627</t>
  </si>
  <si>
    <t>19-19031 Rev. 01</t>
  </si>
  <si>
    <t>81205-K25-9000-H1 BRKT,SEAT CATCH (OPTION A) | #1. BLANK/PIERCE (SEMI PROG)</t>
  </si>
  <si>
    <t>81205-K25-9000-H1 BRKT,SEAT CATCH (OPTION A) | #2. BEND</t>
  </si>
  <si>
    <t>81205-K25-9000-H1 BRKT,SEAT CATCH (OPTION A) | #3. INSPECTION JIG</t>
  </si>
  <si>
    <t>120934-1</t>
  </si>
  <si>
    <t>PO85626</t>
  </si>
  <si>
    <t>50111-KZR-6000-H1 STAY, COMB SW (OPTION A) | #1. BLANK/PIERCE (SEMI PROG)</t>
  </si>
  <si>
    <t>50111-KZR-6000-H1 STAY, COMB SW (OPTION A) | #2. BEND</t>
  </si>
  <si>
    <t>50111-KZR-6000-H1 STAY, COMB SW (OPTION A) | #3. INSPECTION JIG</t>
  </si>
  <si>
    <t>120935-1</t>
  </si>
  <si>
    <t>PO85663</t>
  </si>
  <si>
    <t>50161-K59-A100-20 GUSSET R, RR CUSHION | #1. BLANK/PIERCE (COMP)</t>
  </si>
  <si>
    <t>50161-K59-A100-20 GUSSET R, RR CUSHION | #2. FORM</t>
  </si>
  <si>
    <t>50161-K59-A100-20 GUSSET R, RR CUSHION | #3. PIERCE (Ø9.2)/TRIMMING(TANDEM)</t>
  </si>
  <si>
    <t>50161-K59-A100-20 GUSSET R, RR CUSHION | #4. INSPECTION JIG</t>
  </si>
  <si>
    <t>120936-1</t>
  </si>
  <si>
    <t>PO85660</t>
  </si>
  <si>
    <t>50162-K81-N000-H1 GUSSET L, RR CUSHION | #1. BLANK/PIERCE (COMP)</t>
  </si>
  <si>
    <t>120937-1</t>
  </si>
  <si>
    <t>PO85664</t>
  </si>
  <si>
    <t>50107-K81 -N000-21 STAY,R | #1. BLANK/PIERCE (COMP)</t>
  </si>
  <si>
    <t>50107-K81 -N000-21 STAY,R | #2. BEND</t>
  </si>
  <si>
    <t>50107-K81 -N000-21 STAY,R | #3. INSPECTION JIG</t>
  </si>
  <si>
    <t>120938-1</t>
  </si>
  <si>
    <t>PO85659</t>
  </si>
  <si>
    <t>50107-K81 -N000-20 STAY,L | #1. BLANK/PIERCE (COMP)</t>
  </si>
  <si>
    <t>50107-K81 -N000-20 STAY,L | #2. BEND</t>
  </si>
  <si>
    <t>50107-K81 -N000-20 STAY,L | #3. INSPECTION JIG</t>
  </si>
  <si>
    <t>120939-1</t>
  </si>
  <si>
    <t>50148/50149-K81 -N000-20 STAY R/L (STAY,R &amp; L RR COMB) | #1. BLANK/PIERCE (COMP)</t>
  </si>
  <si>
    <t>50148/50149-K81 -N000-20 STAY R/L (STAY,R &amp; L RR COMB) | #2. BEND</t>
  </si>
  <si>
    <t>50148/50149-K81 -N000-20 STAY R/L (STAY,R &amp; L RR COMB) | #3. INSPECTION JIG</t>
  </si>
  <si>
    <t>PO85661</t>
  </si>
  <si>
    <t>50127-K16-9000-H1 PATCH,R RR CROSS | #1. BLANK/PIERCE (COMP)</t>
  </si>
  <si>
    <t>50127-K16-9000-H1 PATCH,R RR CROSS | #2. BEND (TANDEM R &amp; L)</t>
  </si>
  <si>
    <t>50127-K16-9000-H1 PATCH,R RR CROSS | #3. INSPECTION JIG (R &amp; L)</t>
  </si>
  <si>
    <t>50128-K16-9000-H1 PATCH,L RR CROSS | #1. BLANK/PIERCE (COMP)</t>
  </si>
  <si>
    <t>120940-1</t>
  </si>
  <si>
    <t>PO85662</t>
  </si>
  <si>
    <t>120941-1</t>
  </si>
  <si>
    <t>MY01291XB</t>
  </si>
  <si>
    <t>19-18979</t>
  </si>
  <si>
    <t>MB701569 GARNISH | PRODUCT GUIDE (S50C) &amp; STRIPPER BOLT</t>
  </si>
  <si>
    <t>MY01360XC</t>
  </si>
  <si>
    <t>TLAX BODY BLNK DIE PUNCH MODIF</t>
  </si>
  <si>
    <t>TLAX BODY BLNK DIE REDOWEL</t>
  </si>
  <si>
    <t>20-19085</t>
  </si>
  <si>
    <t>0020782</t>
  </si>
  <si>
    <t>I3DTLAXBBDM: TLAX BODY BLNK DIE,PUNC MODIF</t>
  </si>
  <si>
    <t>O1TFTLAXBPWC: TLAX PROFILE WIRE CUT</t>
  </si>
  <si>
    <t>O1MTLAXBBDR: TLAX BODY BLNK DIE REDOWEL</t>
  </si>
  <si>
    <t>MY01359XB</t>
  </si>
  <si>
    <t>TLAX BODY PROFILE WIRECUT</t>
  </si>
  <si>
    <t>MY01338XC</t>
  </si>
  <si>
    <t>MY01339XC</t>
  </si>
  <si>
    <t>20-19125</t>
  </si>
  <si>
    <t>20-19145</t>
  </si>
  <si>
    <t>TLAX BODY CAM-PIERCE MODIFICATION L</t>
  </si>
  <si>
    <t>TLAX BODY CAM-PIERCE MODIFICATION R</t>
  </si>
  <si>
    <t>0020930</t>
  </si>
  <si>
    <t>I3DTLXCPMDFYLHBD: TLAX CAM PIER MODIFY LH BODY</t>
  </si>
  <si>
    <t>I3DTLAC: TLAX CAM PIER MODIFY LH BODY</t>
  </si>
  <si>
    <t>MY01301XB</t>
  </si>
  <si>
    <t>MPO71589</t>
  </si>
  <si>
    <t>MY01361XC</t>
  </si>
  <si>
    <t>BAR PIPEMUFFLER FR MOD</t>
  </si>
  <si>
    <t>0020925</t>
  </si>
  <si>
    <t>19-18915 Rev. 01</t>
  </si>
  <si>
    <t>I3DBARPIPEMUFOFR: BAR MODI DIE PIPEMUFOUT FR</t>
  </si>
  <si>
    <t>MY01287XA</t>
  </si>
  <si>
    <t>MY01318XC</t>
  </si>
  <si>
    <t>NEW DIE CASTING DIE KPH CENTER CLUTCH (CAVITY NO. 5 &amp; 6)</t>
  </si>
  <si>
    <t>YS4X7-00 Z-DOWN (2-CAVITY)</t>
  </si>
  <si>
    <t>19-18677</t>
  </si>
  <si>
    <t>19-18702 Rev.01</t>
  </si>
  <si>
    <t>30% DOWNPAYMENT</t>
  </si>
  <si>
    <t>TDM_ACCTG_20_0003</t>
  </si>
  <si>
    <t>EXPORT DECLARATION (2020 / FDTED200128002</t>
  </si>
  <si>
    <t>MY01326XB</t>
  </si>
  <si>
    <t>MY01327XB</t>
  </si>
  <si>
    <t>MY01328XB</t>
  </si>
  <si>
    <t>MY01329XB</t>
  </si>
  <si>
    <t>TLAX BODY TAB CUT DIE R (SKD11 58~60 HRC)</t>
  </si>
  <si>
    <t>TLAX BODY TAB CUT PUNCH R (SKD11 58~60 HRC)</t>
  </si>
  <si>
    <t>TLAX BODY TAB CUT DIE L (SKD11 58~60 HRC)</t>
  </si>
  <si>
    <t>TLAX BODY TAB CUT PUNCH L (SKD11 58~60 HRC)</t>
  </si>
  <si>
    <t>20-19117</t>
  </si>
  <si>
    <t>I3DTLAXDIRH: TLAX TAB CUT DIE RH (NEW)</t>
  </si>
  <si>
    <t>I3DTLAXPNRH: TLAX TAB CUT PUNCH RH (NEW)</t>
  </si>
  <si>
    <t>I3DTLAXDILH: TLAX TAB CUT DIE LH (NEW)</t>
  </si>
  <si>
    <t>I3DTLAXPNLH: TLAX TAB CUT PUNCH LH (NEW)</t>
  </si>
  <si>
    <t>MY01345XB</t>
  </si>
  <si>
    <t>MY01346XB</t>
  </si>
  <si>
    <t>MY01350XC</t>
  </si>
  <si>
    <t>MY01325XC</t>
  </si>
  <si>
    <t>BUTTON DIE MHD16-32-P6.10</t>
  </si>
  <si>
    <t>0020779</t>
  </si>
  <si>
    <t>20-19107 Rev. 01</t>
  </si>
  <si>
    <t>C1BBDHD1632: BUTTON DIE MHD15-32P6.10</t>
  </si>
  <si>
    <t>C1NPUTL 1050: PUNCH SPAL10-50-P6.0</t>
  </si>
  <si>
    <t>PUNCH SPAL10-50-P60</t>
  </si>
  <si>
    <t>0191005-0010 SPACER (PARTS REPAIR/MODIFICATION)</t>
  </si>
  <si>
    <t>20-19138</t>
  </si>
  <si>
    <t>PO00031369</t>
  </si>
  <si>
    <t>TLAX CURLING 2 DIE PLATE RH (Z-DOWN)</t>
  </si>
  <si>
    <t>20-19095</t>
  </si>
  <si>
    <t>120951=&gt;121751</t>
  </si>
  <si>
    <t>120952=&gt; 121752</t>
  </si>
  <si>
    <t>MY50120XA</t>
  </si>
  <si>
    <t>MY50121XA</t>
  </si>
  <si>
    <t>MY50122XA</t>
  </si>
  <si>
    <t>MY50123XA</t>
  </si>
  <si>
    <t>50121-KZL-9300-H1 PIPE, STEERING HEAD | #1. BULGING 1 &amp; 2</t>
  </si>
  <si>
    <t>50121-KZL-9300-H1 PIPE, STEERING HEAD | #2. BULGING 3 &amp; 4</t>
  </si>
  <si>
    <t>50121-KZL-9300-H1 PIPE, STEERING HEAD | #3. INS JIG 1 (BULGING)</t>
  </si>
  <si>
    <t>50121-KZL-9300-H1 PIPE, STEERING HEAD | #4. INS JIG 1 (MACHINING)</t>
  </si>
  <si>
    <t>PO85843</t>
  </si>
  <si>
    <t>TDM_ACCTG_20_0004</t>
  </si>
  <si>
    <t>HONDA PARTS</t>
  </si>
  <si>
    <t>Copy of DR, SI, 8112 forwarded to Ms. Anna transmittal Slip (5-22-20)</t>
  </si>
  <si>
    <t>MY01390XC</t>
  </si>
  <si>
    <t>REPAIR DIE/ RECYCLE SHAVING DIE HS01-302-0000 (DIE NO. 2)</t>
  </si>
  <si>
    <t>20-19131</t>
  </si>
  <si>
    <t>MY01391XC</t>
  </si>
  <si>
    <t>RECYCLE SHAVING DIE HS01-107-0000 (DIE NO. 24)</t>
  </si>
  <si>
    <t>122803-1</t>
  </si>
  <si>
    <t>MY01352XB</t>
  </si>
  <si>
    <t>WM09C / WM18 YOKE TA.D | #731 DIE RING (DC53 60 61 HRC)</t>
  </si>
  <si>
    <t>20-19167</t>
  </si>
  <si>
    <t>MPO72059</t>
  </si>
  <si>
    <t>Already Delivered of Sir Archie</t>
  </si>
  <si>
    <t>BARAKO COVER MUFFLER #1. DRAW DIE (NEW)</t>
  </si>
  <si>
    <t>BARAKO COVER MUFFLER #2. TRIM DIE (NEW)</t>
  </si>
  <si>
    <t>BARAKO COVER MUFFLER #3. RESTRIKE DIE (NEW PARTS AND MODIFICATION)</t>
  </si>
  <si>
    <t>PO21031</t>
  </si>
  <si>
    <t>MY50124XA</t>
  </si>
  <si>
    <t>MY50125XA</t>
  </si>
  <si>
    <t>MY50126XA</t>
  </si>
  <si>
    <t>I3DBARCMDDN:BAR COV MUFF DRAW DIE NEW</t>
  </si>
  <si>
    <t>I3DBARCMRDN:BAR COV MUFF RESTRIKE DIE MODI</t>
  </si>
  <si>
    <t>I3DBARCMTDN:BAR COV MUFF TRIM DIE NEW</t>
  </si>
  <si>
    <t>20-19134 Rev. 03</t>
  </si>
  <si>
    <t>122804-1</t>
  </si>
  <si>
    <t>Use Farm out LOA, NO PEZA</t>
  </si>
  <si>
    <t>MY01392XC</t>
  </si>
  <si>
    <t>MY01393XC</t>
  </si>
  <si>
    <t>RECYCLE SHAVING DIE HS01-KA3-7100 (DIE NO. 4)</t>
  </si>
  <si>
    <t>RECYCLE SHAVING DIE HS01-107-0000 (DIE NO. 20)</t>
  </si>
  <si>
    <t>MY01324XB</t>
  </si>
  <si>
    <t>MY01353XB</t>
  </si>
  <si>
    <t>MY01354XB</t>
  </si>
  <si>
    <t>PO112358</t>
  </si>
  <si>
    <t>20-19147</t>
  </si>
  <si>
    <t>PO112766</t>
  </si>
  <si>
    <t>PJ10-024-001-A BASE PLATE A (S50C)</t>
  </si>
  <si>
    <t>PJ10-024-002-A BASE PLATE B (S50C)</t>
  </si>
  <si>
    <t>MY01340XA</t>
  </si>
  <si>
    <t>MY01341XA</t>
  </si>
  <si>
    <t>VPI-11765</t>
  </si>
  <si>
    <t>20-19077 Rev. 01</t>
  </si>
  <si>
    <t>JOD-600 INNER BOTTOM DRAWING M1</t>
  </si>
  <si>
    <t>JOD-600 OUTER BOTTOM DRAWING M1</t>
  </si>
  <si>
    <t>MY01295XB</t>
  </si>
  <si>
    <t>MY01355XB</t>
  </si>
  <si>
    <t>MY01356XB</t>
  </si>
  <si>
    <t>MY01358XB</t>
  </si>
  <si>
    <t>MY01362XB</t>
  </si>
  <si>
    <t>MY01363XB</t>
  </si>
  <si>
    <t>MY01364XB</t>
  </si>
  <si>
    <t>MY01367XB</t>
  </si>
  <si>
    <t>MY01368XB</t>
  </si>
  <si>
    <t>20-19130</t>
  </si>
  <si>
    <t xml:space="preserve"> 19-19032</t>
  </si>
  <si>
    <t>MPO71735</t>
  </si>
  <si>
    <t>MPO71810</t>
  </si>
  <si>
    <t>20-19060</t>
  </si>
  <si>
    <t>MPO71976_1</t>
  </si>
  <si>
    <t>WR15 YOKE TA.D | 101389-075-012-00 HEAD DIE</t>
  </si>
  <si>
    <t>WM07C CONTACT PLATE E/A6597  | #70 CUTTING DIE (SKD11 58~60 HRC)</t>
  </si>
  <si>
    <t>AT05 YOKE TA.D (7.5th stage) | 101917-75-012-00 HEAD DIE(SKD11 58~60 HRC)</t>
  </si>
  <si>
    <t>AT05 YOKE TA.D (7.5th stage) | 101917-75-007-00 UPPER BACKING PLATE (SKD11 58~60</t>
  </si>
  <si>
    <t>WR14 YOKE TA.D 7.5 STAGE | 101538-75-001-00 UPPER DIE SET (S50C)</t>
  </si>
  <si>
    <t>WR14 YOKE TA.D 7.5 STAGE | 101538-75-003-00 LOWER SPACER A (SS400)</t>
  </si>
  <si>
    <t>WR14 YOKE TA.D 7.5 STAGE | 101538-75-006-00 LOWER BACKING PLATE B (SKD11 58~60 HRC)</t>
  </si>
  <si>
    <t>WR14 YOKE TA.D 7.5 STAGE | 101538-75-018-00 LIFTER PLATE (SKD11 58~60 HRC)</t>
  </si>
  <si>
    <t>WR14 YOKE TA.D 7.5 STAGE | 101538-75-019-00 LOWER BACKING PLATE (MIDDLE) (SKD11 58~60 HRC)</t>
  </si>
  <si>
    <t>TDM_ACCTG_20_0005</t>
  </si>
  <si>
    <t>MY01374XB</t>
  </si>
  <si>
    <t>MY01375XB</t>
  </si>
  <si>
    <t>MY01369XB</t>
  </si>
  <si>
    <t>MY01332XB</t>
  </si>
  <si>
    <t>MY01333XB</t>
  </si>
  <si>
    <t>MY01335XB</t>
  </si>
  <si>
    <t>MY01336XB</t>
  </si>
  <si>
    <t>MY01343XB</t>
  </si>
  <si>
    <t>PUNCH SPAL10-20-P60</t>
  </si>
  <si>
    <t>TGSX CURLING 1 PUNCH LH NEW</t>
  </si>
  <si>
    <t>TGSX CURLING 2 PUNCH RH NEW</t>
  </si>
  <si>
    <t>TGSX CURLING 1 DIE RH NEW</t>
  </si>
  <si>
    <t>TGSX CURLING 2 DIE LH NEW</t>
  </si>
  <si>
    <t>2014 CAM DRIVER FOR TLB RESTRIKE (SKD11 58~60 HRC)</t>
  </si>
  <si>
    <t>PO21042</t>
  </si>
  <si>
    <t>PO20639</t>
  </si>
  <si>
    <t>20-19074 Rev. 01</t>
  </si>
  <si>
    <t>PO20779</t>
  </si>
  <si>
    <t>I3DTGSC1PLH: TGSX CURLING 1 PUNCH LH</t>
  </si>
  <si>
    <t>I3DTGSC2PRH: TGSX CURLING 2 PUNCH RH</t>
  </si>
  <si>
    <t>I3DTGSC1DRH: TGSX CURLING 1 DIE RH</t>
  </si>
  <si>
    <t>I3DTGSC2DLH: TGSX CURLING 2 DIE LH</t>
  </si>
  <si>
    <t>C1N2014CDFT: 2014 CAM-DRIVER FOR TLB RESTRI</t>
  </si>
  <si>
    <t>Actual delivery: 6/12</t>
  </si>
  <si>
    <t>MY01334XB</t>
  </si>
  <si>
    <t>MY01337XB</t>
  </si>
  <si>
    <t>MY01377XB</t>
  </si>
  <si>
    <t>MY01378XB</t>
  </si>
  <si>
    <t>MY01379XB</t>
  </si>
  <si>
    <t>20-19185</t>
  </si>
  <si>
    <t>PO20975</t>
  </si>
  <si>
    <t>TGSX CURLING 1 DIE LH NEW</t>
  </si>
  <si>
    <t>TGSX CURLING 2 DIE RH NEW</t>
  </si>
  <si>
    <t xml:space="preserve">TLA HALF COMP RESTRIKE PUNCH #0221 </t>
  </si>
  <si>
    <t>TLA HALF #2223 RESTRIKE PUNCH 2</t>
  </si>
  <si>
    <t>TLB HALF COMP RESTRIKE PUNCH #2011</t>
  </si>
  <si>
    <t>I3DTGSC1DLH: TGSX CURLING 1 DIE LH</t>
  </si>
  <si>
    <t>I3DTGSC2DRH: TGSX CURLING 2 DIE RH</t>
  </si>
  <si>
    <t>TDM_ACCTG_20_0006</t>
  </si>
  <si>
    <t>MY01344XB</t>
  </si>
  <si>
    <t>MY01376XB</t>
  </si>
  <si>
    <t>2017 PLATE FOR TLB RESTRIKE (SKD11 58~60 HRC)</t>
  </si>
  <si>
    <t>TLB HALF CAM SLIDER #2015</t>
  </si>
  <si>
    <t>I3DTLAXCUR2DIERH: TLAX CURLING 2 DIE RH Z-DOWN</t>
  </si>
  <si>
    <t>PO20778</t>
  </si>
  <si>
    <t>C1N2017PFTR:2017 PLATE FOR TLB RESTRIKE</t>
  </si>
  <si>
    <t>MY01357XB</t>
  </si>
  <si>
    <t>MY01383XB</t>
  </si>
  <si>
    <t>20-19163 Rev. 01</t>
  </si>
  <si>
    <t>MY01394XC</t>
  </si>
  <si>
    <t>RECYCLE SHAVING DIE HS01-302-0000 (DIE NO. 3)</t>
  </si>
  <si>
    <t>MY01418XC</t>
  </si>
  <si>
    <t>MPO71838</t>
  </si>
  <si>
    <t>20-19069 Rev. 01</t>
  </si>
  <si>
    <t>WR15 COMMON PLATE | 101389-00-007-00 LOWER COMMON PLATE B (MODIFICATION) ARRIVED 6/11</t>
  </si>
  <si>
    <t>MY01371XB</t>
  </si>
  <si>
    <t>MY01351XC</t>
  </si>
  <si>
    <t>MY01387XC</t>
  </si>
  <si>
    <t>WM12-TT YOKE TA.D | 100938-05-512-00 INNER DIE (ADD PROCESS)</t>
  </si>
  <si>
    <t>20-19164</t>
  </si>
  <si>
    <t>MPO72416</t>
  </si>
  <si>
    <t>MPO72499</t>
  </si>
  <si>
    <t>Already delivered</t>
  </si>
  <si>
    <t>MY01365XB</t>
  </si>
  <si>
    <t>MY01366XB</t>
  </si>
  <si>
    <t>MY01370XB</t>
  </si>
  <si>
    <t>MY01388XB</t>
  </si>
  <si>
    <t>MY01389XB</t>
  </si>
  <si>
    <t>20-19178</t>
  </si>
  <si>
    <t>MPO71993</t>
  </si>
  <si>
    <t>20-19055 Rev. 01</t>
  </si>
  <si>
    <t>MY01380XB</t>
  </si>
  <si>
    <t>MY01381XB</t>
  </si>
  <si>
    <t>MY01382XB</t>
  </si>
  <si>
    <t>MY01405XB</t>
  </si>
  <si>
    <t>20-19220</t>
  </si>
  <si>
    <t>20-19229</t>
  </si>
  <si>
    <t>IGC7 23-4886602-7-0100 BLANKING #1001 INSERT</t>
  </si>
  <si>
    <t>IGC7 23-4886602-7-0100 BLANKING #1002 INSERT</t>
  </si>
  <si>
    <t>IGC7 23-4886602-7-0100 BLANKING #1001 DIE PLATE</t>
  </si>
  <si>
    <t>IGC7 23-4886602-7-0100 BLANKING #1002 BACKING PLATE</t>
  </si>
  <si>
    <t>40% UPON DIE TRIAL/DELIVERY</t>
  </si>
  <si>
    <t>Partial Deliver 1 pc Only; superceded of SI 122835 DR- 55135</t>
  </si>
  <si>
    <t>MY01395XB</t>
  </si>
  <si>
    <t>MY01396XB</t>
  </si>
  <si>
    <t>MY01397XB</t>
  </si>
  <si>
    <t>MY01398XB</t>
  </si>
  <si>
    <t>MY01399XB</t>
  </si>
  <si>
    <t>MY01400XB</t>
  </si>
  <si>
    <t>MY01401XB</t>
  </si>
  <si>
    <t>20-19254</t>
  </si>
  <si>
    <t>B36-00B-216</t>
  </si>
  <si>
    <t>B36-00B-208</t>
  </si>
  <si>
    <t>PR18688 | 1003 DIE PLATE</t>
  </si>
  <si>
    <t>PR18691 | 1015 GUIDE PLATE</t>
  </si>
  <si>
    <t>PR18692 | 1007 UPPER PUNCH</t>
  </si>
  <si>
    <t>PR11427 | 1006 SHAVING PUNCH</t>
  </si>
  <si>
    <t>PR11428 | 1003 DIE PLATE</t>
  </si>
  <si>
    <t>PR11429 | 1007 UPPPER PUNCH</t>
  </si>
  <si>
    <t>PR11430 | 1015 GUIDE PLATE</t>
  </si>
  <si>
    <t>TDM_ACCTG_20_0007</t>
  </si>
  <si>
    <t>w/ LOA (LTP1-FO-20-0658</t>
  </si>
  <si>
    <t>ED NO. (FDTED200625002)</t>
  </si>
  <si>
    <t>MY50127XA</t>
  </si>
  <si>
    <t>MY50128XA</t>
  </si>
  <si>
    <t>122842-1</t>
  </si>
  <si>
    <t>20-19265</t>
  </si>
  <si>
    <t>PO21384</t>
  </si>
  <si>
    <t>TLAX BODY CAM-PIERCE DIE (RH) NEW</t>
  </si>
  <si>
    <t>TLAX BODY CAM-PIERCE DIE (LH) NEW</t>
  </si>
  <si>
    <t>30% UPON DIE APPROVAL</t>
  </si>
  <si>
    <t>I3DTLAXCPRH:TLAX BODY CAMPIERCE DIE RH</t>
  </si>
  <si>
    <t>I3DTLAXCMLH:TLAX BODY CAMPIERCE DIE LH</t>
  </si>
  <si>
    <t>122843-1</t>
  </si>
  <si>
    <t>122844-1</t>
  </si>
  <si>
    <t>122845-1</t>
  </si>
  <si>
    <t>122846-1</t>
  </si>
  <si>
    <t>122847-1</t>
  </si>
  <si>
    <t>122848-1</t>
  </si>
  <si>
    <t>122849-1</t>
  </si>
  <si>
    <t>122850-1</t>
  </si>
  <si>
    <t>TDM_ACCTG_20_0008</t>
  </si>
  <si>
    <t>MY01402XB</t>
  </si>
  <si>
    <t>MY01403XB</t>
  </si>
  <si>
    <t>MPO72072</t>
  </si>
  <si>
    <t>19-19009 Rev. 01</t>
  </si>
  <si>
    <t>MY01384XA</t>
  </si>
  <si>
    <t>MY01385XA</t>
  </si>
  <si>
    <t>MY01386XA</t>
  </si>
  <si>
    <t>MY01410XA</t>
  </si>
  <si>
    <t>MY01411XA</t>
  </si>
  <si>
    <t>BARAKO COVER MUFFLER #1. DRAW DIE (NEW) - RETENTION</t>
  </si>
  <si>
    <t>BARAKO COVER MUFFLER #2. TRIM DIE (NEW) - RETENTION</t>
  </si>
  <si>
    <t>TLAX BODY CAM-PIERCE DIE (RH) NEW - RETENTION</t>
  </si>
  <si>
    <t>TLAX BODY CAM-PIERCE DIE (LH) NEW - RETENTION</t>
  </si>
  <si>
    <t>20-19276</t>
  </si>
  <si>
    <t>MY01420XB</t>
  </si>
  <si>
    <t>PO86222</t>
  </si>
  <si>
    <t>20-19179 Rev. 02</t>
  </si>
  <si>
    <t>MY01415XB</t>
  </si>
  <si>
    <t>MY01416XB</t>
  </si>
  <si>
    <t>MY01412XA</t>
  </si>
  <si>
    <t>MANDREL 40X25 (SKD11 58-60 HRC)</t>
  </si>
  <si>
    <t>MANDREL 40X20 (SKD11 58-60 HRC)</t>
  </si>
  <si>
    <t>BEND ROLL Ø19.1 X R30 (SKD11 58-60 HRC)</t>
  </si>
  <si>
    <t>MY01413XA</t>
  </si>
  <si>
    <t>BEND ROLL Ø19.1 X R40 (SKD11 58-60 HRC)</t>
  </si>
  <si>
    <t>MY01417XB</t>
  </si>
  <si>
    <t>MANDREL Ø60.5 X 125(SKD11 58-60 HRC)</t>
  </si>
  <si>
    <t>MY01414XA</t>
  </si>
  <si>
    <t>BEND ROLL Ø60.5 X R120 (SKD11 58-60 HRC)</t>
  </si>
  <si>
    <t>MY01419XB</t>
  </si>
  <si>
    <t>PO113911</t>
  </si>
  <si>
    <t>20-19278 Rev. 01</t>
  </si>
  <si>
    <t>RC63-02-01-0 PILOT (DC53 HRC 60~63)</t>
  </si>
  <si>
    <t>MPO72526</t>
  </si>
  <si>
    <t>MY01296XB</t>
  </si>
  <si>
    <t>MY01421XB</t>
  </si>
  <si>
    <t>MY01407XB</t>
  </si>
  <si>
    <t>MY01428XB</t>
  </si>
  <si>
    <t>MY01321XB</t>
  </si>
  <si>
    <t>MY01427XB</t>
  </si>
  <si>
    <t>20-19297</t>
  </si>
  <si>
    <t>PO#20806</t>
  </si>
  <si>
    <t>20-19249</t>
  </si>
  <si>
    <t>PO113603</t>
  </si>
  <si>
    <t>PO85350</t>
  </si>
  <si>
    <t>20-19052 Rev. 01</t>
  </si>
  <si>
    <t>RC82-04-20-0 DIE HOLDER</t>
  </si>
  <si>
    <t>MY01422XB</t>
  </si>
  <si>
    <t>MY01423XB</t>
  </si>
  <si>
    <t>MY01424XB</t>
  </si>
  <si>
    <t>MY01425XB</t>
  </si>
  <si>
    <t>MY01426XB</t>
  </si>
  <si>
    <t>MY01429XB</t>
  </si>
  <si>
    <t>MY01430XB</t>
  </si>
  <si>
    <t>MY01431XB</t>
  </si>
  <si>
    <t>MY01406XB</t>
  </si>
  <si>
    <t>MY01432XB</t>
  </si>
  <si>
    <t>MY01433XB</t>
  </si>
  <si>
    <t>MY01437XB</t>
  </si>
  <si>
    <t>20-19246</t>
  </si>
  <si>
    <t>20-19287</t>
  </si>
  <si>
    <t>PO113939</t>
  </si>
  <si>
    <t>PO114000</t>
  </si>
  <si>
    <t>20-19285</t>
  </si>
  <si>
    <t>PO114086</t>
  </si>
  <si>
    <t>NY7VAC5-15-1 SLEEVE</t>
  </si>
  <si>
    <t>CR60-51 INLET TRIM PILOT (SKD11 HRC 58~60 HRC)</t>
  </si>
  <si>
    <t>PG1-003-001-A JIG BASE PLATE (S50C W/ BLACKENING)</t>
  </si>
  <si>
    <t>MY01319XB</t>
  </si>
  <si>
    <t>MY01320XB</t>
  </si>
  <si>
    <t>MY01322XB</t>
  </si>
  <si>
    <t>MY01323XB</t>
  </si>
  <si>
    <t>MY01404XC</t>
  </si>
  <si>
    <t>DIE CAST REPAIR | HS01-107-0000 (3-CAV)</t>
  </si>
  <si>
    <t>20-19243 Rev. 01</t>
  </si>
  <si>
    <t>MY01434XB</t>
  </si>
  <si>
    <t>MY01435XB</t>
  </si>
  <si>
    <t>MY01436XB</t>
  </si>
  <si>
    <t>MY01440XB</t>
  </si>
  <si>
    <t>MY01441XB</t>
  </si>
  <si>
    <t>TLAX BODY DIE INSERT LH</t>
  </si>
  <si>
    <t>TLAX BODY SCRAP BREAKER LH</t>
  </si>
  <si>
    <t>SUZUKI MARKING PUNCH (22JC0)</t>
  </si>
  <si>
    <t>TLA | #124 MARKING PUNCH</t>
  </si>
  <si>
    <t>20-19314</t>
  </si>
  <si>
    <t>TDM_ACCTG_20_0009</t>
  </si>
  <si>
    <t>NO PHOTOCOPY</t>
  </si>
  <si>
    <t>30% AFTER SUBMISSION OF GOOD SAMPLE</t>
  </si>
  <si>
    <t>10% UPON DIE DELIVERY</t>
  </si>
  <si>
    <t>PO21443</t>
  </si>
  <si>
    <t>122910-1</t>
  </si>
  <si>
    <t>C1NMPS22JC0:22JC0 MARKING PUNCH</t>
  </si>
  <si>
    <t>00255328881</t>
  </si>
  <si>
    <t>MY01408XB</t>
  </si>
  <si>
    <t>MY01409XB</t>
  </si>
  <si>
    <t>WR14 YOKE TA.D (7.5th Stage) 101538-75-017-00 HEAD PUNCH (LETTER A)</t>
  </si>
  <si>
    <t>WR14 YOKE TA.D (7.5th Stage) 101538-75-017-00 HEAD PUNCH (LETTER B)</t>
  </si>
  <si>
    <t>20-19225</t>
  </si>
  <si>
    <t>MPO72256</t>
  </si>
  <si>
    <t>TDM_ACCTG_20_0010</t>
  </si>
  <si>
    <t>MY01207XB</t>
  </si>
  <si>
    <t>MY01208XB</t>
  </si>
  <si>
    <t>TLAX RING RR TRIM DIE LH</t>
  </si>
  <si>
    <t>TLAX RING RR TRIM DIE RH</t>
  </si>
  <si>
    <t>PO20065</t>
  </si>
  <si>
    <t>19-18750 Rev. 01</t>
  </si>
  <si>
    <t>I3DTLAX-A210-42: TLAX RING RR TRIM DIE LH</t>
  </si>
  <si>
    <t>I3DTLAX-A210-42: TLAX RING RR TRIM DIE RH</t>
  </si>
  <si>
    <t>MY01438XB</t>
  </si>
  <si>
    <t>MY01439XB</t>
  </si>
  <si>
    <t>20-19311</t>
  </si>
  <si>
    <t>MPO72664</t>
  </si>
  <si>
    <t>MF</t>
  </si>
  <si>
    <t>SRU JIG (12 Job)</t>
  </si>
  <si>
    <t xml:space="preserve">Manual Printing only; </t>
  </si>
  <si>
    <t>122922_1</t>
  </si>
  <si>
    <t>122923_1</t>
  </si>
  <si>
    <t>TDM_ACCTG_20_0011</t>
  </si>
  <si>
    <t>30% UPON DIE APPROVAL (NOT YET RECEIVE BY CUSTOMER) ORIG. C/O TDM</t>
  </si>
  <si>
    <t>ORIGINAL COPIES C/O PC-WHE</t>
  </si>
  <si>
    <t>CANCELLED (SI ONLY)</t>
  </si>
  <si>
    <t>CANCELLED (SI &amp; DR)</t>
  </si>
  <si>
    <t>CANCELLED (DR ONLY)</t>
  </si>
  <si>
    <t>MY50129XA</t>
  </si>
  <si>
    <t>SUZUKI 22JC0 COMPOUND DIE</t>
  </si>
  <si>
    <t>PO21444</t>
  </si>
  <si>
    <t>20-19317</t>
  </si>
  <si>
    <t>122925_1</t>
  </si>
  <si>
    <t>I3DCD22JC0S: 22JC0 COMPOUND DIE</t>
  </si>
  <si>
    <t>MY01442XB</t>
  </si>
  <si>
    <t>MY01443XB</t>
  </si>
  <si>
    <t>MY01445XB</t>
  </si>
  <si>
    <t>PO#15699</t>
  </si>
  <si>
    <t>PO#15724</t>
  </si>
  <si>
    <t>PUNCH DIE Ø6.3x40mm</t>
  </si>
  <si>
    <t>PUNCH DIE Ø5.3x30mm</t>
  </si>
  <si>
    <t>PUNCH DIE Ø8.2x45mm</t>
  </si>
  <si>
    <t>PEDB098000</t>
  </si>
  <si>
    <t>PEDI029000</t>
  </si>
  <si>
    <t>MY01447XB</t>
  </si>
  <si>
    <t>20-19212</t>
  </si>
  <si>
    <t>MPO72762</t>
  </si>
  <si>
    <t>MY01453XB</t>
  </si>
  <si>
    <t>MY01452XB</t>
  </si>
  <si>
    <t>10% 30 DAYS RETENTION</t>
  </si>
  <si>
    <t>122926_1</t>
  </si>
  <si>
    <t>MY01455XC</t>
  </si>
  <si>
    <t>MY01456XB</t>
  </si>
  <si>
    <t>MY01457XB</t>
  </si>
  <si>
    <t>MY01460XB</t>
  </si>
  <si>
    <t>TJB BODY CURL DIE 1 #4601 (Z-DOWN)</t>
  </si>
  <si>
    <t>TJB BODY CURL DIE 1 #4601 (NEW)</t>
  </si>
  <si>
    <t>TJB BODY CURL DIE 2 #4701 (NEW)</t>
  </si>
  <si>
    <t>RPY DRAW 3 CUSHION PAD</t>
  </si>
  <si>
    <t>20-19366</t>
  </si>
  <si>
    <t>PO21523</t>
  </si>
  <si>
    <t>20-19372</t>
  </si>
  <si>
    <t>PO21511</t>
  </si>
  <si>
    <t>C1NDTJB4601:  TJB BODY CURL DIE1 #4601 ZDOWN</t>
  </si>
  <si>
    <t>C1NDTNE4601: TJB BODY CURL DIE 1 #4601 NEW</t>
  </si>
  <si>
    <t>I3DIE3CPRPY: RPY DRAW 3 CUSHION PAD</t>
  </si>
  <si>
    <t>MY01446XB</t>
  </si>
  <si>
    <t>MY01449XB</t>
  </si>
  <si>
    <t>MY01451XB</t>
  </si>
  <si>
    <t>MY01454XB</t>
  </si>
  <si>
    <t>20-19358</t>
  </si>
  <si>
    <t>MPO72867</t>
  </si>
  <si>
    <t>MY01470XC</t>
  </si>
  <si>
    <t>20-19308 Rev. 01</t>
  </si>
  <si>
    <t>TDM_ACCTG_20_0012</t>
  </si>
  <si>
    <t>MY50134XA</t>
  </si>
  <si>
    <t>MY50135XA</t>
  </si>
  <si>
    <t>20-19237 Rev. 01</t>
  </si>
  <si>
    <t>122932_1</t>
  </si>
  <si>
    <t>122933_1</t>
  </si>
  <si>
    <t>MY01458XB</t>
  </si>
  <si>
    <t>MY01459XB</t>
  </si>
  <si>
    <t>PO114598</t>
  </si>
  <si>
    <t>MY50130XA</t>
  </si>
  <si>
    <t>MY50131XA</t>
  </si>
  <si>
    <t>MY50132XA</t>
  </si>
  <si>
    <t>MY50133XA</t>
  </si>
  <si>
    <t>PO#51045</t>
  </si>
  <si>
    <t>20-19299 Rev. 01</t>
  </si>
  <si>
    <t>SL27 REINFORCEMENT "RC" - BLANKING</t>
  </si>
  <si>
    <t>SL27 REINFORCEMENT "RC" - FORMING</t>
  </si>
  <si>
    <t>SL27 SEAT ROUND STOPPER - BLANKING</t>
  </si>
  <si>
    <t>SL27 SEAT ROUND STOPPER - BENDING</t>
  </si>
  <si>
    <t>122935_1</t>
  </si>
  <si>
    <t>MY01448XB</t>
  </si>
  <si>
    <t>MY01469XC</t>
  </si>
  <si>
    <t>MY01372XC</t>
  </si>
  <si>
    <t>TLAX CHECKING JIG MODIFICATION (LH/RH)</t>
  </si>
  <si>
    <t>20-19193</t>
  </si>
  <si>
    <t>RECYCLE SHAVING DIE | HS01-107-0000 (#27)</t>
  </si>
  <si>
    <t>122936_1</t>
  </si>
  <si>
    <t>PO21238</t>
  </si>
  <si>
    <t>I3DTLAXCJMODIFL/:TLAX CHECKING JIG MODIF L/R</t>
  </si>
  <si>
    <t>122939_1</t>
  </si>
  <si>
    <t>TDM_ACCTG_20_0013</t>
  </si>
  <si>
    <t>50% DOWNPAYMENT (NO DR, NO PEZA)</t>
  </si>
  <si>
    <t>40% DOWNPAYMENT (NO DR, NO PEZA)</t>
  </si>
  <si>
    <t>30% AFTER SUBMISSION OF GOOD SAMPLE (NO DR, NO PEZA)</t>
  </si>
  <si>
    <t>MY01464XB</t>
  </si>
  <si>
    <t>MY01465XB</t>
  </si>
  <si>
    <t>MY01466XB</t>
  </si>
  <si>
    <t>MY01467XB</t>
  </si>
  <si>
    <t>20-19354</t>
  </si>
  <si>
    <t>Ø2.3XP6 4LINES; 42HOLES/LINE W500 LOWER DIE (SKD11) + TRANSPORTATION</t>
  </si>
  <si>
    <t>Ø2.3XP6 4LINES; 42HOLES/LINE W500 UPPER DIE (S50C) + TRANSPORTATION</t>
  </si>
  <si>
    <t>Ø7.0XP10 2LINES; 18HOLES/LINE W350 LOWER DIE (SKD11) + TRANSPORTATION</t>
  </si>
  <si>
    <t>Ø7.0XP10 2LINES; 18HOLES/LINE W350 UPPER DIE (S50C) + TRANSPORTATION</t>
  </si>
  <si>
    <t>MY01483XB</t>
  </si>
  <si>
    <t>MY01484XB</t>
  </si>
  <si>
    <t>20-19395</t>
  </si>
  <si>
    <t>20-19396</t>
  </si>
  <si>
    <t>PO86914</t>
  </si>
  <si>
    <t>PO86915</t>
  </si>
  <si>
    <t>K81 PIPE COMP MAIN ASSY JIG 01 BRACKET (S50C)</t>
  </si>
  <si>
    <t>MKTA PIVOT COMP MAIN ASSY JIG BLOCK (S50C)</t>
  </si>
  <si>
    <t>MY01373XB</t>
  </si>
  <si>
    <t>20-19263</t>
  </si>
  <si>
    <t>PO13661</t>
  </si>
  <si>
    <t>PLEATING ROLLER DRAWING MAKING</t>
  </si>
  <si>
    <t>PLEATING ROLLER DESIGN</t>
  </si>
  <si>
    <t>MY01462XB</t>
  </si>
  <si>
    <t>MPO73092</t>
  </si>
  <si>
    <t>20-19379</t>
  </si>
  <si>
    <t>MY01473XB</t>
  </si>
  <si>
    <t>MY01474XB</t>
  </si>
  <si>
    <t>MPO73189</t>
  </si>
  <si>
    <t>20-19400</t>
  </si>
  <si>
    <t>19-18755</t>
  </si>
  <si>
    <t>PO21803</t>
  </si>
  <si>
    <t>NO PEZA DOCS, Services only c/o Sir Archie &amp; Ma'am Analyn</t>
  </si>
  <si>
    <t>TDM_ACCTG_20_0014</t>
  </si>
  <si>
    <t>(No PEZA docs, no actual item) design cost only</t>
  </si>
  <si>
    <t>MY01476XC</t>
  </si>
  <si>
    <t>MY01477XC</t>
  </si>
  <si>
    <t>KSW BODY BLANKING BUTTON DIE</t>
  </si>
  <si>
    <t>KSW BODY A PIERCE DIE MODIF</t>
  </si>
  <si>
    <t>PO21683</t>
  </si>
  <si>
    <t>20-19386 Rev. 02</t>
  </si>
  <si>
    <t>PO21682</t>
  </si>
  <si>
    <t>O1RKSWBODYA:KSW BODY A PIERCE DIE MODIF</t>
  </si>
  <si>
    <t>O1RKSWBLBTX:KSW BODY BLANKING BUTTON DIE</t>
  </si>
  <si>
    <t>MY01471XC</t>
  </si>
  <si>
    <t>MY01472XC</t>
  </si>
  <si>
    <t>20-19259</t>
  </si>
  <si>
    <t>PO21863</t>
  </si>
  <si>
    <t>I3DTLXBDYI:TLAX BODY DIE INSERT (LH)</t>
  </si>
  <si>
    <t>I3DTLXBDSCR:TLAX BODY SCRAP BREAKER</t>
  </si>
  <si>
    <t>RECYCLE SHAVING DIE | SS41-25G00 (#1)</t>
  </si>
  <si>
    <t>20-19240 Rev. 01</t>
  </si>
  <si>
    <t>00254750878</t>
  </si>
  <si>
    <t>MY01495XB</t>
  </si>
  <si>
    <t>MY01487XB</t>
  </si>
  <si>
    <t>MY01450XB</t>
  </si>
  <si>
    <t>MY01468XB</t>
  </si>
  <si>
    <t>20-19413</t>
  </si>
  <si>
    <t>MPO73348</t>
  </si>
  <si>
    <t>MPO73036</t>
  </si>
  <si>
    <t>MY01479XB</t>
  </si>
  <si>
    <t>20-19399</t>
  </si>
  <si>
    <t>Ø3.0XP6 8LINES; 42HOLES/LINE W500 LOWER DIE (SKD11) + TRANSPORTATION</t>
  </si>
  <si>
    <t>Invoice already Received: 9/22/2020</t>
  </si>
  <si>
    <t>MY01481XB</t>
  </si>
  <si>
    <t>MY01482XB</t>
  </si>
  <si>
    <t>MY01480XB</t>
  </si>
  <si>
    <t>Ø3.0XP6 8LINES; 42HOLES/LINE W500 UPPER DIE (S50C) + TRANSPORTATION</t>
  </si>
  <si>
    <t>Ø3.0XP6 4LINES; 29HOLES/LINE W350 LOWER DIE (SKD11) + TRANSPORTATION</t>
  </si>
  <si>
    <t>Ø3.0XP6 4LINES; 29HOLES/LINE W350 UPPER DIE (S50C) + TRANSPORTATION</t>
  </si>
  <si>
    <t>TDM_ACCTG_20_0015</t>
  </si>
  <si>
    <t>No DR and PEZA Docs (30% UPON DIE APPROVAL)</t>
  </si>
  <si>
    <t>TDM_ACCTG_20_0016</t>
  </si>
  <si>
    <t>w/ LOA (LTP1-FO-20-0658)</t>
  </si>
  <si>
    <t>20-19432 Rev. 01</t>
  </si>
  <si>
    <t>MY01478XB</t>
  </si>
  <si>
    <t>BARAKO BENDING DIE PIPE EXH</t>
  </si>
  <si>
    <t>20-19363 Rev. 01</t>
  </si>
  <si>
    <t>PO21663</t>
  </si>
  <si>
    <t>MPO73538</t>
  </si>
  <si>
    <t>MY01461XB</t>
  </si>
  <si>
    <t>MY01488XB</t>
  </si>
  <si>
    <t>I3DBDSPEBAR:BARAKO BENDING DIE PIPE EXH.</t>
  </si>
  <si>
    <t>MY01511XC</t>
  </si>
  <si>
    <t>VPI-13009</t>
  </si>
  <si>
    <t>MY01485XB</t>
  </si>
  <si>
    <t>MY01486XB</t>
  </si>
  <si>
    <t>B36-00B-260</t>
  </si>
  <si>
    <t>PR11425 | 1009 KNOCKOUT</t>
  </si>
  <si>
    <t>50% UPON COMPLETION</t>
  </si>
  <si>
    <t>20-19421 REV. 01 &amp; 20-19465</t>
  </si>
  <si>
    <t>TDM_ACCTG_20_0017</t>
  </si>
  <si>
    <t>2020 / FDTED200928001 (ED)</t>
  </si>
  <si>
    <r>
      <rPr>
        <strike/>
        <sz val="11"/>
        <rFont val="Calibri"/>
        <family val="2"/>
        <scheme val="minor"/>
      </rPr>
      <t>PARTS REPAIR</t>
    </r>
    <r>
      <rPr>
        <sz val="11"/>
        <rFont val="Calibri"/>
        <family val="2"/>
        <scheme val="minor"/>
      </rPr>
      <t xml:space="preserve"> LOWER DIE</t>
    </r>
  </si>
  <si>
    <t>MY01513XB</t>
  </si>
  <si>
    <t>20-19462</t>
  </si>
  <si>
    <t>MPO73568</t>
  </si>
  <si>
    <t>101436-08-022-01 STAMP PUNCH B (SKD11 58-60 HRC)</t>
  </si>
  <si>
    <t>MY01489XC</t>
  </si>
  <si>
    <t>MY01490XC</t>
  </si>
  <si>
    <t>22JBO STAY MUF COVER NO. 5 BENDING DIE</t>
  </si>
  <si>
    <t>22JBO STAY MUF COVER NO. 6 BENDING DIE</t>
  </si>
  <si>
    <t>PO21733</t>
  </si>
  <si>
    <t>20-19398 Rev. 01</t>
  </si>
  <si>
    <t xml:space="preserve">I3DCVR#5BND: 22JBO STAY MUF CVR#5 BNDING DIE </t>
  </si>
  <si>
    <t xml:space="preserve">I3DCVR#6BND: 22JBO STAY MUF CVR#6 BNDING DIE </t>
  </si>
  <si>
    <t>MY01491XB</t>
  </si>
  <si>
    <t>20-19412</t>
  </si>
  <si>
    <t>MPO73347</t>
  </si>
  <si>
    <t>MY01515XC</t>
  </si>
  <si>
    <t>20-19339</t>
  </si>
  <si>
    <t>For redate from 10-05-20 to 10-06-20; For cancelled</t>
  </si>
  <si>
    <t>MY01493XB</t>
  </si>
  <si>
    <t>0329</t>
  </si>
  <si>
    <t>(SI only) 20% UPON DIE APPROVAL; Ship Group No: 92570, 92571, 92577, 92578, 92579, 92580, 92581, 92601</t>
  </si>
  <si>
    <t>(SI only) 20% UPON DIE APPROVAL;Ship Group No: 92570, 92571, 92577, 92578, 92579, 92580, 92581, 92601</t>
  </si>
  <si>
    <t>UNCOLLECTED 
ACCOUNT RECEIVABLE</t>
  </si>
  <si>
    <t>Payment Month</t>
  </si>
  <si>
    <t>List of Issued Sales Invoice &amp; Delivery Receipt</t>
  </si>
  <si>
    <t>00262342335</t>
  </si>
  <si>
    <t>O</t>
  </si>
  <si>
    <t>X</t>
  </si>
  <si>
    <t>TOTAL</t>
  </si>
  <si>
    <t>Invoice Count</t>
  </si>
  <si>
    <t>MY01496XB</t>
  </si>
  <si>
    <t>MY01497XB</t>
  </si>
  <si>
    <t>20-19424</t>
  </si>
  <si>
    <t>PO#15988</t>
  </si>
  <si>
    <t>Ø8.15 x 65mm  PUNCH DIE (SKH51 61-63 HRC; TICN)</t>
  </si>
  <si>
    <t>STC CUTTING BLADE 70 (SKD11 60 HRC; ALCrN)</t>
  </si>
  <si>
    <t>00262324504</t>
  </si>
  <si>
    <t>00262342414</t>
  </si>
  <si>
    <t>MY01500XB</t>
  </si>
  <si>
    <t>MY01509XB</t>
  </si>
  <si>
    <t>00262360199</t>
  </si>
  <si>
    <t>00262360010</t>
  </si>
  <si>
    <t>MY01498XB</t>
  </si>
  <si>
    <t>MY01499XB</t>
  </si>
  <si>
    <t>MY01501XB</t>
  </si>
  <si>
    <t>MY01502XB</t>
  </si>
  <si>
    <t>MY01503XB</t>
  </si>
  <si>
    <t>MY01504XB</t>
  </si>
  <si>
    <t>MY01505XB</t>
  </si>
  <si>
    <t>MY01506XB</t>
  </si>
  <si>
    <t>MY01507XB</t>
  </si>
  <si>
    <t>MY01508XB</t>
  </si>
  <si>
    <t>MY01510XB</t>
  </si>
  <si>
    <t>MY01475XC</t>
  </si>
  <si>
    <t>MY50136XA</t>
  </si>
  <si>
    <t>124223_1</t>
  </si>
  <si>
    <t>NEW DIECASTING DIE | HW30-729-0030 (CAV. 9-10)</t>
  </si>
  <si>
    <t>RECYCLE SHAVING DIE | HS01-KZ3-7300 #4</t>
  </si>
  <si>
    <t>Payment date</t>
  </si>
  <si>
    <t>20-19198 Rev. 03</t>
  </si>
  <si>
    <t>20-19393 Rev. 02</t>
  </si>
  <si>
    <t>MY01463XB</t>
  </si>
  <si>
    <t>20-19217</t>
  </si>
  <si>
    <t>MPO73093</t>
  </si>
  <si>
    <t>MY01512XB</t>
  </si>
  <si>
    <t>MY01492XB</t>
  </si>
  <si>
    <t>MPO73668</t>
  </si>
  <si>
    <t>Collected</t>
  </si>
  <si>
    <t>Redate: 10-16-20</t>
  </si>
  <si>
    <t>00262360436</t>
  </si>
  <si>
    <t>Joan Bariring</t>
  </si>
  <si>
    <t>MY01514XB</t>
  </si>
  <si>
    <t>20-19466</t>
  </si>
  <si>
    <t>MPO73667</t>
  </si>
  <si>
    <t>OCS</t>
  </si>
  <si>
    <t>Sir Archie Espedido</t>
  </si>
  <si>
    <t>Kevin Jomac Rodriguez</t>
  </si>
  <si>
    <t>Kevin Joma Rodriguez</t>
  </si>
  <si>
    <t>Archiel Oabel</t>
  </si>
  <si>
    <t>Archie Espedido</t>
  </si>
  <si>
    <t>0025688490</t>
  </si>
  <si>
    <t>00256885082</t>
  </si>
  <si>
    <t>00259213462</t>
  </si>
  <si>
    <t>00259213585</t>
  </si>
  <si>
    <t>00259213675</t>
  </si>
  <si>
    <t>00259769581</t>
  </si>
  <si>
    <t>00260736307</t>
  </si>
  <si>
    <t>00261427530</t>
  </si>
  <si>
    <t>00261807004</t>
  </si>
  <si>
    <t>00261822821</t>
  </si>
  <si>
    <t>00261845804</t>
  </si>
  <si>
    <t>00262324032</t>
  </si>
  <si>
    <t>00262324368</t>
  </si>
  <si>
    <t>00262342076</t>
  </si>
  <si>
    <t>00260759807</t>
  </si>
  <si>
    <t>00256884609</t>
  </si>
  <si>
    <t>00251184719</t>
  </si>
  <si>
    <t>00251185125</t>
  </si>
  <si>
    <t>00251186036</t>
  </si>
  <si>
    <t>00251527798</t>
  </si>
  <si>
    <t>00251527787</t>
  </si>
  <si>
    <t>00256883776</t>
  </si>
  <si>
    <t>00256883844</t>
  </si>
  <si>
    <t>00256884227</t>
  </si>
  <si>
    <t>00256884913</t>
  </si>
  <si>
    <t>00259769604</t>
  </si>
  <si>
    <t>00262342065</t>
  </si>
  <si>
    <t>With A.R. (7-Oct-20)</t>
  </si>
  <si>
    <t>MY50138XA</t>
  </si>
  <si>
    <t>124227_1</t>
  </si>
  <si>
    <t>20-19473</t>
  </si>
  <si>
    <t>PO#51992</t>
  </si>
  <si>
    <t>TDM_ACCTG_20_0018</t>
  </si>
  <si>
    <t>CANCELLED (DR only)</t>
  </si>
  <si>
    <t>w/ LOA (LTP1-FO-20-1806)</t>
  </si>
  <si>
    <t>DIE REPAIR/RETURN</t>
  </si>
  <si>
    <t>MY01516XB</t>
  </si>
  <si>
    <t>20-19496</t>
  </si>
  <si>
    <t>For redate from 10-26-20 to 10-28-20 (Due to typhoon)</t>
  </si>
  <si>
    <t>MY01444XA</t>
  </si>
  <si>
    <t>SUZUKI 22JC0 COMPOUND DIE - RETENTION</t>
  </si>
  <si>
    <t>124229_1</t>
  </si>
  <si>
    <t>Carlo Micosa</t>
  </si>
  <si>
    <t>Status/
Reason of Uncollect Accnt</t>
  </si>
  <si>
    <t>Plan 
Payment date
(after 30 days)</t>
  </si>
  <si>
    <t>Plan 
Payment date
(after 60 days)</t>
  </si>
  <si>
    <t>FX:</t>
  </si>
  <si>
    <t>Truck Driver- Jayson</t>
  </si>
  <si>
    <t>00262816151</t>
  </si>
  <si>
    <t>40% UPON DIE DELIVERY TO FPMI; Invoice Receive 11/3 (Closed by Ms. Mitch)</t>
  </si>
  <si>
    <t>Truck Driver (Not FDTP)</t>
  </si>
  <si>
    <t>13743750-C16</t>
  </si>
  <si>
    <t>TDM_ACCTG_20_0019</t>
  </si>
  <si>
    <t>40% UPON DIE DELIVERY TO FPMI</t>
  </si>
  <si>
    <t>00261845578</t>
  </si>
  <si>
    <t>00256884159</t>
  </si>
  <si>
    <t>00261822573</t>
  </si>
  <si>
    <t>00259769592</t>
  </si>
  <si>
    <t>00261410835</t>
  </si>
  <si>
    <t>00260759706</t>
  </si>
  <si>
    <t>Day Lapse</t>
  </si>
  <si>
    <t>AMOUNT</t>
  </si>
  <si>
    <t xml:space="preserve">             STATEMENT OF ACCOUNTS       </t>
  </si>
  <si>
    <t>NO</t>
  </si>
  <si>
    <t>INVOICE NO.</t>
  </si>
  <si>
    <t>MY01524XC</t>
  </si>
  <si>
    <t>095800-1</t>
  </si>
  <si>
    <t>095800-2</t>
  </si>
  <si>
    <t>20-19550</t>
  </si>
  <si>
    <t>04G40 PP DIE CAST</t>
  </si>
  <si>
    <t>Change LOA from Die set to Die Part</t>
  </si>
  <si>
    <t>Customer Collection Status</t>
  </si>
  <si>
    <t>1w</t>
  </si>
  <si>
    <t>2w</t>
  </si>
  <si>
    <t>3w</t>
  </si>
  <si>
    <t>4w</t>
  </si>
  <si>
    <t>MY (LOCAL)</t>
  </si>
  <si>
    <t>TTL</t>
  </si>
  <si>
    <t>MF + MV (FTEC)</t>
  </si>
  <si>
    <t xml:space="preserve">                         </t>
  </si>
  <si>
    <t xml:space="preserve">          </t>
  </si>
  <si>
    <t>INVOICE DATE</t>
  </si>
  <si>
    <t>.</t>
  </si>
  <si>
    <t>MY01518XB</t>
  </si>
  <si>
    <t>MY01519XB</t>
  </si>
  <si>
    <t>MY01517XB</t>
  </si>
  <si>
    <t>20-19486</t>
  </si>
  <si>
    <t>20-19481</t>
  </si>
  <si>
    <t>PO116151</t>
  </si>
  <si>
    <t>Ø7.0XP17.4 2LINES; 27HOLES/LINE W330 LOWER DIE (SKD11)</t>
  </si>
  <si>
    <t>Ø7.0XP17.4 2LINES; 27HOLES/LINE W330 UPPER DIE (S50C)</t>
  </si>
  <si>
    <t>M9AC 03-01 DIE HOLDER (S50C)</t>
  </si>
  <si>
    <t>Truck Driver- Jay</t>
  </si>
  <si>
    <t>MY01528XB</t>
  </si>
  <si>
    <t>PO116345</t>
  </si>
  <si>
    <t>MY01520XB</t>
  </si>
  <si>
    <t>MY01525XB</t>
  </si>
  <si>
    <t>MY01526XB</t>
  </si>
  <si>
    <t>MPO73745</t>
  </si>
  <si>
    <t>20-19516</t>
  </si>
  <si>
    <t>MPO74001</t>
  </si>
  <si>
    <t>MPO74000</t>
  </si>
  <si>
    <t>20-19411 Rev. 01</t>
  </si>
  <si>
    <t>MY01209XB</t>
  </si>
  <si>
    <t>MY01210XB</t>
  </si>
  <si>
    <t>TLAX RING FR TRIM DIE LH</t>
  </si>
  <si>
    <t>TLAX RING FR TRIM DIE RH</t>
  </si>
  <si>
    <t>00262842509</t>
  </si>
  <si>
    <t>00263266050</t>
  </si>
  <si>
    <t>00263266218</t>
  </si>
  <si>
    <t>TDM_ACCTG_20_0020</t>
  </si>
  <si>
    <t>13749475-0</t>
  </si>
  <si>
    <t>13749500 B12</t>
  </si>
  <si>
    <t>MY50139XA</t>
  </si>
  <si>
    <t>PO22026</t>
  </si>
  <si>
    <t>20-19389 Rev. 01</t>
  </si>
  <si>
    <t>124238_1</t>
  </si>
  <si>
    <t>124239_1</t>
  </si>
  <si>
    <t>TGG BODY PIERCING &amp; CUTTING</t>
  </si>
  <si>
    <t>MY50140XA</t>
  </si>
  <si>
    <t>MY50141XA</t>
  </si>
  <si>
    <t>MY50142XA</t>
  </si>
  <si>
    <t>MY50143XA</t>
  </si>
  <si>
    <t>MY50144XA</t>
  </si>
  <si>
    <t>MY50145XA</t>
  </si>
  <si>
    <t>MY50146XA</t>
  </si>
  <si>
    <t>18181-6MAA-J000 COVER COMP. CONV | #1. DRAW1</t>
  </si>
  <si>
    <t>18181-6MAA-J000 COVER COMP. CONV | #2. RESTRIKE</t>
  </si>
  <si>
    <t>18181-6MAA-J000 COVER COMP. CONV | #3. TRIM</t>
  </si>
  <si>
    <t>18181-6MAA-J000 COVER COMP. CONV | #4. TOX / PIE 1 (TANDEM)</t>
  </si>
  <si>
    <t>18181-6MAA-J000 COVER COMP. CONV | #5. PIE 2 / LOUVER (TANDEM)</t>
  </si>
  <si>
    <t>18181-6MAA-J000 COVER COMP. CONV | #6. PIE 3 / PIE 4 (TANDEM)</t>
  </si>
  <si>
    <t>18181-6MAA-J000 COVER COMP. CONV | #7. PIE 5-BEND / CLINCH (TANDEM)</t>
  </si>
  <si>
    <t>PO22150</t>
  </si>
  <si>
    <t>20-19512 Rev. 02</t>
  </si>
  <si>
    <t>124241_1</t>
  </si>
  <si>
    <t>MY01530XB</t>
  </si>
  <si>
    <t>HS01-040-0004 DIE PLATE (SKD11 58-60 HRC)</t>
  </si>
  <si>
    <t>20-19552</t>
  </si>
  <si>
    <t>I3DETGGPRCC:TGG BODY PIERCING + CUTTING</t>
  </si>
  <si>
    <t>I3D6MACREST: 6MAA COV COM CON RESTRIKE DIE</t>
  </si>
  <si>
    <t>I3D6MACTRIM: 6MAA COV COMP CON TRIM DIE</t>
  </si>
  <si>
    <t xml:space="preserve">I3D6MACTXP1: 6MA COVCOMP CON T/P TANDEM DIE </t>
  </si>
  <si>
    <t>I3D6MACLVP2: 6MA COVCOMP CON L/P2 TANDEMDIE</t>
  </si>
  <si>
    <t>I3D6MACP3P4: 6MA COVCOMP CONP3/P4 TANDEM DIE</t>
  </si>
  <si>
    <t>I3D6MACP5BC: 6MA COVCOMP CONP5/B/CTANDEMDIE</t>
  </si>
  <si>
    <t xml:space="preserve">MY (LOCAL) ∑ </t>
  </si>
  <si>
    <t>Marlon Bermejo</t>
  </si>
  <si>
    <t>124243_1</t>
  </si>
  <si>
    <t>RECYCLE SHAVING DIE | KS88-040-00 #5</t>
  </si>
  <si>
    <t>RECYCLE SHAVING DIE | HS01-MN4-0000 #2</t>
  </si>
  <si>
    <t>MY01533XC</t>
  </si>
  <si>
    <t>MY01534XC</t>
  </si>
  <si>
    <t>MY01531XB</t>
  </si>
  <si>
    <t>20-19556</t>
  </si>
  <si>
    <t>MPO74113</t>
  </si>
  <si>
    <t>00263266421</t>
  </si>
  <si>
    <t>TDM_ACCTG_20_0021</t>
  </si>
  <si>
    <t>20% UPON DIE APPROVAL (NO DR, NO PEZA)</t>
  </si>
  <si>
    <t>DIE REPAIR</t>
  </si>
  <si>
    <t>13749525-B1</t>
  </si>
  <si>
    <t>MY01537XB</t>
  </si>
  <si>
    <t>MY01552XB</t>
  </si>
  <si>
    <t>20-19579</t>
  </si>
  <si>
    <t>PO22164</t>
  </si>
  <si>
    <t>PO22232</t>
  </si>
  <si>
    <t>TGSX CURLING 1 PUNCH LH (SKD11 58~60 HRC)</t>
  </si>
  <si>
    <t>I3DIPRP67RO: 67RO BODY ROUGH PIERCE DIE</t>
  </si>
  <si>
    <t>20-19560 Rev. 01</t>
  </si>
  <si>
    <t>MY01535XB</t>
  </si>
  <si>
    <t>MY01536XB</t>
  </si>
  <si>
    <t>Ø3 X P6 4 LINES; 25 HOLES/LINE ; W250</t>
  </si>
  <si>
    <t>20-19599</t>
  </si>
  <si>
    <t>20-19582</t>
  </si>
  <si>
    <t>MPO74298</t>
  </si>
  <si>
    <t>MY01532XB</t>
  </si>
  <si>
    <t>00263286546</t>
  </si>
  <si>
    <t>RJ Gumatay</t>
  </si>
  <si>
    <t>00263266500</t>
  </si>
  <si>
    <t>00263286579</t>
  </si>
  <si>
    <t>MY01546XB</t>
  </si>
  <si>
    <t>MY01547XB</t>
  </si>
  <si>
    <t>MY01548XB</t>
  </si>
  <si>
    <t>MY01549XB</t>
  </si>
  <si>
    <t>MY01550XB</t>
  </si>
  <si>
    <t>MY01551XB</t>
  </si>
  <si>
    <t>PO87720</t>
  </si>
  <si>
    <t>20-19590 Rev. 03</t>
  </si>
  <si>
    <t>MY01529XC</t>
  </si>
  <si>
    <t>PO22024</t>
  </si>
  <si>
    <t>KPYZ STAY MUFF COVER A (PI/BE)</t>
  </si>
  <si>
    <t>MY01555XB</t>
  </si>
  <si>
    <t>MY01556XB</t>
  </si>
  <si>
    <t>MY01558XB</t>
  </si>
  <si>
    <t>MY01559XB</t>
  </si>
  <si>
    <t>MY01560XB</t>
  </si>
  <si>
    <t>MY01561XB</t>
  </si>
  <si>
    <t>MY01562XB</t>
  </si>
  <si>
    <t>MY01538XA</t>
  </si>
  <si>
    <t>MY01539XA</t>
  </si>
  <si>
    <t>MY01540XA</t>
  </si>
  <si>
    <t>MY01541XA</t>
  </si>
  <si>
    <t>MY01542XA</t>
  </si>
  <si>
    <t>MY01543XA</t>
  </si>
  <si>
    <t>MY01544XA</t>
  </si>
  <si>
    <t>PO22272</t>
  </si>
  <si>
    <t>PO22270</t>
  </si>
  <si>
    <t>18181-6MAA-J000 COVER COMP. CONV | #1. DRAW1- RETENTION</t>
  </si>
  <si>
    <t>18181-6MAA-J000 COVER COMP. CONV | #2. RESTRIKE- RETENTION</t>
  </si>
  <si>
    <t>18181-6MAA-J000 COVER COMP. CONV | #3. TRIM- RETENTION</t>
  </si>
  <si>
    <t>18181-6MAA-J000 COVER COMP. CONV | #4. TOX / PIE 1 (TANDEM)- RETENTION</t>
  </si>
  <si>
    <t>18181-6MAA-J000 COVER COMP. CONV | #5. PIE 2 / LOUVER (TANDEM)- RETENTION</t>
  </si>
  <si>
    <t>18181-6MAA-J000 COVER COMP. CONV | #6. PIE 3 / PIE 4 (TANDEM)- RETENTION</t>
  </si>
  <si>
    <t>18181-6MAA-J000 COVER COMP. CONV | #7. PIE 5-BEND / CLINCH (TANDEM)- RETENTION</t>
  </si>
  <si>
    <t>67RO PIPE BODY UPPER DIE DRAW 4 (OM ALLOY OM33F)</t>
  </si>
  <si>
    <t>MY01527XA</t>
  </si>
  <si>
    <t>TGG BODY PIERCING &amp; CUTTING - RETENTION</t>
  </si>
  <si>
    <t>I3DKPYVTAND: KPYZ STAY MUF COVER A PI/BE</t>
  </si>
  <si>
    <t>I3D6MACDRAW: 6MAA COV. COMP CON. DRAW DIE</t>
  </si>
  <si>
    <t>I3D6MACREST: 6MAA COV COMP CON RESTRIKE DIE</t>
  </si>
  <si>
    <t>I3D6MACTXP1: 6MA COVCOMP CON T/P TANDEM DIE</t>
  </si>
  <si>
    <t>I3D6MACP3P4: 6MA COVCOMP CONP3/P4 TANDEMDIE</t>
  </si>
  <si>
    <t>I3DLSNEWDPT: LEVER SHIFT NEW DIE PLATE</t>
  </si>
  <si>
    <t>I3DLSNDPUNC: LEVER SHIFT NEW PUNCH</t>
  </si>
  <si>
    <t>I3DRESTRIKE: 67RO PIPE BODY RESTRIKE DIE</t>
  </si>
  <si>
    <t>MY01545XB</t>
  </si>
  <si>
    <t>GA80-32 TRIMMING COVER</t>
  </si>
  <si>
    <t>PO116855</t>
  </si>
  <si>
    <t>20-19561 Rev. 01</t>
  </si>
  <si>
    <t>MY01521XB</t>
  </si>
  <si>
    <t>MY01522XB</t>
  </si>
  <si>
    <t>MY01523XB</t>
  </si>
  <si>
    <t>20-19547</t>
  </si>
  <si>
    <t>B36-00B-273</t>
  </si>
  <si>
    <t>MY01557XC</t>
  </si>
  <si>
    <t>HS01-KA3-712 DIE CAST REPAIR</t>
  </si>
  <si>
    <t>PO#52475</t>
  </si>
  <si>
    <t>20-19622 Rev. 02</t>
  </si>
  <si>
    <t>10% 30 DAYS RETENTION; For re-date due to availability of vehicle.</t>
  </si>
  <si>
    <t>00263286760</t>
  </si>
  <si>
    <t>MY01554XB</t>
  </si>
  <si>
    <t>MY50147XA</t>
  </si>
  <si>
    <t>PO#52422</t>
  </si>
  <si>
    <t>20-19586</t>
  </si>
  <si>
    <t>PO52476</t>
  </si>
  <si>
    <t>NEW SHAVING DIE |  HS01-107-0000 CORE PLATE</t>
  </si>
  <si>
    <t>20-19482</t>
  </si>
  <si>
    <t>67RO DRAW 5 PIERCING PUNCH</t>
  </si>
  <si>
    <t>Project Name</t>
  </si>
  <si>
    <t>55329-0D510</t>
  </si>
  <si>
    <t>55425-0D130</t>
  </si>
  <si>
    <t>#1. BLANK</t>
  </si>
  <si>
    <t xml:space="preserve">#2. BEND </t>
  </si>
  <si>
    <t>#3. FORM</t>
  </si>
  <si>
    <t>#4. RESTRIKE</t>
  </si>
  <si>
    <t>#5. PIERCE-1</t>
  </si>
  <si>
    <t>#6.PIERCE-2</t>
  </si>
  <si>
    <t>#7. PIERCE-3</t>
  </si>
  <si>
    <t>#2. FORM</t>
  </si>
  <si>
    <t>#3. FLANGE</t>
  </si>
  <si>
    <t>Part Number</t>
  </si>
  <si>
    <t>#1127 PP</t>
  </si>
  <si>
    <t>#1131 BP</t>
  </si>
  <si>
    <t>#1129 PP</t>
  </si>
  <si>
    <t>#1130 PP</t>
  </si>
  <si>
    <t>#1125 CP</t>
  </si>
  <si>
    <t>#1126 CP</t>
  </si>
  <si>
    <t>#1109</t>
  </si>
  <si>
    <t xml:space="preserve">#1110 </t>
  </si>
  <si>
    <t>#1112</t>
  </si>
  <si>
    <t>#1113</t>
  </si>
  <si>
    <t>#1123 CP</t>
  </si>
  <si>
    <t>#1124 CP</t>
  </si>
  <si>
    <t>#1114</t>
  </si>
  <si>
    <t>NECKING</t>
  </si>
  <si>
    <t>2ND DRAWING</t>
  </si>
  <si>
    <t>SEPARATOR #2</t>
  </si>
  <si>
    <t>#298-2 CUTTING DIE</t>
  </si>
  <si>
    <t>#256-2 CUTTING PUNCH</t>
  </si>
  <si>
    <t>#299-2 CUTTING DIE</t>
  </si>
  <si>
    <t>#265-2 CUTTING PUNCH</t>
  </si>
  <si>
    <t>#266-2 CUTTING PUNCH</t>
  </si>
  <si>
    <t>#267-2 CUTTING PUNCH</t>
  </si>
  <si>
    <t>#268-2 CUTTING PUNCH</t>
  </si>
  <si>
    <t>#273 REV.4 CUTTING PUNCH</t>
  </si>
  <si>
    <t>#274 REV.4 CUTTING PUNCH</t>
  </si>
  <si>
    <t>#323-3 CUTTING DIE</t>
  </si>
  <si>
    <t>#324-3 CUTTING DIE</t>
  </si>
  <si>
    <t>#325-3 CUTTING DIE</t>
  </si>
  <si>
    <t>#326-3 CUTTING DIE</t>
  </si>
  <si>
    <t>WM09C/WM18 YOKE TA.D</t>
  </si>
  <si>
    <t>P3-30949 #730 DRAW PUNCH</t>
  </si>
  <si>
    <t>18181-R1AA-A000 COVER, CONVERTER</t>
  </si>
  <si>
    <t>#5521 PUNCH PLATE (S50C)</t>
  </si>
  <si>
    <t>#5558a DIE INSERT (SKD11)</t>
  </si>
  <si>
    <t>#1113 GUIDE PLATE 1 (HPM1)</t>
  </si>
  <si>
    <t>#3321 LOWER BACKING PLATE (S50C)</t>
  </si>
  <si>
    <t>#3314a KNOCKOUT INSERT (S50C)</t>
  </si>
  <si>
    <t>#4407 PIERCING PUNCH (SKD11)</t>
  </si>
  <si>
    <t>JNL-600 OUTER BOTTOM DRAWING MOLD</t>
  </si>
  <si>
    <t>STRIPPER PLATE (Z-DOWN)</t>
  </si>
  <si>
    <t>PIERCE PUNCH (SPAS4-50.P1.50)</t>
  </si>
  <si>
    <t>IERCE PUNCH (SPAS4-50.P1.60)</t>
  </si>
  <si>
    <t>STRIPPER PLATE (NEW)</t>
  </si>
  <si>
    <t>HALF COMP. 18307-TLBA-A020-M1-C400</t>
  </si>
  <si>
    <t>#2020 SLIDE GUIDE</t>
  </si>
  <si>
    <t>#2019 SLIDE GUIDE</t>
  </si>
  <si>
    <t>18307-TLAA-A30-M1-C400 HALF COMP #2 RESTRIKE</t>
  </si>
  <si>
    <t>0221 RESTRIKE PUNCH 1</t>
  </si>
  <si>
    <t>2223 RESTRIKE PUNCH 2</t>
  </si>
  <si>
    <t>18307-TLAA-A030-M1-C400 #2 CAM-RESTRIKE</t>
  </si>
  <si>
    <t>#2211 STRIPPER INSERT 1</t>
  </si>
  <si>
    <t>#2112 STRIPPER INSERT 2</t>
  </si>
  <si>
    <t>2011 RESTRIKE PUNCH</t>
  </si>
  <si>
    <t>18307-TLBA-A020-M1-C400 #2 RESTRIKE</t>
  </si>
  <si>
    <t>#2223 RESTRIKE PUNCH2</t>
  </si>
  <si>
    <t>#2214 DIE INSERT 1</t>
  </si>
  <si>
    <t>#2215 DIE INSERT 2</t>
  </si>
  <si>
    <t>BEND ROLL (SKD11 58-60 HRC)</t>
  </si>
  <si>
    <t>TIP (SKD11 58-60 HRC)</t>
  </si>
  <si>
    <t>PRESSURE (SKD11 58-60 HRC)</t>
  </si>
  <si>
    <t>CLAMP (SKD11 58-60 HRC)</t>
  </si>
  <si>
    <t>MANDREL (SKD11 58-60 HRC)</t>
  </si>
  <si>
    <t>KEY (S50C)</t>
  </si>
  <si>
    <t>KCN PIPE MODEL</t>
  </si>
  <si>
    <t>WR12 YOKE TA.D</t>
  </si>
  <si>
    <t>101615-07-017-00 HEAD PUNCH  (for stage 7)</t>
  </si>
  <si>
    <t>101615-06-017-00 HEAD PUNCH</t>
  </si>
  <si>
    <t>101615-75-017-00 HEAD PUNCH (for stage 7.5)</t>
  </si>
  <si>
    <t>HS01-107-0000 CORE PLATE</t>
  </si>
  <si>
    <t>1007 UPPPER PUNCH</t>
  </si>
  <si>
    <t>NEW DIECASTING DIE</t>
  </si>
  <si>
    <t>RECYCLE SHAVING DIE</t>
  </si>
  <si>
    <t>18181-6MAA-J000 COVER COMP. CONV</t>
  </si>
  <si>
    <t>#1. DRAW1</t>
  </si>
  <si>
    <t>#2. RESTRIKE</t>
  </si>
  <si>
    <t>#3. TRIM</t>
  </si>
  <si>
    <t>#4. TOX / PIE 1 (TANDEM)</t>
  </si>
  <si>
    <t>#5. PIE 2 / LOUVER (TANDEM)</t>
  </si>
  <si>
    <t>#6. PIE 3 / PIE 4 (TANDEM)</t>
  </si>
  <si>
    <t>#7. PIE 5-BEND / CLINCH (TANDEM)</t>
  </si>
  <si>
    <t>DIE CASTING DIE</t>
  </si>
  <si>
    <t>HS01-107-0000 (3-CAV) 204,205,206</t>
  </si>
  <si>
    <t>UC DIAPHRAGM 2R LO</t>
  </si>
  <si>
    <t>#137 CUT &amp; DRAW GUIDE (SKD11 58-60 HRC)</t>
  </si>
  <si>
    <t>#136 CUT &amp; DRAW PUNCH (DC53 60 61 HRC)</t>
  </si>
  <si>
    <t>BS41-24G05-02 (2-CAV) 7-8</t>
  </si>
  <si>
    <t>HS01-KA4-712 (2-CAV) 31-32</t>
  </si>
  <si>
    <t>UC CASE TA.D#2</t>
  </si>
  <si>
    <t>UC RESONATOR</t>
  </si>
  <si>
    <t>101436-08-021-01-00 STAMP PUNCH A</t>
  </si>
  <si>
    <t>100380-00-220-00 MARKING PUNCH (UCH-201)</t>
  </si>
  <si>
    <t>#1004 UPPER PUNCH</t>
  </si>
  <si>
    <t>WR12-814 YOKE</t>
  </si>
  <si>
    <t>101615-00-007-01 LOWER COMMON PLATE B (MODIFICATION)</t>
  </si>
  <si>
    <t>WR14 YOKE TA.D</t>
  </si>
  <si>
    <t>101538-11-011-04 TRIMMING DIE</t>
  </si>
  <si>
    <t>WR14B YOKE TA.D</t>
  </si>
  <si>
    <t>101538-11-052-01 TRIMMING PUNCH</t>
  </si>
  <si>
    <t>AT05 NOTHING</t>
  </si>
  <si>
    <t>100924-01-104-03 TRIMMING DIE (DCMX)</t>
  </si>
  <si>
    <t>WM12 TT YOKE TA.D</t>
  </si>
  <si>
    <t>100938-02-214-00 GUIDE SLEEVE</t>
  </si>
  <si>
    <t>AT05 YOKE TA.D</t>
  </si>
  <si>
    <t>101917-08-012-03 HEAD DIE</t>
  </si>
  <si>
    <t>WR12-814 YOKE TA.D (7.5th STAGE)</t>
  </si>
  <si>
    <t>101615-75-016-00 PUNCH MIDDLE (SKD11 58~60HRC)</t>
  </si>
  <si>
    <t>SS41-21D11 (#3)</t>
  </si>
  <si>
    <t>2311-35308-7-1700 RR EMBOSS CLINCH FIXTURE</t>
  </si>
  <si>
    <t>2311-35308-7-1100 RR EMBOSS CLINCH FIXTURE</t>
  </si>
  <si>
    <t>#110 DIE</t>
  </si>
  <si>
    <t>18310-T7B-J020-M1-2000 #8 CUT/PIERCE</t>
  </si>
  <si>
    <t>8808 PIERCING PUNCH</t>
  </si>
  <si>
    <t>8809 DIE INSERT</t>
  </si>
  <si>
    <t>NEW MAKE JIG</t>
  </si>
  <si>
    <t>23-4887602-7-0200 FR FOOT CLINCH FIXTURE</t>
  </si>
  <si>
    <t>23-4887402-7-0100 BOLT AW FIXTURE, BRACKET COMP</t>
  </si>
  <si>
    <t>23-4869302-7-5500 RAIL CHUCKING JIG</t>
  </si>
  <si>
    <t>23-4869602-7-0400 RAIL CHUCKING JIG</t>
  </si>
  <si>
    <t>101538-08-016-14 PUNCH (SHORT) (SKD11 58-60 HRC)</t>
  </si>
  <si>
    <t>101538-11-016-04 TRIMMING PUNCH (SKD11 58-60 HRC)</t>
  </si>
  <si>
    <t>101538-11-050-01 TRIMMING DIE (SKD11)</t>
  </si>
  <si>
    <t>UC CASE TA.D #1</t>
  </si>
  <si>
    <t>101436-08-034-00 DIE HOLDER (SKD11)</t>
  </si>
  <si>
    <t>UC CASE TA.D #2</t>
  </si>
  <si>
    <t>100381-08-834-00 DIE HOLDER (SKD11)</t>
  </si>
  <si>
    <t>01615-75-027-00 LOWER BACKING BASE</t>
  </si>
  <si>
    <t>101615-75-018-00 LIFTER PLATE</t>
  </si>
  <si>
    <t>101615-75-017-00 HEAD PUNCH</t>
  </si>
  <si>
    <t>101615-75-012-00 HEAD DIE</t>
  </si>
  <si>
    <t>101615-75-006-00 LOWER BACKING PLATE B</t>
  </si>
  <si>
    <t>101615-75-001-00 UPPER DIE SET</t>
  </si>
  <si>
    <t>101538-05-011-00 DIE RING (SKD11 58-60 HRC)</t>
  </si>
  <si>
    <t>101615-75-011-00 DIE RING (SKD11 58-60HRC)</t>
  </si>
  <si>
    <t>HS01-107-0000 (#30)</t>
  </si>
  <si>
    <t>WR19 YOKE TA.D</t>
  </si>
  <si>
    <t>50121-KZL-9300-H1 PIPE, STEERING HEAD</t>
  </si>
  <si>
    <t>#1. BULGING 1 &amp; 2</t>
  </si>
  <si>
    <t>#2. BULGING 3 &amp; 4</t>
  </si>
  <si>
    <t>#3. INS JIG 1 (BULGING)</t>
  </si>
  <si>
    <t>#4. INS JIG 1 (MACHINING)</t>
  </si>
  <si>
    <t>BENDING INSERT (SKD11 58~60HRC)</t>
  </si>
  <si>
    <t>BENDING PUNCH (SKD11 58~60HRC)</t>
  </si>
  <si>
    <t>GUIDE STOPPER (SKD11 58~60HRC)</t>
  </si>
  <si>
    <t>PIERCING DIE (SKD11 58~60HRC)</t>
  </si>
  <si>
    <t>GUIDE PIN</t>
  </si>
  <si>
    <t>BBE01316 RING PLATE</t>
  </si>
  <si>
    <t>BAG RING</t>
  </si>
  <si>
    <t>PLATE 1 - L1650 (SS400)</t>
  </si>
  <si>
    <t>PLATE 3 - L1682 (SKD11 HRC 58-60)</t>
  </si>
  <si>
    <t>PLATE 3 - L1683 (SKD11 HRC 58-60)</t>
  </si>
  <si>
    <t>PLATE 3 - L1684 (SKD11 HRC 58-60)</t>
  </si>
  <si>
    <t>PLATE 6 - L1738 (SKD11 HRC 58-60)</t>
  </si>
  <si>
    <t>PLATE 6 - L1739 (HPM1)</t>
  </si>
  <si>
    <t>PLATE 6 - L1740 (SKD11 HRC 58-60)</t>
  </si>
  <si>
    <t>PLATE 6 - L1741 (SKD11 HRC 58-60)</t>
  </si>
  <si>
    <t>PLATE 6 - L1742 (SKD11 HRC 58-60)</t>
  </si>
  <si>
    <t>PLATE 1 - L1651 (SS400)</t>
  </si>
  <si>
    <t>101389-075-017-00 HEAD PUNCH</t>
  </si>
  <si>
    <t>UC DIAPHRAGM 4R LO</t>
  </si>
  <si>
    <t>100832-00-001-02 LOWER COMMON PLATE (S45C)</t>
  </si>
  <si>
    <t>100832-00-002-02 UPPER COMMON PLATE (S45C)</t>
  </si>
  <si>
    <t>50127-K16-9000-H1 PATCH,R RR CROSS</t>
  </si>
  <si>
    <t>50128-K16-9000-H1 PATCH,L RR CROSS</t>
  </si>
  <si>
    <t>#1. BLANK/PIERCE (COMP)</t>
  </si>
  <si>
    <t>#2. BEND (TANDEM R &amp; L)</t>
  </si>
  <si>
    <t>#3. INSPECTION JIG (R &amp; L)</t>
  </si>
  <si>
    <t>50148/50149-K81 -N000-20 STAY R/L</t>
  </si>
  <si>
    <t>(STAY,R &amp; L RR COMB) | #1. BLANK/PIERCE (COMP)</t>
  </si>
  <si>
    <t>(STAY,R &amp; L RR COMB) | #2. BEND</t>
  </si>
  <si>
    <t>(STAY,R &amp; L RR COMB) | #3. INSPECTION JIG</t>
  </si>
  <si>
    <t>50107-K81 -N000-21 STAY,R</t>
  </si>
  <si>
    <t>50107-K81 -N000-20 STAY,L</t>
  </si>
  <si>
    <t>#2. BEND</t>
  </si>
  <si>
    <t>#3. INSPECTION JIG</t>
  </si>
  <si>
    <t>50161-K59-A100-20 GUSSET R, RR CUSHION</t>
  </si>
  <si>
    <t>50162-K81-N000-H1 GUSSET L, RR CUSHION</t>
  </si>
  <si>
    <t>#3. PIERCE (Ø9.2)/TRIMMING(TANDEM)</t>
  </si>
  <si>
    <t>#4. INSPECTION JIG</t>
  </si>
  <si>
    <t>81205-K25-9000-H1 BRKT,SEAT CATCH (OPTION A)</t>
  </si>
  <si>
    <t>50111-KZR-6000-H1 STAY, COMB SW (OPTION A)</t>
  </si>
  <si>
    <t>#1. BLANK/PIERCE (SEMI PROG)</t>
  </si>
  <si>
    <t xml:space="preserve"> #1. BLANK/PIERCE (COMP)</t>
  </si>
  <si>
    <t>HS01-KA3-712 SHAVING DIE</t>
  </si>
  <si>
    <t>#1003 DIE PLATE</t>
  </si>
  <si>
    <t>#1015 GUIDE PLATE</t>
  </si>
  <si>
    <t>#1007 UPPER PUNCH</t>
  </si>
  <si>
    <t>WM22 TERMINAL CASE TYPE B</t>
  </si>
  <si>
    <t>CORE INSERT 04-14 (SKD11 58-60 HRC)</t>
  </si>
  <si>
    <t>CORE INSERT 05-15 (SKD11 58-60 HRC)</t>
  </si>
  <si>
    <t>WM-TT YOKE TA.D</t>
  </si>
  <si>
    <t>100938-06-609-00 INNER DIE</t>
  </si>
  <si>
    <t>AT05 YOKE TA.D (7.5th stage)</t>
  </si>
  <si>
    <t>101917-75-017-00 HEAD PUNCH (SKD11 58~60HRC)</t>
  </si>
  <si>
    <t>101538-75-011-10 DIE RING (SHORT) (SKD11 58~60 HRC)</t>
  </si>
  <si>
    <t>WR14 YOKE TA.D 7.5 STAGE</t>
  </si>
  <si>
    <t>101538-75-017-00 HEAD PUNCH (LETTER C)</t>
  </si>
  <si>
    <t>101538-75-011-00 DIE RING (MIDDLE)</t>
  </si>
  <si>
    <t>101538-75-019-10 LOWER BACKING PLATE(SHORT)</t>
  </si>
  <si>
    <t>101538-75-012-00HEAD DIE</t>
  </si>
  <si>
    <t>WM12-TT YOKE TA.D</t>
  </si>
  <si>
    <t>101497-03-011-00 DIE RING</t>
  </si>
  <si>
    <t>101497-06-016-11 PUNCH (SHORT)</t>
  </si>
  <si>
    <t>101917-08-013-01 HEAD DIE BACKING</t>
  </si>
  <si>
    <t xml:space="preserve">WR15 YOKE TA.D </t>
  </si>
  <si>
    <t>CANCELLED (SI only)</t>
  </si>
  <si>
    <t>13749525-B20</t>
  </si>
  <si>
    <t>13749525-B19</t>
  </si>
  <si>
    <t>13749525-C7</t>
  </si>
  <si>
    <t>2020 / FDTED201207001</t>
  </si>
  <si>
    <t>10% 30 DAYS RETENTION (NO DR, NO PEZA)</t>
  </si>
  <si>
    <t>LTP1-FO-20-0658</t>
  </si>
  <si>
    <t>TDM_ACCTG_20_0022</t>
  </si>
  <si>
    <t>NEW SHAVING DIE</t>
  </si>
  <si>
    <t>HW30-729-0030 (CAV. 9-10)</t>
  </si>
  <si>
    <t>125515_1</t>
  </si>
  <si>
    <t>125507_1</t>
  </si>
  <si>
    <t>I3DBARCMRDN:BARCOVMUFFRESTRIKEDIEMODI</t>
  </si>
  <si>
    <t>I3DBARCMDDN:BARCOVMUFFDRAWDIENEW</t>
  </si>
  <si>
    <t>125511_1</t>
  </si>
  <si>
    <t>MY01586XC</t>
  </si>
  <si>
    <t>20-19632</t>
  </si>
  <si>
    <t>PO22344</t>
  </si>
  <si>
    <t>KYA BLANK PUNCH</t>
  </si>
  <si>
    <t>I3DKYABBITY: KYA BLANK PUNCH</t>
  </si>
  <si>
    <t>TDM_ACCTG_20_0023</t>
  </si>
  <si>
    <t>12/17/20 : CANCELLED (SI only)</t>
  </si>
  <si>
    <t>12/18/20 : CANCELLED (SI &amp; DR)</t>
  </si>
  <si>
    <t>12/18/20 : CANCELLED (SI only)</t>
  </si>
  <si>
    <t>MY01568XB</t>
  </si>
  <si>
    <t>MY01585XB</t>
  </si>
  <si>
    <t>KSA-IGC7 21-4886602-7-0800 BRACKET | PUNCH HOLDER PLATE (S50C)</t>
  </si>
  <si>
    <t>KSA-IGC7 21-4886602-7-0800 BRACKET | PUNCH PLATE INSERT (S50C)</t>
  </si>
  <si>
    <t>20-19588</t>
  </si>
  <si>
    <t>20-19650</t>
  </si>
  <si>
    <t>KSA-IGC7 21-4886602-7-0800 BRACKET</t>
  </si>
  <si>
    <t>PUNCH HOLDER PLATE (S50C)</t>
  </si>
  <si>
    <t>PUNCH PLATE INSERT (S50C)</t>
  </si>
  <si>
    <t>50% UPON COMPLETION; With NG (Design) For Repair (need insert)</t>
  </si>
  <si>
    <t>MY01582XC</t>
  </si>
  <si>
    <t>20-19652</t>
  </si>
  <si>
    <t>PO52629</t>
  </si>
  <si>
    <t>SHAVING DIE (RECYCLE) | HS01-KA3-7120 (#1)</t>
  </si>
  <si>
    <t>HS01-KA3-7120 (#1)</t>
  </si>
  <si>
    <t>SHAVING DIE (RECYCLE)</t>
  </si>
  <si>
    <t>TDM_ACCTG_20_0024</t>
  </si>
  <si>
    <t>12/21/20 : CANCELLED (SI &amp; DR)</t>
  </si>
  <si>
    <t>REPAIR</t>
  </si>
  <si>
    <t>LTP1-FO-20-1806</t>
  </si>
  <si>
    <t>MY01590XB</t>
  </si>
  <si>
    <t>K1914mod STRIPPER PLATE (SKD11 58-60 HRC)</t>
  </si>
  <si>
    <t>PO#21128</t>
  </si>
  <si>
    <t>20-19671 Rev. 01</t>
  </si>
  <si>
    <t>00263634992</t>
  </si>
  <si>
    <t>MY01569XB</t>
  </si>
  <si>
    <t>PO52525</t>
  </si>
  <si>
    <t>MY01564XB</t>
  </si>
  <si>
    <t>MY01563XB</t>
  </si>
  <si>
    <t>MY01565XB</t>
  </si>
  <si>
    <t>MY01566XB</t>
  </si>
  <si>
    <t>MY01567XB</t>
  </si>
  <si>
    <t>PO117184</t>
  </si>
  <si>
    <t>20-19609 Rev. 01</t>
  </si>
  <si>
    <t>FEEDER FINGER 2 RC82-00-02-0 (S50C)</t>
  </si>
  <si>
    <t>FEEDER FINGER 3 RC82-00-03-0 (S50C)</t>
  </si>
  <si>
    <t>FEEDER FINGER 4 RC82-00-04-0 (S50C)</t>
  </si>
  <si>
    <t>FEEDER FINGER 5 RC82-00-05-0 (S50C)</t>
  </si>
  <si>
    <t>FEEDER FINGER 6 RC82-00-06-0 (S50C)</t>
  </si>
  <si>
    <t>MY01591XB</t>
  </si>
  <si>
    <t>MY01592XB</t>
  </si>
  <si>
    <t>VPI-13360</t>
  </si>
  <si>
    <t>20-19625 Rev. 01</t>
  </si>
  <si>
    <t>JNS-350 OUTER BOTTOM UPPER | STRIPPER PLATE</t>
  </si>
  <si>
    <t>JNS-350 OUTER BOTTOM LOWER | DIE INSERT</t>
  </si>
  <si>
    <t>JNS-350 OUTER BOTTOM</t>
  </si>
  <si>
    <t>UPPER | STRIPPER PLATE</t>
  </si>
  <si>
    <t>LOWER | DIE INSERT</t>
  </si>
  <si>
    <t>00263660126</t>
  </si>
  <si>
    <t>00263660193</t>
  </si>
  <si>
    <t>MY01570XB</t>
  </si>
  <si>
    <t>MY01571XB</t>
  </si>
  <si>
    <t>20-19645</t>
  </si>
  <si>
    <t>20-19661</t>
  </si>
  <si>
    <t>PO52526</t>
  </si>
  <si>
    <t>#1003 LOWER PUNCH</t>
  </si>
  <si>
    <t>2311-35308-7-1100 RR EMBOSS</t>
  </si>
  <si>
    <t>PC/S</t>
  </si>
  <si>
    <t>SET/S</t>
  </si>
  <si>
    <t>Amount</t>
  </si>
  <si>
    <t>MY01575XB</t>
  </si>
  <si>
    <t>2311-35308-7-0900 RR EMBOSS | #108 DIE</t>
  </si>
  <si>
    <t>2311-35308-7-0900 RR EMBOSS</t>
  </si>
  <si>
    <t>#108 DIE</t>
  </si>
  <si>
    <t>FEEDER FINGER</t>
  </si>
  <si>
    <t>2 RC82-00-02-0 (S50C)</t>
  </si>
  <si>
    <t>3 RC82-00-03-0 (S50C)</t>
  </si>
  <si>
    <t>4 RC82-00-04-0 (S50C)</t>
  </si>
  <si>
    <t>5 RC82-00-05-0 (S50C)</t>
  </si>
  <si>
    <t>6 RC82-00-06-0 (S50C)</t>
  </si>
  <si>
    <t>BARAKO COVER MUFFLER</t>
  </si>
  <si>
    <t>#1. DRAW DIE(NEW) RTN</t>
  </si>
  <si>
    <t>#2. TRIM DIE(NEW) RTN</t>
  </si>
  <si>
    <t>I3D6MACDRAW: 6MAA COV.COMP.CON.DRAW DIE</t>
  </si>
  <si>
    <t>DR Only as per Sir Archie. Invoice will issue upon advise of Yutaka</t>
  </si>
  <si>
    <t>MY01572XB</t>
  </si>
  <si>
    <t>MY01573XB</t>
  </si>
  <si>
    <t>MY01574XB</t>
  </si>
  <si>
    <t>MY01581XB</t>
  </si>
  <si>
    <t>CR60-51 TRIMMING COVER (S50C)</t>
  </si>
  <si>
    <t>RC82-04-20-0 DIE HOLDER (S50C)</t>
  </si>
  <si>
    <t>20-19659</t>
  </si>
  <si>
    <t>PO117419</t>
  </si>
  <si>
    <t>0435</t>
  </si>
  <si>
    <t>MY01583XB</t>
  </si>
  <si>
    <t>MY01584XB</t>
  </si>
  <si>
    <t>MY01576XB</t>
  </si>
  <si>
    <t>MY01577XB</t>
  </si>
  <si>
    <t>DIECASTING DIE | HW30-729-0030 (CAV. 9-10)</t>
  </si>
  <si>
    <t>00263660463</t>
  </si>
  <si>
    <t>MY01579XB</t>
  </si>
  <si>
    <t>MY01593XB</t>
  </si>
  <si>
    <t>00263660452</t>
  </si>
  <si>
    <t>TDM_ACCTG_21_0001</t>
  </si>
  <si>
    <t>NOT YET</t>
  </si>
  <si>
    <t>13830250-B10</t>
  </si>
  <si>
    <t>13830250-C25</t>
  </si>
  <si>
    <t>13830275-A19</t>
  </si>
  <si>
    <t>13830275-C20</t>
  </si>
  <si>
    <t>13830275-C21</t>
  </si>
  <si>
    <t>STILL UNDER 30 DAYS PAYMENT TERMS</t>
  </si>
  <si>
    <t>MY01616XC</t>
  </si>
  <si>
    <t>MY01617XC</t>
  </si>
  <si>
    <t>MY01618XC</t>
  </si>
  <si>
    <t>PO22540</t>
  </si>
  <si>
    <t>20-19514 Rev. 01</t>
  </si>
  <si>
    <t>TLAX BODY RH BASE PLATE REPAIR CURL 2 (Z-DOWN)</t>
  </si>
  <si>
    <t>TLAX BODY LH BASE PLATE REPAIR CURL 2 (Z-DOWN)</t>
  </si>
  <si>
    <t>TLAX BODY LH 3D DESIGN CURL 3</t>
  </si>
  <si>
    <t xml:space="preserve">RH BASE PLATE REPAIR CURL 2 </t>
  </si>
  <si>
    <t>TLAX BODY (Z-DOWN)</t>
  </si>
  <si>
    <t xml:space="preserve">LH BASE PLATE REPAIR CURL 2 </t>
  </si>
  <si>
    <t>I3DTLAXLBPR:TLAXBODYLH BASEPLATE RPAIR CU2</t>
  </si>
  <si>
    <t>I3DTLAXRBPR:TLAXBODYRH BASEPLATE RPAIR CU2</t>
  </si>
  <si>
    <t>I3DTLAX3DDL:TLAX BODY LH 3D DESIGN CURL3</t>
  </si>
  <si>
    <t>SL27 SEAT ROUND STOPPER</t>
  </si>
  <si>
    <t>BLANKING</t>
  </si>
  <si>
    <t>BENDING</t>
  </si>
  <si>
    <t>MY01587XC</t>
  </si>
  <si>
    <t>MY50148XA</t>
  </si>
  <si>
    <t>NEW DIECASTING DIE | SS41-25G00 (3-CAV) #17,18,19</t>
  </si>
  <si>
    <t>PO52627</t>
  </si>
  <si>
    <t>20-19646 Rev. 01</t>
  </si>
  <si>
    <t>SS41-25G00 (3-CAV) #17,18,19</t>
  </si>
  <si>
    <t>PO52631</t>
  </si>
  <si>
    <t>SHAVING DIE (RECYCLE)|HS01-KA3-7120 (#2)</t>
  </si>
  <si>
    <t>Waiting for DR copy</t>
  </si>
  <si>
    <t>MY01578XB</t>
  </si>
  <si>
    <t>MY01580XB</t>
  </si>
  <si>
    <t>2311-35308-7-0500 FR EMBOSS | #104 DIE</t>
  </si>
  <si>
    <t>File Custom OT charges for unreturned boatnote</t>
  </si>
  <si>
    <t>File Custom OT charges for unreturned boatnote; 9/16 10AM, I called OCS Laguna if may docs na from OCS Cebu</t>
  </si>
  <si>
    <t>File Custom OT charges for unreturned boatnote; 9/15 4PM, pick-up docs inn Yamashin</t>
  </si>
  <si>
    <t>File Custom OT charges for unreturned boatnote; sabi ng OCS Laguna, wala pa daw, possible daw 9/17 pa dumatong sakanila</t>
  </si>
  <si>
    <t>For Redate 10-19-20; File Custom OT charges for unreturned boatnote</t>
  </si>
  <si>
    <t>MY01599XB</t>
  </si>
  <si>
    <t>PO117530</t>
  </si>
  <si>
    <t>20-19648 Rev. 01</t>
  </si>
  <si>
    <t>PO117586</t>
  </si>
  <si>
    <t>20-19674 Rev. 01</t>
  </si>
  <si>
    <t>RC63-07-04-0 PRESSURE PLATE (SKD11 58-60 HRC)</t>
  </si>
  <si>
    <t>RC63-07-04-0 PRESSURE PLATE</t>
  </si>
  <si>
    <t>MY01594XB</t>
  </si>
  <si>
    <t>MY01595XB</t>
  </si>
  <si>
    <t>MY01596XB</t>
  </si>
  <si>
    <t>20-19648 REV. 01</t>
  </si>
  <si>
    <t>RC296-06-01-0 2ND PIERCING PILOT (SKD11 58-60 HRC)</t>
  </si>
  <si>
    <t>RC296-07-07-0 REFORM CAM (SKD11 58-60 HRC)</t>
  </si>
  <si>
    <t>RC82-03-01-0 RESTRIKE PILOT (SKD11 58-60 HRC)</t>
  </si>
  <si>
    <t>RC296-06-01-0 2ND PIERCING PILOT</t>
  </si>
  <si>
    <t>RC296-07-07-0 REFORM CAM</t>
  </si>
  <si>
    <t>RC82-03-01-0 RESTRIKE PILOT</t>
  </si>
  <si>
    <t>MY01597XB</t>
  </si>
  <si>
    <t>00264092766</t>
  </si>
  <si>
    <t>Temporary Delivery</t>
  </si>
  <si>
    <t>MY01603XB</t>
  </si>
  <si>
    <t>MY01598XB</t>
  </si>
  <si>
    <t>MY01600XB</t>
  </si>
  <si>
    <t>RC296-03-09-0 DIE HOLDER (S50C)</t>
  </si>
  <si>
    <t>YRC4-10 TRIMMING COVER (S50C)</t>
  </si>
  <si>
    <t>Y5RC3-6 CROWN (SKD11 58-60 HRC)</t>
  </si>
  <si>
    <t>PE1-010-001-A SLIDE LOCK</t>
  </si>
  <si>
    <t>20-19676</t>
  </si>
  <si>
    <t>PO117591</t>
  </si>
  <si>
    <t>20-19684</t>
  </si>
  <si>
    <t>PO117680</t>
  </si>
  <si>
    <t>RC296-03-09-0 DIE HOLDER</t>
  </si>
  <si>
    <t>Y5RC3-6 CROWN</t>
  </si>
  <si>
    <t>MY01619XB</t>
  </si>
  <si>
    <t>MY01624XB</t>
  </si>
  <si>
    <t>PO22579</t>
  </si>
  <si>
    <t>C1NDNSHL4AC: HL4 ACCEL DIE INSERT</t>
  </si>
  <si>
    <t>00264092823</t>
  </si>
  <si>
    <t>21-19732 Rev. 01</t>
  </si>
  <si>
    <t>HL4 ACCEL BLANK DIE INSERT</t>
  </si>
  <si>
    <t>40% UPON DIE DELIVERY</t>
  </si>
  <si>
    <t>10% RETENTION</t>
  </si>
  <si>
    <t>MY01604XA</t>
  </si>
  <si>
    <t>MY01605XA</t>
  </si>
  <si>
    <t>20-19670</t>
  </si>
  <si>
    <t>VPI-13631</t>
  </si>
  <si>
    <t>JNL-600 INNER BOTTOM DRAW</t>
  </si>
  <si>
    <t>JNL-600 INNER BOTTOM DRAW (COMPONENT)</t>
  </si>
  <si>
    <t>MY01606XB</t>
  </si>
  <si>
    <t>21-19685</t>
  </si>
  <si>
    <t>MPO74975</t>
  </si>
  <si>
    <t>UC Diaphragm 2R Lo | #115 LANCING PUNCH (SKD11 58-60 HRC)</t>
  </si>
  <si>
    <t>INNER BOTTOM DRAW</t>
  </si>
  <si>
    <t>JNL-600 INNER BOTTOM</t>
  </si>
  <si>
    <t>INNER BOTTOM DRAW (COMPONENT)</t>
  </si>
  <si>
    <t>UC Diaphragm 2R Lo #115 Lancing Punch</t>
  </si>
  <si>
    <t>MY01601XB</t>
  </si>
  <si>
    <t>MY01602XB</t>
  </si>
  <si>
    <t>STC CUTTING BLADE 45° (SKD11 58-60 HRC) (AlCrN)</t>
  </si>
  <si>
    <t>STC CUTTING BLADE 50° (SKD11 58-60 HRC) (AlCrN)</t>
  </si>
  <si>
    <t>20-19649</t>
  </si>
  <si>
    <t>PO#16538</t>
  </si>
  <si>
    <t>STC CUTTING BLADE 45°</t>
  </si>
  <si>
    <t xml:space="preserve">STC CUTTING BLADE 50° </t>
  </si>
  <si>
    <t>00262842329</t>
  </si>
  <si>
    <t>00264092991</t>
  </si>
  <si>
    <t>00264093004</t>
  </si>
  <si>
    <t>00264116516</t>
  </si>
  <si>
    <t>TDM_ACCTG_21_0002</t>
  </si>
  <si>
    <t>DR not yet return from Yutaka</t>
  </si>
  <si>
    <t>50 % DOWN PAYMENT (NO DR, NO PEZA)</t>
  </si>
  <si>
    <t>LTP1- FO-20-0658</t>
  </si>
  <si>
    <t>MY01588XB</t>
  </si>
  <si>
    <t>20-19644</t>
  </si>
  <si>
    <t>PO22356</t>
  </si>
  <si>
    <t>HL4 ACCEL BLANKING BACKING PLATE</t>
  </si>
  <si>
    <t>I3DHL4ACCEL:HL4 ACCEL BLANKING BACKING PI</t>
  </si>
  <si>
    <t>ISUZU_AMC</t>
  </si>
  <si>
    <t>MY01642XB</t>
  </si>
  <si>
    <t>21-19754</t>
  </si>
  <si>
    <t>PO52982</t>
  </si>
  <si>
    <t>#1113 PUNCH (SKD11 58-60 HRC) (KTT)</t>
  </si>
  <si>
    <t>MY01639XB</t>
  </si>
  <si>
    <t>MY01640XB</t>
  </si>
  <si>
    <t>MY01641XB</t>
  </si>
  <si>
    <t>20-19559 Rev. 01</t>
  </si>
  <si>
    <t>21-19753</t>
  </si>
  <si>
    <t>PO22609</t>
  </si>
  <si>
    <t>LEVER SHIFT DIE PLATE</t>
  </si>
  <si>
    <t>LEVER SHIFT PUNCH</t>
  </si>
  <si>
    <t>BENDING DIE HOLDER</t>
  </si>
  <si>
    <t>PD SPACER 1</t>
  </si>
  <si>
    <t>PD SPACER 2</t>
  </si>
  <si>
    <t>C1OBNDDHLDR: BENDING DIE HOLDER</t>
  </si>
  <si>
    <t>C1OPDSPCR1X: PD SPACER 1</t>
  </si>
  <si>
    <t>C1OPDSPCR2X: PD SPACER 2</t>
  </si>
  <si>
    <t>MY01635XC</t>
  </si>
  <si>
    <t>MY01636XC</t>
  </si>
  <si>
    <t>MY01637XC</t>
  </si>
  <si>
    <t>MY01638XC</t>
  </si>
  <si>
    <t>MVL CL/HSG #7 SC3 IKERU</t>
  </si>
  <si>
    <t>MVL CL/HSG #7 SC2 BACK BLOCK</t>
  </si>
  <si>
    <t>MVL CL/HSG #6 CENTER KEY SLIDE 2058</t>
  </si>
  <si>
    <t>MVL CL/HSG #6 CENTER KEY SLIDE 2059</t>
  </si>
  <si>
    <t>JO#42066</t>
  </si>
  <si>
    <t>20-19683 Rev. 01</t>
  </si>
  <si>
    <t>MVL CL/HSG</t>
  </si>
  <si>
    <t>#7 SC3 IKERU</t>
  </si>
  <si>
    <t>#7 SC2 BACK BLOCK</t>
  </si>
  <si>
    <t>#6 CENTER KEY SLIDE 2058</t>
  </si>
  <si>
    <t>#6 CENTER KEY SLIDE 2059</t>
  </si>
  <si>
    <t>FCC</t>
  </si>
  <si>
    <t>YUTAKA</t>
  </si>
  <si>
    <t>SANYO</t>
  </si>
  <si>
    <t>IMASEN</t>
  </si>
  <si>
    <t>MITSUBA</t>
  </si>
  <si>
    <t>SHOWA</t>
  </si>
  <si>
    <t>FCTEC</t>
  </si>
  <si>
    <t>ISUZU</t>
  </si>
  <si>
    <t>GOSHI</t>
  </si>
  <si>
    <t>MAHLE</t>
  </si>
  <si>
    <t>NHK</t>
  </si>
  <si>
    <t>OGINO</t>
  </si>
  <si>
    <t>YAMASHIN</t>
  </si>
  <si>
    <t>F.TECH</t>
  </si>
  <si>
    <t>FCC BRASIL</t>
  </si>
  <si>
    <t>VSO</t>
  </si>
  <si>
    <t>Local Customer</t>
  </si>
  <si>
    <t>Days</t>
  </si>
  <si>
    <t>A</t>
  </si>
  <si>
    <t>B</t>
  </si>
  <si>
    <t>C</t>
  </si>
  <si>
    <t>D</t>
  </si>
  <si>
    <t>Under 30 days</t>
  </si>
  <si>
    <t>Reason</t>
  </si>
  <si>
    <t>A
Over 150</t>
  </si>
  <si>
    <t>B
Over 60</t>
  </si>
  <si>
    <r>
      <t xml:space="preserve">Commitment by Customer
</t>
    </r>
    <r>
      <rPr>
        <b/>
        <sz val="10"/>
        <color theme="1"/>
        <rFont val="Arial"/>
        <family val="2"/>
      </rPr>
      <t>(Collection Month)</t>
    </r>
  </si>
  <si>
    <t>MY01614XB</t>
  </si>
  <si>
    <t>MY01615XB</t>
  </si>
  <si>
    <t>21-19704</t>
  </si>
  <si>
    <t>Ø3.0 X P6 (8 LINES; 42 HOLES/LINE; W500) LOWER DIE</t>
  </si>
  <si>
    <t>Ø3.0 X P6 (8 LINES; 42 HOLES/LINE; W500) UPPER DIE</t>
  </si>
  <si>
    <t xml:space="preserve">Customer Code 
(Based on P.O)
</t>
  </si>
  <si>
    <t>(Weight: 5.74kg)</t>
  </si>
  <si>
    <t>(Weight: 7.20kg)</t>
  </si>
  <si>
    <t>20-19541 Rev. 01</t>
  </si>
  <si>
    <t>00264116819</t>
  </si>
  <si>
    <t>MY01633XB</t>
  </si>
  <si>
    <t>MY01613XB</t>
  </si>
  <si>
    <t>21-19688 Rev. 01</t>
  </si>
  <si>
    <t xml:space="preserve">KSA-IGC7 23-457702-7-3500 BEND4  5OF7 (LOWER RAIL) LOWER BEND INSERT </t>
  </si>
  <si>
    <t>HS01-107-0000 DIE NO. 28 UPPER DIE</t>
  </si>
  <si>
    <t>PO52904</t>
  </si>
  <si>
    <t>20-19653 Rev. 02</t>
  </si>
  <si>
    <t>MY01589XC</t>
  </si>
  <si>
    <t>MY01607XA</t>
  </si>
  <si>
    <t>PO22473</t>
  </si>
  <si>
    <t>TANDEM DIE KSW STAY A MUFF COVER (PI/BE)</t>
  </si>
  <si>
    <t>RPY/5MS TRIM DIE NEW</t>
  </si>
  <si>
    <t>I3DKSWTANBP: TANDEM DIE KSW STAY MUFF CVR</t>
  </si>
  <si>
    <t>C1O67ROPUD5:67RO PIPE BDY UPPER DIE DRAW 5</t>
  </si>
  <si>
    <t>DIE CAST|HS01-107-0000 DIE NO. 28 UPPER DIE</t>
  </si>
  <si>
    <t>DIE CAST</t>
  </si>
  <si>
    <t>67RO PIPE BODY</t>
  </si>
  <si>
    <t>Over 150 days</t>
  </si>
  <si>
    <t>Customer Name</t>
  </si>
  <si>
    <t>Over 30 days</t>
  </si>
  <si>
    <t>Over 60 days</t>
  </si>
  <si>
    <t>UNCOLLECTED ACCOUNTS RECEIVABLE SUMMARY</t>
  </si>
  <si>
    <r>
      <rPr>
        <b/>
        <sz val="14"/>
        <color rgb="FFFF0000"/>
        <rFont val="Arial"/>
        <family val="2"/>
      </rPr>
      <t xml:space="preserve">                                                                                                                                                               </t>
    </r>
    <r>
      <rPr>
        <b/>
        <u/>
        <sz val="14"/>
        <color rgb="FFFF0000"/>
        <rFont val="Arial"/>
        <family val="2"/>
      </rPr>
      <t>COLLECTION FLOW</t>
    </r>
  </si>
  <si>
    <t>UPPER DIE DRAW 2</t>
  </si>
  <si>
    <t>UPPER DIE DRAW 3</t>
  </si>
  <si>
    <t>UPPER DIE DRAW 5</t>
  </si>
  <si>
    <t>RESTRIKE DIE</t>
  </si>
  <si>
    <t>67RO PIPE BODY RESTRIKE DIE</t>
  </si>
  <si>
    <t>MY01626XB</t>
  </si>
  <si>
    <t>MY01612XB</t>
  </si>
  <si>
    <t>KSA-IGC7 23-457702-7-3200 BEND1  2OF7 (LOWER RAIL) UPPER BEND INSERT</t>
  </si>
  <si>
    <t>KSA-IGC7 23-457702-7-3500 BEND4  5OF7 (LOWER RAIL) LOWER BEND INSERT</t>
  </si>
  <si>
    <t>Remarks/Partial Payment Terms</t>
  </si>
  <si>
    <t>MY01608XB</t>
  </si>
  <si>
    <t>PO117890</t>
  </si>
  <si>
    <t xml:space="preserve">21-19703 </t>
  </si>
  <si>
    <t>UC DIAPHRAGM 2R LO | #111 LANCING DIE B</t>
  </si>
  <si>
    <t>MY01609XB</t>
  </si>
  <si>
    <t>MY01621XB</t>
  </si>
  <si>
    <t>MY01625XB</t>
  </si>
  <si>
    <t>PO117990</t>
  </si>
  <si>
    <t>UC DIAPHRAGM 2R LO | #110 LANCING DIE A</t>
  </si>
  <si>
    <t>#110 LANCING DIE A</t>
  </si>
  <si>
    <t>#111 LANCING DIE B</t>
  </si>
  <si>
    <t>MPO75120</t>
  </si>
  <si>
    <t>00264583615</t>
  </si>
  <si>
    <t>MY01620XB</t>
  </si>
  <si>
    <t>MY01651XB</t>
  </si>
  <si>
    <t>MY01611XB</t>
  </si>
  <si>
    <t>MY01610XB</t>
  </si>
  <si>
    <t>MY01622XB</t>
  </si>
  <si>
    <t>MY01623XB</t>
  </si>
  <si>
    <t>21-19695</t>
  </si>
  <si>
    <t>PO117985</t>
  </si>
  <si>
    <t>RC82-03-10-0 DIE HOLDER (S50C)</t>
  </si>
  <si>
    <t>PO118266</t>
  </si>
  <si>
    <t>00264583716</t>
  </si>
  <si>
    <t>126509-1</t>
  </si>
  <si>
    <t>59326-1</t>
  </si>
  <si>
    <t>TDM_ACCTG_21_0003</t>
  </si>
  <si>
    <t>LTP1-FO-21-0176</t>
  </si>
  <si>
    <t>MY01632XB</t>
  </si>
  <si>
    <t>MY01634XB</t>
  </si>
  <si>
    <t>PO52903</t>
  </si>
  <si>
    <t>PO52905</t>
  </si>
  <si>
    <t>DIE CAST | HS01-107-0000 DIE NO. 19 UPPER DIE</t>
  </si>
  <si>
    <t>DIE CAST | HS01-302-0000 UPPER DIE</t>
  </si>
  <si>
    <t>HS01-107-0000 DIE NO. 19 UPPER DIE</t>
  </si>
  <si>
    <t>HS01-302-0000 UPPER DIE</t>
  </si>
  <si>
    <t>MY01648XB</t>
  </si>
  <si>
    <t>MY01649XB</t>
  </si>
  <si>
    <t>126513_1</t>
  </si>
  <si>
    <t>Ø7.0 X P10 (2LINES; 26HOLES/LINE W520) LOWER DIE</t>
  </si>
  <si>
    <t>Ø7.0 X P10 (2LINES; 26HOLES/LINE W520) UPPER DIE</t>
  </si>
  <si>
    <t>21-19731</t>
  </si>
  <si>
    <t>(Weight: 2.70kg)</t>
  </si>
  <si>
    <t>(Weight: 3.94kg)</t>
  </si>
  <si>
    <t>MY01650XB</t>
  </si>
  <si>
    <t>MY01653XB</t>
  </si>
  <si>
    <t>PO118313</t>
  </si>
  <si>
    <t>21-19736 Rev. 01</t>
  </si>
  <si>
    <t>21-19723 Rev. 01</t>
  </si>
  <si>
    <t>RC57-05-01-0 DIES</t>
  </si>
  <si>
    <t>GA80-32 OUTSIDE</t>
  </si>
  <si>
    <t>#3. RESTRIKE DIE (NEW PARTS AND MODIFICATION)</t>
  </si>
  <si>
    <t>BARAKO COVER MUFFLER #3. RESTRIKE DIE- RETENTION</t>
  </si>
  <si>
    <t>Jay Rasonable</t>
  </si>
  <si>
    <t>OCS -RJ (Salvador)</t>
  </si>
  <si>
    <t>00264583985</t>
  </si>
  <si>
    <t>00264583996</t>
  </si>
  <si>
    <t>TDM_ACCTG_21_0004</t>
  </si>
  <si>
    <t>CANCELLED (SI &amp;DR)</t>
  </si>
  <si>
    <t>10% UPON DIE DELIVERY (NO DR, NO PEZA)</t>
  </si>
  <si>
    <t>MY01661XB</t>
  </si>
  <si>
    <t>MY01662XB</t>
  </si>
  <si>
    <t>MY01663XB</t>
  </si>
  <si>
    <t>MY01664XB</t>
  </si>
  <si>
    <t>20-19597</t>
  </si>
  <si>
    <t>PO22613</t>
  </si>
  <si>
    <t>TLAX CAMPIERCE LH DIE INSERT A</t>
  </si>
  <si>
    <t>TLAX CAMPIERCE LH DIE INSERT B</t>
  </si>
  <si>
    <t>TLAX CAMPIERCE RH DIE INSERT A</t>
  </si>
  <si>
    <t>TLAX CAMPIERCE RH DIE INSERT B</t>
  </si>
  <si>
    <t>TLAX CAMPIERCE</t>
  </si>
  <si>
    <t>LH DIE INSERT A</t>
  </si>
  <si>
    <t>LH DIE INSERT B</t>
  </si>
  <si>
    <t>RH DIE INSERT A</t>
  </si>
  <si>
    <t>RH DIE INSERT B</t>
  </si>
  <si>
    <t>I3DTLALDISA: TLAX CAMPIERCE LH DIE INSERT A</t>
  </si>
  <si>
    <t>I3DTLALDISB: TLAX CAMPIERCE LH DIE INSERT B</t>
  </si>
  <si>
    <t>I3DTLARDISA: TLAX CAMPIERCE RH DIE INSERT A</t>
  </si>
  <si>
    <t>I3DTLARDISB: TLAX CAMPIERCE RH DIE INSERT B</t>
  </si>
  <si>
    <t>MY50202XA</t>
  </si>
  <si>
    <t>P.O. NO.</t>
  </si>
  <si>
    <t>ITEM NO.</t>
  </si>
  <si>
    <t>MY01652XB</t>
  </si>
  <si>
    <t>MY01654XB</t>
  </si>
  <si>
    <t>MY01655XB</t>
  </si>
  <si>
    <t>MY01656XB</t>
  </si>
  <si>
    <t>CR60 INLET DIE HOLDER</t>
  </si>
  <si>
    <t>GV60 TRIM DIE HOLDER</t>
  </si>
  <si>
    <t>RC89-05-03-0 STRIPPER</t>
  </si>
  <si>
    <t>Y2RC 03-11 STOP PIN</t>
  </si>
  <si>
    <t>126526-1</t>
  </si>
  <si>
    <t>20-19568</t>
  </si>
  <si>
    <t>PO53023</t>
  </si>
  <si>
    <t>NEW SHAVING DIE | YS4X7-0000 DIE #3</t>
  </si>
  <si>
    <t>YS4X7-0000 DIE #3</t>
  </si>
  <si>
    <t>Jorlan Natividad</t>
  </si>
  <si>
    <t>20-19673 Rev. 01</t>
  </si>
  <si>
    <t>C1NRPY5MSTD:RPY/5MS TRIM DIE NEW</t>
  </si>
  <si>
    <t>00264600884</t>
  </si>
  <si>
    <t>MY50183XA</t>
  </si>
  <si>
    <t>20-19666 REV. 02</t>
  </si>
  <si>
    <t>20-19666 Rev. 02</t>
  </si>
  <si>
    <t>K88R | 50102-K88S-J401-H1 PIPE, L SUB FRAME #5. INSPECTION JIG</t>
  </si>
  <si>
    <t>MY50178XA</t>
  </si>
  <si>
    <t>K88R | 50101-K88S-J401-H1 PIPE, R SUB FRAME #5. INSPECTION JIG</t>
  </si>
  <si>
    <t xml:space="preserve">K88R </t>
  </si>
  <si>
    <t>50101-K88S-J401-H1 PIPE, R SUB FRAME #5. INSPECTION JIG</t>
  </si>
  <si>
    <t>50102-K88S-J401-H1 PIPE, L SUB FRAME #5. INSPECTION JIG</t>
  </si>
  <si>
    <t>K88R</t>
  </si>
  <si>
    <t>DR Only as per Sir Archie. Invoice will issue upon advise of Goshi</t>
  </si>
  <si>
    <t>MY01691XB</t>
  </si>
  <si>
    <t>PO53072</t>
  </si>
  <si>
    <t>21-19754 Rev. 01</t>
  </si>
  <si>
    <t>NEW PUNCH FOR KTT - PLATE CLUTCH #1113 (PIERCE)</t>
  </si>
  <si>
    <t>NEW PUNCH FOR KTT</t>
  </si>
  <si>
    <t>PLATE CLUTCH #1113 (PIERCE)</t>
  </si>
  <si>
    <t>MY01690XB</t>
  </si>
  <si>
    <t>NEW PUNCH FOR KTT - PLATE CLUTCH #1113 (UPPER)</t>
  </si>
  <si>
    <t>PLATE CLUTCH #1113 (UPPER)</t>
  </si>
  <si>
    <t>MY50191XA</t>
  </si>
  <si>
    <t>MY50196XA</t>
  </si>
  <si>
    <t>YAMAHA (NMAX) | B63-F1197-00 CROSS TUBE 2 | #1. BEND ROLL (SET)</t>
  </si>
  <si>
    <t>21-19701</t>
  </si>
  <si>
    <t>YAMAHA (NMAX)</t>
  </si>
  <si>
    <t>B63-F1197-00 CROSS TUBE 2 | #1. BEND ROLL (SET)</t>
  </si>
  <si>
    <t>YAMAHA (NMAX) | B6H-F1191-00 DOWN TUBE 1 | #1. BEND ROLL (SET)</t>
  </si>
  <si>
    <t>B6H-F1191-00 DOWN TUBE 1 | #1. BEND ROLL (SET)</t>
  </si>
  <si>
    <t>MY01693XB</t>
  </si>
  <si>
    <t>MY01692XB</t>
  </si>
  <si>
    <t>NEW PUNCH FOR KTT - PLATE CLUTCH #1113 (LOWER)</t>
  </si>
  <si>
    <t>PLATE CLUTCH #1113 (LOWER)</t>
  </si>
  <si>
    <t>PO53267</t>
  </si>
  <si>
    <t>MY01297XB</t>
  </si>
  <si>
    <t>PO22845</t>
  </si>
  <si>
    <t>TZ5 FACE LH TRIM 1 DIE PLATE</t>
  </si>
  <si>
    <t>FDTP Truck -Jayson</t>
  </si>
  <si>
    <t>Joan Bariring/Kenneth</t>
  </si>
  <si>
    <t>19-18837 Rev. 02</t>
  </si>
  <si>
    <t>MY50149XA</t>
  </si>
  <si>
    <t>MY50150XA</t>
  </si>
  <si>
    <t>MY50151XA</t>
  </si>
  <si>
    <t>MY50152XA</t>
  </si>
  <si>
    <t>MY50153XA</t>
  </si>
  <si>
    <t>MY50154XA</t>
  </si>
  <si>
    <t>MY50155XA</t>
  </si>
  <si>
    <t>PO88896</t>
  </si>
  <si>
    <t>PO88894</t>
  </si>
  <si>
    <t>PO88895</t>
  </si>
  <si>
    <t>K88R | 50192-KWW-6400-H1 PLATE, L PIVOT #1. PROGRESSIVE</t>
  </si>
  <si>
    <t>K88R | 50192-KWW-6400-H1 PLATE, L PIVOT #2. INSPECTION JIG</t>
  </si>
  <si>
    <t>K88R | 50191-K88S-J401-H1 PLATE, R PIVOT #1. PROGRESSIVE</t>
  </si>
  <si>
    <t>K88R | 50191-K88S-J401-H1 PLATE, R PIVOT #2. INSPECTION JIG</t>
  </si>
  <si>
    <t>K88R | 50159-KZV-Y000-H1 STAY COMB SW #1. PIERCE/BLANK (SEMI PROG)</t>
  </si>
  <si>
    <t>K88R | 50159-KZV-Y000-H1 STAY COMB SW #2.  BEND</t>
  </si>
  <si>
    <t>K88R | 50159-KZV-Y000-H1 STAY COMB SW #3. INSPECTION JIG</t>
  </si>
  <si>
    <t>MY50169XA</t>
  </si>
  <si>
    <t>MY50170XA</t>
  </si>
  <si>
    <t>MY50171XA</t>
  </si>
  <si>
    <t>MY50172XA</t>
  </si>
  <si>
    <t>MY50173XA</t>
  </si>
  <si>
    <t>PO88893</t>
  </si>
  <si>
    <t>K88R | 50119-K88S-J400-20 STAY A #1. COMP</t>
  </si>
  <si>
    <t>K88R | 50119-K88S-J400-20 STAY A #2. DRAW</t>
  </si>
  <si>
    <t>K88R | 50119-K88S-J400-20 STAY A #3. BEND</t>
  </si>
  <si>
    <t>K88R | 50119-K88S-J400-20 STAY A #4. TRIM PIE</t>
  </si>
  <si>
    <t>K88R | 50119-K88S-J400-20 STAY A #5. INSPECTION JIG</t>
  </si>
  <si>
    <t>C1OTZ5FLHDP: TZ5 FACE LH TRIM 1 DIE PLATE</t>
  </si>
  <si>
    <t>MY01701XB</t>
  </si>
  <si>
    <t>MY01702XB</t>
  </si>
  <si>
    <t>MY01703XB</t>
  </si>
  <si>
    <t>HS01-KA3-712 SHAVING DIE | #1015 GUIDE PLATE (HPM1)</t>
  </si>
  <si>
    <t>HS01-107-0000 CORE PLATE | #1010 KNOCKOUT HOLDER (S50C)</t>
  </si>
  <si>
    <t>HS01-107-0000 CORE PLATE | #1015 GUIDE PLATE (HPM1)</t>
  </si>
  <si>
    <t>21-19841</t>
  </si>
  <si>
    <t>B36-00B-315</t>
  </si>
  <si>
    <t>MY01713XB</t>
  </si>
  <si>
    <t>HL4 ACCEL BLANK DIE INSERT (SKD11 EXTRACTION)</t>
  </si>
  <si>
    <t>I3DHL4BDISE: HL4 ACCEL BLANK DIE INSERT</t>
  </si>
  <si>
    <t>PO22974</t>
  </si>
  <si>
    <t>STATEMENT OF ACCOUNTS</t>
  </si>
  <si>
    <t>MY50156XA</t>
  </si>
  <si>
    <t>MY50157XA</t>
  </si>
  <si>
    <t>MY50158XA</t>
  </si>
  <si>
    <t>PO88914</t>
  </si>
  <si>
    <t>K88R | 50165-KZV-T002-H1 STAY, L FR FUEL TANK #1. COMP</t>
  </si>
  <si>
    <t>K88R | 50165-KZV-T002-H1 STAY, L FR FUEL TANK #2. FORM</t>
  </si>
  <si>
    <t>K88R | 50165-KZV-T002-H1 STAY, L FR FUEL TANK #3. INSPECTION JIG</t>
  </si>
  <si>
    <t>MY50159XA</t>
  </si>
  <si>
    <t>MY50160XA</t>
  </si>
  <si>
    <t>MY50161XA</t>
  </si>
  <si>
    <t>MY50162XA</t>
  </si>
  <si>
    <t>PO88915</t>
  </si>
  <si>
    <t>K88R | 50160-K88-L200-H1 STAY, R FR FUEL TANK #1. COMP</t>
  </si>
  <si>
    <t>K88R | 50160-K88-L200-H1 STAY, R FR FUEL TANK #2. FORM</t>
  </si>
  <si>
    <t>K88R | 50160-K88-L200-H1 STAY, R FR FUEL TANK #3. BEND</t>
  </si>
  <si>
    <t>K88R | 50160-K88-L200-H1 STAY, R FR FUEL TANK #4. INSPECTION JIG</t>
  </si>
  <si>
    <t>MY50163XA</t>
  </si>
  <si>
    <t>MY50164XA</t>
  </si>
  <si>
    <t>MY50165XA</t>
  </si>
  <si>
    <t>MY50166XA</t>
  </si>
  <si>
    <t>MY50167XA</t>
  </si>
  <si>
    <t>MY50168XA</t>
  </si>
  <si>
    <t>PO88918</t>
  </si>
  <si>
    <t>K88R | 50127-KZV-L000-H1 STAY, HARNESS GUIDE #1. COMP</t>
  </si>
  <si>
    <t>K88R | 50127-KZV-L000-H1 STAY, HARNESS GUIDE #2. BEND-1</t>
  </si>
  <si>
    <t>K88R | 50127-KZV-L000-H1 STAY, HARNESS GUIDE #3. FORM</t>
  </si>
  <si>
    <t>K88R | 50127-KZV-L000-H1 STAY, HARNESS GUIDE #4. BEND-2</t>
  </si>
  <si>
    <t>K88R | 50127-KZV-L000-H1 STAY, HARNESS GUIDE #5. PIE 1 &amp; 2</t>
  </si>
  <si>
    <t>K88R | 50127-KZV-L000-H1 STAY, HARNESS GUIDE #6. INSPECTION JIG</t>
  </si>
  <si>
    <t>MY50174XA</t>
  </si>
  <si>
    <t>MY50175XA</t>
  </si>
  <si>
    <t>MY50176XA</t>
  </si>
  <si>
    <t>MY50177XA</t>
  </si>
  <si>
    <t>MY50222XA</t>
  </si>
  <si>
    <t>PO88916</t>
  </si>
  <si>
    <t>K88R | 50101-K88S-J401-H1 PIPE, R SUB FRAME #1. STAMPING 1/STAMPING 2 (TANDEM)</t>
  </si>
  <si>
    <t>K88R | 50101-K88S-J401-H1 PIPE, R SUB FRAME #2. ANGLE CUT (INITIAL PIE &amp; NOTCHING)</t>
  </si>
  <si>
    <t>K88R | 50101-K88S-J401-H1 PIPE, R SUB FRAME #3. DRILLING JIG1 Ø5</t>
  </si>
  <si>
    <t>K88R | 50101-K88S-J401-H1 PIPE, R SUB FRAME #4. DRILLING JIG2 Ø5</t>
  </si>
  <si>
    <t xml:space="preserve">K88R | 50101-K88S-J401-H1 PIPE, R SUB FRAME #6. BEND ROLL </t>
  </si>
  <si>
    <t>MY50180XA</t>
  </si>
  <si>
    <t>MY50181XA</t>
  </si>
  <si>
    <t>MY50182XA</t>
  </si>
  <si>
    <t>PO88917</t>
  </si>
  <si>
    <t>K88R | 50102-K88S-J401-H1 PIPE, L SUB FRAME #1. STAMPING 1/STAMPING 2 (TANDEM)</t>
  </si>
  <si>
    <t>K88R | 50102-K88S-J401-H1 PIPE, L SUB FRAME #2. ANGLE CUT (INITIAL PIE &amp; NOTCHING)</t>
  </si>
  <si>
    <t>K88R | 50102-K88S-J401-H1 PIPE, L SUB FRAME #3. DRILLING JIG1 Ø5</t>
  </si>
  <si>
    <t>K88R | 50102-K88S-J401-H1 PIPE, L SUB FRAME #4. DRILLING JIG2 Ø5</t>
  </si>
  <si>
    <t>MY50179XA</t>
  </si>
  <si>
    <t>To follow delivery of Raw material</t>
  </si>
  <si>
    <t>50192-KWW-6400-H1 PLATE LH PIVOT</t>
  </si>
  <si>
    <t>#1. PROGRESSIVE</t>
  </si>
  <si>
    <t>#2. INSPECTION JIG</t>
  </si>
  <si>
    <t>50191-K88-L000 PLATE PIVOT RH</t>
  </si>
  <si>
    <t xml:space="preserve">50159-KZV-T000-H1 STAY COMB SWITCH </t>
  </si>
  <si>
    <t>#1. PIERCE BLANK</t>
  </si>
  <si>
    <t>#2. BENDING</t>
  </si>
  <si>
    <t xml:space="preserve">50119-K88-J400-20 STAY A </t>
  </si>
  <si>
    <t>#1. COMPOUND</t>
  </si>
  <si>
    <t>#2. DRAW</t>
  </si>
  <si>
    <t>#3. BENDING</t>
  </si>
  <si>
    <t>#4. TRIMMING/PIERCE</t>
  </si>
  <si>
    <t>#5. INSP. JIG</t>
  </si>
  <si>
    <t xml:space="preserve">50165-KZV-T000-20 STAY A, L </t>
  </si>
  <si>
    <t>#2. FORMING</t>
  </si>
  <si>
    <t>#3.  INSPECTION JIG</t>
  </si>
  <si>
    <t xml:space="preserve">50160-K88-L200 STAY A, R </t>
  </si>
  <si>
    <t>#3. BEND</t>
  </si>
  <si>
    <t xml:space="preserve">50127-KZV-L000 STAY HARNESS GUIDE </t>
  </si>
  <si>
    <t>#2. BEND 1</t>
  </si>
  <si>
    <t>#3. FORMING</t>
  </si>
  <si>
    <t>#4. BEND 2</t>
  </si>
  <si>
    <t>#5. PIERCE 1 &amp; 2</t>
  </si>
  <si>
    <t>#6. INSPECTION JIG</t>
  </si>
  <si>
    <t xml:space="preserve">50101-K88-L000 PIPE RH SUB FRAME </t>
  </si>
  <si>
    <t>#1. STAMP 1 &amp; 2 TANDEM</t>
  </si>
  <si>
    <t>#2. ANGLE CUT JIG</t>
  </si>
  <si>
    <t>#3. DRIL JIG 2 Ø5</t>
  </si>
  <si>
    <t xml:space="preserve">#4. DRIL JIG 1 </t>
  </si>
  <si>
    <t>#5. CNC &amp; FINAL INSPECTION JIG</t>
  </si>
  <si>
    <t>#6. DIE ROLL SET</t>
  </si>
  <si>
    <t xml:space="preserve">50102-K88-L000 PIPE LH SUBFRAME </t>
  </si>
  <si>
    <t>#1. STAM 1 &amp; 2 TANDEM</t>
  </si>
  <si>
    <t>#3. DRIL JIG 1</t>
  </si>
  <si>
    <t>#4. DRIL JIG 2</t>
  </si>
  <si>
    <t>21-19732 Rev. 02</t>
  </si>
  <si>
    <t>MY01696XB</t>
  </si>
  <si>
    <t>21-19771</t>
  </si>
  <si>
    <t>PO118788</t>
  </si>
  <si>
    <t>GA92-25 TRIMMING COVER (S50C)</t>
  </si>
  <si>
    <t>MY01705XC</t>
  </si>
  <si>
    <t>MY01714XC</t>
  </si>
  <si>
    <t>PO22838</t>
  </si>
  <si>
    <t>21-19820</t>
  </si>
  <si>
    <t>PO22852</t>
  </si>
  <si>
    <t>21-19812 Rev. 02</t>
  </si>
  <si>
    <t>CONVERTION OF DIE PLATE LSB LEVER SHIFT BLANKING DIE</t>
  </si>
  <si>
    <t>BARAKO BLANKING DIE REPAIR</t>
  </si>
  <si>
    <t>C1NCODLBIT: CONVERTION OF DIE PLATEL LSB</t>
  </si>
  <si>
    <t>I3DBRBMBDMOD: BARAKO BO MUFF(0991)BL DIE MOD</t>
  </si>
  <si>
    <t>MY50189XA</t>
  </si>
  <si>
    <t>MY50190XA</t>
  </si>
  <si>
    <t>MY50197XA</t>
  </si>
  <si>
    <t>MY50198XA</t>
  </si>
  <si>
    <t>TDM_ACCTG_21_0005</t>
  </si>
  <si>
    <t>Fujitsu Die-Tech Corporation of the Philippines</t>
  </si>
  <si>
    <t>Tool and Die Department</t>
  </si>
  <si>
    <t>TRANSMITTAL SLIP (TDM to Accounting)</t>
  </si>
  <si>
    <t xml:space="preserve">CTRL NO. </t>
  </si>
  <si>
    <t>DATE:</t>
  </si>
  <si>
    <t>SI NO.</t>
  </si>
  <si>
    <t>DR NO.</t>
  </si>
  <si>
    <t>PEZA DOCS.</t>
  </si>
  <si>
    <t>JOB NO.</t>
  </si>
  <si>
    <t>TOTAL PRICE</t>
  </si>
  <si>
    <t>REMARKS</t>
  </si>
  <si>
    <t xml:space="preserve">                ISSUED BY:</t>
  </si>
  <si>
    <t xml:space="preserve">                                                                  RECEIVED BY:</t>
  </si>
  <si>
    <t>Accounting Section</t>
  </si>
  <si>
    <t>&gt; SI (pink, yellow)
&gt; DR (pink, yellow)</t>
  </si>
  <si>
    <t>&gt; SI (pink, yellow)</t>
  </si>
  <si>
    <t>PO88942</t>
  </si>
  <si>
    <t>YAMAHA (NMAX) | B63-F1196-00 CROSS TUBE 1 #1. PIERCE 1,2&amp;3/INITIAL PIERCE (3-CAV)</t>
  </si>
  <si>
    <t>YAMAHA (NMAX) | B63-F1196-00 CROSS TUBE 1 #2. NOTCHING 1 &amp; 2</t>
  </si>
  <si>
    <t>PO88944</t>
  </si>
  <si>
    <t>YAMAHA (NMAX) | B6H-F1191-00 DOWN TUBE 1 #1. BEND ROLL (SET)</t>
  </si>
  <si>
    <t>YAMAHA (NMAX) | B6H-F1191-00 DOWN TUBE 1 #2. NOTCHING 1 &amp; 2</t>
  </si>
  <si>
    <t>YAMAHA (NMAX) | B6H-F1191-00 DOWN TUBE 1 #3. DRILLING JIG PIERCE Ø5</t>
  </si>
  <si>
    <t>#1. PC. 1, 2, 3, 4</t>
  </si>
  <si>
    <t>#2. NOTCHING 1 &amp; 2</t>
  </si>
  <si>
    <t>#1. BENROLL</t>
  </si>
  <si>
    <t>#3. DRILLING JIG Ø5</t>
  </si>
  <si>
    <t>126532-1</t>
  </si>
  <si>
    <t>126533-1</t>
  </si>
  <si>
    <t>126534-1</t>
  </si>
  <si>
    <t>126535-1</t>
  </si>
  <si>
    <t>126536-1</t>
  </si>
  <si>
    <t>126537-1</t>
  </si>
  <si>
    <t>126538-1</t>
  </si>
  <si>
    <t>126543-1</t>
  </si>
  <si>
    <t>126539-1</t>
  </si>
  <si>
    <t>126540-1</t>
  </si>
  <si>
    <t xml:space="preserve">YAMAHA CROSS TUBE 1 B63-F1196-00 </t>
  </si>
  <si>
    <t xml:space="preserve">YAMAHA DOWN TUBE 1 B6H-F1191-00 </t>
  </si>
  <si>
    <t xml:space="preserve">    Payment Status
      X- Uncollected
      O - Collected </t>
  </si>
  <si>
    <t>126544-1</t>
  </si>
  <si>
    <t>30% DOWNPAYMENT; Cancelled Project</t>
  </si>
  <si>
    <t>#1. DRAW1- RETENTION</t>
  </si>
  <si>
    <t>#2. RESTRIKE- RETENTION</t>
  </si>
  <si>
    <t>#3. TRIM- RETENTION</t>
  </si>
  <si>
    <t>#4. TOX / PIE 1 (TANDEM)- RETENTION</t>
  </si>
  <si>
    <t>#5. PIE 2 / LOUVER (TANDEM)- RETENTION</t>
  </si>
  <si>
    <t>#6. PIE 3 / PIE 4 (TANDEM)- RETENTION</t>
  </si>
  <si>
    <t>#7. PIE 5-BEND / CLINCH (TANDEM)- RETENTION</t>
  </si>
  <si>
    <t>126546-1</t>
  </si>
  <si>
    <t>MY01685XB</t>
  </si>
  <si>
    <t>MY01712XB</t>
  </si>
  <si>
    <t>SC3 SLIDE KEY A-L (SKD11 58-60HRC) W/ NITRIDING</t>
  </si>
  <si>
    <t>PO#42343</t>
  </si>
  <si>
    <t>21-19761 Rev. 01</t>
  </si>
  <si>
    <t>PO#21292</t>
  </si>
  <si>
    <t>20-19681 Rev. 02</t>
  </si>
  <si>
    <t>K1507-08 E-DIE BLOCK (SLD MAGIC)</t>
  </si>
  <si>
    <t>MY01684XB</t>
  </si>
  <si>
    <t>PO#0053875</t>
  </si>
  <si>
    <t>20-19584 Rev. 03</t>
  </si>
  <si>
    <t>CAP SPRING #0306 RESTRIKE DIE</t>
  </si>
  <si>
    <t>MY01657XC</t>
  </si>
  <si>
    <t>MY01658XC</t>
  </si>
  <si>
    <t>MY01659XC</t>
  </si>
  <si>
    <t>21-19758</t>
  </si>
  <si>
    <t>21-19759</t>
  </si>
  <si>
    <t>PO53024</t>
  </si>
  <si>
    <t>PO53025</t>
  </si>
  <si>
    <t>PO53026</t>
  </si>
  <si>
    <t>21-19757 Rev. 01</t>
  </si>
  <si>
    <t>SHAVING DIE KS88-040 (#4) UPPER PUNCH DIE - REPAIR</t>
  </si>
  <si>
    <t>SHAVING DIE KS88-1018 (#1) UPPER PUNCH DIE - REPAIR</t>
  </si>
  <si>
    <t>SHAVING DIE BS41-24G05-01 (#2) UPPER PUNCH DIE - REPAIR</t>
  </si>
  <si>
    <t>PR18691</t>
  </si>
  <si>
    <t>PR11426</t>
  </si>
  <si>
    <t>PR11430</t>
  </si>
  <si>
    <t>MY01699XB</t>
  </si>
  <si>
    <t>MY01689XB</t>
  </si>
  <si>
    <t>MY01697XB</t>
  </si>
  <si>
    <t>MY01700XB</t>
  </si>
  <si>
    <t>MY01710XB</t>
  </si>
  <si>
    <t>RC82-04-07-0 OUTSIDE CAM (SKD11)</t>
  </si>
  <si>
    <t>Y2RC 03-11 STOP PIN (SKD11 58-60 HRC)</t>
  </si>
  <si>
    <t>21-19788</t>
  </si>
  <si>
    <t>PO118796</t>
  </si>
  <si>
    <t>PO118912</t>
  </si>
  <si>
    <t>PO119082</t>
  </si>
  <si>
    <t>RC00667735-01-07 GV60-38 2nd PIERCING PILOT</t>
  </si>
  <si>
    <t>MY01686XB</t>
  </si>
  <si>
    <t>21-19770</t>
  </si>
  <si>
    <t>MPO75542</t>
  </si>
  <si>
    <t>WR12-814 YOKE TA.D 101615-12-011-00 STRIPPER PLATE</t>
  </si>
  <si>
    <t>MY50184XA</t>
  </si>
  <si>
    <t>MY50185XA</t>
  </si>
  <si>
    <t>MY50186XA</t>
  </si>
  <si>
    <t>MY50187XA</t>
  </si>
  <si>
    <t>MY50188XA</t>
  </si>
  <si>
    <t>MY50192XA</t>
  </si>
  <si>
    <t>MY50193XA</t>
  </si>
  <si>
    <t>MY50194XA</t>
  </si>
  <si>
    <t>MY50195XA</t>
  </si>
  <si>
    <t>MY50199XA</t>
  </si>
  <si>
    <t>MY50200XA</t>
  </si>
  <si>
    <t>MY50201XA</t>
  </si>
  <si>
    <t>YAMAHA (AEROX) | B63-F1191-00 DOWN TUBE 1 #1. INITIAL PIERCE/NOTCHING</t>
  </si>
  <si>
    <t>YAMAHA (AEROX) | B63-F1191-00 DOWN TUBE 1 #2. DIE PIERCE Ø5</t>
  </si>
  <si>
    <t>YAMAHA (AEROX) | B63-F1191-00 DOWN TUBE 1 #3. DRILLING JIG PIERCE Ø5</t>
  </si>
  <si>
    <t>YAMAHA (AEROX) | B63-F1192-00 DOWN TUBE 2 #1. INITIAL PIERCE/NOTCHING</t>
  </si>
  <si>
    <t>YAMAHA (AEROX) | B63-F1192-00 DOWN TUBE 2 #2. DRILLING JIG PIERCE Ø5</t>
  </si>
  <si>
    <t>21-19701 Rev. 02</t>
  </si>
  <si>
    <t>YAMAHA (NMAX) | B63-F1197-00 CROSS TUBE 2 | #2. PIERCE 1 &amp; 2 Ø5</t>
  </si>
  <si>
    <t>YAMAHA (NMAX) | B63-F1197-00 CROSS TUBE 2 | #3. PIERCE 3 &amp; 4 Ø5</t>
  </si>
  <si>
    <t>YAMAHA (NMAX) | B63-F1197-00 CROSS TUBE 2 | #4. INITIAL PIE 1 &amp; NOTCHING 1</t>
  </si>
  <si>
    <t>YAMAHA (NMAX) | B63-F1197-00 CROSS TUBE 2 | #5. INITIAL PIE 2 &amp; NOTCHING 2</t>
  </si>
  <si>
    <t>YAMAHA (NMAX) | B6H-F1192-00 DOWN TUBE 2 #1. BEND ROLL (SET)</t>
  </si>
  <si>
    <t>YAMAHA (NMAX) | B6H-F1192-00 DOWN TUBE 2 #2. NOTCHING 1 &amp; 2</t>
  </si>
  <si>
    <t>YAMAHA (NMAX) | B6H-F1192-00 DOWN TUBE 2 #3. DRILLING JIG PIERCE Ø5</t>
  </si>
  <si>
    <t>SHAVING DIE</t>
  </si>
  <si>
    <t>KS88-040 (#4) UPPER PUNCH DIE - REPAIR</t>
  </si>
  <si>
    <t>KS88-1018 (#1) UPPER PUNCH DIE - REPAIR</t>
  </si>
  <si>
    <t>PO89035</t>
  </si>
  <si>
    <t>YAMAHA B3F-F1191-00 DOWN TUBE 1</t>
  </si>
  <si>
    <t>#1. NOTCHING 1 &amp; 2</t>
  </si>
  <si>
    <t>#2. PIERCE DIE Ø5</t>
  </si>
  <si>
    <t>#3. DRILLING Ø5</t>
  </si>
  <si>
    <t>PO89036</t>
  </si>
  <si>
    <t>YAMAHA B3F-F1192-00 DOWN TUBE 2</t>
  </si>
  <si>
    <t>#2 PIERCE DIE</t>
  </si>
  <si>
    <t xml:space="preserve">YAMAHA CROSS TUBE 2 B63-F1197-00 </t>
  </si>
  <si>
    <t>PO89034</t>
  </si>
  <si>
    <t>#1. BEND ROLL</t>
  </si>
  <si>
    <t>#2. DRILLING 1 &amp; 2</t>
  </si>
  <si>
    <t>#3. DRILLING 3 &amp; 4</t>
  </si>
  <si>
    <t>#4. NOTCHING 1 &amp; 2</t>
  </si>
  <si>
    <t>#5. NOTCHING 3 &amp; 4</t>
  </si>
  <si>
    <t>PO89020</t>
  </si>
  <si>
    <t xml:space="preserve">YAMAHA DOWN TUBE 2 B6H-F1192-00 </t>
  </si>
  <si>
    <t>#1. DIE ROLL</t>
  </si>
  <si>
    <t>#3. DRILLING JIG PIERCE @5 (Cyliunder Style)</t>
  </si>
  <si>
    <t>#2. NOTCHING 1 &amp; 2 (Hammer Type 2-Cav)</t>
  </si>
  <si>
    <t>21-19803 Rev. 01</t>
  </si>
  <si>
    <t>For Redate: 03/29/2021</t>
  </si>
  <si>
    <t>BS41-24G05-01 (#2) UPPER PUNCH DIE - REPAIR</t>
  </si>
  <si>
    <t>MY01694XB</t>
  </si>
  <si>
    <t>MY01698XB</t>
  </si>
  <si>
    <t>GA60-25 CROWN (SKD11)</t>
  </si>
  <si>
    <t>KNOCKOUT YT-305 (SKD11)</t>
  </si>
  <si>
    <t>TDM_ACCTG_21_0006</t>
  </si>
  <si>
    <t>30% DOWNPAYMENT (NO DR, NO PEZA)</t>
  </si>
  <si>
    <t>127363~127400</t>
  </si>
  <si>
    <t>60611~60650</t>
  </si>
  <si>
    <t>UNUSED INVOICE &amp; DR</t>
  </si>
  <si>
    <t>DIE REPAIR (NO PEZA)</t>
  </si>
  <si>
    <t>2021 / FDTED210329001</t>
  </si>
  <si>
    <t>00264868532</t>
  </si>
  <si>
    <t>00264868600</t>
  </si>
  <si>
    <t>00264868598</t>
  </si>
  <si>
    <t>OCS- JR</t>
  </si>
  <si>
    <t>00264868701</t>
  </si>
  <si>
    <t>Kenneth Base</t>
  </si>
  <si>
    <t>Delivery/
Sales Invoice Date</t>
  </si>
  <si>
    <t>#3. DRILLING JIG PIERCE Ø5 (Cylinder Style)</t>
  </si>
  <si>
    <t>MY50223XA</t>
  </si>
  <si>
    <t>21-19814 Rev. 01</t>
  </si>
  <si>
    <t>BARAKO BLANKING DIE BODY MUFF (NEW)</t>
  </si>
  <si>
    <t>PO23142</t>
  </si>
  <si>
    <t>I3DB175BLNK: BARAKO BLANK DIE BODY MUFF NEW</t>
  </si>
  <si>
    <t>MY01688XB</t>
  </si>
  <si>
    <t>MY01695XB</t>
  </si>
  <si>
    <t>MY01709XB</t>
  </si>
  <si>
    <t>MY01711XB</t>
  </si>
  <si>
    <t>PO119150</t>
  </si>
  <si>
    <t>21-19839 Rev. 01</t>
  </si>
  <si>
    <t>21-19823 Rev. 01</t>
  </si>
  <si>
    <t>RC00679237-0-06 CR60-51 INLET TRIM PILOT (SKD11)</t>
  </si>
  <si>
    <t>GA92-25 TRIMMING BASE (S50C)</t>
  </si>
  <si>
    <t>RC11-08-02-0 KNOCK OUT (SKD11)</t>
  </si>
  <si>
    <t>RC81-06-01-0 2ND PIERCING PILOT (SKD11)</t>
  </si>
  <si>
    <t>MY01687XB</t>
  </si>
  <si>
    <t>RC00679237-02-06 GA92-25 PILOT CUTTER (SKD11)</t>
  </si>
  <si>
    <t>RC00679237-0-06 CR60-51 INLET TRIM PILOT</t>
  </si>
  <si>
    <t xml:space="preserve">RC00679237-02-06 GA92-25 PILOT CUTTER </t>
  </si>
  <si>
    <t>GA92-25 TRIMMING BASE</t>
  </si>
  <si>
    <t>RC11-08-02-0 KNOCK OUT</t>
  </si>
  <si>
    <t>RC81-06-01-0 2ND PIERCING PILOT</t>
  </si>
  <si>
    <t>127364-1</t>
  </si>
  <si>
    <t>127365-1</t>
  </si>
  <si>
    <t>FOR Redate: 04/19/2021</t>
  </si>
  <si>
    <t>MY50203XA</t>
  </si>
  <si>
    <t>MY50204XA</t>
  </si>
  <si>
    <t>MY50205XA</t>
  </si>
  <si>
    <t>MY50206XA</t>
  </si>
  <si>
    <t>MY50207XA</t>
  </si>
  <si>
    <t>MY50208XA</t>
  </si>
  <si>
    <t>MY50209XA</t>
  </si>
  <si>
    <t>MY50210XA</t>
  </si>
  <si>
    <t>MY50211XA</t>
  </si>
  <si>
    <t>MY50212XA</t>
  </si>
  <si>
    <t>MY50213XA</t>
  </si>
  <si>
    <t>MY50214XA</t>
  </si>
  <si>
    <t>MY50215XA</t>
  </si>
  <si>
    <t>MY50216XA</t>
  </si>
  <si>
    <t>MY50217XA</t>
  </si>
  <si>
    <t>MY50218XA</t>
  </si>
  <si>
    <t>MY50219XA</t>
  </si>
  <si>
    <t>MY50220XA</t>
  </si>
  <si>
    <t>MY50221XA</t>
  </si>
  <si>
    <t xml:space="preserve"> 20-19612 REV. 03</t>
  </si>
  <si>
    <t>PO22640</t>
  </si>
  <si>
    <t xml:space="preserve"> 20-19611 REV. 03</t>
  </si>
  <si>
    <t>PO22641</t>
  </si>
  <si>
    <t>PO22639</t>
  </si>
  <si>
    <t>6FBA COVER COMP A, RR PRIM CONV. #1. DRAW 1</t>
  </si>
  <si>
    <t>6FBA COVER COMP A, RR PRIM CONV. #2. DRAW 2</t>
  </si>
  <si>
    <t>6FBA COVER COMP A, RR PRIM CONV. #4. RESTRIKE</t>
  </si>
  <si>
    <t>6FBA COVER COMP A, RR PRIM CONV. #5. TRIM</t>
  </si>
  <si>
    <t>6FBA COVER COMP A, RR PRIM CONV. #6. FLANGE &amp; PIERCE (TANDEM)</t>
  </si>
  <si>
    <t>6FBA COVER COMP A, RR PRIM CONV. #7. LOUVER</t>
  </si>
  <si>
    <t>6FBA COVER COMP A, RR PRIM CONV. #8. TOX 1</t>
  </si>
  <si>
    <t>6FBA COVER COMP A, RR PRIM CONV. #9. TOX 2 &amp; TOX 3 (TANDEM)</t>
  </si>
  <si>
    <t>6FBA COVER COMP A, RR PRIM CONV. #10. NUT CLINCH 1 &amp; 2</t>
  </si>
  <si>
    <t>6FBA COVER COMP A, RR PRIM CONV. #11. NUT CLINCH 3 &amp; 4</t>
  </si>
  <si>
    <t>6FBA COVER COMP B, RR PRIM CONV. #1. DRAW 1</t>
  </si>
  <si>
    <t>6FBA COVER COMP B, RR PRIM CONV. #2. DRAW 2</t>
  </si>
  <si>
    <t>6FBA COVER COMP B, RR PRIM CONV. #4. RESTRIKE MARKING</t>
  </si>
  <si>
    <t>6FBA COVER COMP B, RR PRIM CONV. #5. TRIM</t>
  </si>
  <si>
    <t>6FBA COVER COMP B, RR PRIM CONV. #6. PIERCING (SMALL)</t>
  </si>
  <si>
    <t>6FBA COVER COMP B, RR PRIM CONV. #7. PIERCE BIG/CUTTING (TANDEM)</t>
  </si>
  <si>
    <t>6FBA COVER COMP B, RR PRIM CONV. #8. TOX 1</t>
  </si>
  <si>
    <t>6FBA COVER COMP B, RR PRIM CONV. #9. TOX 2</t>
  </si>
  <si>
    <t>6FBA COVER COMP B, RR PRIM CONV. #10. TOX 3</t>
  </si>
  <si>
    <t>6FBA COVER COMP B, RR PRIM CONV.</t>
  </si>
  <si>
    <t>#1. DRAW 1</t>
  </si>
  <si>
    <t>#2. DRAW 2</t>
  </si>
  <si>
    <t>#5. TRIM</t>
  </si>
  <si>
    <t>#6. FLANGE &amp; PIERCE (TANDEM)</t>
  </si>
  <si>
    <t>#7. LOUVER</t>
  </si>
  <si>
    <t>#8. TOX 1</t>
  </si>
  <si>
    <t>#9. TOX 2 &amp; TOX 3 (TANDEM)</t>
  </si>
  <si>
    <t>#10. NUT CLINCH 1 &amp; 2</t>
  </si>
  <si>
    <t>#11. NUT CLINCH 3 &amp; 4</t>
  </si>
  <si>
    <t>#4. RESTRIKE MARKING</t>
  </si>
  <si>
    <t>#6. PIERCING (SMALL)</t>
  </si>
  <si>
    <t>#7. PIERCE BIG/CUTTING (TANDEM)</t>
  </si>
  <si>
    <t>#9. TOX 2</t>
  </si>
  <si>
    <t>#10. TOX 3</t>
  </si>
  <si>
    <t>I3D6FBACCAD1: 6FBA COVER COMP A DRAW 1 DIE</t>
  </si>
  <si>
    <t>I3D6FBACCAD2: 6FBA COVER COMP A DRAW 2 DIE</t>
  </si>
  <si>
    <t>I3D6FBACCARE: 6FBA COV COMP A RESTRIKE DIE</t>
  </si>
  <si>
    <t>I3D6FBACCAFP: 6FBA COVER COMP A F&amp;P (TANDEM)</t>
  </si>
  <si>
    <t>I3D6FBACCALO: 6FBA COVER COMP A LOUVER DIE</t>
  </si>
  <si>
    <t>I3D6FBACCAT1: 6FBA COVER COMP A TOX 1</t>
  </si>
  <si>
    <t>I3D6FBACCATR: 6FBA COVER COMP A TRIM DIE</t>
  </si>
  <si>
    <t>I3D6FBACCA23: 6FBA COV COM A TOX 2 &amp; TOX 3(TD)</t>
  </si>
  <si>
    <t>I3D6FBACCA12: 6FBA COV COM A NUT CLI 1&amp;2DIE</t>
  </si>
  <si>
    <t>I3D6FBACCA34: 6FBA COV COM A NUT CLI 3&amp;4DIE</t>
  </si>
  <si>
    <t>I3D6FBACCBD1: 6FBA COVER COMP B DRAW 1 DIE</t>
  </si>
  <si>
    <t>I3D6FBACCBD2: 6FBA COVER COMP B DRAW 2 DIE</t>
  </si>
  <si>
    <t>I3D6FBACCBRM: 6FBA COV COMP B REST MARK DIE</t>
  </si>
  <si>
    <t>I3D6FBACCBTR: 6FBA COVER COMP B TRIM DIE</t>
  </si>
  <si>
    <t>I3D6FBACCBPS: 6FBA COV COMP B PIER SMALL DIE</t>
  </si>
  <si>
    <t>I3D6FBACCBPB: 6FBA COV CO B PI B/C(TANDEM D)</t>
  </si>
  <si>
    <t>I3D6FBACCBT1: 6FBA COVER COMP B TOX-1 DIE</t>
  </si>
  <si>
    <t>I3D6FBACCBT2: 6FBA COVER COMP B TOX-2 DIE</t>
  </si>
  <si>
    <t>I3D6FBACCBT3: 6FBA COVER COMP B TOX-3 DIE</t>
  </si>
  <si>
    <t>6FBA COVER COMP A, RR PRIM CONV.</t>
  </si>
  <si>
    <t>50% DOWNPAYMENT; P.O. For Revision</t>
  </si>
  <si>
    <t>50% DOWNPAYMENT; Waiting Customer Approval</t>
  </si>
  <si>
    <t>MY01704XC</t>
  </si>
  <si>
    <t>BARAKO OUTER BLANK LOWER DIE</t>
  </si>
  <si>
    <t>20-19483</t>
  </si>
  <si>
    <t>21-19846</t>
  </si>
  <si>
    <t>PO22839</t>
  </si>
  <si>
    <t>I3DBOBLOWDI: BARAKO OUTER BLANK LOWER DIE</t>
  </si>
  <si>
    <t>TDM_ACCTG_21_0007</t>
  </si>
  <si>
    <t>MY50203XA~MY50207XA</t>
  </si>
  <si>
    <t>MY50208XA~MY50212XA</t>
  </si>
  <si>
    <t>MY50213XA~MY50218XA</t>
  </si>
  <si>
    <t>MY50219XA~MY50221XA</t>
  </si>
  <si>
    <t>MY50159XA~MY50162XA</t>
  </si>
  <si>
    <t xml:space="preserve"> 20-19612 Rev. 03</t>
  </si>
  <si>
    <t xml:space="preserve"> 20-19611 Rev. 03</t>
  </si>
  <si>
    <t>127374-1</t>
  </si>
  <si>
    <t>127375-1</t>
  </si>
  <si>
    <t>127357-1</t>
  </si>
  <si>
    <t>127358-1</t>
  </si>
  <si>
    <t>127359-1</t>
  </si>
  <si>
    <t>127360-1</t>
  </si>
  <si>
    <t>MY01726XB</t>
  </si>
  <si>
    <t>MY01730XB</t>
  </si>
  <si>
    <t>PO119434</t>
  </si>
  <si>
    <t>21-19872</t>
  </si>
  <si>
    <t>MPO76175</t>
  </si>
  <si>
    <t>UC CASE #1-100381-10-035-00 BACK-UP PLATE</t>
  </si>
  <si>
    <t>00265399284</t>
  </si>
  <si>
    <t>MY01716XB</t>
  </si>
  <si>
    <t>MY01727XB</t>
  </si>
  <si>
    <t>MY01729XB</t>
  </si>
  <si>
    <t>MY01706XB</t>
  </si>
  <si>
    <t>MY01707XB</t>
  </si>
  <si>
    <t>MY01708XB</t>
  </si>
  <si>
    <t>MY01724XB</t>
  </si>
  <si>
    <t>21-19849</t>
  </si>
  <si>
    <t>MPO75911</t>
  </si>
  <si>
    <t>WR07E YOKE TA.D | 101816-08-016-00 TRIMMING PUNCH</t>
  </si>
  <si>
    <t>21-19815</t>
  </si>
  <si>
    <t>21-19877</t>
  </si>
  <si>
    <t>Ø3.0 X P6 (4LINES; 42HOLES/LINE, W500) UPPER DIE (S50C)</t>
  </si>
  <si>
    <t>Ø3.0 X P6 (4LINES; 42HOLES/LINE, W500) LOWER DIE (SKD11)</t>
  </si>
  <si>
    <t>Ø7.0 X P10 (2LINES; 16HOLES/LINE, W330) LOWER DIE (SKD11)</t>
  </si>
  <si>
    <t>Ø7.0XP10 2LINES; 18HOLES/LINE, W350 UPPER DIE (S50C)</t>
  </si>
  <si>
    <t>(Weight: 3.48kg)</t>
  </si>
  <si>
    <t>(Weight: 2.48kg)</t>
  </si>
  <si>
    <t>6FBA COVER COMP A, RR PRIM CONV. #11. NUT CLINCH 1 &amp; 2</t>
  </si>
  <si>
    <t>6FBA COVER COMP A, RR PRIM CONV. #12. NUT CLINCH 3 &amp; 4</t>
  </si>
  <si>
    <t>6FBA COVER COMP B</t>
  </si>
  <si>
    <t>MY50224XA</t>
  </si>
  <si>
    <t>6FBA COVER COMP A, RR PRIM CONV. #10. TOX 3</t>
  </si>
  <si>
    <t>#11. NUT CLINCH 1 &amp; 2</t>
  </si>
  <si>
    <t>#12. NUT CLINCH 3 &amp; 4</t>
  </si>
  <si>
    <t>(Weight: 4.62kg)</t>
  </si>
  <si>
    <t>(Weight: 1.82kg)</t>
  </si>
  <si>
    <t>MY01719XB</t>
  </si>
  <si>
    <t>MY01720XB</t>
  </si>
  <si>
    <t>AT05 NOTCHING DIE | 100968-01-110-07 TRIMMING PUNCH (ASSAB PM23 61-63HRC)</t>
  </si>
  <si>
    <t>AT05 NOTCHING DIE</t>
  </si>
  <si>
    <t>AT05 NOTCHING DIE| 100968-01-110-07 TRIMMING PUNCH (ASSAB PM23 61-63HRC)</t>
  </si>
  <si>
    <t>100968-01-110-07 TRIMMING PUNCH (ASSAB PM23 61-63HRC)</t>
  </si>
  <si>
    <t>21-19842</t>
  </si>
  <si>
    <t>MPO75721</t>
  </si>
  <si>
    <t>MY01732XB</t>
  </si>
  <si>
    <t>MY01733XB</t>
  </si>
  <si>
    <t>BARAKO CLAMP DIE (SKD11 58-60 HRC)</t>
  </si>
  <si>
    <t>BARAKO BENDING DIE R60 (SKD11 58-60 HRC)</t>
  </si>
  <si>
    <t>PO23144</t>
  </si>
  <si>
    <t>21-19848 Rev. 03</t>
  </si>
  <si>
    <t>I3D93BDIR60: BARAKO 9307 BENDING DIE R60</t>
  </si>
  <si>
    <t xml:space="preserve">I3D93CLMDIE: BARAKO 9307 CLAMP DIE </t>
  </si>
  <si>
    <t>TDM_ACCTG_21_0008</t>
  </si>
  <si>
    <t>ORIGINAL SI &amp; DR TO BE FOLLOW</t>
  </si>
  <si>
    <t>I3D6FBATOX1A: 6FBA COVER COMP A TOX 1 DIE</t>
  </si>
  <si>
    <t>I3D6FBATOX2A: 6FBA COVER COMP A TOX 2 DIE</t>
  </si>
  <si>
    <t>I3D6FBATOX3A: 6FBA COVER COMP A TOX 3 DIE</t>
  </si>
  <si>
    <t xml:space="preserve">6FBA COVER COMP B, RR PRIM CONV. </t>
  </si>
  <si>
    <t>TDM_ACCTG_21_0009</t>
  </si>
  <si>
    <t>59338 (Orig. copy look for SI# 127398</t>
  </si>
  <si>
    <t>2479228 (Orig. copy look for SI# 127398)</t>
  </si>
  <si>
    <t>2556106 (Orig. copy look for SI# 127398)</t>
  </si>
  <si>
    <t>2556980 (Orig. copy c/o TDM)</t>
  </si>
  <si>
    <t>2450972 (Orig. copy look for SI# 127376)</t>
  </si>
  <si>
    <t>0026542379</t>
  </si>
  <si>
    <t>00265423811</t>
  </si>
  <si>
    <t>MY01723XB</t>
  </si>
  <si>
    <t>MY01725XB</t>
  </si>
  <si>
    <t>Ø7.0XP10 2LINES; 18HOLES/LINE, W350 LOWER DIE (SKD11)</t>
  </si>
  <si>
    <t>Ø2.3XP6 4LINES; 42HOLES/LINE, W500 UPPER DIE (S50C)</t>
  </si>
  <si>
    <t>(Weight: 2.62kg)</t>
  </si>
  <si>
    <t>(Weight: 3.60kg)</t>
  </si>
  <si>
    <t>00265896680</t>
  </si>
  <si>
    <t>00265423798</t>
  </si>
  <si>
    <t>MY01744XB</t>
  </si>
  <si>
    <t>MY01745XB</t>
  </si>
  <si>
    <t>MY01746XB</t>
  </si>
  <si>
    <t>AT05 YOKE TA.D 101917-07-032-00 KNOCKOUT SLEEVE (SKD11 58-60 HRC)</t>
  </si>
  <si>
    <t>AT05 YOKE TA.D 101917-08-032-00 KNOCKOUT SLEEVE (SKD11 58-60 HRC)</t>
  </si>
  <si>
    <t>AT05 YOKE TA.D 101917-11-032-00 KNOCKOUT SLEEVE (SKD11 58-60 HRC)</t>
  </si>
  <si>
    <t>21-19906</t>
  </si>
  <si>
    <t>MPO76602</t>
  </si>
  <si>
    <t>MPO76634</t>
  </si>
  <si>
    <t>MY01735XB</t>
  </si>
  <si>
    <t>MY01736XB</t>
  </si>
  <si>
    <t>MY01741XB</t>
  </si>
  <si>
    <t>MY01742XB</t>
  </si>
  <si>
    <t>MY01743XB</t>
  </si>
  <si>
    <t>RC296-05-05-0 STRIPPER PLATE (SKD11 58-60 HRC)</t>
  </si>
  <si>
    <t>RC296-07-08-0 KNOCK OUT (SKD11 -58-60 HRC)</t>
  </si>
  <si>
    <t>21-19882</t>
  </si>
  <si>
    <t>PO119631</t>
  </si>
  <si>
    <t>MY01728XB</t>
  </si>
  <si>
    <t>MY01734XB</t>
  </si>
  <si>
    <t>RC296-07-01-0 PILOT (SKD11 58-60 HRC)</t>
  </si>
  <si>
    <t>PA1-189-001-A TUBE HOLDER (POM)</t>
  </si>
  <si>
    <t>PA1-007-004-B FOOTINGS (S50C) (BLACK OXIDE)</t>
  </si>
  <si>
    <t>PA1-007-003-B METAL BASE (S50C) (BLACK OXIDE)</t>
  </si>
  <si>
    <t>PO119774</t>
  </si>
  <si>
    <t>21-19890</t>
  </si>
  <si>
    <t>RC296-07-01-0 PILOT</t>
  </si>
  <si>
    <t xml:space="preserve">RC296-05-05-0 STRIPPER PLATE </t>
  </si>
  <si>
    <t>RC296-07-08-0 KNOCK OUT</t>
  </si>
  <si>
    <t>PA1-007-004-B FOOTINGS</t>
  </si>
  <si>
    <t>PA1-007-003-B METAL BASE</t>
  </si>
  <si>
    <t>PA1-189-001-A TUBE HOLDER</t>
  </si>
  <si>
    <t>23-4847802-7-5400 BRACKET #4101 (SKD11)</t>
  </si>
  <si>
    <t>23-4847802-7-5400 BRACKET #4102 (SKD11)</t>
  </si>
  <si>
    <t xml:space="preserve">23-4847802-7-5400 BRACKET #4101 </t>
  </si>
  <si>
    <t>MY01717XB</t>
  </si>
  <si>
    <t>MY01718XB</t>
  </si>
  <si>
    <t>MY01740XB</t>
  </si>
  <si>
    <t>21-19813 Rev. 01</t>
  </si>
  <si>
    <t xml:space="preserve">23-4847802-7-5400 BRACKET #4102 </t>
  </si>
  <si>
    <t>2311-35308-7-1700 RR EMBOSS #110 DIE</t>
  </si>
  <si>
    <t>MY01731XB</t>
  </si>
  <si>
    <t>MY01722XB</t>
  </si>
  <si>
    <t>21-19860</t>
  </si>
  <si>
    <t>PO53378</t>
  </si>
  <si>
    <t>21-19874</t>
  </si>
  <si>
    <t>PO53331</t>
  </si>
  <si>
    <t>SHAVING DIE |  HS01-300-000 UPPER DIE PLATE (SKD11 58-60HRC)</t>
  </si>
  <si>
    <t>00265896916</t>
  </si>
  <si>
    <t>Still waiting Payment Memo from engineering as per Sir Mike (5/19)</t>
  </si>
  <si>
    <t>No</t>
  </si>
  <si>
    <t>00265916098</t>
  </si>
  <si>
    <t>MY01721XB</t>
  </si>
  <si>
    <t>HS01-300-000 UPPER DIE PLATE (SKD11 58-60HRC)</t>
  </si>
  <si>
    <t>21-19732 Rev.02</t>
  </si>
  <si>
    <t>TDM_ACCTG_21_0010</t>
  </si>
  <si>
    <t>CANCELLED (SI &amp; DR) 05/20/21</t>
  </si>
  <si>
    <t>MY01737XB</t>
  </si>
  <si>
    <t>MY01738XB</t>
  </si>
  <si>
    <t>PO23088</t>
  </si>
  <si>
    <t>BARAKO PRESSURE DIE R60 (SKD11 58-60 HRC)</t>
  </si>
  <si>
    <t>BARAKO PRESSURE DIE R120 (SKD11 58-60 HRC)</t>
  </si>
  <si>
    <t>I3DB93PDR120: BARAKO 9307 PRESSURE DIE R120</t>
  </si>
  <si>
    <t>I3DB93PDR60: BARAKO 9307 PRESSURE DIE R60</t>
  </si>
  <si>
    <t>BARAKO PRESSURE DIE R120</t>
  </si>
  <si>
    <t>BARAKO PRESSURE DIE R60</t>
  </si>
  <si>
    <t>MY01715XA</t>
  </si>
  <si>
    <t>BARAKO BLANKING DIE BODY MUFF (NEW) - RETENTION</t>
  </si>
  <si>
    <t>PO23341</t>
  </si>
  <si>
    <t xml:space="preserve">#7. PIERCE BIG/CUTTING  (TANDEM) </t>
  </si>
  <si>
    <t>#6. FLANGE &amp; PIERCE (I3D6FBACCAFP:</t>
  </si>
  <si>
    <t>127910-1</t>
  </si>
  <si>
    <t>127911-1</t>
  </si>
  <si>
    <t>127912-1</t>
  </si>
  <si>
    <t>127914-1</t>
  </si>
  <si>
    <t>127915-1</t>
  </si>
  <si>
    <t>127916-1</t>
  </si>
  <si>
    <t>127917-1</t>
  </si>
  <si>
    <t>MY01494XC</t>
  </si>
  <si>
    <t>20-19408</t>
  </si>
  <si>
    <t>PO#7591</t>
  </si>
  <si>
    <t>MB701569 GARNISH TRIM DIE (DIE REPAIR)</t>
  </si>
  <si>
    <t>For Signing Invoice</t>
  </si>
  <si>
    <t>Hold as per Ace &amp; Sir Gov (05/31)</t>
  </si>
  <si>
    <t>127928-1</t>
  </si>
  <si>
    <t>127929-1</t>
  </si>
  <si>
    <t>127930-1</t>
  </si>
  <si>
    <t>127931-1</t>
  </si>
  <si>
    <t>127932-1</t>
  </si>
  <si>
    <t>127933-1</t>
  </si>
  <si>
    <t>127934-1</t>
  </si>
  <si>
    <t>127935-1</t>
  </si>
  <si>
    <t>127936-1</t>
  </si>
  <si>
    <t>TDM_ACCTG_21_0011</t>
  </si>
  <si>
    <t>CANCELLED (SI ONLY) 05/28/21</t>
  </si>
  <si>
    <t>10% RETENTION (NO DR, NO PEZA)</t>
  </si>
  <si>
    <t>CANCELLED (SI &amp; DR) 06/01/21</t>
  </si>
  <si>
    <t>MY01757XB</t>
  </si>
  <si>
    <t>MY01758XB</t>
  </si>
  <si>
    <t>Ø3.0 X P6 (4LINES; 42HOLES/LINE, W500) UPPER DIE</t>
  </si>
  <si>
    <t xml:space="preserve">Ø3.0 X P6 (4LINES; 42HOLES/LINE, W500) LOWER DIE </t>
  </si>
  <si>
    <t>(Weight: 4.52kg)</t>
  </si>
  <si>
    <t>MY01760XB</t>
  </si>
  <si>
    <t>21-19926</t>
  </si>
  <si>
    <t>PO23391</t>
  </si>
  <si>
    <t>BARAKO CLAMP DIE R60 (SKD11 58-60 HRC)</t>
  </si>
  <si>
    <t>BARAKO CLAMP DIE R60</t>
  </si>
  <si>
    <t>C1OBARR60CD: BARAKO R60 CLAMP DIE</t>
  </si>
  <si>
    <t>MY01759XB</t>
  </si>
  <si>
    <t>PO120396</t>
  </si>
  <si>
    <t>21-19939 Rev. 01</t>
  </si>
  <si>
    <t>00667735 DIE HOLDER (S50C)</t>
  </si>
  <si>
    <t>Waiting for 100% Approval Report/Accomplishment Report as per Ms. Elain (06/15)</t>
  </si>
  <si>
    <t>Waiting for Accomplishment/Approval Report  as per Ms. Elaine (06/15)</t>
  </si>
  <si>
    <t>00265931220</t>
  </si>
  <si>
    <t>Payment Terms</t>
  </si>
  <si>
    <t>KYA BLANKING DIE MODIFICATION</t>
  </si>
  <si>
    <t>21-19911</t>
  </si>
  <si>
    <t>PO23254</t>
  </si>
  <si>
    <t>MY01752XC</t>
  </si>
  <si>
    <t xml:space="preserve">I3DKYABATBDM: KYA BODY A TAP BLANK DIE MODIF </t>
  </si>
  <si>
    <t>MY50137XA</t>
  </si>
  <si>
    <t>PANEL SIDE LH/RH | #1. TRIM-1/#2. TRIM-2/#3. BUR/FLANGE</t>
  </si>
  <si>
    <t>2020-0904</t>
  </si>
  <si>
    <t>20-19141 Rev. 03</t>
  </si>
  <si>
    <t>P&amp;R_INC</t>
  </si>
  <si>
    <t xml:space="preserve">TDM Negotiate to Chorakawa to pay the uncollected aging account. 
Customer advice need to submit good sample. Then evaluation &amp; approval to end customer (Mitsubishi)
If Mitsubishi approved then payment will be processed. </t>
  </si>
  <si>
    <t>MY01553XB</t>
  </si>
  <si>
    <t>52117-KPG-7100 PATCH SWING ARM | DIE INSERT</t>
  </si>
  <si>
    <t>20-19574</t>
  </si>
  <si>
    <t>PO87784</t>
  </si>
  <si>
    <t>MB701569 GARNISH TRIM DIE</t>
  </si>
  <si>
    <t>TDM_ACCTG_21_0012</t>
  </si>
  <si>
    <t>MY01748XB</t>
  </si>
  <si>
    <t>MY01749XB</t>
  </si>
  <si>
    <t>MY01750XB</t>
  </si>
  <si>
    <t>RC63-06-15-0 STUD (SKD11 58-60 HRC)</t>
  </si>
  <si>
    <t>21-19881</t>
  </si>
  <si>
    <t>PO119932</t>
  </si>
  <si>
    <t>PO119996</t>
  </si>
  <si>
    <t>MY01739XB</t>
  </si>
  <si>
    <t>MY01754XB</t>
  </si>
  <si>
    <t>MY01755XB</t>
  </si>
  <si>
    <t>MY01766XB</t>
  </si>
  <si>
    <t>WR15 YOKE TA.D-101389-05-026-05 INNER FLANGE DIE (SKD61 49-51 HRC)</t>
  </si>
  <si>
    <t>AT05 YOKE TA.D | 101917-04-010-00 DIE HOLDER (SKD11 58-60 HRC)</t>
  </si>
  <si>
    <t>UC DIAPHRAGM 2R LO | #131 TRIMMING DIE (DC53)</t>
  </si>
  <si>
    <t>WR15 YOKE TA.D 101389-05-012-00 HEAD DIE (SKD11)</t>
  </si>
  <si>
    <t>WR15 YOKE TA.D-101389-05-026-05 INNER FLANGE DIE</t>
  </si>
  <si>
    <t>AT05 YOKE TA.D | 101917-04-010-00 DIE HOLDER</t>
  </si>
  <si>
    <t>UC DIAPHRAGM 2R LO | #131 TRIMMING DIE</t>
  </si>
  <si>
    <t>WR15 YOKE TA.D 101389-05-012-00 HEAD DIE</t>
  </si>
  <si>
    <t>21-19853</t>
  </si>
  <si>
    <t>MPO75912</t>
  </si>
  <si>
    <t>21-19907</t>
  </si>
  <si>
    <t>21-19944</t>
  </si>
  <si>
    <t>MPO76988</t>
  </si>
  <si>
    <t>MPO77784</t>
  </si>
  <si>
    <t>21-19975</t>
  </si>
  <si>
    <t>MPO77548</t>
  </si>
  <si>
    <t>MY01769XB</t>
  </si>
  <si>
    <t>MY01763XB</t>
  </si>
  <si>
    <t>Ø3.0 X P6 (4LINES; 29HOLES/LINE W350) LOWER DIE (SKD11) + TRANSPORTATION</t>
  </si>
  <si>
    <t>Ø2.3 X P6 (4LINES; 42HOLES/LINE W500) LOWER DIE (SKD11) + TRANSPORTATION</t>
  </si>
  <si>
    <t>21-19949</t>
  </si>
  <si>
    <t>Ø3.0 X P6 (4LINES; 29HOLES/LINE W350) LOWER DIE</t>
  </si>
  <si>
    <t>Ø2.3 X P6 (4LINES; 42HOLES/LINE W500) LOWER DIE</t>
  </si>
  <si>
    <t>(Weight: 3.26kg)</t>
  </si>
  <si>
    <t>(Weight: 4.90kg)</t>
  </si>
  <si>
    <t>TDM_ACCTG_21_0013</t>
  </si>
  <si>
    <t>80% UPON OTS APPROVAL (NO DR, NO PEZA)</t>
  </si>
  <si>
    <t>CANCELLED (SI ONLY) 06/30/21</t>
  </si>
  <si>
    <t>00266541677</t>
  </si>
  <si>
    <t>00266541688</t>
  </si>
  <si>
    <t>Ø2.3 X P6 (4LINES; 42HOLES/LINE W500) UPPER DIE (S50C) + TRANSPORTATION</t>
  </si>
  <si>
    <t>Ø3.0 X P6 (8LINES; 42HOLES/LINE W500) LOWER DIE (SKD11) + TRANSPORTATION</t>
  </si>
  <si>
    <t>Ø3.0 X P6 (4LINES; 42HOLES/LINE W500) UPPER DIE (S50C) + TRANSPORTATION</t>
  </si>
  <si>
    <t>Ø2.3 X P6 (4LINES; 42HOLES/LINE W500) UPPER DIE</t>
  </si>
  <si>
    <t>Ø3.0 X P6 (8LINES; 42HOLES/LINE W500) LOWER DIE</t>
  </si>
  <si>
    <t>Ø3.0 X P6 (4LINES; 42HOLES/LINE W500) UPPER DIE</t>
  </si>
  <si>
    <t>(Weight: 3.50kg)</t>
  </si>
  <si>
    <t>MY01761XB</t>
  </si>
  <si>
    <t>MY01762XB</t>
  </si>
  <si>
    <t>MY01767XB</t>
  </si>
  <si>
    <t>MY01768XB</t>
  </si>
  <si>
    <t>P&amp;R</t>
  </si>
  <si>
    <t>Non PEZA</t>
  </si>
  <si>
    <t>MY01764XB</t>
  </si>
  <si>
    <t>00266541992</t>
  </si>
  <si>
    <t>12% Vat</t>
  </si>
  <si>
    <r>
      <t xml:space="preserve">Imposition Stand
</t>
    </r>
    <r>
      <rPr>
        <b/>
        <sz val="10"/>
        <color theme="0"/>
        <rFont val="Calibri"/>
        <family val="2"/>
        <scheme val="minor"/>
      </rPr>
      <t/>
    </r>
  </si>
  <si>
    <t>w/o VAT</t>
  </si>
  <si>
    <t>Outside the Philippines</t>
  </si>
  <si>
    <t>If PEZA's appeal will be granted, FDTP will issue Credit Memo</t>
  </si>
  <si>
    <t xml:space="preserve">Confirmed by </t>
  </si>
  <si>
    <t>Ms. Camille Blance 
(Accounting Specialist)</t>
  </si>
  <si>
    <t>Non PEZA 
(With TAX Exemption Cert.)</t>
  </si>
  <si>
    <t>Waiting for the decision on PEZA's appeal</t>
  </si>
  <si>
    <t>Imposition Stand Options</t>
  </si>
  <si>
    <t>A.</t>
  </si>
  <si>
    <t>B.</t>
  </si>
  <si>
    <t xml:space="preserve">C. </t>
  </si>
  <si>
    <t>Waiting for company’s memo</t>
  </si>
  <si>
    <t>D.</t>
  </si>
  <si>
    <t>Others: (Please specify)</t>
  </si>
  <si>
    <t>Request for deferment of VAT Collection (Waiting for the decision on PEZA's appeal)</t>
  </si>
  <si>
    <t>Include the 12% VAT
(If PEZA's appeal will be granted, FDTP will issue Credit Memo)</t>
  </si>
  <si>
    <t>Waiting Response</t>
  </si>
  <si>
    <t>Application</t>
  </si>
  <si>
    <t>PEZA</t>
  </si>
  <si>
    <t>Non-PEZA</t>
  </si>
  <si>
    <t>Export</t>
  </si>
  <si>
    <t>Mr. Dominic Dator
(Accounting Staff)</t>
  </si>
  <si>
    <t>Mr. Al Jay Juson
(Technical Purchasing Staff)</t>
  </si>
  <si>
    <t>Customer VAT Imposition Stand Summary</t>
  </si>
  <si>
    <t>30% DOWNPAYMENT; ; Cancelled Project</t>
  </si>
  <si>
    <t>129153-1</t>
  </si>
  <si>
    <t>EXPORT</t>
  </si>
  <si>
    <t>NON-PEZA</t>
  </si>
  <si>
    <t>VAT</t>
  </si>
  <si>
    <t xml:space="preserve">80% UPON OTS APPROVAL </t>
  </si>
  <si>
    <t>Payment Leadtime</t>
  </si>
  <si>
    <r>
      <t xml:space="preserve">CMR/CSR
Requirements
</t>
    </r>
    <r>
      <rPr>
        <b/>
        <sz val="11"/>
        <color theme="0"/>
        <rFont val="Calibri"/>
        <family val="2"/>
        <scheme val="minor"/>
      </rPr>
      <t>(GA requirement)</t>
    </r>
  </si>
  <si>
    <t>Net of VAT
(USD/PHP)</t>
  </si>
  <si>
    <t>Total Sales
(12% VAT)</t>
  </si>
  <si>
    <t>129156-1</t>
  </si>
  <si>
    <t>VAT INCLUSIVE</t>
  </si>
  <si>
    <t>MY01771XB</t>
  </si>
  <si>
    <t>MY01772XB</t>
  </si>
  <si>
    <t>MY01773XB</t>
  </si>
  <si>
    <t>00265931499</t>
  </si>
  <si>
    <t>Cancelled Project (With Credit Note)</t>
  </si>
  <si>
    <t>MY01770XB</t>
  </si>
  <si>
    <t>67RO LOWER DIE DRAW 2 (OM ALLOY) (AIR)</t>
  </si>
  <si>
    <t>TLAX BODY CUTTING PUNCH RH (SKD11 58~60 HRC)</t>
  </si>
  <si>
    <t>TLAX BODY CUTTING DIE INSERT RH (SKD11 58~60 HRC)</t>
  </si>
  <si>
    <t>TLAX BODY CUTTING PUNCH LH (SKD11 58~60 HRC)</t>
  </si>
  <si>
    <t>TLAX BODY CUTTING DIE INSERT LH (SKD11 58~60 HRC)</t>
  </si>
  <si>
    <t>21-19959</t>
  </si>
  <si>
    <t>PO23562</t>
  </si>
  <si>
    <t>PO23616</t>
  </si>
  <si>
    <t>TLAX BODY CUTTING</t>
  </si>
  <si>
    <t>PUNCH RH</t>
  </si>
  <si>
    <t>PUNCH LH</t>
  </si>
  <si>
    <t>DIE INSERT RH</t>
  </si>
  <si>
    <t>DIE INSERT LH</t>
  </si>
  <si>
    <t>I3DCPRHTLAX: TLAX BODY CUTTING PUNCH RH</t>
  </si>
  <si>
    <t>I3DRHDINSRT: TLAX BODY CUTTING DIE INSERT R</t>
  </si>
  <si>
    <t>I3DCPTLXBLH: TLAX BODY CUTTING PUNCH LH</t>
  </si>
  <si>
    <t>I3DRHDINSRT: TLAX BODY CUTTING DIE INSERT LH</t>
  </si>
  <si>
    <t>DN/CN</t>
  </si>
  <si>
    <t>Weight
(kg)</t>
  </si>
  <si>
    <t>MY01765XB</t>
  </si>
  <si>
    <t>67RO LOWER DIE DRAW 5 (OM ALLOY) (AIR)</t>
  </si>
  <si>
    <t>I3D67ROLWD5: 67RO LOWER DIE - DRAW 5</t>
  </si>
  <si>
    <t>PO121294</t>
  </si>
  <si>
    <t>PO121372</t>
  </si>
  <si>
    <t>21-19987</t>
  </si>
  <si>
    <t>21-19981 Rev. 01</t>
  </si>
  <si>
    <t>RC00667735-03-05 RESTRIKE PILOT (SKD11)</t>
  </si>
  <si>
    <t>RC00667735-07-07 REFORM PILOT (SKD11)</t>
  </si>
  <si>
    <t>RC00679237-03-05 RESTRIKE PILOT (SKD11)</t>
  </si>
  <si>
    <t>RC57-05-08-A SUB PLATE (S50C)</t>
  </si>
  <si>
    <t xml:space="preserve">VAT
RR 9-2021
</t>
  </si>
  <si>
    <t>MY01778XB</t>
  </si>
  <si>
    <t>MY01779XB</t>
  </si>
  <si>
    <t>MY01780XB</t>
  </si>
  <si>
    <t>MY01784XB</t>
  </si>
  <si>
    <t>MY01789XC</t>
  </si>
  <si>
    <t xml:space="preserve">HS01-KA3 SHAVING DIE #1 </t>
  </si>
  <si>
    <t>PO54396</t>
  </si>
  <si>
    <t>21-19992 Rev.01</t>
  </si>
  <si>
    <t>MY01627XC</t>
  </si>
  <si>
    <t>MY01628XC</t>
  </si>
  <si>
    <t>MY01629XC</t>
  </si>
  <si>
    <t>MY01630XC</t>
  </si>
  <si>
    <t>MY01631XC</t>
  </si>
  <si>
    <t>21-20035 REV. 01</t>
  </si>
  <si>
    <t>KSA-IGC7P  23-4847711-2 BRACKET |  PIERCE BLANK</t>
  </si>
  <si>
    <t>KSA-IGC7P  23-4847711-2 BRACKET |  PIERCE</t>
  </si>
  <si>
    <t>KSA-IGC7P  23-4847711-2 BRACKET |  CHA</t>
  </si>
  <si>
    <t>KSA-IGC7P  23-4847711-2 BRACKET |  FORM 1</t>
  </si>
  <si>
    <t>KSA-IGC7P  23-4847711-2 BRACKET |  FORM 2</t>
  </si>
  <si>
    <t>KSA-IGC7P  23-4847711-2 BRACKET</t>
  </si>
  <si>
    <t>PIERCE BLANK</t>
  </si>
  <si>
    <t>PIERCE</t>
  </si>
  <si>
    <t>CHA</t>
  </si>
  <si>
    <t>FORM 1</t>
  </si>
  <si>
    <t>FORM 2</t>
  </si>
  <si>
    <t>MY01753XC</t>
  </si>
  <si>
    <t>21-19861</t>
  </si>
  <si>
    <t>PO23713</t>
  </si>
  <si>
    <t>BARAKO BLANKING DIE (MODIFICATION)</t>
  </si>
  <si>
    <t>I3DBRBMBDMOD: BARAKO BO MUF(0991)BL DIE MOD</t>
  </si>
  <si>
    <t>Truck Driver/Del. Man :)</t>
  </si>
  <si>
    <t>TDM_ACCTG_21_0014</t>
  </si>
  <si>
    <t>CANCELLED (SI ONLY) 07/15/21</t>
  </si>
  <si>
    <t>30% UPON DIE APPROVAL (NO PEZA, NO DR) WITH DN/CN 08751</t>
  </si>
  <si>
    <t>CANCELLED (SI ONLY) 07/23/21</t>
  </si>
  <si>
    <t>MY01747XB</t>
  </si>
  <si>
    <t>MY01776XB</t>
  </si>
  <si>
    <t>MY01777XB</t>
  </si>
  <si>
    <t>MY01781XB</t>
  </si>
  <si>
    <t>MY01782XB</t>
  </si>
  <si>
    <t>MY01783XB</t>
  </si>
  <si>
    <t>CR60-51 OTP PILOT CUTTER (SKD11)</t>
  </si>
  <si>
    <t>RC677-02-06-0 UPPER SLEEVE (SKD11)</t>
  </si>
  <si>
    <t>RC677-03-05-0 UPPER SLEEVE (SKD11)</t>
  </si>
  <si>
    <t>RC677-04-02-0 UPPER SLEEVE (SKD11)</t>
  </si>
  <si>
    <t>21-19958</t>
  </si>
  <si>
    <t>PO23625</t>
  </si>
  <si>
    <t>MY01790XC</t>
  </si>
  <si>
    <t>21-19997</t>
  </si>
  <si>
    <t>PO54397</t>
  </si>
  <si>
    <t>HS01-107 SHAVING DIE</t>
  </si>
  <si>
    <t>MY01804XC</t>
  </si>
  <si>
    <t>21-20045</t>
  </si>
  <si>
    <t>PO2697</t>
  </si>
  <si>
    <t>04G40 FIXED CORE REPAIR</t>
  </si>
  <si>
    <t>MY01667XA</t>
  </si>
  <si>
    <t>MY01668XA</t>
  </si>
  <si>
    <t>MY01669XA</t>
  </si>
  <si>
    <t>MY01670XA</t>
  </si>
  <si>
    <t>MY01671XA</t>
  </si>
  <si>
    <t>MY01672XA</t>
  </si>
  <si>
    <t>MY01673XA</t>
  </si>
  <si>
    <t>MY01674XA</t>
  </si>
  <si>
    <t>MY01677XA</t>
  </si>
  <si>
    <t>MY01678XA</t>
  </si>
  <si>
    <t>MY01679XA</t>
  </si>
  <si>
    <t>MY01680XA</t>
  </si>
  <si>
    <t>MY01681XA</t>
  </si>
  <si>
    <t>MY01682XA</t>
  </si>
  <si>
    <t>MY01683XA</t>
  </si>
  <si>
    <t>MY01751XA</t>
  </si>
  <si>
    <t>00266957555</t>
  </si>
  <si>
    <t>I3D6FBACCAFP:6FBA COVER COMP A F&amp;P (TANDEM)</t>
  </si>
  <si>
    <t>#4. RESTRIKE - RTN</t>
  </si>
  <si>
    <t>#5. TRIM - RTN</t>
  </si>
  <si>
    <t>#6. FLANGE &amp; PIERCE (TANDEM) - RTN</t>
  </si>
  <si>
    <t>#7. LOUVER - RTN</t>
  </si>
  <si>
    <t>#4. RESTRIKE MARKING - RTN</t>
  </si>
  <si>
    <t>#6. PIERCING (SMALL) - RTN</t>
  </si>
  <si>
    <t>#7. PIERCE BIG/CUTTING  (TANDEM) - RTN</t>
  </si>
  <si>
    <t>#8. TOX 1 - RTN</t>
  </si>
  <si>
    <t>#9. TOX 2 - RTN</t>
  </si>
  <si>
    <t>#10. TOX 3 - RTN</t>
  </si>
  <si>
    <t xml:space="preserve">#11. NUT CLINCH 1 &amp; 2 - RTN </t>
  </si>
  <si>
    <t xml:space="preserve">#12. NUT CLINCH 3 &amp; 4 - RTN </t>
  </si>
  <si>
    <t>#3. DRILLING JIG PIERCE @5 (Cylinder Style)</t>
  </si>
  <si>
    <t>129167-1</t>
  </si>
  <si>
    <t>129168-1</t>
  </si>
  <si>
    <t>129169-1</t>
  </si>
  <si>
    <t>129170-1</t>
  </si>
  <si>
    <t>129171-1</t>
  </si>
  <si>
    <t>129172-1</t>
  </si>
  <si>
    <t>129174-1</t>
  </si>
  <si>
    <t>129173-1</t>
  </si>
  <si>
    <t>129175-1</t>
  </si>
  <si>
    <t>129176-1</t>
  </si>
  <si>
    <t>TDM_ACCTG_21_0015</t>
  </si>
  <si>
    <t>STILL UNDER 30 DAYS PAYMENT TERMS (DN for cancellation)</t>
  </si>
  <si>
    <t>TDM_ACCTG_21_0016</t>
  </si>
  <si>
    <t>Cancelled Debit Note # 06398 due to RR No. 15-2021</t>
  </si>
  <si>
    <t>Cancelled Debit Note # 06396 due to RR No. 15-2021</t>
  </si>
  <si>
    <t>Cancelled Debit Note # 06397 due to RR No. 15-2021</t>
  </si>
  <si>
    <t>Cancelled Debit Note # 06399 due to RR No. 15-2021</t>
  </si>
  <si>
    <t>Cancelled Debit Note # 06400 due to RR No. 15-2021</t>
  </si>
  <si>
    <t>Date</t>
  </si>
  <si>
    <t>MY01756XB</t>
  </si>
  <si>
    <t>TDM_ACCTG_21_0017</t>
  </si>
  <si>
    <t>MY01799XB</t>
  </si>
  <si>
    <t>MY01800XB</t>
  </si>
  <si>
    <t>MY01802XB</t>
  </si>
  <si>
    <t>0.20</t>
  </si>
  <si>
    <t>BUTTON DIE INSERT MHD 16-30-P9.55</t>
  </si>
  <si>
    <t>PUNCH SJAS C10-80 P4.1</t>
  </si>
  <si>
    <t>SHOULDER PUNCH SPEL13-60-P9.5-W7.00</t>
  </si>
  <si>
    <t>21-19914</t>
  </si>
  <si>
    <t>PO23329</t>
  </si>
  <si>
    <t>I3DBD1630XP: BUTTON DIE INSERT MAD MAD16-30</t>
  </si>
  <si>
    <t>C1NPSJASC18: PUNCH SJAS C10-80 P4.1</t>
  </si>
  <si>
    <t>C1NSPB60P95: SHOULDER PUNCH SPEL B-60 P9.50</t>
  </si>
  <si>
    <t>Christina I. Trinidad &lt;fpaccounting@fcc-ph.com&gt;; cristina_donaire@fcc-ph.com</t>
  </si>
  <si>
    <t>Adriana Dias Custodio &lt;adriana.dias@fccbr.com.br&gt;; 'Luane Monteiro dos Santos' &lt;luane.santos@fccbr.com.br&gt;</t>
  </si>
  <si>
    <t>Grisil Marie Amit &lt;grisilmarie_amit@yamashin-filter.co.jp&gt;</t>
  </si>
  <si>
    <t>MPC-Daisy-Carizo &lt;daisy-carizo@mpc.mitsuba-gr.com&gt;; MPC-HANNAH-CONCEPCION &lt;hannah-concepcion@mpc.mitsuba-gr.com&gt;; MPC-MHURIEL-BELEN &lt;mhuriel-belen@mpc.mitsuba-gr.com&gt;; MPC-Evelyn-Solon &lt;evelyn-solon@mpc.mitsuba-gr.com&gt;</t>
  </si>
  <si>
    <t>Dominic Dator &lt;accounting@goshi.com.ph&gt;; 'Michael Castro' &lt;purchasing@goshi.com.ph&gt;</t>
  </si>
  <si>
    <t>wheng_1005@yahoo.com; johncarlocortez45@yahoo.com; jenalynnell17@yahoo.com.ph</t>
  </si>
  <si>
    <t>Jeannilyn Barte &lt;jeanb.fctecph@gmail.com&gt;</t>
  </si>
  <si>
    <t>A.Lumanglas@f-tech.com.ph</t>
  </si>
  <si>
    <t>Lorenelle Maleon &lt;Lorenelle-Maleon@iamc.isuzu.ph&gt;; 'Honey Grace Ambrosio' &lt;HoneyGrace-Ambrosio@iamc.isuzu.ph&gt;; Cristy-Bertudes &lt;Cristy-Bertudes@iamc.isuzu.ph&gt;; Arleen-Mendoza@iamc.isuzu.ph; John-Gamboa@iamc.isuzu.ph</t>
  </si>
  <si>
    <t>Camille Ann Blance &lt;camille.blance@mahle.com&gt;; Jesusito Mojica &lt;totie.mojica@mahle.com&gt;</t>
  </si>
  <si>
    <t>Franco Ramillano (P&amp;R Parts) &lt;franco.ramillano@pandrparts.com&gt;</t>
  </si>
  <si>
    <t xml:space="preserve">Elma Mae; Paulita </t>
  </si>
  <si>
    <t>SDP-FINANCE &lt;sdp-finance@sanyodenki.com&gt;; sdp-finance2 &lt;sdp-finance2@sanyodenki.com&gt;; Paulita Caluscusan &lt;pau.caluscusan@sanyodenki.com&gt;; Jerome Danao &lt;jerome.danao@sanyodenki.com&gt;</t>
  </si>
  <si>
    <t>Matet Dumanon &lt;matet@shoshiba.co.jp&gt;; Sally Salazar &lt;sally-s@shoshiba.co.jp&gt;</t>
  </si>
  <si>
    <t>accounting@showaphil.com.ph; Mae Montes &lt;purchasing@showaphil.com.ph&gt;; Loida De Vega &lt;sales@showaphil.com.ph&gt;</t>
  </si>
  <si>
    <t>Mariz Opulencia</t>
  </si>
  <si>
    <t>Mariz Opulencia &lt;mariz.opulencia@thermos.com.ph&gt;; VPI-Purchasing@thermos.com.ph</t>
  </si>
  <si>
    <t>Pearl Lea Mendigoria &lt;pearl_lea09@yahoo.com&gt;; Kim De los santos &lt;delossantoskim07@gmail.com&gt;; roland_lacsamana@vso.com.ph</t>
  </si>
  <si>
    <t>Elaine Pusag &lt;ympi_fin02@yutaka.com.ph&gt;; 'Semonette Almada' &lt;ympi_fin05@yutaka.com.ph&gt;; ympi_pur06@yutaka.com.ph; ympi_pur07@yutaka.com.ph</t>
  </si>
  <si>
    <t>Ms. Elaine</t>
  </si>
  <si>
    <t>Ms. Grisil Mae</t>
  </si>
  <si>
    <t>Ms. Pearl Lea</t>
  </si>
  <si>
    <t>Ms. Matet</t>
  </si>
  <si>
    <t>Sir Franco</t>
  </si>
  <si>
    <t>Ms. Daisy</t>
  </si>
  <si>
    <t>Ms. Camille</t>
  </si>
  <si>
    <t>Ms. Jenalyn</t>
  </si>
  <si>
    <t>Sir Dominic</t>
  </si>
  <si>
    <t>Ms. Jeannilyn</t>
  </si>
  <si>
    <t>Ms. Christina</t>
  </si>
  <si>
    <t>Ms. Adriana</t>
  </si>
  <si>
    <t>Sir Alexis</t>
  </si>
  <si>
    <t>Sir/Ma'am</t>
  </si>
  <si>
    <t>Margie Metas &lt;margie_metas@imasen.com.ph&gt;; 'Michelle Javier' &lt;michelle_javier@imasen.com.ph&gt;; rachelle_maulanin@imasen.com.ph</t>
  </si>
  <si>
    <t>Ms. Rachelle/ Ms. Margie</t>
  </si>
  <si>
    <t>Contact Person</t>
  </si>
  <si>
    <t>Emails</t>
  </si>
  <si>
    <t>MY01774XB</t>
  </si>
  <si>
    <t>MY01775XB</t>
  </si>
  <si>
    <t>TLAX RR LH PIERCING PUNCH</t>
  </si>
  <si>
    <t>TLAX RR RH PIERCING PUNCH</t>
  </si>
  <si>
    <t>TLAX RR</t>
  </si>
  <si>
    <t>LH PIERCING PUNCH</t>
  </si>
  <si>
    <t>RH PIERCING PUNCH</t>
  </si>
  <si>
    <t>LH BUTTON DIE</t>
  </si>
  <si>
    <t>RH BUTTON DIE</t>
  </si>
  <si>
    <t>TLAX RR LH BUTTON DIE</t>
  </si>
  <si>
    <t>TLAX RR RH BUTTON DIE</t>
  </si>
  <si>
    <t>C1NTLAXRRLH: TLAX RR LH PIERCING PUNCH</t>
  </si>
  <si>
    <t>C1NTLAXRRRH: TLAX RR RH PIERCING PUNCH</t>
  </si>
  <si>
    <t>I3DTLXRRLHB: TLAX RR LH BUTTON DIE INSERT</t>
  </si>
  <si>
    <t>I3DTLAXRRHD: TLAX RR RH BUTTON DIE INSERT</t>
  </si>
  <si>
    <t>MY01807XB</t>
  </si>
  <si>
    <t>21-20031</t>
  </si>
  <si>
    <t>PO#44690</t>
  </si>
  <si>
    <t>PLUNGER TIP Ø110 (SKD61)</t>
  </si>
  <si>
    <t>STATUS/PAYMENT DATE</t>
  </si>
  <si>
    <t>MY01794XB</t>
  </si>
  <si>
    <t>MY01798XB</t>
  </si>
  <si>
    <t>MY01810XB</t>
  </si>
  <si>
    <t>MY01812XB</t>
  </si>
  <si>
    <t>MY01791XB</t>
  </si>
  <si>
    <t>MY01792XB</t>
  </si>
  <si>
    <t>MY01806XB</t>
  </si>
  <si>
    <t>MY01801XB</t>
  </si>
  <si>
    <t>PO23909</t>
  </si>
  <si>
    <t>21-20025</t>
  </si>
  <si>
    <t>TLA HALF COMP #2223 RESTRIKE PUNCH 2 (SKD11 58-60HRC)</t>
  </si>
  <si>
    <t>TLB HALF COMP RES PUNCH #2011 (SKD11 58-60 HRC)</t>
  </si>
  <si>
    <t>TLA BODY MARKING PUNCH (DC53 58-60 HRC)</t>
  </si>
  <si>
    <t>TRIM DIE 3 INSERT 2  (SKD11 58-60 HRC) LOWER</t>
  </si>
  <si>
    <t>TLA HALF COMP #2223 RESTRIKE PUNCH 2</t>
  </si>
  <si>
    <t>C1NTLBRLCMP: TLB HALF COMP RES PUNCH #2011</t>
  </si>
  <si>
    <t>TLA BODY MARKING PUNCH</t>
  </si>
  <si>
    <t>TLB HALF COMP RES PUNCH #2011</t>
  </si>
  <si>
    <t>TRIM DIE3 INSERT2 LOWER</t>
  </si>
  <si>
    <t>I3D4532TD3I: 5432 TRIM DIE 3 INSERT 2 LOWER</t>
  </si>
  <si>
    <t>TLA HALF COMP #0221 RESTRIKE PUNCH 1 (SKD11 58-60HRC)</t>
  </si>
  <si>
    <t>TLAX RING FRONT BUTTON DIE RH (SKD11 58-60 HRC)</t>
  </si>
  <si>
    <t>MY01796XB</t>
  </si>
  <si>
    <t>MY01795XB</t>
  </si>
  <si>
    <t>MY01797XB</t>
  </si>
  <si>
    <t>TLAX RING REAR BUTTON DIE RH (SKD11 58-60 HRC)</t>
  </si>
  <si>
    <t>MY01809XB</t>
  </si>
  <si>
    <t>MY01811XB</t>
  </si>
  <si>
    <t>MY01813XB</t>
  </si>
  <si>
    <t>MY01814XB</t>
  </si>
  <si>
    <t>21-20027</t>
  </si>
  <si>
    <t>PO90488</t>
  </si>
  <si>
    <t>B6H-F1191-00 DOWN TUBE 1 CHUCK</t>
  </si>
  <si>
    <t>B6H-F1191-00 DOWN TUBE 1 COVER</t>
  </si>
  <si>
    <t>B6H-F1191-00 DOWN TUBE 2 CHUCK</t>
  </si>
  <si>
    <t>B6H-F1191-00 DOWN TUBE 2 COVER</t>
  </si>
  <si>
    <t>KSA-IGC7  23-4886712-7-0500 BEND DIE 1 (SKD11)</t>
  </si>
  <si>
    <t>KSA-IGC7  23-4886712-7-0500 BEND DIE 2 (SKD11)</t>
  </si>
  <si>
    <t>C1NTLARLPCM: TLA HALF COMP RES PUNCH #0221</t>
  </si>
  <si>
    <t>I3DTLAXFRBUTTON: TLAX RING FRONT BUTTON DIE RH</t>
  </si>
  <si>
    <t>I3DTLAXRRBUTTON: TLAX RING REAR BUTTON DIE RH</t>
  </si>
  <si>
    <t>MY01805XB</t>
  </si>
  <si>
    <t>TRIM DIE 1 INSERT 2 (SKD11 58-60 HRC) UPPER</t>
  </si>
  <si>
    <t>I3D4512TD1I: 4512 TRIM DIE 1 INSERT 2 UPPER</t>
  </si>
  <si>
    <t>MY01793XB</t>
  </si>
  <si>
    <t>MY01808XB</t>
  </si>
  <si>
    <t>Ø3.0 X P6 (4LINES; 50HOLES/LINE W580) UPPER DIE (S50C) + TRANSPORTATION</t>
  </si>
  <si>
    <t>Ø2.3 X P6 (4LINES; 50HOLES/LINE W580) UPPER DIE (S50C) + TRANSPORTATION</t>
  </si>
  <si>
    <t>Ø2.3 X P6 (4LINES; 50HOLES/LINE W580) LOWER DIE (SKD11) + TRANSPORTATION</t>
  </si>
  <si>
    <t>21-20013</t>
  </si>
  <si>
    <t>21-20030</t>
  </si>
  <si>
    <t>Ø2.3 X P6 (4LINES; 42HOLES/LINE W500) LOWER (SKD11) + TRANSPORTATION</t>
  </si>
  <si>
    <t>MY50225XA</t>
  </si>
  <si>
    <t>MY50226XA</t>
  </si>
  <si>
    <t>MY50227XA</t>
  </si>
  <si>
    <t>MY50228XA</t>
  </si>
  <si>
    <t>MY50229XA</t>
  </si>
  <si>
    <t>GUTTER OIL - BLANK</t>
  </si>
  <si>
    <t>GUTTER OIL - L-BEND</t>
  </si>
  <si>
    <t>GUTTER OIL - FORM</t>
  </si>
  <si>
    <t>GUTTER OIL BRACKET - COMP</t>
  </si>
  <si>
    <t>GUTTER OIL BRACKET - V-BEND</t>
  </si>
  <si>
    <t>30% DOWN PAYMENT</t>
  </si>
  <si>
    <t>PO#00007687</t>
  </si>
  <si>
    <t>TDM_ACCTG_21_0018</t>
  </si>
  <si>
    <t>CANCELLED (SI ONLY) 08/11/21</t>
  </si>
  <si>
    <r>
      <t xml:space="preserve">Issued Credit note # </t>
    </r>
    <r>
      <rPr>
        <u/>
        <sz val="11"/>
        <rFont val="Calibri"/>
        <family val="2"/>
        <scheme val="minor"/>
      </rPr>
      <t>08753</t>
    </r>
    <r>
      <rPr>
        <sz val="11"/>
        <rFont val="Calibri"/>
        <family val="2"/>
        <scheme val="minor"/>
      </rPr>
      <t xml:space="preserve"> for SI# 129157  (RR No. 15-2021)</t>
    </r>
  </si>
  <si>
    <r>
      <t>Issued Credit note #</t>
    </r>
    <r>
      <rPr>
        <u/>
        <sz val="11"/>
        <rFont val="Calibri"/>
        <family val="2"/>
        <scheme val="minor"/>
      </rPr>
      <t xml:space="preserve"> 08754</t>
    </r>
    <r>
      <rPr>
        <sz val="11"/>
        <rFont val="Calibri"/>
        <family val="2"/>
        <scheme val="minor"/>
      </rPr>
      <t xml:space="preserve"> for SI# 129158  (RR No. 15-2021)</t>
    </r>
  </si>
  <si>
    <r>
      <t>Issued Credit note #</t>
    </r>
    <r>
      <rPr>
        <u/>
        <sz val="11"/>
        <rFont val="Calibri"/>
        <family val="2"/>
        <scheme val="minor"/>
      </rPr>
      <t xml:space="preserve"> 08755 </t>
    </r>
    <r>
      <rPr>
        <sz val="11"/>
        <rFont val="Calibri"/>
        <family val="2"/>
        <scheme val="minor"/>
      </rPr>
      <t>for SI# 129159  (RR No. 15-2021)</t>
    </r>
  </si>
  <si>
    <t>CANCELLED (SI ONLY) 08/25/21</t>
  </si>
  <si>
    <t>CANCELLED (SI ONLY) 08/27/21</t>
  </si>
  <si>
    <t xml:space="preserve">Collected </t>
  </si>
  <si>
    <t>Ø3.0 X P6 (4LINES; 50HOLES/LINE W580) UPPER DIE (S50C)</t>
  </si>
  <si>
    <t>Ø2.3 X P6 (4LINES; 50HOLES/LINE W580) UPPER DIE (S50C)</t>
  </si>
  <si>
    <t>Ø2.3 X P6 (4LINES; 50HOLES/LINE W580) LOWER DIE (SKD11)</t>
  </si>
  <si>
    <t>Ø2.3 X P6 (4LINES; 42HOLES/LINE W500) LOWER (SKD11)</t>
  </si>
  <si>
    <t>(Weight: 4.06kg)</t>
  </si>
  <si>
    <t>(Weight: 4.15kg)</t>
  </si>
  <si>
    <t>(Weight: 5.72kg)</t>
  </si>
  <si>
    <t>(Weight: 9.94kg)</t>
  </si>
  <si>
    <t>MY50237XA</t>
  </si>
  <si>
    <t>MY50238XA</t>
  </si>
  <si>
    <t>MY50239XA</t>
  </si>
  <si>
    <t>MY50240XA</t>
  </si>
  <si>
    <t>MY50241XA</t>
  </si>
  <si>
    <t>PO24206</t>
  </si>
  <si>
    <t>21-19929 Rev. 02</t>
  </si>
  <si>
    <t>21-19870 Rev. 03</t>
  </si>
  <si>
    <t>21-20064 Rev. 01</t>
  </si>
  <si>
    <t>21-19930 Rev. 02</t>
  </si>
  <si>
    <t>BARAKO BRACKET #1. COMPOUND</t>
  </si>
  <si>
    <t>BARAKO BRACKET #2. FORMING / BEND (TANDEM)</t>
  </si>
  <si>
    <t>BARAKO BRACKET #3.  PIERCE (small)</t>
  </si>
  <si>
    <t>BODY MUFFFLER TAPER #1. BLANKING (Drop type)</t>
  </si>
  <si>
    <t>BODY MUFFFLER TAPER #2. FORMING (Cam type)</t>
  </si>
  <si>
    <t>I3DBRKTBLKC : BARAKO 9307 BRKT BLAN COMP DIE</t>
  </si>
  <si>
    <t>I3DBRKTFOBD : BARAKO 9307 BRKT FORM BEND DIE</t>
  </si>
  <si>
    <t>I3DBRKTPIRC : BARAKO 9307 BRKT PIERCING DIE</t>
  </si>
  <si>
    <t>I3DBTAPBLNK: BARAKO 9307 BOMUF TAPER BL DIE</t>
  </si>
  <si>
    <t>I3DBTAPFORM: BARAKO 9307 BOMUFTAPR FORM DIE</t>
  </si>
  <si>
    <t>BODY MUFFLER TAPER #1. BLANKING (Drop type)</t>
  </si>
  <si>
    <t>BODY MUFFLER TAPER #2. FORMING (Cam type)</t>
  </si>
  <si>
    <t>129193-1</t>
  </si>
  <si>
    <t>129192-1</t>
  </si>
  <si>
    <t>OCS-JR</t>
  </si>
  <si>
    <t>40% UPON DIE TRIAL/DELIVERY; Cancelled Project</t>
  </si>
  <si>
    <t>B6H-F1191-00</t>
  </si>
  <si>
    <t>DOWN TUBE 1 CHUCK</t>
  </si>
  <si>
    <t>DOWN TUBE 1 COVER</t>
  </si>
  <si>
    <t>DOWN TUBE 2 CHUCK</t>
  </si>
  <si>
    <t>DOWN TUBE 2 COVER</t>
  </si>
  <si>
    <t>TDM_ACCTG_21_0019</t>
  </si>
  <si>
    <t>30% UPON DIE APPROVAL (NO PEZA, NO DR)</t>
  </si>
  <si>
    <t>30% UPON DIE APPROVAL 
(NO PEZA, NO DR)</t>
  </si>
  <si>
    <t xml:space="preserve">           Ms. Manilyn Ratonel  (TDM)</t>
  </si>
  <si>
    <t>MY01829XB</t>
  </si>
  <si>
    <t>PO#45378</t>
  </si>
  <si>
    <t>MY01823XB</t>
  </si>
  <si>
    <t>MY01835XC</t>
  </si>
  <si>
    <t>HS01 107 SHAVING UPPER DIE MODIFICATION</t>
  </si>
  <si>
    <t>PO03061</t>
  </si>
  <si>
    <t>21-20093</t>
  </si>
  <si>
    <t>0026732861</t>
  </si>
  <si>
    <t>21-20067</t>
  </si>
  <si>
    <t>MPO78936</t>
  </si>
  <si>
    <t>UC DIAPHRAGM 2R LO | #110-1 LANCING DIE (SKD11 58-60 HRC)</t>
  </si>
  <si>
    <t>MY01827XB</t>
  </si>
  <si>
    <t>MY50235XA</t>
  </si>
  <si>
    <t>MY01756XC</t>
  </si>
  <si>
    <t>B6H-F1191-00 BEND ROLL</t>
  </si>
  <si>
    <t>CHUCK</t>
  </si>
  <si>
    <t>21-19948</t>
  </si>
  <si>
    <t>PO90916</t>
  </si>
  <si>
    <t>PO90915</t>
  </si>
  <si>
    <t>21-20062 Rev. 01</t>
  </si>
  <si>
    <t>50191-K88R-LC00-20  PLATE, R PIVOT - PROGRESSIVE</t>
  </si>
  <si>
    <t>50191-K88R-LC00-20  PLATE, RH PIVOT - PROGRESSIVE</t>
  </si>
  <si>
    <t>CANCELLED DUE TO ERROR IN PRINTING</t>
  </si>
  <si>
    <t>00267329649</t>
  </si>
  <si>
    <t>MY01830XC</t>
  </si>
  <si>
    <t>MY01831XC</t>
  </si>
  <si>
    <t>MY01832XC</t>
  </si>
  <si>
    <t>MY01833XC</t>
  </si>
  <si>
    <t>MY01834XC</t>
  </si>
  <si>
    <t>21-20036 Rev. 01</t>
  </si>
  <si>
    <t>MY01816XB</t>
  </si>
  <si>
    <t>MY01828XB</t>
  </si>
  <si>
    <t>MY01643XC</t>
  </si>
  <si>
    <t>MY01644XC</t>
  </si>
  <si>
    <t>MY01645XC</t>
  </si>
  <si>
    <t>MY01646XC</t>
  </si>
  <si>
    <t>MY01647XC</t>
  </si>
  <si>
    <t>21-19700 Rev. 01</t>
  </si>
  <si>
    <t>KSA-IGC7P   23-4847811-2 BRACKET |  PIERCE BLANK</t>
  </si>
  <si>
    <t>KSA-IGC7P   23-4847811-2 BRACKET |  PIERCE</t>
  </si>
  <si>
    <t>KSA-IGC7P   23-4847811-2 BRACKET |  CHA</t>
  </si>
  <si>
    <t>KSA-IGC7P   23-4847811-2 BRACKET |  FORM 1</t>
  </si>
  <si>
    <t>KSA-IGC7P   23-4847811-2 BRACKET |  FORM 2</t>
  </si>
  <si>
    <t>KSA-IGC7P   23-4847811-2 BRACKET</t>
  </si>
  <si>
    <t>MY01817XB</t>
  </si>
  <si>
    <t>Ø3.0 X P6 (8LINES; 42HOLES/LINE; W500) UPPER DIE (S50C) + TRANSPORTATION</t>
  </si>
  <si>
    <t xml:space="preserve">Ø3.0 X P6 (8LINES; 42HOLES/LINE; W500) UPPER DIE </t>
  </si>
  <si>
    <t>129198-1</t>
  </si>
  <si>
    <t>PO00007687</t>
  </si>
  <si>
    <t>Redate: 09/29/2021 due to LOA Renewal</t>
  </si>
  <si>
    <t>TDM_ACCTG_21_0020</t>
  </si>
  <si>
    <t>CANCELLED (DR ONLY) 09/27/21</t>
  </si>
  <si>
    <t>CANCELLED (SI &amp; DR) 09/27/21</t>
  </si>
  <si>
    <t>LTP1-FO-21-0760</t>
  </si>
  <si>
    <t>00267329740</t>
  </si>
  <si>
    <t>MY01843XB</t>
  </si>
  <si>
    <t>MPO78941</t>
  </si>
  <si>
    <t>LTP1-FO-20-1727</t>
  </si>
  <si>
    <t>TDM_ACCTG_21_0021</t>
  </si>
  <si>
    <t>50127-KZV-L000 STAY HARNESS GUIDE  | #1. COMPOUND</t>
  </si>
  <si>
    <t>50127-KZV-L000 STAY HARNESS GUIDE  | #2. BEND 1</t>
  </si>
  <si>
    <t>50127-KZV-L000 STAY HARNESS GUIDE  | #3. FORMING</t>
  </si>
  <si>
    <t>50127-KZV-L000 STAY HARNESS GUIDE  | #4. BEND 2</t>
  </si>
  <si>
    <t>50127-KZV-L000 STAY HARNESS GUIDE  | #5. PIERCE 1 &amp; 2</t>
  </si>
  <si>
    <t>50127-KZV-L000 STAY HARNESS GUIDE  | #6. INSPECTION JIG</t>
  </si>
  <si>
    <t>50119-K88-J400-20 STAY A  | #1. COMPOUND</t>
  </si>
  <si>
    <t>50119-K88-J400-20 STAY A  | #2. DRAW</t>
  </si>
  <si>
    <t>50119-K88-J400-20 STAY A  | #3. BENDING</t>
  </si>
  <si>
    <t>50119-K88-J400-20 STAY A  | #4. TRIMMING/PIERCE</t>
  </si>
  <si>
    <t>50119-K88-J400-20 STAY A  | #5. INSP. JIG</t>
  </si>
  <si>
    <t>50101-K88-L000 PIPE RH SUB FRAME  | #1. STAMP 1 &amp; 2 TANDEM</t>
  </si>
  <si>
    <t>50101-K88-L000 PIPE RH SUB FRAME  | #2. ANGLE CUT JIG</t>
  </si>
  <si>
    <t>50101-K88-L000 PIPE RH SUB FRAME  | #3. DRIL JIG 2 Ø5</t>
  </si>
  <si>
    <t xml:space="preserve">50101-K88-L000 PIPE RH SUB FRAME  | #4. DRIL JIG 1 </t>
  </si>
  <si>
    <t>50101-K88-L000 PIPE RH SUB FRAME  | #5. CNC &amp; FINAL INSPECTION JIG</t>
  </si>
  <si>
    <t>50101-K88-L000 PIPE RH SUB FRAME  | #6. DIE ROLL SET</t>
  </si>
  <si>
    <t>50102-K88-L000 PIPE LH SUBFRAME  | #1. STAM 1 &amp; 2 TANDEM</t>
  </si>
  <si>
    <t>50102-K88-L000 PIPE LH SUBFRAME  | #2. ANGLE CUT JIG</t>
  </si>
  <si>
    <t>50102-K88-L000 PIPE LH SUBFRAME  | #3. DRIL JIG 1</t>
  </si>
  <si>
    <t>50102-K88-L000 PIPE LH SUBFRAME  | #4. DRIL JIG 2</t>
  </si>
  <si>
    <t>50102-K88-L000 PIPE LH SUBFRAME  | #5. CNC &amp; FINAL INSPECTION JIG</t>
  </si>
  <si>
    <t>50192-KWW-6400-H1 PLATE LH PIVOT | #1. PROGRESSIVE</t>
  </si>
  <si>
    <t>50192-KWW-6400-H1 PLATE LH PIVOT | #2. INSPECTION JIG</t>
  </si>
  <si>
    <t>50159-KZV-T000-H1 STAY COMB SWITCH  | #1. PIERCE BLANK</t>
  </si>
  <si>
    <t>50159-KZV-T000-H1 STAY COMB SWITCH  | #2. BENDING</t>
  </si>
  <si>
    <t>50159-KZV-T000-H1 STAY COMB SWITCH  | #3. INSPECTION JIG</t>
  </si>
  <si>
    <t>50191-K88-L000 PLATE PIVOT RH | #1. PROGRESSIVE</t>
  </si>
  <si>
    <t>50191-K88-L000 PLATE PIVOT RH | #2. INSPECTION JIG</t>
  </si>
  <si>
    <t>50165-KZV-T000-20 STAY A, L  | #1. COMPOUND</t>
  </si>
  <si>
    <t>50165-KZV-T000-20 STAY A, L  | #2. FORMING</t>
  </si>
  <si>
    <t>50165-KZV-T000-20 STAY A, L  | #3.  INSPECTION JIG</t>
  </si>
  <si>
    <t>50160-K88-L200 STAY A, R  | #1. COMPOUND</t>
  </si>
  <si>
    <t>50160-K88-L200 STAY A, R  | #2. FORMING</t>
  </si>
  <si>
    <t>50160-K88-L200 STAY A, R  | #3. BEND</t>
  </si>
  <si>
    <t>50160-K88-L200 STAY A, R  | #4. INSPECTION JIG</t>
  </si>
  <si>
    <t>YAMAHA CROSS TUBE 1 B63-F1196-00  | #1. PC. 1, 2, 3, 4</t>
  </si>
  <si>
    <t>YAMAHA CROSS TUBE 1 B63-F1196-00  | #2. NOTCHING 1 &amp; 2</t>
  </si>
  <si>
    <t>YAMAHA CROSS TUBE 2 B63-F1197-00  | #1. BEND ROLL</t>
  </si>
  <si>
    <t>YAMAHA CROSS TUBE 2 B63-F1197-00  | #2. DRILLING 1 &amp; 2</t>
  </si>
  <si>
    <t>YAMAHA CROSS TUBE 2 B63-F1197-00  | #3. DRILLING 3 &amp; 4</t>
  </si>
  <si>
    <t>YAMAHA CROSS TUBE 2 B63-F1197-00  | #4. NOTCHING 1 &amp; 2</t>
  </si>
  <si>
    <t>YAMAHA CROSS TUBE 2 B63-F1197-00  | #5. NOTCHING 3 &amp; 4</t>
  </si>
  <si>
    <t>YAMAHA B3F-F1191-00 DOWN TUBE 1 | #1. NOTCHING 1 &amp; 2</t>
  </si>
  <si>
    <t>YAMAHA B3F-F1191-00 DOWN TUBE 1 | #2. PIERCE DIE Ø5</t>
  </si>
  <si>
    <t>YAMAHA B3F-F1191-00 DOWN TUBE 1 | #3. DRILLING Ø5</t>
  </si>
  <si>
    <t>YAMAHA B3F-F1192-00 DOWN TUBE 2 | #1. NOTCHING 1 &amp; 2</t>
  </si>
  <si>
    <t>YAMAHA B3F-F1192-00 DOWN TUBE 2 | #2 PIERCE DIE</t>
  </si>
  <si>
    <t>YAMAHA DOWN TUBE 1 B6H-F1191-00  | #1. BENROLL</t>
  </si>
  <si>
    <t>YAMAHA DOWN TUBE 1 B6H-F1191-00  | #2. NOTCHING 1 &amp; 2</t>
  </si>
  <si>
    <t>YAMAHA DOWN TUBE 1 B6H-F1191-00  | #3. DRILLING JIG Ø5</t>
  </si>
  <si>
    <t>YAMAHA DOWN TUBE 2 B6H-F1192-00  | #1. DIE ROLL</t>
  </si>
  <si>
    <t>YAMAHA DOWN TUBE 2 B6H-F1192-00  | #2. NOTCHING 1 &amp; 2 (Hammer Type 2-Cav)</t>
  </si>
  <si>
    <t>YAMAHA DOWN TUBE 2 B6H-F1192-00  | #3. DRILLING JIG PIERCE @5 (Cylinder Style)</t>
  </si>
  <si>
    <t>- | 50191-K88R-LC00-20  PLATE, RH PIVOT - PROGRESSIVE</t>
  </si>
  <si>
    <t>MB701569 GARNISH (TRIMMING) | MB701569 GARNISH (TRIMMING)</t>
  </si>
  <si>
    <t>MB701569 GARNISH | PRODUCT GUIDE (S50C) &amp; STRIPPER BOLT | MB701569 GARNISH | PRODUCT GUIDE (S50C) &amp; STRIPPER BOLT</t>
  </si>
  <si>
    <t>MY01785XB</t>
  </si>
  <si>
    <t>MY01786XB</t>
  </si>
  <si>
    <t>KYA UPPER CUTTING DIE INSERT</t>
  </si>
  <si>
    <t>KYA UPPER CUTTING PUNCH</t>
  </si>
  <si>
    <t>21-20000</t>
  </si>
  <si>
    <t>PO23745</t>
  </si>
  <si>
    <t>MY01787XB</t>
  </si>
  <si>
    <t>BARAKO INNER DIE INSERT</t>
  </si>
  <si>
    <t>C1NKYAUCDIN: KYA UPPER CUTTING DIE INSERT</t>
  </si>
  <si>
    <t>C1NKYAUPPCP: KYA UPPER CUTTING PUNCH</t>
  </si>
  <si>
    <t>C1NKYABISIN: BARAKO INNER DIE INSERT</t>
  </si>
  <si>
    <t>I3DKSWSTAY A: KSW STAY A BLANKING LOWER DIE</t>
  </si>
  <si>
    <t>For Payment October/End</t>
  </si>
  <si>
    <t>Collection Plan:October/End 2021</t>
  </si>
  <si>
    <t>For Trial as per Ms. Lanie_Chora
Payment will be for evaluation and approval of Ms. Lanie of Chorakawa</t>
  </si>
  <si>
    <t>$68,423: Waiting Payment memo coming from Goshi Engineering
Collection Plan: October &amp; November 2021</t>
  </si>
  <si>
    <t>With Die Adjustment in TDM.
Waiting Completion Report from Engineering and Yutaka TDM; Collection Plan: October &amp; November 2021</t>
  </si>
  <si>
    <t>MY01788XB</t>
  </si>
  <si>
    <t>MY01844XB</t>
  </si>
  <si>
    <t>MY01865XC</t>
  </si>
  <si>
    <t>WM07C YOKE TA.D | 101072-07-008-00 DIE HOLDER (SKD11 58-60 HRC)</t>
  </si>
  <si>
    <t>WR14 YOKE TA.D COMMON PLATE | 101538-00-007-01 LOWER COMMON PLATE B</t>
  </si>
  <si>
    <t>21-20120</t>
  </si>
  <si>
    <t>MPO79294</t>
  </si>
  <si>
    <t>21-19978</t>
  </si>
  <si>
    <t>MPO77322</t>
  </si>
  <si>
    <t>MY50242XA</t>
  </si>
  <si>
    <t>MY50243XA</t>
  </si>
  <si>
    <t>NEW DIECASTING DIE | HS01-107-0000 3-CAVITY (CAV# 210,211,212)</t>
  </si>
  <si>
    <t>NEW DIECASTING DIE | HS01-107-0000 COOLING SYSTEM</t>
  </si>
  <si>
    <t>PO#3261</t>
  </si>
  <si>
    <t>21-20032 Rev. 03</t>
  </si>
  <si>
    <t>HS01-107-0000 3-CAVITY (CAV# 210,211,212)</t>
  </si>
  <si>
    <t>HS01-107-0000 COOLING SYSTEM</t>
  </si>
  <si>
    <t>MY01815XC</t>
  </si>
  <si>
    <t>JO#44407</t>
  </si>
  <si>
    <t>21-19847 Rev. 01</t>
  </si>
  <si>
    <t>CRANK CASE JIG MODIFICATION</t>
  </si>
  <si>
    <t>131159-1</t>
  </si>
  <si>
    <t>JLMP Rental</t>
  </si>
  <si>
    <t>00268307736</t>
  </si>
  <si>
    <t>00268307725</t>
  </si>
  <si>
    <t>MY01848XB</t>
  </si>
  <si>
    <t>MY01838XB</t>
  </si>
  <si>
    <t>23-4886712-2 149A31 (SKD1158-60 HRC)</t>
  </si>
  <si>
    <t>23-4886600-2-0100 BRACKET R/L 1203 PUNCH</t>
  </si>
  <si>
    <t>21-20106</t>
  </si>
  <si>
    <t>21-20131</t>
  </si>
  <si>
    <t xml:space="preserve">  </t>
  </si>
  <si>
    <t>KSW STAY A BLANKING LOWER DIE</t>
  </si>
  <si>
    <t>MY01836XB</t>
  </si>
  <si>
    <t>MY01837XB</t>
  </si>
  <si>
    <t>MY01839XB</t>
  </si>
  <si>
    <t>MY01840XB</t>
  </si>
  <si>
    <t>MY01841XB</t>
  </si>
  <si>
    <t>MY01842XB</t>
  </si>
  <si>
    <t>23-4886712-2 149A29 (SKD1158-60 HRC)</t>
  </si>
  <si>
    <t>23-4886712-2 199A30 (SKD1158-60 HRC)</t>
  </si>
  <si>
    <t>23-4886600-2-0100 BRACKET R/L 1204 (SKD1158-60 HRC)</t>
  </si>
  <si>
    <t>23-4886600-2-0100 BRACKET R/L 1205 (SKD1158-60 HRC)</t>
  </si>
  <si>
    <t>23-4886600-2-0100 BRACKET R/L 1206 (SKD1158-60 HRC)</t>
  </si>
  <si>
    <t>23-4886600-2-0100 BRACKET R/L 1207 (SKD1158-60 HRC)</t>
  </si>
  <si>
    <t>40% UPON DIE TRIAL/DELIVERY; Actual SI received 10/19/2021</t>
  </si>
  <si>
    <t>30% UPON DIE APPROVAL; Actual SI received 10/19/2021</t>
  </si>
  <si>
    <t>2557000 (Orig. copy look for SI# 127919)</t>
  </si>
  <si>
    <t>2556966  (Orig. copy look for SI# 127920)</t>
  </si>
  <si>
    <t>2556086  (Orig. copy look for SI# 127921)</t>
  </si>
  <si>
    <t>TDM_ACCTG_21_0022</t>
  </si>
  <si>
    <t>59337 (Orig. copy look for SI# 127922)</t>
  </si>
  <si>
    <t>23-4886712-2 149A29</t>
  </si>
  <si>
    <t>23-4886712-2 199A30</t>
  </si>
  <si>
    <t>23-4886712-2 149A31</t>
  </si>
  <si>
    <t>23-4886600-2-0100 BRACKET R/L 1204</t>
  </si>
  <si>
    <t>23-4886600-2-0100 BRACKET R/L 1205</t>
  </si>
  <si>
    <t>23-4886600-2-0100 BRACKET R/L 1206</t>
  </si>
  <si>
    <t>23-4886600-2-0100 BRACKET R/L 1207</t>
  </si>
  <si>
    <t>KSA IGC7 6712/6612 Blanking Die Set</t>
  </si>
  <si>
    <t>truck Driver</t>
  </si>
  <si>
    <t xml:space="preserve">           Ms. Archiel Oabel  (TDM)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</si>
</sst>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7">
    <numFmt numFmtId="44" formatCode="_(&quot;$&quot;* #,##0.00_);_(&quot;$&quot;* \(#,##0.00\);_(&quot;$&quot;* &quot;-&quot;??_);_(@_)"/>
    <numFmt numFmtId="43" formatCode="_(* #,##0.00_);_(* \(#,##0.00\);_(* &quot;-&quot;??_);_(@_)"/>
    <numFmt numFmtId="164" formatCode="_([$PHP]\ * #,##0.00_);_([$PHP]\ * \(#,##0.00\);_([$PHP]\ * &quot;-&quot;??_);_(@_)"/>
    <numFmt numFmtId="165" formatCode="[$-409]d\-mmm\-yy;@"/>
    <numFmt numFmtId="166" formatCode="_(* #,##0.000_);_(* \(#,##0.000\);_(* &quot;-&quot;??_);_(@_)"/>
    <numFmt numFmtId="167" formatCode="_(* #,##0_);_(* \(#,##0\);_(* &quot;-&quot;??_);_(@_)"/>
    <numFmt numFmtId="168" formatCode="0.0"/>
    <numFmt numFmtId="169" formatCode="[$-409]d\-mmm;@"/>
    <numFmt numFmtId="170" formatCode="mmmm"/>
    <numFmt numFmtId="171" formatCode="&quot; Over&quot;\ ##;@"/>
    <numFmt numFmtId="172" formatCode="&quot;61-&quot;\ ###;@"/>
    <numFmt numFmtId="173" formatCode="&quot;31-&quot;\ ##;@"/>
    <numFmt numFmtId="174" formatCode="&quot;0-&quot;\ ##;@"/>
    <numFmt numFmtId="175" formatCode=";;;"/>
    <numFmt numFmtId="176" formatCode="[$-409]mmmm\ d\,\ yyyy;@"/>
    <numFmt numFmtId="177" formatCode="#,##0.00;[Red]&quot;△&quot;#,##0.00;\-"/>
    <numFmt numFmtId="178" formatCode="#,##0;[Red]&quot;△&quot;#,##0;\-"/>
  </numFmts>
  <fonts count="104">
    <font>
      <sz val="11"/>
      <color theme="1"/>
      <name val="Calibri"/>
      <family val="2"/>
      <scheme val="minor"/>
    </font>
    <font>
      <b/>
      <sz val="11"/>
      <color theme="1"/>
      <name val="Calibri"/>
      <family val="2"/>
      <scheme val="minor"/>
    </font>
    <font>
      <sz val="11"/>
      <color theme="1"/>
      <name val="Tahoma"/>
      <family val="2"/>
    </font>
    <font>
      <b/>
      <sz val="18"/>
      <color theme="1"/>
      <name val="Tahoma"/>
      <family val="2"/>
    </font>
    <font>
      <sz val="9"/>
      <color theme="1"/>
      <name val="Tahoma"/>
      <family val="2"/>
    </font>
    <font>
      <b/>
      <sz val="9"/>
      <color theme="1"/>
      <name val="Tahoma"/>
      <family val="2"/>
    </font>
    <font>
      <sz val="11"/>
      <color theme="1"/>
      <name val="Calibri"/>
      <family val="2"/>
      <scheme val="minor"/>
    </font>
    <font>
      <b/>
      <sz val="10"/>
      <color theme="1"/>
      <name val="Calibri"/>
      <family val="2"/>
      <scheme val="minor"/>
    </font>
    <font>
      <sz val="11"/>
      <name val="Calibri"/>
      <family val="2"/>
      <scheme val="minor"/>
    </font>
    <font>
      <b/>
      <sz val="8"/>
      <color theme="1"/>
      <name val="Calibri"/>
      <family val="2"/>
      <scheme val="minor"/>
    </font>
    <font>
      <sz val="10"/>
      <color theme="1"/>
      <name val="Tahoma"/>
      <family val="2"/>
    </font>
    <font>
      <b/>
      <sz val="11"/>
      <color theme="1"/>
      <name val="Tahoma"/>
      <family val="2"/>
    </font>
    <font>
      <u/>
      <sz val="10"/>
      <color rgb="FFFF0000"/>
      <name val="Tahoma"/>
      <family val="2"/>
    </font>
    <font>
      <sz val="10"/>
      <color rgb="FFFF0000"/>
      <name val="Tahoma"/>
      <family val="2"/>
    </font>
    <font>
      <sz val="11"/>
      <name val="Tahoma"/>
      <family val="2"/>
    </font>
    <font>
      <b/>
      <sz val="11"/>
      <name val="Tahoma"/>
      <family val="2"/>
    </font>
    <font>
      <b/>
      <sz val="10"/>
      <color theme="1"/>
      <name val="Tahoma"/>
      <family val="2"/>
    </font>
    <font>
      <b/>
      <sz val="10"/>
      <color rgb="FFFF0000"/>
      <name val="Tahoma"/>
      <family val="2"/>
    </font>
    <font>
      <sz val="11"/>
      <color rgb="FFFF0000"/>
      <name val="Calibri"/>
      <family val="2"/>
      <scheme val="minor"/>
    </font>
    <font>
      <b/>
      <sz val="18"/>
      <color theme="5" tint="-0.499984740745262"/>
      <name val="Tahoma"/>
      <family val="2"/>
    </font>
    <font>
      <sz val="11"/>
      <color theme="9" tint="-0.499984740745262"/>
      <name val="Calibri"/>
      <family val="2"/>
      <scheme val="minor"/>
    </font>
    <font>
      <sz val="11"/>
      <name val="Calibri"/>
      <family val="2"/>
      <scheme val="minor"/>
    </font>
    <font>
      <sz val="11"/>
      <color theme="1"/>
      <name val="Calibri"/>
      <family val="2"/>
      <scheme val="minor"/>
    </font>
    <font>
      <sz val="11"/>
      <name val="Calibri"/>
      <family val="2"/>
      <scheme val="minor"/>
    </font>
    <font>
      <sz val="11"/>
      <color theme="1"/>
      <name val="Calibri"/>
      <family val="2"/>
      <scheme val="minor"/>
    </font>
    <font>
      <sz val="11"/>
      <name val="Calibri"/>
      <family val="2"/>
      <scheme val="minor"/>
    </font>
    <font>
      <sz val="11"/>
      <color rgb="FF00B050"/>
      <name val="Calibri"/>
      <family val="2"/>
      <scheme val="minor"/>
    </font>
    <font>
      <sz val="10"/>
      <color theme="1"/>
      <name val="Calibri"/>
      <family val="2"/>
      <scheme val="minor"/>
    </font>
    <font>
      <sz val="11"/>
      <color theme="1"/>
      <name val="Calibri"/>
      <family val="2"/>
      <charset val="128"/>
      <scheme val="minor"/>
    </font>
    <font>
      <sz val="9"/>
      <name val="Calibri"/>
      <family val="2"/>
      <scheme val="minor"/>
    </font>
    <font>
      <sz val="11"/>
      <name val="Calibri"/>
      <family val="2"/>
      <scheme val="minor"/>
    </font>
    <font>
      <sz val="11"/>
      <color theme="1"/>
      <name val="Calibri"/>
      <family val="2"/>
      <scheme val="minor"/>
    </font>
    <font>
      <sz val="11"/>
      <name val="Calibri"/>
      <family val="2"/>
      <scheme val="minor"/>
    </font>
    <font>
      <sz val="11"/>
      <color rgb="FF7030A0"/>
      <name val="Calibri"/>
      <family val="2"/>
      <scheme val="minor"/>
    </font>
    <font>
      <b/>
      <sz val="11"/>
      <name val="Calibri"/>
      <family val="2"/>
      <scheme val="minor"/>
    </font>
    <font>
      <sz val="10"/>
      <name val="Calibri"/>
      <family val="2"/>
      <scheme val="minor"/>
    </font>
    <font>
      <sz val="11"/>
      <name val="Calibri"/>
      <family val="2"/>
      <scheme val="minor"/>
    </font>
    <font>
      <sz val="11"/>
      <color theme="1"/>
      <name val="Calibri"/>
      <family val="2"/>
      <scheme val="minor"/>
    </font>
    <font>
      <b/>
      <sz val="11"/>
      <color rgb="FFFF0000"/>
      <name val="Calibri"/>
      <family val="2"/>
      <scheme val="minor"/>
    </font>
    <font>
      <sz val="9"/>
      <color indexed="81"/>
      <name val="Tahoma"/>
      <family val="2"/>
    </font>
    <font>
      <b/>
      <sz val="9"/>
      <color indexed="81"/>
      <name val="Tahoma"/>
      <family val="2"/>
    </font>
    <font>
      <sz val="11"/>
      <color rgb="FF00B0F0"/>
      <name val="Calibri"/>
      <family val="2"/>
      <scheme val="minor"/>
    </font>
    <font>
      <sz val="9"/>
      <color rgb="FFFF0000"/>
      <name val="Calibri"/>
      <family val="2"/>
      <scheme val="minor"/>
    </font>
    <font>
      <sz val="11"/>
      <name val="Calibri"/>
      <family val="2"/>
      <scheme val="minor"/>
    </font>
    <font>
      <strike/>
      <sz val="11"/>
      <name val="Calibri"/>
      <family val="2"/>
      <scheme val="minor"/>
    </font>
    <font>
      <b/>
      <sz val="12"/>
      <color theme="1"/>
      <name val="Tahoma"/>
      <family val="2"/>
    </font>
    <font>
      <b/>
      <sz val="14"/>
      <color theme="1"/>
      <name val="Calibri"/>
      <family val="2"/>
      <scheme val="minor"/>
    </font>
    <font>
      <b/>
      <sz val="11"/>
      <color theme="0"/>
      <name val="Tahoma"/>
      <family val="2"/>
    </font>
    <font>
      <b/>
      <sz val="10"/>
      <color theme="5" tint="-0.499984740745262"/>
      <name val="Calibri"/>
      <family val="2"/>
      <scheme val="minor"/>
    </font>
    <font>
      <sz val="10"/>
      <color rgb="FF0070C0"/>
      <name val="Calibri"/>
      <family val="2"/>
      <scheme val="minor"/>
    </font>
    <font>
      <sz val="11"/>
      <color theme="4" tint="0.59999389629810485"/>
      <name val="Calibri"/>
      <family val="2"/>
      <scheme val="minor"/>
    </font>
    <font>
      <b/>
      <sz val="10"/>
      <color rgb="FF002060"/>
      <name val="Tahoma"/>
      <family val="2"/>
    </font>
    <font>
      <b/>
      <sz val="18"/>
      <color rgb="FF002060"/>
      <name val="Tahoma"/>
      <family val="2"/>
    </font>
    <font>
      <b/>
      <sz val="14"/>
      <color rgb="FF002060"/>
      <name val="Tahoma"/>
      <family val="2"/>
    </font>
    <font>
      <sz val="11"/>
      <name val="Calibri"/>
      <family val="2"/>
    </font>
    <font>
      <sz val="8"/>
      <name val="Calibri"/>
      <family val="2"/>
    </font>
    <font>
      <sz val="8"/>
      <name val="Tahoma"/>
      <family val="2"/>
    </font>
    <font>
      <b/>
      <sz val="18"/>
      <color theme="0"/>
      <name val="Calibri"/>
      <family val="2"/>
      <scheme val="minor"/>
    </font>
    <font>
      <b/>
      <sz val="10"/>
      <name val="Tahoma"/>
      <family val="2"/>
    </font>
    <font>
      <b/>
      <sz val="18"/>
      <name val="Tahoma"/>
      <family val="2"/>
    </font>
    <font>
      <b/>
      <sz val="18"/>
      <color theme="1"/>
      <name val="Calibri"/>
      <family val="2"/>
      <scheme val="minor"/>
    </font>
    <font>
      <b/>
      <sz val="11"/>
      <color theme="0"/>
      <name val="Calibri"/>
      <family val="2"/>
      <scheme val="minor"/>
    </font>
    <font>
      <b/>
      <sz val="11"/>
      <color theme="1"/>
      <name val="Arial"/>
      <family val="2"/>
    </font>
    <font>
      <b/>
      <sz val="10"/>
      <color theme="1"/>
      <name val="Arial"/>
      <family val="2"/>
    </font>
    <font>
      <b/>
      <u/>
      <sz val="14"/>
      <color rgb="FFFF0000"/>
      <name val="Arial"/>
      <family val="2"/>
    </font>
    <font>
      <b/>
      <u/>
      <sz val="18"/>
      <color theme="1"/>
      <name val="Arial"/>
      <family val="2"/>
    </font>
    <font>
      <b/>
      <u/>
      <sz val="26"/>
      <color rgb="FFC00000"/>
      <name val="Arial"/>
      <family val="2"/>
    </font>
    <font>
      <b/>
      <sz val="18"/>
      <color rgb="FFC00000"/>
      <name val="Calibri"/>
      <family val="2"/>
      <scheme val="minor"/>
    </font>
    <font>
      <b/>
      <u/>
      <sz val="18"/>
      <color rgb="FFC00000"/>
      <name val="Calibri"/>
      <family val="2"/>
      <scheme val="minor"/>
    </font>
    <font>
      <b/>
      <sz val="14"/>
      <color rgb="FFFF0000"/>
      <name val="Arial"/>
      <family val="2"/>
    </font>
    <font>
      <b/>
      <sz val="16"/>
      <color rgb="FFFF0000"/>
      <name val="Arial"/>
      <family val="2"/>
    </font>
    <font>
      <sz val="16"/>
      <color rgb="FFFF0000"/>
      <name val="Calibri"/>
      <family val="2"/>
      <scheme val="minor"/>
    </font>
    <font>
      <sz val="16"/>
      <color theme="1"/>
      <name val="Calibri"/>
      <family val="2"/>
      <scheme val="minor"/>
    </font>
    <font>
      <sz val="10"/>
      <color indexed="81"/>
      <name val="Tahoma"/>
      <family val="2"/>
    </font>
    <font>
      <sz val="10"/>
      <name val="Tahoma"/>
      <family val="2"/>
    </font>
    <font>
      <sz val="16"/>
      <color theme="1"/>
      <name val="Calibri Light"/>
      <family val="1"/>
      <scheme val="major"/>
    </font>
    <font>
      <sz val="12"/>
      <color theme="1"/>
      <name val="Calibri"/>
      <family val="2"/>
      <scheme val="minor"/>
    </font>
    <font>
      <b/>
      <u/>
      <sz val="26"/>
      <color theme="1"/>
      <name val="Calibri Light"/>
      <family val="1"/>
      <scheme val="major"/>
    </font>
    <font>
      <b/>
      <u/>
      <sz val="12"/>
      <color theme="1"/>
      <name val="Calibri"/>
      <family val="2"/>
      <scheme val="minor"/>
    </font>
    <font>
      <b/>
      <sz val="12"/>
      <color theme="1"/>
      <name val="Calibri"/>
      <family val="2"/>
      <scheme val="minor"/>
    </font>
    <font>
      <sz val="14"/>
      <color theme="1"/>
      <name val="Calibri"/>
      <family val="2"/>
      <scheme val="minor"/>
    </font>
    <font>
      <b/>
      <sz val="11"/>
      <color theme="1"/>
      <name val="Segoe Print"/>
    </font>
    <font>
      <b/>
      <sz val="10"/>
      <color theme="0"/>
      <name val="Calibri"/>
      <family val="2"/>
      <scheme val="minor"/>
    </font>
    <font>
      <sz val="12"/>
      <color theme="1"/>
      <name val="Arial"/>
      <family val="2"/>
    </font>
    <font>
      <u/>
      <sz val="11"/>
      <color theme="10"/>
      <name val="Calibri"/>
      <family val="2"/>
      <scheme val="minor"/>
    </font>
    <font>
      <b/>
      <sz val="10"/>
      <color rgb="FF000000"/>
      <name val="Tahoma"/>
      <family val="2"/>
    </font>
    <font>
      <sz val="10"/>
      <color rgb="FF000000"/>
      <name val="Tahoma"/>
      <family val="2"/>
    </font>
    <font>
      <sz val="10"/>
      <color theme="1"/>
      <name val="Tahoam"/>
    </font>
    <font>
      <b/>
      <sz val="10"/>
      <color theme="1"/>
      <name val="Tahoam"/>
    </font>
    <font>
      <b/>
      <sz val="10"/>
      <color theme="0"/>
      <name val="Tahoam"/>
    </font>
    <font>
      <sz val="10"/>
      <name val="Tahoam"/>
    </font>
    <font>
      <b/>
      <sz val="14"/>
      <color theme="1"/>
      <name val="Tahoam"/>
    </font>
    <font>
      <b/>
      <sz val="18"/>
      <color theme="0"/>
      <name val="Tahoma"/>
      <family val="2"/>
    </font>
    <font>
      <b/>
      <sz val="10"/>
      <color theme="0"/>
      <name val="Tahoma"/>
      <family val="2"/>
    </font>
    <font>
      <b/>
      <sz val="12"/>
      <color theme="0"/>
      <name val="Calibri"/>
      <family val="2"/>
      <scheme val="minor"/>
    </font>
    <font>
      <b/>
      <sz val="11"/>
      <color rgb="FF002060"/>
      <name val="Tahoma"/>
      <family val="2"/>
    </font>
    <font>
      <b/>
      <sz val="20"/>
      <color theme="5" tint="-0.499984740745262"/>
      <name val="Tahoma"/>
      <family val="2"/>
    </font>
    <font>
      <sz val="11"/>
      <color theme="0"/>
      <name val="Calibri"/>
      <family val="2"/>
      <scheme val="minor"/>
    </font>
    <font>
      <b/>
      <sz val="16"/>
      <color theme="9" tint="-0.499984740745262"/>
      <name val="Tahoma"/>
      <family val="2"/>
    </font>
    <font>
      <u/>
      <sz val="11"/>
      <name val="Calibri"/>
      <family val="2"/>
      <scheme val="minor"/>
    </font>
    <font>
      <sz val="11"/>
      <color indexed="81"/>
      <name val="Tahoma"/>
      <family val="2"/>
    </font>
    <font>
      <b/>
      <sz val="11"/>
      <color rgb="FF00B050"/>
      <name val="Calibri"/>
      <family val="2"/>
      <scheme val="minor"/>
    </font>
    <font>
      <sz val="11"/>
      <color rgb="FFFF0000"/>
      <name val="Calibri"/>
      <family val="2"/>
    </font>
    <font>
      <sz val="10"/>
      <color rgb="FF00B050"/>
      <name val="Tahoma"/>
      <family val="2"/>
    </font>
  </fonts>
  <fills count="29">
    <fill>
      <patternFill patternType="none"/>
    </fill>
    <fill>
      <patternFill patternType="gray125"/>
    </fill>
    <fill>
      <patternFill patternType="solid">
        <fgColor theme="7" tint="0.59999389629810485"/>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5" tint="0.59999389629810485"/>
        <bgColor indexed="64"/>
      </patternFill>
    </fill>
    <fill>
      <patternFill patternType="solid">
        <fgColor rgb="FF00B0F0"/>
        <bgColor indexed="64"/>
      </patternFill>
    </fill>
    <fill>
      <patternFill patternType="solid">
        <fgColor theme="4" tint="0.79998168889431442"/>
        <bgColor indexed="64"/>
      </patternFill>
    </fill>
    <fill>
      <patternFill patternType="solid">
        <fgColor rgb="FFFFCCCC"/>
        <bgColor indexed="64"/>
      </patternFill>
    </fill>
    <fill>
      <patternFill patternType="solid">
        <fgColor theme="9" tint="-0.249977111117893"/>
        <bgColor indexed="64"/>
      </patternFill>
    </fill>
    <fill>
      <patternFill patternType="solid">
        <fgColor rgb="FF99FF9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bgColor indexed="64"/>
      </patternFill>
    </fill>
    <fill>
      <patternFill patternType="solid">
        <fgColor rgb="FFC00000"/>
        <bgColor indexed="64"/>
      </patternFill>
    </fill>
    <fill>
      <patternFill patternType="solid">
        <fgColor rgb="FFFFE5E5"/>
        <bgColor indexed="64"/>
      </patternFill>
    </fill>
    <fill>
      <patternFill patternType="solid">
        <fgColor rgb="FFFFDDDD"/>
        <bgColor indexed="64"/>
      </patternFill>
    </fill>
    <fill>
      <patternFill patternType="solid">
        <fgColor theme="4" tint="0.59999389629810485"/>
        <bgColor indexed="64"/>
      </patternFill>
    </fill>
    <fill>
      <patternFill patternType="solid">
        <fgColor theme="1"/>
        <bgColor indexed="64"/>
      </patternFill>
    </fill>
    <fill>
      <patternFill patternType="solid">
        <fgColor rgb="FF0070C0"/>
        <bgColor indexed="64"/>
      </patternFill>
    </fill>
    <fill>
      <patternFill patternType="solid">
        <fgColor theme="3" tint="0.79998168889431442"/>
        <bgColor indexed="64"/>
      </patternFill>
    </fill>
    <fill>
      <patternFill patternType="solid">
        <fgColor rgb="FF00B050"/>
        <bgColor indexed="64"/>
      </patternFill>
    </fill>
    <fill>
      <patternFill patternType="solid">
        <fgColor rgb="FFFF0066"/>
        <bgColor indexed="64"/>
      </patternFill>
    </fill>
    <fill>
      <patternFill patternType="solid">
        <fgColor rgb="FF92D050"/>
        <bgColor indexed="64"/>
      </patternFill>
    </fill>
  </fills>
  <borders count="150">
    <border>
      <left/>
      <right/>
      <top/>
      <bottom/>
      <diagonal/>
    </border>
    <border>
      <left style="thin">
        <color auto="1"/>
      </left>
      <right style="hair">
        <color auto="1"/>
      </right>
      <top style="thin">
        <color auto="1"/>
      </top>
      <bottom style="medium">
        <color auto="1"/>
      </bottom>
      <diagonal/>
    </border>
    <border>
      <left style="hair">
        <color auto="1"/>
      </left>
      <right style="hair">
        <color auto="1"/>
      </right>
      <top style="thin">
        <color auto="1"/>
      </top>
      <bottom style="medium">
        <color auto="1"/>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hair">
        <color auto="1"/>
      </left>
      <right/>
      <top style="thin">
        <color auto="1"/>
      </top>
      <bottom style="medium">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thin">
        <color auto="1"/>
      </right>
      <top style="medium">
        <color auto="1"/>
      </top>
      <bottom style="hair">
        <color auto="1"/>
      </bottom>
      <diagonal/>
    </border>
    <border>
      <left style="thin">
        <color auto="1"/>
      </left>
      <right style="hair">
        <color auto="1"/>
      </right>
      <top style="medium">
        <color auto="1"/>
      </top>
      <bottom style="hair">
        <color auto="1"/>
      </bottom>
      <diagonal/>
    </border>
    <border>
      <left style="hair">
        <color auto="1"/>
      </left>
      <right style="thin">
        <color auto="1"/>
      </right>
      <top style="medium">
        <color auto="1"/>
      </top>
      <bottom style="hair">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hair">
        <color auto="1"/>
      </left>
      <right style="hair">
        <color auto="1"/>
      </right>
      <top/>
      <bottom/>
      <diagonal/>
    </border>
    <border>
      <left style="hair">
        <color auto="1"/>
      </left>
      <right style="hair">
        <color auto="1"/>
      </right>
      <top/>
      <bottom style="hair">
        <color auto="1"/>
      </bottom>
      <diagonal/>
    </border>
    <border>
      <left style="thin">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right style="thin">
        <color auto="1"/>
      </right>
      <top style="hair">
        <color auto="1"/>
      </top>
      <bottom style="hair">
        <color auto="1"/>
      </bottom>
      <diagonal/>
    </border>
    <border>
      <left style="hair">
        <color auto="1"/>
      </left>
      <right/>
      <top style="hair">
        <color auto="1"/>
      </top>
      <bottom style="hair">
        <color auto="1"/>
      </bottom>
      <diagonal/>
    </border>
    <border>
      <left style="thin">
        <color auto="1"/>
      </left>
      <right/>
      <top style="hair">
        <color auto="1"/>
      </top>
      <bottom style="hair">
        <color auto="1"/>
      </bottom>
      <diagonal/>
    </border>
    <border>
      <left style="hair">
        <color auto="1"/>
      </left>
      <right style="hair">
        <color auto="1"/>
      </right>
      <top style="medium">
        <color auto="1"/>
      </top>
      <bottom style="hair">
        <color auto="1"/>
      </bottom>
      <diagonal/>
    </border>
    <border>
      <left style="thin">
        <color auto="1"/>
      </left>
      <right/>
      <top/>
      <bottom/>
      <diagonal/>
    </border>
    <border>
      <left style="hair">
        <color auto="1"/>
      </left>
      <right/>
      <top style="medium">
        <color auto="1"/>
      </top>
      <bottom style="hair">
        <color auto="1"/>
      </bottom>
      <diagonal/>
    </border>
    <border>
      <left/>
      <right style="hair">
        <color auto="1"/>
      </right>
      <top style="hair">
        <color auto="1"/>
      </top>
      <bottom style="hair">
        <color auto="1"/>
      </bottom>
      <diagonal/>
    </border>
    <border>
      <left style="thin">
        <color indexed="64"/>
      </left>
      <right style="thin">
        <color indexed="64"/>
      </right>
      <top style="thin">
        <color indexed="64"/>
      </top>
      <bottom style="thin">
        <color indexed="64"/>
      </bottom>
      <diagonal/>
    </border>
    <border>
      <left style="hair">
        <color auto="1"/>
      </left>
      <right style="hair">
        <color auto="1"/>
      </right>
      <top style="medium">
        <color auto="1"/>
      </top>
      <bottom/>
      <diagonal/>
    </border>
    <border>
      <left/>
      <right/>
      <top style="thin">
        <color auto="1"/>
      </top>
      <bottom style="medium">
        <color auto="1"/>
      </bottom>
      <diagonal/>
    </border>
    <border>
      <left/>
      <right/>
      <top/>
      <bottom style="thin">
        <color indexed="64"/>
      </bottom>
      <diagonal/>
    </border>
    <border>
      <left style="hair">
        <color auto="1"/>
      </left>
      <right style="hair">
        <color auto="1"/>
      </right>
      <top style="thin">
        <color auto="1"/>
      </top>
      <bottom style="thin">
        <color auto="1"/>
      </bottom>
      <diagonal/>
    </border>
    <border>
      <left/>
      <right style="hair">
        <color auto="1"/>
      </right>
      <top style="thin">
        <color auto="1"/>
      </top>
      <bottom style="thin">
        <color auto="1"/>
      </bottom>
      <diagonal/>
    </border>
    <border>
      <left style="hair">
        <color auto="1"/>
      </left>
      <right/>
      <top style="thin">
        <color auto="1"/>
      </top>
      <bottom style="thin">
        <color auto="1"/>
      </bottom>
      <diagonal/>
    </border>
    <border>
      <left style="hair">
        <color auto="1"/>
      </left>
      <right style="medium">
        <color auto="1"/>
      </right>
      <top style="hair">
        <color auto="1"/>
      </top>
      <bottom style="hair">
        <color auto="1"/>
      </bottom>
      <diagonal/>
    </border>
    <border>
      <left style="hair">
        <color auto="1"/>
      </left>
      <right style="medium">
        <color auto="1"/>
      </right>
      <top style="medium">
        <color auto="1"/>
      </top>
      <bottom style="hair">
        <color auto="1"/>
      </bottom>
      <diagonal/>
    </border>
    <border>
      <left style="hair">
        <color auto="1"/>
      </left>
      <right style="medium">
        <color auto="1"/>
      </right>
      <top style="thin">
        <color auto="1"/>
      </top>
      <bottom style="medium">
        <color auto="1"/>
      </bottom>
      <diagonal/>
    </border>
    <border>
      <left style="thin">
        <color auto="1"/>
      </left>
      <right style="thin">
        <color auto="1"/>
      </right>
      <top/>
      <bottom/>
      <diagonal/>
    </border>
    <border>
      <left/>
      <right style="hair">
        <color indexed="64"/>
      </right>
      <top/>
      <bottom/>
      <diagonal/>
    </border>
    <border>
      <left style="hair">
        <color auto="1"/>
      </left>
      <right/>
      <top/>
      <bottom/>
      <diagonal/>
    </border>
    <border>
      <left style="double">
        <color auto="1"/>
      </left>
      <right style="double">
        <color auto="1"/>
      </right>
      <top style="double">
        <color auto="1"/>
      </top>
      <bottom style="thin">
        <color auto="1"/>
      </bottom>
      <diagonal/>
    </border>
    <border>
      <left style="double">
        <color auto="1"/>
      </left>
      <right style="double">
        <color auto="1"/>
      </right>
      <top/>
      <bottom/>
      <diagonal/>
    </border>
    <border>
      <left style="thin">
        <color auto="1"/>
      </left>
      <right style="thin">
        <color auto="1"/>
      </right>
      <top/>
      <bottom style="thin">
        <color auto="1"/>
      </bottom>
      <diagonal/>
    </border>
    <border>
      <left/>
      <right style="hair">
        <color indexed="64"/>
      </right>
      <top/>
      <bottom style="thin">
        <color auto="1"/>
      </bottom>
      <diagonal/>
    </border>
    <border>
      <left style="hair">
        <color auto="1"/>
      </left>
      <right style="hair">
        <color auto="1"/>
      </right>
      <top/>
      <bottom style="thin">
        <color auto="1"/>
      </bottom>
      <diagonal/>
    </border>
    <border>
      <left style="hair">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auto="1"/>
      </right>
      <top/>
      <bottom/>
      <diagonal/>
    </border>
    <border>
      <left style="medium">
        <color auto="1"/>
      </left>
      <right style="hair">
        <color auto="1"/>
      </right>
      <top style="hair">
        <color auto="1"/>
      </top>
      <bottom style="hair">
        <color auto="1"/>
      </bottom>
      <diagonal/>
    </border>
    <border>
      <left style="medium">
        <color auto="1"/>
      </left>
      <right style="hair">
        <color auto="1"/>
      </right>
      <top/>
      <bottom style="hair">
        <color auto="1"/>
      </bottom>
      <diagonal/>
    </border>
    <border>
      <left style="medium">
        <color auto="1"/>
      </left>
      <right style="hair">
        <color auto="1"/>
      </right>
      <top style="thin">
        <color auto="1"/>
      </top>
      <bottom style="medium">
        <color auto="1"/>
      </bottom>
      <diagonal/>
    </border>
    <border>
      <left/>
      <right/>
      <top/>
      <bottom style="hair">
        <color auto="1"/>
      </bottom>
      <diagonal/>
    </border>
    <border>
      <left style="hair">
        <color auto="1"/>
      </left>
      <right/>
      <top/>
      <bottom style="hair">
        <color auto="1"/>
      </bottom>
      <diagonal/>
    </border>
    <border>
      <left/>
      <right/>
      <top style="medium">
        <color indexed="64"/>
      </top>
      <bottom style="thin">
        <color indexed="64"/>
      </bottom>
      <diagonal/>
    </border>
    <border>
      <left style="thin">
        <color auto="1"/>
      </left>
      <right style="hair">
        <color auto="1"/>
      </right>
      <top/>
      <bottom style="hair">
        <color auto="1"/>
      </bottom>
      <diagonal/>
    </border>
    <border>
      <left style="medium">
        <color indexed="64"/>
      </left>
      <right/>
      <top/>
      <bottom style="thin">
        <color indexed="64"/>
      </bottom>
      <diagonal/>
    </border>
    <border>
      <left/>
      <right/>
      <top style="hair">
        <color auto="1"/>
      </top>
      <bottom style="hair">
        <color auto="1"/>
      </bottom>
      <diagonal/>
    </border>
    <border>
      <left style="thin">
        <color auto="1"/>
      </left>
      <right/>
      <top style="medium">
        <color auto="1"/>
      </top>
      <bottom style="hair">
        <color auto="1"/>
      </bottom>
      <diagonal/>
    </border>
    <border>
      <left/>
      <right/>
      <top style="medium">
        <color auto="1"/>
      </top>
      <bottom style="hair">
        <color auto="1"/>
      </bottom>
      <diagonal/>
    </border>
    <border>
      <left style="medium">
        <color auto="1"/>
      </left>
      <right style="hair">
        <color auto="1"/>
      </right>
      <top style="medium">
        <color auto="1"/>
      </top>
      <bottom style="hair">
        <color auto="1"/>
      </bottom>
      <diagonal/>
    </border>
    <border>
      <left style="hair">
        <color auto="1"/>
      </left>
      <right style="hair">
        <color auto="1"/>
      </right>
      <top style="hair">
        <color auto="1"/>
      </top>
      <bottom/>
      <diagonal/>
    </border>
    <border>
      <left style="thin">
        <color auto="1"/>
      </left>
      <right style="hair">
        <color auto="1"/>
      </right>
      <top style="hair">
        <color auto="1"/>
      </top>
      <bottom/>
      <diagonal/>
    </border>
    <border>
      <left style="hair">
        <color auto="1"/>
      </left>
      <right style="thin">
        <color auto="1"/>
      </right>
      <top style="hair">
        <color auto="1"/>
      </top>
      <bottom/>
      <diagonal/>
    </border>
    <border>
      <left style="thin">
        <color rgb="FF00B050"/>
      </left>
      <right style="thin">
        <color rgb="FF00B050"/>
      </right>
      <top style="thin">
        <color rgb="FF00B050"/>
      </top>
      <bottom style="hair">
        <color auto="1"/>
      </bottom>
      <diagonal/>
    </border>
    <border>
      <left style="thin">
        <color rgb="FF00B050"/>
      </left>
      <right style="thin">
        <color rgb="FF00B050"/>
      </right>
      <top style="hair">
        <color auto="1"/>
      </top>
      <bottom/>
      <diagonal/>
    </border>
    <border>
      <left style="thin">
        <color rgb="FF00B050"/>
      </left>
      <right style="thin">
        <color rgb="FF00B050"/>
      </right>
      <top/>
      <bottom/>
      <diagonal/>
    </border>
    <border>
      <left/>
      <right style="thin">
        <color rgb="FF00B050"/>
      </right>
      <top style="thin">
        <color rgb="FF00B050"/>
      </top>
      <bottom/>
      <diagonal/>
    </border>
    <border>
      <left style="thin">
        <color rgb="FF00B050"/>
      </left>
      <right style="hair">
        <color rgb="FF00B050"/>
      </right>
      <top style="hair">
        <color rgb="FF00B050"/>
      </top>
      <bottom style="thin">
        <color rgb="FF00B050"/>
      </bottom>
      <diagonal/>
    </border>
    <border>
      <left/>
      <right style="thin">
        <color rgb="FF00B050"/>
      </right>
      <top/>
      <bottom/>
      <diagonal/>
    </border>
    <border>
      <left style="thin">
        <color rgb="FF00B050"/>
      </left>
      <right style="hair">
        <color auto="1"/>
      </right>
      <top style="thin">
        <color rgb="FF00B050"/>
      </top>
      <bottom/>
      <diagonal/>
    </border>
    <border>
      <left style="hair">
        <color auto="1"/>
      </left>
      <right style="hair">
        <color auto="1"/>
      </right>
      <top style="thin">
        <color rgb="FF00B050"/>
      </top>
      <bottom/>
      <diagonal/>
    </border>
    <border>
      <left style="hair">
        <color auto="1"/>
      </left>
      <right/>
      <top style="thin">
        <color rgb="FF00B050"/>
      </top>
      <bottom/>
      <diagonal/>
    </border>
    <border>
      <left style="thin">
        <color rgb="FF00B050"/>
      </left>
      <right style="hair">
        <color rgb="FF00B050"/>
      </right>
      <top style="hair">
        <color rgb="FF00B050"/>
      </top>
      <bottom/>
      <diagonal/>
    </border>
    <border>
      <left style="hair">
        <color rgb="FF00B050"/>
      </left>
      <right style="hair">
        <color rgb="FF00B050"/>
      </right>
      <top style="hair">
        <color rgb="FF00B050"/>
      </top>
      <bottom/>
      <diagonal/>
    </border>
    <border>
      <left style="thin">
        <color rgb="FF00B050"/>
      </left>
      <right style="hair">
        <color rgb="FF00B050"/>
      </right>
      <top/>
      <bottom/>
      <diagonal/>
    </border>
    <border>
      <left style="hair">
        <color rgb="FF00B050"/>
      </left>
      <right style="hair">
        <color rgb="FF00B050"/>
      </right>
      <top/>
      <bottom/>
      <diagonal/>
    </border>
    <border>
      <left style="thin">
        <color rgb="FF00B050"/>
      </left>
      <right style="thin">
        <color rgb="FF00B050"/>
      </right>
      <top style="hair">
        <color rgb="FF00B050"/>
      </top>
      <bottom style="hair">
        <color rgb="FF00B050"/>
      </bottom>
      <diagonal/>
    </border>
    <border>
      <left style="thin">
        <color rgb="FF00B050"/>
      </left>
      <right style="hair">
        <color rgb="FF00B050"/>
      </right>
      <top style="hair">
        <color rgb="FF00B050"/>
      </top>
      <bottom style="hair">
        <color rgb="FF00B050"/>
      </bottom>
      <diagonal/>
    </border>
    <border>
      <left style="hair">
        <color rgb="FF00B050"/>
      </left>
      <right style="hair">
        <color rgb="FF00B050"/>
      </right>
      <top style="hair">
        <color rgb="FF00B050"/>
      </top>
      <bottom style="hair">
        <color rgb="FF00B050"/>
      </bottom>
      <diagonal/>
    </border>
    <border>
      <left/>
      <right style="thin">
        <color rgb="FF00B050"/>
      </right>
      <top style="hair">
        <color rgb="FF00B050"/>
      </top>
      <bottom style="hair">
        <color rgb="FF00B050"/>
      </bottom>
      <diagonal/>
    </border>
    <border>
      <left style="thin">
        <color rgb="FF00B050"/>
      </left>
      <right style="thin">
        <color rgb="FF00B050"/>
      </right>
      <top style="hair">
        <color rgb="FF00B050"/>
      </top>
      <bottom style="thin">
        <color rgb="FF00B050"/>
      </bottom>
      <diagonal/>
    </border>
    <border>
      <left style="hair">
        <color rgb="FF00B050"/>
      </left>
      <right style="hair">
        <color rgb="FF00B050"/>
      </right>
      <top style="hair">
        <color rgb="FF00B050"/>
      </top>
      <bottom style="thin">
        <color rgb="FF00B050"/>
      </bottom>
      <diagonal/>
    </border>
    <border>
      <left/>
      <right style="thin">
        <color rgb="FF00B050"/>
      </right>
      <top style="hair">
        <color rgb="FF00B050"/>
      </top>
      <bottom style="thin">
        <color rgb="FF00B050"/>
      </bottom>
      <diagonal/>
    </border>
    <border>
      <left style="thin">
        <color rgb="FF00B050"/>
      </left>
      <right style="thin">
        <color rgb="FF00B050"/>
      </right>
      <top/>
      <bottom style="hair">
        <color rgb="FF00B050"/>
      </bottom>
      <diagonal/>
    </border>
    <border>
      <left style="hair">
        <color rgb="FF00B050"/>
      </left>
      <right style="thin">
        <color rgb="FF00B050"/>
      </right>
      <top/>
      <bottom style="hair">
        <color rgb="FF00B050"/>
      </bottom>
      <diagonal/>
    </border>
    <border>
      <left/>
      <right style="hair">
        <color rgb="FF00B050"/>
      </right>
      <top/>
      <bottom/>
      <diagonal/>
    </border>
    <border>
      <left style="thin">
        <color indexed="64"/>
      </left>
      <right style="thin">
        <color indexed="64"/>
      </right>
      <top style="thin">
        <color indexed="64"/>
      </top>
      <bottom/>
      <diagonal/>
    </border>
    <border>
      <left/>
      <right style="thin">
        <color rgb="FF00B050"/>
      </right>
      <top/>
      <bottom style="hair">
        <color rgb="FF00B050"/>
      </bottom>
      <diagonal/>
    </border>
    <border>
      <left style="double">
        <color auto="1"/>
      </left>
      <right style="double">
        <color auto="1"/>
      </right>
      <top/>
      <bottom style="thin">
        <color auto="1"/>
      </bottom>
      <diagonal/>
    </border>
    <border>
      <left style="hair">
        <color indexed="64"/>
      </left>
      <right style="thin">
        <color indexed="64"/>
      </right>
      <top/>
      <bottom/>
      <diagonal/>
    </border>
    <border>
      <left style="thin">
        <color auto="1"/>
      </left>
      <right style="hair">
        <color auto="1"/>
      </right>
      <top/>
      <bottom style="thin">
        <color auto="1"/>
      </bottom>
      <diagonal/>
    </border>
    <border>
      <left style="hair">
        <color auto="1"/>
      </left>
      <right style="thin">
        <color auto="1"/>
      </right>
      <top/>
      <bottom style="thin">
        <color auto="1"/>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auto="1"/>
      </right>
      <top style="thin">
        <color auto="1"/>
      </top>
      <bottom style="hair">
        <color indexed="64"/>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style="thin">
        <color auto="1"/>
      </left>
      <right style="hair">
        <color auto="1"/>
      </right>
      <top/>
      <bottom/>
      <diagonal/>
    </border>
    <border>
      <left/>
      <right/>
      <top style="thin">
        <color auto="1"/>
      </top>
      <bottom/>
      <diagonal/>
    </border>
    <border>
      <left/>
      <right style="thin">
        <color indexed="64"/>
      </right>
      <top style="thin">
        <color auto="1"/>
      </top>
      <bottom/>
      <diagonal/>
    </border>
    <border>
      <left style="thin">
        <color auto="1"/>
      </left>
      <right style="hair">
        <color auto="1"/>
      </right>
      <top style="hair">
        <color auto="1"/>
      </top>
      <bottom style="thin">
        <color indexed="64"/>
      </bottom>
      <diagonal/>
    </border>
    <border>
      <left style="hair">
        <color auto="1"/>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style="double">
        <color auto="1"/>
      </left>
      <right style="thin">
        <color auto="1"/>
      </right>
      <top style="double">
        <color auto="1"/>
      </top>
      <bottom style="double">
        <color auto="1"/>
      </bottom>
      <diagonal/>
    </border>
    <border>
      <left/>
      <right style="hair">
        <color indexed="64"/>
      </right>
      <top style="double">
        <color auto="1"/>
      </top>
      <bottom style="double">
        <color auto="1"/>
      </bottom>
      <diagonal/>
    </border>
    <border>
      <left style="hair">
        <color auto="1"/>
      </left>
      <right style="hair">
        <color auto="1"/>
      </right>
      <top style="double">
        <color auto="1"/>
      </top>
      <bottom style="double">
        <color auto="1"/>
      </bottom>
      <diagonal/>
    </border>
    <border>
      <left style="hair">
        <color auto="1"/>
      </left>
      <right style="double">
        <color auto="1"/>
      </right>
      <top style="double">
        <color auto="1"/>
      </top>
      <bottom style="double">
        <color auto="1"/>
      </bottom>
      <diagonal/>
    </border>
    <border>
      <left style="double">
        <color auto="1"/>
      </left>
      <right style="double">
        <color auto="1"/>
      </right>
      <top style="double">
        <color auto="1"/>
      </top>
      <bottom style="double">
        <color auto="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style="hair">
        <color auto="1"/>
      </left>
      <right/>
      <top style="hair">
        <color auto="1"/>
      </top>
      <bottom/>
      <diagonal/>
    </border>
    <border>
      <left style="hair">
        <color auto="1"/>
      </left>
      <right/>
      <top style="double">
        <color auto="1"/>
      </top>
      <bottom style="double">
        <color auto="1"/>
      </bottom>
      <diagonal/>
    </border>
    <border>
      <left style="thin">
        <color auto="1"/>
      </left>
      <right style="thin">
        <color auto="1"/>
      </right>
      <top style="thin">
        <color auto="1"/>
      </top>
      <bottom style="hair">
        <color auto="1"/>
      </bottom>
      <diagonal/>
    </border>
    <border>
      <left/>
      <right style="thin">
        <color auto="1"/>
      </right>
      <top style="hair">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hair">
        <color auto="1"/>
      </bottom>
      <diagonal/>
    </border>
    <border>
      <left style="medium">
        <color auto="1"/>
      </left>
      <right/>
      <top style="hair">
        <color auto="1"/>
      </top>
      <bottom style="hair">
        <color auto="1"/>
      </bottom>
      <diagonal/>
    </border>
    <border>
      <left/>
      <right style="medium">
        <color auto="1"/>
      </right>
      <top style="hair">
        <color auto="1"/>
      </top>
      <bottom style="hair">
        <color auto="1"/>
      </bottom>
      <diagonal/>
    </border>
    <border>
      <left style="medium">
        <color auto="1"/>
      </left>
      <right style="medium">
        <color auto="1"/>
      </right>
      <top style="hair">
        <color auto="1"/>
      </top>
      <bottom style="medium">
        <color auto="1"/>
      </bottom>
      <diagonal/>
    </border>
    <border>
      <left style="medium">
        <color auto="1"/>
      </left>
      <right/>
      <top style="hair">
        <color auto="1"/>
      </top>
      <bottom style="medium">
        <color auto="1"/>
      </bottom>
      <diagonal/>
    </border>
    <border>
      <left/>
      <right style="medium">
        <color auto="1"/>
      </right>
      <top style="hair">
        <color auto="1"/>
      </top>
      <bottom style="medium">
        <color auto="1"/>
      </bottom>
      <diagonal/>
    </border>
    <border>
      <left style="hair">
        <color auto="1"/>
      </left>
      <right style="hair">
        <color auto="1"/>
      </right>
      <top style="thin">
        <color auto="1"/>
      </top>
      <bottom style="hair">
        <color auto="1"/>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auto="1"/>
      </left>
      <right style="thin">
        <color auto="1"/>
      </right>
      <top style="hair">
        <color auto="1"/>
      </top>
      <bottom/>
      <diagonal/>
    </border>
    <border>
      <left style="thin">
        <color auto="1"/>
      </left>
      <right style="thin">
        <color auto="1"/>
      </right>
      <top style="hair">
        <color auto="1"/>
      </top>
      <bottom style="thin">
        <color auto="1"/>
      </bottom>
      <diagonal/>
    </border>
    <border>
      <left style="thin">
        <color auto="1"/>
      </left>
      <right style="thin">
        <color auto="1"/>
      </right>
      <top/>
      <bottom style="hair">
        <color auto="1"/>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auto="1"/>
      </left>
      <right style="medium">
        <color auto="1"/>
      </right>
      <top style="medium">
        <color auto="1"/>
      </top>
      <bottom style="hair">
        <color auto="1"/>
      </bottom>
      <diagonal/>
    </border>
    <border>
      <left style="thin">
        <color auto="1"/>
      </left>
      <right style="medium">
        <color auto="1"/>
      </right>
      <top style="hair">
        <color auto="1"/>
      </top>
      <bottom style="hair">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hair">
        <color auto="1"/>
      </bottom>
      <diagonal/>
    </border>
    <border>
      <left style="medium">
        <color auto="1"/>
      </left>
      <right style="medium">
        <color auto="1"/>
      </right>
      <top style="medium">
        <color auto="1"/>
      </top>
      <bottom style="thin">
        <color auto="1"/>
      </bottom>
      <diagonal/>
    </border>
    <border>
      <left/>
      <right style="medium">
        <color auto="1"/>
      </right>
      <top style="thin">
        <color auto="1"/>
      </top>
      <bottom style="thin">
        <color auto="1"/>
      </bottom>
      <diagonal/>
    </border>
    <border>
      <left style="hair">
        <color auto="1"/>
      </left>
      <right style="hair">
        <color auto="1"/>
      </right>
      <top style="thin">
        <color auto="1"/>
      </top>
      <bottom/>
      <diagonal/>
    </border>
    <border>
      <left style="hair">
        <color indexed="64"/>
      </left>
      <right style="thin">
        <color indexed="64"/>
      </right>
      <top style="thin">
        <color indexed="64"/>
      </top>
      <bottom/>
      <diagonal/>
    </border>
    <border>
      <left style="medium">
        <color indexed="64"/>
      </left>
      <right/>
      <top/>
      <bottom style="hair">
        <color auto="1"/>
      </bottom>
      <diagonal/>
    </border>
    <border>
      <left/>
      <right style="medium">
        <color indexed="64"/>
      </right>
      <top/>
      <bottom style="hair">
        <color auto="1"/>
      </bottom>
      <diagonal/>
    </border>
  </borders>
  <cellStyleXfs count="7">
    <xf numFmtId="0" fontId="0" fillId="0" borderId="0"/>
    <xf numFmtId="43" fontId="6" fillId="0" borderId="0" applyFont="0" applyFill="0" applyBorder="0" applyAlignment="0" applyProtection="0"/>
    <xf numFmtId="44" fontId="6" fillId="0" borderId="0" applyFont="0" applyFill="0" applyBorder="0" applyAlignment="0" applyProtection="0"/>
    <xf numFmtId="0" fontId="28" fillId="0" borderId="0">
      <alignment vertical="center"/>
    </xf>
    <xf numFmtId="0" fontId="6" fillId="0" borderId="0"/>
    <xf numFmtId="0" fontId="84" fillId="0" borderId="0" applyNumberFormat="0" applyFill="0" applyBorder="0" applyAlignment="0" applyProtection="0"/>
    <xf numFmtId="9" fontId="6" fillId="0" borderId="0" applyFont="0" applyFill="0" applyBorder="0" applyAlignment="0" applyProtection="0"/>
  </cellStyleXfs>
  <cellXfs count="1009">
    <xf numFmtId="0" fontId="0" fillId="0" borderId="0" xfId="0"/>
    <xf numFmtId="0" fontId="1" fillId="0" borderId="0" xfId="0" applyFont="1" applyAlignment="1">
      <alignment vertical="center"/>
    </xf>
    <xf numFmtId="0" fontId="0" fillId="0" borderId="0" xfId="0" applyAlignment="1">
      <alignment horizontal="center"/>
    </xf>
    <xf numFmtId="0" fontId="4" fillId="0" borderId="0" xfId="0" applyFont="1" applyAlignment="1">
      <alignment horizontal="left" vertical="center"/>
    </xf>
    <xf numFmtId="0" fontId="5" fillId="2" borderId="3" xfId="0" applyFont="1" applyFill="1" applyBorder="1" applyAlignment="1">
      <alignment horizontal="center" vertical="center"/>
    </xf>
    <xf numFmtId="0" fontId="4" fillId="0" borderId="0" xfId="0" applyFont="1"/>
    <xf numFmtId="0" fontId="4" fillId="0" borderId="4" xfId="0" applyFont="1" applyFill="1" applyBorder="1" applyAlignment="1">
      <alignment horizontal="left" vertical="center" wrapText="1"/>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xf>
    <xf numFmtId="165" fontId="0" fillId="0" borderId="0" xfId="0" applyNumberFormat="1" applyAlignment="1">
      <alignment horizontal="center"/>
    </xf>
    <xf numFmtId="0" fontId="0" fillId="0" borderId="0" xfId="0" applyFill="1"/>
    <xf numFmtId="0" fontId="1" fillId="0" borderId="0" xfId="0" applyFont="1" applyFill="1" applyAlignment="1">
      <alignment vertical="center"/>
    </xf>
    <xf numFmtId="164" fontId="0" fillId="0" borderId="0" xfId="0" applyNumberFormat="1" applyAlignment="1">
      <alignment horizontal="center"/>
    </xf>
    <xf numFmtId="44" fontId="0" fillId="0" borderId="0" xfId="2" applyFont="1" applyAlignment="1">
      <alignment horizontal="center"/>
    </xf>
    <xf numFmtId="0" fontId="0" fillId="0" borderId="0" xfId="0" applyAlignment="1">
      <alignment horizontal="left"/>
    </xf>
    <xf numFmtId="0" fontId="0" fillId="0" borderId="16" xfId="0" applyFont="1" applyFill="1" applyBorder="1" applyAlignment="1">
      <alignment horizontal="center"/>
    </xf>
    <xf numFmtId="0" fontId="8" fillId="0" borderId="16" xfId="0" applyFont="1" applyFill="1" applyBorder="1" applyAlignment="1">
      <alignment horizontal="center"/>
    </xf>
    <xf numFmtId="0" fontId="5" fillId="2" borderId="3" xfId="0" applyFont="1" applyFill="1" applyBorder="1" applyAlignment="1">
      <alignment horizontal="center" vertical="center" wrapText="1"/>
    </xf>
    <xf numFmtId="0" fontId="10" fillId="0" borderId="0" xfId="0" applyFont="1" applyFill="1" applyBorder="1" applyAlignment="1">
      <alignment horizontal="center"/>
    </xf>
    <xf numFmtId="0" fontId="0" fillId="0" borderId="0" xfId="0" applyAlignment="1">
      <alignment vertical="center"/>
    </xf>
    <xf numFmtId="0" fontId="2" fillId="0" borderId="0" xfId="0" applyFont="1"/>
    <xf numFmtId="0" fontId="13" fillId="0" borderId="0" xfId="0" applyFont="1" applyAlignment="1">
      <alignment horizontal="center"/>
    </xf>
    <xf numFmtId="0" fontId="2" fillId="0" borderId="0" xfId="0" applyFont="1" applyAlignment="1">
      <alignment horizontal="center"/>
    </xf>
    <xf numFmtId="0" fontId="17" fillId="0" borderId="0" xfId="0" applyFont="1" applyAlignment="1">
      <alignment horizontal="center" vertical="center"/>
    </xf>
    <xf numFmtId="0" fontId="10" fillId="0" borderId="0" xfId="0" applyFont="1" applyAlignment="1">
      <alignment horizontal="center"/>
    </xf>
    <xf numFmtId="0" fontId="16" fillId="0" borderId="0" xfId="0" quotePrefix="1" applyFont="1" applyAlignment="1">
      <alignment horizontal="center" vertical="center"/>
    </xf>
    <xf numFmtId="0" fontId="16" fillId="0" borderId="0" xfId="0" applyFont="1" applyFill="1" applyBorder="1" applyAlignment="1">
      <alignment horizontal="center" vertical="center"/>
    </xf>
    <xf numFmtId="0" fontId="8" fillId="0" borderId="16" xfId="0" applyFont="1" applyBorder="1" applyAlignment="1">
      <alignment horizontal="center"/>
    </xf>
    <xf numFmtId="0" fontId="8" fillId="0" borderId="7" xfId="0" applyFont="1" applyFill="1" applyBorder="1"/>
    <xf numFmtId="0" fontId="8" fillId="0" borderId="0" xfId="0" applyFont="1" applyFill="1"/>
    <xf numFmtId="0" fontId="0" fillId="0" borderId="0" xfId="0" applyFont="1" applyFill="1"/>
    <xf numFmtId="0" fontId="0" fillId="0" borderId="0" xfId="0" applyFill="1" applyAlignment="1"/>
    <xf numFmtId="0" fontId="8" fillId="0" borderId="16" xfId="0" applyFont="1" applyFill="1" applyBorder="1" applyAlignment="1">
      <alignment horizontal="left"/>
    </xf>
    <xf numFmtId="0" fontId="0" fillId="0" borderId="16" xfId="0" applyFont="1" applyFill="1" applyBorder="1" applyAlignment="1">
      <alignment horizontal="left"/>
    </xf>
    <xf numFmtId="0" fontId="8" fillId="0" borderId="16" xfId="0" applyFont="1" applyBorder="1" applyAlignment="1">
      <alignment horizontal="left"/>
    </xf>
    <xf numFmtId="0" fontId="8" fillId="0" borderId="16" xfId="0" quotePrefix="1" applyFont="1" applyBorder="1" applyAlignment="1">
      <alignment horizontal="center"/>
    </xf>
    <xf numFmtId="0" fontId="8" fillId="6" borderId="16" xfId="0" applyFont="1" applyFill="1" applyBorder="1" applyAlignment="1">
      <alignment horizontal="center"/>
    </xf>
    <xf numFmtId="0" fontId="8" fillId="6" borderId="16" xfId="0" applyFont="1" applyFill="1" applyBorder="1" applyAlignment="1">
      <alignment horizontal="left"/>
    </xf>
    <xf numFmtId="0" fontId="18" fillId="0" borderId="16" xfId="0" applyFont="1" applyBorder="1" applyAlignment="1">
      <alignment horizontal="center"/>
    </xf>
    <xf numFmtId="43" fontId="8" fillId="0" borderId="16" xfId="0" applyNumberFormat="1" applyFont="1" applyFill="1" applyBorder="1" applyAlignment="1">
      <alignment horizontal="right"/>
    </xf>
    <xf numFmtId="0" fontId="23" fillId="0" borderId="0" xfId="0" applyFont="1" applyFill="1"/>
    <xf numFmtId="0" fontId="21" fillId="0" borderId="0" xfId="0" applyFont="1" applyFill="1"/>
    <xf numFmtId="166" fontId="16" fillId="0" borderId="0" xfId="0" applyNumberFormat="1" applyFont="1" applyBorder="1" applyAlignment="1">
      <alignment horizontal="center" vertical="center"/>
    </xf>
    <xf numFmtId="166" fontId="10" fillId="0" borderId="0" xfId="0" quotePrefix="1" applyNumberFormat="1" applyFont="1" applyBorder="1" applyAlignment="1">
      <alignment horizontal="center"/>
    </xf>
    <xf numFmtId="166" fontId="10" fillId="0" borderId="0" xfId="0" applyNumberFormat="1" applyFont="1" applyBorder="1" applyAlignment="1">
      <alignment horizontal="center"/>
    </xf>
    <xf numFmtId="166" fontId="0" fillId="0" borderId="0" xfId="0" applyNumberFormat="1" applyAlignment="1">
      <alignment horizontal="center"/>
    </xf>
    <xf numFmtId="0" fontId="25" fillId="0" borderId="0" xfId="0" applyFont="1" applyFill="1"/>
    <xf numFmtId="0" fontId="0" fillId="0" borderId="0" xfId="0" applyFont="1" applyAlignment="1">
      <alignment horizontal="center"/>
    </xf>
    <xf numFmtId="0" fontId="18" fillId="0" borderId="16" xfId="0" applyFont="1" applyBorder="1" applyAlignment="1">
      <alignment horizontal="left"/>
    </xf>
    <xf numFmtId="0" fontId="0" fillId="0" borderId="0" xfId="0" quotePrefix="1" applyFill="1"/>
    <xf numFmtId="0" fontId="31" fillId="0" borderId="0" xfId="0" applyFont="1" applyFill="1"/>
    <xf numFmtId="0" fontId="8" fillId="0" borderId="16" xfId="0" quotePrefix="1" applyFont="1" applyFill="1" applyBorder="1" applyAlignment="1">
      <alignment horizontal="center"/>
    </xf>
    <xf numFmtId="0" fontId="1" fillId="0" borderId="0" xfId="0" applyFont="1" applyFill="1"/>
    <xf numFmtId="0" fontId="26" fillId="0" borderId="0" xfId="0" applyFont="1" applyFill="1"/>
    <xf numFmtId="0" fontId="18" fillId="0" borderId="0" xfId="0" applyFont="1" applyFill="1"/>
    <xf numFmtId="0" fontId="0" fillId="0" borderId="0" xfId="0" applyFill="1" applyAlignment="1">
      <alignment horizontal="center"/>
    </xf>
    <xf numFmtId="165" fontId="0" fillId="0" borderId="0" xfId="0" applyNumberFormat="1" applyFill="1" applyAlignment="1">
      <alignment horizontal="center"/>
    </xf>
    <xf numFmtId="0" fontId="33" fillId="0" borderId="0" xfId="0" applyFont="1" applyFill="1"/>
    <xf numFmtId="0" fontId="34" fillId="0" borderId="0" xfId="0" applyFont="1" applyFill="1"/>
    <xf numFmtId="43" fontId="8" fillId="0" borderId="16" xfId="0" applyNumberFormat="1" applyFont="1" applyBorder="1" applyAlignment="1">
      <alignment horizontal="right" vertical="top"/>
    </xf>
    <xf numFmtId="9" fontId="8" fillId="0" borderId="7" xfId="0" applyNumberFormat="1" applyFont="1" applyBorder="1" applyAlignment="1">
      <alignment horizontal="left" vertical="top"/>
    </xf>
    <xf numFmtId="0" fontId="18" fillId="8" borderId="0" xfId="0" applyFont="1" applyFill="1"/>
    <xf numFmtId="0" fontId="8" fillId="7" borderId="0" xfId="0" applyFont="1" applyFill="1" applyAlignment="1">
      <alignment horizontal="center"/>
    </xf>
    <xf numFmtId="0" fontId="8" fillId="7" borderId="0" xfId="0" applyFont="1" applyFill="1" applyAlignment="1">
      <alignment horizontal="left"/>
    </xf>
    <xf numFmtId="43" fontId="8" fillId="7" borderId="0" xfId="0" applyNumberFormat="1" applyFont="1" applyFill="1"/>
    <xf numFmtId="0" fontId="8" fillId="7" borderId="0" xfId="0" applyFont="1" applyFill="1"/>
    <xf numFmtId="0" fontId="8" fillId="0" borderId="20" xfId="0" applyFont="1" applyBorder="1" applyAlignment="1">
      <alignment horizontal="center"/>
    </xf>
    <xf numFmtId="0" fontId="8" fillId="0" borderId="20" xfId="0" applyFont="1" applyBorder="1" applyAlignment="1">
      <alignment horizontal="left"/>
    </xf>
    <xf numFmtId="0" fontId="8" fillId="0" borderId="20" xfId="0" quotePrefix="1" applyFont="1" applyBorder="1" applyAlignment="1">
      <alignment horizontal="center"/>
    </xf>
    <xf numFmtId="43" fontId="8" fillId="0" borderId="20" xfId="0" applyNumberFormat="1" applyFont="1" applyBorder="1" applyAlignment="1">
      <alignment horizontal="right"/>
    </xf>
    <xf numFmtId="0" fontId="8" fillId="0" borderId="10" xfId="0" quotePrefix="1" applyFont="1" applyBorder="1"/>
    <xf numFmtId="43" fontId="8" fillId="0" borderId="16" xfId="0" applyNumberFormat="1" applyFont="1" applyBorder="1" applyAlignment="1">
      <alignment horizontal="right"/>
    </xf>
    <xf numFmtId="0" fontId="8" fillId="0" borderId="7" xfId="0" quotePrefix="1" applyFont="1" applyBorder="1"/>
    <xf numFmtId="0" fontId="8" fillId="0" borderId="7" xfId="0" applyFont="1" applyBorder="1"/>
    <xf numFmtId="0" fontId="8" fillId="0" borderId="7" xfId="0" quotePrefix="1" applyFont="1" applyFill="1" applyBorder="1"/>
    <xf numFmtId="0" fontId="8" fillId="8" borderId="0" xfId="0" applyFont="1" applyFill="1"/>
    <xf numFmtId="0" fontId="8" fillId="0" borderId="0" xfId="0" applyFont="1" applyFill="1" applyAlignment="1">
      <alignment horizontal="left"/>
    </xf>
    <xf numFmtId="43" fontId="8" fillId="0" borderId="16" xfId="0" applyNumberFormat="1" applyFont="1" applyFill="1" applyBorder="1" applyAlignment="1">
      <alignment horizontal="right" vertical="top"/>
    </xf>
    <xf numFmtId="9" fontId="8" fillId="0" borderId="7" xfId="0" applyNumberFormat="1" applyFont="1" applyFill="1" applyBorder="1" applyAlignment="1">
      <alignment horizontal="left"/>
    </xf>
    <xf numFmtId="9" fontId="8" fillId="0" borderId="7" xfId="0" applyNumberFormat="1" applyFont="1" applyFill="1" applyBorder="1" applyAlignment="1">
      <alignment horizontal="left" vertical="top"/>
    </xf>
    <xf numFmtId="43" fontId="8" fillId="6" borderId="16" xfId="0" applyNumberFormat="1" applyFont="1" applyFill="1" applyBorder="1" applyAlignment="1">
      <alignment horizontal="right" vertical="top"/>
    </xf>
    <xf numFmtId="9" fontId="29" fillId="6" borderId="7" xfId="0" applyNumberFormat="1" applyFont="1" applyFill="1" applyBorder="1" applyAlignment="1">
      <alignment horizontal="left" vertical="top"/>
    </xf>
    <xf numFmtId="43" fontId="18" fillId="0" borderId="16" xfId="0" applyNumberFormat="1" applyFont="1" applyBorder="1" applyAlignment="1">
      <alignment horizontal="right" vertical="top"/>
    </xf>
    <xf numFmtId="0" fontId="38" fillId="0" borderId="0" xfId="0" applyFont="1" applyFill="1"/>
    <xf numFmtId="0" fontId="19" fillId="0" borderId="0" xfId="0" applyFont="1" applyFill="1" applyAlignment="1">
      <alignment horizontal="left" vertical="center"/>
    </xf>
    <xf numFmtId="0" fontId="2" fillId="0" borderId="0" xfId="0" applyFont="1" applyFill="1"/>
    <xf numFmtId="0" fontId="2" fillId="0" borderId="0" xfId="0" applyFont="1" applyFill="1" applyAlignment="1">
      <alignment horizontal="center"/>
    </xf>
    <xf numFmtId="0" fontId="12" fillId="0" borderId="0" xfId="0" applyFont="1" applyFill="1" applyAlignment="1">
      <alignment horizontal="left" vertical="center"/>
    </xf>
    <xf numFmtId="0" fontId="0" fillId="0" borderId="0" xfId="0" applyFill="1" applyAlignment="1">
      <alignment vertical="center"/>
    </xf>
    <xf numFmtId="0" fontId="15" fillId="0" borderId="24" xfId="0" applyFont="1" applyFill="1" applyBorder="1" applyAlignment="1">
      <alignment horizontal="center" vertical="center"/>
    </xf>
    <xf numFmtId="0" fontId="11" fillId="0" borderId="29" xfId="0" applyFont="1" applyFill="1" applyBorder="1" applyAlignment="1">
      <alignment horizontal="center" vertical="center"/>
    </xf>
    <xf numFmtId="0" fontId="11" fillId="0" borderId="28" xfId="0" applyFont="1" applyFill="1" applyBorder="1" applyAlignment="1">
      <alignment horizontal="center" vertical="center"/>
    </xf>
    <xf numFmtId="0" fontId="11" fillId="0" borderId="30" xfId="0" applyFont="1" applyFill="1" applyBorder="1" applyAlignment="1">
      <alignment horizontal="center" vertical="center"/>
    </xf>
    <xf numFmtId="0" fontId="11" fillId="0" borderId="37" xfId="0" applyFont="1" applyFill="1" applyBorder="1" applyAlignment="1">
      <alignment horizontal="center" vertical="center"/>
    </xf>
    <xf numFmtId="0" fontId="14" fillId="0" borderId="34" xfId="0" applyFont="1" applyFill="1" applyBorder="1" applyAlignment="1">
      <alignment horizontal="center" vertical="center"/>
    </xf>
    <xf numFmtId="43" fontId="2" fillId="0" borderId="38" xfId="1" applyFont="1" applyFill="1" applyBorder="1" applyAlignment="1">
      <alignment horizontal="center" vertical="center"/>
    </xf>
    <xf numFmtId="0" fontId="14" fillId="0" borderId="39" xfId="0" applyFont="1" applyFill="1" applyBorder="1" applyAlignment="1">
      <alignment horizontal="center" vertical="center"/>
    </xf>
    <xf numFmtId="44" fontId="2" fillId="0" borderId="0" xfId="2" applyFont="1" applyFill="1"/>
    <xf numFmtId="167" fontId="2" fillId="0" borderId="35" xfId="1" applyNumberFormat="1" applyFont="1" applyFill="1" applyBorder="1" applyAlignment="1">
      <alignment horizontal="center" vertical="center"/>
    </xf>
    <xf numFmtId="167" fontId="2" fillId="0" borderId="13" xfId="1" applyNumberFormat="1" applyFont="1" applyFill="1" applyBorder="1" applyAlignment="1">
      <alignment horizontal="center" vertical="center"/>
    </xf>
    <xf numFmtId="167" fontId="2" fillId="0" borderId="36" xfId="1" applyNumberFormat="1" applyFont="1" applyFill="1" applyBorder="1" applyAlignment="1">
      <alignment horizontal="center" vertical="center"/>
    </xf>
    <xf numFmtId="167" fontId="2" fillId="0" borderId="40" xfId="1" applyNumberFormat="1" applyFont="1" applyFill="1" applyBorder="1" applyAlignment="1">
      <alignment horizontal="center" vertical="center"/>
    </xf>
    <xf numFmtId="167" fontId="2" fillId="0" borderId="41" xfId="1" applyNumberFormat="1" applyFont="1" applyFill="1" applyBorder="1" applyAlignment="1">
      <alignment horizontal="center" vertical="center"/>
    </xf>
    <xf numFmtId="167" fontId="2" fillId="0" borderId="42" xfId="1" applyNumberFormat="1" applyFont="1" applyFill="1" applyBorder="1" applyAlignment="1">
      <alignment horizontal="center" vertical="center"/>
    </xf>
    <xf numFmtId="0" fontId="18" fillId="7" borderId="0" xfId="0" applyFont="1" applyFill="1" applyAlignment="1">
      <alignment horizontal="center"/>
    </xf>
    <xf numFmtId="0" fontId="18" fillId="4" borderId="8" xfId="0" applyFont="1" applyFill="1" applyBorder="1" applyAlignment="1">
      <alignment horizontal="center"/>
    </xf>
    <xf numFmtId="0" fontId="18" fillId="4" borderId="15" xfId="0" applyFont="1" applyFill="1" applyBorder="1" applyAlignment="1">
      <alignment horizontal="center"/>
    </xf>
    <xf numFmtId="0" fontId="8" fillId="4" borderId="15" xfId="0" applyFont="1" applyFill="1" applyBorder="1" applyAlignment="1">
      <alignment horizontal="center"/>
    </xf>
    <xf numFmtId="0" fontId="8" fillId="4" borderId="15" xfId="0" quotePrefix="1" applyFont="1" applyFill="1" applyBorder="1" applyAlignment="1">
      <alignment horizontal="center"/>
    </xf>
    <xf numFmtId="0" fontId="34" fillId="4" borderId="15" xfId="0" quotePrefix="1" applyFont="1" applyFill="1" applyBorder="1" applyAlignment="1">
      <alignment horizontal="center"/>
    </xf>
    <xf numFmtId="0" fontId="34" fillId="4" borderId="15" xfId="0" applyFont="1" applyFill="1" applyBorder="1" applyAlignment="1">
      <alignment horizontal="center"/>
    </xf>
    <xf numFmtId="9" fontId="42" fillId="0" borderId="7" xfId="0" applyNumberFormat="1" applyFont="1" applyBorder="1" applyAlignment="1">
      <alignment horizontal="left" vertical="top"/>
    </xf>
    <xf numFmtId="0" fontId="8" fillId="0" borderId="0" xfId="0" applyFont="1" applyFill="1" applyAlignment="1">
      <alignment horizontal="center"/>
    </xf>
    <xf numFmtId="0" fontId="8" fillId="9" borderId="16" xfId="0" applyFont="1" applyFill="1" applyBorder="1" applyAlignment="1">
      <alignment horizontal="center"/>
    </xf>
    <xf numFmtId="0" fontId="45" fillId="0" borderId="0" xfId="0" applyFont="1" applyFill="1" applyAlignment="1">
      <alignment vertical="center"/>
    </xf>
    <xf numFmtId="0" fontId="0" fillId="0" borderId="0" xfId="0" applyFont="1"/>
    <xf numFmtId="0" fontId="46" fillId="0" borderId="0" xfId="0" applyFont="1" applyFill="1" applyAlignment="1">
      <alignment vertical="center"/>
    </xf>
    <xf numFmtId="0" fontId="0" fillId="0" borderId="0" xfId="0" applyFill="1" applyAlignment="1">
      <alignment horizontal="left"/>
    </xf>
    <xf numFmtId="165" fontId="8" fillId="0" borderId="0" xfId="0" applyNumberFormat="1" applyFont="1" applyFill="1" applyAlignment="1">
      <alignment horizontal="center"/>
    </xf>
    <xf numFmtId="0" fontId="47" fillId="5" borderId="2" xfId="0" applyFont="1" applyFill="1" applyBorder="1" applyAlignment="1">
      <alignment horizontal="center" vertical="top" wrapText="1"/>
    </xf>
    <xf numFmtId="165" fontId="47" fillId="5" borderId="2" xfId="0" applyNumberFormat="1" applyFont="1" applyFill="1" applyBorder="1" applyAlignment="1">
      <alignment horizontal="center" vertical="top" wrapText="1"/>
    </xf>
    <xf numFmtId="0" fontId="47" fillId="5" borderId="2" xfId="0" applyFont="1" applyFill="1" applyBorder="1" applyAlignment="1">
      <alignment horizontal="center" vertical="top"/>
    </xf>
    <xf numFmtId="166" fontId="47" fillId="5" borderId="2" xfId="0" applyNumberFormat="1" applyFont="1" applyFill="1" applyBorder="1" applyAlignment="1">
      <alignment horizontal="center" vertical="top"/>
    </xf>
    <xf numFmtId="164" fontId="47" fillId="5" borderId="2" xfId="0" applyNumberFormat="1" applyFont="1" applyFill="1" applyBorder="1" applyAlignment="1">
      <alignment horizontal="center" vertical="top" wrapText="1"/>
    </xf>
    <xf numFmtId="44" fontId="47" fillId="5" borderId="5" xfId="2" applyFont="1" applyFill="1" applyBorder="1" applyAlignment="1">
      <alignment horizontal="center" vertical="top" wrapText="1"/>
    </xf>
    <xf numFmtId="0" fontId="47" fillId="5" borderId="1" xfId="0" applyFont="1" applyFill="1" applyBorder="1" applyAlignment="1">
      <alignment horizontal="center" vertical="top" wrapText="1"/>
    </xf>
    <xf numFmtId="0" fontId="47" fillId="5" borderId="5" xfId="0" applyFont="1" applyFill="1" applyBorder="1" applyAlignment="1">
      <alignment horizontal="center" vertical="top" wrapText="1"/>
    </xf>
    <xf numFmtId="0" fontId="47" fillId="5" borderId="26" xfId="0" applyFont="1" applyFill="1" applyBorder="1" applyAlignment="1">
      <alignment horizontal="center" vertical="top" wrapText="1"/>
    </xf>
    <xf numFmtId="0" fontId="47" fillId="5" borderId="11" xfId="0" applyFont="1" applyFill="1" applyBorder="1" applyAlignment="1">
      <alignment horizontal="center" vertical="top" wrapText="1"/>
    </xf>
    <xf numFmtId="165" fontId="47" fillId="5" borderId="33" xfId="0" applyNumberFormat="1" applyFont="1" applyFill="1" applyBorder="1" applyAlignment="1">
      <alignment horizontal="center" vertical="top" wrapText="1"/>
    </xf>
    <xf numFmtId="165" fontId="8" fillId="10" borderId="0" xfId="0" applyNumberFormat="1" applyFont="1" applyFill="1" applyAlignment="1">
      <alignment horizontal="center"/>
    </xf>
    <xf numFmtId="0" fontId="8" fillId="10" borderId="0" xfId="0" applyFont="1" applyFill="1" applyAlignment="1">
      <alignment horizontal="center"/>
    </xf>
    <xf numFmtId="1" fontId="8" fillId="0" borderId="0" xfId="1" applyNumberFormat="1" applyFont="1" applyFill="1" applyAlignment="1">
      <alignment horizontal="center"/>
    </xf>
    <xf numFmtId="165" fontId="8" fillId="12" borderId="48" xfId="0" applyNumberFormat="1" applyFont="1" applyFill="1" applyBorder="1" applyAlignment="1">
      <alignment horizontal="center"/>
    </xf>
    <xf numFmtId="165" fontId="8" fillId="12" borderId="50" xfId="0" applyNumberFormat="1" applyFont="1" applyFill="1" applyBorder="1" applyAlignment="1">
      <alignment horizontal="center"/>
    </xf>
    <xf numFmtId="165" fontId="8" fillId="12" borderId="51" xfId="0" applyNumberFormat="1" applyFont="1" applyFill="1" applyBorder="1" applyAlignment="1">
      <alignment horizontal="center"/>
    </xf>
    <xf numFmtId="165" fontId="8" fillId="12" borderId="14" xfId="0" applyNumberFormat="1" applyFont="1" applyFill="1" applyBorder="1" applyAlignment="1">
      <alignment horizontal="center"/>
    </xf>
    <xf numFmtId="0" fontId="8" fillId="12" borderId="51" xfId="0" applyFont="1" applyFill="1" applyBorder="1" applyAlignment="1">
      <alignment horizontal="center"/>
    </xf>
    <xf numFmtId="1" fontId="8" fillId="12" borderId="51" xfId="1" applyNumberFormat="1" applyFont="1" applyFill="1" applyBorder="1" applyAlignment="1">
      <alignment horizontal="center"/>
    </xf>
    <xf numFmtId="165" fontId="8" fillId="12" borderId="47" xfId="0" applyNumberFormat="1" applyFont="1" applyFill="1" applyBorder="1" applyAlignment="1">
      <alignment horizontal="center"/>
    </xf>
    <xf numFmtId="0" fontId="8" fillId="12" borderId="18" xfId="0" applyFont="1" applyFill="1" applyBorder="1" applyAlignment="1">
      <alignment horizontal="center"/>
    </xf>
    <xf numFmtId="1" fontId="8" fillId="12" borderId="18" xfId="1" applyNumberFormat="1" applyFont="1" applyFill="1" applyBorder="1" applyAlignment="1">
      <alignment horizontal="center"/>
    </xf>
    <xf numFmtId="0" fontId="8" fillId="12" borderId="18" xfId="0" quotePrefix="1" applyFont="1" applyFill="1" applyBorder="1" applyAlignment="1">
      <alignment horizontal="center"/>
    </xf>
    <xf numFmtId="165" fontId="8" fillId="12" borderId="47" xfId="0" quotePrefix="1" applyNumberFormat="1" applyFont="1" applyFill="1" applyBorder="1" applyAlignment="1">
      <alignment horizontal="center"/>
    </xf>
    <xf numFmtId="165" fontId="8" fillId="12" borderId="18" xfId="0" applyNumberFormat="1" applyFont="1" applyFill="1" applyBorder="1" applyAlignment="1">
      <alignment horizontal="center"/>
    </xf>
    <xf numFmtId="0" fontId="47" fillId="5" borderId="12" xfId="0" applyFont="1" applyFill="1" applyBorder="1" applyAlignment="1">
      <alignment horizontal="center" vertical="top"/>
    </xf>
    <xf numFmtId="0" fontId="47" fillId="5" borderId="49" xfId="0" applyFont="1" applyFill="1" applyBorder="1" applyAlignment="1">
      <alignment horizontal="center" vertical="top" wrapText="1"/>
    </xf>
    <xf numFmtId="165" fontId="8" fillId="12" borderId="0" xfId="0" applyNumberFormat="1" applyFont="1" applyFill="1" applyAlignment="1">
      <alignment horizontal="center" vertical="center"/>
    </xf>
    <xf numFmtId="0" fontId="8" fillId="12" borderId="0" xfId="0" applyFont="1" applyFill="1" applyAlignment="1">
      <alignment horizontal="center" vertical="center"/>
    </xf>
    <xf numFmtId="0" fontId="1" fillId="12" borderId="0" xfId="0" applyFont="1" applyFill="1" applyAlignment="1">
      <alignment horizontal="left" vertical="center"/>
    </xf>
    <xf numFmtId="1" fontId="50" fillId="12" borderId="0" xfId="1" applyNumberFormat="1" applyFont="1" applyFill="1" applyAlignment="1">
      <alignment horizontal="center" vertical="center"/>
    </xf>
    <xf numFmtId="165" fontId="51" fillId="11" borderId="49" xfId="0" applyNumberFormat="1" applyFont="1" applyFill="1" applyBorder="1" applyAlignment="1">
      <alignment horizontal="center" vertical="top" wrapText="1"/>
    </xf>
    <xf numFmtId="165" fontId="51" fillId="11" borderId="26" xfId="0" applyNumberFormat="1" applyFont="1" applyFill="1" applyBorder="1" applyAlignment="1">
      <alignment horizontal="center" vertical="top" wrapText="1"/>
    </xf>
    <xf numFmtId="165" fontId="51" fillId="11" borderId="5" xfId="0" applyNumberFormat="1" applyFont="1" applyFill="1" applyBorder="1" applyAlignment="1">
      <alignment horizontal="center" vertical="top" wrapText="1"/>
    </xf>
    <xf numFmtId="165" fontId="51" fillId="11" borderId="2" xfId="0" applyNumberFormat="1" applyFont="1" applyFill="1" applyBorder="1" applyAlignment="1">
      <alignment horizontal="center" vertical="top" wrapText="1"/>
    </xf>
    <xf numFmtId="0" fontId="51" fillId="11" borderId="5" xfId="0" applyFont="1" applyFill="1" applyBorder="1" applyAlignment="1">
      <alignment horizontal="center" vertical="top" wrapText="1"/>
    </xf>
    <xf numFmtId="1" fontId="51" fillId="11" borderId="5" xfId="1" applyNumberFormat="1" applyFont="1" applyFill="1" applyBorder="1" applyAlignment="1">
      <alignment horizontal="center" vertical="top" wrapText="1"/>
    </xf>
    <xf numFmtId="0" fontId="8" fillId="12" borderId="51" xfId="0" quotePrefix="1" applyFont="1" applyFill="1" applyBorder="1" applyAlignment="1">
      <alignment horizontal="center"/>
    </xf>
    <xf numFmtId="43" fontId="54" fillId="0" borderId="0" xfId="1" applyFont="1" applyFill="1"/>
    <xf numFmtId="43" fontId="55" fillId="0" borderId="0" xfId="1" applyFont="1" applyFill="1" applyBorder="1"/>
    <xf numFmtId="43" fontId="56" fillId="0" borderId="0" xfId="1" applyFont="1" applyFill="1" applyAlignment="1">
      <alignment horizontal="center" vertical="center" wrapText="1"/>
    </xf>
    <xf numFmtId="167" fontId="0" fillId="0" borderId="0" xfId="1" applyNumberFormat="1" applyFont="1"/>
    <xf numFmtId="167" fontId="46" fillId="0" borderId="0" xfId="1" applyNumberFormat="1" applyFont="1" applyFill="1" applyAlignment="1">
      <alignment vertical="center"/>
    </xf>
    <xf numFmtId="167" fontId="0" fillId="0" borderId="0" xfId="1" applyNumberFormat="1" applyFont="1" applyFill="1"/>
    <xf numFmtId="0" fontId="27" fillId="0" borderId="64" xfId="0" applyFont="1" applyFill="1" applyBorder="1" applyAlignment="1">
      <alignment vertical="center"/>
    </xf>
    <xf numFmtId="167" fontId="1" fillId="0" borderId="65" xfId="1" applyNumberFormat="1" applyFont="1" applyFill="1" applyBorder="1" applyAlignment="1">
      <alignment horizontal="center"/>
    </xf>
    <xf numFmtId="167" fontId="0" fillId="0" borderId="67" xfId="1" applyNumberFormat="1" applyFont="1" applyFill="1" applyBorder="1"/>
    <xf numFmtId="167" fontId="1" fillId="0" borderId="71" xfId="1" applyNumberFormat="1" applyFont="1" applyFill="1" applyBorder="1" applyAlignment="1">
      <alignment horizontal="center"/>
    </xf>
    <xf numFmtId="167" fontId="1" fillId="0" borderId="72" xfId="1" applyNumberFormat="1" applyFont="1" applyFill="1" applyBorder="1" applyAlignment="1">
      <alignment horizontal="center"/>
    </xf>
    <xf numFmtId="167" fontId="0" fillId="0" borderId="73" xfId="1" applyNumberFormat="1" applyFont="1" applyFill="1" applyBorder="1" applyAlignment="1">
      <alignment vertical="center"/>
    </xf>
    <xf numFmtId="167" fontId="0" fillId="0" borderId="74" xfId="1" applyNumberFormat="1" applyFont="1" applyFill="1" applyBorder="1"/>
    <xf numFmtId="0" fontId="7" fillId="15" borderId="75" xfId="0" applyFont="1" applyFill="1" applyBorder="1" applyAlignment="1">
      <alignment vertical="center"/>
    </xf>
    <xf numFmtId="167" fontId="1" fillId="15" borderId="76" xfId="1" applyNumberFormat="1" applyFont="1" applyFill="1" applyBorder="1" applyAlignment="1">
      <alignment vertical="center"/>
    </xf>
    <xf numFmtId="167" fontId="1" fillId="15" borderId="77" xfId="1" applyNumberFormat="1" applyFont="1" applyFill="1" applyBorder="1"/>
    <xf numFmtId="167" fontId="1" fillId="15" borderId="78" xfId="1" applyNumberFormat="1" applyFont="1" applyFill="1" applyBorder="1"/>
    <xf numFmtId="0" fontId="7" fillId="8" borderId="79" xfId="0" applyFont="1" applyFill="1" applyBorder="1" applyAlignment="1">
      <alignment vertical="center"/>
    </xf>
    <xf numFmtId="167" fontId="1" fillId="8" borderId="66" xfId="1" applyNumberFormat="1" applyFont="1" applyFill="1" applyBorder="1" applyAlignment="1">
      <alignment vertical="center"/>
    </xf>
    <xf numFmtId="167" fontId="1" fillId="8" borderId="80" xfId="1" applyNumberFormat="1" applyFont="1" applyFill="1" applyBorder="1"/>
    <xf numFmtId="167" fontId="1" fillId="8" borderId="81" xfId="1" applyNumberFormat="1" applyFont="1" applyFill="1" applyBorder="1"/>
    <xf numFmtId="167" fontId="1" fillId="0" borderId="67" xfId="1" applyNumberFormat="1" applyFont="1" applyFill="1" applyBorder="1" applyAlignment="1">
      <alignment horizontal="center"/>
    </xf>
    <xf numFmtId="169" fontId="0" fillId="0" borderId="76" xfId="1" applyNumberFormat="1" applyFont="1" applyFill="1" applyBorder="1" applyAlignment="1">
      <alignment horizontal="center"/>
    </xf>
    <xf numFmtId="169" fontId="0" fillId="0" borderId="77" xfId="1" applyNumberFormat="1" applyFont="1" applyFill="1" applyBorder="1" applyAlignment="1">
      <alignment horizontal="center"/>
    </xf>
    <xf numFmtId="0" fontId="27" fillId="0" borderId="82" xfId="0" applyFont="1" applyFill="1" applyBorder="1" applyAlignment="1">
      <alignment horizontal="left" vertical="center"/>
    </xf>
    <xf numFmtId="169" fontId="0" fillId="0" borderId="83" xfId="1" quotePrefix="1" applyNumberFormat="1" applyFont="1" applyFill="1" applyBorder="1" applyAlignment="1">
      <alignment horizontal="center"/>
    </xf>
    <xf numFmtId="167" fontId="0" fillId="0" borderId="83" xfId="1" quotePrefix="1" applyNumberFormat="1" applyFont="1" applyFill="1" applyBorder="1" applyAlignment="1">
      <alignment horizontal="center"/>
    </xf>
    <xf numFmtId="167" fontId="0" fillId="0" borderId="84" xfId="1" applyNumberFormat="1" applyFont="1" applyFill="1" applyBorder="1" applyAlignment="1">
      <alignment vertical="center"/>
    </xf>
    <xf numFmtId="167" fontId="0" fillId="0" borderId="71" xfId="1" applyNumberFormat="1" applyFont="1" applyFill="1" applyBorder="1" applyAlignment="1">
      <alignment vertical="center"/>
    </xf>
    <xf numFmtId="165" fontId="0" fillId="12" borderId="47" xfId="0" applyNumberFormat="1" applyFont="1" applyFill="1" applyBorder="1" applyAlignment="1">
      <alignment horizontal="center"/>
    </xf>
    <xf numFmtId="165" fontId="0" fillId="12" borderId="50" xfId="0" applyNumberFormat="1" applyFont="1" applyFill="1" applyBorder="1" applyAlignment="1">
      <alignment horizontal="center"/>
    </xf>
    <xf numFmtId="165" fontId="0" fillId="12" borderId="18" xfId="0" applyNumberFormat="1" applyFont="1" applyFill="1" applyBorder="1" applyAlignment="1">
      <alignment horizontal="center"/>
    </xf>
    <xf numFmtId="165" fontId="0" fillId="12" borderId="14" xfId="0" applyNumberFormat="1" applyFont="1" applyFill="1" applyBorder="1" applyAlignment="1">
      <alignment horizontal="center"/>
    </xf>
    <xf numFmtId="0" fontId="0" fillId="12" borderId="18" xfId="0" applyFont="1" applyFill="1" applyBorder="1" applyAlignment="1">
      <alignment horizontal="center"/>
    </xf>
    <xf numFmtId="1" fontId="0" fillId="12" borderId="18" xfId="1" applyNumberFormat="1" applyFont="1" applyFill="1" applyBorder="1" applyAlignment="1">
      <alignment horizontal="center"/>
    </xf>
    <xf numFmtId="0" fontId="7" fillId="0" borderId="82" xfId="0" applyFont="1" applyFill="1" applyBorder="1" applyAlignment="1">
      <alignment horizontal="left" vertical="center"/>
    </xf>
    <xf numFmtId="167" fontId="1" fillId="0" borderId="86" xfId="1" quotePrefix="1" applyNumberFormat="1" applyFont="1" applyFill="1" applyBorder="1" applyAlignment="1">
      <alignment horizontal="center"/>
    </xf>
    <xf numFmtId="167" fontId="1" fillId="0" borderId="76" xfId="1" applyNumberFormat="1" applyFont="1" applyFill="1" applyBorder="1" applyAlignment="1">
      <alignment horizontal="center"/>
    </xf>
    <xf numFmtId="167" fontId="1" fillId="0" borderId="77" xfId="1" applyNumberFormat="1" applyFont="1" applyFill="1" applyBorder="1" applyAlignment="1">
      <alignment horizontal="center"/>
    </xf>
    <xf numFmtId="0" fontId="8" fillId="13" borderId="16" xfId="0" applyFont="1" applyFill="1" applyBorder="1" applyAlignment="1">
      <alignment horizontal="center"/>
    </xf>
    <xf numFmtId="43" fontId="8" fillId="13" borderId="16" xfId="0" applyNumberFormat="1" applyFont="1" applyFill="1" applyBorder="1" applyAlignment="1">
      <alignment horizontal="right" vertical="top"/>
    </xf>
    <xf numFmtId="43" fontId="2" fillId="0" borderId="87" xfId="1" applyFont="1" applyFill="1" applyBorder="1" applyAlignment="1">
      <alignment horizontal="center" vertical="center"/>
    </xf>
    <xf numFmtId="1" fontId="6" fillId="12" borderId="18" xfId="1" applyNumberFormat="1" applyFont="1" applyFill="1" applyBorder="1" applyAlignment="1">
      <alignment horizontal="center"/>
    </xf>
    <xf numFmtId="0" fontId="18" fillId="13" borderId="16" xfId="0" applyFont="1" applyFill="1" applyBorder="1" applyAlignment="1">
      <alignment horizontal="center"/>
    </xf>
    <xf numFmtId="0" fontId="18" fillId="13" borderId="16" xfId="0" applyFont="1" applyFill="1" applyBorder="1" applyAlignment="1">
      <alignment horizontal="left"/>
    </xf>
    <xf numFmtId="9" fontId="18" fillId="13" borderId="7" xfId="0" applyNumberFormat="1" applyFont="1" applyFill="1" applyBorder="1" applyAlignment="1">
      <alignment horizontal="left" vertical="top"/>
    </xf>
    <xf numFmtId="43" fontId="18" fillId="13" borderId="16" xfId="0" applyNumberFormat="1" applyFont="1" applyFill="1" applyBorder="1" applyAlignment="1">
      <alignment horizontal="right" vertical="top"/>
    </xf>
    <xf numFmtId="43" fontId="18" fillId="13" borderId="16" xfId="0" applyNumberFormat="1" applyFont="1" applyFill="1" applyBorder="1" applyAlignment="1">
      <alignment horizontal="right"/>
    </xf>
    <xf numFmtId="0" fontId="18" fillId="13" borderId="7" xfId="0" applyFont="1" applyFill="1" applyBorder="1"/>
    <xf numFmtId="0" fontId="18" fillId="13" borderId="16" xfId="0" quotePrefix="1" applyFont="1" applyFill="1" applyBorder="1" applyAlignment="1">
      <alignment horizontal="center"/>
    </xf>
    <xf numFmtId="165" fontId="0" fillId="12" borderId="6" xfId="0" quotePrefix="1" applyNumberFormat="1" applyFont="1" applyFill="1" applyBorder="1" applyAlignment="1">
      <alignment horizontal="center"/>
    </xf>
    <xf numFmtId="165" fontId="0" fillId="12" borderId="6" xfId="0" applyNumberFormat="1" applyFont="1" applyFill="1" applyBorder="1" applyAlignment="1">
      <alignment horizontal="center"/>
    </xf>
    <xf numFmtId="165" fontId="8" fillId="12" borderId="6" xfId="0" applyNumberFormat="1" applyFont="1" applyFill="1" applyBorder="1" applyAlignment="1">
      <alignment horizontal="center"/>
    </xf>
    <xf numFmtId="165" fontId="8" fillId="12" borderId="6" xfId="0" quotePrefix="1" applyNumberFormat="1" applyFont="1" applyFill="1" applyBorder="1" applyAlignment="1">
      <alignment horizontal="center"/>
    </xf>
    <xf numFmtId="165" fontId="34" fillId="12" borderId="0" xfId="0" applyNumberFormat="1" applyFont="1" applyFill="1" applyAlignment="1">
      <alignment horizontal="center" vertical="center"/>
    </xf>
    <xf numFmtId="165" fontId="58" fillId="11" borderId="1" xfId="0" applyNumberFormat="1" applyFont="1" applyFill="1" applyBorder="1" applyAlignment="1">
      <alignment horizontal="center" vertical="top"/>
    </xf>
    <xf numFmtId="165" fontId="8" fillId="12" borderId="53" xfId="0" quotePrefix="1" applyNumberFormat="1" applyFont="1" applyFill="1" applyBorder="1" applyAlignment="1">
      <alignment horizontal="center"/>
    </xf>
    <xf numFmtId="0" fontId="1" fillId="0" borderId="39" xfId="0" applyFont="1" applyBorder="1" applyAlignment="1">
      <alignment horizontal="center" vertical="center"/>
    </xf>
    <xf numFmtId="0" fontId="60" fillId="0" borderId="0" xfId="0" applyFont="1" applyAlignment="1">
      <alignment horizontal="left" indent="1"/>
    </xf>
    <xf numFmtId="167" fontId="1" fillId="0" borderId="90" xfId="1" applyNumberFormat="1" applyFont="1" applyBorder="1" applyAlignment="1">
      <alignment vertical="center"/>
    </xf>
    <xf numFmtId="0" fontId="1" fillId="0" borderId="24" xfId="0" applyFont="1" applyBorder="1" applyAlignment="1">
      <alignment vertical="center"/>
    </xf>
    <xf numFmtId="0" fontId="62" fillId="16" borderId="102" xfId="0" applyFont="1" applyFill="1" applyBorder="1" applyAlignment="1">
      <alignment horizontal="center" vertical="center"/>
    </xf>
    <xf numFmtId="0" fontId="62" fillId="16" borderId="100" xfId="0" applyFont="1" applyFill="1" applyBorder="1" applyAlignment="1">
      <alignment horizontal="center" vertical="center"/>
    </xf>
    <xf numFmtId="0" fontId="62" fillId="16" borderId="101" xfId="0" applyFont="1" applyFill="1" applyBorder="1" applyAlignment="1">
      <alignment horizontal="center" vertical="center"/>
    </xf>
    <xf numFmtId="0" fontId="61" fillId="19" borderId="60" xfId="0" applyFont="1" applyFill="1" applyBorder="1" applyAlignment="1">
      <alignment horizontal="center"/>
    </xf>
    <xf numFmtId="0" fontId="61" fillId="19" borderId="59" xfId="0" applyFont="1" applyFill="1" applyBorder="1" applyAlignment="1">
      <alignment horizontal="center"/>
    </xf>
    <xf numFmtId="167" fontId="61" fillId="19" borderId="61" xfId="1" applyNumberFormat="1" applyFont="1" applyFill="1" applyBorder="1" applyAlignment="1">
      <alignment horizontal="center" vertical="center"/>
    </xf>
    <xf numFmtId="0" fontId="61" fillId="19" borderId="89" xfId="0" applyFont="1" applyFill="1" applyBorder="1" applyAlignment="1">
      <alignment horizontal="center"/>
    </xf>
    <xf numFmtId="0" fontId="61" fillId="19" borderId="41" xfId="0" applyFont="1" applyFill="1" applyBorder="1" applyAlignment="1">
      <alignment horizontal="center"/>
    </xf>
    <xf numFmtId="167" fontId="61" fillId="19" borderId="90" xfId="1" applyNumberFormat="1" applyFont="1" applyFill="1" applyBorder="1" applyAlignment="1">
      <alignment horizontal="center" vertical="center"/>
    </xf>
    <xf numFmtId="175" fontId="0" fillId="0" borderId="0" xfId="0" applyNumberFormat="1"/>
    <xf numFmtId="0" fontId="60" fillId="4" borderId="110" xfId="0" applyFont="1" applyFill="1" applyBorder="1" applyAlignment="1">
      <alignment horizontal="left" indent="1"/>
    </xf>
    <xf numFmtId="0" fontId="0" fillId="4" borderId="0" xfId="0" applyFill="1" applyBorder="1"/>
    <xf numFmtId="175" fontId="0" fillId="4" borderId="0" xfId="0" applyNumberFormat="1" applyFill="1" applyBorder="1"/>
    <xf numFmtId="167" fontId="0" fillId="4" borderId="0" xfId="1" applyNumberFormat="1" applyFont="1" applyFill="1" applyBorder="1"/>
    <xf numFmtId="0" fontId="0" fillId="4" borderId="111" xfId="0" applyFill="1" applyBorder="1"/>
    <xf numFmtId="0" fontId="60" fillId="4" borderId="112" xfId="0" applyFont="1" applyFill="1" applyBorder="1" applyAlignment="1">
      <alignment horizontal="left" indent="1"/>
    </xf>
    <xf numFmtId="0" fontId="0" fillId="4" borderId="113" xfId="0" applyFill="1" applyBorder="1"/>
    <xf numFmtId="175" fontId="0" fillId="4" borderId="113" xfId="0" applyNumberFormat="1" applyFill="1" applyBorder="1"/>
    <xf numFmtId="167" fontId="0" fillId="4" borderId="113" xfId="1" applyNumberFormat="1" applyFont="1" applyFill="1" applyBorder="1"/>
    <xf numFmtId="0" fontId="0" fillId="4" borderId="114" xfId="0" applyFill="1" applyBorder="1"/>
    <xf numFmtId="0" fontId="0" fillId="20" borderId="103" xfId="0" applyFill="1" applyBorder="1" applyAlignment="1">
      <alignment vertical="center"/>
    </xf>
    <xf numFmtId="167" fontId="0" fillId="20" borderId="104" xfId="1" applyNumberFormat="1" applyFont="1" applyFill="1" applyBorder="1" applyAlignment="1">
      <alignment vertical="center"/>
    </xf>
    <xf numFmtId="167" fontId="0" fillId="20" borderId="105" xfId="1" applyNumberFormat="1" applyFont="1" applyFill="1" applyBorder="1" applyAlignment="1">
      <alignment vertical="center"/>
    </xf>
    <xf numFmtId="167" fontId="0" fillId="20" borderId="106" xfId="1" applyNumberFormat="1" applyFont="1" applyFill="1" applyBorder="1" applyAlignment="1">
      <alignment vertical="center"/>
    </xf>
    <xf numFmtId="167" fontId="0" fillId="0" borderId="0" xfId="1" applyNumberFormat="1" applyFont="1" applyAlignment="1">
      <alignment vertical="center"/>
    </xf>
    <xf numFmtId="0" fontId="0" fillId="0" borderId="0" xfId="0" applyFont="1" applyAlignment="1">
      <alignment vertical="center"/>
    </xf>
    <xf numFmtId="0" fontId="0" fillId="0" borderId="0" xfId="0" applyFill="1" applyBorder="1" applyAlignment="1">
      <alignment horizontal="right"/>
    </xf>
    <xf numFmtId="43" fontId="0" fillId="0" borderId="0" xfId="1" applyFont="1" applyFill="1"/>
    <xf numFmtId="43" fontId="0" fillId="0" borderId="0" xfId="1" applyFont="1" applyFill="1" applyBorder="1"/>
    <xf numFmtId="0" fontId="62" fillId="16" borderId="100" xfId="0" applyFont="1" applyFill="1" applyBorder="1" applyAlignment="1">
      <alignment horizontal="center" vertical="center" wrapText="1"/>
    </xf>
    <xf numFmtId="0" fontId="62" fillId="16" borderId="101" xfId="0" applyFont="1" applyFill="1" applyBorder="1" applyAlignment="1">
      <alignment horizontal="center" vertical="center" wrapText="1"/>
    </xf>
    <xf numFmtId="0" fontId="65" fillId="0" borderId="0" xfId="0" applyFont="1" applyAlignment="1">
      <alignment horizontal="left" vertical="top"/>
    </xf>
    <xf numFmtId="0" fontId="66" fillId="4" borderId="0" xfId="0" applyFont="1" applyFill="1" applyBorder="1" applyAlignment="1">
      <alignment vertical="center"/>
    </xf>
    <xf numFmtId="0" fontId="64" fillId="4" borderId="108" xfId="0" applyFont="1" applyFill="1" applyBorder="1" applyAlignment="1">
      <alignment vertical="center"/>
    </xf>
    <xf numFmtId="0" fontId="64" fillId="4" borderId="4" xfId="0" applyFont="1" applyFill="1" applyBorder="1" applyAlignment="1">
      <alignment vertical="center"/>
    </xf>
    <xf numFmtId="0" fontId="64" fillId="4" borderId="109" xfId="0" applyFont="1" applyFill="1" applyBorder="1" applyAlignment="1">
      <alignment vertical="center"/>
    </xf>
    <xf numFmtId="0" fontId="64" fillId="4" borderId="110" xfId="0" applyFont="1" applyFill="1" applyBorder="1" applyAlignment="1">
      <alignment vertical="center"/>
    </xf>
    <xf numFmtId="0" fontId="64" fillId="4" borderId="0" xfId="0" applyFont="1" applyFill="1" applyBorder="1" applyAlignment="1">
      <alignment vertical="center"/>
    </xf>
    <xf numFmtId="0" fontId="64" fillId="4" borderId="111" xfId="0" applyFont="1" applyFill="1" applyBorder="1" applyAlignment="1">
      <alignment vertical="center"/>
    </xf>
    <xf numFmtId="0" fontId="70" fillId="0" borderId="0" xfId="0" applyFont="1" applyFill="1" applyAlignment="1">
      <alignment horizontal="left" vertical="center"/>
    </xf>
    <xf numFmtId="0" fontId="71" fillId="0" borderId="0" xfId="0" applyFont="1" applyFill="1" applyAlignment="1">
      <alignment vertical="center"/>
    </xf>
    <xf numFmtId="175" fontId="72" fillId="0" borderId="0" xfId="0" applyNumberFormat="1" applyFont="1"/>
    <xf numFmtId="165" fontId="8" fillId="12" borderId="47" xfId="0" applyNumberFormat="1" applyFont="1" applyFill="1" applyBorder="1" applyAlignment="1">
      <alignment horizontal="center" vertical="center"/>
    </xf>
    <xf numFmtId="165" fontId="8" fillId="12" borderId="50" xfId="0" applyNumberFormat="1" applyFont="1" applyFill="1" applyBorder="1" applyAlignment="1">
      <alignment horizontal="center" vertical="center"/>
    </xf>
    <xf numFmtId="165" fontId="8" fillId="12" borderId="51" xfId="0" applyNumberFormat="1" applyFont="1" applyFill="1" applyBorder="1" applyAlignment="1">
      <alignment horizontal="center" vertical="center"/>
    </xf>
    <xf numFmtId="165" fontId="8" fillId="12" borderId="14" xfId="0" applyNumberFormat="1" applyFont="1" applyFill="1" applyBorder="1" applyAlignment="1">
      <alignment horizontal="center" vertical="center"/>
    </xf>
    <xf numFmtId="0" fontId="8" fillId="12" borderId="18" xfId="0" applyFont="1" applyFill="1" applyBorder="1" applyAlignment="1">
      <alignment horizontal="center" vertical="center"/>
    </xf>
    <xf numFmtId="1" fontId="8" fillId="12" borderId="18" xfId="1" applyNumberFormat="1" applyFont="1" applyFill="1" applyBorder="1" applyAlignment="1">
      <alignment horizontal="center" vertical="center"/>
    </xf>
    <xf numFmtId="165" fontId="8" fillId="12" borderId="6" xfId="0" applyNumberFormat="1" applyFont="1" applyFill="1" applyBorder="1" applyAlignment="1">
      <alignment horizontal="center" vertical="center"/>
    </xf>
    <xf numFmtId="0" fontId="8" fillId="0" borderId="0" xfId="0" applyFont="1" applyFill="1" applyAlignment="1">
      <alignment vertical="center"/>
    </xf>
    <xf numFmtId="0" fontId="0" fillId="0" borderId="34" xfId="0" applyFill="1" applyBorder="1" applyAlignment="1">
      <alignment vertical="center"/>
    </xf>
    <xf numFmtId="167" fontId="0" fillId="0" borderId="35" xfId="1" applyNumberFormat="1" applyFont="1" applyFill="1" applyBorder="1" applyAlignment="1">
      <alignment vertical="center"/>
    </xf>
    <xf numFmtId="167" fontId="0" fillId="0" borderId="13" xfId="1" applyNumberFormat="1" applyFont="1" applyFill="1" applyBorder="1" applyAlignment="1">
      <alignment vertical="center"/>
    </xf>
    <xf numFmtId="167" fontId="0" fillId="0" borderId="88" xfId="1" applyNumberFormat="1" applyFont="1" applyFill="1" applyBorder="1" applyAlignment="1">
      <alignment vertical="center"/>
    </xf>
    <xf numFmtId="0" fontId="0" fillId="21" borderId="107" xfId="0" applyFill="1" applyBorder="1" applyAlignment="1">
      <alignment vertical="center"/>
    </xf>
    <xf numFmtId="0" fontId="0" fillId="0" borderId="0" xfId="0" applyAlignment="1">
      <alignment horizontal="center" vertical="center"/>
    </xf>
    <xf numFmtId="0" fontId="0" fillId="0" borderId="34" xfId="0" applyFont="1" applyFill="1" applyBorder="1" applyAlignment="1">
      <alignment vertical="center"/>
    </xf>
    <xf numFmtId="167" fontId="6" fillId="0" borderId="35" xfId="1" applyNumberFormat="1" applyFont="1" applyFill="1" applyBorder="1" applyAlignment="1">
      <alignment vertical="center"/>
    </xf>
    <xf numFmtId="167" fontId="6" fillId="0" borderId="13" xfId="1" applyNumberFormat="1" applyFont="1" applyFill="1" applyBorder="1" applyAlignment="1">
      <alignment vertical="center"/>
    </xf>
    <xf numFmtId="0" fontId="58" fillId="0" borderId="53" xfId="1" applyNumberFormat="1" applyFont="1" applyFill="1" applyBorder="1" applyAlignment="1">
      <alignment horizontal="center" vertical="center" wrapText="1"/>
    </xf>
    <xf numFmtId="14" fontId="58" fillId="0" borderId="14" xfId="1" applyNumberFormat="1" applyFont="1" applyFill="1" applyBorder="1" applyAlignment="1">
      <alignment horizontal="center" vertical="center" wrapText="1"/>
    </xf>
    <xf numFmtId="0" fontId="58" fillId="0" borderId="14" xfId="1" applyNumberFormat="1" applyFont="1" applyFill="1" applyBorder="1" applyAlignment="1">
      <alignment horizontal="center" vertical="center" wrapText="1"/>
    </xf>
    <xf numFmtId="43" fontId="58" fillId="0" borderId="14" xfId="1" applyFont="1" applyFill="1" applyBorder="1" applyAlignment="1">
      <alignment horizontal="center" vertical="center" wrapText="1"/>
    </xf>
    <xf numFmtId="0" fontId="74" fillId="0" borderId="60" xfId="1" applyNumberFormat="1" applyFont="1" applyFill="1" applyBorder="1" applyAlignment="1">
      <alignment horizontal="center" vertical="center"/>
    </xf>
    <xf numFmtId="165" fontId="74" fillId="0" borderId="59" xfId="0" applyNumberFormat="1" applyFont="1" applyFill="1" applyBorder="1" applyAlignment="1">
      <alignment horizontal="center" vertical="center"/>
    </xf>
    <xf numFmtId="0" fontId="74" fillId="0" borderId="97" xfId="1" applyNumberFormat="1" applyFont="1" applyFill="1" applyBorder="1" applyAlignment="1">
      <alignment horizontal="center" vertical="center"/>
    </xf>
    <xf numFmtId="165" fontId="74" fillId="0" borderId="13" xfId="0" applyNumberFormat="1" applyFont="1" applyFill="1" applyBorder="1" applyAlignment="1">
      <alignment horizontal="center" vertical="center"/>
    </xf>
    <xf numFmtId="165" fontId="74" fillId="0" borderId="120" xfId="0" applyNumberFormat="1" applyFont="1" applyFill="1" applyBorder="1" applyAlignment="1">
      <alignment vertical="center"/>
    </xf>
    <xf numFmtId="165" fontId="74" fillId="0" borderId="59" xfId="0" applyNumberFormat="1" applyFont="1" applyFill="1" applyBorder="1" applyAlignment="1">
      <alignment vertical="center"/>
    </xf>
    <xf numFmtId="1" fontId="74" fillId="0" borderId="59" xfId="0" applyNumberFormat="1" applyFont="1" applyFill="1" applyBorder="1" applyAlignment="1">
      <alignment horizontal="center" vertical="center"/>
    </xf>
    <xf numFmtId="1" fontId="74" fillId="0" borderId="13" xfId="0" applyNumberFormat="1" applyFont="1" applyFill="1" applyBorder="1" applyAlignment="1">
      <alignment horizontal="center" vertical="center"/>
    </xf>
    <xf numFmtId="0" fontId="76" fillId="0" borderId="0" xfId="0" applyFont="1" applyAlignment="1">
      <alignment horizontal="center" vertical="center"/>
    </xf>
    <xf numFmtId="0" fontId="77" fillId="0" borderId="0" xfId="0" applyFont="1" applyAlignment="1">
      <alignment horizontal="center" vertical="center"/>
    </xf>
    <xf numFmtId="0" fontId="78" fillId="0" borderId="0" xfId="0" applyFont="1" applyAlignment="1">
      <alignment horizontal="center" vertical="center"/>
    </xf>
    <xf numFmtId="4" fontId="76" fillId="0" borderId="0" xfId="0" applyNumberFormat="1" applyFont="1" applyAlignment="1">
      <alignment horizontal="center" vertical="center"/>
    </xf>
    <xf numFmtId="176" fontId="76" fillId="0" borderId="0" xfId="0" applyNumberFormat="1" applyFont="1" applyAlignment="1">
      <alignment horizontal="left" vertical="center"/>
    </xf>
    <xf numFmtId="0" fontId="46" fillId="0" borderId="3" xfId="0" applyFont="1" applyBorder="1" applyAlignment="1">
      <alignment horizontal="center" vertical="center"/>
    </xf>
    <xf numFmtId="0" fontId="46" fillId="0" borderId="0" xfId="0" applyFont="1" applyAlignment="1">
      <alignment horizontal="center" vertical="center"/>
    </xf>
    <xf numFmtId="0" fontId="80" fillId="0" borderId="123" xfId="0" applyFont="1" applyBorder="1" applyAlignment="1">
      <alignment horizontal="center" vertical="center"/>
    </xf>
    <xf numFmtId="0" fontId="80" fillId="0" borderId="123" xfId="0" quotePrefix="1" applyFont="1" applyBorder="1" applyAlignment="1">
      <alignment horizontal="center" vertical="center"/>
    </xf>
    <xf numFmtId="4" fontId="80" fillId="0" borderId="123" xfId="0" applyNumberFormat="1" applyFont="1" applyBorder="1" applyAlignment="1">
      <alignment horizontal="center" vertical="center"/>
    </xf>
    <xf numFmtId="0" fontId="80" fillId="0" borderId="0" xfId="0" applyFont="1" applyAlignment="1">
      <alignment horizontal="center" vertical="center"/>
    </xf>
    <xf numFmtId="0" fontId="80" fillId="0" borderId="124" xfId="0" applyFont="1" applyBorder="1" applyAlignment="1">
      <alignment horizontal="center" vertical="center"/>
    </xf>
    <xf numFmtId="4" fontId="80" fillId="0" borderId="124" xfId="0" applyNumberFormat="1" applyFont="1" applyBorder="1" applyAlignment="1">
      <alignment horizontal="center" vertical="center"/>
    </xf>
    <xf numFmtId="0" fontId="80" fillId="0" borderId="127" xfId="0" applyFont="1" applyBorder="1" applyAlignment="1">
      <alignment horizontal="center" vertical="center"/>
    </xf>
    <xf numFmtId="0" fontId="80" fillId="0" borderId="127" xfId="0" quotePrefix="1" applyFont="1" applyBorder="1" applyAlignment="1">
      <alignment horizontal="center" vertical="center"/>
    </xf>
    <xf numFmtId="0" fontId="76" fillId="0" borderId="0" xfId="0" applyFont="1" applyBorder="1" applyAlignment="1">
      <alignment horizontal="center" vertical="center"/>
    </xf>
    <xf numFmtId="4" fontId="76" fillId="0" borderId="0" xfId="0" applyNumberFormat="1" applyFont="1" applyBorder="1" applyAlignment="1">
      <alignment horizontal="center" vertical="center"/>
    </xf>
    <xf numFmtId="0" fontId="76" fillId="0" borderId="0" xfId="0" applyFont="1" applyAlignment="1">
      <alignment vertical="center"/>
    </xf>
    <xf numFmtId="0" fontId="81" fillId="0" borderId="0" xfId="0" applyFont="1" applyAlignment="1">
      <alignment horizontal="center" vertical="center"/>
    </xf>
    <xf numFmtId="0" fontId="79" fillId="0" borderId="0" xfId="0" applyFont="1" applyAlignment="1">
      <alignment horizontal="left" vertical="center"/>
    </xf>
    <xf numFmtId="0" fontId="77" fillId="0" borderId="0" xfId="0" applyFont="1" applyAlignment="1">
      <alignment horizontal="left" vertical="center"/>
    </xf>
    <xf numFmtId="0" fontId="76" fillId="0" borderId="0" xfId="0" applyFont="1" applyAlignment="1">
      <alignment horizontal="left" vertical="center"/>
    </xf>
    <xf numFmtId="0" fontId="80" fillId="0" borderId="123" xfId="0" applyFont="1" applyBorder="1" applyAlignment="1">
      <alignment horizontal="left" vertical="center"/>
    </xf>
    <xf numFmtId="0" fontId="80" fillId="0" borderId="124" xfId="0" applyFont="1" applyBorder="1" applyAlignment="1">
      <alignment horizontal="left" vertical="center"/>
    </xf>
    <xf numFmtId="0" fontId="80" fillId="0" borderId="127" xfId="0" applyFont="1" applyBorder="1" applyAlignment="1">
      <alignment horizontal="left" vertical="center"/>
    </xf>
    <xf numFmtId="0" fontId="76" fillId="0" borderId="0" xfId="0" quotePrefix="1" applyFont="1" applyAlignment="1">
      <alignment horizontal="left" vertical="center"/>
    </xf>
    <xf numFmtId="4" fontId="76" fillId="0" borderId="0" xfId="0" applyNumberFormat="1" applyFont="1" applyBorder="1" applyAlignment="1">
      <alignment horizontal="left" vertical="center"/>
    </xf>
    <xf numFmtId="0" fontId="76" fillId="0" borderId="0" xfId="0" applyFont="1" applyBorder="1" applyAlignment="1">
      <alignment horizontal="left" vertical="center"/>
    </xf>
    <xf numFmtId="0" fontId="81" fillId="0" borderId="0" xfId="0" applyFont="1" applyAlignment="1">
      <alignment horizontal="left" vertical="center"/>
    </xf>
    <xf numFmtId="4" fontId="76" fillId="0" borderId="0" xfId="0" applyNumberFormat="1" applyFont="1" applyAlignment="1">
      <alignment horizontal="left" vertical="center"/>
    </xf>
    <xf numFmtId="0" fontId="51" fillId="11" borderId="5" xfId="0" applyFont="1" applyFill="1" applyBorder="1" applyAlignment="1">
      <alignment horizontal="left" vertical="top" wrapText="1"/>
    </xf>
    <xf numFmtId="0" fontId="8" fillId="22" borderId="16" xfId="0" applyFont="1" applyFill="1" applyBorder="1" applyAlignment="1">
      <alignment horizontal="center"/>
    </xf>
    <xf numFmtId="165" fontId="8" fillId="22" borderId="16" xfId="0" applyNumberFormat="1" applyFont="1" applyFill="1" applyBorder="1" applyAlignment="1">
      <alignment horizontal="center"/>
    </xf>
    <xf numFmtId="0" fontId="8" fillId="22" borderId="16" xfId="0" quotePrefix="1" applyFont="1" applyFill="1" applyBorder="1" applyAlignment="1">
      <alignment horizontal="center"/>
    </xf>
    <xf numFmtId="0" fontId="8" fillId="22" borderId="16" xfId="0" applyFont="1" applyFill="1" applyBorder="1"/>
    <xf numFmtId="0" fontId="8" fillId="22" borderId="16" xfId="0" quotePrefix="1" applyFont="1" applyFill="1" applyBorder="1" applyAlignment="1">
      <alignment horizontal="left"/>
    </xf>
    <xf numFmtId="166" fontId="8" fillId="22" borderId="16" xfId="0" applyNumberFormat="1" applyFont="1" applyFill="1" applyBorder="1" applyAlignment="1">
      <alignment horizontal="center"/>
    </xf>
    <xf numFmtId="44" fontId="8" fillId="22" borderId="18" xfId="2" applyFont="1" applyFill="1" applyBorder="1" applyAlignment="1">
      <alignment horizontal="center"/>
    </xf>
    <xf numFmtId="0" fontId="8" fillId="22" borderId="6" xfId="0" applyFont="1" applyFill="1" applyBorder="1" applyAlignment="1">
      <alignment horizontal="center"/>
    </xf>
    <xf numFmtId="0" fontId="8" fillId="22" borderId="7" xfId="0" applyFont="1" applyFill="1" applyBorder="1" applyAlignment="1">
      <alignment horizontal="center"/>
    </xf>
    <xf numFmtId="0" fontId="8" fillId="22" borderId="19" xfId="0" applyFont="1" applyFill="1" applyBorder="1" applyAlignment="1">
      <alignment horizontal="left" vertical="center"/>
    </xf>
    <xf numFmtId="0" fontId="8" fillId="22" borderId="47" xfId="0" quotePrefix="1" applyFont="1" applyFill="1" applyBorder="1" applyAlignment="1"/>
    <xf numFmtId="0" fontId="8" fillId="22" borderId="55" xfId="0" applyFont="1" applyFill="1" applyBorder="1" applyAlignment="1">
      <alignment horizontal="center"/>
    </xf>
    <xf numFmtId="165" fontId="8" fillId="22" borderId="31" xfId="0" applyNumberFormat="1" applyFont="1" applyFill="1" applyBorder="1" applyAlignment="1">
      <alignment horizontal="center"/>
    </xf>
    <xf numFmtId="0" fontId="74" fillId="0" borderId="59" xfId="1" applyNumberFormat="1" applyFont="1" applyFill="1" applyBorder="1" applyAlignment="1">
      <alignment horizontal="left" vertical="center"/>
    </xf>
    <xf numFmtId="164" fontId="58" fillId="3" borderId="118" xfId="2" applyNumberFormat="1" applyFont="1" applyFill="1" applyBorder="1" applyAlignment="1">
      <alignment horizontal="right" vertical="center"/>
    </xf>
    <xf numFmtId="165" fontId="74" fillId="0" borderId="13" xfId="0" applyNumberFormat="1" applyFont="1" applyFill="1" applyBorder="1" applyAlignment="1">
      <alignment vertical="center"/>
    </xf>
    <xf numFmtId="165" fontId="74" fillId="0" borderId="46" xfId="0" applyNumberFormat="1" applyFont="1" applyFill="1" applyBorder="1" applyAlignment="1">
      <alignment vertical="center"/>
    </xf>
    <xf numFmtId="0" fontId="77" fillId="0" borderId="0" xfId="0" applyFont="1" applyAlignment="1">
      <alignment horizontal="center" vertical="center"/>
    </xf>
    <xf numFmtId="0" fontId="76" fillId="0" borderId="0" xfId="0" applyFont="1" applyAlignment="1">
      <alignment horizontal="center" vertical="center"/>
    </xf>
    <xf numFmtId="0" fontId="8" fillId="22" borderId="0" xfId="0" applyFont="1" applyFill="1"/>
    <xf numFmtId="0" fontId="77" fillId="0" borderId="0" xfId="0" applyFont="1" applyAlignment="1">
      <alignment horizontal="center" vertical="center" wrapText="1"/>
    </xf>
    <xf numFmtId="0" fontId="76" fillId="0" borderId="0" xfId="0" applyFont="1" applyAlignment="1">
      <alignment horizontal="center" vertical="center" wrapText="1"/>
    </xf>
    <xf numFmtId="0" fontId="46" fillId="0" borderId="3" xfId="0" applyFont="1" applyBorder="1" applyAlignment="1">
      <alignment horizontal="center" vertical="center" wrapText="1"/>
    </xf>
    <xf numFmtId="0" fontId="80" fillId="0" borderId="123" xfId="0" applyFont="1" applyBorder="1" applyAlignment="1">
      <alignment horizontal="center" vertical="center" wrapText="1"/>
    </xf>
    <xf numFmtId="0" fontId="80" fillId="0" borderId="124" xfId="0" applyFont="1" applyBorder="1" applyAlignment="1">
      <alignment horizontal="center" vertical="center" wrapText="1"/>
    </xf>
    <xf numFmtId="0" fontId="80" fillId="0" borderId="127" xfId="0" applyFont="1" applyBorder="1" applyAlignment="1">
      <alignment horizontal="center" vertical="center" wrapText="1"/>
    </xf>
    <xf numFmtId="0" fontId="76" fillId="0" borderId="0" xfId="0" applyFont="1" applyBorder="1" applyAlignment="1">
      <alignment horizontal="center" vertical="center" wrapText="1"/>
    </xf>
    <xf numFmtId="0" fontId="81" fillId="0" borderId="0" xfId="0" applyFont="1" applyAlignment="1">
      <alignment horizontal="center" vertical="center" wrapText="1"/>
    </xf>
    <xf numFmtId="0" fontId="55" fillId="3" borderId="105" xfId="1" applyNumberFormat="1" applyFont="1" applyFill="1" applyBorder="1" applyAlignment="1"/>
    <xf numFmtId="43" fontId="0" fillId="0" borderId="16" xfId="0" applyNumberFormat="1" applyFont="1" applyFill="1" applyBorder="1" applyAlignment="1">
      <alignment horizontal="right" vertical="top"/>
    </xf>
    <xf numFmtId="9" fontId="0" fillId="0" borderId="7" xfId="0" applyNumberFormat="1" applyFont="1" applyFill="1" applyBorder="1" applyAlignment="1">
      <alignment horizontal="left" vertical="top"/>
    </xf>
    <xf numFmtId="165" fontId="0" fillId="7" borderId="0" xfId="0" applyNumberFormat="1" applyFont="1" applyFill="1" applyAlignment="1">
      <alignment horizontal="center"/>
    </xf>
    <xf numFmtId="165" fontId="0" fillId="0" borderId="0" xfId="0" applyNumberFormat="1" applyFont="1" applyFill="1" applyAlignment="1">
      <alignment horizontal="center"/>
    </xf>
    <xf numFmtId="0" fontId="8" fillId="23" borderId="0" xfId="0" applyFont="1" applyFill="1"/>
    <xf numFmtId="0" fontId="76" fillId="0" borderId="0" xfId="0" applyFont="1" applyAlignment="1">
      <alignment horizontal="left" vertical="center" wrapText="1"/>
    </xf>
    <xf numFmtId="171" fontId="1" fillId="0" borderId="40" xfId="0" applyNumberFormat="1" applyFont="1" applyBorder="1" applyAlignment="1">
      <alignment horizontal="center" vertical="center"/>
    </xf>
    <xf numFmtId="172" fontId="1" fillId="0" borderId="41" xfId="0" applyNumberFormat="1" applyFont="1" applyBorder="1" applyAlignment="1">
      <alignment horizontal="center" vertical="center"/>
    </xf>
    <xf numFmtId="173" fontId="1" fillId="0" borderId="41" xfId="0" applyNumberFormat="1" applyFont="1" applyBorder="1" applyAlignment="1">
      <alignment horizontal="center" vertical="center"/>
    </xf>
    <xf numFmtId="174" fontId="1" fillId="0" borderId="41" xfId="0" applyNumberFormat="1" applyFont="1" applyBorder="1" applyAlignment="1">
      <alignment horizontal="center" vertical="center"/>
    </xf>
    <xf numFmtId="175" fontId="0" fillId="0" borderId="0" xfId="0" applyNumberFormat="1" applyAlignment="1">
      <alignment vertical="center"/>
    </xf>
    <xf numFmtId="0" fontId="0" fillId="0" borderId="0" xfId="0" applyAlignment="1">
      <alignment horizontal="left" vertical="center"/>
    </xf>
    <xf numFmtId="43" fontId="54" fillId="0" borderId="0" xfId="1" applyFont="1" applyFill="1" applyAlignment="1">
      <alignment horizontal="left"/>
    </xf>
    <xf numFmtId="165" fontId="18" fillId="12" borderId="6" xfId="0" quotePrefix="1" applyNumberFormat="1" applyFont="1" applyFill="1" applyBorder="1" applyAlignment="1">
      <alignment horizontal="center"/>
    </xf>
    <xf numFmtId="0" fontId="0" fillId="4" borderId="15" xfId="0" applyFont="1" applyFill="1" applyBorder="1" applyAlignment="1">
      <alignment horizontal="center"/>
    </xf>
    <xf numFmtId="0" fontId="4" fillId="0" borderId="0" xfId="0" applyFont="1" applyFill="1" applyAlignment="1">
      <alignment horizontal="left" vertical="center"/>
    </xf>
    <xf numFmtId="0" fontId="27" fillId="0" borderId="0" xfId="0" applyFont="1"/>
    <xf numFmtId="0" fontId="83" fillId="18" borderId="21" xfId="0" applyFont="1" applyFill="1" applyBorder="1" applyAlignment="1">
      <alignment vertical="center"/>
    </xf>
    <xf numFmtId="167" fontId="83" fillId="18" borderId="97" xfId="1" applyNumberFormat="1" applyFont="1" applyFill="1" applyBorder="1" applyAlignment="1">
      <alignment vertical="center"/>
    </xf>
    <xf numFmtId="167" fontId="83" fillId="18" borderId="13" xfId="1" applyNumberFormat="1" applyFont="1" applyFill="1" applyBorder="1" applyAlignment="1">
      <alignment vertical="center"/>
    </xf>
    <xf numFmtId="167" fontId="83" fillId="18" borderId="36" xfId="1" applyNumberFormat="1" applyFont="1" applyFill="1" applyBorder="1" applyAlignment="1">
      <alignment vertical="center"/>
    </xf>
    <xf numFmtId="0" fontId="83" fillId="18" borderId="88" xfId="0" applyFont="1" applyFill="1" applyBorder="1" applyAlignment="1">
      <alignment horizontal="center" vertical="center"/>
    </xf>
    <xf numFmtId="0" fontId="83" fillId="17" borderId="21" xfId="0" applyFont="1" applyFill="1" applyBorder="1" applyAlignment="1">
      <alignment vertical="center"/>
    </xf>
    <xf numFmtId="167" fontId="83" fillId="17" borderId="97" xfId="1" applyNumberFormat="1" applyFont="1" applyFill="1" applyBorder="1" applyAlignment="1">
      <alignment vertical="center"/>
    </xf>
    <xf numFmtId="167" fontId="83" fillId="17" borderId="13" xfId="1" applyNumberFormat="1" applyFont="1" applyFill="1" applyBorder="1" applyAlignment="1">
      <alignment vertical="center"/>
    </xf>
    <xf numFmtId="167" fontId="83" fillId="17" borderId="36" xfId="1" applyNumberFormat="1" applyFont="1" applyFill="1" applyBorder="1" applyAlignment="1">
      <alignment vertical="center"/>
    </xf>
    <xf numFmtId="0" fontId="83" fillId="17" borderId="97" xfId="0" applyFont="1" applyFill="1" applyBorder="1" applyAlignment="1">
      <alignment horizontal="center" vertical="center" wrapText="1"/>
    </xf>
    <xf numFmtId="0" fontId="83" fillId="17" borderId="13" xfId="0" applyFont="1" applyFill="1" applyBorder="1" applyAlignment="1">
      <alignment horizontal="center" vertical="center" wrapText="1"/>
    </xf>
    <xf numFmtId="0" fontId="83" fillId="17" borderId="88" xfId="0" applyFont="1" applyFill="1" applyBorder="1" applyAlignment="1">
      <alignment horizontal="center" vertical="center"/>
    </xf>
    <xf numFmtId="2" fontId="1" fillId="0" borderId="0" xfId="0" applyNumberFormat="1" applyFont="1" applyFill="1" applyAlignment="1">
      <alignment horizontal="center" vertical="center"/>
    </xf>
    <xf numFmtId="2" fontId="0" fillId="0" borderId="0" xfId="0" applyNumberFormat="1" applyFill="1" applyAlignment="1">
      <alignment horizontal="center"/>
    </xf>
    <xf numFmtId="0" fontId="85" fillId="3" borderId="119" xfId="0" applyFont="1" applyFill="1" applyBorder="1" applyAlignment="1">
      <alignment vertical="center"/>
    </xf>
    <xf numFmtId="0" fontId="87" fillId="0" borderId="0" xfId="0" applyFont="1"/>
    <xf numFmtId="0" fontId="87" fillId="0" borderId="119" xfId="0" applyFont="1" applyBorder="1" applyAlignment="1">
      <alignment horizontal="center" vertical="center"/>
    </xf>
    <xf numFmtId="0" fontId="87" fillId="0" borderId="15" xfId="0" applyFont="1" applyBorder="1" applyAlignment="1">
      <alignment horizontal="center" vertical="center"/>
    </xf>
    <xf numFmtId="0" fontId="87" fillId="0" borderId="134" xfId="0" applyFont="1" applyBorder="1" applyAlignment="1">
      <alignment horizontal="center" vertical="center"/>
    </xf>
    <xf numFmtId="0" fontId="87" fillId="0" borderId="0" xfId="0" applyFont="1" applyAlignment="1">
      <alignment horizontal="left"/>
    </xf>
    <xf numFmtId="0" fontId="89" fillId="24" borderId="39" xfId="0" applyFont="1" applyFill="1" applyBorder="1" applyAlignment="1">
      <alignment horizontal="center" vertical="center"/>
    </xf>
    <xf numFmtId="0" fontId="89" fillId="24" borderId="39" xfId="0" applyFont="1" applyFill="1" applyBorder="1" applyAlignment="1">
      <alignment horizontal="center" vertical="center" wrapText="1"/>
    </xf>
    <xf numFmtId="0" fontId="87" fillId="0" borderId="34" xfId="0" applyFont="1" applyFill="1" applyBorder="1" applyAlignment="1">
      <alignment horizontal="center" vertical="center"/>
    </xf>
    <xf numFmtId="0" fontId="87" fillId="0" borderId="34" xfId="0" applyFont="1" applyBorder="1" applyAlignment="1">
      <alignment horizontal="center" vertical="center"/>
    </xf>
    <xf numFmtId="0" fontId="87" fillId="0" borderId="34" xfId="0" applyFont="1" applyBorder="1" applyAlignment="1">
      <alignment vertical="center"/>
    </xf>
    <xf numFmtId="0" fontId="87" fillId="0" borderId="34" xfId="0" applyFont="1" applyBorder="1" applyAlignment="1">
      <alignment horizontal="left" vertical="center"/>
    </xf>
    <xf numFmtId="0" fontId="87" fillId="0" borderId="15" xfId="0" applyFont="1" applyFill="1" applyBorder="1" applyAlignment="1">
      <alignment horizontal="center" vertical="center"/>
    </xf>
    <xf numFmtId="0" fontId="87" fillId="0" borderId="15" xfId="0" applyFont="1" applyBorder="1" applyAlignment="1">
      <alignment horizontal="center" vertical="center" wrapText="1"/>
    </xf>
    <xf numFmtId="0" fontId="87" fillId="0" borderId="15" xfId="0" applyFont="1" applyBorder="1" applyAlignment="1">
      <alignment vertical="center"/>
    </xf>
    <xf numFmtId="0" fontId="87" fillId="0" borderId="15" xfId="0" applyFont="1" applyBorder="1" applyAlignment="1">
      <alignment horizontal="left" vertical="center"/>
    </xf>
    <xf numFmtId="0" fontId="90" fillId="0" borderId="15" xfId="0" applyFont="1" applyFill="1" applyBorder="1" applyAlignment="1">
      <alignment vertical="center"/>
    </xf>
    <xf numFmtId="0" fontId="87" fillId="0" borderId="15" xfId="0" applyFont="1" applyBorder="1" applyAlignment="1">
      <alignment vertical="center" wrapText="1"/>
    </xf>
    <xf numFmtId="0" fontId="87" fillId="0" borderId="15" xfId="0" applyFont="1" applyBorder="1" applyAlignment="1">
      <alignment horizontal="left" vertical="center" wrapText="1"/>
    </xf>
    <xf numFmtId="0" fontId="90" fillId="0" borderId="15" xfId="0" applyFont="1" applyFill="1" applyBorder="1" applyAlignment="1">
      <alignment horizontal="center" vertical="center"/>
    </xf>
    <xf numFmtId="0" fontId="90" fillId="0" borderId="15" xfId="0" applyFont="1" applyBorder="1" applyAlignment="1">
      <alignment horizontal="center" vertical="center"/>
    </xf>
    <xf numFmtId="0" fontId="90" fillId="0" borderId="15" xfId="0" applyFont="1" applyBorder="1" applyAlignment="1">
      <alignment vertical="center" wrapText="1"/>
    </xf>
    <xf numFmtId="0" fontId="90" fillId="0" borderId="15" xfId="0" applyFont="1" applyBorder="1" applyAlignment="1">
      <alignment horizontal="left" vertical="center" wrapText="1"/>
    </xf>
    <xf numFmtId="0" fontId="87" fillId="0" borderId="34" xfId="0" applyFont="1" applyFill="1" applyBorder="1" applyAlignment="1">
      <alignment vertical="center"/>
    </xf>
    <xf numFmtId="0" fontId="87" fillId="0" borderId="0" xfId="0" applyFont="1" applyAlignment="1">
      <alignment vertical="center" wrapText="1"/>
    </xf>
    <xf numFmtId="0" fontId="87" fillId="0" borderId="15" xfId="0" applyFont="1" applyFill="1" applyBorder="1" applyAlignment="1">
      <alignment vertical="center"/>
    </xf>
    <xf numFmtId="0" fontId="90" fillId="0" borderId="15" xfId="0" applyFont="1" applyBorder="1" applyAlignment="1">
      <alignment vertical="center"/>
    </xf>
    <xf numFmtId="0" fontId="90" fillId="0" borderId="15" xfId="0" applyFont="1" applyBorder="1" applyAlignment="1">
      <alignment horizontal="left" vertical="center"/>
    </xf>
    <xf numFmtId="0" fontId="87" fillId="3" borderId="131" xfId="0" applyFont="1" applyFill="1" applyBorder="1"/>
    <xf numFmtId="0" fontId="88" fillId="25" borderId="131" xfId="0" applyFont="1" applyFill="1" applyBorder="1" applyAlignment="1">
      <alignment horizontal="center" vertical="center"/>
    </xf>
    <xf numFmtId="0" fontId="88" fillId="25" borderId="133" xfId="0" applyFont="1" applyFill="1" applyBorder="1" applyAlignment="1">
      <alignment vertical="center"/>
    </xf>
    <xf numFmtId="0" fontId="88" fillId="25" borderId="133" xfId="0" applyFont="1" applyFill="1" applyBorder="1" applyAlignment="1">
      <alignment horizontal="left" vertical="center"/>
    </xf>
    <xf numFmtId="0" fontId="91" fillId="0" borderId="0" xfId="0" applyFont="1"/>
    <xf numFmtId="0" fontId="90" fillId="0" borderId="34" xfId="0" applyFont="1" applyFill="1" applyBorder="1" applyAlignment="1">
      <alignment vertical="center"/>
    </xf>
    <xf numFmtId="0" fontId="86" fillId="0" borderId="15" xfId="0" applyFont="1" applyBorder="1" applyAlignment="1">
      <alignment horizontal="center" vertical="top"/>
    </xf>
    <xf numFmtId="0" fontId="86" fillId="0" borderId="135" xfId="0" applyFont="1" applyBorder="1" applyAlignment="1">
      <alignment horizontal="center" vertical="top"/>
    </xf>
    <xf numFmtId="0" fontId="90" fillId="0" borderId="34" xfId="5" applyFont="1" applyBorder="1" applyAlignment="1">
      <alignment horizontal="left" vertical="center" wrapText="1"/>
    </xf>
    <xf numFmtId="9" fontId="0" fillId="0" borderId="0" xfId="0" applyNumberFormat="1" applyAlignment="1">
      <alignment horizontal="center"/>
    </xf>
    <xf numFmtId="0" fontId="16" fillId="0" borderId="0" xfId="0" applyFont="1" applyFill="1" applyAlignment="1">
      <alignment vertical="center"/>
    </xf>
    <xf numFmtId="0" fontId="10" fillId="0" borderId="0" xfId="0" applyFont="1" applyFill="1"/>
    <xf numFmtId="9" fontId="0" fillId="0" borderId="0" xfId="6" applyFont="1" applyFill="1" applyAlignment="1">
      <alignment horizontal="center"/>
    </xf>
    <xf numFmtId="0" fontId="1" fillId="0" borderId="0" xfId="0" applyFont="1" applyFill="1" applyAlignment="1">
      <alignment horizontal="center" vertical="center"/>
    </xf>
    <xf numFmtId="43" fontId="1" fillId="0" borderId="0" xfId="1" applyFont="1" applyFill="1" applyAlignment="1">
      <alignment horizontal="center" vertical="center"/>
    </xf>
    <xf numFmtId="43" fontId="0" fillId="0" borderId="0" xfId="1" applyFont="1" applyFill="1" applyAlignment="1">
      <alignment horizontal="center"/>
    </xf>
    <xf numFmtId="9" fontId="1" fillId="0" borderId="0" xfId="6" applyFont="1" applyFill="1" applyAlignment="1">
      <alignment horizontal="center" vertical="center"/>
    </xf>
    <xf numFmtId="43" fontId="8" fillId="0" borderId="0" xfId="0" applyNumberFormat="1" applyFont="1" applyFill="1"/>
    <xf numFmtId="17" fontId="93" fillId="5" borderId="137" xfId="0" applyNumberFormat="1" applyFont="1" applyFill="1" applyBorder="1" applyAlignment="1">
      <alignment horizontal="center" vertical="center" wrapText="1"/>
    </xf>
    <xf numFmtId="9" fontId="93" fillId="5" borderId="130" xfId="6" applyFont="1" applyFill="1" applyBorder="1" applyAlignment="1">
      <alignment horizontal="center" vertical="center" wrapText="1"/>
    </xf>
    <xf numFmtId="17" fontId="93" fillId="5" borderId="130" xfId="0" applyNumberFormat="1" applyFont="1" applyFill="1" applyBorder="1" applyAlignment="1">
      <alignment horizontal="center" vertical="center" wrapText="1"/>
    </xf>
    <xf numFmtId="43" fontId="93" fillId="5" borderId="130" xfId="1" applyFont="1" applyFill="1" applyBorder="1" applyAlignment="1">
      <alignment horizontal="center" vertical="center" wrapText="1"/>
    </xf>
    <xf numFmtId="17" fontId="93" fillId="5" borderId="138" xfId="0" applyNumberFormat="1" applyFont="1" applyFill="1" applyBorder="1" applyAlignment="1">
      <alignment horizontal="center" vertical="center" wrapText="1"/>
    </xf>
    <xf numFmtId="0" fontId="10" fillId="0" borderId="6" xfId="0" applyFont="1" applyFill="1" applyBorder="1" applyAlignment="1">
      <alignment horizontal="center"/>
    </xf>
    <xf numFmtId="9" fontId="0" fillId="0" borderId="16" xfId="6" applyFont="1" applyFill="1" applyBorder="1" applyAlignment="1">
      <alignment horizontal="center"/>
    </xf>
    <xf numFmtId="0" fontId="0" fillId="0" borderId="16" xfId="0" applyFill="1" applyBorder="1" applyAlignment="1">
      <alignment horizontal="center"/>
    </xf>
    <xf numFmtId="43" fontId="0" fillId="0" borderId="16" xfId="1" applyFont="1" applyFill="1" applyBorder="1" applyAlignment="1">
      <alignment horizontal="center"/>
    </xf>
    <xf numFmtId="43" fontId="0" fillId="0" borderId="7" xfId="1" applyFont="1" applyFill="1" applyBorder="1"/>
    <xf numFmtId="43" fontId="0" fillId="0" borderId="7" xfId="1" applyFont="1" applyFill="1" applyBorder="1" applyAlignment="1">
      <alignment horizontal="right"/>
    </xf>
    <xf numFmtId="43" fontId="0" fillId="0" borderId="7" xfId="1" applyFont="1" applyFill="1" applyBorder="1" applyAlignment="1">
      <alignment horizontal="center"/>
    </xf>
    <xf numFmtId="9" fontId="8" fillId="0" borderId="16" xfId="6" applyFont="1" applyFill="1" applyBorder="1" applyAlignment="1">
      <alignment horizontal="center"/>
    </xf>
    <xf numFmtId="43" fontId="8" fillId="0" borderId="16" xfId="1" applyFont="1" applyFill="1" applyBorder="1" applyAlignment="1">
      <alignment horizontal="center"/>
    </xf>
    <xf numFmtId="165" fontId="53" fillId="11" borderId="52" xfId="0" applyNumberFormat="1" applyFont="1" applyFill="1" applyBorder="1" applyAlignment="1">
      <alignment horizontal="right" vertical="center"/>
    </xf>
    <xf numFmtId="0" fontId="0" fillId="12" borderId="10" xfId="0" applyFill="1" applyBorder="1" applyAlignment="1">
      <alignment horizontal="left" shrinkToFit="1"/>
    </xf>
    <xf numFmtId="0" fontId="0" fillId="12" borderId="7" xfId="0" applyFill="1" applyBorder="1" applyAlignment="1">
      <alignment horizontal="left" shrinkToFit="1"/>
    </xf>
    <xf numFmtId="0" fontId="0" fillId="12" borderId="7" xfId="0" quotePrefix="1" applyFill="1" applyBorder="1" applyAlignment="1">
      <alignment horizontal="left" shrinkToFit="1"/>
    </xf>
    <xf numFmtId="0" fontId="18" fillId="12" borderId="7" xfId="0" applyFont="1" applyFill="1" applyBorder="1" applyAlignment="1">
      <alignment horizontal="left" shrinkToFit="1"/>
    </xf>
    <xf numFmtId="0" fontId="0" fillId="12" borderId="7" xfId="0" applyFill="1" applyBorder="1" applyAlignment="1">
      <alignment horizontal="left" vertical="center" shrinkToFit="1"/>
    </xf>
    <xf numFmtId="0" fontId="0" fillId="12" borderId="7" xfId="0" applyFont="1" applyFill="1" applyBorder="1" applyAlignment="1">
      <alignment horizontal="left" shrinkToFit="1"/>
    </xf>
    <xf numFmtId="0" fontId="8" fillId="12" borderId="7" xfId="0" applyFont="1" applyFill="1" applyBorder="1" applyAlignment="1">
      <alignment horizontal="left" shrinkToFit="1"/>
    </xf>
    <xf numFmtId="16" fontId="8" fillId="12" borderId="7" xfId="0" applyNumberFormat="1" applyFont="1" applyFill="1" applyBorder="1" applyAlignment="1">
      <alignment horizontal="left" shrinkToFit="1"/>
    </xf>
    <xf numFmtId="43" fontId="8" fillId="0" borderId="7" xfId="1" applyFont="1" applyFill="1" applyBorder="1"/>
    <xf numFmtId="43" fontId="0" fillId="0" borderId="0" xfId="1" applyFont="1" applyFill="1" applyBorder="1" applyAlignment="1">
      <alignment horizontal="right"/>
    </xf>
    <xf numFmtId="43" fontId="0" fillId="0" borderId="0" xfId="1" applyFont="1" applyFill="1" applyBorder="1" applyAlignment="1">
      <alignment horizontal="center"/>
    </xf>
    <xf numFmtId="43" fontId="8" fillId="0" borderId="0" xfId="1" applyFont="1" applyFill="1" applyBorder="1"/>
    <xf numFmtId="2" fontId="0" fillId="0" borderId="124" xfId="0" applyNumberFormat="1" applyFill="1" applyBorder="1" applyAlignment="1">
      <alignment horizontal="center"/>
    </xf>
    <xf numFmtId="2" fontId="8" fillId="0" borderId="124" xfId="0" applyNumberFormat="1" applyFont="1" applyFill="1" applyBorder="1" applyAlignment="1">
      <alignment horizontal="center"/>
    </xf>
    <xf numFmtId="2" fontId="0" fillId="0" borderId="124" xfId="0" applyNumberFormat="1" applyFont="1" applyFill="1" applyBorder="1" applyAlignment="1">
      <alignment horizontal="center"/>
    </xf>
    <xf numFmtId="2" fontId="0" fillId="0" borderId="143" xfId="0" applyNumberFormat="1" applyFill="1" applyBorder="1" applyAlignment="1">
      <alignment horizontal="center"/>
    </xf>
    <xf numFmtId="17" fontId="93" fillId="26" borderId="142" xfId="0" applyNumberFormat="1" applyFont="1" applyFill="1" applyBorder="1" applyAlignment="1">
      <alignment horizontal="center" vertical="center" wrapText="1"/>
    </xf>
    <xf numFmtId="2" fontId="94" fillId="26" borderId="144" xfId="0" applyNumberFormat="1" applyFont="1" applyFill="1" applyBorder="1" applyAlignment="1">
      <alignment horizontal="center" vertical="center" textRotation="90" wrapText="1"/>
    </xf>
    <xf numFmtId="43" fontId="0" fillId="0" borderId="0" xfId="0" applyNumberFormat="1" applyFont="1" applyFill="1"/>
    <xf numFmtId="0" fontId="13" fillId="0" borderId="6" xfId="0" applyFont="1" applyFill="1" applyBorder="1" applyAlignment="1">
      <alignment horizontal="center"/>
    </xf>
    <xf numFmtId="43" fontId="94" fillId="27" borderId="144" xfId="1" applyFont="1" applyFill="1" applyBorder="1" applyAlignment="1">
      <alignment horizontal="center" vertical="center" textRotation="90" wrapText="1"/>
    </xf>
    <xf numFmtId="43" fontId="93" fillId="27" borderId="142" xfId="1" applyFont="1" applyFill="1" applyBorder="1" applyAlignment="1">
      <alignment horizontal="center" vertical="center" wrapText="1"/>
    </xf>
    <xf numFmtId="177" fontId="0" fillId="0" borderId="143" xfId="0" applyNumberFormat="1" applyFill="1" applyBorder="1" applyAlignment="1">
      <alignment horizontal="center"/>
    </xf>
    <xf numFmtId="177" fontId="0" fillId="0" borderId="124" xfId="0" applyNumberFormat="1" applyFill="1" applyBorder="1" applyAlignment="1">
      <alignment horizontal="center"/>
    </xf>
    <xf numFmtId="177" fontId="8" fillId="0" borderId="124" xfId="0" applyNumberFormat="1" applyFont="1" applyFill="1" applyBorder="1" applyAlignment="1">
      <alignment horizontal="center"/>
    </xf>
    <xf numFmtId="177" fontId="0" fillId="0" borderId="124" xfId="0" applyNumberFormat="1" applyFont="1" applyFill="1" applyBorder="1" applyAlignment="1">
      <alignment horizontal="center"/>
    </xf>
    <xf numFmtId="177" fontId="8" fillId="0" borderId="124" xfId="1" applyNumberFormat="1" applyFont="1" applyFill="1" applyBorder="1" applyAlignment="1">
      <alignment horizontal="center"/>
    </xf>
    <xf numFmtId="0" fontId="74" fillId="0" borderId="6" xfId="0" applyFont="1" applyFill="1" applyBorder="1" applyAlignment="1">
      <alignment horizontal="center"/>
    </xf>
    <xf numFmtId="9" fontId="6" fillId="0" borderId="16" xfId="6" applyFont="1" applyFill="1" applyBorder="1" applyAlignment="1">
      <alignment horizontal="center"/>
    </xf>
    <xf numFmtId="43" fontId="6" fillId="0" borderId="16" xfId="1" applyFont="1" applyFill="1" applyBorder="1" applyAlignment="1">
      <alignment horizontal="center"/>
    </xf>
    <xf numFmtId="43" fontId="6" fillId="0" borderId="7" xfId="1" applyFont="1" applyFill="1" applyBorder="1"/>
    <xf numFmtId="43" fontId="6" fillId="0" borderId="0" xfId="1" applyFont="1" applyFill="1" applyBorder="1"/>
    <xf numFmtId="165" fontId="95" fillId="11" borderId="145" xfId="1" applyNumberFormat="1" applyFont="1" applyFill="1" applyBorder="1" applyAlignment="1">
      <alignment horizontal="center" vertical="center" wrapText="1"/>
    </xf>
    <xf numFmtId="1" fontId="1" fillId="0" borderId="0" xfId="1" applyNumberFormat="1" applyFont="1" applyFill="1" applyAlignment="1">
      <alignment horizontal="center" vertical="center"/>
    </xf>
    <xf numFmtId="1" fontId="51" fillId="11" borderId="141" xfId="1" applyNumberFormat="1" applyFont="1" applyFill="1" applyBorder="1" applyAlignment="1">
      <alignment horizontal="center" vertical="top" wrapText="1"/>
    </xf>
    <xf numFmtId="178" fontId="0" fillId="12" borderId="139" xfId="1" applyNumberFormat="1" applyFont="1" applyFill="1" applyBorder="1" applyAlignment="1">
      <alignment horizontal="center"/>
    </xf>
    <xf numFmtId="178" fontId="0" fillId="12" borderId="140" xfId="1" applyNumberFormat="1" applyFont="1" applyFill="1" applyBorder="1" applyAlignment="1">
      <alignment horizontal="center"/>
    </xf>
    <xf numFmtId="178" fontId="8" fillId="12" borderId="140" xfId="1" applyNumberFormat="1" applyFont="1" applyFill="1" applyBorder="1" applyAlignment="1">
      <alignment horizontal="center"/>
    </xf>
    <xf numFmtId="178" fontId="0" fillId="0" borderId="0" xfId="1" applyNumberFormat="1" applyFont="1" applyFill="1" applyAlignment="1">
      <alignment horizontal="center"/>
    </xf>
    <xf numFmtId="18" fontId="47" fillId="5" borderId="2" xfId="0" applyNumberFormat="1" applyFont="1" applyFill="1" applyBorder="1" applyAlignment="1">
      <alignment horizontal="center" vertical="top" wrapText="1"/>
    </xf>
    <xf numFmtId="17" fontId="8" fillId="0" borderId="0" xfId="0" applyNumberFormat="1" applyFont="1" applyFill="1" applyAlignment="1">
      <alignment horizontal="center"/>
    </xf>
    <xf numFmtId="0" fontId="47" fillId="14" borderId="2" xfId="0" applyFont="1" applyFill="1" applyBorder="1" applyAlignment="1">
      <alignment horizontal="center" vertical="center" wrapText="1"/>
    </xf>
    <xf numFmtId="43" fontId="47" fillId="14" borderId="2" xfId="0" applyNumberFormat="1" applyFont="1" applyFill="1" applyBorder="1" applyAlignment="1">
      <alignment horizontal="center" vertical="center" wrapText="1"/>
    </xf>
    <xf numFmtId="0" fontId="47" fillId="14" borderId="26" xfId="0" applyFont="1" applyFill="1" applyBorder="1" applyAlignment="1">
      <alignment horizontal="center" vertical="center" wrapText="1"/>
    </xf>
    <xf numFmtId="0" fontId="47" fillId="0" borderId="21" xfId="0" applyFont="1" applyFill="1" applyBorder="1" applyAlignment="1">
      <alignment horizontal="center" vertical="center" wrapText="1"/>
    </xf>
    <xf numFmtId="0" fontId="47" fillId="14" borderId="11" xfId="0" applyFont="1" applyFill="1" applyBorder="1" applyAlignment="1">
      <alignment horizontal="center" vertical="center" wrapText="1"/>
    </xf>
    <xf numFmtId="0" fontId="97" fillId="0" borderId="0" xfId="0" applyFont="1" applyFill="1"/>
    <xf numFmtId="0" fontId="98" fillId="7" borderId="0" xfId="0" applyFont="1" applyFill="1" applyAlignment="1">
      <alignment horizontal="left" vertical="center"/>
    </xf>
    <xf numFmtId="165" fontId="0" fillId="0" borderId="15" xfId="0" applyNumberFormat="1" applyFont="1" applyFill="1" applyBorder="1" applyAlignment="1">
      <alignment horizontal="center"/>
    </xf>
    <xf numFmtId="165" fontId="0" fillId="8" borderId="15" xfId="0" applyNumberFormat="1" applyFont="1" applyFill="1" applyBorder="1" applyAlignment="1">
      <alignment horizontal="center"/>
    </xf>
    <xf numFmtId="165" fontId="1" fillId="0" borderId="15" xfId="0" applyNumberFormat="1" applyFont="1" applyFill="1" applyBorder="1" applyAlignment="1">
      <alignment horizontal="center"/>
    </xf>
    <xf numFmtId="165" fontId="0" fillId="4" borderId="15" xfId="0" applyNumberFormat="1" applyFont="1" applyFill="1" applyBorder="1" applyAlignment="1">
      <alignment horizontal="center"/>
    </xf>
    <xf numFmtId="165" fontId="8" fillId="4" borderId="15" xfId="0" applyNumberFormat="1" applyFont="1" applyFill="1" applyBorder="1" applyAlignment="1">
      <alignment horizontal="center"/>
    </xf>
    <xf numFmtId="164" fontId="0" fillId="22" borderId="16" xfId="0" quotePrefix="1" applyNumberFormat="1" applyFill="1" applyBorder="1" applyAlignment="1">
      <alignment horizontal="center"/>
    </xf>
    <xf numFmtId="0" fontId="18" fillId="22" borderId="6" xfId="0" applyFont="1" applyFill="1" applyBorder="1" applyAlignment="1">
      <alignment horizontal="center"/>
    </xf>
    <xf numFmtId="0" fontId="18" fillId="22" borderId="7" xfId="0" applyFont="1" applyFill="1" applyBorder="1" applyAlignment="1">
      <alignment horizontal="center"/>
    </xf>
    <xf numFmtId="164" fontId="8" fillId="22" borderId="16" xfId="0" applyNumberFormat="1" applyFont="1" applyFill="1" applyBorder="1" applyAlignment="1">
      <alignment horizontal="center"/>
    </xf>
    <xf numFmtId="0" fontId="8" fillId="22" borderId="6" xfId="0" quotePrefix="1" applyFont="1" applyFill="1" applyBorder="1" applyAlignment="1">
      <alignment horizontal="center"/>
    </xf>
    <xf numFmtId="0" fontId="0" fillId="22" borderId="16" xfId="0" applyFont="1" applyFill="1" applyBorder="1" applyAlignment="1">
      <alignment horizontal="center"/>
    </xf>
    <xf numFmtId="165" fontId="0" fillId="22" borderId="16" xfId="0" applyNumberFormat="1" applyFont="1" applyFill="1" applyBorder="1" applyAlignment="1">
      <alignment horizontal="center"/>
    </xf>
    <xf numFmtId="0" fontId="0" fillId="22" borderId="16" xfId="0" quotePrefix="1" applyFont="1" applyFill="1" applyBorder="1" applyAlignment="1">
      <alignment horizontal="center"/>
    </xf>
    <xf numFmtId="0" fontId="0" fillId="22" borderId="16" xfId="0" applyFont="1" applyFill="1" applyBorder="1"/>
    <xf numFmtId="0" fontId="0" fillId="22" borderId="16" xfId="0" quotePrefix="1" applyFont="1" applyFill="1" applyBorder="1" applyAlignment="1">
      <alignment horizontal="left"/>
    </xf>
    <xf numFmtId="166" fontId="0" fillId="22" borderId="16" xfId="0" applyNumberFormat="1" applyFont="1" applyFill="1" applyBorder="1" applyAlignment="1">
      <alignment horizontal="center"/>
    </xf>
    <xf numFmtId="44" fontId="0" fillId="22" borderId="18" xfId="2" applyFont="1" applyFill="1" applyBorder="1" applyAlignment="1">
      <alignment horizontal="center"/>
    </xf>
    <xf numFmtId="0" fontId="0" fillId="22" borderId="6" xfId="0" applyFont="1" applyFill="1" applyBorder="1" applyAlignment="1">
      <alignment horizontal="center"/>
    </xf>
    <xf numFmtId="0" fontId="0" fillId="22" borderId="7" xfId="0" applyFont="1" applyFill="1" applyBorder="1" applyAlignment="1">
      <alignment horizontal="center"/>
    </xf>
    <xf numFmtId="0" fontId="0" fillId="22" borderId="19" xfId="0" applyFont="1" applyFill="1" applyBorder="1" applyAlignment="1">
      <alignment horizontal="left" vertical="center"/>
    </xf>
    <xf numFmtId="0" fontId="0" fillId="22" borderId="47" xfId="0" quotePrefix="1" applyFont="1" applyFill="1" applyBorder="1" applyAlignment="1"/>
    <xf numFmtId="0" fontId="0" fillId="22" borderId="55" xfId="0" applyFont="1" applyFill="1" applyBorder="1" applyAlignment="1">
      <alignment horizontal="center"/>
    </xf>
    <xf numFmtId="165" fontId="0" fillId="22" borderId="31" xfId="0" applyNumberFormat="1" applyFont="1" applyFill="1" applyBorder="1" applyAlignment="1">
      <alignment horizontal="center"/>
    </xf>
    <xf numFmtId="17" fontId="1" fillId="0" borderId="0" xfId="0" applyNumberFormat="1" applyFont="1" applyFill="1" applyAlignment="1">
      <alignment horizontal="center" vertical="center"/>
    </xf>
    <xf numFmtId="17" fontId="45" fillId="0" borderId="0" xfId="0" applyNumberFormat="1" applyFont="1" applyFill="1" applyAlignment="1">
      <alignment horizontal="center" vertical="center"/>
    </xf>
    <xf numFmtId="17" fontId="0" fillId="0" borderId="0" xfId="0" applyNumberFormat="1" applyAlignment="1">
      <alignment horizontal="center"/>
    </xf>
    <xf numFmtId="17" fontId="0" fillId="0" borderId="0" xfId="0" applyNumberFormat="1" applyFont="1" applyFill="1" applyAlignment="1">
      <alignment horizontal="center"/>
    </xf>
    <xf numFmtId="17" fontId="26" fillId="0" borderId="0" xfId="0" applyNumberFormat="1" applyFont="1" applyFill="1" applyAlignment="1">
      <alignment horizontal="center"/>
    </xf>
    <xf numFmtId="17" fontId="31" fillId="0" borderId="0" xfId="0" applyNumberFormat="1" applyFont="1" applyFill="1" applyAlignment="1">
      <alignment horizontal="center"/>
    </xf>
    <xf numFmtId="17" fontId="18" fillId="0" borderId="0" xfId="0" applyNumberFormat="1" applyFont="1" applyFill="1" applyAlignment="1">
      <alignment horizontal="center"/>
    </xf>
    <xf numFmtId="17" fontId="33" fillId="0" borderId="0" xfId="0" applyNumberFormat="1" applyFont="1" applyFill="1" applyAlignment="1">
      <alignment horizontal="center"/>
    </xf>
    <xf numFmtId="17" fontId="8" fillId="0" borderId="0" xfId="0" applyNumberFormat="1" applyFont="1" applyFill="1" applyAlignment="1">
      <alignment horizontal="center" vertical="center"/>
    </xf>
    <xf numFmtId="17" fontId="8" fillId="22" borderId="0" xfId="0" applyNumberFormat="1" applyFont="1" applyFill="1" applyAlignment="1">
      <alignment horizontal="center"/>
    </xf>
    <xf numFmtId="17" fontId="8" fillId="8" borderId="0" xfId="0" applyNumberFormat="1" applyFont="1" applyFill="1" applyAlignment="1">
      <alignment horizontal="center"/>
    </xf>
    <xf numFmtId="17" fontId="8" fillId="23" borderId="0" xfId="0" applyNumberFormat="1" applyFont="1" applyFill="1" applyAlignment="1">
      <alignment horizontal="center"/>
    </xf>
    <xf numFmtId="0" fontId="0" fillId="0" borderId="0" xfId="0" applyAlignment="1">
      <alignment vertical="center" wrapText="1"/>
    </xf>
    <xf numFmtId="0" fontId="4" fillId="0" borderId="0" xfId="0" applyFont="1" applyFill="1" applyAlignment="1">
      <alignment vertical="center"/>
    </xf>
    <xf numFmtId="9" fontId="0" fillId="0" borderId="0" xfId="0" applyNumberFormat="1" applyAlignment="1">
      <alignment horizontal="center" vertical="center"/>
    </xf>
    <xf numFmtId="0" fontId="5" fillId="2" borderId="3" xfId="0" applyFont="1" applyFill="1" applyBorder="1" applyAlignment="1">
      <alignment horizontal="left" vertical="center" wrapText="1"/>
    </xf>
    <xf numFmtId="9" fontId="0" fillId="0" borderId="0" xfId="0" applyNumberFormat="1" applyAlignment="1">
      <alignment horizontal="left"/>
    </xf>
    <xf numFmtId="9" fontId="0" fillId="0" borderId="0" xfId="0" applyNumberFormat="1" applyAlignment="1">
      <alignment horizontal="left" vertical="center"/>
    </xf>
    <xf numFmtId="0" fontId="0" fillId="0" borderId="0" xfId="0" quotePrefix="1" applyAlignment="1">
      <alignment vertical="center"/>
    </xf>
    <xf numFmtId="0" fontId="4" fillId="0" borderId="0" xfId="0" applyFont="1" applyFill="1" applyBorder="1" applyAlignment="1">
      <alignment vertical="center"/>
    </xf>
    <xf numFmtId="43" fontId="55" fillId="3" borderId="106" xfId="1" applyFont="1" applyFill="1" applyBorder="1"/>
    <xf numFmtId="0" fontId="8" fillId="17" borderId="0" xfId="0" applyFont="1" applyFill="1" applyBorder="1" applyAlignment="1">
      <alignment horizontal="center"/>
    </xf>
    <xf numFmtId="0" fontId="0" fillId="17" borderId="13" xfId="0" quotePrefix="1" applyFont="1" applyFill="1" applyBorder="1" applyAlignment="1">
      <alignment horizontal="center"/>
    </xf>
    <xf numFmtId="0" fontId="8" fillId="17" borderId="13" xfId="0" quotePrefix="1" applyFont="1" applyFill="1" applyBorder="1" applyAlignment="1">
      <alignment horizontal="center"/>
    </xf>
    <xf numFmtId="165" fontId="0" fillId="17" borderId="13" xfId="0" applyNumberFormat="1" applyFill="1" applyBorder="1" applyAlignment="1">
      <alignment horizontal="center"/>
    </xf>
    <xf numFmtId="0" fontId="0" fillId="17" borderId="13" xfId="0" applyFill="1" applyBorder="1" applyAlignment="1">
      <alignment horizontal="center"/>
    </xf>
    <xf numFmtId="0" fontId="0" fillId="17" borderId="20" xfId="0" quotePrefix="1" applyFill="1" applyBorder="1" applyAlignment="1">
      <alignment horizontal="center"/>
    </xf>
    <xf numFmtId="0" fontId="0" fillId="17" borderId="20" xfId="0" applyFill="1" applyBorder="1"/>
    <xf numFmtId="0" fontId="0" fillId="17" borderId="20" xfId="0" quotePrefix="1" applyFill="1" applyBorder="1"/>
    <xf numFmtId="0" fontId="0" fillId="17" borderId="20" xfId="0" quotePrefix="1" applyFill="1" applyBorder="1" applyAlignment="1">
      <alignment horizontal="left"/>
    </xf>
    <xf numFmtId="0" fontId="0" fillId="17" borderId="13" xfId="0" applyFill="1" applyBorder="1"/>
    <xf numFmtId="0" fontId="0" fillId="17" borderId="20" xfId="0" applyFill="1" applyBorder="1" applyAlignment="1">
      <alignment horizontal="center"/>
    </xf>
    <xf numFmtId="0" fontId="0" fillId="17" borderId="25" xfId="0" applyFill="1" applyBorder="1" applyAlignment="1">
      <alignment horizontal="center"/>
    </xf>
    <xf numFmtId="166" fontId="0" fillId="17" borderId="16" xfId="0" applyNumberFormat="1" applyFill="1" applyBorder="1" applyAlignment="1">
      <alignment horizontal="center"/>
    </xf>
    <xf numFmtId="164" fontId="0" fillId="17" borderId="25" xfId="0" quotePrefix="1" applyNumberFormat="1" applyFill="1" applyBorder="1" applyAlignment="1">
      <alignment horizontal="center"/>
    </xf>
    <xf numFmtId="44" fontId="0" fillId="17" borderId="22" xfId="2" applyFont="1" applyFill="1" applyBorder="1" applyAlignment="1">
      <alignment horizontal="center"/>
    </xf>
    <xf numFmtId="0" fontId="0" fillId="17" borderId="9" xfId="0" applyFill="1" applyBorder="1" applyAlignment="1">
      <alignment horizontal="center"/>
    </xf>
    <xf numFmtId="0" fontId="0" fillId="17" borderId="22" xfId="0" applyFill="1" applyBorder="1" applyAlignment="1">
      <alignment horizontal="center"/>
    </xf>
    <xf numFmtId="0" fontId="0" fillId="17" borderId="56" xfId="0" quotePrefix="1" applyFill="1" applyBorder="1" applyAlignment="1"/>
    <xf numFmtId="0" fontId="0" fillId="17" borderId="58" xfId="0" quotePrefix="1" applyFill="1" applyBorder="1" applyAlignment="1"/>
    <xf numFmtId="0" fontId="0" fillId="17" borderId="57" xfId="0" applyFont="1" applyFill="1" applyBorder="1" applyAlignment="1">
      <alignment horizontal="center"/>
    </xf>
    <xf numFmtId="165" fontId="0" fillId="17" borderId="32" xfId="0" applyNumberFormat="1" applyFont="1" applyFill="1" applyBorder="1" applyAlignment="1">
      <alignment horizontal="center"/>
    </xf>
    <xf numFmtId="0" fontId="0" fillId="17" borderId="13" xfId="0" quotePrefix="1" applyFill="1" applyBorder="1" applyAlignment="1">
      <alignment horizontal="center"/>
    </xf>
    <xf numFmtId="0" fontId="8" fillId="17" borderId="19" xfId="0" applyFont="1" applyFill="1" applyBorder="1" applyAlignment="1">
      <alignment horizontal="center"/>
    </xf>
    <xf numFmtId="0" fontId="0" fillId="17" borderId="16" xfId="0" applyFont="1" applyFill="1" applyBorder="1" applyAlignment="1">
      <alignment horizontal="center"/>
    </xf>
    <xf numFmtId="0" fontId="8" fillId="17" borderId="16" xfId="0" applyFont="1" applyFill="1" applyBorder="1" applyAlignment="1">
      <alignment horizontal="center"/>
    </xf>
    <xf numFmtId="165" fontId="0" fillId="17" borderId="16" xfId="0" applyNumberFormat="1" applyFill="1" applyBorder="1" applyAlignment="1">
      <alignment horizontal="center"/>
    </xf>
    <xf numFmtId="0" fontId="0" fillId="17" borderId="16" xfId="0" applyFill="1" applyBorder="1" applyAlignment="1">
      <alignment horizontal="center"/>
    </xf>
    <xf numFmtId="0" fontId="0" fillId="17" borderId="16" xfId="0" quotePrefix="1" applyFill="1" applyBorder="1" applyAlignment="1">
      <alignment horizontal="center"/>
    </xf>
    <xf numFmtId="0" fontId="0" fillId="17" borderId="16" xfId="0" applyFill="1" applyBorder="1"/>
    <xf numFmtId="0" fontId="0" fillId="17" borderId="16" xfId="0" quotePrefix="1" applyFill="1" applyBorder="1" applyAlignment="1">
      <alignment horizontal="left"/>
    </xf>
    <xf numFmtId="164" fontId="0" fillId="17" borderId="16" xfId="0" quotePrefix="1" applyNumberFormat="1" applyFill="1" applyBorder="1" applyAlignment="1">
      <alignment horizontal="center"/>
    </xf>
    <xf numFmtId="44" fontId="0" fillId="17" borderId="18" xfId="2" applyFont="1" applyFill="1" applyBorder="1" applyAlignment="1">
      <alignment horizontal="center"/>
    </xf>
    <xf numFmtId="0" fontId="0" fillId="17" borderId="6" xfId="0" applyFill="1" applyBorder="1" applyAlignment="1">
      <alignment horizontal="center"/>
    </xf>
    <xf numFmtId="0" fontId="0" fillId="17" borderId="18" xfId="0" applyFill="1" applyBorder="1" applyAlignment="1">
      <alignment horizontal="center"/>
    </xf>
    <xf numFmtId="0" fontId="0" fillId="17" borderId="19" xfId="0" applyFill="1" applyBorder="1" applyAlignment="1"/>
    <xf numFmtId="0" fontId="0" fillId="17" borderId="47" xfId="0" quotePrefix="1" applyFill="1" applyBorder="1" applyAlignment="1"/>
    <xf numFmtId="0" fontId="0" fillId="17" borderId="55" xfId="0" applyFont="1" applyFill="1" applyBorder="1" applyAlignment="1">
      <alignment horizontal="center"/>
    </xf>
    <xf numFmtId="165" fontId="0" fillId="17" borderId="31" xfId="0" applyNumberFormat="1" applyFont="1" applyFill="1" applyBorder="1" applyAlignment="1">
      <alignment horizontal="center"/>
    </xf>
    <xf numFmtId="164" fontId="0" fillId="17" borderId="16" xfId="0" applyNumberFormat="1" applyFill="1" applyBorder="1" applyAlignment="1">
      <alignment horizontal="center"/>
    </xf>
    <xf numFmtId="44" fontId="0" fillId="17" borderId="18" xfId="2" quotePrefix="1" applyFont="1" applyFill="1" applyBorder="1" applyAlignment="1">
      <alignment horizontal="center"/>
    </xf>
    <xf numFmtId="0" fontId="0" fillId="17" borderId="14" xfId="0" applyFont="1" applyFill="1" applyBorder="1" applyAlignment="1">
      <alignment horizontal="center"/>
    </xf>
    <xf numFmtId="0" fontId="8" fillId="17" borderId="14" xfId="0" applyFont="1" applyFill="1" applyBorder="1" applyAlignment="1">
      <alignment horizontal="center"/>
    </xf>
    <xf numFmtId="165" fontId="0" fillId="17" borderId="14" xfId="0" applyNumberFormat="1" applyFont="1" applyFill="1" applyBorder="1" applyAlignment="1">
      <alignment horizontal="center"/>
    </xf>
    <xf numFmtId="0" fontId="0" fillId="17" borderId="16" xfId="0" quotePrefix="1" applyFont="1" applyFill="1" applyBorder="1" applyAlignment="1">
      <alignment horizontal="center"/>
    </xf>
    <xf numFmtId="0" fontId="0" fillId="17" borderId="16" xfId="0" applyFont="1" applyFill="1" applyBorder="1"/>
    <xf numFmtId="0" fontId="0" fillId="17" borderId="16" xfId="0" quotePrefix="1" applyFont="1" applyFill="1" applyBorder="1" applyAlignment="1">
      <alignment horizontal="left"/>
    </xf>
    <xf numFmtId="0" fontId="0" fillId="17" borderId="14" xfId="0" applyFont="1" applyFill="1" applyBorder="1"/>
    <xf numFmtId="166" fontId="0" fillId="17" borderId="16" xfId="0" applyNumberFormat="1" applyFont="1" applyFill="1" applyBorder="1" applyAlignment="1">
      <alignment horizontal="center"/>
    </xf>
    <xf numFmtId="44" fontId="6" fillId="17" borderId="18" xfId="2" applyFont="1" applyFill="1" applyBorder="1" applyAlignment="1">
      <alignment horizontal="center"/>
    </xf>
    <xf numFmtId="0" fontId="0" fillId="17" borderId="6" xfId="0" applyFont="1" applyFill="1" applyBorder="1" applyAlignment="1">
      <alignment horizontal="center"/>
    </xf>
    <xf numFmtId="0" fontId="0" fillId="17" borderId="18" xfId="0" applyFont="1" applyFill="1" applyBorder="1" applyAlignment="1">
      <alignment horizontal="center"/>
    </xf>
    <xf numFmtId="0" fontId="0" fillId="17" borderId="19" xfId="0" applyFont="1" applyFill="1" applyBorder="1" applyAlignment="1"/>
    <xf numFmtId="165" fontId="0" fillId="17" borderId="16" xfId="0" applyNumberFormat="1" applyFont="1" applyFill="1" applyBorder="1" applyAlignment="1">
      <alignment horizontal="center"/>
    </xf>
    <xf numFmtId="164" fontId="0" fillId="17" borderId="16" xfId="0" applyNumberFormat="1" applyFont="1" applyFill="1" applyBorder="1" applyAlignment="1">
      <alignment horizontal="center"/>
    </xf>
    <xf numFmtId="44" fontId="6" fillId="17" borderId="18" xfId="2" quotePrefix="1" applyFont="1" applyFill="1" applyBorder="1" applyAlignment="1">
      <alignment horizontal="center"/>
    </xf>
    <xf numFmtId="0" fontId="0" fillId="17" borderId="7" xfId="0" applyFont="1" applyFill="1" applyBorder="1" applyAlignment="1">
      <alignment horizontal="center"/>
    </xf>
    <xf numFmtId="164" fontId="0" fillId="17" borderId="18" xfId="0" applyNumberFormat="1" applyFont="1" applyFill="1" applyBorder="1" applyAlignment="1">
      <alignment horizontal="center"/>
    </xf>
    <xf numFmtId="165" fontId="0" fillId="17" borderId="16" xfId="0" quotePrefix="1" applyNumberFormat="1" applyFont="1" applyFill="1" applyBorder="1" applyAlignment="1">
      <alignment horizontal="center"/>
    </xf>
    <xf numFmtId="0" fontId="0" fillId="17" borderId="55" xfId="0" applyFont="1" applyFill="1" applyBorder="1" applyAlignment="1"/>
    <xf numFmtId="0" fontId="0" fillId="17" borderId="13" xfId="0" quotePrefix="1" applyFont="1" applyFill="1" applyBorder="1" applyAlignment="1">
      <alignment horizontal="left"/>
    </xf>
    <xf numFmtId="0" fontId="0" fillId="17" borderId="0" xfId="0" applyFont="1" applyFill="1" applyBorder="1"/>
    <xf numFmtId="0" fontId="0" fillId="17" borderId="16" xfId="0" quotePrefix="1" applyFont="1" applyFill="1" applyBorder="1"/>
    <xf numFmtId="0" fontId="0" fillId="17" borderId="16" xfId="0" applyFont="1" applyFill="1" applyBorder="1" applyAlignment="1">
      <alignment wrapText="1"/>
    </xf>
    <xf numFmtId="0" fontId="0" fillId="17" borderId="55" xfId="0" quotePrefix="1" applyFont="1" applyFill="1" applyBorder="1" applyAlignment="1">
      <alignment horizontal="center"/>
    </xf>
    <xf numFmtId="0" fontId="0" fillId="17" borderId="18" xfId="0" applyFont="1" applyFill="1" applyBorder="1"/>
    <xf numFmtId="166" fontId="0" fillId="17" borderId="23" xfId="0" applyNumberFormat="1" applyFont="1" applyFill="1" applyBorder="1" applyAlignment="1">
      <alignment horizontal="center"/>
    </xf>
    <xf numFmtId="0" fontId="0" fillId="17" borderId="16" xfId="0" applyFont="1" applyFill="1" applyBorder="1" applyAlignment="1">
      <alignment horizontal="left"/>
    </xf>
    <xf numFmtId="164" fontId="0" fillId="17" borderId="16" xfId="0" quotePrefix="1" applyNumberFormat="1" applyFont="1" applyFill="1" applyBorder="1" applyAlignment="1">
      <alignment horizontal="center"/>
    </xf>
    <xf numFmtId="0" fontId="0" fillId="17" borderId="16" xfId="0" quotePrefix="1" applyNumberFormat="1" applyFont="1" applyFill="1" applyBorder="1" applyAlignment="1">
      <alignment horizontal="center"/>
    </xf>
    <xf numFmtId="166" fontId="18" fillId="17" borderId="16" xfId="0" applyNumberFormat="1" applyFont="1" applyFill="1" applyBorder="1" applyAlignment="1">
      <alignment horizontal="center"/>
    </xf>
    <xf numFmtId="44" fontId="0" fillId="17" borderId="18" xfId="2" applyNumberFormat="1" applyFont="1" applyFill="1" applyBorder="1" applyAlignment="1">
      <alignment horizontal="center"/>
    </xf>
    <xf numFmtId="165" fontId="8" fillId="17" borderId="16" xfId="0" applyNumberFormat="1" applyFont="1" applyFill="1" applyBorder="1" applyAlignment="1">
      <alignment horizontal="center"/>
    </xf>
    <xf numFmtId="0" fontId="8" fillId="17" borderId="16" xfId="0" quotePrefix="1" applyNumberFormat="1" applyFont="1" applyFill="1" applyBorder="1" applyAlignment="1">
      <alignment horizontal="center"/>
    </xf>
    <xf numFmtId="0" fontId="8" fillId="17" borderId="16" xfId="0" applyFont="1" applyFill="1" applyBorder="1"/>
    <xf numFmtId="0" fontId="8" fillId="17" borderId="16" xfId="0" applyFont="1" applyFill="1" applyBorder="1" applyAlignment="1">
      <alignment horizontal="left"/>
    </xf>
    <xf numFmtId="166" fontId="8" fillId="17" borderId="16" xfId="0" applyNumberFormat="1" applyFont="1" applyFill="1" applyBorder="1" applyAlignment="1">
      <alignment horizontal="center"/>
    </xf>
    <xf numFmtId="164" fontId="8" fillId="17" borderId="16" xfId="0" applyNumberFormat="1" applyFont="1" applyFill="1" applyBorder="1" applyAlignment="1">
      <alignment horizontal="center"/>
    </xf>
    <xf numFmtId="44" fontId="8" fillId="17" borderId="18" xfId="2" applyFont="1" applyFill="1" applyBorder="1" applyAlignment="1">
      <alignment horizontal="center"/>
    </xf>
    <xf numFmtId="0" fontId="8" fillId="17" borderId="6" xfId="0" applyFont="1" applyFill="1" applyBorder="1" applyAlignment="1">
      <alignment horizontal="center"/>
    </xf>
    <xf numFmtId="0" fontId="8" fillId="17" borderId="7" xfId="0" applyFont="1" applyFill="1" applyBorder="1" applyAlignment="1">
      <alignment horizontal="center"/>
    </xf>
    <xf numFmtId="0" fontId="0" fillId="17" borderId="16" xfId="0" applyFont="1" applyFill="1" applyBorder="1" applyAlignment="1">
      <alignment horizontal="left" vertical="center"/>
    </xf>
    <xf numFmtId="0" fontId="8" fillId="17" borderId="16" xfId="0" quotePrefix="1" applyFont="1" applyFill="1" applyBorder="1" applyAlignment="1">
      <alignment horizontal="left"/>
    </xf>
    <xf numFmtId="164" fontId="8" fillId="17" borderId="16" xfId="0" quotePrefix="1" applyNumberFormat="1" applyFont="1" applyFill="1" applyBorder="1" applyAlignment="1">
      <alignment horizontal="center"/>
    </xf>
    <xf numFmtId="0" fontId="8" fillId="17" borderId="16" xfId="0" quotePrefix="1" applyFont="1" applyFill="1" applyBorder="1" applyAlignment="1">
      <alignment horizontal="center"/>
    </xf>
    <xf numFmtId="0" fontId="8" fillId="17" borderId="18" xfId="0" applyFont="1" applyFill="1" applyBorder="1" applyAlignment="1">
      <alignment horizontal="center"/>
    </xf>
    <xf numFmtId="0" fontId="8" fillId="17" borderId="55" xfId="0" quotePrefix="1" applyFont="1" applyFill="1" applyBorder="1" applyAlignment="1"/>
    <xf numFmtId="0" fontId="8" fillId="17" borderId="55" xfId="0" applyFont="1" applyFill="1" applyBorder="1" applyAlignment="1"/>
    <xf numFmtId="44" fontId="8" fillId="17" borderId="18" xfId="2" applyNumberFormat="1" applyFont="1" applyFill="1" applyBorder="1" applyAlignment="1">
      <alignment horizontal="center"/>
    </xf>
    <xf numFmtId="0" fontId="8" fillId="17" borderId="16" xfId="0" applyFont="1" applyFill="1" applyBorder="1" applyAlignment="1">
      <alignment horizontal="center" vertical="center"/>
    </xf>
    <xf numFmtId="0" fontId="8" fillId="17" borderId="0" xfId="0" applyFont="1" applyFill="1" applyBorder="1"/>
    <xf numFmtId="0" fontId="0" fillId="17" borderId="0" xfId="0" applyFont="1" applyFill="1" applyBorder="1" applyAlignment="1">
      <alignment horizontal="left"/>
    </xf>
    <xf numFmtId="44" fontId="6" fillId="17" borderId="18" xfId="2" applyNumberFormat="1" applyFont="1" applyFill="1" applyBorder="1" applyAlignment="1">
      <alignment horizontal="center"/>
    </xf>
    <xf numFmtId="0" fontId="0" fillId="17" borderId="16" xfId="0" applyFont="1" applyFill="1" applyBorder="1" applyAlignment="1">
      <alignment horizontal="left" vertical="top"/>
    </xf>
    <xf numFmtId="0" fontId="21" fillId="17" borderId="7" xfId="0" applyFont="1" applyFill="1" applyBorder="1" applyAlignment="1">
      <alignment horizontal="center"/>
    </xf>
    <xf numFmtId="0" fontId="22" fillId="17" borderId="6" xfId="0" applyFont="1" applyFill="1" applyBorder="1" applyAlignment="1">
      <alignment horizontal="center"/>
    </xf>
    <xf numFmtId="165" fontId="20" fillId="17" borderId="16" xfId="0" applyNumberFormat="1" applyFont="1" applyFill="1" applyBorder="1" applyAlignment="1">
      <alignment horizontal="center"/>
    </xf>
    <xf numFmtId="0" fontId="24" fillId="17" borderId="16" xfId="0" applyFont="1" applyFill="1" applyBorder="1" applyAlignment="1">
      <alignment horizontal="center"/>
    </xf>
    <xf numFmtId="0" fontId="18" fillId="17" borderId="16" xfId="0" applyFont="1" applyFill="1" applyBorder="1" applyAlignment="1">
      <alignment horizontal="center"/>
    </xf>
    <xf numFmtId="0" fontId="26" fillId="17" borderId="16" xfId="0" applyFont="1" applyFill="1" applyBorder="1" applyAlignment="1">
      <alignment horizontal="center"/>
    </xf>
    <xf numFmtId="165" fontId="26" fillId="17" borderId="16" xfId="0" applyNumberFormat="1" applyFont="1" applyFill="1" applyBorder="1" applyAlignment="1">
      <alignment horizontal="center"/>
    </xf>
    <xf numFmtId="0" fontId="26" fillId="17" borderId="16" xfId="0" quotePrefix="1" applyFont="1" applyFill="1" applyBorder="1" applyAlignment="1">
      <alignment horizontal="center"/>
    </xf>
    <xf numFmtId="0" fontId="26" fillId="17" borderId="16" xfId="0" applyFont="1" applyFill="1" applyBorder="1"/>
    <xf numFmtId="0" fontId="26" fillId="17" borderId="16" xfId="0" applyFont="1" applyFill="1" applyBorder="1" applyAlignment="1">
      <alignment horizontal="left"/>
    </xf>
    <xf numFmtId="166" fontId="26" fillId="17" borderId="16" xfId="0" applyNumberFormat="1" applyFont="1" applyFill="1" applyBorder="1" applyAlignment="1">
      <alignment horizontal="center"/>
    </xf>
    <xf numFmtId="164" fontId="26" fillId="17" borderId="16" xfId="0" applyNumberFormat="1" applyFont="1" applyFill="1" applyBorder="1" applyAlignment="1">
      <alignment horizontal="center"/>
    </xf>
    <xf numFmtId="44" fontId="26" fillId="17" borderId="18" xfId="2" applyFont="1" applyFill="1" applyBorder="1" applyAlignment="1">
      <alignment horizontal="center"/>
    </xf>
    <xf numFmtId="0" fontId="8" fillId="17" borderId="0" xfId="0" applyFont="1" applyFill="1" applyBorder="1" applyAlignment="1">
      <alignment horizontal="left"/>
    </xf>
    <xf numFmtId="0" fontId="8" fillId="17" borderId="13" xfId="0" quotePrefix="1" applyFont="1" applyFill="1" applyBorder="1" applyAlignment="1">
      <alignment horizontal="left"/>
    </xf>
    <xf numFmtId="0" fontId="0" fillId="17" borderId="0" xfId="0" applyFont="1" applyFill="1" applyBorder="1" applyAlignment="1">
      <alignment horizontal="center"/>
    </xf>
    <xf numFmtId="0" fontId="31" fillId="17" borderId="16" xfId="0" applyFont="1" applyFill="1" applyBorder="1" applyAlignment="1">
      <alignment horizontal="center"/>
    </xf>
    <xf numFmtId="165" fontId="31" fillId="17" borderId="16" xfId="0" applyNumberFormat="1" applyFont="1" applyFill="1" applyBorder="1" applyAlignment="1">
      <alignment horizontal="center"/>
    </xf>
    <xf numFmtId="0" fontId="31" fillId="17" borderId="0" xfId="0" applyFont="1" applyFill="1" applyBorder="1" applyAlignment="1">
      <alignment horizontal="center"/>
    </xf>
    <xf numFmtId="0" fontId="31" fillId="17" borderId="16" xfId="0" applyFont="1" applyFill="1" applyBorder="1"/>
    <xf numFmtId="0" fontId="31" fillId="17" borderId="16" xfId="0" applyFont="1" applyFill="1" applyBorder="1" applyAlignment="1">
      <alignment horizontal="left"/>
    </xf>
    <xf numFmtId="166" fontId="31" fillId="17" borderId="16" xfId="0" applyNumberFormat="1" applyFont="1" applyFill="1" applyBorder="1" applyAlignment="1">
      <alignment horizontal="center"/>
    </xf>
    <xf numFmtId="44" fontId="31" fillId="17" borderId="18" xfId="2" applyFont="1" applyFill="1" applyBorder="1" applyAlignment="1">
      <alignment horizontal="center"/>
    </xf>
    <xf numFmtId="0" fontId="31" fillId="17" borderId="55" xfId="0" applyFont="1" applyFill="1" applyBorder="1" applyAlignment="1"/>
    <xf numFmtId="0" fontId="31" fillId="17" borderId="16" xfId="0" quotePrefix="1" applyFont="1" applyFill="1" applyBorder="1" applyAlignment="1">
      <alignment horizontal="center"/>
    </xf>
    <xf numFmtId="0" fontId="31" fillId="17" borderId="0" xfId="0" applyFont="1" applyFill="1" applyBorder="1"/>
    <xf numFmtId="164" fontId="31" fillId="17" borderId="16" xfId="0" applyNumberFormat="1" applyFont="1" applyFill="1" applyBorder="1" applyAlignment="1">
      <alignment horizontal="center"/>
    </xf>
    <xf numFmtId="165" fontId="18" fillId="17" borderId="16" xfId="0" applyNumberFormat="1" applyFont="1" applyFill="1" applyBorder="1" applyAlignment="1">
      <alignment horizontal="center"/>
    </xf>
    <xf numFmtId="0" fontId="18" fillId="17" borderId="16" xfId="0" quotePrefix="1" applyFont="1" applyFill="1" applyBorder="1" applyAlignment="1">
      <alignment horizontal="center"/>
    </xf>
    <xf numFmtId="0" fontId="18" fillId="17" borderId="0" xfId="0" applyFont="1" applyFill="1" applyBorder="1"/>
    <xf numFmtId="0" fontId="18" fillId="17" borderId="16" xfId="0" applyFont="1" applyFill="1" applyBorder="1" applyAlignment="1">
      <alignment horizontal="left"/>
    </xf>
    <xf numFmtId="0" fontId="18" fillId="17" borderId="16" xfId="0" applyFont="1" applyFill="1" applyBorder="1"/>
    <xf numFmtId="164" fontId="18" fillId="17" borderId="16" xfId="0" applyNumberFormat="1" applyFont="1" applyFill="1" applyBorder="1" applyAlignment="1">
      <alignment horizontal="center"/>
    </xf>
    <xf numFmtId="44" fontId="18" fillId="17" borderId="18" xfId="2" applyFont="1" applyFill="1" applyBorder="1" applyAlignment="1">
      <alignment horizontal="center"/>
    </xf>
    <xf numFmtId="0" fontId="18" fillId="17" borderId="6" xfId="0" applyFont="1" applyFill="1" applyBorder="1" applyAlignment="1">
      <alignment horizontal="center"/>
    </xf>
    <xf numFmtId="0" fontId="18" fillId="17" borderId="7" xfId="0" applyFont="1" applyFill="1" applyBorder="1" applyAlignment="1">
      <alignment horizontal="center"/>
    </xf>
    <xf numFmtId="0" fontId="18" fillId="17" borderId="55" xfId="0" applyFont="1" applyFill="1" applyBorder="1" applyAlignment="1"/>
    <xf numFmtId="0" fontId="30" fillId="17" borderId="7" xfId="0" applyFont="1" applyFill="1" applyBorder="1" applyAlignment="1">
      <alignment horizontal="center"/>
    </xf>
    <xf numFmtId="0" fontId="18" fillId="17" borderId="16" xfId="0" quotePrefix="1" applyFont="1" applyFill="1" applyBorder="1" applyAlignment="1">
      <alignment horizontal="left"/>
    </xf>
    <xf numFmtId="164" fontId="1" fillId="17" borderId="16" xfId="0" applyNumberFormat="1" applyFont="1" applyFill="1" applyBorder="1" applyAlignment="1">
      <alignment horizontal="center"/>
    </xf>
    <xf numFmtId="0" fontId="8" fillId="17" borderId="55" xfId="0" quotePrefix="1" applyFont="1" applyFill="1" applyBorder="1" applyAlignment="1">
      <alignment horizontal="center"/>
    </xf>
    <xf numFmtId="165" fontId="8" fillId="17" borderId="31" xfId="0" applyNumberFormat="1" applyFont="1" applyFill="1" applyBorder="1" applyAlignment="1">
      <alignment horizontal="center"/>
    </xf>
    <xf numFmtId="0" fontId="8" fillId="17" borderId="55" xfId="0" applyFont="1" applyFill="1" applyBorder="1" applyAlignment="1">
      <alignment horizontal="center"/>
    </xf>
    <xf numFmtId="44" fontId="8" fillId="17" borderId="18" xfId="0" applyNumberFormat="1" applyFont="1" applyFill="1" applyBorder="1"/>
    <xf numFmtId="44" fontId="8" fillId="17" borderId="0" xfId="2" applyFont="1" applyFill="1" applyBorder="1" applyAlignment="1">
      <alignment horizontal="center"/>
    </xf>
    <xf numFmtId="0" fontId="32" fillId="17" borderId="7" xfId="0" applyFont="1" applyFill="1" applyBorder="1" applyAlignment="1">
      <alignment horizontal="center"/>
    </xf>
    <xf numFmtId="0" fontId="8" fillId="17" borderId="47" xfId="0" quotePrefix="1" applyFont="1" applyFill="1" applyBorder="1" applyAlignment="1"/>
    <xf numFmtId="0" fontId="8" fillId="17" borderId="16" xfId="0" applyFont="1" applyFill="1" applyBorder="1" applyAlignment="1">
      <alignment horizontal="center" vertical="top"/>
    </xf>
    <xf numFmtId="0" fontId="8" fillId="17" borderId="16" xfId="0" quotePrefix="1" applyFont="1" applyFill="1" applyBorder="1" applyAlignment="1">
      <alignment horizontal="center" vertical="center"/>
    </xf>
    <xf numFmtId="0" fontId="8" fillId="17" borderId="0" xfId="0" applyFont="1" applyFill="1" applyBorder="1" applyAlignment="1">
      <alignment horizontal="center" vertical="center"/>
    </xf>
    <xf numFmtId="0" fontId="0" fillId="17" borderId="47" xfId="0" quotePrefix="1" applyFont="1" applyFill="1" applyBorder="1" applyAlignment="1"/>
    <xf numFmtId="0" fontId="8" fillId="17" borderId="17" xfId="0" applyFont="1" applyFill="1" applyBorder="1" applyAlignment="1">
      <alignment horizontal="center"/>
    </xf>
    <xf numFmtId="0" fontId="33" fillId="17" borderId="16" xfId="0" applyFont="1" applyFill="1" applyBorder="1" applyAlignment="1">
      <alignment horizontal="center"/>
    </xf>
    <xf numFmtId="165" fontId="33" fillId="17" borderId="16" xfId="0" applyNumberFormat="1" applyFont="1" applyFill="1" applyBorder="1" applyAlignment="1">
      <alignment horizontal="center"/>
    </xf>
    <xf numFmtId="0" fontId="33" fillId="17" borderId="16" xfId="0" quotePrefix="1" applyFont="1" applyFill="1" applyBorder="1" applyAlignment="1">
      <alignment horizontal="center"/>
    </xf>
    <xf numFmtId="0" fontId="33" fillId="17" borderId="16" xfId="0" applyFont="1" applyFill="1" applyBorder="1"/>
    <xf numFmtId="0" fontId="33" fillId="17" borderId="16" xfId="0" applyFont="1" applyFill="1" applyBorder="1" applyAlignment="1">
      <alignment horizontal="left"/>
    </xf>
    <xf numFmtId="166" fontId="33" fillId="17" borderId="16" xfId="0" applyNumberFormat="1" applyFont="1" applyFill="1" applyBorder="1" applyAlignment="1">
      <alignment horizontal="center"/>
    </xf>
    <xf numFmtId="44" fontId="33" fillId="17" borderId="18" xfId="2" applyFont="1" applyFill="1" applyBorder="1" applyAlignment="1">
      <alignment horizontal="center"/>
    </xf>
    <xf numFmtId="0" fontId="33" fillId="17" borderId="6" xfId="0" applyFont="1" applyFill="1" applyBorder="1" applyAlignment="1">
      <alignment horizontal="center"/>
    </xf>
    <xf numFmtId="0" fontId="33" fillId="17" borderId="7" xfId="0" applyFont="1" applyFill="1" applyBorder="1" applyAlignment="1">
      <alignment horizontal="center"/>
    </xf>
    <xf numFmtId="0" fontId="33" fillId="17" borderId="55" xfId="0" applyFont="1" applyFill="1" applyBorder="1" applyAlignment="1"/>
    <xf numFmtId="0" fontId="18" fillId="17" borderId="47" xfId="0" quotePrefix="1" applyFont="1" applyFill="1" applyBorder="1" applyAlignment="1"/>
    <xf numFmtId="0" fontId="18" fillId="17" borderId="55" xfId="0" quotePrefix="1" applyFont="1" applyFill="1" applyBorder="1" applyAlignment="1">
      <alignment horizontal="center"/>
    </xf>
    <xf numFmtId="0" fontId="18" fillId="17" borderId="55" xfId="0" applyFont="1" applyFill="1" applyBorder="1" applyAlignment="1">
      <alignment horizontal="center"/>
    </xf>
    <xf numFmtId="0" fontId="36" fillId="17" borderId="6" xfId="0" applyFont="1" applyFill="1" applyBorder="1" applyAlignment="1">
      <alignment horizontal="center"/>
    </xf>
    <xf numFmtId="0" fontId="37" fillId="17" borderId="6" xfId="0" applyFont="1" applyFill="1" applyBorder="1" applyAlignment="1">
      <alignment horizontal="center"/>
    </xf>
    <xf numFmtId="164" fontId="35" fillId="17" borderId="16" xfId="0" applyNumberFormat="1" applyFont="1" applyFill="1" applyBorder="1" applyAlignment="1">
      <alignment horizontal="center"/>
    </xf>
    <xf numFmtId="0" fontId="8" fillId="17" borderId="16" xfId="0" applyFont="1" applyFill="1" applyBorder="1" applyAlignment="1"/>
    <xf numFmtId="0" fontId="8" fillId="17" borderId="16" xfId="0" applyFont="1" applyFill="1" applyBorder="1" applyAlignment="1">
      <alignment horizontal="left" vertical="top"/>
    </xf>
    <xf numFmtId="165" fontId="18" fillId="17" borderId="31" xfId="0" applyNumberFormat="1" applyFont="1" applyFill="1" applyBorder="1" applyAlignment="1">
      <alignment horizontal="center"/>
    </xf>
    <xf numFmtId="165" fontId="8" fillId="17" borderId="31" xfId="0" quotePrefix="1" applyNumberFormat="1" applyFont="1" applyFill="1" applyBorder="1" applyAlignment="1">
      <alignment horizontal="center"/>
    </xf>
    <xf numFmtId="44" fontId="8" fillId="17" borderId="6" xfId="0" applyNumberFormat="1" applyFont="1" applyFill="1" applyBorder="1" applyAlignment="1">
      <alignment horizontal="center"/>
    </xf>
    <xf numFmtId="0" fontId="8" fillId="17" borderId="19" xfId="0" quotePrefix="1" applyFont="1" applyFill="1" applyBorder="1" applyAlignment="1">
      <alignment horizontal="left" vertical="center"/>
    </xf>
    <xf numFmtId="9" fontId="8" fillId="17" borderId="55" xfId="0" applyNumberFormat="1" applyFont="1" applyFill="1" applyBorder="1" applyAlignment="1"/>
    <xf numFmtId="0" fontId="8" fillId="17" borderId="55" xfId="0" applyFont="1" applyFill="1" applyBorder="1" applyAlignment="1">
      <alignment horizontal="left" vertical="center"/>
    </xf>
    <xf numFmtId="0" fontId="8" fillId="17" borderId="19" xfId="0" applyFont="1" applyFill="1" applyBorder="1" applyAlignment="1">
      <alignment horizontal="left" vertical="center"/>
    </xf>
    <xf numFmtId="0" fontId="8" fillId="17" borderId="19" xfId="0" quotePrefix="1" applyFont="1" applyFill="1" applyBorder="1" applyAlignment="1"/>
    <xf numFmtId="0" fontId="41" fillId="17" borderId="16" xfId="0" applyFont="1" applyFill="1" applyBorder="1" applyAlignment="1">
      <alignment horizontal="left"/>
    </xf>
    <xf numFmtId="0" fontId="0" fillId="17" borderId="19" xfId="0" applyFont="1" applyFill="1" applyBorder="1" applyAlignment="1">
      <alignment horizontal="left" vertical="center"/>
    </xf>
    <xf numFmtId="0" fontId="43" fillId="17" borderId="6" xfId="0" applyFont="1" applyFill="1" applyBorder="1" applyAlignment="1">
      <alignment horizontal="center"/>
    </xf>
    <xf numFmtId="165" fontId="8" fillId="17" borderId="16" xfId="0" applyNumberFormat="1" applyFont="1" applyFill="1" applyBorder="1" applyAlignment="1">
      <alignment horizontal="center" vertical="center"/>
    </xf>
    <xf numFmtId="0" fontId="8" fillId="17" borderId="16" xfId="0" applyFont="1" applyFill="1" applyBorder="1" applyAlignment="1">
      <alignment vertical="center"/>
    </xf>
    <xf numFmtId="0" fontId="18" fillId="17" borderId="16" xfId="0" applyFont="1" applyFill="1" applyBorder="1" applyAlignment="1">
      <alignment horizontal="left" vertical="center"/>
    </xf>
    <xf numFmtId="0" fontId="0" fillId="17" borderId="16" xfId="0" applyFont="1" applyFill="1" applyBorder="1" applyAlignment="1">
      <alignment horizontal="center" vertical="center"/>
    </xf>
    <xf numFmtId="166" fontId="8" fillId="17" borderId="16" xfId="0" applyNumberFormat="1" applyFont="1" applyFill="1" applyBorder="1" applyAlignment="1">
      <alignment horizontal="center" vertical="center"/>
    </xf>
    <xf numFmtId="164" fontId="8" fillId="17" borderId="16" xfId="0" applyNumberFormat="1" applyFont="1" applyFill="1" applyBorder="1" applyAlignment="1">
      <alignment horizontal="center" vertical="center"/>
    </xf>
    <xf numFmtId="44" fontId="8" fillId="17" borderId="18" xfId="2" applyFont="1" applyFill="1" applyBorder="1" applyAlignment="1">
      <alignment horizontal="center" vertical="center"/>
    </xf>
    <xf numFmtId="0" fontId="43" fillId="17" borderId="6" xfId="0" applyFont="1" applyFill="1" applyBorder="1" applyAlignment="1">
      <alignment horizontal="center" vertical="center"/>
    </xf>
    <xf numFmtId="0" fontId="8" fillId="17" borderId="7" xfId="0" applyFont="1" applyFill="1" applyBorder="1" applyAlignment="1">
      <alignment horizontal="center" vertical="center"/>
    </xf>
    <xf numFmtId="0" fontId="8" fillId="17" borderId="55" xfId="0" quotePrefix="1" applyFont="1" applyFill="1" applyBorder="1" applyAlignment="1">
      <alignment vertical="center"/>
    </xf>
    <xf numFmtId="0" fontId="0" fillId="17" borderId="47" xfId="0" quotePrefix="1" applyFill="1" applyBorder="1" applyAlignment="1">
      <alignment vertical="center"/>
    </xf>
    <xf numFmtId="0" fontId="8" fillId="17" borderId="55" xfId="0" applyFont="1" applyFill="1" applyBorder="1" applyAlignment="1">
      <alignment horizontal="center" vertical="center"/>
    </xf>
    <xf numFmtId="165" fontId="8" fillId="17" borderId="31" xfId="0" applyNumberFormat="1" applyFont="1" applyFill="1" applyBorder="1" applyAlignment="1">
      <alignment horizontal="center" vertical="center"/>
    </xf>
    <xf numFmtId="0" fontId="8" fillId="17" borderId="47" xfId="0" quotePrefix="1" applyFont="1" applyFill="1" applyBorder="1" applyAlignment="1">
      <alignment horizontal="left"/>
    </xf>
    <xf numFmtId="0" fontId="8" fillId="17" borderId="55" xfId="0" quotePrefix="1" applyFont="1" applyFill="1" applyBorder="1" applyAlignment="1">
      <alignment horizontal="left" vertical="center"/>
    </xf>
    <xf numFmtId="0" fontId="0" fillId="17" borderId="55" xfId="0" applyFont="1" applyFill="1" applyBorder="1" applyAlignment="1">
      <alignment horizontal="left" vertical="center"/>
    </xf>
    <xf numFmtId="165" fontId="8" fillId="17" borderId="16" xfId="0" quotePrefix="1" applyNumberFormat="1" applyFont="1" applyFill="1" applyBorder="1" applyAlignment="1">
      <alignment horizontal="center"/>
    </xf>
    <xf numFmtId="44" fontId="8" fillId="17" borderId="18" xfId="2" quotePrefix="1" applyFont="1" applyFill="1" applyBorder="1" applyAlignment="1">
      <alignment horizontal="center"/>
    </xf>
    <xf numFmtId="0" fontId="8" fillId="17" borderId="16" xfId="0" quotePrefix="1" applyFont="1" applyFill="1" applyBorder="1"/>
    <xf numFmtId="44" fontId="34" fillId="17" borderId="18" xfId="2" applyFont="1" applyFill="1" applyBorder="1" applyAlignment="1">
      <alignment horizontal="center"/>
    </xf>
    <xf numFmtId="0" fontId="0" fillId="17" borderId="0" xfId="0" applyFont="1" applyFill="1" applyAlignment="1">
      <alignment horizontal="center"/>
    </xf>
    <xf numFmtId="0" fontId="8" fillId="17" borderId="0" xfId="0" applyFont="1" applyFill="1" applyAlignment="1">
      <alignment horizontal="center"/>
    </xf>
    <xf numFmtId="0" fontId="8" fillId="17" borderId="0" xfId="0" applyFont="1" applyFill="1"/>
    <xf numFmtId="0" fontId="8" fillId="17" borderId="15" xfId="0" applyFont="1" applyFill="1" applyBorder="1" applyAlignment="1">
      <alignment horizontal="left" vertical="center"/>
    </xf>
    <xf numFmtId="44" fontId="8" fillId="17" borderId="6" xfId="2" applyFont="1" applyFill="1" applyBorder="1" applyAlignment="1">
      <alignment horizontal="center"/>
    </xf>
    <xf numFmtId="44" fontId="8" fillId="17" borderId="19" xfId="0" applyNumberFormat="1" applyFont="1" applyFill="1" applyBorder="1" applyAlignment="1">
      <alignment horizontal="left" vertical="center"/>
    </xf>
    <xf numFmtId="164" fontId="8" fillId="17" borderId="55" xfId="0" applyNumberFormat="1" applyFont="1" applyFill="1" applyBorder="1" applyAlignment="1">
      <alignment horizontal="center"/>
    </xf>
    <xf numFmtId="0" fontId="96" fillId="6" borderId="0" xfId="0" applyFont="1" applyFill="1" applyAlignment="1">
      <alignment horizontal="left" vertical="center"/>
    </xf>
    <xf numFmtId="0" fontId="27" fillId="6" borderId="0" xfId="0" applyFont="1" applyFill="1" applyAlignment="1">
      <alignment vertical="center"/>
    </xf>
    <xf numFmtId="165" fontId="59" fillId="6" borderId="0" xfId="0" applyNumberFormat="1" applyFont="1" applyFill="1" applyAlignment="1">
      <alignment horizontal="left" vertical="center"/>
    </xf>
    <xf numFmtId="165" fontId="3" fillId="6" borderId="0" xfId="0" applyNumberFormat="1" applyFont="1" applyFill="1" applyAlignment="1">
      <alignment horizontal="left" vertical="center"/>
    </xf>
    <xf numFmtId="0" fontId="1" fillId="6" borderId="0" xfId="0" applyFont="1" applyFill="1" applyAlignment="1">
      <alignment horizontal="center" vertical="center"/>
    </xf>
    <xf numFmtId="0" fontId="1" fillId="6" borderId="0" xfId="0" applyFont="1" applyFill="1" applyAlignment="1">
      <alignment horizontal="left" vertical="center"/>
    </xf>
    <xf numFmtId="0" fontId="48" fillId="6" borderId="0" xfId="0" applyFont="1" applyFill="1" applyAlignment="1">
      <alignment horizontal="left" vertical="center" wrapText="1" indent="1"/>
    </xf>
    <xf numFmtId="0" fontId="48" fillId="6" borderId="0" xfId="0" quotePrefix="1" applyFont="1" applyFill="1" applyAlignment="1">
      <alignment vertical="top" wrapText="1"/>
    </xf>
    <xf numFmtId="0" fontId="1" fillId="6" borderId="0" xfId="0" applyFont="1" applyFill="1" applyAlignment="1">
      <alignment vertical="center"/>
    </xf>
    <xf numFmtId="166" fontId="1" fillId="6" borderId="0" xfId="0" applyNumberFormat="1" applyFont="1" applyFill="1" applyAlignment="1">
      <alignment horizontal="center" vertical="center"/>
    </xf>
    <xf numFmtId="164" fontId="1" fillId="6" borderId="0" xfId="0" applyNumberFormat="1" applyFont="1" applyFill="1" applyAlignment="1">
      <alignment horizontal="center" vertical="center"/>
    </xf>
    <xf numFmtId="44" fontId="1" fillId="6" borderId="0" xfId="2" applyFont="1" applyFill="1" applyAlignment="1">
      <alignment horizontal="center" vertical="center"/>
    </xf>
    <xf numFmtId="165" fontId="1" fillId="6" borderId="0" xfId="0" applyNumberFormat="1" applyFont="1" applyFill="1" applyAlignment="1">
      <alignment horizontal="center" vertical="center"/>
    </xf>
    <xf numFmtId="0" fontId="7" fillId="6" borderId="0" xfId="0" applyFont="1" applyFill="1" applyAlignment="1">
      <alignment vertical="center"/>
    </xf>
    <xf numFmtId="0" fontId="59" fillId="6" borderId="0" xfId="0" applyFont="1" applyFill="1" applyAlignment="1">
      <alignment horizontal="left" vertical="center"/>
    </xf>
    <xf numFmtId="166" fontId="9" fillId="6" borderId="0" xfId="0" quotePrefix="1" applyNumberFormat="1" applyFont="1" applyFill="1" applyAlignment="1">
      <alignment horizontal="center" vertical="center"/>
    </xf>
    <xf numFmtId="164" fontId="9" fillId="6" borderId="0" xfId="0" quotePrefix="1" applyNumberFormat="1" applyFont="1" applyFill="1" applyAlignment="1">
      <alignment horizontal="center" vertical="center"/>
    </xf>
    <xf numFmtId="0" fontId="9" fillId="6" borderId="0" xfId="2" applyNumberFormat="1" applyFont="1" applyFill="1" applyAlignment="1">
      <alignment horizontal="center" vertical="center"/>
    </xf>
    <xf numFmtId="0" fontId="49" fillId="6" borderId="0" xfId="0" applyFont="1" applyFill="1" applyAlignment="1">
      <alignment horizontal="right" vertical="center"/>
    </xf>
    <xf numFmtId="0" fontId="58" fillId="0" borderId="97" xfId="1" applyNumberFormat="1" applyFont="1" applyFill="1" applyBorder="1" applyAlignment="1">
      <alignment horizontal="center" vertical="center" wrapText="1"/>
    </xf>
    <xf numFmtId="14" fontId="58" fillId="0" borderId="13" xfId="1" applyNumberFormat="1" applyFont="1" applyFill="1" applyBorder="1" applyAlignment="1">
      <alignment horizontal="center" vertical="center" wrapText="1"/>
    </xf>
    <xf numFmtId="0" fontId="58" fillId="0" borderId="13" xfId="1" applyNumberFormat="1" applyFont="1" applyFill="1" applyBorder="1" applyAlignment="1">
      <alignment horizontal="center" vertical="center" wrapText="1"/>
    </xf>
    <xf numFmtId="43" fontId="58" fillId="0" borderId="13" xfId="1" applyFont="1" applyFill="1" applyBorder="1" applyAlignment="1">
      <alignment horizontal="center" vertical="center" wrapText="1"/>
    </xf>
    <xf numFmtId="14" fontId="58" fillId="0" borderId="36" xfId="1" applyNumberFormat="1" applyFont="1" applyFill="1" applyBorder="1" applyAlignment="1">
      <alignment horizontal="center" vertical="center" wrapText="1"/>
    </xf>
    <xf numFmtId="14" fontId="58" fillId="0" borderId="146" xfId="1" applyNumberFormat="1" applyFont="1" applyFill="1" applyBorder="1" applyAlignment="1">
      <alignment horizontal="center" vertical="center" wrapText="1"/>
    </xf>
    <xf numFmtId="14" fontId="58" fillId="0" borderId="147" xfId="1" applyNumberFormat="1" applyFont="1" applyFill="1" applyBorder="1" applyAlignment="1">
      <alignment horizontal="center" vertical="center" wrapText="1"/>
    </xf>
    <xf numFmtId="164" fontId="0" fillId="22" borderId="16" xfId="0" applyNumberFormat="1" applyFont="1" applyFill="1" applyBorder="1" applyAlignment="1">
      <alignment horizontal="center"/>
    </xf>
    <xf numFmtId="164" fontId="0" fillId="22" borderId="47" xfId="0" quotePrefix="1" applyNumberFormat="1" applyFont="1" applyFill="1" applyBorder="1" applyAlignment="1">
      <alignment horizontal="left"/>
    </xf>
    <xf numFmtId="0" fontId="8" fillId="8" borderId="16" xfId="0" applyFont="1" applyFill="1" applyBorder="1" applyAlignment="1">
      <alignment horizontal="center"/>
    </xf>
    <xf numFmtId="165" fontId="8" fillId="8" borderId="16" xfId="0" applyNumberFormat="1" applyFont="1" applyFill="1" applyBorder="1" applyAlignment="1">
      <alignment horizontal="center"/>
    </xf>
    <xf numFmtId="0" fontId="8" fillId="8" borderId="16" xfId="0" quotePrefix="1" applyFont="1" applyFill="1" applyBorder="1" applyAlignment="1">
      <alignment horizontal="center"/>
    </xf>
    <xf numFmtId="0" fontId="8" fillId="8" borderId="16" xfId="0" applyFont="1" applyFill="1" applyBorder="1"/>
    <xf numFmtId="0" fontId="8" fillId="8" borderId="16" xfId="0" quotePrefix="1" applyFont="1" applyFill="1" applyBorder="1" applyAlignment="1">
      <alignment horizontal="left"/>
    </xf>
    <xf numFmtId="166" fontId="8" fillId="8" borderId="16" xfId="0" applyNumberFormat="1" applyFont="1" applyFill="1" applyBorder="1" applyAlignment="1">
      <alignment horizontal="center"/>
    </xf>
    <xf numFmtId="164" fontId="8" fillId="8" borderId="16" xfId="0" quotePrefix="1" applyNumberFormat="1" applyFont="1" applyFill="1" applyBorder="1" applyAlignment="1">
      <alignment horizontal="center"/>
    </xf>
    <xf numFmtId="44" fontId="8" fillId="8" borderId="18" xfId="2" applyFont="1" applyFill="1" applyBorder="1" applyAlignment="1">
      <alignment horizontal="center"/>
    </xf>
    <xf numFmtId="0" fontId="8" fillId="28" borderId="16" xfId="0" applyFont="1" applyFill="1" applyBorder="1" applyAlignment="1">
      <alignment horizontal="center"/>
    </xf>
    <xf numFmtId="165" fontId="8" fillId="28" borderId="16" xfId="0" applyNumberFormat="1" applyFont="1" applyFill="1" applyBorder="1" applyAlignment="1">
      <alignment horizontal="center"/>
    </xf>
    <xf numFmtId="0" fontId="8" fillId="28" borderId="16" xfId="0" quotePrefix="1" applyFont="1" applyFill="1" applyBorder="1" applyAlignment="1">
      <alignment horizontal="center"/>
    </xf>
    <xf numFmtId="0" fontId="8" fillId="28" borderId="16" xfId="0" applyFont="1" applyFill="1" applyBorder="1"/>
    <xf numFmtId="166" fontId="8" fillId="28" borderId="16" xfId="0" applyNumberFormat="1" applyFont="1" applyFill="1" applyBorder="1" applyAlignment="1">
      <alignment horizontal="center"/>
    </xf>
    <xf numFmtId="164" fontId="8" fillId="28" borderId="16" xfId="0" quotePrefix="1" applyNumberFormat="1" applyFont="1" applyFill="1" applyBorder="1" applyAlignment="1">
      <alignment horizontal="center"/>
    </xf>
    <xf numFmtId="44" fontId="8" fillId="28" borderId="18" xfId="2" applyFont="1" applyFill="1" applyBorder="1" applyAlignment="1">
      <alignment horizontal="center"/>
    </xf>
    <xf numFmtId="0" fontId="8" fillId="28" borderId="0" xfId="0" applyFont="1" applyFill="1"/>
    <xf numFmtId="0" fontId="8" fillId="20" borderId="16" xfId="0" applyFont="1" applyFill="1" applyBorder="1" applyAlignment="1">
      <alignment horizontal="center"/>
    </xf>
    <xf numFmtId="165" fontId="8" fillId="20" borderId="16" xfId="0" applyNumberFormat="1" applyFont="1" applyFill="1" applyBorder="1" applyAlignment="1">
      <alignment horizontal="center"/>
    </xf>
    <xf numFmtId="0" fontId="8" fillId="20" borderId="16" xfId="0" quotePrefix="1" applyFont="1" applyFill="1" applyBorder="1" applyAlignment="1">
      <alignment horizontal="center"/>
    </xf>
    <xf numFmtId="0" fontId="8" fillId="20" borderId="16" xfId="0" applyFont="1" applyFill="1" applyBorder="1"/>
    <xf numFmtId="0" fontId="8" fillId="20" borderId="16" xfId="0" quotePrefix="1" applyFont="1" applyFill="1" applyBorder="1" applyAlignment="1">
      <alignment horizontal="left"/>
    </xf>
    <xf numFmtId="166" fontId="8" fillId="20" borderId="16" xfId="0" applyNumberFormat="1" applyFont="1" applyFill="1" applyBorder="1" applyAlignment="1">
      <alignment horizontal="center"/>
    </xf>
    <xf numFmtId="164" fontId="8" fillId="20" borderId="16" xfId="0" quotePrefix="1" applyNumberFormat="1" applyFont="1" applyFill="1" applyBorder="1" applyAlignment="1">
      <alignment horizontal="center"/>
    </xf>
    <xf numFmtId="44" fontId="8" fillId="20" borderId="18" xfId="2" applyFont="1" applyFill="1" applyBorder="1" applyAlignment="1">
      <alignment horizontal="center"/>
    </xf>
    <xf numFmtId="0" fontId="8" fillId="20" borderId="0" xfId="0" applyFont="1" applyFill="1"/>
    <xf numFmtId="0" fontId="8" fillId="2" borderId="16" xfId="0" applyFont="1" applyFill="1" applyBorder="1" applyAlignment="1">
      <alignment horizontal="center"/>
    </xf>
    <xf numFmtId="165" fontId="8" fillId="2" borderId="16" xfId="0" applyNumberFormat="1" applyFont="1" applyFill="1" applyBorder="1" applyAlignment="1">
      <alignment horizontal="center"/>
    </xf>
    <xf numFmtId="0" fontId="8" fillId="2" borderId="16" xfId="0" quotePrefix="1" applyFont="1" applyFill="1" applyBorder="1" applyAlignment="1">
      <alignment horizontal="center"/>
    </xf>
    <xf numFmtId="0" fontId="8" fillId="2" borderId="16" xfId="0" applyFont="1" applyFill="1" applyBorder="1"/>
    <xf numFmtId="0" fontId="8" fillId="2" borderId="16" xfId="0" quotePrefix="1" applyFont="1" applyFill="1" applyBorder="1" applyAlignment="1">
      <alignment horizontal="left"/>
    </xf>
    <xf numFmtId="166" fontId="8" fillId="2" borderId="16" xfId="0" applyNumberFormat="1" applyFont="1" applyFill="1" applyBorder="1" applyAlignment="1">
      <alignment horizontal="center"/>
    </xf>
    <xf numFmtId="164" fontId="8" fillId="2" borderId="16" xfId="0" quotePrefix="1" applyNumberFormat="1" applyFont="1" applyFill="1" applyBorder="1" applyAlignment="1">
      <alignment horizontal="center"/>
    </xf>
    <xf numFmtId="44" fontId="8" fillId="2" borderId="18" xfId="2" applyFont="1" applyFill="1" applyBorder="1" applyAlignment="1">
      <alignment horizontal="center"/>
    </xf>
    <xf numFmtId="0" fontId="8" fillId="2" borderId="0" xfId="0" applyFont="1" applyFill="1"/>
    <xf numFmtId="43" fontId="18" fillId="0" borderId="0" xfId="1" applyFont="1" applyFill="1" applyBorder="1"/>
    <xf numFmtId="165" fontId="8" fillId="13" borderId="16" xfId="0" applyNumberFormat="1" applyFont="1" applyFill="1" applyBorder="1" applyAlignment="1">
      <alignment horizontal="center"/>
    </xf>
    <xf numFmtId="0" fontId="8" fillId="13" borderId="16" xfId="0" quotePrefix="1" applyFont="1" applyFill="1" applyBorder="1" applyAlignment="1">
      <alignment horizontal="center"/>
    </xf>
    <xf numFmtId="0" fontId="8" fillId="13" borderId="16" xfId="0" applyFont="1" applyFill="1" applyBorder="1"/>
    <xf numFmtId="166" fontId="8" fillId="13" borderId="16" xfId="0" applyNumberFormat="1" applyFont="1" applyFill="1" applyBorder="1" applyAlignment="1">
      <alignment horizontal="center"/>
    </xf>
    <xf numFmtId="164" fontId="8" fillId="13" borderId="16" xfId="0" quotePrefix="1" applyNumberFormat="1" applyFont="1" applyFill="1" applyBorder="1" applyAlignment="1">
      <alignment horizontal="center"/>
    </xf>
    <xf numFmtId="44" fontId="8" fillId="13" borderId="18" xfId="2" applyFont="1" applyFill="1" applyBorder="1" applyAlignment="1">
      <alignment horizontal="center"/>
    </xf>
    <xf numFmtId="0" fontId="8" fillId="13" borderId="19" xfId="0" applyFont="1" applyFill="1" applyBorder="1" applyAlignment="1">
      <alignment horizontal="left" vertical="center"/>
    </xf>
    <xf numFmtId="0" fontId="8" fillId="13" borderId="47" xfId="0" quotePrefix="1" applyFont="1" applyFill="1" applyBorder="1" applyAlignment="1"/>
    <xf numFmtId="0" fontId="8" fillId="13" borderId="0" xfId="0" applyFont="1" applyFill="1"/>
    <xf numFmtId="0" fontId="8" fillId="6" borderId="0" xfId="0" applyFont="1" applyFill="1"/>
    <xf numFmtId="165" fontId="8" fillId="0" borderId="16" xfId="0" applyNumberFormat="1" applyFont="1" applyFill="1" applyBorder="1" applyAlignment="1">
      <alignment horizontal="center"/>
    </xf>
    <xf numFmtId="0" fontId="8" fillId="0" borderId="16" xfId="0" applyFont="1" applyFill="1" applyBorder="1"/>
    <xf numFmtId="0" fontId="8" fillId="0" borderId="16" xfId="0" quotePrefix="1" applyFont="1" applyFill="1" applyBorder="1" applyAlignment="1">
      <alignment horizontal="left"/>
    </xf>
    <xf numFmtId="166" fontId="8" fillId="0" borderId="16" xfId="0" applyNumberFormat="1" applyFont="1" applyFill="1" applyBorder="1" applyAlignment="1">
      <alignment horizontal="center"/>
    </xf>
    <xf numFmtId="164" fontId="8" fillId="0" borderId="16" xfId="0" quotePrefix="1" applyNumberFormat="1" applyFont="1" applyFill="1" applyBorder="1" applyAlignment="1">
      <alignment horizontal="center"/>
    </xf>
    <xf numFmtId="44" fontId="8" fillId="0" borderId="18" xfId="2" applyFont="1" applyFill="1" applyBorder="1" applyAlignment="1">
      <alignment horizontal="center"/>
    </xf>
    <xf numFmtId="0" fontId="8" fillId="0" borderId="6" xfId="0" applyFont="1" applyFill="1" applyBorder="1" applyAlignment="1">
      <alignment horizontal="center"/>
    </xf>
    <xf numFmtId="0" fontId="8" fillId="0" borderId="7" xfId="0" applyFont="1" applyFill="1" applyBorder="1" applyAlignment="1">
      <alignment horizontal="center"/>
    </xf>
    <xf numFmtId="0" fontId="8" fillId="0" borderId="19" xfId="0" applyFont="1" applyFill="1" applyBorder="1" applyAlignment="1">
      <alignment horizontal="left" vertical="center"/>
    </xf>
    <xf numFmtId="0" fontId="8" fillId="0" borderId="47" xfId="0" quotePrefix="1" applyFont="1" applyFill="1" applyBorder="1" applyAlignment="1"/>
    <xf numFmtId="0" fontId="8" fillId="0" borderId="55" xfId="0" applyFont="1" applyFill="1" applyBorder="1" applyAlignment="1">
      <alignment horizontal="center"/>
    </xf>
    <xf numFmtId="165" fontId="8" fillId="0" borderId="31" xfId="0" applyNumberFormat="1" applyFont="1" applyFill="1" applyBorder="1" applyAlignment="1">
      <alignment horizontal="center"/>
    </xf>
    <xf numFmtId="0" fontId="8" fillId="21" borderId="16" xfId="0" applyFont="1" applyFill="1" applyBorder="1" applyAlignment="1">
      <alignment horizontal="center"/>
    </xf>
    <xf numFmtId="0" fontId="18" fillId="13" borderId="16" xfId="0" quotePrefix="1" applyFont="1" applyFill="1" applyBorder="1" applyAlignment="1">
      <alignment horizontal="left"/>
    </xf>
    <xf numFmtId="0" fontId="80" fillId="0" borderId="124" xfId="0" applyFont="1" applyFill="1" applyBorder="1" applyAlignment="1">
      <alignment horizontal="center" vertical="center" wrapText="1"/>
    </xf>
    <xf numFmtId="0" fontId="83" fillId="18" borderId="97" xfId="0" applyFont="1" applyFill="1" applyBorder="1" applyAlignment="1">
      <alignment horizontal="center" vertical="center" wrapText="1"/>
    </xf>
    <xf numFmtId="0" fontId="83" fillId="18" borderId="13" xfId="0" applyFont="1" applyFill="1" applyBorder="1" applyAlignment="1">
      <alignment horizontal="center" vertical="center" wrapText="1"/>
    </xf>
    <xf numFmtId="0" fontId="83" fillId="17" borderId="94" xfId="0" applyFont="1" applyFill="1" applyBorder="1" applyAlignment="1">
      <alignment vertical="center"/>
    </xf>
    <xf numFmtId="167" fontId="83" fillId="17" borderId="89" xfId="1" applyNumberFormat="1" applyFont="1" applyFill="1" applyBorder="1" applyAlignment="1">
      <alignment vertical="center"/>
    </xf>
    <xf numFmtId="167" fontId="83" fillId="17" borderId="41" xfId="1" applyNumberFormat="1" applyFont="1" applyFill="1" applyBorder="1" applyAlignment="1">
      <alignment vertical="center"/>
    </xf>
    <xf numFmtId="167" fontId="83" fillId="17" borderId="42" xfId="1" applyNumberFormat="1" applyFont="1" applyFill="1" applyBorder="1" applyAlignment="1">
      <alignment vertical="center"/>
    </xf>
    <xf numFmtId="0" fontId="83" fillId="17" borderId="89" xfId="0" applyFont="1" applyFill="1" applyBorder="1" applyAlignment="1">
      <alignment horizontal="center" vertical="center" wrapText="1"/>
    </xf>
    <xf numFmtId="0" fontId="83" fillId="17" borderId="41" xfId="0" applyFont="1" applyFill="1" applyBorder="1" applyAlignment="1">
      <alignment horizontal="center" vertical="center" wrapText="1"/>
    </xf>
    <xf numFmtId="0" fontId="83" fillId="17" borderId="90" xfId="0" applyFont="1" applyFill="1" applyBorder="1" applyAlignment="1">
      <alignment horizontal="center" vertical="center"/>
    </xf>
    <xf numFmtId="0" fontId="83" fillId="18" borderId="98" xfId="0" applyFont="1" applyFill="1" applyBorder="1" applyAlignment="1">
      <alignment vertical="center"/>
    </xf>
    <xf numFmtId="167" fontId="83" fillId="18" borderId="98" xfId="1" applyNumberFormat="1" applyFont="1" applyFill="1" applyBorder="1" applyAlignment="1">
      <alignment vertical="center"/>
    </xf>
    <xf numFmtId="0" fontId="83" fillId="18" borderId="98" xfId="0" applyFont="1" applyFill="1" applyBorder="1" applyAlignment="1">
      <alignment horizontal="center" vertical="center" wrapText="1"/>
    </xf>
    <xf numFmtId="0" fontId="83" fillId="18" borderId="98" xfId="0" applyFont="1" applyFill="1" applyBorder="1" applyAlignment="1">
      <alignment horizontal="center" vertical="center"/>
    </xf>
    <xf numFmtId="14" fontId="58" fillId="0" borderId="93" xfId="1" applyNumberFormat="1" applyFont="1" applyFill="1" applyBorder="1" applyAlignment="1">
      <alignment horizontal="center" vertical="center" wrapText="1"/>
    </xf>
    <xf numFmtId="14" fontId="58" fillId="0" borderId="130" xfId="1" applyNumberFormat="1" applyFont="1" applyFill="1" applyBorder="1" applyAlignment="1">
      <alignment horizontal="center" vertical="center" wrapText="1"/>
    </xf>
    <xf numFmtId="44" fontId="58" fillId="3" borderId="105" xfId="2" applyNumberFormat="1" applyFont="1" applyFill="1" applyBorder="1" applyAlignment="1">
      <alignment horizontal="right" vertical="center"/>
    </xf>
    <xf numFmtId="43" fontId="55" fillId="3" borderId="116" xfId="1" applyFont="1" applyFill="1" applyBorder="1" applyAlignment="1">
      <alignment horizontal="left"/>
    </xf>
    <xf numFmtId="165" fontId="74" fillId="0" borderId="59" xfId="0" applyNumberFormat="1" applyFont="1" applyFill="1" applyBorder="1" applyAlignment="1">
      <alignment horizontal="left" vertical="center"/>
    </xf>
    <xf numFmtId="165" fontId="74" fillId="0" borderId="13" xfId="0" applyNumberFormat="1" applyFont="1" applyFill="1" applyBorder="1" applyAlignment="1">
      <alignment horizontal="left" vertical="center"/>
    </xf>
    <xf numFmtId="44" fontId="74" fillId="0" borderId="59" xfId="2" applyFont="1" applyFill="1" applyBorder="1" applyAlignment="1">
      <alignment horizontal="right" vertical="center"/>
    </xf>
    <xf numFmtId="44" fontId="74" fillId="0" borderId="13" xfId="2" applyFont="1" applyFill="1" applyBorder="1" applyAlignment="1">
      <alignment horizontal="right" vertical="center"/>
    </xf>
    <xf numFmtId="164" fontId="74" fillId="0" borderId="117" xfId="2" applyNumberFormat="1" applyFont="1" applyFill="1" applyBorder="1" applyAlignment="1">
      <alignment horizontal="right" vertical="center"/>
    </xf>
    <xf numFmtId="0" fontId="74" fillId="0" borderId="61" xfId="1" applyNumberFormat="1" applyFont="1" applyFill="1" applyBorder="1" applyAlignment="1">
      <alignment horizontal="left" vertical="center"/>
    </xf>
    <xf numFmtId="178" fontId="6" fillId="12" borderId="140" xfId="1" applyNumberFormat="1" applyFont="1" applyFill="1" applyBorder="1" applyAlignment="1">
      <alignment horizontal="center"/>
    </xf>
    <xf numFmtId="0" fontId="80" fillId="0" borderId="123" xfId="0" applyFont="1" applyFill="1" applyBorder="1" applyAlignment="1">
      <alignment horizontal="left" vertical="center"/>
    </xf>
    <xf numFmtId="0" fontId="80" fillId="0" borderId="123" xfId="0" quotePrefix="1" applyFont="1" applyFill="1" applyBorder="1" applyAlignment="1">
      <alignment horizontal="center" vertical="center"/>
    </xf>
    <xf numFmtId="0" fontId="80" fillId="0" borderId="123" xfId="0" applyFont="1" applyFill="1" applyBorder="1" applyAlignment="1">
      <alignment horizontal="center" vertical="center" wrapText="1"/>
    </xf>
    <xf numFmtId="0" fontId="80" fillId="0" borderId="123" xfId="0" applyFont="1" applyFill="1" applyBorder="1" applyAlignment="1">
      <alignment horizontal="center" vertical="center"/>
    </xf>
    <xf numFmtId="0" fontId="80" fillId="0" borderId="124" xfId="0" applyFont="1" applyFill="1" applyBorder="1" applyAlignment="1">
      <alignment horizontal="center" vertical="center"/>
    </xf>
    <xf numFmtId="0" fontId="80" fillId="0" borderId="124" xfId="0" quotePrefix="1" applyFont="1" applyFill="1" applyBorder="1" applyAlignment="1">
      <alignment horizontal="center" vertical="center"/>
    </xf>
    <xf numFmtId="0" fontId="46" fillId="0" borderId="0" xfId="0" applyFont="1" applyAlignment="1">
      <alignment horizontal="left" vertical="center" wrapText="1"/>
    </xf>
    <xf numFmtId="0" fontId="80" fillId="0" borderId="0" xfId="0" applyFont="1" applyAlignment="1">
      <alignment horizontal="left" vertical="center" wrapText="1"/>
    </xf>
    <xf numFmtId="0" fontId="8" fillId="0" borderId="55" xfId="0" quotePrefix="1" applyFont="1" applyFill="1" applyBorder="1" applyAlignment="1">
      <alignment horizontal="center"/>
    </xf>
    <xf numFmtId="0" fontId="92" fillId="0" borderId="0" xfId="0" applyFont="1" applyFill="1" applyBorder="1" applyAlignment="1">
      <alignment horizontal="center" vertical="center"/>
    </xf>
    <xf numFmtId="17" fontId="47" fillId="0" borderId="0" xfId="0" applyNumberFormat="1" applyFont="1" applyFill="1" applyBorder="1" applyAlignment="1">
      <alignment horizontal="center" vertical="center" wrapText="1"/>
    </xf>
    <xf numFmtId="0" fontId="101" fillId="0" borderId="0" xfId="0" applyFont="1" applyFill="1"/>
    <xf numFmtId="165" fontId="13" fillId="0" borderId="13" xfId="0" applyNumberFormat="1" applyFont="1" applyFill="1" applyBorder="1" applyAlignment="1">
      <alignment horizontal="left" vertical="center"/>
    </xf>
    <xf numFmtId="0" fontId="54" fillId="0" borderId="0" xfId="1" applyNumberFormat="1" applyFont="1" applyFill="1" applyAlignment="1">
      <alignment horizontal="left"/>
    </xf>
    <xf numFmtId="0" fontId="55" fillId="0" borderId="0" xfId="1" applyNumberFormat="1" applyFont="1" applyFill="1" applyBorder="1" applyAlignment="1">
      <alignment horizontal="left"/>
    </xf>
    <xf numFmtId="43" fontId="102" fillId="0" borderId="0" xfId="1" applyFont="1" applyFill="1" applyAlignment="1">
      <alignment horizontal="left"/>
    </xf>
    <xf numFmtId="0" fontId="74" fillId="0" borderId="13" xfId="1" applyNumberFormat="1" applyFont="1" applyFill="1" applyBorder="1" applyAlignment="1">
      <alignment horizontal="left" vertical="center"/>
    </xf>
    <xf numFmtId="164" fontId="74" fillId="0" borderId="36" xfId="2" applyNumberFormat="1" applyFont="1" applyFill="1" applyBorder="1" applyAlignment="1">
      <alignment horizontal="right" vertical="center"/>
    </xf>
    <xf numFmtId="0" fontId="74" fillId="0" borderId="88" xfId="1" applyNumberFormat="1" applyFont="1" applyFill="1" applyBorder="1" applyAlignment="1">
      <alignment horizontal="left" vertical="center"/>
    </xf>
    <xf numFmtId="0" fontId="0" fillId="6" borderId="0" xfId="0" applyFont="1" applyFill="1" applyAlignment="1">
      <alignment horizontal="center" vertical="center"/>
    </xf>
    <xf numFmtId="0" fontId="0" fillId="17" borderId="13" xfId="0" applyFont="1" applyFill="1" applyBorder="1" applyAlignment="1">
      <alignment horizontal="center"/>
    </xf>
    <xf numFmtId="0" fontId="26" fillId="0" borderId="16" xfId="0" applyFont="1" applyFill="1" applyBorder="1" applyAlignment="1">
      <alignment horizontal="center"/>
    </xf>
    <xf numFmtId="0" fontId="26" fillId="13" borderId="16" xfId="0" applyFont="1" applyFill="1" applyBorder="1" applyAlignment="1">
      <alignment horizontal="center"/>
    </xf>
    <xf numFmtId="165" fontId="26" fillId="0" borderId="16" xfId="0" applyNumberFormat="1" applyFont="1" applyFill="1" applyBorder="1" applyAlignment="1">
      <alignment horizontal="center"/>
    </xf>
    <xf numFmtId="0" fontId="26" fillId="0" borderId="16" xfId="0" quotePrefix="1" applyFont="1" applyFill="1" applyBorder="1" applyAlignment="1">
      <alignment horizontal="center"/>
    </xf>
    <xf numFmtId="0" fontId="26" fillId="0" borderId="16" xfId="0" applyFont="1" applyFill="1" applyBorder="1"/>
    <xf numFmtId="0" fontId="26" fillId="0" borderId="16" xfId="0" quotePrefix="1" applyFont="1" applyFill="1" applyBorder="1" applyAlignment="1">
      <alignment horizontal="left"/>
    </xf>
    <xf numFmtId="166" fontId="26" fillId="0" borderId="16" xfId="0" applyNumberFormat="1" applyFont="1" applyFill="1" applyBorder="1" applyAlignment="1">
      <alignment horizontal="center"/>
    </xf>
    <xf numFmtId="164" fontId="26" fillId="0" borderId="16" xfId="0" quotePrefix="1" applyNumberFormat="1" applyFont="1" applyFill="1" applyBorder="1" applyAlignment="1">
      <alignment horizontal="center"/>
    </xf>
    <xf numFmtId="44" fontId="26" fillId="0" borderId="18" xfId="2" applyFont="1" applyFill="1" applyBorder="1" applyAlignment="1">
      <alignment horizontal="center"/>
    </xf>
    <xf numFmtId="0" fontId="26" fillId="0" borderId="6" xfId="0" applyFont="1" applyFill="1" applyBorder="1" applyAlignment="1">
      <alignment horizontal="center"/>
    </xf>
    <xf numFmtId="0" fontId="26" fillId="0" borderId="7" xfId="0" applyFont="1" applyFill="1" applyBorder="1" applyAlignment="1">
      <alignment horizontal="center"/>
    </xf>
    <xf numFmtId="0" fontId="26" fillId="0" borderId="19" xfId="0" applyFont="1" applyFill="1" applyBorder="1" applyAlignment="1">
      <alignment horizontal="left" vertical="center"/>
    </xf>
    <xf numFmtId="0" fontId="26" fillId="0" borderId="47" xfId="0" quotePrefix="1" applyFont="1" applyFill="1" applyBorder="1" applyAlignment="1"/>
    <xf numFmtId="0" fontId="26" fillId="0" borderId="55" xfId="0" applyFont="1" applyFill="1" applyBorder="1" applyAlignment="1">
      <alignment horizontal="center"/>
    </xf>
    <xf numFmtId="165" fontId="26" fillId="0" borderId="31" xfId="0" applyNumberFormat="1" applyFont="1" applyFill="1" applyBorder="1" applyAlignment="1">
      <alignment horizontal="center"/>
    </xf>
    <xf numFmtId="165" fontId="26" fillId="12" borderId="47" xfId="0" applyNumberFormat="1" applyFont="1" applyFill="1" applyBorder="1" applyAlignment="1">
      <alignment horizontal="center"/>
    </xf>
    <xf numFmtId="165" fontId="26" fillId="12" borderId="50" xfId="0" applyNumberFormat="1" applyFont="1" applyFill="1" applyBorder="1" applyAlignment="1">
      <alignment horizontal="center"/>
    </xf>
    <xf numFmtId="165" fontId="26" fillId="12" borderId="18" xfId="0" applyNumberFormat="1" applyFont="1" applyFill="1" applyBorder="1" applyAlignment="1">
      <alignment horizontal="center"/>
    </xf>
    <xf numFmtId="165" fontId="26" fillId="12" borderId="14" xfId="0" applyNumberFormat="1" applyFont="1" applyFill="1" applyBorder="1" applyAlignment="1">
      <alignment horizontal="center"/>
    </xf>
    <xf numFmtId="0" fontId="26" fillId="12" borderId="18" xfId="0" applyFont="1" applyFill="1" applyBorder="1" applyAlignment="1">
      <alignment horizontal="center"/>
    </xf>
    <xf numFmtId="1" fontId="26" fillId="12" borderId="18" xfId="1" applyNumberFormat="1" applyFont="1" applyFill="1" applyBorder="1" applyAlignment="1">
      <alignment horizontal="center"/>
    </xf>
    <xf numFmtId="165" fontId="26" fillId="12" borderId="6" xfId="0" applyNumberFormat="1" applyFont="1" applyFill="1" applyBorder="1" applyAlignment="1">
      <alignment horizontal="center"/>
    </xf>
    <xf numFmtId="0" fontId="26" fillId="12" borderId="7" xfId="0" applyFont="1" applyFill="1" applyBorder="1" applyAlignment="1">
      <alignment horizontal="left" shrinkToFit="1"/>
    </xf>
    <xf numFmtId="178" fontId="26" fillId="12" borderId="140" xfId="1" applyNumberFormat="1" applyFont="1" applyFill="1" applyBorder="1" applyAlignment="1">
      <alignment horizontal="center"/>
    </xf>
    <xf numFmtId="0" fontId="103" fillId="0" borderId="6" xfId="0" applyFont="1" applyFill="1" applyBorder="1" applyAlignment="1">
      <alignment horizontal="center"/>
    </xf>
    <xf numFmtId="9" fontId="26" fillId="0" borderId="16" xfId="6" applyFont="1" applyFill="1" applyBorder="1" applyAlignment="1">
      <alignment horizontal="center"/>
    </xf>
    <xf numFmtId="43" fontId="26" fillId="0" borderId="16" xfId="1" applyFont="1" applyFill="1" applyBorder="1" applyAlignment="1">
      <alignment horizontal="center"/>
    </xf>
    <xf numFmtId="43" fontId="26" fillId="0" borderId="7" xfId="1" applyFont="1" applyFill="1" applyBorder="1"/>
    <xf numFmtId="43" fontId="26" fillId="0" borderId="0" xfId="1" applyFont="1" applyFill="1" applyBorder="1"/>
    <xf numFmtId="177" fontId="26" fillId="0" borderId="124" xfId="1" applyNumberFormat="1" applyFont="1" applyFill="1" applyBorder="1" applyAlignment="1">
      <alignment horizontal="center"/>
    </xf>
    <xf numFmtId="2" fontId="26" fillId="0" borderId="124" xfId="0" applyNumberFormat="1" applyFont="1" applyFill="1" applyBorder="1" applyAlignment="1">
      <alignment horizontal="center"/>
    </xf>
    <xf numFmtId="0" fontId="18" fillId="0" borderId="16" xfId="0" applyFont="1" applyFill="1" applyBorder="1" applyAlignment="1">
      <alignment horizontal="center"/>
    </xf>
    <xf numFmtId="0" fontId="18" fillId="0" borderId="16" xfId="0" applyFont="1" applyFill="1" applyBorder="1" applyAlignment="1">
      <alignment horizontal="left"/>
    </xf>
    <xf numFmtId="43" fontId="18" fillId="0" borderId="16" xfId="0" applyNumberFormat="1" applyFont="1" applyFill="1" applyBorder="1" applyAlignment="1">
      <alignment horizontal="right" vertical="top"/>
    </xf>
    <xf numFmtId="9" fontId="18" fillId="0" borderId="7" xfId="0" applyNumberFormat="1" applyFont="1" applyFill="1" applyBorder="1" applyAlignment="1">
      <alignment horizontal="left" vertical="top"/>
    </xf>
    <xf numFmtId="165" fontId="8" fillId="0" borderId="15" xfId="0" applyNumberFormat="1" applyFont="1" applyFill="1" applyBorder="1" applyAlignment="1">
      <alignment horizontal="center"/>
    </xf>
    <xf numFmtId="0" fontId="38" fillId="0" borderId="15" xfId="0" applyFont="1" applyFill="1" applyBorder="1" applyAlignment="1">
      <alignment horizontal="center"/>
    </xf>
    <xf numFmtId="0" fontId="26" fillId="0" borderId="16" xfId="0" applyFont="1" applyFill="1" applyBorder="1" applyAlignment="1">
      <alignment horizontal="left"/>
    </xf>
    <xf numFmtId="43" fontId="26" fillId="0" borderId="16" xfId="0" applyNumberFormat="1" applyFont="1" applyFill="1" applyBorder="1" applyAlignment="1">
      <alignment horizontal="right" vertical="top"/>
    </xf>
    <xf numFmtId="9" fontId="26" fillId="0" borderId="7" xfId="0" applyNumberFormat="1" applyFont="1" applyFill="1" applyBorder="1" applyAlignment="1">
      <alignment horizontal="left" vertical="top"/>
    </xf>
    <xf numFmtId="165" fontId="26" fillId="0" borderId="15" xfId="0" applyNumberFormat="1" applyFont="1" applyFill="1" applyBorder="1" applyAlignment="1">
      <alignment horizontal="center"/>
    </xf>
    <xf numFmtId="0" fontId="101" fillId="0" borderId="15" xfId="0" applyFont="1" applyFill="1" applyBorder="1" applyAlignment="1">
      <alignment horizontal="center"/>
    </xf>
    <xf numFmtId="0" fontId="18" fillId="0" borderId="0" xfId="0" applyFont="1" applyFill="1" applyAlignment="1">
      <alignment horizontal="center"/>
    </xf>
    <xf numFmtId="0" fontId="80" fillId="0" borderId="143" xfId="0" applyFont="1" applyFill="1" applyBorder="1" applyAlignment="1">
      <alignment horizontal="left" vertical="center"/>
    </xf>
    <xf numFmtId="0" fontId="80" fillId="0" borderId="143" xfId="0" quotePrefix="1" applyFont="1" applyFill="1" applyBorder="1" applyAlignment="1">
      <alignment horizontal="center" vertical="center"/>
    </xf>
    <xf numFmtId="0" fontId="80" fillId="0" borderId="143" xfId="0" applyFont="1" applyFill="1" applyBorder="1" applyAlignment="1">
      <alignment horizontal="center" vertical="center" wrapText="1"/>
    </xf>
    <xf numFmtId="0" fontId="80" fillId="0" borderId="143" xfId="0" applyFont="1" applyFill="1" applyBorder="1" applyAlignment="1">
      <alignment horizontal="center" vertical="center"/>
    </xf>
    <xf numFmtId="165" fontId="18" fillId="0" borderId="15" xfId="0" applyNumberFormat="1" applyFont="1" applyFill="1" applyBorder="1" applyAlignment="1">
      <alignment horizontal="center"/>
    </xf>
    <xf numFmtId="4" fontId="80" fillId="0" borderId="123" xfId="0" applyNumberFormat="1" applyFont="1" applyFill="1" applyBorder="1" applyAlignment="1">
      <alignment horizontal="right" vertical="center"/>
    </xf>
    <xf numFmtId="4" fontId="80" fillId="0" borderId="143" xfId="0" applyNumberFormat="1" applyFont="1" applyFill="1" applyBorder="1" applyAlignment="1">
      <alignment horizontal="right" vertical="center"/>
    </xf>
    <xf numFmtId="4" fontId="80" fillId="0" borderId="124" xfId="0" applyNumberFormat="1" applyFont="1" applyFill="1" applyBorder="1" applyAlignment="1">
      <alignment horizontal="right" vertical="center"/>
    </xf>
    <xf numFmtId="4" fontId="80" fillId="0" borderId="127" xfId="0" applyNumberFormat="1" applyFont="1" applyBorder="1" applyAlignment="1">
      <alignment horizontal="right" vertical="center"/>
    </xf>
    <xf numFmtId="0" fontId="2" fillId="0" borderId="43" xfId="0" applyFont="1" applyFill="1" applyBorder="1" applyAlignment="1">
      <alignment horizontal="center"/>
    </xf>
    <xf numFmtId="0" fontId="2" fillId="0" borderId="44" xfId="0" applyFont="1" applyFill="1" applyBorder="1" applyAlignment="1">
      <alignment horizontal="center"/>
    </xf>
    <xf numFmtId="0" fontId="2" fillId="0" borderId="45" xfId="0" applyFont="1" applyFill="1" applyBorder="1" applyAlignment="1">
      <alignment horizontal="center"/>
    </xf>
    <xf numFmtId="0" fontId="2" fillId="0" borderId="27" xfId="0" applyFont="1" applyFill="1" applyBorder="1" applyAlignment="1">
      <alignment horizontal="center"/>
    </xf>
    <xf numFmtId="0" fontId="2" fillId="0" borderId="0" xfId="0" applyFont="1" applyFill="1" applyBorder="1" applyAlignment="1">
      <alignment horizontal="center"/>
    </xf>
    <xf numFmtId="0" fontId="62" fillId="16" borderId="91" xfId="0" applyFont="1" applyFill="1" applyBorder="1" applyAlignment="1">
      <alignment horizontal="center" vertical="center" wrapText="1"/>
    </xf>
    <xf numFmtId="0" fontId="62" fillId="16" borderId="92" xfId="0" applyFont="1" applyFill="1" applyBorder="1" applyAlignment="1">
      <alignment horizontal="center" vertical="center" wrapText="1"/>
    </xf>
    <xf numFmtId="0" fontId="62" fillId="16" borderId="93" xfId="0" applyFont="1" applyFill="1" applyBorder="1" applyAlignment="1">
      <alignment horizontal="center" vertical="center" wrapText="1"/>
    </xf>
    <xf numFmtId="0" fontId="68" fillId="4" borderId="110" xfId="0" applyFont="1" applyFill="1" applyBorder="1" applyAlignment="1">
      <alignment horizontal="left" vertical="center" indent="1"/>
    </xf>
    <xf numFmtId="0" fontId="67" fillId="4" borderId="0" xfId="0" applyFont="1" applyFill="1" applyBorder="1" applyAlignment="1">
      <alignment horizontal="left" vertical="center" indent="1"/>
    </xf>
    <xf numFmtId="0" fontId="67" fillId="4" borderId="110" xfId="0" applyFont="1" applyFill="1" applyBorder="1" applyAlignment="1">
      <alignment horizontal="left" vertical="center" indent="1"/>
    </xf>
    <xf numFmtId="0" fontId="61" fillId="19" borderId="91" xfId="0" applyFont="1" applyFill="1" applyBorder="1" applyAlignment="1">
      <alignment horizontal="center"/>
    </xf>
    <xf numFmtId="0" fontId="61" fillId="19" borderId="92" xfId="0" applyFont="1" applyFill="1" applyBorder="1" applyAlignment="1">
      <alignment horizontal="center"/>
    </xf>
    <xf numFmtId="0" fontId="61" fillId="19" borderId="93" xfId="0" applyFont="1" applyFill="1" applyBorder="1" applyAlignment="1">
      <alignment horizontal="center"/>
    </xf>
    <xf numFmtId="0" fontId="62" fillId="16" borderId="91" xfId="0" applyFont="1" applyFill="1" applyBorder="1" applyAlignment="1">
      <alignment horizontal="center" vertical="center"/>
    </xf>
    <xf numFmtId="0" fontId="62" fillId="16" borderId="92" xfId="0" applyFont="1" applyFill="1" applyBorder="1" applyAlignment="1">
      <alignment horizontal="center" vertical="center"/>
    </xf>
    <xf numFmtId="0" fontId="62" fillId="16" borderId="93" xfId="0" applyFont="1" applyFill="1" applyBorder="1" applyAlignment="1">
      <alignment horizontal="center" vertical="center"/>
    </xf>
    <xf numFmtId="0" fontId="62" fillId="16" borderId="96" xfId="0" applyFont="1" applyFill="1" applyBorder="1" applyAlignment="1">
      <alignment horizontal="center" vertical="center"/>
    </xf>
    <xf numFmtId="0" fontId="62" fillId="16" borderId="98" xfId="0" applyFont="1" applyFill="1" applyBorder="1" applyAlignment="1">
      <alignment horizontal="center" vertical="center"/>
    </xf>
    <xf numFmtId="0" fontId="62" fillId="16" borderId="99" xfId="0" applyFont="1" applyFill="1" applyBorder="1" applyAlignment="1">
      <alignment horizontal="center" vertical="center"/>
    </xf>
    <xf numFmtId="0" fontId="62" fillId="16" borderId="94" xfId="0" applyFont="1" applyFill="1" applyBorder="1" applyAlignment="1">
      <alignment horizontal="center" vertical="center"/>
    </xf>
    <xf numFmtId="0" fontId="62" fillId="16" borderId="27" xfId="0" applyFont="1" applyFill="1" applyBorder="1" applyAlignment="1">
      <alignment horizontal="center" vertical="center"/>
    </xf>
    <xf numFmtId="0" fontId="62" fillId="16" borderId="95" xfId="0" applyFont="1" applyFill="1" applyBorder="1" applyAlignment="1">
      <alignment horizontal="center" vertical="center"/>
    </xf>
    <xf numFmtId="167" fontId="0" fillId="0" borderId="0" xfId="0" applyNumberFormat="1" applyBorder="1" applyAlignment="1">
      <alignment horizontal="center"/>
    </xf>
    <xf numFmtId="0" fontId="83" fillId="18" borderId="96" xfId="0" applyFont="1" applyFill="1" applyBorder="1" applyAlignment="1">
      <alignment vertical="center" wrapText="1"/>
    </xf>
    <xf numFmtId="0" fontId="83" fillId="18" borderId="98" xfId="0" applyFont="1" applyFill="1" applyBorder="1" applyAlignment="1">
      <alignment vertical="center" wrapText="1"/>
    </xf>
    <xf numFmtId="0" fontId="83" fillId="18" borderId="99" xfId="0" applyFont="1" applyFill="1" applyBorder="1" applyAlignment="1">
      <alignment vertical="center" wrapText="1"/>
    </xf>
    <xf numFmtId="0" fontId="83" fillId="17" borderId="94" xfId="0" applyFont="1" applyFill="1" applyBorder="1" applyAlignment="1">
      <alignment vertical="center" wrapText="1"/>
    </xf>
    <xf numFmtId="0" fontId="83" fillId="17" borderId="27" xfId="0" applyFont="1" applyFill="1" applyBorder="1" applyAlignment="1">
      <alignment vertical="center" wrapText="1"/>
    </xf>
    <xf numFmtId="0" fontId="83" fillId="17" borderId="95" xfId="0" applyFont="1" applyFill="1" applyBorder="1" applyAlignment="1">
      <alignment vertical="center" wrapText="1"/>
    </xf>
    <xf numFmtId="0" fontId="61" fillId="19" borderId="85" xfId="0" applyFont="1" applyFill="1" applyBorder="1" applyAlignment="1">
      <alignment horizontal="center" vertical="center"/>
    </xf>
    <xf numFmtId="0" fontId="61" fillId="19" borderId="34" xfId="0" applyFont="1" applyFill="1" applyBorder="1" applyAlignment="1">
      <alignment horizontal="center" vertical="center"/>
    </xf>
    <xf numFmtId="0" fontId="61" fillId="19" borderId="39" xfId="0" applyFont="1" applyFill="1" applyBorder="1" applyAlignment="1">
      <alignment horizontal="center" vertical="center"/>
    </xf>
    <xf numFmtId="0" fontId="83" fillId="18" borderId="21" xfId="0" applyFont="1" applyFill="1" applyBorder="1" applyAlignment="1">
      <alignment vertical="center" wrapText="1"/>
    </xf>
    <xf numFmtId="0" fontId="83" fillId="18" borderId="0" xfId="0" applyFont="1" applyFill="1" applyBorder="1" applyAlignment="1">
      <alignment vertical="center" wrapText="1"/>
    </xf>
    <xf numFmtId="0" fontId="83" fillId="18" borderId="46" xfId="0" applyFont="1" applyFill="1" applyBorder="1" applyAlignment="1">
      <alignment vertical="center" wrapText="1"/>
    </xf>
    <xf numFmtId="0" fontId="83" fillId="17" borderId="21" xfId="0" applyFont="1" applyFill="1" applyBorder="1" applyAlignment="1">
      <alignment vertical="center" wrapText="1"/>
    </xf>
    <xf numFmtId="0" fontId="83" fillId="17" borderId="0" xfId="0" applyFont="1" applyFill="1" applyBorder="1" applyAlignment="1">
      <alignment vertical="center" wrapText="1"/>
    </xf>
    <xf numFmtId="0" fontId="83" fillId="17" borderId="46" xfId="0" applyFont="1" applyFill="1" applyBorder="1" applyAlignment="1">
      <alignment vertical="center" wrapText="1"/>
    </xf>
    <xf numFmtId="0" fontId="57" fillId="14" borderId="0" xfId="0" applyFont="1" applyFill="1" applyAlignment="1">
      <alignment horizontal="left" vertical="center"/>
    </xf>
    <xf numFmtId="0" fontId="7" fillId="0" borderId="62" xfId="0" applyFont="1" applyFill="1" applyBorder="1" applyAlignment="1">
      <alignment horizontal="left" vertical="center"/>
    </xf>
    <xf numFmtId="0" fontId="7" fillId="0" borderId="63" xfId="0" applyFont="1" applyFill="1" applyBorder="1" applyAlignment="1">
      <alignment horizontal="left" vertical="center"/>
    </xf>
    <xf numFmtId="170" fontId="1" fillId="0" borderId="68" xfId="1" applyNumberFormat="1" applyFont="1" applyFill="1" applyBorder="1" applyAlignment="1">
      <alignment horizontal="center"/>
    </xf>
    <xf numFmtId="170" fontId="1" fillId="0" borderId="69" xfId="1" applyNumberFormat="1" applyFont="1" applyFill="1" applyBorder="1" applyAlignment="1">
      <alignment horizontal="center"/>
    </xf>
    <xf numFmtId="170" fontId="1" fillId="0" borderId="70" xfId="1" applyNumberFormat="1" applyFont="1" applyFill="1" applyBorder="1" applyAlignment="1">
      <alignment horizontal="center"/>
    </xf>
    <xf numFmtId="0" fontId="52" fillId="11" borderId="54" xfId="0" applyFont="1" applyFill="1" applyBorder="1" applyAlignment="1">
      <alignment horizontal="center" vertical="center" wrapText="1"/>
    </xf>
    <xf numFmtId="0" fontId="52" fillId="11" borderId="27" xfId="0" applyFont="1" applyFill="1" applyBorder="1" applyAlignment="1">
      <alignment horizontal="center" vertical="center" wrapText="1"/>
    </xf>
    <xf numFmtId="0" fontId="59" fillId="11" borderId="27" xfId="0" applyFont="1" applyFill="1" applyBorder="1" applyAlignment="1">
      <alignment horizontal="center" vertical="center" wrapText="1"/>
    </xf>
    <xf numFmtId="0" fontId="92" fillId="5" borderId="43" xfId="0" applyFont="1" applyFill="1" applyBorder="1" applyAlignment="1">
      <alignment horizontal="center" vertical="center"/>
    </xf>
    <xf numFmtId="0" fontId="92" fillId="5" borderId="44" xfId="0" applyFont="1" applyFill="1" applyBorder="1" applyAlignment="1">
      <alignment horizontal="center" vertical="center"/>
    </xf>
    <xf numFmtId="0" fontId="92" fillId="5" borderId="45" xfId="0" applyFont="1" applyFill="1" applyBorder="1" applyAlignment="1">
      <alignment horizontal="center" vertical="center"/>
    </xf>
    <xf numFmtId="4" fontId="76" fillId="0" borderId="125" xfId="0" applyNumberFormat="1" applyFont="1" applyBorder="1" applyAlignment="1">
      <alignment horizontal="left" vertical="center" wrapText="1"/>
    </xf>
    <xf numFmtId="4" fontId="76" fillId="0" borderId="126" xfId="0" applyNumberFormat="1" applyFont="1" applyBorder="1" applyAlignment="1">
      <alignment horizontal="left" vertical="center" wrapText="1"/>
    </xf>
    <xf numFmtId="4" fontId="76" fillId="0" borderId="148" xfId="0" applyNumberFormat="1" applyFont="1" applyBorder="1" applyAlignment="1">
      <alignment horizontal="left" vertical="center" wrapText="1"/>
    </xf>
    <xf numFmtId="4" fontId="76" fillId="0" borderId="149" xfId="0" applyNumberFormat="1" applyFont="1" applyBorder="1" applyAlignment="1">
      <alignment horizontal="left" vertical="center" wrapText="1"/>
    </xf>
    <xf numFmtId="4" fontId="76" fillId="0" borderId="126" xfId="0" applyNumberFormat="1" applyFont="1" applyBorder="1" applyAlignment="1">
      <alignment horizontal="left" vertical="center"/>
    </xf>
    <xf numFmtId="0" fontId="79" fillId="0" borderId="0" xfId="0" applyFont="1" applyAlignment="1">
      <alignment horizontal="center" vertical="center"/>
    </xf>
    <xf numFmtId="0" fontId="76" fillId="0" borderId="0" xfId="0" applyFont="1" applyAlignment="1">
      <alignment horizontal="center" vertical="center"/>
    </xf>
    <xf numFmtId="4" fontId="76" fillId="0" borderId="128" xfId="0" applyNumberFormat="1" applyFont="1" applyBorder="1" applyAlignment="1">
      <alignment horizontal="left" vertical="center" wrapText="1"/>
    </xf>
    <xf numFmtId="4" fontId="76" fillId="0" borderId="129" xfId="0" applyNumberFormat="1" applyFont="1" applyBorder="1" applyAlignment="1">
      <alignment horizontal="left" vertical="center"/>
    </xf>
    <xf numFmtId="0" fontId="75" fillId="0" borderId="0" xfId="0" applyFont="1" applyAlignment="1">
      <alignment horizontal="center" vertical="center"/>
    </xf>
    <xf numFmtId="0" fontId="77" fillId="0" borderId="0" xfId="0" applyFont="1" applyAlignment="1">
      <alignment horizontal="center" vertical="center"/>
    </xf>
    <xf numFmtId="0" fontId="46" fillId="0" borderId="121" xfId="0" applyFont="1" applyBorder="1" applyAlignment="1">
      <alignment horizontal="center" vertical="center"/>
    </xf>
    <xf numFmtId="0" fontId="46" fillId="0" borderId="122" xfId="0" applyFont="1" applyBorder="1" applyAlignment="1">
      <alignment horizontal="center" vertical="center"/>
    </xf>
    <xf numFmtId="4" fontId="76" fillId="0" borderId="108" xfId="0" applyNumberFormat="1" applyFont="1" applyBorder="1" applyAlignment="1">
      <alignment horizontal="left" vertical="center" wrapText="1"/>
    </xf>
    <xf numFmtId="4" fontId="76" fillId="0" borderId="109" xfId="0" applyNumberFormat="1" applyFont="1" applyBorder="1" applyAlignment="1">
      <alignment horizontal="left" vertical="center" wrapText="1"/>
    </xf>
    <xf numFmtId="4" fontId="46" fillId="0" borderId="121" xfId="0" applyNumberFormat="1" applyFont="1" applyBorder="1" applyAlignment="1">
      <alignment horizontal="center" vertical="center"/>
    </xf>
    <xf numFmtId="4" fontId="46" fillId="0" borderId="122" xfId="0" applyNumberFormat="1" applyFont="1" applyBorder="1" applyAlignment="1">
      <alignment horizontal="center" vertical="center"/>
    </xf>
    <xf numFmtId="165" fontId="58" fillId="3" borderId="115" xfId="0" applyNumberFormat="1" applyFont="1" applyFill="1" applyBorder="1" applyAlignment="1">
      <alignment horizontal="left" vertical="center" indent="1"/>
    </xf>
    <xf numFmtId="165" fontId="58" fillId="3" borderId="116" xfId="0" applyNumberFormat="1" applyFont="1" applyFill="1" applyBorder="1" applyAlignment="1">
      <alignment horizontal="left" vertical="center" indent="1"/>
    </xf>
    <xf numFmtId="165" fontId="58" fillId="3" borderId="104" xfId="0" applyNumberFormat="1" applyFont="1" applyFill="1" applyBorder="1" applyAlignment="1">
      <alignment horizontal="left" vertical="center" indent="1"/>
    </xf>
    <xf numFmtId="168" fontId="58" fillId="3" borderId="43" xfId="1" applyNumberFormat="1" applyFont="1" applyFill="1" applyBorder="1" applyAlignment="1">
      <alignment horizontal="center" vertical="center"/>
    </xf>
    <xf numFmtId="168" fontId="58" fillId="3" borderId="44" xfId="1" applyNumberFormat="1" applyFont="1" applyFill="1" applyBorder="1" applyAlignment="1">
      <alignment horizontal="center" vertical="center"/>
    </xf>
    <xf numFmtId="168" fontId="58" fillId="3" borderId="45" xfId="1" applyNumberFormat="1" applyFont="1" applyFill="1" applyBorder="1" applyAlignment="1">
      <alignment horizontal="center" vertical="center"/>
    </xf>
    <xf numFmtId="0" fontId="89" fillId="24" borderId="43" xfId="0" applyFont="1" applyFill="1" applyBorder="1" applyAlignment="1">
      <alignment horizontal="center" vertical="center"/>
    </xf>
    <xf numFmtId="0" fontId="89" fillId="24" borderId="44" xfId="0" applyFont="1" applyFill="1" applyBorder="1" applyAlignment="1">
      <alignment horizontal="center" vertical="center"/>
    </xf>
    <xf numFmtId="0" fontId="89" fillId="24" borderId="45" xfId="0" applyFont="1" applyFill="1" applyBorder="1" applyAlignment="1">
      <alignment horizontal="center" vertical="center"/>
    </xf>
    <xf numFmtId="0" fontId="89" fillId="24" borderId="85" xfId="0" applyFont="1" applyFill="1" applyBorder="1" applyAlignment="1">
      <alignment horizontal="center" vertical="center"/>
    </xf>
    <xf numFmtId="0" fontId="89" fillId="24" borderId="39" xfId="0" applyFont="1" applyFill="1" applyBorder="1" applyAlignment="1">
      <alignment horizontal="center" vertical="center"/>
    </xf>
    <xf numFmtId="0" fontId="89" fillId="24" borderId="85" xfId="0" applyFont="1" applyFill="1" applyBorder="1" applyAlignment="1">
      <alignment horizontal="center" vertical="center" wrapText="1"/>
    </xf>
    <xf numFmtId="0" fontId="89" fillId="24" borderId="39" xfId="0" applyFont="1" applyFill="1" applyBorder="1" applyAlignment="1">
      <alignment horizontal="center" vertical="center" wrapText="1"/>
    </xf>
    <xf numFmtId="0" fontId="86" fillId="0" borderId="135" xfId="0" applyFont="1" applyBorder="1" applyAlignment="1">
      <alignment horizontal="left" vertical="top" wrapText="1"/>
    </xf>
    <xf numFmtId="0" fontId="86" fillId="0" borderId="15" xfId="0" applyFont="1" applyBorder="1" applyAlignment="1">
      <alignment horizontal="left" vertical="top" wrapText="1"/>
    </xf>
    <xf numFmtId="0" fontId="87" fillId="0" borderId="85" xfId="0" applyFont="1" applyBorder="1" applyAlignment="1">
      <alignment horizontal="center" vertical="center"/>
    </xf>
    <xf numFmtId="0" fontId="87" fillId="0" borderId="34" xfId="0" applyFont="1" applyBorder="1" applyAlignment="1">
      <alignment horizontal="center" vertical="center"/>
    </xf>
    <xf numFmtId="0" fontId="87" fillId="0" borderId="136" xfId="0" applyFont="1" applyBorder="1" applyAlignment="1">
      <alignment horizontal="center" vertical="center"/>
    </xf>
    <xf numFmtId="0" fontId="87" fillId="0" borderId="134" xfId="0" applyFont="1" applyBorder="1" applyAlignment="1">
      <alignment horizontal="center" vertical="center"/>
    </xf>
    <xf numFmtId="0" fontId="88" fillId="25" borderId="132" xfId="0" applyFont="1" applyFill="1" applyBorder="1" applyAlignment="1">
      <alignment horizontal="center" vertical="center"/>
    </xf>
    <xf numFmtId="0" fontId="88" fillId="25" borderId="133" xfId="0" applyFont="1" applyFill="1" applyBorder="1" applyAlignment="1">
      <alignment horizontal="center" vertical="center"/>
    </xf>
  </cellXfs>
  <cellStyles count="7">
    <cellStyle name="Comma" xfId="1" builtinId="3"/>
    <cellStyle name="Currency" xfId="2" builtinId="4"/>
    <cellStyle name="Hyperlink" xfId="5" builtinId="8"/>
    <cellStyle name="Normal" xfId="0" builtinId="0"/>
    <cellStyle name="Normal 4 4" xfId="3"/>
    <cellStyle name="Normal 7" xfId="4"/>
    <cellStyle name="Percent" xfId="6" builtinId="5"/>
  </cellStyles>
  <dxfs count="423">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5" tint="0.59996337778862885"/>
        </patternFill>
      </fill>
    </dxf>
    <dxf>
      <font>
        <color auto="1"/>
      </font>
      <fill>
        <patternFill>
          <bgColor theme="4" tint="0.79998168889431442"/>
        </patternFill>
      </fill>
    </dxf>
    <dxf>
      <font>
        <color rgb="FFFF0000"/>
      </font>
      <fill>
        <patternFill>
          <bgColor rgb="FFFFCCCC"/>
        </patternFill>
      </fill>
    </dxf>
    <dxf>
      <font>
        <color auto="1"/>
      </font>
      <fill>
        <patternFill>
          <bgColor theme="7" tint="0.79998168889431442"/>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ill>
        <patternFill>
          <bgColor theme="5" tint="0.79998168889431442"/>
        </patternFill>
      </fill>
    </dxf>
    <dxf>
      <font>
        <color rgb="FFFF0000"/>
      </font>
      <fill>
        <patternFill>
          <bgColor rgb="FFFFCCCC"/>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ont>
        <color rgb="FFFF0000"/>
      </font>
      <fill>
        <patternFill>
          <bgColor rgb="FFFFCCCC"/>
        </patternFill>
      </fill>
    </dxf>
    <dxf>
      <font>
        <color auto="1"/>
      </font>
      <fill>
        <patternFill>
          <bgColor theme="7" tint="0.79998168889431442"/>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ont>
        <color rgb="FFFF0000"/>
      </font>
      <fill>
        <patternFill>
          <bgColor rgb="FFFFCCCC"/>
        </patternFill>
      </fill>
    </dxf>
    <dxf>
      <font>
        <color auto="1"/>
      </font>
      <fill>
        <patternFill>
          <bgColor theme="7" tint="0.79998168889431442"/>
        </patternFill>
      </fill>
    </dxf>
    <dxf>
      <fill>
        <patternFill>
          <bgColor theme="5" tint="0.79998168889431442"/>
        </patternFill>
      </fill>
    </dxf>
    <dxf>
      <font>
        <color rgb="FFFF0000"/>
      </font>
      <fill>
        <patternFill>
          <bgColor rgb="FFFFCCCC"/>
        </patternFill>
      </fill>
    </dxf>
    <dxf>
      <font>
        <color rgb="FFFF0000"/>
      </font>
      <fill>
        <patternFill>
          <bgColor rgb="FFFFCCCC"/>
        </patternFill>
      </fill>
    </dxf>
    <dxf>
      <font>
        <color auto="1"/>
      </font>
      <fill>
        <patternFill>
          <bgColor theme="7" tint="0.79998168889431442"/>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ill>
        <patternFill>
          <bgColor theme="5" tint="0.79998168889431442"/>
        </patternFill>
      </fill>
    </dxf>
    <dxf>
      <font>
        <color rgb="FFFF0000"/>
      </font>
      <fill>
        <patternFill>
          <bgColor rgb="FFFFCCCC"/>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FF00"/>
      </font>
      <fill>
        <patternFill>
          <bgColor rgb="FFFF0000"/>
        </patternFill>
      </fill>
    </dxf>
    <dxf>
      <font>
        <color rgb="FFFFFF00"/>
      </font>
      <fill>
        <patternFill>
          <bgColor rgb="FFFF6600"/>
        </patternFill>
      </fill>
    </dxf>
    <dxf>
      <font>
        <color rgb="FFFF0000"/>
      </font>
      <fill>
        <patternFill>
          <bgColor rgb="FFFFFF00"/>
        </patternFill>
      </fill>
    </dxf>
    <dxf>
      <font>
        <color rgb="FFFFFF00"/>
      </font>
      <fill>
        <patternFill>
          <bgColor rgb="FFFF0000"/>
        </patternFill>
      </fill>
    </dxf>
    <dxf>
      <font>
        <color rgb="FFFFFF00"/>
      </font>
      <fill>
        <patternFill>
          <bgColor rgb="FFF37129"/>
        </patternFill>
      </fill>
    </dxf>
    <dxf>
      <font>
        <color rgb="FFFF0000"/>
      </font>
      <fill>
        <patternFill>
          <bgColor rgb="FFFFFF00"/>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FF00"/>
      </font>
      <fill>
        <patternFill>
          <bgColor rgb="FFFF0000"/>
        </patternFill>
      </fill>
    </dxf>
    <dxf>
      <font>
        <color rgb="FFFFFF00"/>
      </font>
      <fill>
        <patternFill>
          <bgColor rgb="FFFF6600"/>
        </patternFill>
      </fill>
    </dxf>
    <dxf>
      <font>
        <color rgb="FFFF0000"/>
      </font>
      <fill>
        <patternFill>
          <bgColor rgb="FFFFFF00"/>
        </patternFill>
      </fill>
    </dxf>
    <dxf>
      <font>
        <color rgb="FFFFFF00"/>
      </font>
      <fill>
        <patternFill>
          <bgColor rgb="FFFF0000"/>
        </patternFill>
      </fill>
    </dxf>
    <dxf>
      <font>
        <color rgb="FFFFFF00"/>
      </font>
      <fill>
        <patternFill>
          <bgColor rgb="FFF37129"/>
        </patternFill>
      </fill>
    </dxf>
    <dxf>
      <font>
        <color rgb="FFFF0000"/>
      </font>
      <fill>
        <patternFill>
          <bgColor rgb="FFFFFF00"/>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FF00"/>
      </font>
      <fill>
        <patternFill>
          <bgColor rgb="FFFF0000"/>
        </patternFill>
      </fill>
    </dxf>
    <dxf>
      <font>
        <color rgb="FFFFFF00"/>
      </font>
      <fill>
        <patternFill>
          <bgColor rgb="FFFF6600"/>
        </patternFill>
      </fill>
    </dxf>
    <dxf>
      <font>
        <color rgb="FFFF0000"/>
      </font>
      <fill>
        <patternFill>
          <bgColor rgb="FFFFFF00"/>
        </patternFill>
      </fill>
    </dxf>
    <dxf>
      <font>
        <color rgb="FFFFFF00"/>
      </font>
      <fill>
        <patternFill>
          <bgColor rgb="FFFF0000"/>
        </patternFill>
      </fill>
    </dxf>
    <dxf>
      <font>
        <color rgb="FFFFFF00"/>
      </font>
      <fill>
        <patternFill>
          <bgColor rgb="FFF37129"/>
        </patternFill>
      </fill>
    </dxf>
    <dxf>
      <font>
        <color rgb="FFFF0000"/>
      </font>
      <fill>
        <patternFill>
          <bgColor rgb="FFFFFF00"/>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rgb="FFFF0000"/>
      </font>
      <fill>
        <patternFill>
          <bgColor rgb="FFFFCCCC"/>
        </patternFill>
      </fill>
    </dxf>
    <dxf>
      <font>
        <color auto="1"/>
      </font>
      <fill>
        <patternFill>
          <bgColor theme="7" tint="0.79998168889431442"/>
        </patternFill>
      </fill>
    </dxf>
    <dxf>
      <font>
        <color theme="0"/>
      </font>
      <fill>
        <patternFill>
          <bgColor rgb="FFFF0000"/>
        </patternFill>
      </fill>
    </dxf>
    <dxf>
      <font>
        <color theme="0"/>
      </font>
      <fill>
        <patternFill>
          <bgColor theme="5"/>
        </patternFill>
      </fill>
    </dxf>
    <dxf>
      <font>
        <color rgb="FFFF0000"/>
      </font>
      <fill>
        <patternFill>
          <bgColor rgb="FFFFCCCC"/>
        </patternFill>
      </fill>
    </dxf>
    <dxf>
      <font>
        <color auto="1"/>
      </font>
      <fill>
        <patternFill>
          <bgColor theme="7" tint="0.79998168889431442"/>
        </patternFill>
      </fill>
    </dxf>
    <dxf>
      <font>
        <color rgb="FFFFFF00"/>
      </font>
      <fill>
        <patternFill>
          <bgColor rgb="FFFF0000"/>
        </patternFill>
      </fill>
    </dxf>
    <dxf>
      <font>
        <color rgb="FFFFFF00"/>
      </font>
      <fill>
        <patternFill>
          <bgColor rgb="FFFF6600"/>
        </patternFill>
      </fill>
    </dxf>
    <dxf>
      <font>
        <color rgb="FFFF0000"/>
      </font>
      <fill>
        <patternFill>
          <bgColor rgb="FFFFFF00"/>
        </patternFill>
      </fill>
    </dxf>
    <dxf>
      <font>
        <color rgb="FFFFFF00"/>
      </font>
      <fill>
        <patternFill>
          <bgColor rgb="FFFF0000"/>
        </patternFill>
      </fill>
    </dxf>
    <dxf>
      <font>
        <color rgb="FFFFFF00"/>
      </font>
      <fill>
        <patternFill>
          <bgColor rgb="FFF37129"/>
        </patternFill>
      </fill>
    </dxf>
    <dxf>
      <font>
        <color rgb="FFFF0000"/>
      </font>
      <fill>
        <patternFill>
          <bgColor rgb="FFFFFF00"/>
        </patternFill>
      </fill>
    </dxf>
  </dxfs>
  <tableStyles count="0" defaultTableStyle="TableStyleMedium2" defaultPivotStyle="PivotStyleLight16"/>
  <colors>
    <mruColors>
      <color rgb="FFFF0066"/>
      <color rgb="FF9933FF"/>
      <color rgb="FFFF6600"/>
      <color rgb="FFFFCCCC"/>
      <color rgb="FFFFDDDD"/>
      <color rgb="FFFFE5E5"/>
      <color rgb="FF5B9842"/>
      <color rgb="FFFFFFFF"/>
      <color rgb="FFF37129"/>
      <color rgb="FFEC6A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1.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spc="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r>
              <a:rPr lang="en-US" b="1"/>
              <a:t>Annual Sales:</a:t>
            </a:r>
          </a:p>
        </c:rich>
      </c:tx>
      <c:layout>
        <c:manualLayout>
          <c:xMode val="edge"/>
          <c:yMode val="edge"/>
          <c:x val="3.5577808136144473E-2"/>
          <c:y val="4.2694085417509652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lotArea>
      <c:layout>
        <c:manualLayout>
          <c:layoutTarget val="inner"/>
          <c:xMode val="edge"/>
          <c:yMode val="edge"/>
          <c:x val="5.6415527492787838E-2"/>
          <c:y val="0.15456725861797074"/>
          <c:w val="0.86326618173902248"/>
          <c:h val="0.79260881949172957"/>
        </c:manualLayout>
      </c:layout>
      <c:pieChart>
        <c:varyColors val="1"/>
        <c:ser>
          <c:idx val="0"/>
          <c:order val="0"/>
          <c:tx>
            <c:strRef>
              <c:f>Summary!$B$6:$B$11</c:f>
              <c:strCache>
                <c:ptCount val="6"/>
                <c:pt idx="0">
                  <c:v>2016</c:v>
                </c:pt>
                <c:pt idx="1">
                  <c:v>2017</c:v>
                </c:pt>
                <c:pt idx="2">
                  <c:v>2018</c:v>
                </c:pt>
                <c:pt idx="3">
                  <c:v>2019</c:v>
                </c:pt>
                <c:pt idx="4">
                  <c:v>2020</c:v>
                </c:pt>
                <c:pt idx="5">
                  <c:v>2021</c:v>
                </c:pt>
              </c:strCache>
            </c:strRef>
          </c:tx>
          <c:spPr>
            <a:solidFill>
              <a:schemeClr val="accent5"/>
            </a:solidFill>
            <a:ln w="3175">
              <a:solidFill>
                <a:schemeClr val="tx1"/>
              </a:solidFill>
            </a:ln>
          </c:spPr>
          <c:dPt>
            <c:idx val="0"/>
            <c:bubble3D val="0"/>
            <c:spPr>
              <a:solidFill>
                <a:schemeClr val="accent6"/>
              </a:solidFill>
              <a:ln w="3175">
                <a:solidFill>
                  <a:schemeClr val="tx1"/>
                </a:solidFill>
              </a:ln>
              <a:effectLst/>
            </c:spPr>
            <c:extLst>
              <c:ext xmlns:c16="http://schemas.microsoft.com/office/drawing/2014/chart" uri="{C3380CC4-5D6E-409C-BE32-E72D297353CC}">
                <c16:uniqueId val="{00000002-D0E4-4315-B2E3-EECCF6E1682D}"/>
              </c:ext>
            </c:extLst>
          </c:dPt>
          <c:dPt>
            <c:idx val="1"/>
            <c:bubble3D val="0"/>
            <c:spPr>
              <a:solidFill>
                <a:srgbClr val="FFC000"/>
              </a:solidFill>
              <a:ln w="3175">
                <a:solidFill>
                  <a:schemeClr val="tx1"/>
                </a:solidFill>
              </a:ln>
              <a:effectLst/>
            </c:spPr>
            <c:extLst>
              <c:ext xmlns:c16="http://schemas.microsoft.com/office/drawing/2014/chart" uri="{C3380CC4-5D6E-409C-BE32-E72D297353CC}">
                <c16:uniqueId val="{00000004-D0E4-4315-B2E3-EECCF6E1682D}"/>
              </c:ext>
            </c:extLst>
          </c:dPt>
          <c:dPt>
            <c:idx val="2"/>
            <c:bubble3D val="0"/>
            <c:spPr>
              <a:solidFill>
                <a:schemeClr val="accent3"/>
              </a:solidFill>
              <a:ln w="3175">
                <a:solidFill>
                  <a:schemeClr val="tx1"/>
                </a:solidFill>
              </a:ln>
              <a:effectLst/>
            </c:spPr>
            <c:extLst>
              <c:ext xmlns:c16="http://schemas.microsoft.com/office/drawing/2014/chart" uri="{C3380CC4-5D6E-409C-BE32-E72D297353CC}">
                <c16:uniqueId val="{00000003-D0E4-4315-B2E3-EECCF6E1682D}"/>
              </c:ext>
            </c:extLst>
          </c:dPt>
          <c:dPt>
            <c:idx val="3"/>
            <c:bubble3D val="0"/>
            <c:spPr>
              <a:solidFill>
                <a:schemeClr val="accent2"/>
              </a:solidFill>
              <a:ln w="3175">
                <a:solidFill>
                  <a:schemeClr val="tx1"/>
                </a:solidFill>
              </a:ln>
              <a:effectLst/>
            </c:spPr>
            <c:extLst>
              <c:ext xmlns:c16="http://schemas.microsoft.com/office/drawing/2014/chart" uri="{C3380CC4-5D6E-409C-BE32-E72D297353CC}">
                <c16:uniqueId val="{00000007-B923-4387-BCE8-B288E613AE35}"/>
              </c:ext>
            </c:extLst>
          </c:dPt>
          <c:dPt>
            <c:idx val="4"/>
            <c:bubble3D val="0"/>
            <c:spPr>
              <a:solidFill>
                <a:schemeClr val="accent1"/>
              </a:solidFill>
              <a:ln w="3175">
                <a:solidFill>
                  <a:schemeClr val="tx1"/>
                </a:solidFill>
              </a:ln>
              <a:effectLst/>
            </c:spPr>
            <c:extLst>
              <c:ext xmlns:c16="http://schemas.microsoft.com/office/drawing/2014/chart" uri="{C3380CC4-5D6E-409C-BE32-E72D297353CC}">
                <c16:uniqueId val="{00000006-B923-4387-BCE8-B288E613AE35}"/>
              </c:ext>
            </c:extLst>
          </c:dPt>
          <c:dPt>
            <c:idx val="5"/>
            <c:bubble3D val="0"/>
            <c:spPr>
              <a:solidFill>
                <a:srgbClr val="9933FF"/>
              </a:solidFill>
              <a:ln w="3175">
                <a:solidFill>
                  <a:schemeClr val="tx1"/>
                </a:solidFill>
              </a:ln>
              <a:effectLst/>
            </c:spPr>
            <c:extLst>
              <c:ext xmlns:c16="http://schemas.microsoft.com/office/drawing/2014/chart" uri="{C3380CC4-5D6E-409C-BE32-E72D297353CC}">
                <c16:uniqueId val="{0000000A-CEFF-4014-878C-144562DAF3CB}"/>
              </c:ext>
            </c:extLst>
          </c:dPt>
          <c:dLbls>
            <c:dLbl>
              <c:idx val="0"/>
              <c:layout>
                <c:manualLayout>
                  <c:x val="-3.5687912149156939E-2"/>
                  <c:y val="-1.238372967217543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0E4-4315-B2E3-EECCF6E1682D}"/>
                </c:ext>
              </c:extLst>
            </c:dLbl>
            <c:dLbl>
              <c:idx val="4"/>
              <c:layout>
                <c:manualLayout>
                  <c:x val="-0.18116482914242454"/>
                  <c:y val="2.20927375435345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923-4387-BCE8-B288E613AE35}"/>
                </c:ext>
              </c:extLst>
            </c:dLbl>
            <c:dLbl>
              <c:idx val="5"/>
              <c:layout>
                <c:manualLayout>
                  <c:x val="3.8651703732307321E-2"/>
                  <c:y val="-7.649453747972259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CEFF-4014-878C-144562DAF3CB}"/>
                </c:ext>
              </c:extLst>
            </c:dLbl>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numRef>
              <c:f>Summary!$B$6:$B$11</c:f>
              <c:numCache>
                <c:formatCode>General</c:formatCode>
                <c:ptCount val="6"/>
                <c:pt idx="0">
                  <c:v>2016</c:v>
                </c:pt>
                <c:pt idx="1">
                  <c:v>2017</c:v>
                </c:pt>
                <c:pt idx="2">
                  <c:v>2018</c:v>
                </c:pt>
                <c:pt idx="3">
                  <c:v>2019</c:v>
                </c:pt>
                <c:pt idx="4">
                  <c:v>2020</c:v>
                </c:pt>
                <c:pt idx="5">
                  <c:v>2021</c:v>
                </c:pt>
              </c:numCache>
            </c:numRef>
          </c:cat>
          <c:val>
            <c:numRef>
              <c:f>Summary!$O$6:$O$11</c:f>
              <c:numCache>
                <c:formatCode>_(* #,##0.00_);_(* \(#,##0.00\);_(* "-"??_);_(@_)</c:formatCode>
                <c:ptCount val="6"/>
                <c:pt idx="0">
                  <c:v>39123.75</c:v>
                </c:pt>
                <c:pt idx="1">
                  <c:v>376960.71608821955</c:v>
                </c:pt>
                <c:pt idx="2">
                  <c:v>636330.29548217705</c:v>
                </c:pt>
                <c:pt idx="3">
                  <c:v>927640.64060623106</c:v>
                </c:pt>
                <c:pt idx="4">
                  <c:v>550320.38837474887</c:v>
                </c:pt>
                <c:pt idx="5">
                  <c:v>801147.05139739288</c:v>
                </c:pt>
              </c:numCache>
            </c:numRef>
          </c:val>
          <c:extLst>
            <c:ext xmlns:c16="http://schemas.microsoft.com/office/drawing/2014/chart" uri="{C3380CC4-5D6E-409C-BE32-E72D297353CC}">
              <c16:uniqueId val="{00000000-D0E4-4315-B2E3-EECCF6E1682D}"/>
            </c:ext>
          </c:extLst>
        </c:ser>
        <c:dLbls>
          <c:dLblPos val="outEnd"/>
          <c:showLegendKey val="0"/>
          <c:showVal val="0"/>
          <c:showCatName val="0"/>
          <c:showSerName val="0"/>
          <c:showPercent val="1"/>
          <c:showBubbleSize val="0"/>
          <c:showLeaderLines val="1"/>
        </c:dLbls>
        <c:firstSliceAng val="139"/>
      </c:pieChart>
      <c:spPr>
        <a:noFill/>
        <a:ln>
          <a:noFill/>
        </a:ln>
        <a:effectLst/>
      </c:spPr>
    </c:plotArea>
    <c:plotVisOnly val="1"/>
    <c:dispBlanksAs val="gap"/>
    <c:showDLblsOverMax val="0"/>
  </c:chart>
  <c:spPr>
    <a:noFill/>
    <a:ln w="9525" cap="flat" cmpd="sng" algn="ctr">
      <a:noFill/>
      <a:round/>
    </a:ln>
    <a:effectLst/>
  </c:spPr>
  <c:txPr>
    <a:bodyPr/>
    <a:lstStyle/>
    <a:p>
      <a:pPr>
        <a:defRPr sz="110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r>
              <a:rPr lang="en-US" b="1"/>
              <a:t>Monthly Sales (Local)</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lotArea>
      <c:layout>
        <c:manualLayout>
          <c:layoutTarget val="inner"/>
          <c:xMode val="edge"/>
          <c:yMode val="edge"/>
          <c:x val="7.7721205957393402E-2"/>
          <c:y val="0.11662594847326721"/>
          <c:w val="0.90891544722539808"/>
          <c:h val="0.77348471671467212"/>
        </c:manualLayout>
      </c:layout>
      <c:barChart>
        <c:barDir val="col"/>
        <c:grouping val="clustered"/>
        <c:varyColors val="0"/>
        <c:ser>
          <c:idx val="4"/>
          <c:order val="0"/>
          <c:tx>
            <c:strRef>
              <c:f>Summary!$B$6</c:f>
              <c:strCache>
                <c:ptCount val="1"/>
                <c:pt idx="0">
                  <c:v>2016</c:v>
                </c:pt>
              </c:strCache>
            </c:strRef>
          </c:tx>
          <c:spPr>
            <a:solidFill>
              <a:schemeClr val="accent6"/>
            </a:solidFill>
            <a:ln>
              <a:solidFill>
                <a:schemeClr val="tx1"/>
              </a:solidFill>
            </a:ln>
            <a:effectLst/>
          </c:spPr>
          <c:invertIfNegative val="0"/>
          <c:val>
            <c:numRef>
              <c:f>Summary!$C$6:$N$6</c:f>
              <c:numCache>
                <c:formatCode>_(* #,##0_);_(* \(#,##0\);_(* "-"??_);_(@_)</c:formatCode>
                <c:ptCount val="12"/>
                <c:pt idx="0">
                  <c:v>0</c:v>
                </c:pt>
                <c:pt idx="1">
                  <c:v>0</c:v>
                </c:pt>
                <c:pt idx="2">
                  <c:v>0</c:v>
                </c:pt>
                <c:pt idx="3">
                  <c:v>0</c:v>
                </c:pt>
                <c:pt idx="4">
                  <c:v>0</c:v>
                </c:pt>
                <c:pt idx="5">
                  <c:v>0</c:v>
                </c:pt>
                <c:pt idx="6">
                  <c:v>0</c:v>
                </c:pt>
                <c:pt idx="7">
                  <c:v>0</c:v>
                </c:pt>
                <c:pt idx="8">
                  <c:v>0</c:v>
                </c:pt>
                <c:pt idx="9">
                  <c:v>65</c:v>
                </c:pt>
                <c:pt idx="10">
                  <c:v>28498.75</c:v>
                </c:pt>
                <c:pt idx="11">
                  <c:v>10560</c:v>
                </c:pt>
              </c:numCache>
            </c:numRef>
          </c:val>
          <c:extLst>
            <c:ext xmlns:c16="http://schemas.microsoft.com/office/drawing/2014/chart" uri="{C3380CC4-5D6E-409C-BE32-E72D297353CC}">
              <c16:uniqueId val="{00000003-8B8E-45FE-8DE6-8FF49D279C0B}"/>
            </c:ext>
          </c:extLst>
        </c:ser>
        <c:ser>
          <c:idx val="3"/>
          <c:order val="1"/>
          <c:tx>
            <c:strRef>
              <c:f>Summary!$B$7</c:f>
              <c:strCache>
                <c:ptCount val="1"/>
                <c:pt idx="0">
                  <c:v>2017</c:v>
                </c:pt>
              </c:strCache>
            </c:strRef>
          </c:tx>
          <c:spPr>
            <a:solidFill>
              <a:schemeClr val="accent4"/>
            </a:solidFill>
            <a:ln>
              <a:solidFill>
                <a:schemeClr val="tx1"/>
              </a:solidFill>
            </a:ln>
            <a:effectLst/>
          </c:spPr>
          <c:invertIfNegative val="0"/>
          <c:val>
            <c:numRef>
              <c:f>Summary!$C$7:$N$7</c:f>
              <c:numCache>
                <c:formatCode>_(* #,##0_);_(* \(#,##0\);_(* "-"??_);_(@_)</c:formatCode>
                <c:ptCount val="12"/>
                <c:pt idx="0">
                  <c:v>61325</c:v>
                </c:pt>
                <c:pt idx="1">
                  <c:v>63265</c:v>
                </c:pt>
                <c:pt idx="2">
                  <c:v>32700</c:v>
                </c:pt>
                <c:pt idx="3">
                  <c:v>10400</c:v>
                </c:pt>
                <c:pt idx="4">
                  <c:v>38147.5</c:v>
                </c:pt>
                <c:pt idx="5">
                  <c:v>31018.75</c:v>
                </c:pt>
                <c:pt idx="6">
                  <c:v>46580</c:v>
                </c:pt>
                <c:pt idx="7">
                  <c:v>1335</c:v>
                </c:pt>
                <c:pt idx="8">
                  <c:v>31005</c:v>
                </c:pt>
                <c:pt idx="9">
                  <c:v>11132.5</c:v>
                </c:pt>
                <c:pt idx="10">
                  <c:v>38526.615481495835</c:v>
                </c:pt>
                <c:pt idx="11">
                  <c:v>11525.35060672369</c:v>
                </c:pt>
              </c:numCache>
            </c:numRef>
          </c:val>
          <c:extLst>
            <c:ext xmlns:c16="http://schemas.microsoft.com/office/drawing/2014/chart" uri="{C3380CC4-5D6E-409C-BE32-E72D297353CC}">
              <c16:uniqueId val="{00000002-8B8E-45FE-8DE6-8FF49D279C0B}"/>
            </c:ext>
          </c:extLst>
        </c:ser>
        <c:ser>
          <c:idx val="2"/>
          <c:order val="2"/>
          <c:tx>
            <c:strRef>
              <c:f>Summary!$B$8</c:f>
              <c:strCache>
                <c:ptCount val="1"/>
                <c:pt idx="0">
                  <c:v>2018</c:v>
                </c:pt>
              </c:strCache>
            </c:strRef>
          </c:tx>
          <c:spPr>
            <a:solidFill>
              <a:schemeClr val="accent3"/>
            </a:solidFill>
            <a:ln>
              <a:solidFill>
                <a:schemeClr val="tx1"/>
              </a:solidFill>
            </a:ln>
            <a:effectLst/>
          </c:spPr>
          <c:invertIfNegative val="0"/>
          <c:val>
            <c:numRef>
              <c:f>Summary!$C$8:$N$8</c:f>
              <c:numCache>
                <c:formatCode>_(* #,##0_);_(* \(#,##0\);_(* "-"??_);_(@_)</c:formatCode>
                <c:ptCount val="12"/>
                <c:pt idx="0">
                  <c:v>20014.959443220509</c:v>
                </c:pt>
                <c:pt idx="1">
                  <c:v>33086.33395067745</c:v>
                </c:pt>
                <c:pt idx="2">
                  <c:v>60380.412667946228</c:v>
                </c:pt>
                <c:pt idx="3">
                  <c:v>29471.35736196319</c:v>
                </c:pt>
                <c:pt idx="4">
                  <c:v>20549.023965983761</c:v>
                </c:pt>
                <c:pt idx="5">
                  <c:v>36913.183549124151</c:v>
                </c:pt>
                <c:pt idx="6">
                  <c:v>56919.502062242216</c:v>
                </c:pt>
                <c:pt idx="7">
                  <c:v>110628.97649585169</c:v>
                </c:pt>
                <c:pt idx="8">
                  <c:v>103147.82682614688</c:v>
                </c:pt>
                <c:pt idx="9">
                  <c:v>85503.757497223254</c:v>
                </c:pt>
                <c:pt idx="10">
                  <c:v>22474.834874381246</c:v>
                </c:pt>
                <c:pt idx="11">
                  <c:v>57240.126787416579</c:v>
                </c:pt>
              </c:numCache>
            </c:numRef>
          </c:val>
          <c:extLst>
            <c:ext xmlns:c16="http://schemas.microsoft.com/office/drawing/2014/chart" uri="{C3380CC4-5D6E-409C-BE32-E72D297353CC}">
              <c16:uniqueId val="{00000001-8B8E-45FE-8DE6-8FF49D279C0B}"/>
            </c:ext>
          </c:extLst>
        </c:ser>
        <c:ser>
          <c:idx val="1"/>
          <c:order val="3"/>
          <c:tx>
            <c:strRef>
              <c:f>Summary!$B$9</c:f>
              <c:strCache>
                <c:ptCount val="1"/>
                <c:pt idx="0">
                  <c:v>2019</c:v>
                </c:pt>
              </c:strCache>
            </c:strRef>
          </c:tx>
          <c:spPr>
            <a:solidFill>
              <a:schemeClr val="accent2"/>
            </a:solidFill>
            <a:ln>
              <a:solidFill>
                <a:schemeClr val="tx1"/>
              </a:solidFill>
            </a:ln>
            <a:effectLst/>
          </c:spPr>
          <c:invertIfNegative val="0"/>
          <c:val>
            <c:numRef>
              <c:f>Summary!$C$9:$N$9</c:f>
              <c:numCache>
                <c:formatCode>_(* #,##0_);_(* \(#,##0\);_(* "-"??_);_(@_)</c:formatCode>
                <c:ptCount val="12"/>
                <c:pt idx="0">
                  <c:v>46247.949790794977</c:v>
                </c:pt>
                <c:pt idx="1">
                  <c:v>78328.95548733692</c:v>
                </c:pt>
                <c:pt idx="2">
                  <c:v>220336.57640232105</c:v>
                </c:pt>
                <c:pt idx="3">
                  <c:v>35861.914285714287</c:v>
                </c:pt>
                <c:pt idx="4">
                  <c:v>25975.223586987813</c:v>
                </c:pt>
                <c:pt idx="5">
                  <c:v>57454.080237418784</c:v>
                </c:pt>
                <c:pt idx="6">
                  <c:v>51566.654566744728</c:v>
                </c:pt>
                <c:pt idx="7">
                  <c:v>58612.010611122023</c:v>
                </c:pt>
                <c:pt idx="8">
                  <c:v>77787.557156580224</c:v>
                </c:pt>
                <c:pt idx="9">
                  <c:v>115664.70943469032</c:v>
                </c:pt>
                <c:pt idx="10">
                  <c:v>67812.757796765931</c:v>
                </c:pt>
                <c:pt idx="11">
                  <c:v>91992.251249753986</c:v>
                </c:pt>
              </c:numCache>
            </c:numRef>
          </c:val>
          <c:extLst>
            <c:ext xmlns:c16="http://schemas.microsoft.com/office/drawing/2014/chart" uri="{C3380CC4-5D6E-409C-BE32-E72D297353CC}">
              <c16:uniqueId val="{00000000-8B8E-45FE-8DE6-8FF49D279C0B}"/>
            </c:ext>
          </c:extLst>
        </c:ser>
        <c:ser>
          <c:idx val="0"/>
          <c:order val="4"/>
          <c:tx>
            <c:strRef>
              <c:f>Summary!$B$10</c:f>
              <c:strCache>
                <c:ptCount val="1"/>
                <c:pt idx="0">
                  <c:v>2020</c:v>
                </c:pt>
              </c:strCache>
            </c:strRef>
          </c:tx>
          <c:spPr>
            <a:solidFill>
              <a:schemeClr val="accent1"/>
            </a:solidFill>
            <a:ln>
              <a:solidFill>
                <a:schemeClr val="tx1"/>
              </a:solidFill>
            </a:ln>
            <a:effectLst/>
          </c:spPr>
          <c:invertIfNegative val="0"/>
          <c:cat>
            <c:strRef>
              <c:f>Summary!$C$5:$N$5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Summary!$C$10:$N$10</c:f>
              <c:numCache>
                <c:formatCode>_(* #,##0_);_(* \(#,##0\);_(* "-"??_);_(@_)</c:formatCode>
                <c:ptCount val="12"/>
                <c:pt idx="0">
                  <c:v>36227.836970474964</c:v>
                </c:pt>
                <c:pt idx="1">
                  <c:v>62824.544599645866</c:v>
                </c:pt>
                <c:pt idx="2">
                  <c:v>958.80655287423974</c:v>
                </c:pt>
                <c:pt idx="3">
                  <c:v>0</c:v>
                </c:pt>
                <c:pt idx="4">
                  <c:v>47283.487301587302</c:v>
                </c:pt>
                <c:pt idx="5">
                  <c:v>78818.968247381956</c:v>
                </c:pt>
                <c:pt idx="6">
                  <c:v>67674.17237630015</c:v>
                </c:pt>
                <c:pt idx="7">
                  <c:v>53855.502339776198</c:v>
                </c:pt>
                <c:pt idx="8">
                  <c:v>54016.657327008346</c:v>
                </c:pt>
                <c:pt idx="9">
                  <c:v>40748.496752242499</c:v>
                </c:pt>
                <c:pt idx="10">
                  <c:v>85969.239669421513</c:v>
                </c:pt>
                <c:pt idx="11">
                  <c:v>21942.676238035787</c:v>
                </c:pt>
              </c:numCache>
            </c:numRef>
          </c:val>
          <c:extLst>
            <c:ext xmlns:c16="http://schemas.microsoft.com/office/drawing/2014/chart" uri="{C3380CC4-5D6E-409C-BE32-E72D297353CC}">
              <c16:uniqueId val="{00000000-6B35-4324-BA50-6724DD990F8A}"/>
            </c:ext>
          </c:extLst>
        </c:ser>
        <c:ser>
          <c:idx val="5"/>
          <c:order val="5"/>
          <c:tx>
            <c:strRef>
              <c:f>Summary!$B$11</c:f>
              <c:strCache>
                <c:ptCount val="1"/>
                <c:pt idx="0">
                  <c:v>2021</c:v>
                </c:pt>
              </c:strCache>
            </c:strRef>
          </c:tx>
          <c:spPr>
            <a:solidFill>
              <a:srgbClr val="9933FF"/>
            </a:solidFill>
            <a:ln>
              <a:solidFill>
                <a:schemeClr val="tx1"/>
              </a:solidFill>
            </a:ln>
            <a:effectLst/>
          </c:spPr>
          <c:invertIfNegative val="0"/>
          <c:val>
            <c:numRef>
              <c:f>Summary!$C$11:$N$11</c:f>
              <c:numCache>
                <c:formatCode>_(* #,##0_);_(* \(#,##0\);_(* "-"??_);_(@_)</c:formatCode>
                <c:ptCount val="12"/>
                <c:pt idx="0">
                  <c:v>56812.458488640863</c:v>
                </c:pt>
                <c:pt idx="1">
                  <c:v>84629.660232945098</c:v>
                </c:pt>
                <c:pt idx="2">
                  <c:v>119628.09839473141</c:v>
                </c:pt>
                <c:pt idx="3">
                  <c:v>191072.7854935092</c:v>
                </c:pt>
                <c:pt idx="4">
                  <c:v>116845.66195426197</c:v>
                </c:pt>
                <c:pt idx="5">
                  <c:v>89939.176822967391</c:v>
                </c:pt>
                <c:pt idx="6">
                  <c:v>64572.058606557352</c:v>
                </c:pt>
                <c:pt idx="7">
                  <c:v>22525.320592355412</c:v>
                </c:pt>
                <c:pt idx="8">
                  <c:v>38983.654340836008</c:v>
                </c:pt>
                <c:pt idx="9">
                  <c:v>16138.176470588234</c:v>
                </c:pt>
                <c:pt idx="10">
                  <c:v>0</c:v>
                </c:pt>
                <c:pt idx="11">
                  <c:v>0</c:v>
                </c:pt>
              </c:numCache>
            </c:numRef>
          </c:val>
          <c:extLst>
            <c:ext xmlns:c16="http://schemas.microsoft.com/office/drawing/2014/chart" uri="{C3380CC4-5D6E-409C-BE32-E72D297353CC}">
              <c16:uniqueId val="{00000000-8319-4C17-AB9B-66FCFC929E1A}"/>
            </c:ext>
          </c:extLst>
        </c:ser>
        <c:dLbls>
          <c:showLegendKey val="0"/>
          <c:showVal val="0"/>
          <c:showCatName val="0"/>
          <c:showSerName val="0"/>
          <c:showPercent val="0"/>
          <c:showBubbleSize val="0"/>
        </c:dLbls>
        <c:gapWidth val="175"/>
        <c:axId val="223126656"/>
        <c:axId val="223128192"/>
      </c:barChart>
      <c:catAx>
        <c:axId val="22312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crossAx val="223128192"/>
        <c:crosses val="autoZero"/>
        <c:auto val="1"/>
        <c:lblAlgn val="ctr"/>
        <c:lblOffset val="100"/>
        <c:noMultiLvlLbl val="0"/>
      </c:catAx>
      <c:valAx>
        <c:axId val="2231281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crossAx val="223126656"/>
        <c:crosses val="autoZero"/>
        <c:crossBetween val="between"/>
        <c:dispUnits>
          <c:builtInUnit val="thousands"/>
          <c:dispUnitsLbl>
            <c:layout>
              <c:manualLayout>
                <c:xMode val="edge"/>
                <c:yMode val="edge"/>
                <c:x val="7.1159630929514871E-3"/>
                <c:y val="3.6549671674658703E-2"/>
              </c:manualLayout>
            </c:layout>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dispUnitsLbl>
        </c:dispUnits>
      </c:valAx>
      <c:spPr>
        <a:noFill/>
        <a:ln>
          <a:noFill/>
        </a:ln>
        <a:effectLst/>
      </c:spPr>
    </c:plotArea>
    <c:legend>
      <c:legendPos val="t"/>
      <c:layout>
        <c:manualLayout>
          <c:xMode val="edge"/>
          <c:yMode val="edge"/>
          <c:x val="0.71110032431024583"/>
          <c:y val="4.2072239553828612E-2"/>
          <c:w val="0.28889967568975411"/>
          <c:h val="6.7916669991143583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sz="120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600" b="1" i="0" baseline="0">
                <a:effectLst/>
              </a:rPr>
              <a:t>Uncollected by Customer</a:t>
            </a:r>
            <a:endParaRPr lang="en-US" sz="1200">
              <a:effectLst/>
            </a:endParaRPr>
          </a:p>
        </c:rich>
      </c:tx>
      <c:overlay val="0"/>
      <c:spPr>
        <a:noFill/>
        <a:ln>
          <a:noFill/>
        </a:ln>
        <a:effectLst/>
      </c:spPr>
      <c:txPr>
        <a:bodyPr rot="0" spcFirstLastPara="1" vertOverflow="ellipsis" vert="horz" wrap="square" anchor="ctr" anchorCtr="1"/>
        <a:lstStyle/>
        <a:p>
          <a:pPr>
            <a:defRPr sz="126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9.2566694457486373E-2"/>
          <c:y val="9.8296529799156485E-2"/>
          <c:w val="0.88479959823981225"/>
          <c:h val="0.78563235634542072"/>
        </c:manualLayout>
      </c:layout>
      <c:barChart>
        <c:barDir val="col"/>
        <c:grouping val="stacked"/>
        <c:varyColors val="0"/>
        <c:ser>
          <c:idx val="0"/>
          <c:order val="0"/>
          <c:tx>
            <c:strRef>
              <c:f>'Uncollected Account'!$D$19</c:f>
              <c:strCache>
                <c:ptCount val="1"/>
                <c:pt idx="0">
                  <c:v>Over 150 days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j-lt"/>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'Uncollected Account'!$C$21:$C$28</c:f>
              <c:strCache>
                <c:ptCount val="8"/>
                <c:pt idx="0">
                  <c:v>YUTAKA</c:v>
                </c:pt>
                <c:pt idx="1">
                  <c:v>GOSHI</c:v>
                </c:pt>
                <c:pt idx="2">
                  <c:v>CHORAKAWA</c:v>
                </c:pt>
                <c:pt idx="3">
                  <c:v>IMASEN</c:v>
                </c:pt>
                <c:pt idx="4">
                  <c:v>YAMASHIN</c:v>
                </c:pt>
                <c:pt idx="5">
                  <c:v>MITSUBA</c:v>
                </c:pt>
                <c:pt idx="6">
                  <c:v>ISUZU</c:v>
                </c:pt>
                <c:pt idx="7">
                  <c:v>FCC</c:v>
                </c:pt>
              </c:strCache>
            </c:strRef>
          </c:cat>
          <c:val>
            <c:numRef>
              <c:f>'Uncollected Account'!$D$21:$D$28</c:f>
              <c:numCache>
                <c:formatCode>_(* #,##0_);_(* \(#,##0\);_(* "-"??_);_(@_)</c:formatCode>
                <c:ptCount val="8"/>
                <c:pt idx="0">
                  <c:v>15982.954003072082</c:v>
                </c:pt>
                <c:pt idx="1">
                  <c:v>9645.9999999999982</c:v>
                </c:pt>
                <c:pt idx="2">
                  <c:v>7187.9593076729852</c:v>
                </c:pt>
                <c:pt idx="3">
                  <c:v>0</c:v>
                </c:pt>
                <c:pt idx="4">
                  <c:v>0</c:v>
                </c:pt>
                <c:pt idx="5">
                  <c:v>0</c:v>
                </c:pt>
                <c:pt idx="6">
                  <c:v>0</c:v>
                </c:pt>
                <c:pt idx="7">
                  <c:v>0</c:v>
                </c:pt>
              </c:numCache>
            </c:numRef>
          </c:val>
          <c:extLst>
            <c:ext xmlns:c16="http://schemas.microsoft.com/office/drawing/2014/chart" uri="{C3380CC4-5D6E-409C-BE32-E72D297353CC}">
              <c16:uniqueId val="{00000000-FA63-4596-BAAF-268D2CBD6821}"/>
            </c:ext>
          </c:extLst>
        </c:ser>
        <c:ser>
          <c:idx val="1"/>
          <c:order val="1"/>
          <c:tx>
            <c:strRef>
              <c:f>'Uncollected Account'!$E$19</c:f>
              <c:strCache>
                <c:ptCount val="1"/>
                <c:pt idx="0">
                  <c:v>Over 60 days</c:v>
                </c:pt>
              </c:strCache>
            </c:strRef>
          </c:tx>
          <c:spPr>
            <a:solidFill>
              <a:srgbClr val="F3712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'Uncollected Account'!$C$21:$C$28</c:f>
              <c:strCache>
                <c:ptCount val="8"/>
                <c:pt idx="0">
                  <c:v>YUTAKA</c:v>
                </c:pt>
                <c:pt idx="1">
                  <c:v>GOSHI</c:v>
                </c:pt>
                <c:pt idx="2">
                  <c:v>CHORAKAWA</c:v>
                </c:pt>
                <c:pt idx="3">
                  <c:v>IMASEN</c:v>
                </c:pt>
                <c:pt idx="4">
                  <c:v>YAMASHIN</c:v>
                </c:pt>
                <c:pt idx="5">
                  <c:v>MITSUBA</c:v>
                </c:pt>
                <c:pt idx="6">
                  <c:v>ISUZU</c:v>
                </c:pt>
                <c:pt idx="7">
                  <c:v>FCC</c:v>
                </c:pt>
              </c:strCache>
            </c:strRef>
          </c:cat>
          <c:val>
            <c:numRef>
              <c:f>'Uncollected Account'!$E$21:$E$28</c:f>
              <c:numCache>
                <c:formatCode>_(* #,##0_);_(* \(#,##0\);_(* "-"??_);_(@_)</c:formatCode>
                <c:ptCount val="8"/>
                <c:pt idx="0">
                  <c:v>47818.537956959997</c:v>
                </c:pt>
                <c:pt idx="1">
                  <c:v>66505.099999999977</c:v>
                </c:pt>
                <c:pt idx="2">
                  <c:v>1492.8189537687394</c:v>
                </c:pt>
                <c:pt idx="3">
                  <c:v>0</c:v>
                </c:pt>
                <c:pt idx="4">
                  <c:v>0</c:v>
                </c:pt>
                <c:pt idx="5">
                  <c:v>1450.5</c:v>
                </c:pt>
                <c:pt idx="6">
                  <c:v>0</c:v>
                </c:pt>
                <c:pt idx="7">
                  <c:v>0</c:v>
                </c:pt>
              </c:numCache>
            </c:numRef>
          </c:val>
          <c:extLst>
            <c:ext xmlns:c16="http://schemas.microsoft.com/office/drawing/2014/chart" uri="{C3380CC4-5D6E-409C-BE32-E72D297353CC}">
              <c16:uniqueId val="{00000001-FA63-4596-BAAF-268D2CBD6821}"/>
            </c:ext>
          </c:extLst>
        </c:ser>
        <c:ser>
          <c:idx val="2"/>
          <c:order val="2"/>
          <c:tx>
            <c:strRef>
              <c:f>'Uncollected Account'!$F$19</c:f>
              <c:strCache>
                <c:ptCount val="1"/>
                <c:pt idx="0">
                  <c:v>Over 30 days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j-lt"/>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'Uncollected Account'!$C$21:$C$28</c:f>
              <c:strCache>
                <c:ptCount val="8"/>
                <c:pt idx="0">
                  <c:v>YUTAKA</c:v>
                </c:pt>
                <c:pt idx="1">
                  <c:v>GOSHI</c:v>
                </c:pt>
                <c:pt idx="2">
                  <c:v>CHORAKAWA</c:v>
                </c:pt>
                <c:pt idx="3">
                  <c:v>IMASEN</c:v>
                </c:pt>
                <c:pt idx="4">
                  <c:v>YAMASHIN</c:v>
                </c:pt>
                <c:pt idx="5">
                  <c:v>MITSUBA</c:v>
                </c:pt>
                <c:pt idx="6">
                  <c:v>ISUZU</c:v>
                </c:pt>
                <c:pt idx="7">
                  <c:v>FCC</c:v>
                </c:pt>
              </c:strCache>
            </c:strRef>
          </c:cat>
          <c:val>
            <c:numRef>
              <c:f>'Uncollected Account'!$F$21:$F$28</c:f>
              <c:numCache>
                <c:formatCode>_(* #,##0_);_(* \(#,##0\);_(* "-"??_);_(@_)</c:formatCode>
                <c:ptCount val="8"/>
                <c:pt idx="0">
                  <c:v>22931.166256023709</c:v>
                </c:pt>
                <c:pt idx="1">
                  <c:v>0</c:v>
                </c:pt>
                <c:pt idx="2">
                  <c:v>4112.4674804882925</c:v>
                </c:pt>
                <c:pt idx="3">
                  <c:v>0</c:v>
                </c:pt>
                <c:pt idx="4">
                  <c:v>0</c:v>
                </c:pt>
                <c:pt idx="5">
                  <c:v>0</c:v>
                </c:pt>
                <c:pt idx="6">
                  <c:v>0</c:v>
                </c:pt>
                <c:pt idx="7">
                  <c:v>0</c:v>
                </c:pt>
              </c:numCache>
            </c:numRef>
          </c:val>
          <c:extLst>
            <c:ext xmlns:c16="http://schemas.microsoft.com/office/drawing/2014/chart" uri="{C3380CC4-5D6E-409C-BE32-E72D297353CC}">
              <c16:uniqueId val="{00000002-FA63-4596-BAAF-268D2CBD6821}"/>
            </c:ext>
          </c:extLst>
        </c:ser>
        <c:ser>
          <c:idx val="3"/>
          <c:order val="3"/>
          <c:tx>
            <c:strRef>
              <c:f>'Uncollected Account'!$G$19</c:f>
              <c:strCache>
                <c:ptCount val="1"/>
                <c:pt idx="0">
                  <c:v>Under 30 days</c:v>
                </c:pt>
              </c:strCache>
            </c:strRef>
          </c:tx>
          <c:spPr>
            <a:solidFill>
              <a:srgbClr val="5B984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j-lt"/>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'Uncollected Account'!$C$21:$C$28</c:f>
              <c:strCache>
                <c:ptCount val="8"/>
                <c:pt idx="0">
                  <c:v>YUTAKA</c:v>
                </c:pt>
                <c:pt idx="1">
                  <c:v>GOSHI</c:v>
                </c:pt>
                <c:pt idx="2">
                  <c:v>CHORAKAWA</c:v>
                </c:pt>
                <c:pt idx="3">
                  <c:v>IMASEN</c:v>
                </c:pt>
                <c:pt idx="4">
                  <c:v>YAMASHIN</c:v>
                </c:pt>
                <c:pt idx="5">
                  <c:v>MITSUBA</c:v>
                </c:pt>
                <c:pt idx="6">
                  <c:v>ISUZU</c:v>
                </c:pt>
                <c:pt idx="7">
                  <c:v>FCC</c:v>
                </c:pt>
              </c:strCache>
            </c:strRef>
          </c:cat>
          <c:val>
            <c:numRef>
              <c:f>'Uncollected Account'!$G$21:$G$28</c:f>
              <c:numCache>
                <c:formatCode>_(* #,##0_);_(* \(#,##0\);_(* "-"??_);_(@_)</c:formatCode>
                <c:ptCount val="8"/>
                <c:pt idx="0">
                  <c:v>676.47058823529414</c:v>
                </c:pt>
                <c:pt idx="1">
                  <c:v>4981.5</c:v>
                </c:pt>
                <c:pt idx="2">
                  <c:v>1381.0289389067525</c:v>
                </c:pt>
                <c:pt idx="3">
                  <c:v>7783</c:v>
                </c:pt>
                <c:pt idx="4">
                  <c:v>5125</c:v>
                </c:pt>
                <c:pt idx="5">
                  <c:v>805</c:v>
                </c:pt>
                <c:pt idx="6">
                  <c:v>460.78431372549022</c:v>
                </c:pt>
                <c:pt idx="7">
                  <c:v>369.7749196141479</c:v>
                </c:pt>
              </c:numCache>
            </c:numRef>
          </c:val>
          <c:extLst>
            <c:ext xmlns:c16="http://schemas.microsoft.com/office/drawing/2014/chart" uri="{C3380CC4-5D6E-409C-BE32-E72D297353CC}">
              <c16:uniqueId val="{00000003-FA63-4596-BAAF-268D2CBD6821}"/>
            </c:ext>
          </c:extLst>
        </c:ser>
        <c:dLbls>
          <c:showLegendKey val="0"/>
          <c:showVal val="0"/>
          <c:showCatName val="0"/>
          <c:showSerName val="0"/>
          <c:showPercent val="0"/>
          <c:showBubbleSize val="0"/>
        </c:dLbls>
        <c:gapWidth val="52"/>
        <c:overlap val="100"/>
        <c:axId val="1324290047"/>
        <c:axId val="1324290879"/>
      </c:barChart>
      <c:lineChart>
        <c:grouping val="standard"/>
        <c:varyColors val="0"/>
        <c:ser>
          <c:idx val="4"/>
          <c:order val="4"/>
          <c:tx>
            <c:strRef>
              <c:f>'Uncollected Account'!$H$18</c:f>
              <c:strCache>
                <c:ptCount val="1"/>
                <c:pt idx="0">
                  <c:v>Total</c:v>
                </c:pt>
              </c:strCache>
            </c:strRef>
          </c:tx>
          <c:spPr>
            <a:ln w="19050" cap="rnd">
              <a:solidFill>
                <a:schemeClr val="tx1"/>
              </a:solidFill>
              <a:round/>
            </a:ln>
            <a:effectLst/>
          </c:spPr>
          <c:marker>
            <c:symbol val="circle"/>
            <c:size val="6"/>
            <c:spPr>
              <a:solidFill>
                <a:schemeClr val="bg1"/>
              </a:solidFill>
              <a:ln w="12700">
                <a:solidFill>
                  <a:schemeClr val="tx1"/>
                </a:solidFill>
              </a:ln>
              <a:effectLst/>
            </c:spPr>
          </c:marker>
          <c:dLbls>
            <c:dLbl>
              <c:idx val="0"/>
              <c:layout>
                <c:manualLayout>
                  <c:x val="-1.7690447864546252E-2"/>
                  <c:y val="-2.95633553660351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7E-4804-AE10-7A459656A9D5}"/>
                </c:ext>
              </c:extLst>
            </c:dLbl>
            <c:dLbl>
              <c:idx val="6"/>
              <c:numFmt formatCode="#,##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j-lt"/>
                      <a:ea typeface="+mn-ea"/>
                      <a:cs typeface="Arial" panose="020B0604020202020204" pitchFamily="34" charset="0"/>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0-1FF3-496D-8632-3A1835AEB58A}"/>
                </c:ext>
              </c:extLst>
            </c:dLbl>
            <c:dLbl>
              <c:idx val="7"/>
              <c:numFmt formatCode="#,##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j-lt"/>
                      <a:ea typeface="+mn-ea"/>
                      <a:cs typeface="Arial" panose="020B0604020202020204" pitchFamily="34" charset="0"/>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1-1FF3-496D-8632-3A1835AEB58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j-lt"/>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'Uncollected Account'!$B$22:$B$29</c:f>
              <c:strCache>
                <c:ptCount val="8"/>
                <c:pt idx="0">
                  <c:v>GOSHI PHILIPPINES</c:v>
                </c:pt>
                <c:pt idx="1">
                  <c:v>CHORAKAWA</c:v>
                </c:pt>
                <c:pt idx="2">
                  <c:v>IMASEN PHILIPPINE</c:v>
                </c:pt>
                <c:pt idx="3">
                  <c:v>YAMASHIN CEBU FILTER</c:v>
                </c:pt>
                <c:pt idx="4">
                  <c:v>MITSUBA PHILS. CORP2</c:v>
                </c:pt>
                <c:pt idx="5">
                  <c:v>ISUZU_AMC</c:v>
                </c:pt>
                <c:pt idx="6">
                  <c:v>FCC (PHILIPPINES)</c:v>
                </c:pt>
                <c:pt idx="7">
                  <c:v>SANYO DENKI</c:v>
                </c:pt>
              </c:strCache>
            </c:strRef>
          </c:cat>
          <c:val>
            <c:numRef>
              <c:f>'Uncollected Account'!$H$21:$H$28</c:f>
              <c:numCache>
                <c:formatCode>_(* #,##0_);_(* \(#,##0\);_(* "-"??_);_(@_)</c:formatCode>
                <c:ptCount val="8"/>
                <c:pt idx="0">
                  <c:v>87409.128804291089</c:v>
                </c:pt>
                <c:pt idx="1">
                  <c:v>81132.599999999977</c:v>
                </c:pt>
                <c:pt idx="2">
                  <c:v>14174.27468083677</c:v>
                </c:pt>
                <c:pt idx="3">
                  <c:v>7783</c:v>
                </c:pt>
                <c:pt idx="4">
                  <c:v>5125</c:v>
                </c:pt>
                <c:pt idx="5">
                  <c:v>2255.5</c:v>
                </c:pt>
                <c:pt idx="6">
                  <c:v>460.78431372549022</c:v>
                </c:pt>
                <c:pt idx="7">
                  <c:v>369.7749196141479</c:v>
                </c:pt>
              </c:numCache>
            </c:numRef>
          </c:val>
          <c:smooth val="0"/>
          <c:extLst>
            <c:ext xmlns:c16="http://schemas.microsoft.com/office/drawing/2014/chart" uri="{C3380CC4-5D6E-409C-BE32-E72D297353CC}">
              <c16:uniqueId val="{00000005-FA63-4596-BAAF-268D2CBD6821}"/>
            </c:ext>
          </c:extLst>
        </c:ser>
        <c:dLbls>
          <c:showLegendKey val="0"/>
          <c:showVal val="0"/>
          <c:showCatName val="0"/>
          <c:showSerName val="0"/>
          <c:showPercent val="0"/>
          <c:showBubbleSize val="0"/>
        </c:dLbls>
        <c:marker val="1"/>
        <c:smooth val="0"/>
        <c:axId val="1324290047"/>
        <c:axId val="1324290879"/>
      </c:lineChart>
      <c:catAx>
        <c:axId val="132429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24290879"/>
        <c:crosses val="autoZero"/>
        <c:auto val="1"/>
        <c:lblAlgn val="ctr"/>
        <c:lblOffset val="100"/>
        <c:noMultiLvlLbl val="0"/>
      </c:catAx>
      <c:valAx>
        <c:axId val="1324290879"/>
        <c:scaling>
          <c:orientation val="minMax"/>
          <c:max val="100000"/>
          <c:min val="0"/>
        </c:scaling>
        <c:delete val="0"/>
        <c:axPos val="l"/>
        <c:title>
          <c:tx>
            <c:rich>
              <a:bodyPr rot="-5400000" spcFirstLastPara="1" vertOverflow="ellipsis" vert="horz" wrap="square" anchor="ctr" anchorCtr="1"/>
              <a:lstStyle/>
              <a:p>
                <a:pPr>
                  <a:defRPr sz="1400" b="1"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400" b="1"/>
                  <a:t>Uncollected</a:t>
                </a:r>
                <a:r>
                  <a:rPr lang="en-US" sz="1400" b="1" baseline="0"/>
                  <a:t> Amount</a:t>
                </a:r>
                <a:endParaRPr lang="en-US" sz="1400" b="1"/>
              </a:p>
            </c:rich>
          </c:tx>
          <c:layout>
            <c:manualLayout>
              <c:xMode val="edge"/>
              <c:yMode val="edge"/>
              <c:x val="1.7263634465617034E-2"/>
              <c:y val="0.28371799046089674"/>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24290047"/>
        <c:crosses val="autoZero"/>
        <c:crossBetween val="between"/>
        <c:majorUnit val="50000"/>
        <c:dispUnits>
          <c:builtInUnit val="thousands"/>
          <c:dispUnitsLbl>
            <c:layout>
              <c:manualLayout>
                <c:xMode val="edge"/>
                <c:yMode val="edge"/>
                <c:x val="3.5336590580692544E-2"/>
                <c:y val="4.6292137111465091E-2"/>
              </c:manualLayout>
            </c:layout>
            <c:spPr>
              <a:noFill/>
              <a:ln>
                <a:noFill/>
              </a:ln>
              <a:effectLst/>
            </c:spPr>
            <c:txPr>
              <a:bodyPr rot="-5400000" spcFirstLastPara="1" vertOverflow="ellipsis" vert="horz" wrap="square" anchor="ctr" anchorCtr="1"/>
              <a:lstStyle/>
              <a:p>
                <a:pPr>
                  <a:defRPr sz="105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ispUnitsLbl>
        </c:dispUnits>
      </c:valAx>
      <c:spPr>
        <a:solidFill>
          <a:schemeClr val="bg1"/>
        </a:solidFill>
        <a:ln>
          <a:noFill/>
        </a:ln>
        <a:effectLst/>
      </c:spPr>
    </c:plotArea>
    <c:plotVisOnly val="1"/>
    <c:dispBlanksAs val="gap"/>
    <c:showDLblsOverMax val="0"/>
  </c:chart>
  <c:spPr>
    <a:solidFill>
      <a:schemeClr val="bg1">
        <a:lumMod val="95000"/>
      </a:schemeClr>
    </a:solidFill>
    <a:ln w="9525" cap="flat" cmpd="sng" algn="ctr">
      <a:solidFill>
        <a:schemeClr val="tx1"/>
      </a:solidFill>
      <a:round/>
    </a:ln>
    <a:effectLst/>
  </c:spPr>
  <c:txPr>
    <a:bodyPr/>
    <a:lstStyle/>
    <a:p>
      <a:pPr>
        <a:defRPr sz="105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600" b="1"/>
              <a:t>Long-Term Uncollected</a:t>
            </a:r>
            <a:r>
              <a:rPr lang="en-US" sz="1600" b="1" baseline="0"/>
              <a:t> </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9.9899181137723253E-2"/>
          <c:y val="0.13935185185185187"/>
          <c:w val="0.87755406643339373"/>
          <c:h val="0.78203703703703709"/>
        </c:manualLayout>
      </c:layout>
      <c:barChart>
        <c:barDir val="col"/>
        <c:grouping val="stacked"/>
        <c:varyColors val="0"/>
        <c:ser>
          <c:idx val="0"/>
          <c:order val="0"/>
          <c:tx>
            <c:strRef>
              <c:f>'Uncollected Account'!$K$46</c:f>
              <c:strCache>
                <c:ptCount val="1"/>
                <c:pt idx="0">
                  <c:v>A
Over 150</c:v>
                </c:pt>
              </c:strCache>
            </c:strRef>
          </c:tx>
          <c:spPr>
            <a:solidFill>
              <a:srgbClr val="FF0000"/>
            </a:solidFill>
            <a:ln>
              <a:noFill/>
            </a:ln>
            <a:effectLst/>
          </c:spPr>
          <c:invertIfNegative val="0"/>
          <c:cat>
            <c:strRef>
              <c:f>'Uncollected Account'!$J$47:$J$50</c:f>
              <c:strCache>
                <c:ptCount val="4"/>
                <c:pt idx="0">
                  <c:v>GOSHI</c:v>
                </c:pt>
                <c:pt idx="1">
                  <c:v>YUTAKA</c:v>
                </c:pt>
                <c:pt idx="2">
                  <c:v>CHORAKAWA</c:v>
                </c:pt>
                <c:pt idx="3">
                  <c:v>MITSUBA</c:v>
                </c:pt>
              </c:strCache>
            </c:strRef>
          </c:cat>
          <c:val>
            <c:numRef>
              <c:f>'Uncollected Account'!$K$47:$K$50</c:f>
              <c:numCache>
                <c:formatCode>_(* #,##0_);_(* \(#,##0\);_(* "-"??_);_(@_)</c:formatCode>
                <c:ptCount val="4"/>
                <c:pt idx="0">
                  <c:v>9645.9999999999982</c:v>
                </c:pt>
                <c:pt idx="1">
                  <c:v>15982.954003072082</c:v>
                </c:pt>
                <c:pt idx="2">
                  <c:v>7187.9593076729852</c:v>
                </c:pt>
                <c:pt idx="3">
                  <c:v>0</c:v>
                </c:pt>
              </c:numCache>
            </c:numRef>
          </c:val>
          <c:extLst>
            <c:ext xmlns:c16="http://schemas.microsoft.com/office/drawing/2014/chart" uri="{C3380CC4-5D6E-409C-BE32-E72D297353CC}">
              <c16:uniqueId val="{00000000-B336-4D42-B07C-84833BC32ABE}"/>
            </c:ext>
          </c:extLst>
        </c:ser>
        <c:ser>
          <c:idx val="1"/>
          <c:order val="1"/>
          <c:tx>
            <c:strRef>
              <c:f>'Uncollected Account'!$L$46</c:f>
              <c:strCache>
                <c:ptCount val="1"/>
                <c:pt idx="0">
                  <c:v>B
Over 60</c:v>
                </c:pt>
              </c:strCache>
            </c:strRef>
          </c:tx>
          <c:spPr>
            <a:solidFill>
              <a:srgbClr val="FF6600"/>
            </a:solidFill>
            <a:ln>
              <a:noFill/>
            </a:ln>
            <a:effectLst/>
          </c:spPr>
          <c:invertIfNegative val="0"/>
          <c:cat>
            <c:strRef>
              <c:f>'Uncollected Account'!$J$47:$J$50</c:f>
              <c:strCache>
                <c:ptCount val="4"/>
                <c:pt idx="0">
                  <c:v>GOSHI</c:v>
                </c:pt>
                <c:pt idx="1">
                  <c:v>YUTAKA</c:v>
                </c:pt>
                <c:pt idx="2">
                  <c:v>CHORAKAWA</c:v>
                </c:pt>
                <c:pt idx="3">
                  <c:v>MITSUBA</c:v>
                </c:pt>
              </c:strCache>
            </c:strRef>
          </c:cat>
          <c:val>
            <c:numRef>
              <c:f>'Uncollected Account'!$L$47:$L$50</c:f>
              <c:numCache>
                <c:formatCode>_(* #,##0_);_(* \(#,##0\);_(* "-"??_);_(@_)</c:formatCode>
                <c:ptCount val="4"/>
                <c:pt idx="0">
                  <c:v>66505.099999999977</c:v>
                </c:pt>
                <c:pt idx="1">
                  <c:v>47818.537956959997</c:v>
                </c:pt>
                <c:pt idx="2">
                  <c:v>1492.8189537687394</c:v>
                </c:pt>
                <c:pt idx="3">
                  <c:v>1450.5</c:v>
                </c:pt>
              </c:numCache>
            </c:numRef>
          </c:val>
          <c:extLst>
            <c:ext xmlns:c16="http://schemas.microsoft.com/office/drawing/2014/chart" uri="{C3380CC4-5D6E-409C-BE32-E72D297353CC}">
              <c16:uniqueId val="{00000001-B336-4D42-B07C-84833BC32ABE}"/>
            </c:ext>
          </c:extLst>
        </c:ser>
        <c:dLbls>
          <c:showLegendKey val="0"/>
          <c:showVal val="0"/>
          <c:showCatName val="0"/>
          <c:showSerName val="0"/>
          <c:showPercent val="0"/>
          <c:showBubbleSize val="0"/>
        </c:dLbls>
        <c:gapWidth val="74"/>
        <c:overlap val="100"/>
        <c:axId val="1442715103"/>
        <c:axId val="1442696383"/>
      </c:barChart>
      <c:lineChart>
        <c:grouping val="standard"/>
        <c:varyColors val="0"/>
        <c:ser>
          <c:idx val="2"/>
          <c:order val="2"/>
          <c:spPr>
            <a:ln w="25400" cap="rnd">
              <a:solidFill>
                <a:schemeClr val="tx1"/>
              </a:solidFill>
              <a:round/>
            </a:ln>
            <a:effectLst/>
          </c:spPr>
          <c:marker>
            <c:symbol val="circle"/>
            <c:size val="7"/>
            <c:spPr>
              <a:solidFill>
                <a:schemeClr val="bg1"/>
              </a:solidFill>
              <a:ln w="9525">
                <a:solidFill>
                  <a:schemeClr val="tx1"/>
                </a:solidFill>
              </a:ln>
              <a:effectLst/>
            </c:spPr>
          </c:marker>
          <c:dLbls>
            <c:spPr>
              <a:solidFill>
                <a:schemeClr val="accent4">
                  <a:lumMod val="20000"/>
                  <a:lumOff val="80000"/>
                </a:schemeClr>
              </a:solid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'Uncollected Account'!$J$47:$J$49</c:f>
              <c:strCache>
                <c:ptCount val="3"/>
                <c:pt idx="0">
                  <c:v>GOSHI</c:v>
                </c:pt>
                <c:pt idx="1">
                  <c:v>YUTAKA</c:v>
                </c:pt>
                <c:pt idx="2">
                  <c:v>CHORAKAWA</c:v>
                </c:pt>
              </c:strCache>
            </c:strRef>
          </c:cat>
          <c:val>
            <c:numRef>
              <c:f>'Uncollected Account'!$M$47:$M$50</c:f>
              <c:numCache>
                <c:formatCode>_(* #,##0_);_(* \(#,##0\);_(* "-"??_);_(@_)</c:formatCode>
                <c:ptCount val="4"/>
                <c:pt idx="0">
                  <c:v>76151.099999999977</c:v>
                </c:pt>
                <c:pt idx="1">
                  <c:v>63801.491960032079</c:v>
                </c:pt>
                <c:pt idx="2">
                  <c:v>8680.7782614417247</c:v>
                </c:pt>
                <c:pt idx="3">
                  <c:v>1450.5</c:v>
                </c:pt>
              </c:numCache>
            </c:numRef>
          </c:val>
          <c:smooth val="0"/>
          <c:extLst>
            <c:ext xmlns:c16="http://schemas.microsoft.com/office/drawing/2014/chart" uri="{C3380CC4-5D6E-409C-BE32-E72D297353CC}">
              <c16:uniqueId val="{00000002-B336-4D42-B07C-84833BC32ABE}"/>
            </c:ext>
          </c:extLst>
        </c:ser>
        <c:dLbls>
          <c:showLegendKey val="0"/>
          <c:showVal val="0"/>
          <c:showCatName val="0"/>
          <c:showSerName val="0"/>
          <c:showPercent val="0"/>
          <c:showBubbleSize val="0"/>
        </c:dLbls>
        <c:marker val="1"/>
        <c:smooth val="0"/>
        <c:axId val="1442715103"/>
        <c:axId val="1442696383"/>
      </c:lineChart>
      <c:catAx>
        <c:axId val="144271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42696383"/>
        <c:crosses val="autoZero"/>
        <c:auto val="1"/>
        <c:lblAlgn val="ctr"/>
        <c:lblOffset val="100"/>
        <c:noMultiLvlLbl val="0"/>
      </c:catAx>
      <c:valAx>
        <c:axId val="1442696383"/>
        <c:scaling>
          <c:orientation val="minMax"/>
          <c:max val="100000"/>
          <c:min val="0"/>
        </c:scaling>
        <c:delete val="0"/>
        <c:axPos val="l"/>
        <c:title>
          <c:tx>
            <c:rich>
              <a:bodyPr rot="-5400000" spcFirstLastPara="1" vertOverflow="ellipsis" vert="horz" wrap="square" anchor="ctr" anchorCtr="1"/>
              <a:lstStyle/>
              <a:p>
                <a:pPr>
                  <a:defRPr sz="1100" b="1"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100" b="1"/>
                  <a:t>Uncollected</a:t>
                </a:r>
                <a:r>
                  <a:rPr lang="en-US" sz="1100" b="1" baseline="0"/>
                  <a:t> Amount</a:t>
                </a:r>
                <a:endParaRPr lang="en-US" sz="1100" b="1"/>
              </a:p>
            </c:rich>
          </c:tx>
          <c:layout>
            <c:manualLayout>
              <c:xMode val="edge"/>
              <c:yMode val="edge"/>
              <c:x val="1.2088553791450227E-2"/>
              <c:y val="0.32248456006072412"/>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42715103"/>
        <c:crosses val="autoZero"/>
        <c:crossBetween val="between"/>
        <c:majorUnit val="20000"/>
        <c:dispUnits>
          <c:builtInUnit val="thousands"/>
          <c:dispUnitsLbl>
            <c:layout>
              <c:manualLayout>
                <c:xMode val="edge"/>
                <c:yMode val="edge"/>
                <c:x val="2.8450562082234111E-2"/>
                <c:y val="8.1271258313229136E-2"/>
              </c:manualLayout>
            </c:layout>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ispUnitsLbl>
        </c:dispUnits>
      </c:valAx>
      <c:spPr>
        <a:solidFill>
          <a:schemeClr val="bg1"/>
        </a:solidFill>
        <a:ln>
          <a:noFill/>
        </a:ln>
        <a:effectLst/>
      </c:spPr>
    </c:plotArea>
    <c:legend>
      <c:legendPos val="b"/>
      <c:legendEntry>
        <c:idx val="2"/>
        <c:delete val="1"/>
      </c:legendEntry>
      <c:layout>
        <c:manualLayout>
          <c:xMode val="edge"/>
          <c:yMode val="edge"/>
          <c:x val="0.71432848606435484"/>
          <c:y val="3.3051532638685363E-2"/>
          <c:w val="0.26183003351458489"/>
          <c:h val="8.4606405449382013E-2"/>
        </c:manualLayout>
      </c:layout>
      <c:overlay val="0"/>
      <c:spPr>
        <a:noFill/>
        <a:ln>
          <a:solidFill>
            <a:schemeClr val="bg1">
              <a:lumMod val="65000"/>
            </a:schemeClr>
          </a:solidFill>
        </a:ln>
        <a:effectLst/>
      </c:spPr>
      <c:txPr>
        <a:bodyPr rot="0" spcFirstLastPara="1" vertOverflow="ellipsis" vert="horz" wrap="square" anchor="ctr" anchorCtr="1"/>
        <a:lstStyle/>
        <a:p>
          <a:pPr>
            <a:defRPr sz="105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lumMod val="95000"/>
      </a:schemeClr>
    </a:solidFill>
    <a:ln w="9525" cap="flat" cmpd="sng" algn="ctr">
      <a:solidFill>
        <a:schemeClr val="tx1"/>
      </a:solid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400" b="1">
                <a:solidFill>
                  <a:sysClr val="windowText" lastClr="000000"/>
                </a:solidFill>
                <a:latin typeface="Arial" panose="020B0604020202020204" pitchFamily="34" charset="0"/>
                <a:cs typeface="Arial" panose="020B0604020202020204" pitchFamily="34" charset="0"/>
              </a:rPr>
              <a:t>Uncollected Accounts Receivable</a:t>
            </a:r>
            <a:r>
              <a:rPr lang="en-US" sz="1400" b="1" baseline="0">
                <a:solidFill>
                  <a:sysClr val="windowText" lastClr="000000"/>
                </a:solidFill>
                <a:latin typeface="Arial" panose="020B0604020202020204" pitchFamily="34" charset="0"/>
                <a:cs typeface="Arial" panose="020B0604020202020204" pitchFamily="34" charset="0"/>
              </a:rPr>
              <a:t> Distribution</a:t>
            </a:r>
            <a:endParaRPr lang="en-US" sz="14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16613130977945731"/>
          <c:y val="2.427154293451866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22042853698873854"/>
          <c:y val="0.25671085360491941"/>
          <c:w val="0.48505539116521285"/>
          <c:h val="0.64103693755006419"/>
        </c:manualLayout>
      </c:layout>
      <c:doughnutChart>
        <c:varyColors val="1"/>
        <c:ser>
          <c:idx val="0"/>
          <c:order val="0"/>
          <c:dPt>
            <c:idx val="0"/>
            <c:bubble3D val="0"/>
            <c:spPr>
              <a:solidFill>
                <a:srgbClr val="FF0000"/>
              </a:solidFill>
              <a:ln w="22225">
                <a:solidFill>
                  <a:schemeClr val="bg1"/>
                </a:solidFill>
              </a:ln>
              <a:effectLst/>
            </c:spPr>
            <c:extLst>
              <c:ext xmlns:c16="http://schemas.microsoft.com/office/drawing/2014/chart" uri="{C3380CC4-5D6E-409C-BE32-E72D297353CC}">
                <c16:uniqueId val="{00000004-4C78-4A4E-B9F5-5FD2BAD311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78-4A4E-B9F5-5FD2BAD311E4}"/>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2-4C78-4A4E-B9F5-5FD2BAD311E4}"/>
              </c:ext>
            </c:extLst>
          </c:dPt>
          <c:dPt>
            <c:idx val="3"/>
            <c:bubble3D val="0"/>
            <c:spPr>
              <a:solidFill>
                <a:srgbClr val="5B9842"/>
              </a:solidFill>
              <a:ln w="19050">
                <a:solidFill>
                  <a:schemeClr val="lt1"/>
                </a:solidFill>
              </a:ln>
              <a:effectLst/>
            </c:spPr>
            <c:extLst>
              <c:ext xmlns:c16="http://schemas.microsoft.com/office/drawing/2014/chart" uri="{C3380CC4-5D6E-409C-BE32-E72D297353CC}">
                <c16:uniqueId val="{00000001-4C78-4A4E-B9F5-5FD2BAD311E4}"/>
              </c:ext>
            </c:extLst>
          </c:dPt>
          <c:dLbls>
            <c:dLbl>
              <c:idx val="0"/>
              <c:layout>
                <c:manualLayout>
                  <c:x val="0.22665124187498251"/>
                  <c:y val="9.3978751724013321E-2"/>
                </c:manualLayout>
              </c:layout>
              <c:tx>
                <c:rich>
                  <a:bodyPr/>
                  <a:lstStyle/>
                  <a:p>
                    <a:fld id="{023EE213-5BFC-4CB5-8B25-FBA0FF238966}" type="CATEGORYNAME">
                      <a:rPr lang="en-US"/>
                      <a:pPr/>
                      <a:t>[CATEGORY NAME]</a:t>
                    </a:fld>
                    <a:r>
                      <a:rPr lang="en-US"/>
                      <a:t> </a:t>
                    </a:r>
                    <a:r>
                      <a:rPr lang="en-US" baseline="0"/>
                      <a:t>
</a:t>
                    </a:r>
                    <a:fld id="{100715CD-1B3B-4799-90CB-C15E68F0791B}"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4C78-4A4E-B9F5-5FD2BAD311E4}"/>
                </c:ext>
              </c:extLst>
            </c:dLbl>
            <c:dLbl>
              <c:idx val="1"/>
              <c:layout>
                <c:manualLayout>
                  <c:x val="-0.14368617278470661"/>
                  <c:y val="1.0028186488553756E-2"/>
                </c:manualLayout>
              </c:layout>
              <c:tx>
                <c:rich>
                  <a:bodyPr/>
                  <a:lstStyle/>
                  <a:p>
                    <a:fld id="{EEC59CCE-90CB-4408-86E8-CB920F81E309}" type="CATEGORYNAME">
                      <a:rPr lang="en-US"/>
                      <a:pPr/>
                      <a:t>[CATEGORY NAME]</a:t>
                    </a:fld>
                    <a:r>
                      <a:rPr lang="en-US"/>
                      <a:t> </a:t>
                    </a:r>
                    <a:r>
                      <a:rPr lang="en-US" baseline="0"/>
                      <a:t>
</a:t>
                    </a:r>
                    <a:fld id="{77D33D87-01B3-463A-893A-1F2F30A00BDA}"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C78-4A4E-B9F5-5FD2BAD311E4}"/>
                </c:ext>
              </c:extLst>
            </c:dLbl>
            <c:dLbl>
              <c:idx val="2"/>
              <c:layout>
                <c:manualLayout>
                  <c:x val="0.22422404745379274"/>
                  <c:y val="-0.1110851798093196"/>
                </c:manualLayout>
              </c:layout>
              <c:tx>
                <c:rich>
                  <a:bodyPr/>
                  <a:lstStyle/>
                  <a:p>
                    <a:fld id="{21CC2416-B14A-428C-9813-82DF8A9E6474}" type="CATEGORYNAME">
                      <a:rPr lang="en-US"/>
                      <a:pPr/>
                      <a:t>[CATEGORY NAME]</a:t>
                    </a:fld>
                    <a:r>
                      <a:rPr lang="en-US"/>
                      <a:t> </a:t>
                    </a:r>
                    <a:r>
                      <a:rPr lang="en-US" baseline="0"/>
                      <a:t>
</a:t>
                    </a:r>
                    <a:fld id="{D421D243-8E1D-4605-8108-FD424FF84502}"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4C78-4A4E-B9F5-5FD2BAD311E4}"/>
                </c:ext>
              </c:extLst>
            </c:dLbl>
            <c:dLbl>
              <c:idx val="3"/>
              <c:layout>
                <c:manualLayout>
                  <c:x val="0.19691309723406464"/>
                  <c:y val="1.388184561272480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C78-4A4E-B9F5-5FD2BAD311E4}"/>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'Uncollected Account'!$D$18:$G$19</c:f>
              <c:multiLvlStrCache>
                <c:ptCount val="4"/>
                <c:lvl>
                  <c:pt idx="0">
                    <c:v>Over 150 days</c:v>
                  </c:pt>
                  <c:pt idx="1">
                    <c:v>Over 60 days</c:v>
                  </c:pt>
                  <c:pt idx="2">
                    <c:v>Over 30 days</c:v>
                  </c:pt>
                  <c:pt idx="3">
                    <c:v>Under 30 days</c:v>
                  </c:pt>
                </c:lvl>
                <c:lvl>
                  <c:pt idx="0">
                    <c:v>A</c:v>
                  </c:pt>
                  <c:pt idx="1">
                    <c:v>B</c:v>
                  </c:pt>
                  <c:pt idx="2">
                    <c:v>C</c:v>
                  </c:pt>
                  <c:pt idx="3">
                    <c:v>D</c:v>
                  </c:pt>
                </c:lvl>
              </c:multiLvlStrCache>
            </c:multiLvlStrRef>
          </c:cat>
          <c:val>
            <c:numRef>
              <c:f>'Uncollected Account'!$D$43:$G$43</c:f>
              <c:numCache>
                <c:formatCode>_(* #,##0_);_(* \(#,##0\);_(* "-"??_);_(@_)</c:formatCode>
                <c:ptCount val="4"/>
                <c:pt idx="0">
                  <c:v>32816.913310745069</c:v>
                </c:pt>
                <c:pt idx="1">
                  <c:v>117266.95691072872</c:v>
                </c:pt>
                <c:pt idx="2">
                  <c:v>27043.633736512002</c:v>
                </c:pt>
                <c:pt idx="3">
                  <c:v>21582.558760481686</c:v>
                </c:pt>
              </c:numCache>
            </c:numRef>
          </c:val>
          <c:extLst>
            <c:ext xmlns:c16="http://schemas.microsoft.com/office/drawing/2014/chart" uri="{C3380CC4-5D6E-409C-BE32-E72D297353CC}">
              <c16:uniqueId val="{00000000-4C78-4A4E-B9F5-5FD2BAD311E4}"/>
            </c:ext>
          </c:extLst>
        </c:ser>
        <c:dLbls>
          <c:showLegendKey val="0"/>
          <c:showVal val="0"/>
          <c:showCatName val="0"/>
          <c:showSerName val="0"/>
          <c:showPercent val="0"/>
          <c:showBubbleSize val="0"/>
          <c:showLeaderLines val="1"/>
        </c:dLbls>
        <c:firstSliceAng val="122"/>
        <c:holeSize val="58"/>
      </c:doughnutChart>
      <c:spPr>
        <a:noFill/>
        <a:ln>
          <a:noFill/>
        </a:ln>
        <a:effectLst/>
      </c:spPr>
    </c:plotArea>
    <c:plotVisOnly val="1"/>
    <c:dispBlanksAs val="gap"/>
    <c:showDLblsOverMax val="0"/>
  </c:chart>
  <c:spPr>
    <a:no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a:t>November</a:t>
            </a:r>
            <a:r>
              <a:rPr lang="en-US" sz="1400" b="1" baseline="0"/>
              <a:t>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tx>
            <c:v>MY</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 Collected Account'!$G$20:$J$20</c:f>
            </c:multiLvlStrRef>
          </c:cat>
          <c:val>
            <c:numRef>
              <c:f>' Collected Account'!$G$23:$J$23</c:f>
            </c:numRef>
          </c:val>
          <c:extLst>
            <c:ext xmlns:c16="http://schemas.microsoft.com/office/drawing/2014/chart" uri="{C3380CC4-5D6E-409C-BE32-E72D297353CC}">
              <c16:uniqueId val="{00000000-3FE4-4628-8F58-E82663E7E501}"/>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accent2"/>
              </a:solidFill>
              <a:round/>
            </a:ln>
            <a:effectLst/>
          </c:spPr>
          <c:marker>
            <c:symbol val="circle"/>
            <c:size val="7"/>
            <c:spPr>
              <a:solidFill>
                <a:schemeClr val="bg1"/>
              </a:solidFill>
              <a:ln w="9525">
                <a:solidFill>
                  <a:schemeClr val="tx1"/>
                </a:solidFill>
              </a:ln>
              <a:effectLst/>
            </c:spPr>
          </c:marker>
          <c:val>
            <c:numRef>
              <c:f>' Collected Account'!$G$22:$J$22</c:f>
            </c:numRef>
          </c:val>
          <c:smooth val="0"/>
          <c:extLst>
            <c:ext xmlns:c16="http://schemas.microsoft.com/office/drawing/2014/chart" uri="{C3380CC4-5D6E-409C-BE32-E72D297353CC}">
              <c16:uniqueId val="{00000004-3FE4-4628-8F58-E82663E7E501}"/>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3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8000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a:t>October</a:t>
            </a:r>
            <a:r>
              <a:rPr lang="en-US" sz="1400" b="1" baseline="0"/>
              <a:t>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 Collected Account'!$B$20:$E$20</c:f>
            </c:multiLvlStrRef>
          </c:cat>
          <c:val>
            <c:numRef>
              <c:f>' Collected Account'!$B$23:$E$23</c:f>
            </c:numRef>
          </c:val>
          <c:extLst>
            <c:ext xmlns:c16="http://schemas.microsoft.com/office/drawing/2014/chart" uri="{C3380CC4-5D6E-409C-BE32-E72D297353CC}">
              <c16:uniqueId val="{00000000-C135-403C-888A-18E550EBC1CB}"/>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accent2"/>
              </a:solidFill>
              <a:round/>
            </a:ln>
            <a:effectLst/>
          </c:spPr>
          <c:marker>
            <c:symbol val="circle"/>
            <c:size val="7"/>
            <c:spPr>
              <a:solidFill>
                <a:schemeClr val="bg1"/>
              </a:solidFill>
              <a:ln w="9525">
                <a:solidFill>
                  <a:schemeClr val="tx1"/>
                </a:solidFill>
              </a:ln>
              <a:effectLst/>
            </c:spPr>
          </c:marker>
          <c:val>
            <c:numRef>
              <c:f>' Collected Account'!$B$22:$E$22</c:f>
            </c:numRef>
          </c:val>
          <c:smooth val="0"/>
          <c:extLst>
            <c:ext xmlns:c16="http://schemas.microsoft.com/office/drawing/2014/chart" uri="{C3380CC4-5D6E-409C-BE32-E72D297353CC}">
              <c16:uniqueId val="{00000001-C135-403C-888A-18E550EBC1CB}"/>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5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8000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a:t>December</a:t>
            </a:r>
            <a:r>
              <a:rPr lang="en-US" sz="1400" b="1" baseline="0"/>
              <a:t>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 Collected Account'!$G$20:$J$20</c:f>
            </c:multiLvlStrRef>
          </c:cat>
          <c:val>
            <c:numRef>
              <c:f>' Collected Account'!$L$23:$O$23</c:f>
            </c:numRef>
          </c:val>
          <c:extLst>
            <c:ext xmlns:c16="http://schemas.microsoft.com/office/drawing/2014/chart" uri="{C3380CC4-5D6E-409C-BE32-E72D297353CC}">
              <c16:uniqueId val="{00000000-23C4-4138-BB93-50B431CB2346}"/>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accent2"/>
              </a:solidFill>
              <a:round/>
            </a:ln>
            <a:effectLst/>
          </c:spPr>
          <c:marker>
            <c:symbol val="circle"/>
            <c:size val="7"/>
            <c:spPr>
              <a:solidFill>
                <a:schemeClr val="bg1"/>
              </a:solidFill>
              <a:ln w="9525">
                <a:solidFill>
                  <a:schemeClr val="tx1"/>
                </a:solidFill>
              </a:ln>
              <a:effectLst/>
            </c:spPr>
          </c:marker>
          <c:val>
            <c:numRef>
              <c:f>' Collected Account'!$L$22:$O$22</c:f>
            </c:numRef>
          </c:val>
          <c:smooth val="0"/>
          <c:extLst>
            <c:ext xmlns:c16="http://schemas.microsoft.com/office/drawing/2014/chart" uri="{C3380CC4-5D6E-409C-BE32-E72D297353CC}">
              <c16:uniqueId val="{00000001-23C4-4138-BB93-50B431CB2346}"/>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3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4000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t>January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 Collected Account'!$Q$20:$T$20</c:f>
            </c:multiLvlStrRef>
          </c:cat>
          <c:val>
            <c:numRef>
              <c:f>' Collected Account'!$Q$23:$T$23</c:f>
            </c:numRef>
          </c:val>
          <c:extLst>
            <c:ext xmlns:c16="http://schemas.microsoft.com/office/drawing/2014/chart" uri="{C3380CC4-5D6E-409C-BE32-E72D297353CC}">
              <c16:uniqueId val="{00000001-CC3F-45D5-9DB5-3410F8AFC983}"/>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accent2"/>
              </a:solidFill>
              <a:round/>
            </a:ln>
            <a:effectLst/>
          </c:spPr>
          <c:marker>
            <c:symbol val="circle"/>
            <c:size val="7"/>
            <c:spPr>
              <a:solidFill>
                <a:schemeClr val="bg1"/>
              </a:solidFill>
              <a:ln w="9525">
                <a:solidFill>
                  <a:schemeClr val="tx1"/>
                </a:solidFill>
              </a:ln>
              <a:effectLst/>
            </c:spPr>
          </c:marker>
          <c:val>
            <c:numRef>
              <c:f>' Collected Account'!$Q$22:$T$22</c:f>
            </c:numRef>
          </c:val>
          <c:smooth val="0"/>
          <c:extLst>
            <c:ext xmlns:c16="http://schemas.microsoft.com/office/drawing/2014/chart" uri="{C3380CC4-5D6E-409C-BE32-E72D297353CC}">
              <c16:uniqueId val="{00000002-CC3F-45D5-9DB5-3410F8AFC983}"/>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7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110000"/>
          <c:min val="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t>February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 Collected Account'!$V$20:$Y$20</c:f>
            </c:multiLvlStrRef>
          </c:cat>
          <c:val>
            <c:numRef>
              <c:f>' Collected Account'!$V$23:$Y$23</c:f>
            </c:numRef>
          </c:val>
          <c:extLst>
            <c:ext xmlns:c16="http://schemas.microsoft.com/office/drawing/2014/chart" uri="{C3380CC4-5D6E-409C-BE32-E72D297353CC}">
              <c16:uniqueId val="{00000000-A24B-40B0-8B58-0F1A1E89A642}"/>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accent2"/>
              </a:solidFill>
              <a:round/>
            </a:ln>
            <a:effectLst/>
          </c:spPr>
          <c:marker>
            <c:symbol val="circle"/>
            <c:size val="7"/>
            <c:spPr>
              <a:solidFill>
                <a:schemeClr val="bg1"/>
              </a:solidFill>
              <a:ln w="9525">
                <a:solidFill>
                  <a:schemeClr val="tx1"/>
                </a:solidFill>
              </a:ln>
              <a:effectLst/>
            </c:spPr>
          </c:marker>
          <c:val>
            <c:numRef>
              <c:f>' Collected Account'!$V$22:$Y$22</c:f>
            </c:numRef>
          </c:val>
          <c:smooth val="0"/>
          <c:extLst>
            <c:ext xmlns:c16="http://schemas.microsoft.com/office/drawing/2014/chart" uri="{C3380CC4-5D6E-409C-BE32-E72D297353CC}">
              <c16:uniqueId val="{00000001-A24B-40B0-8B58-0F1A1E89A642}"/>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3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50000"/>
          <c:min val="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t>March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chemeClr val="accent1"/>
            </a:solidFill>
            <a:ln>
              <a:noFill/>
            </a:ln>
            <a:effectLst/>
          </c:spPr>
          <c:invertIfNegative val="0"/>
          <c:cat>
            <c:multiLvlStrRef>
              <c:f>' Collected Account'!$AA$20:$AD$20</c:f>
            </c:multiLvlStrRef>
          </c:cat>
          <c:val>
            <c:numRef>
              <c:f>' Collected Account'!$AA$23:$AD$23</c:f>
            </c:numRef>
          </c:val>
          <c:extLst>
            <c:ext xmlns:c16="http://schemas.microsoft.com/office/drawing/2014/chart" uri="{C3380CC4-5D6E-409C-BE32-E72D297353CC}">
              <c16:uniqueId val="{00000000-EE72-4088-8B9D-B0DB66EA9D7C}"/>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accent2"/>
              </a:solidFill>
              <a:round/>
            </a:ln>
            <a:effectLst/>
          </c:spPr>
          <c:marker>
            <c:symbol val="circle"/>
            <c:size val="7"/>
            <c:spPr>
              <a:solidFill>
                <a:schemeClr val="bg1"/>
              </a:solidFill>
              <a:ln w="9525">
                <a:solidFill>
                  <a:schemeClr val="tx1"/>
                </a:solidFill>
              </a:ln>
              <a:effectLst/>
            </c:spPr>
          </c:marker>
          <c:val>
            <c:numRef>
              <c:f>' Collected Account'!$AA$22:$AD$22</c:f>
            </c:numRef>
          </c:val>
          <c:smooth val="0"/>
          <c:extLst>
            <c:ext xmlns:c16="http://schemas.microsoft.com/office/drawing/2014/chart" uri="{C3380CC4-5D6E-409C-BE32-E72D297353CC}">
              <c16:uniqueId val="{00000001-EE72-4088-8B9D-B0DB66EA9D7C}"/>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45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50000"/>
          <c:min val="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t>April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rgbClr val="00B050"/>
            </a:solidFill>
            <a:ln>
              <a:solidFill>
                <a:schemeClr val="tx1"/>
              </a:solidFill>
            </a:ln>
            <a:effectLst/>
          </c:spPr>
          <c:invertIfNegative val="0"/>
          <c:cat>
            <c:strRef>
              <c:f>' Collected Account'!$AF$20:$AI$20</c:f>
              <c:strCache>
                <c:ptCount val="4"/>
                <c:pt idx="0">
                  <c:v>1w</c:v>
                </c:pt>
                <c:pt idx="1">
                  <c:v>2w</c:v>
                </c:pt>
                <c:pt idx="2">
                  <c:v>3w</c:v>
                </c:pt>
                <c:pt idx="3">
                  <c:v>4w</c:v>
                </c:pt>
              </c:strCache>
            </c:strRef>
          </c:cat>
          <c:val>
            <c:numRef>
              <c:f>' Collected Account'!$AF$23:$AI$23</c:f>
              <c:numCache>
                <c:formatCode>_(* #,##0_);_(* \(#,##0\);_(* "-"??_);_(@_)</c:formatCode>
                <c:ptCount val="4"/>
                <c:pt idx="0">
                  <c:v>374.56266721547638</c:v>
                </c:pt>
                <c:pt idx="1">
                  <c:v>45385.094103197051</c:v>
                </c:pt>
                <c:pt idx="2">
                  <c:v>0</c:v>
                </c:pt>
                <c:pt idx="3">
                  <c:v>49707.560206754119</c:v>
                </c:pt>
              </c:numCache>
            </c:numRef>
          </c:val>
          <c:extLst>
            <c:ext xmlns:c16="http://schemas.microsoft.com/office/drawing/2014/chart" uri="{C3380CC4-5D6E-409C-BE32-E72D297353CC}">
              <c16:uniqueId val="{00000000-D22B-471D-91A7-716AC2143DB3}"/>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tx1"/>
              </a:solidFill>
              <a:round/>
            </a:ln>
            <a:effectLst/>
          </c:spPr>
          <c:marker>
            <c:symbol val="circle"/>
            <c:size val="7"/>
            <c:spPr>
              <a:solidFill>
                <a:schemeClr val="bg1"/>
              </a:solidFill>
              <a:ln w="9525">
                <a:solidFill>
                  <a:schemeClr val="tx1"/>
                </a:solidFill>
              </a:ln>
              <a:effectLst/>
            </c:spPr>
          </c:marker>
          <c:val>
            <c:numRef>
              <c:f>' Collected Account'!$AF$22:$AI$22</c:f>
              <c:numCache>
                <c:formatCode>_(* #,##0_);_(* \(#,##0\);_(* "-"??_);_(@_)</c:formatCode>
                <c:ptCount val="4"/>
                <c:pt idx="0">
                  <c:v>374.56266721547638</c:v>
                </c:pt>
                <c:pt idx="1">
                  <c:v>45759.656770412526</c:v>
                </c:pt>
                <c:pt idx="2">
                  <c:v>45759.656770412526</c:v>
                </c:pt>
                <c:pt idx="3">
                  <c:v>95467.216977166652</c:v>
                </c:pt>
              </c:numCache>
            </c:numRef>
          </c:val>
          <c:smooth val="0"/>
          <c:extLst>
            <c:ext xmlns:c16="http://schemas.microsoft.com/office/drawing/2014/chart" uri="{C3380CC4-5D6E-409C-BE32-E72D297353CC}">
              <c16:uniqueId val="{00000001-D22B-471D-91A7-716AC2143DB3}"/>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6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100000"/>
          <c:min val="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t>May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rgbClr val="00B050"/>
            </a:solidFill>
            <a:ln>
              <a:solidFill>
                <a:schemeClr val="tx1"/>
              </a:solidFill>
            </a:ln>
            <a:effectLst/>
          </c:spPr>
          <c:invertIfNegative val="0"/>
          <c:cat>
            <c:strRef>
              <c:f>' Collected Account'!$AK$20:$AN$20</c:f>
              <c:strCache>
                <c:ptCount val="4"/>
                <c:pt idx="0">
                  <c:v>1w</c:v>
                </c:pt>
                <c:pt idx="1">
                  <c:v>2w</c:v>
                </c:pt>
                <c:pt idx="2">
                  <c:v>3w</c:v>
                </c:pt>
                <c:pt idx="3">
                  <c:v>4w</c:v>
                </c:pt>
              </c:strCache>
            </c:strRef>
          </c:cat>
          <c:val>
            <c:numRef>
              <c:f>' Collected Account'!$AK$23:$AN$23</c:f>
              <c:numCache>
                <c:formatCode>_(* #,##0_);_(* \(#,##0\);_(* "-"??_);_(@_)</c:formatCode>
                <c:ptCount val="4"/>
                <c:pt idx="0">
                  <c:v>9101.4975041597336</c:v>
                </c:pt>
                <c:pt idx="1">
                  <c:v>101310.44096435195</c:v>
                </c:pt>
                <c:pt idx="2">
                  <c:v>4820</c:v>
                </c:pt>
                <c:pt idx="3">
                  <c:v>33257.728164875443</c:v>
                </c:pt>
              </c:numCache>
            </c:numRef>
          </c:val>
          <c:extLst>
            <c:ext xmlns:c16="http://schemas.microsoft.com/office/drawing/2014/chart" uri="{C3380CC4-5D6E-409C-BE32-E72D297353CC}">
              <c16:uniqueId val="{00000000-04FF-4C40-96D4-CFECF41B940D}"/>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tx1"/>
              </a:solidFill>
              <a:round/>
            </a:ln>
            <a:effectLst/>
          </c:spPr>
          <c:marker>
            <c:symbol val="circle"/>
            <c:size val="7"/>
            <c:spPr>
              <a:solidFill>
                <a:schemeClr val="bg1"/>
              </a:solidFill>
              <a:ln w="9525">
                <a:solidFill>
                  <a:schemeClr val="tx1"/>
                </a:solidFill>
              </a:ln>
              <a:effectLst/>
            </c:spPr>
          </c:marker>
          <c:cat>
            <c:strRef>
              <c:f>' Collected Account'!$AK$20:$AN$20</c:f>
              <c:strCache>
                <c:ptCount val="4"/>
                <c:pt idx="0">
                  <c:v>1w</c:v>
                </c:pt>
                <c:pt idx="1">
                  <c:v>2w</c:v>
                </c:pt>
                <c:pt idx="2">
                  <c:v>3w</c:v>
                </c:pt>
                <c:pt idx="3">
                  <c:v>4w</c:v>
                </c:pt>
              </c:strCache>
            </c:strRef>
          </c:cat>
          <c:val>
            <c:numRef>
              <c:f>' Collected Account'!$AK$22:$AN$22</c:f>
              <c:numCache>
                <c:formatCode>_(* #,##0_);_(* \(#,##0\);_(* "-"??_);_(@_)</c:formatCode>
                <c:ptCount val="4"/>
                <c:pt idx="0">
                  <c:v>9101.4975041597336</c:v>
                </c:pt>
                <c:pt idx="1">
                  <c:v>110411.93846851168</c:v>
                </c:pt>
                <c:pt idx="2">
                  <c:v>115231.93846851168</c:v>
                </c:pt>
                <c:pt idx="3">
                  <c:v>148489.66663338713</c:v>
                </c:pt>
              </c:numCache>
            </c:numRef>
          </c:val>
          <c:smooth val="0"/>
          <c:extLst>
            <c:ext xmlns:c16="http://schemas.microsoft.com/office/drawing/2014/chart" uri="{C3380CC4-5D6E-409C-BE32-E72D297353CC}">
              <c16:uniqueId val="{00000001-04FF-4C40-96D4-CFECF41B940D}"/>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12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4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200000"/>
          <c:min val="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5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numFmt formatCode="General" sourceLinked="1"/>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t>June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rgbClr val="00B050"/>
            </a:solidFill>
            <a:ln>
              <a:solidFill>
                <a:schemeClr val="tx1"/>
              </a:solidFill>
            </a:ln>
            <a:effectLst/>
          </c:spPr>
          <c:invertIfNegative val="0"/>
          <c:cat>
            <c:strRef>
              <c:f>' Collected Account'!$AP$20:$AS$20</c:f>
              <c:strCache>
                <c:ptCount val="4"/>
                <c:pt idx="0">
                  <c:v>1w</c:v>
                </c:pt>
                <c:pt idx="1">
                  <c:v>2w</c:v>
                </c:pt>
                <c:pt idx="2">
                  <c:v>3w</c:v>
                </c:pt>
                <c:pt idx="3">
                  <c:v>4w</c:v>
                </c:pt>
              </c:strCache>
            </c:strRef>
          </c:cat>
          <c:val>
            <c:numRef>
              <c:f>' Collected Account'!$AP$23:$AS$23</c:f>
              <c:numCache>
                <c:formatCode>_(* #,##0_);_(* \(#,##0\);_(* "-"??_);_(@_)</c:formatCode>
                <c:ptCount val="4"/>
                <c:pt idx="0">
                  <c:v>320</c:v>
                </c:pt>
                <c:pt idx="1">
                  <c:v>0</c:v>
                </c:pt>
                <c:pt idx="2">
                  <c:v>56415.370540941498</c:v>
                </c:pt>
                <c:pt idx="3">
                  <c:v>14477.702703986301</c:v>
                </c:pt>
              </c:numCache>
            </c:numRef>
          </c:val>
          <c:extLst>
            <c:ext xmlns:c16="http://schemas.microsoft.com/office/drawing/2014/chart" uri="{C3380CC4-5D6E-409C-BE32-E72D297353CC}">
              <c16:uniqueId val="{00000000-787C-4C72-9294-EF6BFF2E2CC2}"/>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tx1"/>
              </a:solidFill>
              <a:round/>
            </a:ln>
            <a:effectLst/>
          </c:spPr>
          <c:marker>
            <c:symbol val="circle"/>
            <c:size val="7"/>
            <c:spPr>
              <a:solidFill>
                <a:schemeClr val="bg1"/>
              </a:solidFill>
              <a:ln w="9525">
                <a:solidFill>
                  <a:schemeClr val="tx1"/>
                </a:solidFill>
              </a:ln>
              <a:effectLst/>
            </c:spPr>
          </c:marker>
          <c:cat>
            <c:strRef>
              <c:f>' Collected Account'!$AP$20:$AS$20</c:f>
              <c:strCache>
                <c:ptCount val="4"/>
                <c:pt idx="0">
                  <c:v>1w</c:v>
                </c:pt>
                <c:pt idx="1">
                  <c:v>2w</c:v>
                </c:pt>
                <c:pt idx="2">
                  <c:v>3w</c:v>
                </c:pt>
                <c:pt idx="3">
                  <c:v>4w</c:v>
                </c:pt>
              </c:strCache>
            </c:strRef>
          </c:cat>
          <c:val>
            <c:numRef>
              <c:f>' Collected Account'!$AP$22:$AS$22</c:f>
              <c:numCache>
                <c:formatCode>_(* #,##0_);_(* \(#,##0\);_(* "-"??_);_(@_)</c:formatCode>
                <c:ptCount val="4"/>
                <c:pt idx="0">
                  <c:v>320</c:v>
                </c:pt>
                <c:pt idx="1">
                  <c:v>320</c:v>
                </c:pt>
                <c:pt idx="2">
                  <c:v>56735.370540941498</c:v>
                </c:pt>
                <c:pt idx="3">
                  <c:v>71213.0732449278</c:v>
                </c:pt>
              </c:numCache>
            </c:numRef>
          </c:val>
          <c:smooth val="0"/>
          <c:extLst>
            <c:ext xmlns:c16="http://schemas.microsoft.com/office/drawing/2014/chart" uri="{C3380CC4-5D6E-409C-BE32-E72D297353CC}">
              <c16:uniqueId val="{00000001-787C-4C72-9294-EF6BFF2E2CC2}"/>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10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100000"/>
          <c:min val="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numFmt formatCode="General" sourceLinked="1"/>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t>July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chemeClr val="accent1"/>
            </a:solidFill>
            <a:ln>
              <a:noFill/>
            </a:ln>
            <a:effectLst/>
          </c:spPr>
          <c:invertIfNegative val="0"/>
          <c:dPt>
            <c:idx val="3"/>
            <c:invertIfNegative val="0"/>
            <c:bubble3D val="0"/>
            <c:spPr>
              <a:solidFill>
                <a:srgbClr val="00B050"/>
              </a:solidFill>
              <a:ln>
                <a:solidFill>
                  <a:sysClr val="windowText" lastClr="000000"/>
                </a:solidFill>
              </a:ln>
              <a:effectLst/>
            </c:spPr>
            <c:extLst>
              <c:ext xmlns:c16="http://schemas.microsoft.com/office/drawing/2014/chart" uri="{C3380CC4-5D6E-409C-BE32-E72D297353CC}">
                <c16:uniqueId val="{00000000-3D71-4C53-941B-23E58A0D3749}"/>
              </c:ext>
            </c:extLst>
          </c:dPt>
          <c:cat>
            <c:strRef>
              <c:f>' Collected Account'!$AU$20:$AX$20</c:f>
              <c:strCache>
                <c:ptCount val="4"/>
                <c:pt idx="0">
                  <c:v>1w</c:v>
                </c:pt>
                <c:pt idx="1">
                  <c:v>2w</c:v>
                </c:pt>
                <c:pt idx="2">
                  <c:v>3w</c:v>
                </c:pt>
                <c:pt idx="3">
                  <c:v>4w</c:v>
                </c:pt>
              </c:strCache>
            </c:strRef>
          </c:cat>
          <c:val>
            <c:numRef>
              <c:f>' Collected Account'!$AU$23:$AX$23</c:f>
              <c:numCache>
                <c:formatCode>_(* #,##0_);_(* \(#,##0\);_(* "-"??_);_(@_)</c:formatCode>
                <c:ptCount val="4"/>
                <c:pt idx="0">
                  <c:v>0</c:v>
                </c:pt>
                <c:pt idx="1">
                  <c:v>0</c:v>
                </c:pt>
                <c:pt idx="2">
                  <c:v>0</c:v>
                </c:pt>
                <c:pt idx="3">
                  <c:v>12442.6</c:v>
                </c:pt>
              </c:numCache>
            </c:numRef>
          </c:val>
          <c:extLst>
            <c:ext xmlns:c16="http://schemas.microsoft.com/office/drawing/2014/chart" uri="{C3380CC4-5D6E-409C-BE32-E72D297353CC}">
              <c16:uniqueId val="{00000000-0A0C-4135-A214-736797F92C6E}"/>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tx1"/>
              </a:solidFill>
              <a:round/>
            </a:ln>
            <a:effectLst/>
          </c:spPr>
          <c:marker>
            <c:symbol val="circle"/>
            <c:size val="7"/>
            <c:spPr>
              <a:solidFill>
                <a:schemeClr val="bg1"/>
              </a:solidFill>
              <a:ln w="9525">
                <a:solidFill>
                  <a:schemeClr val="tx1"/>
                </a:solidFill>
              </a:ln>
              <a:effectLst/>
            </c:spPr>
          </c:marker>
          <c:cat>
            <c:strRef>
              <c:f>' Collected Account'!$AU$20:$AX$20</c:f>
              <c:strCache>
                <c:ptCount val="4"/>
                <c:pt idx="0">
                  <c:v>1w</c:v>
                </c:pt>
                <c:pt idx="1">
                  <c:v>2w</c:v>
                </c:pt>
                <c:pt idx="2">
                  <c:v>3w</c:v>
                </c:pt>
                <c:pt idx="3">
                  <c:v>4w</c:v>
                </c:pt>
              </c:strCache>
            </c:strRef>
          </c:cat>
          <c:val>
            <c:numRef>
              <c:f>' Collected Account'!$AU$22:$AX$22</c:f>
              <c:numCache>
                <c:formatCode>_(* #,##0_);_(* \(#,##0\);_(* "-"??_);_(@_)</c:formatCode>
                <c:ptCount val="4"/>
                <c:pt idx="0">
                  <c:v>0</c:v>
                </c:pt>
                <c:pt idx="1">
                  <c:v>0</c:v>
                </c:pt>
                <c:pt idx="2">
                  <c:v>0</c:v>
                </c:pt>
                <c:pt idx="3">
                  <c:v>12442.6</c:v>
                </c:pt>
              </c:numCache>
            </c:numRef>
          </c:val>
          <c:smooth val="0"/>
          <c:extLst>
            <c:ext xmlns:c16="http://schemas.microsoft.com/office/drawing/2014/chart" uri="{C3380CC4-5D6E-409C-BE32-E72D297353CC}">
              <c16:uniqueId val="{00000001-0A0C-4135-A214-736797F92C6E}"/>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10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40000"/>
          <c:min val="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numFmt formatCode="General" sourceLinked="1"/>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t>August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rgbClr val="00B050"/>
            </a:solidFill>
            <a:ln>
              <a:solidFill>
                <a:schemeClr val="tx1"/>
              </a:solidFill>
            </a:ln>
            <a:effectLst/>
          </c:spPr>
          <c:invertIfNegative val="0"/>
          <c:cat>
            <c:strRef>
              <c:f>' Collected Account'!$AZ$20:$BC$20</c:f>
              <c:strCache>
                <c:ptCount val="4"/>
                <c:pt idx="0">
                  <c:v>1w</c:v>
                </c:pt>
                <c:pt idx="1">
                  <c:v>2w</c:v>
                </c:pt>
                <c:pt idx="2">
                  <c:v>3w</c:v>
                </c:pt>
                <c:pt idx="3">
                  <c:v>4w</c:v>
                </c:pt>
              </c:strCache>
            </c:strRef>
          </c:cat>
          <c:val>
            <c:numRef>
              <c:f>' Collected Account'!$AZ$23:$BC$23</c:f>
              <c:numCache>
                <c:formatCode>_(* #,##0_);_(* \(#,##0\);_(* "-"??_);_(@_)</c:formatCode>
                <c:ptCount val="4"/>
                <c:pt idx="0">
                  <c:v>0</c:v>
                </c:pt>
                <c:pt idx="1">
                  <c:v>1338.1147540983607</c:v>
                </c:pt>
                <c:pt idx="2">
                  <c:v>11230</c:v>
                </c:pt>
                <c:pt idx="3">
                  <c:v>36597.160655737709</c:v>
                </c:pt>
              </c:numCache>
            </c:numRef>
          </c:val>
          <c:extLst>
            <c:ext xmlns:c16="http://schemas.microsoft.com/office/drawing/2014/chart" uri="{C3380CC4-5D6E-409C-BE32-E72D297353CC}">
              <c16:uniqueId val="{00000002-F9F0-45F1-B0ED-DE36193ECD5A}"/>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tx1"/>
              </a:solidFill>
              <a:round/>
            </a:ln>
            <a:effectLst/>
          </c:spPr>
          <c:marker>
            <c:symbol val="circle"/>
            <c:size val="7"/>
            <c:spPr>
              <a:solidFill>
                <a:schemeClr val="bg1"/>
              </a:solidFill>
              <a:ln w="9525">
                <a:solidFill>
                  <a:schemeClr val="tx1"/>
                </a:solidFill>
              </a:ln>
              <a:effectLst/>
            </c:spPr>
          </c:marker>
          <c:cat>
            <c:strRef>
              <c:f>' Collected Account'!$AZ$20:$BC$20</c:f>
              <c:strCache>
                <c:ptCount val="4"/>
                <c:pt idx="0">
                  <c:v>1w</c:v>
                </c:pt>
                <c:pt idx="1">
                  <c:v>2w</c:v>
                </c:pt>
                <c:pt idx="2">
                  <c:v>3w</c:v>
                </c:pt>
                <c:pt idx="3">
                  <c:v>4w</c:v>
                </c:pt>
              </c:strCache>
            </c:strRef>
          </c:cat>
          <c:val>
            <c:numRef>
              <c:f>' Collected Account'!$AZ$22:$BC$22</c:f>
              <c:numCache>
                <c:formatCode>_(* #,##0_);_(* \(#,##0\);_(* "-"??_);_(@_)</c:formatCode>
                <c:ptCount val="4"/>
                <c:pt idx="0">
                  <c:v>0</c:v>
                </c:pt>
                <c:pt idx="1">
                  <c:v>1338.1147540983607</c:v>
                </c:pt>
                <c:pt idx="2">
                  <c:v>12568.11475409836</c:v>
                </c:pt>
                <c:pt idx="3">
                  <c:v>49165.275409836067</c:v>
                </c:pt>
              </c:numCache>
            </c:numRef>
          </c:val>
          <c:smooth val="0"/>
          <c:extLst>
            <c:ext xmlns:c16="http://schemas.microsoft.com/office/drawing/2014/chart" uri="{C3380CC4-5D6E-409C-BE32-E72D297353CC}">
              <c16:uniqueId val="{00000003-F9F0-45F1-B0ED-DE36193ECD5A}"/>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10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60000"/>
          <c:min val="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numFmt formatCode="General" sourceLinked="1"/>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t>September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rgbClr val="00B050"/>
            </a:solidFill>
            <a:ln>
              <a:solidFill>
                <a:sysClr val="windowText" lastClr="000000"/>
              </a:solidFill>
            </a:ln>
            <a:effectLst/>
          </c:spPr>
          <c:invertIfNegative val="0"/>
          <c:cat>
            <c:strRef>
              <c:f>' Collected Account'!$BE$20:$BH$20</c:f>
              <c:strCache>
                <c:ptCount val="4"/>
                <c:pt idx="0">
                  <c:v>1w</c:v>
                </c:pt>
                <c:pt idx="1">
                  <c:v>2w</c:v>
                </c:pt>
                <c:pt idx="2">
                  <c:v>3w</c:v>
                </c:pt>
                <c:pt idx="3">
                  <c:v>4w</c:v>
                </c:pt>
              </c:strCache>
            </c:strRef>
          </c:cat>
          <c:val>
            <c:numRef>
              <c:f>' Collected Account'!$BE$23:$BH$23</c:f>
              <c:numCache>
                <c:formatCode>_(* #,##0_);_(* \(#,##0\);_(* "-"??_);_(@_)</c:formatCode>
                <c:ptCount val="4"/>
                <c:pt idx="0">
                  <c:v>0</c:v>
                </c:pt>
                <c:pt idx="1">
                  <c:v>536.32179307584556</c:v>
                </c:pt>
                <c:pt idx="2">
                  <c:v>2016.3934426229509</c:v>
                </c:pt>
                <c:pt idx="3">
                  <c:v>0</c:v>
                </c:pt>
              </c:numCache>
            </c:numRef>
          </c:val>
          <c:extLst>
            <c:ext xmlns:c16="http://schemas.microsoft.com/office/drawing/2014/chart" uri="{C3380CC4-5D6E-409C-BE32-E72D297353CC}">
              <c16:uniqueId val="{00000000-6206-44A5-AEE0-A1391BA3CB23}"/>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tx1"/>
              </a:solidFill>
              <a:round/>
            </a:ln>
            <a:effectLst/>
          </c:spPr>
          <c:marker>
            <c:symbol val="circle"/>
            <c:size val="7"/>
            <c:spPr>
              <a:solidFill>
                <a:schemeClr val="bg1"/>
              </a:solidFill>
              <a:ln w="9525">
                <a:solidFill>
                  <a:schemeClr val="tx1"/>
                </a:solidFill>
              </a:ln>
              <a:effectLst/>
            </c:spPr>
          </c:marker>
          <c:cat>
            <c:strRef>
              <c:f>' Collected Account'!$BE$20:$BH$20</c:f>
              <c:strCache>
                <c:ptCount val="4"/>
                <c:pt idx="0">
                  <c:v>1w</c:v>
                </c:pt>
                <c:pt idx="1">
                  <c:v>2w</c:v>
                </c:pt>
                <c:pt idx="2">
                  <c:v>3w</c:v>
                </c:pt>
                <c:pt idx="3">
                  <c:v>4w</c:v>
                </c:pt>
              </c:strCache>
            </c:strRef>
          </c:cat>
          <c:val>
            <c:numRef>
              <c:f>' Collected Account'!$BE$22:$BH$22</c:f>
              <c:numCache>
                <c:formatCode>_(* #,##0_);_(* \(#,##0\);_(* "-"??_);_(@_)</c:formatCode>
                <c:ptCount val="4"/>
                <c:pt idx="0">
                  <c:v>0</c:v>
                </c:pt>
                <c:pt idx="1">
                  <c:v>536.32179307584556</c:v>
                </c:pt>
                <c:pt idx="2">
                  <c:v>2552.7152356987963</c:v>
                </c:pt>
                <c:pt idx="3">
                  <c:v>2552.7152356987963</c:v>
                </c:pt>
              </c:numCache>
            </c:numRef>
          </c:val>
          <c:smooth val="0"/>
          <c:extLst>
            <c:ext xmlns:c16="http://schemas.microsoft.com/office/drawing/2014/chart" uri="{C3380CC4-5D6E-409C-BE32-E72D297353CC}">
              <c16:uniqueId val="{00000001-6206-44A5-AEE0-A1391BA3CB23}"/>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10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10000"/>
          <c:min val="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2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numFmt formatCode="General" sourceLinked="1"/>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t>October C</a:t>
            </a:r>
            <a:r>
              <a:rPr lang="en-US" sz="1400" b="1"/>
              <a:t>ollection</a:t>
            </a:r>
          </a:p>
        </c:rich>
      </c:tx>
      <c:layout>
        <c:manualLayout>
          <c:xMode val="edge"/>
          <c:yMode val="edge"/>
          <c:x val="0.29019054436377273"/>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131342673074954"/>
          <c:y val="0.1902314814814815"/>
          <c:w val="0.82059133517401239"/>
          <c:h val="0.78434018664333627"/>
        </c:manualLayout>
      </c:layout>
      <c:barChart>
        <c:barDir val="col"/>
        <c:grouping val="stacked"/>
        <c:varyColors val="0"/>
        <c:ser>
          <c:idx val="0"/>
          <c:order val="0"/>
          <c:spPr>
            <a:solidFill>
              <a:srgbClr val="00B050"/>
            </a:solidFill>
            <a:ln>
              <a:solidFill>
                <a:sysClr val="windowText" lastClr="000000"/>
              </a:solidFill>
            </a:ln>
            <a:effectLst/>
          </c:spPr>
          <c:invertIfNegative val="0"/>
          <c:cat>
            <c:strRef>
              <c:f>' Collected Account'!$BJ$20:$BM$20</c:f>
              <c:strCache>
                <c:ptCount val="4"/>
                <c:pt idx="0">
                  <c:v>1w</c:v>
                </c:pt>
                <c:pt idx="1">
                  <c:v>2w</c:v>
                </c:pt>
                <c:pt idx="2">
                  <c:v>3w</c:v>
                </c:pt>
                <c:pt idx="3">
                  <c:v>4w</c:v>
                </c:pt>
              </c:strCache>
            </c:strRef>
          </c:cat>
          <c:val>
            <c:numRef>
              <c:f>' Collected Account'!$BJ$23:$BM$23</c:f>
              <c:numCache>
                <c:formatCode>_(* #,##0_);_(* \(#,##0\);_(* "-"??_);_(@_)</c:formatCode>
                <c:ptCount val="4"/>
                <c:pt idx="0">
                  <c:v>0</c:v>
                </c:pt>
                <c:pt idx="1">
                  <c:v>9803.9215686274511</c:v>
                </c:pt>
                <c:pt idx="2">
                  <c:v>1077.170418006431</c:v>
                </c:pt>
                <c:pt idx="3">
                  <c:v>9505</c:v>
                </c:pt>
              </c:numCache>
            </c:numRef>
          </c:val>
          <c:extLst>
            <c:ext xmlns:c16="http://schemas.microsoft.com/office/drawing/2014/chart" uri="{C3380CC4-5D6E-409C-BE32-E72D297353CC}">
              <c16:uniqueId val="{00000000-E114-4554-8A73-5922D73AC39A}"/>
            </c:ext>
          </c:extLst>
        </c:ser>
        <c:dLbls>
          <c:showLegendKey val="0"/>
          <c:showVal val="0"/>
          <c:showCatName val="0"/>
          <c:showSerName val="0"/>
          <c:showPercent val="0"/>
          <c:showBubbleSize val="0"/>
        </c:dLbls>
        <c:gapWidth val="47"/>
        <c:overlap val="100"/>
        <c:axId val="1224503360"/>
        <c:axId val="1224500448"/>
      </c:barChart>
      <c:lineChart>
        <c:grouping val="standard"/>
        <c:varyColors val="0"/>
        <c:ser>
          <c:idx val="1"/>
          <c:order val="1"/>
          <c:tx>
            <c:strRef>
              <c:f>' Collected Account'!$A$22</c:f>
              <c:strCache>
                <c:ptCount val="1"/>
                <c:pt idx="0">
                  <c:v>MY (LOCAL) ∑ </c:v>
                </c:pt>
              </c:strCache>
            </c:strRef>
          </c:tx>
          <c:spPr>
            <a:ln w="28575" cap="rnd">
              <a:solidFill>
                <a:schemeClr val="tx1"/>
              </a:solidFill>
              <a:round/>
            </a:ln>
            <a:effectLst/>
          </c:spPr>
          <c:marker>
            <c:symbol val="circle"/>
            <c:size val="7"/>
            <c:spPr>
              <a:solidFill>
                <a:schemeClr val="bg1"/>
              </a:solidFill>
              <a:ln w="9525">
                <a:solidFill>
                  <a:schemeClr val="tx1"/>
                </a:solidFill>
              </a:ln>
              <a:effectLst/>
            </c:spPr>
          </c:marker>
          <c:cat>
            <c:strRef>
              <c:f>' Collected Account'!$BJ$20:$BM$20</c:f>
              <c:strCache>
                <c:ptCount val="4"/>
                <c:pt idx="0">
                  <c:v>1w</c:v>
                </c:pt>
                <c:pt idx="1">
                  <c:v>2w</c:v>
                </c:pt>
                <c:pt idx="2">
                  <c:v>3w</c:v>
                </c:pt>
                <c:pt idx="3">
                  <c:v>4w</c:v>
                </c:pt>
              </c:strCache>
            </c:strRef>
          </c:cat>
          <c:val>
            <c:numRef>
              <c:f>' Collected Account'!$BJ$22:$BM$22</c:f>
              <c:numCache>
                <c:formatCode>_(* #,##0_);_(* \(#,##0\);_(* "-"??_);_(@_)</c:formatCode>
                <c:ptCount val="4"/>
                <c:pt idx="0">
                  <c:v>0</c:v>
                </c:pt>
                <c:pt idx="1">
                  <c:v>9803.9215686274511</c:v>
                </c:pt>
                <c:pt idx="2">
                  <c:v>10881.091986633883</c:v>
                </c:pt>
                <c:pt idx="3">
                  <c:v>20386.091986633881</c:v>
                </c:pt>
              </c:numCache>
            </c:numRef>
          </c:val>
          <c:smooth val="0"/>
          <c:extLst>
            <c:ext xmlns:c16="http://schemas.microsoft.com/office/drawing/2014/chart" uri="{C3380CC4-5D6E-409C-BE32-E72D297353CC}">
              <c16:uniqueId val="{00000001-E114-4554-8A73-5922D73AC39A}"/>
            </c:ext>
          </c:extLst>
        </c:ser>
        <c:dLbls>
          <c:showLegendKey val="0"/>
          <c:showVal val="0"/>
          <c:showCatName val="0"/>
          <c:showSerName val="0"/>
          <c:showPercent val="0"/>
          <c:showBubbleSize val="0"/>
        </c:dLbls>
        <c:marker val="1"/>
        <c:smooth val="0"/>
        <c:axId val="1134287695"/>
        <c:axId val="1134293935"/>
      </c:lineChart>
      <c:catAx>
        <c:axId val="122450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4500448"/>
        <c:crosses val="autoZero"/>
        <c:auto val="1"/>
        <c:lblAlgn val="ctr"/>
        <c:lblOffset val="100"/>
        <c:noMultiLvlLbl val="0"/>
      </c:catAx>
      <c:valAx>
        <c:axId val="1224500448"/>
        <c:scaling>
          <c:orientation val="minMax"/>
          <c:max val="100000"/>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4503360"/>
        <c:crosses val="autoZero"/>
        <c:crossBetween val="between"/>
        <c:maj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134293935"/>
        <c:scaling>
          <c:orientation val="minMax"/>
          <c:max val="30000"/>
          <c:min val="0"/>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4287695"/>
        <c:crosses val="max"/>
        <c:crossBetween val="between"/>
        <c:maj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134287695"/>
        <c:scaling>
          <c:orientation val="minMax"/>
        </c:scaling>
        <c:delete val="1"/>
        <c:axPos val="b"/>
        <c:numFmt formatCode="General" sourceLinked="1"/>
        <c:majorTickMark val="out"/>
        <c:minorTickMark val="none"/>
        <c:tickLblPos val="nextTo"/>
        <c:crossAx val="1134293935"/>
        <c:crosses val="autoZero"/>
        <c:auto val="1"/>
        <c:lblAlgn val="ctr"/>
        <c:lblOffset val="100"/>
        <c:noMultiLvlLbl val="0"/>
      </c:catAx>
      <c:spPr>
        <a:noFill/>
        <a:ln>
          <a:noFill/>
        </a:ln>
        <a:effectLst/>
      </c:spPr>
    </c:plotArea>
    <c:plotVisOnly val="1"/>
    <c:dispBlanksAs val="gap"/>
    <c:showDLblsOverMax val="0"/>
  </c:chart>
  <c:spPr>
    <a:solidFill>
      <a:schemeClr val="bg1"/>
    </a:solidFill>
    <a:ln w="317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file:///\\10.164.20.10\P1%20Common\TDM\SALES\@Sales%20Control%20Monitoring\5.%20Delivery%20Receipt%20&amp;%20Sales%20Invoice\Scanned%20Copies"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file:///\\10.164.20.10\P1%20Common\TDM\SALES\@Sales%20Control%20Monitoring\14.%20Scan%20Docs\9.%20Transmittal%20Slip%20(TDM-Accounting)" TargetMode="External"/></Relationships>
</file>

<file path=xl/drawings/drawing1.xml><?xml version="1.0" encoding="utf-8"?>
<xdr:wsDr xmlns:xdr="http://schemas.openxmlformats.org/drawingml/2006/spreadsheetDrawing" xmlns:a="http://schemas.openxmlformats.org/drawingml/2006/main">
  <xdr:twoCellAnchor>
    <xdr:from>
      <xdr:col>1</xdr:col>
      <xdr:colOff>86446</xdr:colOff>
      <xdr:row>1</xdr:row>
      <xdr:rowOff>126466</xdr:rowOff>
    </xdr:from>
    <xdr:to>
      <xdr:col>4</xdr:col>
      <xdr:colOff>557093</xdr:colOff>
      <xdr:row>1</xdr:row>
      <xdr:rowOff>3398582</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800501</xdr:colOff>
      <xdr:row>1</xdr:row>
      <xdr:rowOff>200424</xdr:rowOff>
    </xdr:from>
    <xdr:to>
      <xdr:col>14</xdr:col>
      <xdr:colOff>738869</xdr:colOff>
      <xdr:row>1</xdr:row>
      <xdr:rowOff>3333749</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158998</xdr:colOff>
      <xdr:row>29</xdr:row>
      <xdr:rowOff>67335</xdr:rowOff>
    </xdr:from>
    <xdr:to>
      <xdr:col>18</xdr:col>
      <xdr:colOff>453437</xdr:colOff>
      <xdr:row>43</xdr:row>
      <xdr:rowOff>110561</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257734</xdr:colOff>
      <xdr:row>4</xdr:row>
      <xdr:rowOff>100852</xdr:rowOff>
    </xdr:from>
    <xdr:to>
      <xdr:col>9</xdr:col>
      <xdr:colOff>952497</xdr:colOff>
      <xdr:row>7</xdr:row>
      <xdr:rowOff>235323</xdr:rowOff>
    </xdr:to>
    <xdr:grpSp>
      <xdr:nvGrpSpPr>
        <xdr:cNvPr id="3" name="Group 2">
          <a:extLst>
            <a:ext uri="{FF2B5EF4-FFF2-40B4-BE49-F238E27FC236}">
              <a16:creationId xmlns:a16="http://schemas.microsoft.com/office/drawing/2014/main" id="{00000000-0008-0000-0100-000003000000}"/>
            </a:ext>
          </a:extLst>
        </xdr:cNvPr>
        <xdr:cNvGrpSpPr/>
      </xdr:nvGrpSpPr>
      <xdr:grpSpPr>
        <a:xfrm>
          <a:off x="437028" y="1221440"/>
          <a:ext cx="8213910" cy="1008530"/>
          <a:chOff x="96235" y="1556792"/>
          <a:chExt cx="7593498" cy="1008112"/>
        </a:xfrm>
      </xdr:grpSpPr>
      <xdr:sp macro="" textlink="">
        <xdr:nvSpPr>
          <xdr:cNvPr id="32" name="Rectangle 31">
            <a:extLst>
              <a:ext uri="{FF2B5EF4-FFF2-40B4-BE49-F238E27FC236}">
                <a16:creationId xmlns:a16="http://schemas.microsoft.com/office/drawing/2014/main" id="{00000000-0008-0000-0100-000020000000}"/>
              </a:ext>
            </a:extLst>
          </xdr:cNvPr>
          <xdr:cNvSpPr/>
        </xdr:nvSpPr>
        <xdr:spPr bwMode="auto">
          <a:xfrm>
            <a:off x="1415480" y="1777384"/>
            <a:ext cx="1107230" cy="566928"/>
          </a:xfrm>
          <a:prstGeom prst="rect">
            <a:avLst/>
          </a:prstGeom>
          <a:solidFill>
            <a:schemeClr val="accent3">
              <a:lumMod val="85000"/>
            </a:schemeClr>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lang="en-US" sz="1000" b="1"/>
              <a:t>Sales </a:t>
            </a:r>
          </a:p>
          <a:p>
            <a:pPr marL="0" marR="0" indent="0" algn="ctr" defTabSz="914400" rtl="0" eaLnBrk="1" fontAlgn="base" latinLnBrk="0" hangingPunct="1">
              <a:lnSpc>
                <a:spcPct val="100000"/>
              </a:lnSpc>
              <a:spcBef>
                <a:spcPct val="0"/>
              </a:spcBef>
              <a:spcAft>
                <a:spcPct val="0"/>
              </a:spcAft>
              <a:buClrTx/>
              <a:buSzTx/>
              <a:buFontTx/>
              <a:buNone/>
              <a:tabLst/>
            </a:pPr>
            <a:r>
              <a:rPr lang="en-US" sz="1000" b="1"/>
              <a:t>Quotation</a:t>
            </a:r>
            <a:endParaRPr kumimoji="1" lang="en-US" sz="1000" b="1" i="0" u="none" strike="noStrike" cap="none" normalizeH="0" baseline="0">
              <a:ln>
                <a:noFill/>
              </a:ln>
              <a:solidFill>
                <a:schemeClr val="tx1"/>
              </a:solidFill>
              <a:effectLst/>
            </a:endParaRPr>
          </a:p>
        </xdr:txBody>
      </xdr:sp>
      <xdr:sp macro="" textlink="">
        <xdr:nvSpPr>
          <xdr:cNvPr id="33" name="Rectangle 32">
            <a:extLst>
              <a:ext uri="{FF2B5EF4-FFF2-40B4-BE49-F238E27FC236}">
                <a16:creationId xmlns:a16="http://schemas.microsoft.com/office/drawing/2014/main" id="{00000000-0008-0000-0100-000021000000}"/>
              </a:ext>
            </a:extLst>
          </xdr:cNvPr>
          <xdr:cNvSpPr/>
        </xdr:nvSpPr>
        <xdr:spPr bwMode="auto">
          <a:xfrm>
            <a:off x="2786259" y="1774896"/>
            <a:ext cx="868571" cy="571905"/>
          </a:xfrm>
          <a:prstGeom prst="rect">
            <a:avLst/>
          </a:prstGeom>
          <a:solidFill>
            <a:schemeClr val="accent3">
              <a:lumMod val="85000"/>
            </a:schemeClr>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lang="en-US" sz="1000" b="1"/>
              <a:t>Sales Order</a:t>
            </a:r>
          </a:p>
          <a:p>
            <a:pPr marL="0" marR="0" indent="0" algn="ctr" defTabSz="914400" rtl="0" eaLnBrk="1" fontAlgn="base" latinLnBrk="0" hangingPunct="1">
              <a:lnSpc>
                <a:spcPct val="100000"/>
              </a:lnSpc>
              <a:spcBef>
                <a:spcPct val="0"/>
              </a:spcBef>
              <a:spcAft>
                <a:spcPct val="0"/>
              </a:spcAft>
              <a:buClrTx/>
              <a:buSzTx/>
              <a:buFontTx/>
              <a:buNone/>
              <a:tabLst/>
            </a:pPr>
            <a:r>
              <a:rPr lang="en-US" sz="1000" b="1"/>
              <a:t>(P.O.)</a:t>
            </a:r>
          </a:p>
        </xdr:txBody>
      </xdr:sp>
      <xdr:sp macro="" textlink="">
        <xdr:nvSpPr>
          <xdr:cNvPr id="34" name="Rectangle 33">
            <a:extLst>
              <a:ext uri="{FF2B5EF4-FFF2-40B4-BE49-F238E27FC236}">
                <a16:creationId xmlns:a16="http://schemas.microsoft.com/office/drawing/2014/main" id="{00000000-0008-0000-0100-000022000000}"/>
              </a:ext>
            </a:extLst>
          </xdr:cNvPr>
          <xdr:cNvSpPr/>
        </xdr:nvSpPr>
        <xdr:spPr bwMode="auto">
          <a:xfrm>
            <a:off x="3927662" y="1774896"/>
            <a:ext cx="1287195" cy="571905"/>
          </a:xfrm>
          <a:prstGeom prst="rect">
            <a:avLst/>
          </a:prstGeom>
          <a:solidFill>
            <a:schemeClr val="accent3">
              <a:lumMod val="85000"/>
            </a:schemeClr>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r>
              <a:rPr lang="en-US" sz="1000" b="1"/>
              <a:t>Delivery &amp; </a:t>
            </a:r>
          </a:p>
          <a:p>
            <a:r>
              <a:rPr lang="en-US" sz="1000" b="1"/>
              <a:t>Invoice Issuance</a:t>
            </a:r>
          </a:p>
        </xdr:txBody>
      </xdr:sp>
      <xdr:sp macro="" textlink="">
        <xdr:nvSpPr>
          <xdr:cNvPr id="35" name="Oval 34">
            <a:extLst>
              <a:ext uri="{FF2B5EF4-FFF2-40B4-BE49-F238E27FC236}">
                <a16:creationId xmlns:a16="http://schemas.microsoft.com/office/drawing/2014/main" id="{00000000-0008-0000-0100-000023000000}"/>
              </a:ext>
            </a:extLst>
          </xdr:cNvPr>
          <xdr:cNvSpPr/>
        </xdr:nvSpPr>
        <xdr:spPr bwMode="auto">
          <a:xfrm>
            <a:off x="96235" y="1556792"/>
            <a:ext cx="1017858" cy="1008112"/>
          </a:xfrm>
          <a:prstGeom prst="ellipse">
            <a:avLst/>
          </a:prstGeom>
          <a:solidFill>
            <a:srgbClr val="C00000"/>
          </a:solidFill>
          <a:ln w="9525"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kumimoji="1" lang="en-US" sz="1050" b="1" i="0" u="none" strike="noStrike" cap="none" normalizeH="0" baseline="0">
                <a:ln>
                  <a:noFill/>
                </a:ln>
                <a:solidFill>
                  <a:schemeClr val="bg1"/>
                </a:solidFill>
                <a:effectLst/>
                <a:latin typeface="Arial" charset="0"/>
                <a:ea typeface="ＭＳ Ｐゴシック" pitchFamily="50" charset="-128"/>
              </a:rPr>
              <a:t>BEFORE</a:t>
            </a:r>
          </a:p>
        </xdr:txBody>
      </xdr:sp>
      <xdr:cxnSp macro="">
        <xdr:nvCxnSpPr>
          <xdr:cNvPr id="36" name="Straight Arrow Connector 35">
            <a:extLst>
              <a:ext uri="{FF2B5EF4-FFF2-40B4-BE49-F238E27FC236}">
                <a16:creationId xmlns:a16="http://schemas.microsoft.com/office/drawing/2014/main" id="{00000000-0008-0000-0100-000024000000}"/>
              </a:ext>
            </a:extLst>
          </xdr:cNvPr>
          <xdr:cNvCxnSpPr>
            <a:stCxn id="35" idx="6"/>
            <a:endCxn id="32" idx="1"/>
          </xdr:cNvCxnSpPr>
        </xdr:nvCxnSpPr>
        <xdr:spPr bwMode="auto">
          <a:xfrm>
            <a:off x="1114093" y="2060849"/>
            <a:ext cx="301387" cy="0"/>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cxnSp macro="">
        <xdr:nvCxnSpPr>
          <xdr:cNvPr id="37" name="Straight Arrow Connector 36">
            <a:extLst>
              <a:ext uri="{FF2B5EF4-FFF2-40B4-BE49-F238E27FC236}">
                <a16:creationId xmlns:a16="http://schemas.microsoft.com/office/drawing/2014/main" id="{00000000-0008-0000-0100-000025000000}"/>
              </a:ext>
            </a:extLst>
          </xdr:cNvPr>
          <xdr:cNvCxnSpPr>
            <a:stCxn id="32" idx="3"/>
            <a:endCxn id="33" idx="1"/>
          </xdr:cNvCxnSpPr>
        </xdr:nvCxnSpPr>
        <xdr:spPr bwMode="auto">
          <a:xfrm>
            <a:off x="2522710" y="2060848"/>
            <a:ext cx="263549" cy="1"/>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cxnSp macro="">
        <xdr:nvCxnSpPr>
          <xdr:cNvPr id="38" name="Straight Arrow Connector 37">
            <a:extLst>
              <a:ext uri="{FF2B5EF4-FFF2-40B4-BE49-F238E27FC236}">
                <a16:creationId xmlns:a16="http://schemas.microsoft.com/office/drawing/2014/main" id="{00000000-0008-0000-0100-000026000000}"/>
              </a:ext>
            </a:extLst>
          </xdr:cNvPr>
          <xdr:cNvCxnSpPr>
            <a:stCxn id="33" idx="3"/>
            <a:endCxn id="34" idx="1"/>
          </xdr:cNvCxnSpPr>
        </xdr:nvCxnSpPr>
        <xdr:spPr bwMode="auto">
          <a:xfrm>
            <a:off x="3654830" y="2060849"/>
            <a:ext cx="272832" cy="0"/>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sp macro="" textlink="">
        <xdr:nvSpPr>
          <xdr:cNvPr id="39" name="Rectangle 38">
            <a:extLst>
              <a:ext uri="{FF2B5EF4-FFF2-40B4-BE49-F238E27FC236}">
                <a16:creationId xmlns:a16="http://schemas.microsoft.com/office/drawing/2014/main" id="{00000000-0008-0000-0100-000027000000}"/>
              </a:ext>
            </a:extLst>
          </xdr:cNvPr>
          <xdr:cNvSpPr/>
        </xdr:nvSpPr>
        <xdr:spPr bwMode="auto">
          <a:xfrm>
            <a:off x="6638236" y="1774896"/>
            <a:ext cx="1051497" cy="571905"/>
          </a:xfrm>
          <a:prstGeom prst="rect">
            <a:avLst/>
          </a:prstGeom>
          <a:solidFill>
            <a:schemeClr val="accent3">
              <a:lumMod val="85000"/>
            </a:schemeClr>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lang="en-US" sz="1000" b="1"/>
              <a:t>Collect </a:t>
            </a:r>
          </a:p>
          <a:p>
            <a:pPr marL="0" marR="0" indent="0" algn="ctr" defTabSz="914400" rtl="0" eaLnBrk="1" fontAlgn="base" latinLnBrk="0" hangingPunct="1">
              <a:lnSpc>
                <a:spcPct val="100000"/>
              </a:lnSpc>
              <a:spcBef>
                <a:spcPct val="0"/>
              </a:spcBef>
              <a:spcAft>
                <a:spcPct val="0"/>
              </a:spcAft>
              <a:buClrTx/>
              <a:buSzTx/>
              <a:buFontTx/>
              <a:buNone/>
              <a:tabLst/>
            </a:pPr>
            <a:r>
              <a:rPr lang="en-US" sz="1000" b="1"/>
              <a:t>Payment</a:t>
            </a:r>
            <a:endParaRPr kumimoji="1" lang="en-US" sz="1000" b="1" i="0" u="none" strike="noStrike" cap="none" normalizeH="0" baseline="0">
              <a:ln>
                <a:noFill/>
              </a:ln>
              <a:solidFill>
                <a:schemeClr val="tx1"/>
              </a:solidFill>
              <a:effectLst/>
            </a:endParaRPr>
          </a:p>
        </xdr:txBody>
      </xdr:sp>
      <xdr:sp macro="" textlink="">
        <xdr:nvSpPr>
          <xdr:cNvPr id="40" name="Rectangle 39">
            <a:extLst>
              <a:ext uri="{FF2B5EF4-FFF2-40B4-BE49-F238E27FC236}">
                <a16:creationId xmlns:a16="http://schemas.microsoft.com/office/drawing/2014/main" id="{00000000-0008-0000-0100-000028000000}"/>
              </a:ext>
            </a:extLst>
          </xdr:cNvPr>
          <xdr:cNvSpPr/>
        </xdr:nvSpPr>
        <xdr:spPr bwMode="auto">
          <a:xfrm>
            <a:off x="5450555" y="1774896"/>
            <a:ext cx="951983" cy="571905"/>
          </a:xfrm>
          <a:prstGeom prst="rect">
            <a:avLst/>
          </a:prstGeom>
          <a:solidFill>
            <a:schemeClr val="accent3">
              <a:lumMod val="85000"/>
            </a:schemeClr>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lang="en-US" sz="1000" b="1"/>
              <a:t>Sending of</a:t>
            </a:r>
          </a:p>
          <a:p>
            <a:pPr marL="0" marR="0" indent="0" algn="ctr" defTabSz="914400" rtl="0" eaLnBrk="1" fontAlgn="base" latinLnBrk="0" hangingPunct="1">
              <a:lnSpc>
                <a:spcPct val="100000"/>
              </a:lnSpc>
              <a:spcBef>
                <a:spcPct val="0"/>
              </a:spcBef>
              <a:spcAft>
                <a:spcPct val="0"/>
              </a:spcAft>
              <a:buClrTx/>
              <a:buSzTx/>
              <a:buFontTx/>
              <a:buNone/>
              <a:tabLst/>
            </a:pPr>
            <a:r>
              <a:rPr lang="en-US" sz="1000" b="1"/>
              <a:t>SOA</a:t>
            </a:r>
            <a:endParaRPr kumimoji="1" lang="en-US" sz="1000" b="1" i="0" u="none" strike="noStrike" cap="none" normalizeH="0" baseline="0">
              <a:ln>
                <a:noFill/>
              </a:ln>
              <a:solidFill>
                <a:schemeClr val="tx1"/>
              </a:solidFill>
              <a:effectLst/>
            </a:endParaRPr>
          </a:p>
        </xdr:txBody>
      </xdr:sp>
      <xdr:cxnSp macro="">
        <xdr:nvCxnSpPr>
          <xdr:cNvPr id="41" name="Straight Arrow Connector 40">
            <a:extLst>
              <a:ext uri="{FF2B5EF4-FFF2-40B4-BE49-F238E27FC236}">
                <a16:creationId xmlns:a16="http://schemas.microsoft.com/office/drawing/2014/main" id="{00000000-0008-0000-0100-000029000000}"/>
              </a:ext>
            </a:extLst>
          </xdr:cNvPr>
          <xdr:cNvCxnSpPr>
            <a:stCxn id="40" idx="3"/>
            <a:endCxn id="39" idx="1"/>
          </xdr:cNvCxnSpPr>
        </xdr:nvCxnSpPr>
        <xdr:spPr bwMode="auto">
          <a:xfrm>
            <a:off x="6402538" y="2060849"/>
            <a:ext cx="235698" cy="0"/>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cxnSp macro="">
        <xdr:nvCxnSpPr>
          <xdr:cNvPr id="42" name="Straight Arrow Connector 41">
            <a:extLst>
              <a:ext uri="{FF2B5EF4-FFF2-40B4-BE49-F238E27FC236}">
                <a16:creationId xmlns:a16="http://schemas.microsoft.com/office/drawing/2014/main" id="{00000000-0008-0000-0100-00002A000000}"/>
              </a:ext>
            </a:extLst>
          </xdr:cNvPr>
          <xdr:cNvCxnSpPr>
            <a:stCxn id="34" idx="3"/>
            <a:endCxn id="40" idx="1"/>
          </xdr:cNvCxnSpPr>
        </xdr:nvCxnSpPr>
        <xdr:spPr bwMode="auto">
          <a:xfrm>
            <a:off x="5214857" y="2060849"/>
            <a:ext cx="235698" cy="0"/>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grpSp>
    <xdr:clientData/>
  </xdr:twoCellAnchor>
  <xdr:twoCellAnchor>
    <xdr:from>
      <xdr:col>10</xdr:col>
      <xdr:colOff>22413</xdr:colOff>
      <xdr:row>4</xdr:row>
      <xdr:rowOff>44823</xdr:rowOff>
    </xdr:from>
    <xdr:to>
      <xdr:col>18</xdr:col>
      <xdr:colOff>500980</xdr:colOff>
      <xdr:row>14</xdr:row>
      <xdr:rowOff>180574</xdr:rowOff>
    </xdr:to>
    <xdr:grpSp>
      <xdr:nvGrpSpPr>
        <xdr:cNvPr id="5" name="Group 4">
          <a:extLst>
            <a:ext uri="{FF2B5EF4-FFF2-40B4-BE49-F238E27FC236}">
              <a16:creationId xmlns:a16="http://schemas.microsoft.com/office/drawing/2014/main" id="{00000000-0008-0000-0100-000005000000}"/>
            </a:ext>
          </a:extLst>
        </xdr:cNvPr>
        <xdr:cNvGrpSpPr/>
      </xdr:nvGrpSpPr>
      <xdr:grpSpPr>
        <a:xfrm>
          <a:off x="9020737" y="1165411"/>
          <a:ext cx="9084684" cy="3049281"/>
          <a:chOff x="263869" y="3356992"/>
          <a:chExt cx="7488315" cy="2968734"/>
        </a:xfrm>
      </xdr:grpSpPr>
      <xdr:sp macro="" textlink="">
        <xdr:nvSpPr>
          <xdr:cNvPr id="6" name="Oval 5">
            <a:extLst>
              <a:ext uri="{FF2B5EF4-FFF2-40B4-BE49-F238E27FC236}">
                <a16:creationId xmlns:a16="http://schemas.microsoft.com/office/drawing/2014/main" id="{00000000-0008-0000-0100-000006000000}"/>
              </a:ext>
            </a:extLst>
          </xdr:cNvPr>
          <xdr:cNvSpPr/>
        </xdr:nvSpPr>
        <xdr:spPr bwMode="auto">
          <a:xfrm>
            <a:off x="263869" y="3356992"/>
            <a:ext cx="894506" cy="1008112"/>
          </a:xfrm>
          <a:prstGeom prst="ellipse">
            <a:avLst/>
          </a:prstGeom>
          <a:solidFill>
            <a:srgbClr val="C00000"/>
          </a:solidFill>
          <a:ln w="9525"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kumimoji="1" lang="en-US" sz="1200" b="1" i="0" u="none" strike="noStrike" cap="none" normalizeH="0" baseline="0">
                <a:ln>
                  <a:noFill/>
                </a:ln>
                <a:solidFill>
                  <a:schemeClr val="bg1"/>
                </a:solidFill>
                <a:effectLst/>
                <a:latin typeface="Arial" charset="0"/>
                <a:ea typeface="ＭＳ Ｐゴシック" pitchFamily="50" charset="-128"/>
              </a:rPr>
              <a:t>AFTER</a:t>
            </a:r>
          </a:p>
        </xdr:txBody>
      </xdr:sp>
      <xdr:sp macro="" textlink="">
        <xdr:nvSpPr>
          <xdr:cNvPr id="7" name="Rectangle 6">
            <a:extLst>
              <a:ext uri="{FF2B5EF4-FFF2-40B4-BE49-F238E27FC236}">
                <a16:creationId xmlns:a16="http://schemas.microsoft.com/office/drawing/2014/main" id="{00000000-0008-0000-0100-000007000000}"/>
              </a:ext>
            </a:extLst>
          </xdr:cNvPr>
          <xdr:cNvSpPr/>
        </xdr:nvSpPr>
        <xdr:spPr bwMode="auto">
          <a:xfrm>
            <a:off x="1468686" y="3567795"/>
            <a:ext cx="1109232" cy="569832"/>
          </a:xfrm>
          <a:prstGeom prst="rect">
            <a:avLst/>
          </a:prstGeom>
          <a:solidFill>
            <a:srgbClr val="FFCF37"/>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lang="en-US" sz="1000" b="1"/>
              <a:t>Sales Quotation</a:t>
            </a:r>
          </a:p>
          <a:p>
            <a:pPr marL="0" marR="0" indent="0" algn="ctr" defTabSz="914400" rtl="0" eaLnBrk="1" fontAlgn="base" latinLnBrk="0" hangingPunct="1">
              <a:lnSpc>
                <a:spcPct val="100000"/>
              </a:lnSpc>
              <a:spcBef>
                <a:spcPct val="0"/>
              </a:spcBef>
              <a:spcAft>
                <a:spcPct val="0"/>
              </a:spcAft>
              <a:buClrTx/>
              <a:buSzTx/>
              <a:buFontTx/>
              <a:buNone/>
              <a:tabLst/>
            </a:pPr>
            <a:r>
              <a:rPr lang="en-US" sz="800"/>
              <a:t>(w/ revised Payment </a:t>
            </a:r>
          </a:p>
          <a:p>
            <a:pPr marL="0" marR="0" indent="0" algn="ctr" defTabSz="914400" rtl="0" eaLnBrk="1" fontAlgn="base" latinLnBrk="0" hangingPunct="1">
              <a:lnSpc>
                <a:spcPct val="100000"/>
              </a:lnSpc>
              <a:spcBef>
                <a:spcPct val="0"/>
              </a:spcBef>
              <a:spcAft>
                <a:spcPct val="0"/>
              </a:spcAft>
              <a:buClrTx/>
              <a:buSzTx/>
              <a:buFontTx/>
              <a:buNone/>
              <a:tabLst/>
            </a:pPr>
            <a:r>
              <a:rPr lang="en-US" sz="800"/>
              <a:t>Terms &amp; Conditions)</a:t>
            </a:r>
          </a:p>
        </xdr:txBody>
      </xdr:sp>
      <xdr:sp macro="" textlink="">
        <xdr:nvSpPr>
          <xdr:cNvPr id="8" name="Rectangle 7">
            <a:extLst>
              <a:ext uri="{FF2B5EF4-FFF2-40B4-BE49-F238E27FC236}">
                <a16:creationId xmlns:a16="http://schemas.microsoft.com/office/drawing/2014/main" id="{00000000-0008-0000-0100-000008000000}"/>
              </a:ext>
            </a:extLst>
          </xdr:cNvPr>
          <xdr:cNvSpPr/>
        </xdr:nvSpPr>
        <xdr:spPr bwMode="auto">
          <a:xfrm>
            <a:off x="2860552" y="3572775"/>
            <a:ext cx="936103" cy="559873"/>
          </a:xfrm>
          <a:prstGeom prst="rect">
            <a:avLst/>
          </a:prstGeom>
          <a:solidFill>
            <a:schemeClr val="accent3">
              <a:lumMod val="85000"/>
            </a:schemeClr>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lang="en-US" sz="1000" b="1"/>
              <a:t>Sales Order</a:t>
            </a:r>
          </a:p>
          <a:p>
            <a:pPr marL="0" marR="0" indent="0" algn="ctr" defTabSz="914400" rtl="0" eaLnBrk="1" fontAlgn="base" latinLnBrk="0" hangingPunct="1">
              <a:lnSpc>
                <a:spcPct val="100000"/>
              </a:lnSpc>
              <a:spcBef>
                <a:spcPct val="0"/>
              </a:spcBef>
              <a:spcAft>
                <a:spcPct val="0"/>
              </a:spcAft>
              <a:buClrTx/>
              <a:buSzTx/>
              <a:buFontTx/>
              <a:buNone/>
              <a:tabLst/>
            </a:pPr>
            <a:r>
              <a:rPr lang="en-US" sz="1000" b="1"/>
              <a:t>(P.O)</a:t>
            </a:r>
          </a:p>
        </xdr:txBody>
      </xdr:sp>
      <xdr:cxnSp macro="">
        <xdr:nvCxnSpPr>
          <xdr:cNvPr id="9" name="Straight Arrow Connector 8">
            <a:extLst>
              <a:ext uri="{FF2B5EF4-FFF2-40B4-BE49-F238E27FC236}">
                <a16:creationId xmlns:a16="http://schemas.microsoft.com/office/drawing/2014/main" id="{00000000-0008-0000-0100-000009000000}"/>
              </a:ext>
            </a:extLst>
          </xdr:cNvPr>
          <xdr:cNvCxnSpPr>
            <a:stCxn id="7" idx="3"/>
            <a:endCxn id="8" idx="1"/>
          </xdr:cNvCxnSpPr>
        </xdr:nvCxnSpPr>
        <xdr:spPr bwMode="auto">
          <a:xfrm>
            <a:off x="2577918" y="3852711"/>
            <a:ext cx="282634" cy="1"/>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cxnSp macro="">
        <xdr:nvCxnSpPr>
          <xdr:cNvPr id="10" name="Straight Arrow Connector 9">
            <a:extLst>
              <a:ext uri="{FF2B5EF4-FFF2-40B4-BE49-F238E27FC236}">
                <a16:creationId xmlns:a16="http://schemas.microsoft.com/office/drawing/2014/main" id="{00000000-0008-0000-0100-00000A000000}"/>
              </a:ext>
            </a:extLst>
          </xdr:cNvPr>
          <xdr:cNvCxnSpPr/>
        </xdr:nvCxnSpPr>
        <xdr:spPr bwMode="auto">
          <a:xfrm flipV="1">
            <a:off x="1158374" y="3851153"/>
            <a:ext cx="310312" cy="3116"/>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grpSp>
        <xdr:nvGrpSpPr>
          <xdr:cNvPr id="11" name="Group 10">
            <a:extLst>
              <a:ext uri="{FF2B5EF4-FFF2-40B4-BE49-F238E27FC236}">
                <a16:creationId xmlns:a16="http://schemas.microsoft.com/office/drawing/2014/main" id="{00000000-0008-0000-0100-00000B000000}"/>
              </a:ext>
            </a:extLst>
          </xdr:cNvPr>
          <xdr:cNvGrpSpPr/>
        </xdr:nvGrpSpPr>
        <xdr:grpSpPr>
          <a:xfrm>
            <a:off x="4089597" y="3453686"/>
            <a:ext cx="1197514" cy="798051"/>
            <a:chOff x="3719736" y="3244440"/>
            <a:chExt cx="1197514" cy="798051"/>
          </a:xfrm>
          <a:solidFill>
            <a:srgbClr val="FFFFCC"/>
          </a:solidFill>
        </xdr:grpSpPr>
        <xdr:sp macro="" textlink="">
          <xdr:nvSpPr>
            <xdr:cNvPr id="30" name="Diamond 29">
              <a:extLst>
                <a:ext uri="{FF2B5EF4-FFF2-40B4-BE49-F238E27FC236}">
                  <a16:creationId xmlns:a16="http://schemas.microsoft.com/office/drawing/2014/main" id="{00000000-0008-0000-0100-00001E000000}"/>
                </a:ext>
              </a:extLst>
            </xdr:cNvPr>
            <xdr:cNvSpPr/>
          </xdr:nvSpPr>
          <xdr:spPr bwMode="auto">
            <a:xfrm>
              <a:off x="3719736" y="3244440"/>
              <a:ext cx="1197514" cy="798051"/>
            </a:xfrm>
            <a:prstGeom prst="diamond">
              <a:avLst/>
            </a:prstGeom>
            <a:solidFill>
              <a:srgbClr val="FFCF37"/>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endParaRPr lang="en-US" sz="800"/>
            </a:p>
          </xdr:txBody>
        </xdr:sp>
        <xdr:sp macro="" textlink="">
          <xdr:nvSpPr>
            <xdr:cNvPr id="31" name="Rectangle 30">
              <a:extLst>
                <a:ext uri="{FF2B5EF4-FFF2-40B4-BE49-F238E27FC236}">
                  <a16:creationId xmlns:a16="http://schemas.microsoft.com/office/drawing/2014/main" id="{00000000-0008-0000-0100-00001F000000}"/>
                </a:ext>
              </a:extLst>
            </xdr:cNvPr>
            <xdr:cNvSpPr/>
          </xdr:nvSpPr>
          <xdr:spPr bwMode="auto">
            <a:xfrm>
              <a:off x="3862295" y="3386194"/>
              <a:ext cx="936103" cy="559873"/>
            </a:xfrm>
            <a:prstGeom prst="rect">
              <a:avLst/>
            </a:prstGeom>
            <a:noFill/>
            <a:ln w="9525"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r>
                <a:rPr lang="en-US" sz="1000" b="1"/>
                <a:t>Part/Die </a:t>
              </a:r>
            </a:p>
            <a:p>
              <a:r>
                <a:rPr lang="en-US" sz="1000" b="1"/>
                <a:t>(Full payment)</a:t>
              </a:r>
            </a:p>
            <a:p>
              <a:r>
                <a:rPr lang="en-US" sz="900" b="1"/>
                <a:t>?</a:t>
              </a:r>
              <a:endParaRPr lang="en-US" sz="700"/>
            </a:p>
          </xdr:txBody>
        </xdr:sp>
      </xdr:grpSp>
      <xdr:sp macro="" textlink="">
        <xdr:nvSpPr>
          <xdr:cNvPr id="12" name="Rectangle 11">
            <a:extLst>
              <a:ext uri="{FF2B5EF4-FFF2-40B4-BE49-F238E27FC236}">
                <a16:creationId xmlns:a16="http://schemas.microsoft.com/office/drawing/2014/main" id="{00000000-0008-0000-0100-00000C000000}"/>
              </a:ext>
            </a:extLst>
          </xdr:cNvPr>
          <xdr:cNvSpPr/>
        </xdr:nvSpPr>
        <xdr:spPr bwMode="auto">
          <a:xfrm>
            <a:off x="4304703" y="4315208"/>
            <a:ext cx="437725" cy="164129"/>
          </a:xfrm>
          <a:prstGeom prst="rect">
            <a:avLst/>
          </a:prstGeom>
          <a:noFill/>
          <a:ln w="9525"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r>
              <a:rPr lang="en-US" sz="900"/>
              <a:t>Yes</a:t>
            </a:r>
          </a:p>
        </xdr:txBody>
      </xdr:sp>
      <xdr:sp macro="" textlink="">
        <xdr:nvSpPr>
          <xdr:cNvPr id="13" name="Rectangle 12">
            <a:extLst>
              <a:ext uri="{FF2B5EF4-FFF2-40B4-BE49-F238E27FC236}">
                <a16:creationId xmlns:a16="http://schemas.microsoft.com/office/drawing/2014/main" id="{00000000-0008-0000-0100-00000D000000}"/>
              </a:ext>
            </a:extLst>
          </xdr:cNvPr>
          <xdr:cNvSpPr/>
        </xdr:nvSpPr>
        <xdr:spPr bwMode="auto">
          <a:xfrm>
            <a:off x="5198012" y="3656167"/>
            <a:ext cx="429648" cy="182118"/>
          </a:xfrm>
          <a:prstGeom prst="rect">
            <a:avLst/>
          </a:prstGeom>
          <a:noFill/>
          <a:ln w="9525"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r>
              <a:rPr lang="en-US" sz="900"/>
              <a:t>No</a:t>
            </a:r>
          </a:p>
        </xdr:txBody>
      </xdr:sp>
      <xdr:sp macro="" textlink="">
        <xdr:nvSpPr>
          <xdr:cNvPr id="14" name="Rectangle 13">
            <a:extLst>
              <a:ext uri="{FF2B5EF4-FFF2-40B4-BE49-F238E27FC236}">
                <a16:creationId xmlns:a16="http://schemas.microsoft.com/office/drawing/2014/main" id="{00000000-0008-0000-0100-00000E000000}"/>
              </a:ext>
            </a:extLst>
          </xdr:cNvPr>
          <xdr:cNvSpPr/>
        </xdr:nvSpPr>
        <xdr:spPr bwMode="auto">
          <a:xfrm>
            <a:off x="4952329" y="4293096"/>
            <a:ext cx="1287195" cy="571905"/>
          </a:xfrm>
          <a:prstGeom prst="rect">
            <a:avLst/>
          </a:prstGeom>
          <a:solidFill>
            <a:srgbClr val="FFCF37"/>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r>
              <a:rPr lang="en-US" sz="1000" b="1"/>
              <a:t>Delivery &amp; </a:t>
            </a:r>
          </a:p>
          <a:p>
            <a:r>
              <a:rPr lang="en-US" sz="1000" b="1"/>
              <a:t>Invoice Issuance</a:t>
            </a:r>
          </a:p>
          <a:p>
            <a:r>
              <a:rPr lang="en-US" sz="800"/>
              <a:t>(Revised Payment Terms)</a:t>
            </a:r>
          </a:p>
        </xdr:txBody>
      </xdr:sp>
      <xdr:sp macro="" textlink="">
        <xdr:nvSpPr>
          <xdr:cNvPr id="15" name="Rectangle 14">
            <a:extLst>
              <a:ext uri="{FF2B5EF4-FFF2-40B4-BE49-F238E27FC236}">
                <a16:creationId xmlns:a16="http://schemas.microsoft.com/office/drawing/2014/main" id="{00000000-0008-0000-0100-00000F000000}"/>
              </a:ext>
            </a:extLst>
          </xdr:cNvPr>
          <xdr:cNvSpPr/>
        </xdr:nvSpPr>
        <xdr:spPr bwMode="auto">
          <a:xfrm>
            <a:off x="5564216" y="3565175"/>
            <a:ext cx="675308" cy="571905"/>
          </a:xfrm>
          <a:prstGeom prst="rect">
            <a:avLst/>
          </a:prstGeom>
          <a:solidFill>
            <a:srgbClr val="FFCF37"/>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r>
              <a:rPr lang="en-US" sz="1000" b="1"/>
              <a:t>Delivery</a:t>
            </a:r>
          </a:p>
        </xdr:txBody>
      </xdr:sp>
      <xdr:cxnSp macro="">
        <xdr:nvCxnSpPr>
          <xdr:cNvPr id="16" name="Straight Arrow Connector 15">
            <a:extLst>
              <a:ext uri="{FF2B5EF4-FFF2-40B4-BE49-F238E27FC236}">
                <a16:creationId xmlns:a16="http://schemas.microsoft.com/office/drawing/2014/main" id="{00000000-0008-0000-0100-000010000000}"/>
              </a:ext>
            </a:extLst>
          </xdr:cNvPr>
          <xdr:cNvCxnSpPr>
            <a:stCxn id="8" idx="3"/>
            <a:endCxn id="30" idx="1"/>
          </xdr:cNvCxnSpPr>
        </xdr:nvCxnSpPr>
        <xdr:spPr bwMode="auto">
          <a:xfrm>
            <a:off x="3796655" y="3852712"/>
            <a:ext cx="292942" cy="0"/>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cxnSp macro="">
        <xdr:nvCxnSpPr>
          <xdr:cNvPr id="17" name="Straight Arrow Connector 16">
            <a:extLst>
              <a:ext uri="{FF2B5EF4-FFF2-40B4-BE49-F238E27FC236}">
                <a16:creationId xmlns:a16="http://schemas.microsoft.com/office/drawing/2014/main" id="{00000000-0008-0000-0100-000011000000}"/>
              </a:ext>
            </a:extLst>
          </xdr:cNvPr>
          <xdr:cNvCxnSpPr>
            <a:stCxn id="30" idx="3"/>
            <a:endCxn id="15" idx="1"/>
          </xdr:cNvCxnSpPr>
        </xdr:nvCxnSpPr>
        <xdr:spPr bwMode="auto">
          <a:xfrm flipV="1">
            <a:off x="5287111" y="3851128"/>
            <a:ext cx="277105" cy="1584"/>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cxnSp macro="">
        <xdr:nvCxnSpPr>
          <xdr:cNvPr id="18" name="Elbow Connector 17">
            <a:extLst>
              <a:ext uri="{FF2B5EF4-FFF2-40B4-BE49-F238E27FC236}">
                <a16:creationId xmlns:a16="http://schemas.microsoft.com/office/drawing/2014/main" id="{00000000-0008-0000-0100-000012000000}"/>
              </a:ext>
            </a:extLst>
          </xdr:cNvPr>
          <xdr:cNvCxnSpPr>
            <a:stCxn id="30" idx="2"/>
            <a:endCxn id="14" idx="1"/>
          </xdr:cNvCxnSpPr>
        </xdr:nvCxnSpPr>
        <xdr:spPr bwMode="auto">
          <a:xfrm rot="16200000" flipH="1">
            <a:off x="4656685" y="4283405"/>
            <a:ext cx="327312" cy="263975"/>
          </a:xfrm>
          <a:prstGeom prst="bentConnector2">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sp macro="" textlink="">
        <xdr:nvSpPr>
          <xdr:cNvPr id="19" name="Rectangle 18">
            <a:extLst>
              <a:ext uri="{FF2B5EF4-FFF2-40B4-BE49-F238E27FC236}">
                <a16:creationId xmlns:a16="http://schemas.microsoft.com/office/drawing/2014/main" id="{00000000-0008-0000-0100-000013000000}"/>
              </a:ext>
            </a:extLst>
          </xdr:cNvPr>
          <xdr:cNvSpPr/>
        </xdr:nvSpPr>
        <xdr:spPr bwMode="auto">
          <a:xfrm>
            <a:off x="4978704" y="5753821"/>
            <a:ext cx="1288175" cy="571905"/>
          </a:xfrm>
          <a:prstGeom prst="rect">
            <a:avLst/>
          </a:prstGeom>
          <a:solidFill>
            <a:schemeClr val="accent3">
              <a:lumMod val="85000"/>
            </a:schemeClr>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lang="en-US" sz="1000" b="1"/>
              <a:t>Collect </a:t>
            </a:r>
          </a:p>
          <a:p>
            <a:pPr marL="0" marR="0" indent="0" algn="ctr" defTabSz="914400" rtl="0" eaLnBrk="1" fontAlgn="base" latinLnBrk="0" hangingPunct="1">
              <a:lnSpc>
                <a:spcPct val="100000"/>
              </a:lnSpc>
              <a:spcBef>
                <a:spcPct val="0"/>
              </a:spcBef>
              <a:spcAft>
                <a:spcPct val="0"/>
              </a:spcAft>
              <a:buClrTx/>
              <a:buSzTx/>
              <a:buFontTx/>
              <a:buNone/>
              <a:tabLst/>
            </a:pPr>
            <a:r>
              <a:rPr lang="en-US" sz="1000" b="1"/>
              <a:t>Payment</a:t>
            </a:r>
            <a:endParaRPr kumimoji="1" lang="en-US" sz="1000" b="1" i="0" u="none" strike="noStrike" cap="none" normalizeH="0" baseline="0">
              <a:ln>
                <a:noFill/>
              </a:ln>
              <a:solidFill>
                <a:schemeClr val="tx1"/>
              </a:solidFill>
              <a:effectLst/>
            </a:endParaRPr>
          </a:p>
        </xdr:txBody>
      </xdr:sp>
      <xdr:cxnSp macro="">
        <xdr:nvCxnSpPr>
          <xdr:cNvPr id="20" name="Straight Arrow Connector 19">
            <a:extLst>
              <a:ext uri="{FF2B5EF4-FFF2-40B4-BE49-F238E27FC236}">
                <a16:creationId xmlns:a16="http://schemas.microsoft.com/office/drawing/2014/main" id="{00000000-0008-0000-0100-000014000000}"/>
              </a:ext>
            </a:extLst>
          </xdr:cNvPr>
          <xdr:cNvCxnSpPr>
            <a:stCxn id="27" idx="1"/>
          </xdr:cNvCxnSpPr>
        </xdr:nvCxnSpPr>
        <xdr:spPr bwMode="auto">
          <a:xfrm flipH="1">
            <a:off x="6266879" y="6039774"/>
            <a:ext cx="198110" cy="0"/>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sp macro="" textlink="">
        <xdr:nvSpPr>
          <xdr:cNvPr id="21" name="Rectangle 20">
            <a:extLst>
              <a:ext uri="{FF2B5EF4-FFF2-40B4-BE49-F238E27FC236}">
                <a16:creationId xmlns:a16="http://schemas.microsoft.com/office/drawing/2014/main" id="{00000000-0008-0000-0100-000015000000}"/>
              </a:ext>
            </a:extLst>
          </xdr:cNvPr>
          <xdr:cNvSpPr/>
        </xdr:nvSpPr>
        <xdr:spPr bwMode="auto">
          <a:xfrm>
            <a:off x="6458758" y="4293096"/>
            <a:ext cx="1287195" cy="571905"/>
          </a:xfrm>
          <a:prstGeom prst="rect">
            <a:avLst/>
          </a:prstGeom>
          <a:solidFill>
            <a:schemeClr val="accent3">
              <a:lumMod val="85000"/>
            </a:schemeClr>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lang="en-US" sz="1000" b="1"/>
              <a:t>Sending of</a:t>
            </a:r>
          </a:p>
          <a:p>
            <a:pPr marL="0" marR="0" indent="0" algn="ctr" defTabSz="914400" rtl="0" eaLnBrk="1" fontAlgn="base" latinLnBrk="0" hangingPunct="1">
              <a:lnSpc>
                <a:spcPct val="100000"/>
              </a:lnSpc>
              <a:spcBef>
                <a:spcPct val="0"/>
              </a:spcBef>
              <a:spcAft>
                <a:spcPct val="0"/>
              </a:spcAft>
              <a:buClrTx/>
              <a:buSzTx/>
              <a:buFontTx/>
              <a:buNone/>
              <a:tabLst/>
            </a:pPr>
            <a:r>
              <a:rPr lang="en-US" sz="1000" b="1"/>
              <a:t>SOA</a:t>
            </a:r>
            <a:endParaRPr kumimoji="1" lang="en-US" sz="1000" b="1" i="0" u="none" strike="noStrike" cap="none" normalizeH="0" baseline="0">
              <a:ln>
                <a:noFill/>
              </a:ln>
              <a:solidFill>
                <a:schemeClr val="tx1"/>
              </a:solidFill>
              <a:effectLst/>
            </a:endParaRPr>
          </a:p>
        </xdr:txBody>
      </xdr:sp>
      <xdr:sp macro="" textlink="">
        <xdr:nvSpPr>
          <xdr:cNvPr id="22" name="Rectangle 21">
            <a:extLst>
              <a:ext uri="{FF2B5EF4-FFF2-40B4-BE49-F238E27FC236}">
                <a16:creationId xmlns:a16="http://schemas.microsoft.com/office/drawing/2014/main" id="{00000000-0008-0000-0100-000016000000}"/>
              </a:ext>
            </a:extLst>
          </xdr:cNvPr>
          <xdr:cNvSpPr/>
        </xdr:nvSpPr>
        <xdr:spPr bwMode="auto">
          <a:xfrm>
            <a:off x="6458758" y="3565175"/>
            <a:ext cx="1287195" cy="571905"/>
          </a:xfrm>
          <a:prstGeom prst="rect">
            <a:avLst/>
          </a:prstGeom>
          <a:solidFill>
            <a:srgbClr val="FFCF37"/>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r>
              <a:rPr lang="en-US" sz="1000" b="1"/>
              <a:t>Invoice Issuance</a:t>
            </a:r>
          </a:p>
          <a:p>
            <a:r>
              <a:rPr lang="en-US" sz="800"/>
              <a:t>(Upon approved by </a:t>
            </a:r>
          </a:p>
          <a:p>
            <a:r>
              <a:rPr lang="en-US" sz="800"/>
              <a:t>Customer)</a:t>
            </a:r>
          </a:p>
        </xdr:txBody>
      </xdr:sp>
      <xdr:cxnSp macro="">
        <xdr:nvCxnSpPr>
          <xdr:cNvPr id="23" name="Straight Arrow Connector 22">
            <a:extLst>
              <a:ext uri="{FF2B5EF4-FFF2-40B4-BE49-F238E27FC236}">
                <a16:creationId xmlns:a16="http://schemas.microsoft.com/office/drawing/2014/main" id="{00000000-0008-0000-0100-000017000000}"/>
              </a:ext>
            </a:extLst>
          </xdr:cNvPr>
          <xdr:cNvCxnSpPr>
            <a:stCxn id="14" idx="3"/>
            <a:endCxn id="21" idx="1"/>
          </xdr:cNvCxnSpPr>
        </xdr:nvCxnSpPr>
        <xdr:spPr bwMode="auto">
          <a:xfrm>
            <a:off x="6239524" y="4579049"/>
            <a:ext cx="219234" cy="0"/>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cxnSp macro="">
        <xdr:nvCxnSpPr>
          <xdr:cNvPr id="24" name="Straight Arrow Connector 23">
            <a:extLst>
              <a:ext uri="{FF2B5EF4-FFF2-40B4-BE49-F238E27FC236}">
                <a16:creationId xmlns:a16="http://schemas.microsoft.com/office/drawing/2014/main" id="{00000000-0008-0000-0100-000018000000}"/>
              </a:ext>
            </a:extLst>
          </xdr:cNvPr>
          <xdr:cNvCxnSpPr>
            <a:stCxn id="15" idx="3"/>
          </xdr:cNvCxnSpPr>
        </xdr:nvCxnSpPr>
        <xdr:spPr bwMode="auto">
          <a:xfrm>
            <a:off x="6239524" y="3851128"/>
            <a:ext cx="225465" cy="0"/>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cxnSp macro="">
        <xdr:nvCxnSpPr>
          <xdr:cNvPr id="25" name="Straight Arrow Connector 24">
            <a:extLst>
              <a:ext uri="{FF2B5EF4-FFF2-40B4-BE49-F238E27FC236}">
                <a16:creationId xmlns:a16="http://schemas.microsoft.com/office/drawing/2014/main" id="{00000000-0008-0000-0100-000019000000}"/>
              </a:ext>
            </a:extLst>
          </xdr:cNvPr>
          <xdr:cNvCxnSpPr>
            <a:stCxn id="22" idx="2"/>
            <a:endCxn id="21" idx="0"/>
          </xdr:cNvCxnSpPr>
        </xdr:nvCxnSpPr>
        <xdr:spPr bwMode="auto">
          <a:xfrm>
            <a:off x="7102356" y="4137080"/>
            <a:ext cx="0" cy="156016"/>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sp macro="" textlink="">
        <xdr:nvSpPr>
          <xdr:cNvPr id="26" name="Rectangle 25">
            <a:extLst>
              <a:ext uri="{FF2B5EF4-FFF2-40B4-BE49-F238E27FC236}">
                <a16:creationId xmlns:a16="http://schemas.microsoft.com/office/drawing/2014/main" id="{00000000-0008-0000-0100-00001A000000}"/>
              </a:ext>
            </a:extLst>
          </xdr:cNvPr>
          <xdr:cNvSpPr/>
        </xdr:nvSpPr>
        <xdr:spPr bwMode="auto">
          <a:xfrm>
            <a:off x="6458758" y="5038627"/>
            <a:ext cx="1287195" cy="559873"/>
          </a:xfrm>
          <a:prstGeom prst="rect">
            <a:avLst/>
          </a:prstGeom>
          <a:solidFill>
            <a:srgbClr val="FFCF37"/>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lang="en-US" sz="1000" b="1"/>
              <a:t>Customer Service</a:t>
            </a:r>
          </a:p>
          <a:p>
            <a:pPr marL="0" marR="0" indent="0" algn="ctr" defTabSz="914400" rtl="0" eaLnBrk="1" fontAlgn="base" latinLnBrk="0" hangingPunct="1">
              <a:lnSpc>
                <a:spcPct val="100000"/>
              </a:lnSpc>
              <a:spcBef>
                <a:spcPct val="0"/>
              </a:spcBef>
              <a:spcAft>
                <a:spcPct val="0"/>
              </a:spcAft>
              <a:buClrTx/>
              <a:buSzTx/>
              <a:buFontTx/>
              <a:buNone/>
              <a:tabLst/>
            </a:pPr>
            <a:r>
              <a:rPr lang="en-US" sz="1000" b="1"/>
              <a:t>Report Issuance</a:t>
            </a:r>
          </a:p>
          <a:p>
            <a:pPr marL="0" marR="0" indent="0" algn="ctr" defTabSz="914400" rtl="0" eaLnBrk="1" fontAlgn="base" latinLnBrk="0" hangingPunct="1">
              <a:lnSpc>
                <a:spcPct val="100000"/>
              </a:lnSpc>
              <a:spcBef>
                <a:spcPct val="0"/>
              </a:spcBef>
              <a:spcAft>
                <a:spcPct val="0"/>
              </a:spcAft>
              <a:buClrTx/>
              <a:buSzTx/>
              <a:buFontTx/>
              <a:buNone/>
              <a:tabLst/>
            </a:pPr>
            <a:r>
              <a:rPr lang="en-US" sz="800"/>
              <a:t>(Completion Report)</a:t>
            </a:r>
          </a:p>
        </xdr:txBody>
      </xdr:sp>
      <xdr:sp macro="" textlink="">
        <xdr:nvSpPr>
          <xdr:cNvPr id="27" name="Rectangle 26">
            <a:extLst>
              <a:ext uri="{FF2B5EF4-FFF2-40B4-BE49-F238E27FC236}">
                <a16:creationId xmlns:a16="http://schemas.microsoft.com/office/drawing/2014/main" id="{00000000-0008-0000-0100-00001B000000}"/>
              </a:ext>
            </a:extLst>
          </xdr:cNvPr>
          <xdr:cNvSpPr/>
        </xdr:nvSpPr>
        <xdr:spPr bwMode="auto">
          <a:xfrm>
            <a:off x="6464989" y="5759837"/>
            <a:ext cx="1287195" cy="559873"/>
          </a:xfrm>
          <a:prstGeom prst="rect">
            <a:avLst/>
          </a:prstGeom>
          <a:solidFill>
            <a:srgbClr val="FFCF37"/>
          </a:solidFill>
          <a:ln w="9525" cap="flat" cmpd="sng" algn="ctr">
            <a:solidFill>
              <a:srgbClr val="C00000"/>
            </a:solid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algn="ctr" rtl="0" fontAlgn="base">
              <a:spcBef>
                <a:spcPct val="0"/>
              </a:spcBef>
              <a:spcAft>
                <a:spcPct val="0"/>
              </a:spcAft>
              <a:defRPr kumimoji="1" sz="4400" kern="1200">
                <a:solidFill>
                  <a:schemeClr val="tx1"/>
                </a:solidFill>
                <a:latin typeface="Arial" charset="0"/>
                <a:ea typeface="ＭＳ Ｐゴシック" pitchFamily="50" charset="-128"/>
                <a:cs typeface="+mn-cs"/>
              </a:defRPr>
            </a:lvl1pPr>
            <a:lvl2pPr marL="4572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2pPr>
            <a:lvl3pPr marL="9144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3pPr>
            <a:lvl4pPr marL="13716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4pPr>
            <a:lvl5pPr marL="1828800" algn="ctr" rtl="0" fontAlgn="base">
              <a:spcBef>
                <a:spcPct val="0"/>
              </a:spcBef>
              <a:spcAft>
                <a:spcPct val="0"/>
              </a:spcAft>
              <a:defRPr kumimoji="1" sz="4400" kern="1200">
                <a:solidFill>
                  <a:schemeClr val="tx1"/>
                </a:solidFill>
                <a:latin typeface="Arial" charset="0"/>
                <a:ea typeface="ＭＳ Ｐゴシック" pitchFamily="50" charset="-128"/>
                <a:cs typeface="+mn-cs"/>
              </a:defRPr>
            </a:lvl5pPr>
            <a:lvl6pPr marL="2286000" algn="l" defTabSz="914400" rtl="0" eaLnBrk="1" latinLnBrk="0" hangingPunct="1">
              <a:defRPr kumimoji="1" sz="4400" kern="1200">
                <a:solidFill>
                  <a:schemeClr val="tx1"/>
                </a:solidFill>
                <a:latin typeface="Arial" charset="0"/>
                <a:ea typeface="ＭＳ Ｐゴシック" pitchFamily="50" charset="-128"/>
                <a:cs typeface="+mn-cs"/>
              </a:defRPr>
            </a:lvl6pPr>
            <a:lvl7pPr marL="2743200" algn="l" defTabSz="914400" rtl="0" eaLnBrk="1" latinLnBrk="0" hangingPunct="1">
              <a:defRPr kumimoji="1" sz="4400" kern="1200">
                <a:solidFill>
                  <a:schemeClr val="tx1"/>
                </a:solidFill>
                <a:latin typeface="Arial" charset="0"/>
                <a:ea typeface="ＭＳ Ｐゴシック" pitchFamily="50" charset="-128"/>
                <a:cs typeface="+mn-cs"/>
              </a:defRPr>
            </a:lvl7pPr>
            <a:lvl8pPr marL="3200400" algn="l" defTabSz="914400" rtl="0" eaLnBrk="1" latinLnBrk="0" hangingPunct="1">
              <a:defRPr kumimoji="1" sz="4400" kern="1200">
                <a:solidFill>
                  <a:schemeClr val="tx1"/>
                </a:solidFill>
                <a:latin typeface="Arial" charset="0"/>
                <a:ea typeface="ＭＳ Ｐゴシック" pitchFamily="50" charset="-128"/>
                <a:cs typeface="+mn-cs"/>
              </a:defRPr>
            </a:lvl8pPr>
            <a:lvl9pPr marL="3657600" algn="l" defTabSz="914400" rtl="0" eaLnBrk="1" latinLnBrk="0" hangingPunct="1">
              <a:defRPr kumimoji="1" sz="4400" kern="1200">
                <a:solidFill>
                  <a:schemeClr val="tx1"/>
                </a:solidFill>
                <a:latin typeface="Arial" charset="0"/>
                <a:ea typeface="ＭＳ Ｐゴシック" pitchFamily="50" charset="-128"/>
                <a:cs typeface="+mn-cs"/>
              </a:defRPr>
            </a:lvl9pPr>
          </a:lstStyle>
          <a:p>
            <a:pPr marL="0" marR="0" indent="0" algn="ctr" defTabSz="914400" rtl="0" eaLnBrk="1" fontAlgn="base" latinLnBrk="0" hangingPunct="1">
              <a:lnSpc>
                <a:spcPct val="100000"/>
              </a:lnSpc>
              <a:spcBef>
                <a:spcPct val="0"/>
              </a:spcBef>
              <a:spcAft>
                <a:spcPct val="0"/>
              </a:spcAft>
              <a:buClrTx/>
              <a:buSzTx/>
              <a:buFontTx/>
              <a:buNone/>
              <a:tabLst/>
            </a:pPr>
            <a:r>
              <a:rPr lang="en-US" sz="1000" b="1"/>
              <a:t>Follow-up Payment </a:t>
            </a:r>
          </a:p>
          <a:p>
            <a:r>
              <a:rPr lang="en-US" sz="1000" b="1"/>
              <a:t>Date schedule</a:t>
            </a:r>
          </a:p>
        </xdr:txBody>
      </xdr:sp>
      <xdr:cxnSp macro="">
        <xdr:nvCxnSpPr>
          <xdr:cNvPr id="28" name="Straight Arrow Connector 27">
            <a:extLst>
              <a:ext uri="{FF2B5EF4-FFF2-40B4-BE49-F238E27FC236}">
                <a16:creationId xmlns:a16="http://schemas.microsoft.com/office/drawing/2014/main" id="{00000000-0008-0000-0100-00001C000000}"/>
              </a:ext>
            </a:extLst>
          </xdr:cNvPr>
          <xdr:cNvCxnSpPr>
            <a:stCxn id="21" idx="2"/>
            <a:endCxn id="26" idx="0"/>
          </xdr:cNvCxnSpPr>
        </xdr:nvCxnSpPr>
        <xdr:spPr bwMode="auto">
          <a:xfrm>
            <a:off x="7102356" y="4865001"/>
            <a:ext cx="0" cy="173626"/>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cxnSp macro="">
        <xdr:nvCxnSpPr>
          <xdr:cNvPr id="29" name="Straight Arrow Connector 28">
            <a:extLst>
              <a:ext uri="{FF2B5EF4-FFF2-40B4-BE49-F238E27FC236}">
                <a16:creationId xmlns:a16="http://schemas.microsoft.com/office/drawing/2014/main" id="{00000000-0008-0000-0100-00001D000000}"/>
              </a:ext>
            </a:extLst>
          </xdr:cNvPr>
          <xdr:cNvCxnSpPr>
            <a:stCxn id="26" idx="2"/>
            <a:endCxn id="27" idx="0"/>
          </xdr:cNvCxnSpPr>
        </xdr:nvCxnSpPr>
        <xdr:spPr bwMode="auto">
          <a:xfrm>
            <a:off x="7102356" y="5598500"/>
            <a:ext cx="6231" cy="161337"/>
          </a:xfrm>
          <a:prstGeom prst="straightConnector1">
            <a:avLst/>
          </a:prstGeom>
          <a:gradFill rotWithShape="0">
            <a:gsLst>
              <a:gs pos="0">
                <a:srgbClr val="FFFFFF"/>
              </a:gs>
              <a:gs pos="100000">
                <a:srgbClr val="CACAC7"/>
              </a:gs>
            </a:gsLst>
            <a:lin ang="5400000" scaled="1"/>
          </a:gradFill>
          <a:ln w="9525" cap="flat" cmpd="sng" algn="ctr">
            <a:solidFill>
              <a:srgbClr val="C00000"/>
            </a:solidFill>
            <a:prstDash val="solid"/>
            <a:round/>
            <a:headEnd type="none" w="med" len="med"/>
            <a:tailEnd type="oval"/>
          </a:ln>
          <a:effectLst/>
          <a:extLst>
            <a:ext uri="{AF507438-7753-43E0-B8FC-AC1667EBCBE1}">
              <a14:hiddenEffects xmlns:a14="http://schemas.microsoft.com/office/drawing/2010/main">
                <a:effectLst>
                  <a:outerShdw dist="53882" dir="2700000" algn="ctr" rotWithShape="0">
                    <a:schemeClr val="bg2">
                      <a:alpha val="50000"/>
                    </a:schemeClr>
                  </a:outerShdw>
                </a:effectLst>
              </a14:hiddenEffects>
            </a:ext>
          </a:extLst>
        </xdr:spPr>
      </xdr:cxnSp>
    </xdr:grpSp>
    <xdr:clientData/>
  </xdr:twoCellAnchor>
  <xdr:twoCellAnchor>
    <xdr:from>
      <xdr:col>1</xdr:col>
      <xdr:colOff>24813</xdr:colOff>
      <xdr:row>44</xdr:row>
      <xdr:rowOff>11908</xdr:rowOff>
    </xdr:from>
    <xdr:to>
      <xdr:col>8</xdr:col>
      <xdr:colOff>24013</xdr:colOff>
      <xdr:row>49</xdr:row>
      <xdr:rowOff>964409</xdr:rowOff>
    </xdr:to>
    <xdr:graphicFrame macro="">
      <xdr:nvGraphicFramePr>
        <xdr:cNvPr id="43" name="Chart 42">
          <a:extLst>
            <a:ext uri="{FF2B5EF4-FFF2-40B4-BE49-F238E27FC236}">
              <a16:creationId xmlns:a16="http://schemas.microsoft.com/office/drawing/2014/main" id="{00000000-0008-0000-01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154781</xdr:colOff>
      <xdr:row>15</xdr:row>
      <xdr:rowOff>257737</xdr:rowOff>
    </xdr:from>
    <xdr:to>
      <xdr:col>13</xdr:col>
      <xdr:colOff>672456</xdr:colOff>
      <xdr:row>29</xdr:row>
      <xdr:rowOff>22510</xdr:rowOff>
    </xdr:to>
    <xdr:graphicFrame macro="">
      <xdr:nvGraphicFramePr>
        <xdr:cNvPr id="45" name="Chart 44">
          <a:extLst>
            <a:ext uri="{FF2B5EF4-FFF2-40B4-BE49-F238E27FC236}">
              <a16:creationId xmlns:a16="http://schemas.microsoft.com/office/drawing/2014/main" id="{00000000-0008-0000-0100-00002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57152</xdr:colOff>
      <xdr:row>2</xdr:row>
      <xdr:rowOff>115420</xdr:rowOff>
    </xdr:from>
    <xdr:to>
      <xdr:col>10</xdr:col>
      <xdr:colOff>691405</xdr:colOff>
      <xdr:row>17</xdr:row>
      <xdr:rowOff>10645</xdr:rowOff>
    </xdr:to>
    <xdr:grpSp>
      <xdr:nvGrpSpPr>
        <xdr:cNvPr id="21" name="Group 20">
          <a:extLst>
            <a:ext uri="{FF2B5EF4-FFF2-40B4-BE49-F238E27FC236}">
              <a16:creationId xmlns:a16="http://schemas.microsoft.com/office/drawing/2014/main" id="{00000000-0008-0000-0200-000015000000}"/>
            </a:ext>
          </a:extLst>
        </xdr:cNvPr>
        <xdr:cNvGrpSpPr/>
      </xdr:nvGrpSpPr>
      <xdr:grpSpPr>
        <a:xfrm>
          <a:off x="1557618" y="597273"/>
          <a:ext cx="0" cy="2752725"/>
          <a:chOff x="2362201" y="676275"/>
          <a:chExt cx="3533774" cy="2752725"/>
        </a:xfrm>
      </xdr:grpSpPr>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2362201" y="676275"/>
          <a:ext cx="3533774" cy="2752725"/>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7" name="Group 6">
            <a:extLst>
              <a:ext uri="{FF2B5EF4-FFF2-40B4-BE49-F238E27FC236}">
                <a16:creationId xmlns:a16="http://schemas.microsoft.com/office/drawing/2014/main" id="{00000000-0008-0000-0200-000007000000}"/>
              </a:ext>
            </a:extLst>
          </xdr:cNvPr>
          <xdr:cNvGrpSpPr/>
        </xdr:nvGrpSpPr>
        <xdr:grpSpPr>
          <a:xfrm>
            <a:off x="3343273" y="1085851"/>
            <a:ext cx="1066801" cy="790574"/>
            <a:chOff x="4410073" y="1781176"/>
            <a:chExt cx="1066801" cy="790574"/>
          </a:xfrm>
        </xdr:grpSpPr>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4410073" y="1781176"/>
              <a:ext cx="1066801" cy="65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66k$</a:t>
              </a:r>
            </a:p>
          </xdr:txBody>
        </xdr:sp>
        <xdr:cxnSp macro="">
          <xdr:nvCxnSpPr>
            <xdr:cNvPr id="9" name="Straight Arrow Connector 8">
              <a:extLst>
                <a:ext uri="{FF2B5EF4-FFF2-40B4-BE49-F238E27FC236}">
                  <a16:creationId xmlns:a16="http://schemas.microsoft.com/office/drawing/2014/main" id="{00000000-0008-0000-0200-000009000000}"/>
                </a:ext>
              </a:extLst>
            </xdr:cNvPr>
            <xdr:cNvCxnSpPr/>
          </xdr:nvCxnSpPr>
          <xdr:spPr>
            <a:xfrm>
              <a:off x="4972051" y="2352675"/>
              <a:ext cx="142874" cy="2190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105338</xdr:colOff>
      <xdr:row>2</xdr:row>
      <xdr:rowOff>126626</xdr:rowOff>
    </xdr:from>
    <xdr:to>
      <xdr:col>5</xdr:col>
      <xdr:colOff>659468</xdr:colOff>
      <xdr:row>17</xdr:row>
      <xdr:rowOff>21851</xdr:rowOff>
    </xdr:to>
    <xdr:grpSp>
      <xdr:nvGrpSpPr>
        <xdr:cNvPr id="22" name="Group 21">
          <a:extLst>
            <a:ext uri="{FF2B5EF4-FFF2-40B4-BE49-F238E27FC236}">
              <a16:creationId xmlns:a16="http://schemas.microsoft.com/office/drawing/2014/main" id="{00000000-0008-0000-0200-000016000000}"/>
            </a:ext>
          </a:extLst>
        </xdr:cNvPr>
        <xdr:cNvGrpSpPr/>
      </xdr:nvGrpSpPr>
      <xdr:grpSpPr>
        <a:xfrm>
          <a:off x="1557618" y="608479"/>
          <a:ext cx="0" cy="2752725"/>
          <a:chOff x="2362201" y="676275"/>
          <a:chExt cx="3533774" cy="2752725"/>
        </a:xfrm>
      </xdr:grpSpPr>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2362201" y="676275"/>
          <a:ext cx="3533774" cy="2752725"/>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24" name="Group 23">
            <a:extLst>
              <a:ext uri="{FF2B5EF4-FFF2-40B4-BE49-F238E27FC236}">
                <a16:creationId xmlns:a16="http://schemas.microsoft.com/office/drawing/2014/main" id="{00000000-0008-0000-0200-000018000000}"/>
              </a:ext>
            </a:extLst>
          </xdr:cNvPr>
          <xdr:cNvGrpSpPr/>
        </xdr:nvGrpSpPr>
        <xdr:grpSpPr>
          <a:xfrm>
            <a:off x="4010023" y="1581151"/>
            <a:ext cx="1066801" cy="771524"/>
            <a:chOff x="5076823" y="2276476"/>
            <a:chExt cx="1066801" cy="771524"/>
          </a:xfrm>
        </xdr:grpSpPr>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5076823" y="2276476"/>
              <a:ext cx="1066801" cy="65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55k$</a:t>
              </a:r>
            </a:p>
          </xdr:txBody>
        </xdr:sp>
        <xdr:cxnSp macro="">
          <xdr:nvCxnSpPr>
            <xdr:cNvPr id="26" name="Straight Arrow Connector 25">
              <a:extLst>
                <a:ext uri="{FF2B5EF4-FFF2-40B4-BE49-F238E27FC236}">
                  <a16:creationId xmlns:a16="http://schemas.microsoft.com/office/drawing/2014/main" id="{00000000-0008-0000-0200-00001A000000}"/>
                </a:ext>
              </a:extLst>
            </xdr:cNvPr>
            <xdr:cNvCxnSpPr/>
          </xdr:nvCxnSpPr>
          <xdr:spPr>
            <a:xfrm>
              <a:off x="5657851" y="2828925"/>
              <a:ext cx="142874" cy="2190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11</xdr:col>
      <xdr:colOff>59953</xdr:colOff>
      <xdr:row>2</xdr:row>
      <xdr:rowOff>115421</xdr:rowOff>
    </xdr:from>
    <xdr:to>
      <xdr:col>15</xdr:col>
      <xdr:colOff>674034</xdr:colOff>
      <xdr:row>17</xdr:row>
      <xdr:rowOff>10646</xdr:rowOff>
    </xdr:to>
    <xdr:grpSp>
      <xdr:nvGrpSpPr>
        <xdr:cNvPr id="15" name="Group 14">
          <a:extLst>
            <a:ext uri="{FF2B5EF4-FFF2-40B4-BE49-F238E27FC236}">
              <a16:creationId xmlns:a16="http://schemas.microsoft.com/office/drawing/2014/main" id="{00000000-0008-0000-0200-00000F000000}"/>
            </a:ext>
          </a:extLst>
        </xdr:cNvPr>
        <xdr:cNvGrpSpPr/>
      </xdr:nvGrpSpPr>
      <xdr:grpSpPr>
        <a:xfrm>
          <a:off x="1557618" y="597274"/>
          <a:ext cx="0" cy="2752725"/>
          <a:chOff x="2362201" y="676275"/>
          <a:chExt cx="3533774" cy="2752725"/>
        </a:xfrm>
      </xdr:grpSpPr>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2362201" y="676275"/>
          <a:ext cx="3533774" cy="2752725"/>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17" name="Group 16">
            <a:extLst>
              <a:ext uri="{FF2B5EF4-FFF2-40B4-BE49-F238E27FC236}">
                <a16:creationId xmlns:a16="http://schemas.microsoft.com/office/drawing/2014/main" id="{00000000-0008-0000-0200-000011000000}"/>
              </a:ext>
            </a:extLst>
          </xdr:cNvPr>
          <xdr:cNvGrpSpPr/>
        </xdr:nvGrpSpPr>
        <xdr:grpSpPr>
          <a:xfrm>
            <a:off x="4448173" y="952501"/>
            <a:ext cx="1066801" cy="847724"/>
            <a:chOff x="5514973" y="1647826"/>
            <a:chExt cx="1066801" cy="847724"/>
          </a:xfrm>
        </xdr:grpSpPr>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5514973" y="1647826"/>
              <a:ext cx="1066801"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25k$</a:t>
              </a:r>
            </a:p>
          </xdr:txBody>
        </xdr:sp>
        <xdr:cxnSp macro="">
          <xdr:nvCxnSpPr>
            <xdr:cNvPr id="19" name="Straight Arrow Connector 18">
              <a:extLst>
                <a:ext uri="{FF2B5EF4-FFF2-40B4-BE49-F238E27FC236}">
                  <a16:creationId xmlns:a16="http://schemas.microsoft.com/office/drawing/2014/main" id="{00000000-0008-0000-0200-000013000000}"/>
                </a:ext>
              </a:extLst>
            </xdr:cNvPr>
            <xdr:cNvCxnSpPr/>
          </xdr:nvCxnSpPr>
          <xdr:spPr>
            <a:xfrm>
              <a:off x="6029326" y="2257425"/>
              <a:ext cx="0" cy="2381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16</xdr:col>
      <xdr:colOff>51550</xdr:colOff>
      <xdr:row>2</xdr:row>
      <xdr:rowOff>105895</xdr:rowOff>
    </xdr:from>
    <xdr:to>
      <xdr:col>20</xdr:col>
      <xdr:colOff>672915</xdr:colOff>
      <xdr:row>17</xdr:row>
      <xdr:rowOff>1120</xdr:rowOff>
    </xdr:to>
    <xdr:grpSp>
      <xdr:nvGrpSpPr>
        <xdr:cNvPr id="20" name="Group 19">
          <a:extLst>
            <a:ext uri="{FF2B5EF4-FFF2-40B4-BE49-F238E27FC236}">
              <a16:creationId xmlns:a16="http://schemas.microsoft.com/office/drawing/2014/main" id="{00000000-0008-0000-0200-000014000000}"/>
            </a:ext>
          </a:extLst>
        </xdr:cNvPr>
        <xdr:cNvGrpSpPr/>
      </xdr:nvGrpSpPr>
      <xdr:grpSpPr>
        <a:xfrm>
          <a:off x="1557618" y="587748"/>
          <a:ext cx="0" cy="2752725"/>
          <a:chOff x="5848351" y="523875"/>
          <a:chExt cx="3533774" cy="2752725"/>
        </a:xfrm>
      </xdr:grpSpPr>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5848351" y="523875"/>
          <a:ext cx="3533774" cy="2752725"/>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28" name="Group 27">
            <a:extLst>
              <a:ext uri="{FF2B5EF4-FFF2-40B4-BE49-F238E27FC236}">
                <a16:creationId xmlns:a16="http://schemas.microsoft.com/office/drawing/2014/main" id="{00000000-0008-0000-0200-00001C000000}"/>
              </a:ext>
            </a:extLst>
          </xdr:cNvPr>
          <xdr:cNvGrpSpPr/>
        </xdr:nvGrpSpPr>
        <xdr:grpSpPr>
          <a:xfrm>
            <a:off x="8152018" y="1067922"/>
            <a:ext cx="1066801" cy="912158"/>
            <a:chOff x="9218818" y="1763247"/>
            <a:chExt cx="1066801" cy="912158"/>
          </a:xfrm>
        </xdr:grpSpPr>
        <xdr:sp macro="" textlink="">
          <xdr:nvSpPr>
            <xdr:cNvPr id="29" name="TextBox 28">
              <a:extLst>
                <a:ext uri="{FF2B5EF4-FFF2-40B4-BE49-F238E27FC236}">
                  <a16:creationId xmlns:a16="http://schemas.microsoft.com/office/drawing/2014/main" id="{00000000-0008-0000-0200-00001D000000}"/>
                </a:ext>
              </a:extLst>
            </xdr:cNvPr>
            <xdr:cNvSpPr txBox="1"/>
          </xdr:nvSpPr>
          <xdr:spPr>
            <a:xfrm>
              <a:off x="9218818" y="2046756"/>
              <a:ext cx="1066801"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102k$</a:t>
              </a:r>
            </a:p>
          </xdr:txBody>
        </xdr:sp>
        <xdr:cxnSp macro="">
          <xdr:nvCxnSpPr>
            <xdr:cNvPr id="30" name="Straight Arrow Connector 29">
              <a:extLst>
                <a:ext uri="{FF2B5EF4-FFF2-40B4-BE49-F238E27FC236}">
                  <a16:creationId xmlns:a16="http://schemas.microsoft.com/office/drawing/2014/main" id="{00000000-0008-0000-0200-00001E000000}"/>
                </a:ext>
              </a:extLst>
            </xdr:cNvPr>
            <xdr:cNvCxnSpPr/>
          </xdr:nvCxnSpPr>
          <xdr:spPr>
            <a:xfrm flipH="1" flipV="1">
              <a:off x="9731417" y="1763247"/>
              <a:ext cx="0" cy="280146"/>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21</xdr:col>
      <xdr:colOff>47067</xdr:colOff>
      <xdr:row>2</xdr:row>
      <xdr:rowOff>112619</xdr:rowOff>
    </xdr:from>
    <xdr:to>
      <xdr:col>25</xdr:col>
      <xdr:colOff>668433</xdr:colOff>
      <xdr:row>17</xdr:row>
      <xdr:rowOff>7844</xdr:rowOff>
    </xdr:to>
    <xdr:grpSp>
      <xdr:nvGrpSpPr>
        <xdr:cNvPr id="31" name="Group 30">
          <a:extLst>
            <a:ext uri="{FF2B5EF4-FFF2-40B4-BE49-F238E27FC236}">
              <a16:creationId xmlns:a16="http://schemas.microsoft.com/office/drawing/2014/main" id="{00000000-0008-0000-0200-00001F000000}"/>
            </a:ext>
          </a:extLst>
        </xdr:cNvPr>
        <xdr:cNvGrpSpPr/>
      </xdr:nvGrpSpPr>
      <xdr:grpSpPr>
        <a:xfrm>
          <a:off x="1557618" y="594472"/>
          <a:ext cx="0" cy="2752725"/>
          <a:chOff x="5848351" y="523875"/>
          <a:chExt cx="3533774" cy="2752725"/>
        </a:xfrm>
      </xdr:grpSpPr>
      <xdr:graphicFrame macro="">
        <xdr:nvGraphicFramePr>
          <xdr:cNvPr id="32" name="Chart 31">
            <a:extLst>
              <a:ext uri="{FF2B5EF4-FFF2-40B4-BE49-F238E27FC236}">
                <a16:creationId xmlns:a16="http://schemas.microsoft.com/office/drawing/2014/main" id="{00000000-0008-0000-0200-000020000000}"/>
              </a:ext>
            </a:extLst>
          </xdr:cNvPr>
          <xdr:cNvGraphicFramePr>
            <a:graphicFrameLocks/>
          </xdr:cNvGraphicFramePr>
        </xdr:nvGraphicFramePr>
        <xdr:xfrm>
          <a:off x="5848351" y="523875"/>
          <a:ext cx="3533774" cy="2752725"/>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33" name="Group 32">
            <a:extLst>
              <a:ext uri="{FF2B5EF4-FFF2-40B4-BE49-F238E27FC236}">
                <a16:creationId xmlns:a16="http://schemas.microsoft.com/office/drawing/2014/main" id="{00000000-0008-0000-0200-000021000000}"/>
              </a:ext>
            </a:extLst>
          </xdr:cNvPr>
          <xdr:cNvGrpSpPr/>
        </xdr:nvGrpSpPr>
        <xdr:grpSpPr>
          <a:xfrm>
            <a:off x="7345448" y="802342"/>
            <a:ext cx="1066801" cy="987238"/>
            <a:chOff x="8412248" y="1497667"/>
            <a:chExt cx="1066801" cy="987238"/>
          </a:xfrm>
        </xdr:grpSpPr>
        <xdr:sp macro="" textlink="">
          <xdr:nvSpPr>
            <xdr:cNvPr id="34" name="TextBox 33">
              <a:extLst>
                <a:ext uri="{FF2B5EF4-FFF2-40B4-BE49-F238E27FC236}">
                  <a16:creationId xmlns:a16="http://schemas.microsoft.com/office/drawing/2014/main" id="{00000000-0008-0000-0200-000022000000}"/>
                </a:ext>
              </a:extLst>
            </xdr:cNvPr>
            <xdr:cNvSpPr txBox="1"/>
          </xdr:nvSpPr>
          <xdr:spPr>
            <a:xfrm>
              <a:off x="8412248" y="1497667"/>
              <a:ext cx="1066801"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45.48k$</a:t>
              </a:r>
            </a:p>
          </xdr:txBody>
        </xdr:sp>
        <xdr:cxnSp macro="">
          <xdr:nvCxnSpPr>
            <xdr:cNvPr id="35" name="Straight Arrow Connector 34">
              <a:extLst>
                <a:ext uri="{FF2B5EF4-FFF2-40B4-BE49-F238E27FC236}">
                  <a16:creationId xmlns:a16="http://schemas.microsoft.com/office/drawing/2014/main" id="{00000000-0008-0000-0200-000023000000}"/>
                </a:ext>
              </a:extLst>
            </xdr:cNvPr>
            <xdr:cNvCxnSpPr>
              <a:stCxn id="34" idx="2"/>
            </xdr:cNvCxnSpPr>
          </xdr:nvCxnSpPr>
          <xdr:spPr>
            <a:xfrm>
              <a:off x="8945648" y="2126316"/>
              <a:ext cx="0" cy="35858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26</xdr:col>
      <xdr:colOff>53791</xdr:colOff>
      <xdr:row>2</xdr:row>
      <xdr:rowOff>119343</xdr:rowOff>
    </xdr:from>
    <xdr:to>
      <xdr:col>30</xdr:col>
      <xdr:colOff>675156</xdr:colOff>
      <xdr:row>17</xdr:row>
      <xdr:rowOff>14568</xdr:rowOff>
    </xdr:to>
    <xdr:grpSp>
      <xdr:nvGrpSpPr>
        <xdr:cNvPr id="36" name="Group 35">
          <a:extLst>
            <a:ext uri="{FF2B5EF4-FFF2-40B4-BE49-F238E27FC236}">
              <a16:creationId xmlns:a16="http://schemas.microsoft.com/office/drawing/2014/main" id="{00000000-0008-0000-0200-000024000000}"/>
            </a:ext>
          </a:extLst>
        </xdr:cNvPr>
        <xdr:cNvGrpSpPr/>
      </xdr:nvGrpSpPr>
      <xdr:grpSpPr>
        <a:xfrm>
          <a:off x="1557618" y="601196"/>
          <a:ext cx="0" cy="2752725"/>
          <a:chOff x="5848351" y="523875"/>
          <a:chExt cx="3533774" cy="2752725"/>
        </a:xfrm>
      </xdr:grpSpPr>
      <xdr:graphicFrame macro="">
        <xdr:nvGraphicFramePr>
          <xdr:cNvPr id="37" name="Chart 36">
            <a:extLst>
              <a:ext uri="{FF2B5EF4-FFF2-40B4-BE49-F238E27FC236}">
                <a16:creationId xmlns:a16="http://schemas.microsoft.com/office/drawing/2014/main" id="{00000000-0008-0000-0200-000025000000}"/>
              </a:ext>
            </a:extLst>
          </xdr:cNvPr>
          <xdr:cNvGraphicFramePr>
            <a:graphicFrameLocks/>
          </xdr:cNvGraphicFramePr>
        </xdr:nvGraphicFramePr>
        <xdr:xfrm>
          <a:off x="5848351" y="523875"/>
          <a:ext cx="3533774" cy="2752725"/>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38" name="Group 37">
            <a:extLst>
              <a:ext uri="{FF2B5EF4-FFF2-40B4-BE49-F238E27FC236}">
                <a16:creationId xmlns:a16="http://schemas.microsoft.com/office/drawing/2014/main" id="{00000000-0008-0000-0200-000026000000}"/>
              </a:ext>
            </a:extLst>
          </xdr:cNvPr>
          <xdr:cNvGrpSpPr/>
        </xdr:nvGrpSpPr>
        <xdr:grpSpPr>
          <a:xfrm>
            <a:off x="7479877" y="914401"/>
            <a:ext cx="1066801" cy="958102"/>
            <a:chOff x="8546677" y="1609726"/>
            <a:chExt cx="1066801" cy="958102"/>
          </a:xfrm>
        </xdr:grpSpPr>
        <xdr:sp macro="" textlink="">
          <xdr:nvSpPr>
            <xdr:cNvPr id="39" name="TextBox 38">
              <a:extLst>
                <a:ext uri="{FF2B5EF4-FFF2-40B4-BE49-F238E27FC236}">
                  <a16:creationId xmlns:a16="http://schemas.microsoft.com/office/drawing/2014/main" id="{00000000-0008-0000-0200-000027000000}"/>
                </a:ext>
              </a:extLst>
            </xdr:cNvPr>
            <xdr:cNvSpPr txBox="1"/>
          </xdr:nvSpPr>
          <xdr:spPr>
            <a:xfrm>
              <a:off x="8546677" y="1609726"/>
              <a:ext cx="1066801"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47.55k$</a:t>
              </a:r>
            </a:p>
          </xdr:txBody>
        </xdr:sp>
        <xdr:cxnSp macro="">
          <xdr:nvCxnSpPr>
            <xdr:cNvPr id="40" name="Straight Arrow Connector 39">
              <a:extLst>
                <a:ext uri="{FF2B5EF4-FFF2-40B4-BE49-F238E27FC236}">
                  <a16:creationId xmlns:a16="http://schemas.microsoft.com/office/drawing/2014/main" id="{00000000-0008-0000-0200-000028000000}"/>
                </a:ext>
              </a:extLst>
            </xdr:cNvPr>
            <xdr:cNvCxnSpPr>
              <a:stCxn id="39" idx="2"/>
            </xdr:cNvCxnSpPr>
          </xdr:nvCxnSpPr>
          <xdr:spPr>
            <a:xfrm>
              <a:off x="9080078" y="2238375"/>
              <a:ext cx="268216" cy="3294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31</xdr:col>
      <xdr:colOff>53791</xdr:colOff>
      <xdr:row>2</xdr:row>
      <xdr:rowOff>119343</xdr:rowOff>
    </xdr:from>
    <xdr:to>
      <xdr:col>36</xdr:col>
      <xdr:colOff>3364</xdr:colOff>
      <xdr:row>17</xdr:row>
      <xdr:rowOff>14568</xdr:rowOff>
    </xdr:to>
    <xdr:grpSp>
      <xdr:nvGrpSpPr>
        <xdr:cNvPr id="41" name="Group 40">
          <a:extLst>
            <a:ext uri="{FF2B5EF4-FFF2-40B4-BE49-F238E27FC236}">
              <a16:creationId xmlns:a16="http://schemas.microsoft.com/office/drawing/2014/main" id="{00000000-0008-0000-0200-000029000000}"/>
            </a:ext>
          </a:extLst>
        </xdr:cNvPr>
        <xdr:cNvGrpSpPr/>
      </xdr:nvGrpSpPr>
      <xdr:grpSpPr>
        <a:xfrm>
          <a:off x="1611409" y="601196"/>
          <a:ext cx="3591484" cy="2752725"/>
          <a:chOff x="5848351" y="523875"/>
          <a:chExt cx="3533774" cy="2752725"/>
        </a:xfrm>
      </xdr:grpSpPr>
      <xdr:graphicFrame macro="">
        <xdr:nvGraphicFramePr>
          <xdr:cNvPr id="42" name="Chart 41">
            <a:extLst>
              <a:ext uri="{FF2B5EF4-FFF2-40B4-BE49-F238E27FC236}">
                <a16:creationId xmlns:a16="http://schemas.microsoft.com/office/drawing/2014/main" id="{00000000-0008-0000-0200-00002A000000}"/>
              </a:ext>
            </a:extLst>
          </xdr:cNvPr>
          <xdr:cNvGraphicFramePr>
            <a:graphicFrameLocks/>
          </xdr:cNvGraphicFramePr>
        </xdr:nvGraphicFramePr>
        <xdr:xfrm>
          <a:off x="5848351" y="523875"/>
          <a:ext cx="3533774" cy="2752725"/>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43" name="Group 42">
            <a:extLst>
              <a:ext uri="{FF2B5EF4-FFF2-40B4-BE49-F238E27FC236}">
                <a16:creationId xmlns:a16="http://schemas.microsoft.com/office/drawing/2014/main" id="{00000000-0008-0000-0200-00002B000000}"/>
              </a:ext>
            </a:extLst>
          </xdr:cNvPr>
          <xdr:cNvGrpSpPr/>
        </xdr:nvGrpSpPr>
        <xdr:grpSpPr>
          <a:xfrm>
            <a:off x="7305960" y="824754"/>
            <a:ext cx="1080531" cy="935690"/>
            <a:chOff x="8372760" y="1520079"/>
            <a:chExt cx="1080531" cy="935690"/>
          </a:xfrm>
        </xdr:grpSpPr>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8372760" y="1520079"/>
              <a:ext cx="1080531" cy="846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94.69k$</a:t>
              </a:r>
            </a:p>
          </xdr:txBody>
        </xdr:sp>
        <xdr:cxnSp macro="">
          <xdr:nvCxnSpPr>
            <xdr:cNvPr id="45" name="Straight Arrow Connector 44">
              <a:extLst>
                <a:ext uri="{FF2B5EF4-FFF2-40B4-BE49-F238E27FC236}">
                  <a16:creationId xmlns:a16="http://schemas.microsoft.com/office/drawing/2014/main" id="{00000000-0008-0000-0200-00002D000000}"/>
                </a:ext>
              </a:extLst>
            </xdr:cNvPr>
            <xdr:cNvCxnSpPr/>
          </xdr:nvCxnSpPr>
          <xdr:spPr>
            <a:xfrm>
              <a:off x="8946104" y="2142004"/>
              <a:ext cx="192698" cy="31376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36</xdr:col>
      <xdr:colOff>53791</xdr:colOff>
      <xdr:row>2</xdr:row>
      <xdr:rowOff>119343</xdr:rowOff>
    </xdr:from>
    <xdr:to>
      <xdr:col>41</xdr:col>
      <xdr:colOff>3364</xdr:colOff>
      <xdr:row>17</xdr:row>
      <xdr:rowOff>14568</xdr:rowOff>
    </xdr:to>
    <xdr:grpSp>
      <xdr:nvGrpSpPr>
        <xdr:cNvPr id="51" name="Group 50">
          <a:extLst>
            <a:ext uri="{FF2B5EF4-FFF2-40B4-BE49-F238E27FC236}">
              <a16:creationId xmlns:a16="http://schemas.microsoft.com/office/drawing/2014/main" id="{00000000-0008-0000-0200-000033000000}"/>
            </a:ext>
          </a:extLst>
        </xdr:cNvPr>
        <xdr:cNvGrpSpPr/>
      </xdr:nvGrpSpPr>
      <xdr:grpSpPr>
        <a:xfrm>
          <a:off x="5253320" y="601196"/>
          <a:ext cx="3591485" cy="2752725"/>
          <a:chOff x="5848351" y="523875"/>
          <a:chExt cx="3533774" cy="2752725"/>
        </a:xfrm>
      </xdr:grpSpPr>
      <xdr:graphicFrame macro="">
        <xdr:nvGraphicFramePr>
          <xdr:cNvPr id="52" name="Chart 51">
            <a:extLst>
              <a:ext uri="{FF2B5EF4-FFF2-40B4-BE49-F238E27FC236}">
                <a16:creationId xmlns:a16="http://schemas.microsoft.com/office/drawing/2014/main" id="{00000000-0008-0000-0200-000034000000}"/>
              </a:ext>
            </a:extLst>
          </xdr:cNvPr>
          <xdr:cNvGraphicFramePr>
            <a:graphicFrameLocks/>
          </xdr:cNvGraphicFramePr>
        </xdr:nvGraphicFramePr>
        <xdr:xfrm>
          <a:off x="5848351" y="523875"/>
          <a:ext cx="3533774" cy="2752725"/>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53" name="Group 52">
            <a:extLst>
              <a:ext uri="{FF2B5EF4-FFF2-40B4-BE49-F238E27FC236}">
                <a16:creationId xmlns:a16="http://schemas.microsoft.com/office/drawing/2014/main" id="{00000000-0008-0000-0200-000035000000}"/>
              </a:ext>
            </a:extLst>
          </xdr:cNvPr>
          <xdr:cNvGrpSpPr/>
        </xdr:nvGrpSpPr>
        <xdr:grpSpPr>
          <a:xfrm>
            <a:off x="7438271" y="813548"/>
            <a:ext cx="1080531" cy="846043"/>
            <a:chOff x="8505071" y="1508873"/>
            <a:chExt cx="1080531" cy="846043"/>
          </a:xfrm>
        </xdr:grpSpPr>
        <xdr:sp macro="" textlink="">
          <xdr:nvSpPr>
            <xdr:cNvPr id="54" name="TextBox 53">
              <a:extLst>
                <a:ext uri="{FF2B5EF4-FFF2-40B4-BE49-F238E27FC236}">
                  <a16:creationId xmlns:a16="http://schemas.microsoft.com/office/drawing/2014/main" id="{00000000-0008-0000-0200-000036000000}"/>
                </a:ext>
              </a:extLst>
            </xdr:cNvPr>
            <xdr:cNvSpPr txBox="1"/>
          </xdr:nvSpPr>
          <xdr:spPr>
            <a:xfrm>
              <a:off x="8505071" y="1508873"/>
              <a:ext cx="1080531" cy="846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148.49k$</a:t>
              </a:r>
            </a:p>
          </xdr:txBody>
        </xdr:sp>
        <xdr:cxnSp macro="">
          <xdr:nvCxnSpPr>
            <xdr:cNvPr id="55" name="Straight Arrow Connector 54">
              <a:extLst>
                <a:ext uri="{FF2B5EF4-FFF2-40B4-BE49-F238E27FC236}">
                  <a16:creationId xmlns:a16="http://schemas.microsoft.com/office/drawing/2014/main" id="{00000000-0008-0000-0200-000037000000}"/>
                </a:ext>
              </a:extLst>
            </xdr:cNvPr>
            <xdr:cNvCxnSpPr/>
          </xdr:nvCxnSpPr>
          <xdr:spPr>
            <a:xfrm>
              <a:off x="9012260" y="2085975"/>
              <a:ext cx="154361" cy="23532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41</xdr:col>
      <xdr:colOff>53791</xdr:colOff>
      <xdr:row>2</xdr:row>
      <xdr:rowOff>119343</xdr:rowOff>
    </xdr:from>
    <xdr:to>
      <xdr:col>46</xdr:col>
      <xdr:colOff>3364</xdr:colOff>
      <xdr:row>17</xdr:row>
      <xdr:rowOff>14568</xdr:rowOff>
    </xdr:to>
    <xdr:grpSp>
      <xdr:nvGrpSpPr>
        <xdr:cNvPr id="46" name="Group 45">
          <a:extLst>
            <a:ext uri="{FF2B5EF4-FFF2-40B4-BE49-F238E27FC236}">
              <a16:creationId xmlns:a16="http://schemas.microsoft.com/office/drawing/2014/main" id="{00000000-0008-0000-0200-00002E000000}"/>
            </a:ext>
          </a:extLst>
        </xdr:cNvPr>
        <xdr:cNvGrpSpPr/>
      </xdr:nvGrpSpPr>
      <xdr:grpSpPr>
        <a:xfrm>
          <a:off x="8895232" y="601196"/>
          <a:ext cx="3591485" cy="2752725"/>
          <a:chOff x="5848351" y="523875"/>
          <a:chExt cx="3533774" cy="2752725"/>
        </a:xfrm>
      </xdr:grpSpPr>
      <xdr:graphicFrame macro="">
        <xdr:nvGraphicFramePr>
          <xdr:cNvPr id="47" name="Chart 46">
            <a:extLst>
              <a:ext uri="{FF2B5EF4-FFF2-40B4-BE49-F238E27FC236}">
                <a16:creationId xmlns:a16="http://schemas.microsoft.com/office/drawing/2014/main" id="{00000000-0008-0000-0200-00002F000000}"/>
              </a:ext>
            </a:extLst>
          </xdr:cNvPr>
          <xdr:cNvGraphicFramePr>
            <a:graphicFrameLocks/>
          </xdr:cNvGraphicFramePr>
        </xdr:nvGraphicFramePr>
        <xdr:xfrm>
          <a:off x="5848351" y="523875"/>
          <a:ext cx="3533774" cy="2752725"/>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48" name="Group 47">
            <a:extLst>
              <a:ext uri="{FF2B5EF4-FFF2-40B4-BE49-F238E27FC236}">
                <a16:creationId xmlns:a16="http://schemas.microsoft.com/office/drawing/2014/main" id="{00000000-0008-0000-0200-000030000000}"/>
              </a:ext>
            </a:extLst>
          </xdr:cNvPr>
          <xdr:cNvGrpSpPr/>
        </xdr:nvGrpSpPr>
        <xdr:grpSpPr>
          <a:xfrm>
            <a:off x="6931083" y="891989"/>
            <a:ext cx="1080531" cy="1204631"/>
            <a:chOff x="7997883" y="1587314"/>
            <a:chExt cx="1080531" cy="1204631"/>
          </a:xfrm>
        </xdr:grpSpPr>
        <xdr:sp macro="" textlink="">
          <xdr:nvSpPr>
            <xdr:cNvPr id="49" name="TextBox 48">
              <a:extLst>
                <a:ext uri="{FF2B5EF4-FFF2-40B4-BE49-F238E27FC236}">
                  <a16:creationId xmlns:a16="http://schemas.microsoft.com/office/drawing/2014/main" id="{00000000-0008-0000-0200-000031000000}"/>
                </a:ext>
              </a:extLst>
            </xdr:cNvPr>
            <xdr:cNvSpPr txBox="1"/>
          </xdr:nvSpPr>
          <xdr:spPr>
            <a:xfrm>
              <a:off x="7997883" y="1587314"/>
              <a:ext cx="1080531" cy="846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71.21k$</a:t>
              </a:r>
            </a:p>
          </xdr:txBody>
        </xdr:sp>
        <xdr:cxnSp macro="">
          <xdr:nvCxnSpPr>
            <xdr:cNvPr id="50" name="Straight Arrow Connector 49">
              <a:extLst>
                <a:ext uri="{FF2B5EF4-FFF2-40B4-BE49-F238E27FC236}">
                  <a16:creationId xmlns:a16="http://schemas.microsoft.com/office/drawing/2014/main" id="{00000000-0008-0000-0200-000032000000}"/>
                </a:ext>
              </a:extLst>
            </xdr:cNvPr>
            <xdr:cNvCxnSpPr/>
          </xdr:nvCxnSpPr>
          <xdr:spPr>
            <a:xfrm>
              <a:off x="8427890" y="2209240"/>
              <a:ext cx="297698" cy="58270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46</xdr:col>
      <xdr:colOff>53791</xdr:colOff>
      <xdr:row>2</xdr:row>
      <xdr:rowOff>119343</xdr:rowOff>
    </xdr:from>
    <xdr:to>
      <xdr:col>51</xdr:col>
      <xdr:colOff>3364</xdr:colOff>
      <xdr:row>17</xdr:row>
      <xdr:rowOff>14568</xdr:rowOff>
    </xdr:to>
    <xdr:grpSp>
      <xdr:nvGrpSpPr>
        <xdr:cNvPr id="56" name="Group 55">
          <a:extLst>
            <a:ext uri="{FF2B5EF4-FFF2-40B4-BE49-F238E27FC236}">
              <a16:creationId xmlns:a16="http://schemas.microsoft.com/office/drawing/2014/main" id="{00000000-0008-0000-0200-000038000000}"/>
            </a:ext>
          </a:extLst>
        </xdr:cNvPr>
        <xdr:cNvGrpSpPr/>
      </xdr:nvGrpSpPr>
      <xdr:grpSpPr>
        <a:xfrm>
          <a:off x="12537144" y="601196"/>
          <a:ext cx="3591485" cy="2752725"/>
          <a:chOff x="5848351" y="523875"/>
          <a:chExt cx="3533774" cy="2752725"/>
        </a:xfrm>
      </xdr:grpSpPr>
      <xdr:graphicFrame macro="">
        <xdr:nvGraphicFramePr>
          <xdr:cNvPr id="57" name="Chart 56">
            <a:extLst>
              <a:ext uri="{FF2B5EF4-FFF2-40B4-BE49-F238E27FC236}">
                <a16:creationId xmlns:a16="http://schemas.microsoft.com/office/drawing/2014/main" id="{00000000-0008-0000-0200-000039000000}"/>
              </a:ext>
            </a:extLst>
          </xdr:cNvPr>
          <xdr:cNvGraphicFramePr>
            <a:graphicFrameLocks/>
          </xdr:cNvGraphicFramePr>
        </xdr:nvGraphicFramePr>
        <xdr:xfrm>
          <a:off x="5848351" y="523875"/>
          <a:ext cx="3533774" cy="2752725"/>
        </xdr:xfrm>
        <a:graphic>
          <a:graphicData uri="http://schemas.openxmlformats.org/drawingml/2006/chart">
            <c:chart xmlns:c="http://schemas.openxmlformats.org/drawingml/2006/chart" xmlns:r="http://schemas.openxmlformats.org/officeDocument/2006/relationships" r:id="rId10"/>
          </a:graphicData>
        </a:graphic>
      </xdr:graphicFrame>
      <xdr:grpSp>
        <xdr:nvGrpSpPr>
          <xdr:cNvPr id="58" name="Group 57">
            <a:extLst>
              <a:ext uri="{FF2B5EF4-FFF2-40B4-BE49-F238E27FC236}">
                <a16:creationId xmlns:a16="http://schemas.microsoft.com/office/drawing/2014/main" id="{00000000-0008-0000-0200-00003A000000}"/>
              </a:ext>
            </a:extLst>
          </xdr:cNvPr>
          <xdr:cNvGrpSpPr/>
        </xdr:nvGrpSpPr>
        <xdr:grpSpPr>
          <a:xfrm>
            <a:off x="8033665" y="948018"/>
            <a:ext cx="1080531" cy="1451160"/>
            <a:chOff x="9100465" y="1643343"/>
            <a:chExt cx="1080531" cy="1451160"/>
          </a:xfrm>
        </xdr:grpSpPr>
        <xdr:sp macro="" textlink="">
          <xdr:nvSpPr>
            <xdr:cNvPr id="59" name="TextBox 58">
              <a:extLst>
                <a:ext uri="{FF2B5EF4-FFF2-40B4-BE49-F238E27FC236}">
                  <a16:creationId xmlns:a16="http://schemas.microsoft.com/office/drawing/2014/main" id="{00000000-0008-0000-0200-00003B000000}"/>
                </a:ext>
              </a:extLst>
            </xdr:cNvPr>
            <xdr:cNvSpPr txBox="1"/>
          </xdr:nvSpPr>
          <xdr:spPr>
            <a:xfrm>
              <a:off x="9100465" y="1643343"/>
              <a:ext cx="1080531" cy="846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12.44k$</a:t>
              </a:r>
            </a:p>
          </xdr:txBody>
        </xdr:sp>
        <xdr:cxnSp macro="">
          <xdr:nvCxnSpPr>
            <xdr:cNvPr id="60" name="Straight Arrow Connector 59">
              <a:extLst>
                <a:ext uri="{FF2B5EF4-FFF2-40B4-BE49-F238E27FC236}">
                  <a16:creationId xmlns:a16="http://schemas.microsoft.com/office/drawing/2014/main" id="{00000000-0008-0000-0200-00003C000000}"/>
                </a:ext>
              </a:extLst>
            </xdr:cNvPr>
            <xdr:cNvCxnSpPr/>
          </xdr:nvCxnSpPr>
          <xdr:spPr>
            <a:xfrm>
              <a:off x="9662780" y="2343710"/>
              <a:ext cx="1" cy="75079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51</xdr:col>
      <xdr:colOff>53791</xdr:colOff>
      <xdr:row>2</xdr:row>
      <xdr:rowOff>119343</xdr:rowOff>
    </xdr:from>
    <xdr:to>
      <xdr:col>56</xdr:col>
      <xdr:colOff>3364</xdr:colOff>
      <xdr:row>17</xdr:row>
      <xdr:rowOff>14568</xdr:rowOff>
    </xdr:to>
    <xdr:grpSp>
      <xdr:nvGrpSpPr>
        <xdr:cNvPr id="61" name="Group 60">
          <a:extLst>
            <a:ext uri="{FF2B5EF4-FFF2-40B4-BE49-F238E27FC236}">
              <a16:creationId xmlns:a16="http://schemas.microsoft.com/office/drawing/2014/main" id="{00000000-0008-0000-0200-00003D000000}"/>
            </a:ext>
          </a:extLst>
        </xdr:cNvPr>
        <xdr:cNvGrpSpPr/>
      </xdr:nvGrpSpPr>
      <xdr:grpSpPr>
        <a:xfrm>
          <a:off x="16179056" y="601196"/>
          <a:ext cx="3591484" cy="2752725"/>
          <a:chOff x="5848351" y="523875"/>
          <a:chExt cx="3533774" cy="2752725"/>
        </a:xfrm>
      </xdr:grpSpPr>
      <xdr:graphicFrame macro="">
        <xdr:nvGraphicFramePr>
          <xdr:cNvPr id="62" name="Chart 61">
            <a:extLst>
              <a:ext uri="{FF2B5EF4-FFF2-40B4-BE49-F238E27FC236}">
                <a16:creationId xmlns:a16="http://schemas.microsoft.com/office/drawing/2014/main" id="{00000000-0008-0000-0200-00003E000000}"/>
              </a:ext>
            </a:extLst>
          </xdr:cNvPr>
          <xdr:cNvGraphicFramePr>
            <a:graphicFrameLocks/>
          </xdr:cNvGraphicFramePr>
        </xdr:nvGraphicFramePr>
        <xdr:xfrm>
          <a:off x="5848351" y="523875"/>
          <a:ext cx="3533774" cy="2752725"/>
        </xdr:xfrm>
        <a:graphic>
          <a:graphicData uri="http://schemas.openxmlformats.org/drawingml/2006/chart">
            <c:chart xmlns:c="http://schemas.openxmlformats.org/drawingml/2006/chart" xmlns:r="http://schemas.openxmlformats.org/officeDocument/2006/relationships" r:id="rId11"/>
          </a:graphicData>
        </a:graphic>
      </xdr:graphicFrame>
      <xdr:grpSp>
        <xdr:nvGrpSpPr>
          <xdr:cNvPr id="63" name="Group 62">
            <a:extLst>
              <a:ext uri="{FF2B5EF4-FFF2-40B4-BE49-F238E27FC236}">
                <a16:creationId xmlns:a16="http://schemas.microsoft.com/office/drawing/2014/main" id="{00000000-0008-0000-0200-00003F000000}"/>
              </a:ext>
            </a:extLst>
          </xdr:cNvPr>
          <xdr:cNvGrpSpPr/>
        </xdr:nvGrpSpPr>
        <xdr:grpSpPr>
          <a:xfrm>
            <a:off x="6754670" y="1441077"/>
            <a:ext cx="1080531" cy="1417543"/>
            <a:chOff x="7821470" y="2136402"/>
            <a:chExt cx="1080531" cy="1417543"/>
          </a:xfrm>
        </xdr:grpSpPr>
        <xdr:sp macro="" textlink="">
          <xdr:nvSpPr>
            <xdr:cNvPr id="64" name="TextBox 63">
              <a:extLst>
                <a:ext uri="{FF2B5EF4-FFF2-40B4-BE49-F238E27FC236}">
                  <a16:creationId xmlns:a16="http://schemas.microsoft.com/office/drawing/2014/main" id="{00000000-0008-0000-0200-000040000000}"/>
                </a:ext>
              </a:extLst>
            </xdr:cNvPr>
            <xdr:cNvSpPr txBox="1"/>
          </xdr:nvSpPr>
          <xdr:spPr>
            <a:xfrm>
              <a:off x="7821470" y="2136402"/>
              <a:ext cx="1080531" cy="846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49.17k$</a:t>
              </a:r>
            </a:p>
          </xdr:txBody>
        </xdr:sp>
        <xdr:cxnSp macro="">
          <xdr:nvCxnSpPr>
            <xdr:cNvPr id="65" name="Straight Arrow Connector 64">
              <a:extLst>
                <a:ext uri="{FF2B5EF4-FFF2-40B4-BE49-F238E27FC236}">
                  <a16:creationId xmlns:a16="http://schemas.microsoft.com/office/drawing/2014/main" id="{00000000-0008-0000-0200-000041000000}"/>
                </a:ext>
              </a:extLst>
            </xdr:cNvPr>
            <xdr:cNvCxnSpPr/>
          </xdr:nvCxnSpPr>
          <xdr:spPr>
            <a:xfrm>
              <a:off x="8317631" y="2803152"/>
              <a:ext cx="1" cy="75079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56</xdr:col>
      <xdr:colOff>53791</xdr:colOff>
      <xdr:row>2</xdr:row>
      <xdr:rowOff>119343</xdr:rowOff>
    </xdr:from>
    <xdr:to>
      <xdr:col>61</xdr:col>
      <xdr:colOff>3364</xdr:colOff>
      <xdr:row>17</xdr:row>
      <xdr:rowOff>14568</xdr:rowOff>
    </xdr:to>
    <xdr:grpSp>
      <xdr:nvGrpSpPr>
        <xdr:cNvPr id="66" name="Group 65">
          <a:extLst>
            <a:ext uri="{FF2B5EF4-FFF2-40B4-BE49-F238E27FC236}">
              <a16:creationId xmlns:a16="http://schemas.microsoft.com/office/drawing/2014/main" id="{00000000-0008-0000-0200-00003D000000}"/>
            </a:ext>
          </a:extLst>
        </xdr:cNvPr>
        <xdr:cNvGrpSpPr/>
      </xdr:nvGrpSpPr>
      <xdr:grpSpPr>
        <a:xfrm>
          <a:off x="19820967" y="601196"/>
          <a:ext cx="3591485" cy="2752725"/>
          <a:chOff x="5848351" y="523875"/>
          <a:chExt cx="3533774" cy="2752725"/>
        </a:xfrm>
      </xdr:grpSpPr>
      <xdr:graphicFrame macro="">
        <xdr:nvGraphicFramePr>
          <xdr:cNvPr id="67" name="Chart 66">
            <a:extLst>
              <a:ext uri="{FF2B5EF4-FFF2-40B4-BE49-F238E27FC236}">
                <a16:creationId xmlns:a16="http://schemas.microsoft.com/office/drawing/2014/main" id="{00000000-0008-0000-0200-00003E000000}"/>
              </a:ext>
            </a:extLst>
          </xdr:cNvPr>
          <xdr:cNvGraphicFramePr>
            <a:graphicFrameLocks/>
          </xdr:cNvGraphicFramePr>
        </xdr:nvGraphicFramePr>
        <xdr:xfrm>
          <a:off x="5848351" y="523875"/>
          <a:ext cx="3533774" cy="2752725"/>
        </xdr:xfrm>
        <a:graphic>
          <a:graphicData uri="http://schemas.openxmlformats.org/drawingml/2006/chart">
            <c:chart xmlns:c="http://schemas.openxmlformats.org/drawingml/2006/chart" xmlns:r="http://schemas.openxmlformats.org/officeDocument/2006/relationships" r:id="rId12"/>
          </a:graphicData>
        </a:graphic>
      </xdr:graphicFrame>
      <xdr:grpSp>
        <xdr:nvGrpSpPr>
          <xdr:cNvPr id="68" name="Group 67">
            <a:extLst>
              <a:ext uri="{FF2B5EF4-FFF2-40B4-BE49-F238E27FC236}">
                <a16:creationId xmlns:a16="http://schemas.microsoft.com/office/drawing/2014/main" id="{00000000-0008-0000-0200-00003F000000}"/>
              </a:ext>
            </a:extLst>
          </xdr:cNvPr>
          <xdr:cNvGrpSpPr/>
        </xdr:nvGrpSpPr>
        <xdr:grpSpPr>
          <a:xfrm>
            <a:off x="7967510" y="1026460"/>
            <a:ext cx="1080531" cy="1395130"/>
            <a:chOff x="9034310" y="1721785"/>
            <a:chExt cx="1080531" cy="1395130"/>
          </a:xfrm>
        </xdr:grpSpPr>
        <xdr:sp macro="" textlink="">
          <xdr:nvSpPr>
            <xdr:cNvPr id="69" name="TextBox 68">
              <a:extLst>
                <a:ext uri="{FF2B5EF4-FFF2-40B4-BE49-F238E27FC236}">
                  <a16:creationId xmlns:a16="http://schemas.microsoft.com/office/drawing/2014/main" id="{00000000-0008-0000-0200-000040000000}"/>
                </a:ext>
              </a:extLst>
            </xdr:cNvPr>
            <xdr:cNvSpPr txBox="1"/>
          </xdr:nvSpPr>
          <xdr:spPr>
            <a:xfrm>
              <a:off x="9034310" y="1721785"/>
              <a:ext cx="1080531" cy="846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2.55k$</a:t>
              </a:r>
            </a:p>
          </xdr:txBody>
        </xdr:sp>
        <xdr:cxnSp macro="">
          <xdr:nvCxnSpPr>
            <xdr:cNvPr id="70" name="Straight Arrow Connector 69">
              <a:extLst>
                <a:ext uri="{FF2B5EF4-FFF2-40B4-BE49-F238E27FC236}">
                  <a16:creationId xmlns:a16="http://schemas.microsoft.com/office/drawing/2014/main" id="{00000000-0008-0000-0200-000041000000}"/>
                </a:ext>
              </a:extLst>
            </xdr:cNvPr>
            <xdr:cNvCxnSpPr/>
          </xdr:nvCxnSpPr>
          <xdr:spPr>
            <a:xfrm>
              <a:off x="9596625" y="2366122"/>
              <a:ext cx="1" cy="75079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61</xdr:col>
      <xdr:colOff>53791</xdr:colOff>
      <xdr:row>2</xdr:row>
      <xdr:rowOff>119343</xdr:rowOff>
    </xdr:from>
    <xdr:to>
      <xdr:col>66</xdr:col>
      <xdr:colOff>3364</xdr:colOff>
      <xdr:row>17</xdr:row>
      <xdr:rowOff>14568</xdr:rowOff>
    </xdr:to>
    <xdr:grpSp>
      <xdr:nvGrpSpPr>
        <xdr:cNvPr id="71" name="Group 70">
          <a:extLst>
            <a:ext uri="{FF2B5EF4-FFF2-40B4-BE49-F238E27FC236}">
              <a16:creationId xmlns:a16="http://schemas.microsoft.com/office/drawing/2014/main" id="{00000000-0008-0000-0200-00003D000000}"/>
            </a:ext>
          </a:extLst>
        </xdr:cNvPr>
        <xdr:cNvGrpSpPr/>
      </xdr:nvGrpSpPr>
      <xdr:grpSpPr>
        <a:xfrm>
          <a:off x="23462879" y="601196"/>
          <a:ext cx="3591485" cy="2752725"/>
          <a:chOff x="5848351" y="523875"/>
          <a:chExt cx="3533774" cy="2752725"/>
        </a:xfrm>
      </xdr:grpSpPr>
      <xdr:graphicFrame macro="">
        <xdr:nvGraphicFramePr>
          <xdr:cNvPr id="72" name="Chart 71">
            <a:extLst>
              <a:ext uri="{FF2B5EF4-FFF2-40B4-BE49-F238E27FC236}">
                <a16:creationId xmlns:a16="http://schemas.microsoft.com/office/drawing/2014/main" id="{00000000-0008-0000-0200-00003E000000}"/>
              </a:ext>
            </a:extLst>
          </xdr:cNvPr>
          <xdr:cNvGraphicFramePr>
            <a:graphicFrameLocks/>
          </xdr:cNvGraphicFramePr>
        </xdr:nvGraphicFramePr>
        <xdr:xfrm>
          <a:off x="5848351" y="523875"/>
          <a:ext cx="3533774" cy="2752725"/>
        </xdr:xfrm>
        <a:graphic>
          <a:graphicData uri="http://schemas.openxmlformats.org/drawingml/2006/chart">
            <c:chart xmlns:c="http://schemas.openxmlformats.org/drawingml/2006/chart" xmlns:r="http://schemas.openxmlformats.org/officeDocument/2006/relationships" r:id="rId13"/>
          </a:graphicData>
        </a:graphic>
      </xdr:graphicFrame>
      <xdr:grpSp>
        <xdr:nvGrpSpPr>
          <xdr:cNvPr id="73" name="Group 72">
            <a:extLst>
              <a:ext uri="{FF2B5EF4-FFF2-40B4-BE49-F238E27FC236}">
                <a16:creationId xmlns:a16="http://schemas.microsoft.com/office/drawing/2014/main" id="{00000000-0008-0000-0200-00003F000000}"/>
              </a:ext>
            </a:extLst>
          </xdr:cNvPr>
          <xdr:cNvGrpSpPr/>
        </xdr:nvGrpSpPr>
        <xdr:grpSpPr>
          <a:xfrm>
            <a:off x="7350064" y="858372"/>
            <a:ext cx="1080531" cy="1294277"/>
            <a:chOff x="8416864" y="1553697"/>
            <a:chExt cx="1080531" cy="1294277"/>
          </a:xfrm>
        </xdr:grpSpPr>
        <xdr:sp macro="" textlink="">
          <xdr:nvSpPr>
            <xdr:cNvPr id="74" name="TextBox 73">
              <a:extLst>
                <a:ext uri="{FF2B5EF4-FFF2-40B4-BE49-F238E27FC236}">
                  <a16:creationId xmlns:a16="http://schemas.microsoft.com/office/drawing/2014/main" id="{00000000-0008-0000-0200-000040000000}"/>
                </a:ext>
              </a:extLst>
            </xdr:cNvPr>
            <xdr:cNvSpPr txBox="1"/>
          </xdr:nvSpPr>
          <xdr:spPr>
            <a:xfrm>
              <a:off x="8416864" y="1553697"/>
              <a:ext cx="1080531" cy="846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ysClr val="windowText" lastClr="000000"/>
                  </a:solidFill>
                </a:rPr>
                <a:t>TTL</a:t>
              </a:r>
              <a:endParaRPr lang="en-US" sz="1050" baseline="0">
                <a:solidFill>
                  <a:sysClr val="windowText" lastClr="000000"/>
                </a:solidFill>
              </a:endParaRPr>
            </a:p>
            <a:p>
              <a:pPr algn="ctr"/>
              <a:r>
                <a:rPr lang="en-US" sz="1050" baseline="0">
                  <a:solidFill>
                    <a:sysClr val="windowText" lastClr="000000"/>
                  </a:solidFill>
                </a:rPr>
                <a:t>Collection (MY)</a:t>
              </a:r>
            </a:p>
            <a:p>
              <a:pPr algn="ctr"/>
              <a:r>
                <a:rPr lang="en-US" sz="1200" b="1" baseline="0">
                  <a:solidFill>
                    <a:sysClr val="windowText" lastClr="000000"/>
                  </a:solidFill>
                </a:rPr>
                <a:t>20.39k$</a:t>
              </a:r>
            </a:p>
          </xdr:txBody>
        </xdr:sp>
        <xdr:cxnSp macro="">
          <xdr:nvCxnSpPr>
            <xdr:cNvPr id="75" name="Straight Arrow Connector 74">
              <a:extLst>
                <a:ext uri="{FF2B5EF4-FFF2-40B4-BE49-F238E27FC236}">
                  <a16:creationId xmlns:a16="http://schemas.microsoft.com/office/drawing/2014/main" id="{00000000-0008-0000-0200-000041000000}"/>
                </a:ext>
              </a:extLst>
            </xdr:cNvPr>
            <xdr:cNvCxnSpPr/>
          </xdr:nvCxnSpPr>
          <xdr:spPr>
            <a:xfrm>
              <a:off x="8979180" y="2097181"/>
              <a:ext cx="1" cy="75079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35</xdr:col>
      <xdr:colOff>2554941</xdr:colOff>
      <xdr:row>0</xdr:row>
      <xdr:rowOff>369795</xdr:rowOff>
    </xdr:from>
    <xdr:to>
      <xdr:col>36</xdr:col>
      <xdr:colOff>885265</xdr:colOff>
      <xdr:row>0</xdr:row>
      <xdr:rowOff>986119</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53037441" y="369795"/>
          <a:ext cx="896471" cy="616324"/>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22411</xdr:colOff>
      <xdr:row>0</xdr:row>
      <xdr:rowOff>100851</xdr:rowOff>
    </xdr:from>
    <xdr:to>
      <xdr:col>12</xdr:col>
      <xdr:colOff>392206</xdr:colOff>
      <xdr:row>0</xdr:row>
      <xdr:rowOff>1311088</xdr:rowOff>
    </xdr:to>
    <xdr:sp macro="" textlink="">
      <xdr:nvSpPr>
        <xdr:cNvPr id="3" name="Rectangle 2">
          <a:extLst>
            <a:ext uri="{FF2B5EF4-FFF2-40B4-BE49-F238E27FC236}">
              <a16:creationId xmlns:a16="http://schemas.microsoft.com/office/drawing/2014/main" id="{00000000-0008-0000-0300-000003000000}"/>
            </a:ext>
          </a:extLst>
        </xdr:cNvPr>
        <xdr:cNvSpPr/>
      </xdr:nvSpPr>
      <xdr:spPr>
        <a:xfrm>
          <a:off x="9861176" y="100851"/>
          <a:ext cx="7653618" cy="1210237"/>
        </a:xfrm>
        <a:prstGeom prst="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t>Reminders:</a:t>
          </a:r>
        </a:p>
        <a:p>
          <a:pPr algn="l"/>
          <a:r>
            <a:rPr lang="en-US" sz="1000"/>
            <a:t>- For </a:t>
          </a:r>
          <a:r>
            <a:rPr lang="en-US" sz="1000" b="1"/>
            <a:t>FCC, YUTAKA, SHOHIBA, MAHLE</a:t>
          </a:r>
          <a:r>
            <a:rPr lang="en-US" sz="1000" b="1" baseline="0"/>
            <a:t> </a:t>
          </a:r>
          <a:r>
            <a:rPr lang="en-US" sz="1000" b="1"/>
            <a:t>If </a:t>
          </a:r>
          <a:r>
            <a:rPr lang="en-US" sz="1000"/>
            <a:t>there are 2 or more Job numbers with different  P.O No. kindly separate the SI and DR accordingly.</a:t>
          </a:r>
        </a:p>
        <a:p>
          <a:pPr algn="l"/>
          <a:r>
            <a:rPr lang="en-US" sz="1000"/>
            <a:t>- For </a:t>
          </a:r>
          <a:r>
            <a:rPr lang="en-US" sz="1000" b="1"/>
            <a:t>SANYO DENKI &amp; </a:t>
          </a:r>
          <a:r>
            <a:rPr lang="en-US" sz="1000" b="1">
              <a:solidFill>
                <a:schemeClr val="lt1"/>
              </a:solidFill>
              <a:effectLst/>
              <a:latin typeface="+mn-lt"/>
              <a:ea typeface="+mn-ea"/>
              <a:cs typeface="+mn-cs"/>
            </a:rPr>
            <a:t>YUTAKA</a:t>
          </a:r>
          <a:r>
            <a:rPr lang="en-US" sz="1000"/>
            <a:t>, Part No. &amp; Part Name indicated on their P.O. must be the same with the details indicated on our SI and DR. </a:t>
          </a:r>
        </a:p>
        <a:p>
          <a:pPr algn="l"/>
          <a:r>
            <a:rPr lang="en-US" sz="1000"/>
            <a:t>- For </a:t>
          </a:r>
          <a:r>
            <a:rPr lang="en-US" sz="1000" b="1"/>
            <a:t>VACUUMTECH</a:t>
          </a:r>
          <a:r>
            <a:rPr lang="en-US" sz="1000"/>
            <a:t>, Invoice must be attention to Purchasing and not to the end-user, Input zero rated sales on Invoice</a:t>
          </a:r>
        </a:p>
        <a:p>
          <a:pPr algn="l"/>
          <a:r>
            <a:rPr lang="en-US" sz="1000"/>
            <a:t>- For </a:t>
          </a:r>
          <a:r>
            <a:rPr lang="en-US" sz="1000" b="1"/>
            <a:t>MITSUBA</a:t>
          </a:r>
          <a:r>
            <a:rPr lang="en-US" sz="1000"/>
            <a:t>, Packaging label must align to the P.O.</a:t>
          </a:r>
        </a:p>
        <a:p>
          <a:pPr algn="l"/>
          <a:r>
            <a:rPr lang="en-US" sz="1000"/>
            <a:t>- If Partial Payment: SI-partial payment; DR-Full Payment</a:t>
          </a:r>
        </a:p>
        <a:p>
          <a:pPr algn="l"/>
          <a:r>
            <a:rPr lang="en-US" sz="1000"/>
            <a:t>- If delivery to </a:t>
          </a:r>
          <a:r>
            <a:rPr lang="en-US" sz="1000" b="1"/>
            <a:t>YUTAKA &amp; ISUZU </a:t>
          </a:r>
          <a:r>
            <a:rPr lang="en-US" sz="1000" baseline="0"/>
            <a:t>need stamp of customs</a:t>
          </a:r>
          <a:endParaRPr lang="en-US" sz="1000"/>
        </a:p>
      </xdr:txBody>
    </xdr:sp>
    <xdr:clientData/>
  </xdr:twoCellAnchor>
  <xdr:twoCellAnchor>
    <xdr:from>
      <xdr:col>8</xdr:col>
      <xdr:colOff>1272708</xdr:colOff>
      <xdr:row>0</xdr:row>
      <xdr:rowOff>302559</xdr:rowOff>
    </xdr:from>
    <xdr:to>
      <xdr:col>9</xdr:col>
      <xdr:colOff>997325</xdr:colOff>
      <xdr:row>0</xdr:row>
      <xdr:rowOff>997323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300-000005000000}"/>
            </a:ext>
          </a:extLst>
        </xdr:cNvPr>
        <xdr:cNvSpPr/>
      </xdr:nvSpPr>
      <xdr:spPr>
        <a:xfrm>
          <a:off x="8500502" y="302559"/>
          <a:ext cx="1226205" cy="694764"/>
        </a:xfrm>
        <a:prstGeom prst="roundRect">
          <a:avLst/>
        </a:prstGeom>
        <a:solidFill>
          <a:schemeClr val="accent2">
            <a:lumMod val="75000"/>
          </a:schemeClr>
        </a:solidFill>
        <a:ln>
          <a:solidFill>
            <a:srgbClr val="203764"/>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bg1"/>
              </a:solidFill>
              <a:latin typeface="Arial Black" panose="020B0A04020102020204" pitchFamily="34" charset="0"/>
            </a:rPr>
            <a:t>SCAN</a:t>
          </a:r>
        </a:p>
      </xdr:txBody>
    </xdr:sp>
    <xdr:clientData/>
  </xdr:twoCellAnchor>
  <xdr:twoCellAnchor>
    <xdr:from>
      <xdr:col>8</xdr:col>
      <xdr:colOff>1243854</xdr:colOff>
      <xdr:row>0</xdr:row>
      <xdr:rowOff>370342</xdr:rowOff>
    </xdr:from>
    <xdr:to>
      <xdr:col>9</xdr:col>
      <xdr:colOff>300563</xdr:colOff>
      <xdr:row>0</xdr:row>
      <xdr:rowOff>933964</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71648" y="370342"/>
          <a:ext cx="558297" cy="56362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11</xdr:col>
      <xdr:colOff>508000</xdr:colOff>
      <xdr:row>0</xdr:row>
      <xdr:rowOff>126999</xdr:rowOff>
    </xdr:from>
    <xdr:to>
      <xdr:col>11</xdr:col>
      <xdr:colOff>1482911</xdr:colOff>
      <xdr:row>0</xdr:row>
      <xdr:rowOff>586440</xdr:rowOff>
    </xdr:to>
    <xdr:grpSp>
      <xdr:nvGrpSpPr>
        <xdr:cNvPr id="5" name="Group 4">
          <a:extLst>
            <a:ext uri="{FF2B5EF4-FFF2-40B4-BE49-F238E27FC236}">
              <a16:creationId xmlns:a16="http://schemas.microsoft.com/office/drawing/2014/main" id="{00000000-0008-0000-0500-000005000000}"/>
            </a:ext>
          </a:extLst>
        </xdr:cNvPr>
        <xdr:cNvGrpSpPr/>
      </xdr:nvGrpSpPr>
      <xdr:grpSpPr>
        <a:xfrm>
          <a:off x="15144750" y="126999"/>
          <a:ext cx="974911" cy="459441"/>
          <a:chOff x="4603750" y="369146667"/>
          <a:chExt cx="974911" cy="459441"/>
        </a:xfrm>
      </xdr:grpSpPr>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500-000003000000}"/>
              </a:ext>
            </a:extLst>
          </xdr:cNvPr>
          <xdr:cNvSpPr/>
        </xdr:nvSpPr>
        <xdr:spPr>
          <a:xfrm>
            <a:off x="4626163" y="369146667"/>
            <a:ext cx="952498" cy="459441"/>
          </a:xfrm>
          <a:prstGeom prst="roundRect">
            <a:avLst/>
          </a:prstGeom>
          <a:solidFill>
            <a:schemeClr val="accent6">
              <a:lumMod val="50000"/>
            </a:schemeClr>
          </a:solidFill>
          <a:ln>
            <a:solidFill>
              <a:srgbClr val="203764"/>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bg1"/>
                </a:solidFill>
                <a:latin typeface="Arial Black" panose="020B0A04020102020204" pitchFamily="34" charset="0"/>
              </a:rPr>
              <a:t>SCAN</a:t>
            </a:r>
          </a:p>
        </xdr:txBody>
      </xdr:sp>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03750" y="369191491"/>
            <a:ext cx="433677" cy="372718"/>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173871</xdr:colOff>
      <xdr:row>49</xdr:row>
      <xdr:rowOff>0</xdr:rowOff>
    </xdr:from>
    <xdr:to>
      <xdr:col>1</xdr:col>
      <xdr:colOff>13607</xdr:colOff>
      <xdr:row>49</xdr:row>
      <xdr:rowOff>0</xdr:rowOff>
    </xdr:to>
    <xdr:cxnSp macro="">
      <xdr:nvCxnSpPr>
        <xdr:cNvPr id="2" name="Straight Connector 1">
          <a:extLst>
            <a:ext uri="{FF2B5EF4-FFF2-40B4-BE49-F238E27FC236}">
              <a16:creationId xmlns:a16="http://schemas.microsoft.com/office/drawing/2014/main" id="{00000000-0008-0000-0600-000002000000}"/>
            </a:ext>
          </a:extLst>
        </xdr:cNvPr>
        <xdr:cNvCxnSpPr/>
      </xdr:nvCxnSpPr>
      <xdr:spPr>
        <a:xfrm>
          <a:off x="173871" y="17770929"/>
          <a:ext cx="2016879"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529167</xdr:colOff>
      <xdr:row>48</xdr:row>
      <xdr:rowOff>306917</xdr:rowOff>
    </xdr:from>
    <xdr:to>
      <xdr:col>8</xdr:col>
      <xdr:colOff>941920</xdr:colOff>
      <xdr:row>48</xdr:row>
      <xdr:rowOff>306917</xdr:rowOff>
    </xdr:to>
    <xdr:cxnSp macro="">
      <xdr:nvCxnSpPr>
        <xdr:cNvPr id="3" name="Straight Connector 2">
          <a:extLst>
            <a:ext uri="{FF2B5EF4-FFF2-40B4-BE49-F238E27FC236}">
              <a16:creationId xmlns:a16="http://schemas.microsoft.com/office/drawing/2014/main" id="{00000000-0008-0000-0600-000003000000}"/>
            </a:ext>
          </a:extLst>
        </xdr:cNvPr>
        <xdr:cNvCxnSpPr/>
      </xdr:nvCxnSpPr>
      <xdr:spPr>
        <a:xfrm>
          <a:off x="9577917" y="10298642"/>
          <a:ext cx="254635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164423</xdr:colOff>
      <xdr:row>1</xdr:row>
      <xdr:rowOff>210534</xdr:rowOff>
    </xdr:from>
    <xdr:to>
      <xdr:col>13</xdr:col>
      <xdr:colOff>598714</xdr:colOff>
      <xdr:row>5</xdr:row>
      <xdr:rowOff>340179</xdr:rowOff>
    </xdr:to>
    <xdr:grpSp>
      <xdr:nvGrpSpPr>
        <xdr:cNvPr id="4" name="Group 3">
          <a:extLst>
            <a:ext uri="{FF2B5EF4-FFF2-40B4-BE49-F238E27FC236}">
              <a16:creationId xmlns:a16="http://schemas.microsoft.com/office/drawing/2014/main" id="{00000000-0008-0000-0600-000004000000}"/>
            </a:ext>
          </a:extLst>
        </xdr:cNvPr>
        <xdr:cNvGrpSpPr/>
      </xdr:nvGrpSpPr>
      <xdr:grpSpPr>
        <a:xfrm>
          <a:off x="15118673" y="523498"/>
          <a:ext cx="2271255" cy="1558395"/>
          <a:chOff x="12871979" y="1203855"/>
          <a:chExt cx="926042" cy="825500"/>
        </a:xfrm>
      </xdr:grpSpPr>
      <xdr:sp macro="" textlink="">
        <xdr:nvSpPr>
          <xdr:cNvPr id="5" name="Striped Right Arrow 4">
            <a:extLst>
              <a:ext uri="{FF2B5EF4-FFF2-40B4-BE49-F238E27FC236}">
                <a16:creationId xmlns:a16="http://schemas.microsoft.com/office/drawing/2014/main" id="{00000000-0008-0000-0600-000005000000}"/>
              </a:ext>
            </a:extLst>
          </xdr:cNvPr>
          <xdr:cNvSpPr/>
        </xdr:nvSpPr>
        <xdr:spPr>
          <a:xfrm rot="10800000">
            <a:off x="12871979" y="1203855"/>
            <a:ext cx="926042" cy="825500"/>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3051647" y="1452656"/>
            <a:ext cx="515746" cy="323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rPr>
              <a:t>17 = YEAR</a:t>
            </a:r>
            <a:endParaRPr lang="en-US" sz="1000" baseline="0">
              <a:solidFill>
                <a:schemeClr val="bg1"/>
              </a:solidFill>
            </a:endParaRPr>
          </a:p>
          <a:p>
            <a:r>
              <a:rPr lang="en-US" sz="1000" baseline="0">
                <a:solidFill>
                  <a:schemeClr val="bg1"/>
                </a:solidFill>
              </a:rPr>
              <a:t>0001 = CTRL NO.</a:t>
            </a:r>
            <a:endParaRPr lang="en-US" sz="1000">
              <a:solidFill>
                <a:schemeClr val="bg1"/>
              </a:solidFill>
            </a:endParaRPr>
          </a:p>
        </xdr:txBody>
      </xdr:sp>
    </xdr:grpSp>
    <xdr:clientData/>
  </xdr:twoCellAnchor>
  <xdr:twoCellAnchor>
    <xdr:from>
      <xdr:col>6</xdr:col>
      <xdr:colOff>529167</xdr:colOff>
      <xdr:row>89</xdr:row>
      <xdr:rowOff>306917</xdr:rowOff>
    </xdr:from>
    <xdr:to>
      <xdr:col>8</xdr:col>
      <xdr:colOff>941920</xdr:colOff>
      <xdr:row>89</xdr:row>
      <xdr:rowOff>306917</xdr:rowOff>
    </xdr:to>
    <xdr:cxnSp macro="">
      <xdr:nvCxnSpPr>
        <xdr:cNvPr id="8" name="Straight Connector 7">
          <a:extLst>
            <a:ext uri="{FF2B5EF4-FFF2-40B4-BE49-F238E27FC236}">
              <a16:creationId xmlns:a16="http://schemas.microsoft.com/office/drawing/2014/main" id="{00000000-0008-0000-0600-000008000000}"/>
            </a:ext>
          </a:extLst>
        </xdr:cNvPr>
        <xdr:cNvCxnSpPr/>
      </xdr:nvCxnSpPr>
      <xdr:spPr>
        <a:xfrm>
          <a:off x="8802310" y="42693167"/>
          <a:ext cx="2549074"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164423</xdr:colOff>
      <xdr:row>56</xdr:row>
      <xdr:rowOff>210534</xdr:rowOff>
    </xdr:from>
    <xdr:to>
      <xdr:col>13</xdr:col>
      <xdr:colOff>598714</xdr:colOff>
      <xdr:row>60</xdr:row>
      <xdr:rowOff>311604</xdr:rowOff>
    </xdr:to>
    <xdr:grpSp>
      <xdr:nvGrpSpPr>
        <xdr:cNvPr id="9" name="Group 8">
          <a:extLst>
            <a:ext uri="{FF2B5EF4-FFF2-40B4-BE49-F238E27FC236}">
              <a16:creationId xmlns:a16="http://schemas.microsoft.com/office/drawing/2014/main" id="{00000000-0008-0000-0600-000009000000}"/>
            </a:ext>
          </a:extLst>
        </xdr:cNvPr>
        <xdr:cNvGrpSpPr/>
      </xdr:nvGrpSpPr>
      <xdr:grpSpPr>
        <a:xfrm>
          <a:off x="15118673" y="24431248"/>
          <a:ext cx="2271255" cy="1529820"/>
          <a:chOff x="12871979" y="1203855"/>
          <a:chExt cx="926042" cy="825500"/>
        </a:xfrm>
      </xdr:grpSpPr>
      <xdr:sp macro="" textlink="">
        <xdr:nvSpPr>
          <xdr:cNvPr id="10" name="Striped Right Arrow 9">
            <a:extLst>
              <a:ext uri="{FF2B5EF4-FFF2-40B4-BE49-F238E27FC236}">
                <a16:creationId xmlns:a16="http://schemas.microsoft.com/office/drawing/2014/main" id="{00000000-0008-0000-0600-00000A000000}"/>
              </a:ext>
            </a:extLst>
          </xdr:cNvPr>
          <xdr:cNvSpPr/>
        </xdr:nvSpPr>
        <xdr:spPr>
          <a:xfrm rot="10800000">
            <a:off x="12871979" y="1203855"/>
            <a:ext cx="926042" cy="825500"/>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13051647" y="1452656"/>
            <a:ext cx="515746" cy="323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rPr>
              <a:t>17 = YEAR</a:t>
            </a:r>
            <a:endParaRPr lang="en-US" sz="1000" baseline="0">
              <a:solidFill>
                <a:schemeClr val="bg1"/>
              </a:solidFill>
            </a:endParaRPr>
          </a:p>
          <a:p>
            <a:r>
              <a:rPr lang="en-US" sz="1000" baseline="0">
                <a:solidFill>
                  <a:schemeClr val="bg1"/>
                </a:solidFill>
              </a:rPr>
              <a:t>0001 = CTRL NO.</a:t>
            </a:r>
            <a:endParaRPr lang="en-US" sz="1000">
              <a:solidFill>
                <a:schemeClr val="bg1"/>
              </a:solidFill>
            </a:endParaRPr>
          </a:p>
        </xdr:txBody>
      </xdr:sp>
    </xdr:grpSp>
    <xdr:clientData/>
  </xdr:twoCellAnchor>
  <xdr:twoCellAnchor>
    <xdr:from>
      <xdr:col>6</xdr:col>
      <xdr:colOff>365881</xdr:colOff>
      <xdr:row>129</xdr:row>
      <xdr:rowOff>61988</xdr:rowOff>
    </xdr:from>
    <xdr:to>
      <xdr:col>8</xdr:col>
      <xdr:colOff>778634</xdr:colOff>
      <xdr:row>129</xdr:row>
      <xdr:rowOff>61988</xdr:rowOff>
    </xdr:to>
    <xdr:cxnSp macro="">
      <xdr:nvCxnSpPr>
        <xdr:cNvPr id="12" name="Straight Connector 11">
          <a:extLst>
            <a:ext uri="{FF2B5EF4-FFF2-40B4-BE49-F238E27FC236}">
              <a16:creationId xmlns:a16="http://schemas.microsoft.com/office/drawing/2014/main" id="{00000000-0008-0000-0600-00000C000000}"/>
            </a:ext>
          </a:extLst>
        </xdr:cNvPr>
        <xdr:cNvCxnSpPr/>
      </xdr:nvCxnSpPr>
      <xdr:spPr>
        <a:xfrm>
          <a:off x="8802310" y="42693167"/>
          <a:ext cx="2549074"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789215</xdr:colOff>
      <xdr:row>89</xdr:row>
      <xdr:rowOff>299357</xdr:rowOff>
    </xdr:from>
    <xdr:to>
      <xdr:col>2</xdr:col>
      <xdr:colOff>13607</xdr:colOff>
      <xdr:row>89</xdr:row>
      <xdr:rowOff>299358</xdr:rowOff>
    </xdr:to>
    <xdr:cxnSp macro="">
      <xdr:nvCxnSpPr>
        <xdr:cNvPr id="13" name="Straight Connector 12">
          <a:extLst>
            <a:ext uri="{FF2B5EF4-FFF2-40B4-BE49-F238E27FC236}">
              <a16:creationId xmlns:a16="http://schemas.microsoft.com/office/drawing/2014/main" id="{00000000-0008-0000-0600-00000D000000}"/>
            </a:ext>
          </a:extLst>
        </xdr:cNvPr>
        <xdr:cNvCxnSpPr/>
      </xdr:nvCxnSpPr>
      <xdr:spPr>
        <a:xfrm flipV="1">
          <a:off x="789215" y="30411964"/>
          <a:ext cx="2394856" cy="1"/>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ccs04\teamwork\Documents%20and%20Settings\NFDY23J\Local%20Settings\Temporary%20Internet%20Files\Content.Outlook\0YO1ETER\&#35211;&#31309;&#65404;&#65392;&#65412;%20Mariner%20&#22823;&#23481;&#37327;&#12459;&#12475;&#12483;&#12488;(L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ccs04\teamwork\&#20849;&#26377;\m20\&#30707;&#38468;&#12373;&#12435;&#29992;\KD03168-D001&#24076;&#26395;&#20385;&#2668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web.frontech.fujitsu.com/Documents%20and%20Settings/NFDR81T.HONSYA/My%20Documents/&#20154;&#20107;&#30064;&#21205;/20051021&#20154;&#20107;&#30064;&#21205;/&#20154;&#20107;&#30064;&#21205;2005102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20849;&#26377;\m20\&#30707;&#38468;&#12373;&#12435;&#29992;\KD03168-D001&#24076;&#26395;&#20385;&#26684;.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ccs04\teamwork\&#20849;&#26377;\m20\&#25552;&#20986;&#29992;\m20&#35211;&#31309;&#12426;\060203&#25552;&#20986;&#35211;&#31309;&#12426;\C392&#8594;C391&#12395;&#22793;&#26356;\060203\060119&#35211;&#31309;&#12426;&#12471;&#12540;&#12488;(&#20860;&#29992;&#29256;)Ver3.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ccs04\teamwork\Documents%20and%20Settings\NFDR95C\Local%20Settings\Temporary%20Internet%20Files\OLK1E\KD20016-B211PT&#26495;&#35211;&#31309;&#12426;&#12471;&#12540;&#12488;Ver0.8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fdy03d\11_&#12513;&#12459;&#23637;&#38283;\02_&#12499;&#12472;&#12493;&#12473;&#12503;&#12521;&#12531;&#36039;&#26009;\FDTP&#20013;&#26399;&#35336;&#30011;\&#20013;&#26399;&#35336;&#30011;021112\&#65318;&#65316;&#65332;&#65328;&#20013;&#26399;&#35336;&#30011;02111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Nccs04\teamwork\Users\NFDY71Q.NIIGATA\AppData\Local\Microsoft\Windows\Temporary%20Internet%20Files\OLK47D8\&#35211;&#31309;&#12426;&#12471;&#12540;&#12488;(&#20860;&#29992;&#29256;)Ver4.0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I:\_TEMP\_temp\Book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Nccs04\teamwork\My%20Documents\&#27231;&#31278;&#21029;&#36039;&#26009;\&#12381;&#12398;&#20182;\&#31038;&#38263;_&#24441;&#21729;&#35500;&#26126;\20071109_&#31038;&#38263;&#35500;&#26126;\ZEXSA&#21697;&#36074;&#29366;&#27841;_2007101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ccs04\teamwork\Documents%20and%20Settings\NFDY27C\Local%20Settings\Temporary%20Internet%20Files\OLK1\06-0469%20ALEX%20&#23455;&#32318;&#35211;&#36796;&#12415;(K0206A0298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ccs04\teamwork\Documents%20and%20Settings\NFDY31L\&#12487;&#12473;&#12463;&#12488;&#12483;&#12503;\ZEXSA_&#21463;&#20837;&#21697;&#36074;&#29366;&#27841;\DVD\ZEXSA_&#21463;&#20837;&#21697;&#36074;&#29366;&#27841;\ZEXSA&#37329;&#22411;&#25913;&#21892;_&#36914;&#25431;&#34920;_02&#2925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り詳細(提出)"/>
      <sheetName val="見積り詳細(査定)"/>
      <sheetName val="LC見積りデータ"/>
      <sheetName val="条件"/>
      <sheetName val="購入関連見積り一覧"/>
      <sheetName val="List"/>
      <sheetName val="Mold_Charge"/>
      <sheetName val="Efficiency"/>
      <sheetName val="Charge"/>
      <sheetName val="Dropdown List"/>
      <sheetName val="Sheet1"/>
      <sheetName val="Dropdown_List"/>
      <sheetName val="見積"/>
      <sheetName val="LC資料"/>
      <sheetName val="売り契約先"/>
      <sheetName val="Dropdown_List1"/>
      <sheetName val="Dropdown_List2"/>
    </sheetNames>
    <sheetDataSet>
      <sheetData sheetId="0" refreshError="1"/>
      <sheetData sheetId="1" refreshError="1"/>
      <sheetData sheetId="2" refreshError="1">
        <row r="8">
          <cell r="B8" t="str">
            <v>CA02287-Y479</v>
          </cell>
          <cell r="C8" t="str">
            <v>00</v>
          </cell>
          <cell r="D8" t="str">
            <v>02</v>
          </cell>
          <cell r="E8" t="str">
            <v>MO</v>
          </cell>
          <cell r="F8">
            <v>3</v>
          </cell>
          <cell r="G8">
            <v>3</v>
          </cell>
          <cell r="H8">
            <v>616</v>
          </cell>
          <cell r="AM8">
            <v>50</v>
          </cell>
          <cell r="AN8">
            <v>15</v>
          </cell>
          <cell r="AO8">
            <v>1</v>
          </cell>
          <cell r="AP8">
            <v>6</v>
          </cell>
        </row>
        <row r="9">
          <cell r="B9" t="str">
            <v>CA02300-Y734</v>
          </cell>
          <cell r="C9" t="str">
            <v>00</v>
          </cell>
          <cell r="D9" t="str">
            <v>04</v>
          </cell>
          <cell r="E9" t="str">
            <v>MO</v>
          </cell>
          <cell r="F9">
            <v>3</v>
          </cell>
          <cell r="G9">
            <v>3</v>
          </cell>
          <cell r="H9">
            <v>624</v>
          </cell>
          <cell r="AM9">
            <v>50</v>
          </cell>
          <cell r="AN9">
            <v>25</v>
          </cell>
          <cell r="AO9">
            <v>0.8</v>
          </cell>
          <cell r="AP9">
            <v>6</v>
          </cell>
        </row>
        <row r="10">
          <cell r="B10" t="str">
            <v>CA02900-Y197</v>
          </cell>
          <cell r="C10" t="str">
            <v>00</v>
          </cell>
          <cell r="D10" t="str">
            <v>02</v>
          </cell>
          <cell r="E10" t="str">
            <v>MO</v>
          </cell>
          <cell r="F10">
            <v>3</v>
          </cell>
          <cell r="G10">
            <v>3</v>
          </cell>
          <cell r="H10">
            <v>616</v>
          </cell>
          <cell r="AM10">
            <v>50</v>
          </cell>
          <cell r="AN10">
            <v>15</v>
          </cell>
          <cell r="AO10">
            <v>0.5</v>
          </cell>
          <cell r="AP10">
            <v>6</v>
          </cell>
        </row>
        <row r="11">
          <cell r="B11" t="str">
            <v>CA05119-E539</v>
          </cell>
          <cell r="C11" t="str">
            <v>00</v>
          </cell>
          <cell r="D11" t="str">
            <v>04</v>
          </cell>
          <cell r="E11" t="str">
            <v>MO</v>
          </cell>
          <cell r="F11">
            <v>5</v>
          </cell>
          <cell r="G11">
            <v>5</v>
          </cell>
          <cell r="H11">
            <v>1232</v>
          </cell>
          <cell r="AM11">
            <v>50</v>
          </cell>
          <cell r="AN11">
            <v>25</v>
          </cell>
          <cell r="AO11">
            <v>0.85</v>
          </cell>
          <cell r="AP11">
            <v>6</v>
          </cell>
          <cell r="AY11" t="str">
            <v>ﾓｰﾙﾄﾞ</v>
          </cell>
          <cell r="AZ11">
            <v>800000</v>
          </cell>
        </row>
        <row r="12">
          <cell r="B12" t="str">
            <v>CA05119-E545</v>
          </cell>
          <cell r="C12" t="str">
            <v>00</v>
          </cell>
          <cell r="D12" t="str">
            <v>04</v>
          </cell>
          <cell r="E12" t="str">
            <v>MO</v>
          </cell>
          <cell r="F12">
            <v>6</v>
          </cell>
          <cell r="G12">
            <v>6</v>
          </cell>
          <cell r="H12">
            <v>1256</v>
          </cell>
          <cell r="AM12">
            <v>50</v>
          </cell>
          <cell r="AN12">
            <v>25</v>
          </cell>
          <cell r="AO12">
            <v>0.85</v>
          </cell>
          <cell r="AP12">
            <v>6</v>
          </cell>
          <cell r="AY12" t="str">
            <v>ﾓｰﾙﾄﾞ</v>
          </cell>
          <cell r="AZ12">
            <v>800000</v>
          </cell>
        </row>
        <row r="13">
          <cell r="B13" t="str">
            <v>CA05119-Y511</v>
          </cell>
          <cell r="C13" t="str">
            <v>00</v>
          </cell>
          <cell r="D13" t="str">
            <v>04</v>
          </cell>
          <cell r="E13" t="str">
            <v>MO</v>
          </cell>
          <cell r="F13">
            <v>7</v>
          </cell>
          <cell r="G13">
            <v>7</v>
          </cell>
          <cell r="H13">
            <v>1328</v>
          </cell>
          <cell r="AM13">
            <v>50</v>
          </cell>
          <cell r="AN13">
            <v>20</v>
          </cell>
          <cell r="AO13">
            <v>0.8</v>
          </cell>
          <cell r="AP13">
            <v>6</v>
          </cell>
        </row>
        <row r="14">
          <cell r="B14" t="str">
            <v>CA06130-Y710</v>
          </cell>
          <cell r="C14" t="str">
            <v>00</v>
          </cell>
          <cell r="D14" t="str">
            <v>03</v>
          </cell>
          <cell r="E14" t="str">
            <v>MO</v>
          </cell>
          <cell r="F14">
            <v>2</v>
          </cell>
          <cell r="G14">
            <v>2</v>
          </cell>
          <cell r="H14">
            <v>156</v>
          </cell>
          <cell r="O14">
            <v>2</v>
          </cell>
          <cell r="AM14">
            <v>50</v>
          </cell>
          <cell r="AN14">
            <v>5</v>
          </cell>
          <cell r="AO14">
            <v>0.2</v>
          </cell>
          <cell r="AP14">
            <v>6</v>
          </cell>
          <cell r="AY14" t="str">
            <v>ﾓｰﾙﾄﾞ</v>
          </cell>
          <cell r="AZ14">
            <v>1200000</v>
          </cell>
          <cell r="DG14" t="str">
            <v>4ヶ取り</v>
          </cell>
        </row>
        <row r="15">
          <cell r="B15" t="str">
            <v>D860-6109-X919</v>
          </cell>
          <cell r="C15" t="str">
            <v>00</v>
          </cell>
          <cell r="D15" t="str">
            <v>03</v>
          </cell>
          <cell r="E15" t="str">
            <v>MO</v>
          </cell>
          <cell r="F15">
            <v>3</v>
          </cell>
          <cell r="G15">
            <v>3</v>
          </cell>
          <cell r="H15">
            <v>616</v>
          </cell>
          <cell r="O15">
            <v>2</v>
          </cell>
          <cell r="AM15">
            <v>50</v>
          </cell>
          <cell r="AN15">
            <v>15</v>
          </cell>
          <cell r="AO15">
            <v>0.8</v>
          </cell>
          <cell r="AP15">
            <v>6</v>
          </cell>
        </row>
        <row r="16">
          <cell r="B16" t="str">
            <v>KD02160-E113</v>
          </cell>
          <cell r="C16" t="str">
            <v>00</v>
          </cell>
          <cell r="D16" t="str">
            <v>03</v>
          </cell>
          <cell r="E16" t="str">
            <v>MO</v>
          </cell>
          <cell r="F16">
            <v>8</v>
          </cell>
          <cell r="G16">
            <v>8</v>
          </cell>
          <cell r="H16">
            <v>805</v>
          </cell>
          <cell r="AM16">
            <v>75</v>
          </cell>
          <cell r="AN16">
            <v>30</v>
          </cell>
          <cell r="AO16">
            <v>0.55000000000000004</v>
          </cell>
          <cell r="AP16">
            <v>6</v>
          </cell>
          <cell r="AY16" t="str">
            <v>ﾓｰﾙﾄﾞ</v>
          </cell>
          <cell r="AZ16">
            <v>1100000</v>
          </cell>
          <cell r="DG16" t="str">
            <v>E113.E115共取り</v>
          </cell>
        </row>
        <row r="17">
          <cell r="B17" t="str">
            <v>KD02160-E115</v>
          </cell>
          <cell r="C17" t="str">
            <v>00</v>
          </cell>
          <cell r="D17" t="str">
            <v>03</v>
          </cell>
          <cell r="E17" t="str">
            <v>MO</v>
          </cell>
          <cell r="F17">
            <v>5</v>
          </cell>
          <cell r="G17">
            <v>5</v>
          </cell>
          <cell r="H17">
            <v>805</v>
          </cell>
          <cell r="AM17">
            <v>75</v>
          </cell>
          <cell r="AN17">
            <v>30</v>
          </cell>
          <cell r="AO17">
            <v>0.55000000000000004</v>
          </cell>
          <cell r="AP17">
            <v>6</v>
          </cell>
          <cell r="DG17" t="str">
            <v>E113.E115共取り</v>
          </cell>
        </row>
        <row r="18">
          <cell r="B18" t="str">
            <v>KD02160-E214</v>
          </cell>
          <cell r="C18" t="str">
            <v>00</v>
          </cell>
          <cell r="D18" t="str">
            <v>02</v>
          </cell>
          <cell r="E18" t="str">
            <v>AS</v>
          </cell>
          <cell r="Q18">
            <v>0.77</v>
          </cell>
          <cell r="R18">
            <v>0.11</v>
          </cell>
        </row>
        <row r="19">
          <cell r="B19" t="str">
            <v>KD02160-E216</v>
          </cell>
          <cell r="C19" t="str">
            <v>00</v>
          </cell>
          <cell r="D19" t="str">
            <v>02</v>
          </cell>
          <cell r="E19" t="str">
            <v>AS</v>
          </cell>
          <cell r="Q19">
            <v>0.77</v>
          </cell>
          <cell r="R19">
            <v>0.11</v>
          </cell>
        </row>
        <row r="20">
          <cell r="B20" t="str">
            <v>KD02160-E307</v>
          </cell>
          <cell r="C20" t="str">
            <v>00</v>
          </cell>
          <cell r="D20" t="str">
            <v>04</v>
          </cell>
          <cell r="E20" t="str">
            <v>AS</v>
          </cell>
          <cell r="Q20">
            <v>0.45</v>
          </cell>
          <cell r="R20">
            <v>0.3</v>
          </cell>
        </row>
        <row r="21">
          <cell r="B21" t="str">
            <v>KD02160-E515</v>
          </cell>
          <cell r="C21" t="str">
            <v>00</v>
          </cell>
          <cell r="D21" t="str">
            <v>05</v>
          </cell>
          <cell r="E21" t="str">
            <v>MO</v>
          </cell>
          <cell r="F21">
            <v>7</v>
          </cell>
          <cell r="G21">
            <v>7</v>
          </cell>
          <cell r="H21">
            <v>1272</v>
          </cell>
          <cell r="AM21">
            <v>50</v>
          </cell>
          <cell r="AN21">
            <v>25</v>
          </cell>
          <cell r="AO21">
            <v>0.8</v>
          </cell>
          <cell r="AP21">
            <v>6</v>
          </cell>
          <cell r="AY21" t="str">
            <v>ﾓｰﾙﾄﾞ</v>
          </cell>
          <cell r="AZ21">
            <v>1020000</v>
          </cell>
          <cell r="DG21" t="str">
            <v>型費=NNBの見積（2ｹ取）</v>
          </cell>
        </row>
        <row r="22">
          <cell r="B22" t="str">
            <v>KD02160-E525</v>
          </cell>
          <cell r="C22" t="str">
            <v>00</v>
          </cell>
          <cell r="D22" t="str">
            <v>03</v>
          </cell>
          <cell r="E22" t="str">
            <v>MO</v>
          </cell>
          <cell r="F22">
            <v>6</v>
          </cell>
          <cell r="G22">
            <v>6</v>
          </cell>
          <cell r="H22">
            <v>1835</v>
          </cell>
          <cell r="AM22">
            <v>75</v>
          </cell>
          <cell r="AN22">
            <v>30</v>
          </cell>
          <cell r="AO22">
            <v>0.5</v>
          </cell>
          <cell r="AP22">
            <v>6</v>
          </cell>
          <cell r="AY22" t="str">
            <v>ﾓｰﾙﾄﾞ</v>
          </cell>
          <cell r="AZ22">
            <v>680000</v>
          </cell>
          <cell r="DG22" t="str">
            <v>2ケ取り</v>
          </cell>
        </row>
        <row r="23">
          <cell r="B23" t="str">
            <v>KD02160-Y012</v>
          </cell>
          <cell r="C23" t="str">
            <v>00</v>
          </cell>
          <cell r="D23" t="str">
            <v>02</v>
          </cell>
          <cell r="E23" t="str">
            <v>P</v>
          </cell>
          <cell r="F23">
            <v>1</v>
          </cell>
          <cell r="G23">
            <v>2</v>
          </cell>
          <cell r="Q23">
            <v>0.24</v>
          </cell>
          <cell r="R23">
            <v>0.39</v>
          </cell>
          <cell r="W23">
            <v>1.5</v>
          </cell>
          <cell r="AS23">
            <v>0.46</v>
          </cell>
          <cell r="AT23">
            <v>0.54</v>
          </cell>
          <cell r="AY23" t="str">
            <v>総抜</v>
          </cell>
          <cell r="AZ23">
            <v>74933.33</v>
          </cell>
        </row>
        <row r="24">
          <cell r="B24" t="str">
            <v>KD02160-Y110</v>
          </cell>
          <cell r="C24" t="str">
            <v>00</v>
          </cell>
          <cell r="D24" t="str">
            <v>03</v>
          </cell>
          <cell r="E24" t="str">
            <v>MO</v>
          </cell>
          <cell r="F24">
            <v>6</v>
          </cell>
          <cell r="G24">
            <v>6</v>
          </cell>
          <cell r="H24">
            <v>672</v>
          </cell>
          <cell r="AM24">
            <v>50</v>
          </cell>
          <cell r="AN24">
            <v>25</v>
          </cell>
          <cell r="AO24">
            <v>0.8</v>
          </cell>
          <cell r="AP24">
            <v>6</v>
          </cell>
          <cell r="AY24" t="str">
            <v>ﾓｰﾙﾄﾞ</v>
          </cell>
          <cell r="AZ24">
            <v>500000</v>
          </cell>
          <cell r="DG24" t="str">
            <v>040810材料費修正</v>
          </cell>
        </row>
        <row r="25">
          <cell r="B25" t="str">
            <v>KD02160-Y112</v>
          </cell>
          <cell r="C25" t="str">
            <v>00</v>
          </cell>
          <cell r="D25" t="str">
            <v>01</v>
          </cell>
          <cell r="E25" t="str">
            <v>MO</v>
          </cell>
          <cell r="F25">
            <v>8</v>
          </cell>
          <cell r="G25">
            <v>8</v>
          </cell>
          <cell r="H25">
            <v>875</v>
          </cell>
          <cell r="AM25">
            <v>50</v>
          </cell>
          <cell r="AN25">
            <v>25</v>
          </cell>
          <cell r="AO25">
            <v>0.8</v>
          </cell>
          <cell r="AP25">
            <v>6</v>
          </cell>
          <cell r="AY25" t="str">
            <v>ﾓｰﾙﾄﾞ</v>
          </cell>
          <cell r="AZ25">
            <v>650000</v>
          </cell>
        </row>
        <row r="26">
          <cell r="B26" t="str">
            <v>KD02160-Y212</v>
          </cell>
          <cell r="C26" t="str">
            <v>00</v>
          </cell>
          <cell r="D26" t="str">
            <v>02</v>
          </cell>
          <cell r="E26" t="str">
            <v>L</v>
          </cell>
          <cell r="F26">
            <v>2</v>
          </cell>
          <cell r="G26">
            <v>2</v>
          </cell>
          <cell r="AK26">
            <v>1.05</v>
          </cell>
          <cell r="AL26">
            <v>0.54</v>
          </cell>
          <cell r="DG26" t="str">
            <v>Dｶｯﾄ情報･･･ﾌﾗｲｽ工程ナシ(NCで可。L=1.5)</v>
          </cell>
        </row>
        <row r="27">
          <cell r="B27" t="str">
            <v>KD02160-Y216</v>
          </cell>
          <cell r="C27" t="str">
            <v>00</v>
          </cell>
          <cell r="D27" t="str">
            <v>04</v>
          </cell>
          <cell r="E27" t="str">
            <v>L</v>
          </cell>
          <cell r="F27">
            <v>30</v>
          </cell>
          <cell r="G27">
            <v>30</v>
          </cell>
          <cell r="AG27">
            <v>0.1</v>
          </cell>
          <cell r="AH27">
            <v>0.06</v>
          </cell>
          <cell r="AK27">
            <v>4.6399999999999997</v>
          </cell>
          <cell r="AL27">
            <v>0.54</v>
          </cell>
          <cell r="DG27" t="str">
            <v>07.06.05材料費見直し。</v>
          </cell>
        </row>
        <row r="28">
          <cell r="B28" t="str">
            <v>KD02160-Y307</v>
          </cell>
          <cell r="C28" t="str">
            <v>00</v>
          </cell>
          <cell r="D28" t="str">
            <v>05</v>
          </cell>
          <cell r="E28" t="str">
            <v>MO</v>
          </cell>
          <cell r="F28">
            <v>7</v>
          </cell>
          <cell r="G28">
            <v>7</v>
          </cell>
          <cell r="H28">
            <v>724</v>
          </cell>
          <cell r="AM28">
            <v>50</v>
          </cell>
          <cell r="AN28">
            <v>20</v>
          </cell>
          <cell r="AO28">
            <v>0.4</v>
          </cell>
          <cell r="AP28">
            <v>6</v>
          </cell>
          <cell r="AY28" t="str">
            <v>ﾓｰﾙﾄﾞ</v>
          </cell>
          <cell r="AZ28">
            <v>900000</v>
          </cell>
          <cell r="DG28" t="str">
            <v>Y307、Y308とセット取り</v>
          </cell>
        </row>
        <row r="29">
          <cell r="B29" t="str">
            <v>KD02160-Y308</v>
          </cell>
          <cell r="C29" t="str">
            <v>00</v>
          </cell>
          <cell r="D29" t="str">
            <v>02</v>
          </cell>
          <cell r="E29" t="str">
            <v>MO</v>
          </cell>
          <cell r="F29">
            <v>3</v>
          </cell>
          <cell r="G29">
            <v>3</v>
          </cell>
          <cell r="H29">
            <v>364</v>
          </cell>
          <cell r="AM29">
            <v>50</v>
          </cell>
          <cell r="AN29">
            <v>15</v>
          </cell>
          <cell r="AO29">
            <v>0.4</v>
          </cell>
          <cell r="AP29">
            <v>6</v>
          </cell>
          <cell r="DG29" t="str">
            <v>Y307、Y308と共取り</v>
          </cell>
        </row>
        <row r="30">
          <cell r="B30" t="str">
            <v>KD02160-Y415</v>
          </cell>
          <cell r="C30" t="str">
            <v>00</v>
          </cell>
          <cell r="D30" t="str">
            <v>03</v>
          </cell>
          <cell r="E30" t="str">
            <v>MO</v>
          </cell>
          <cell r="F30">
            <v>4</v>
          </cell>
          <cell r="G30">
            <v>4</v>
          </cell>
          <cell r="H30">
            <v>576</v>
          </cell>
          <cell r="AM30">
            <v>75</v>
          </cell>
          <cell r="AN30">
            <v>25</v>
          </cell>
          <cell r="AO30">
            <v>0.5</v>
          </cell>
          <cell r="AP30">
            <v>6</v>
          </cell>
          <cell r="AY30" t="str">
            <v>ﾓｰﾙﾄﾞ</v>
          </cell>
          <cell r="AZ30">
            <v>1100000</v>
          </cell>
          <cell r="DG30" t="str">
            <v>Y415.Y416共取り</v>
          </cell>
        </row>
        <row r="31">
          <cell r="B31" t="str">
            <v>KD02160-Y416</v>
          </cell>
          <cell r="C31" t="str">
            <v>00</v>
          </cell>
          <cell r="D31" t="str">
            <v>03</v>
          </cell>
          <cell r="E31" t="str">
            <v>MO</v>
          </cell>
          <cell r="F31">
            <v>5</v>
          </cell>
          <cell r="G31">
            <v>5</v>
          </cell>
          <cell r="H31">
            <v>576</v>
          </cell>
          <cell r="AM31">
            <v>75</v>
          </cell>
          <cell r="AN31">
            <v>25</v>
          </cell>
          <cell r="AO31">
            <v>0.5</v>
          </cell>
          <cell r="AP31">
            <v>6</v>
          </cell>
          <cell r="DG31" t="str">
            <v>Y415.Y416共取り</v>
          </cell>
        </row>
        <row r="32">
          <cell r="B32" t="str">
            <v>KD02160-Y513</v>
          </cell>
          <cell r="C32" t="str">
            <v>00</v>
          </cell>
          <cell r="D32" t="str">
            <v>05</v>
          </cell>
          <cell r="E32" t="str">
            <v>MO</v>
          </cell>
          <cell r="F32">
            <v>4</v>
          </cell>
          <cell r="G32">
            <v>4</v>
          </cell>
          <cell r="H32">
            <v>556</v>
          </cell>
          <cell r="AM32">
            <v>75</v>
          </cell>
          <cell r="AN32">
            <v>25</v>
          </cell>
          <cell r="AO32">
            <v>0.5</v>
          </cell>
          <cell r="AP32">
            <v>6</v>
          </cell>
          <cell r="AY32" t="str">
            <v>ﾓｰﾙﾄﾞ</v>
          </cell>
          <cell r="AZ32">
            <v>1200000</v>
          </cell>
          <cell r="DG32" t="str">
            <v>2160-Y513.2166-Y131共取り</v>
          </cell>
        </row>
        <row r="33">
          <cell r="B33" t="str">
            <v>KD02160-Y705</v>
          </cell>
          <cell r="C33" t="str">
            <v>00</v>
          </cell>
          <cell r="D33" t="str">
            <v>03</v>
          </cell>
          <cell r="E33" t="str">
            <v>MO</v>
          </cell>
          <cell r="F33">
            <v>3</v>
          </cell>
          <cell r="G33">
            <v>3</v>
          </cell>
          <cell r="H33">
            <v>628</v>
          </cell>
          <cell r="AM33">
            <v>50</v>
          </cell>
          <cell r="AN33">
            <v>20</v>
          </cell>
          <cell r="AO33">
            <v>0.8</v>
          </cell>
          <cell r="AP33">
            <v>6</v>
          </cell>
          <cell r="AY33" t="str">
            <v>ﾓｰﾙﾄﾞ</v>
          </cell>
          <cell r="AZ33">
            <v>450000</v>
          </cell>
        </row>
        <row r="34">
          <cell r="B34" t="str">
            <v>KD02160-Y711</v>
          </cell>
          <cell r="C34" t="str">
            <v>00</v>
          </cell>
          <cell r="D34" t="str">
            <v>03</v>
          </cell>
          <cell r="E34" t="str">
            <v>MO</v>
          </cell>
          <cell r="F34">
            <v>26</v>
          </cell>
          <cell r="G34">
            <v>26</v>
          </cell>
          <cell r="H34">
            <v>9680</v>
          </cell>
          <cell r="AM34">
            <v>50</v>
          </cell>
          <cell r="AN34">
            <v>20</v>
          </cell>
          <cell r="AO34">
            <v>0.8</v>
          </cell>
          <cell r="AP34">
            <v>6</v>
          </cell>
        </row>
        <row r="35">
          <cell r="B35" t="str">
            <v>KD02160-Y719</v>
          </cell>
          <cell r="C35" t="str">
            <v>00</v>
          </cell>
          <cell r="D35" t="str">
            <v>03</v>
          </cell>
          <cell r="E35" t="str">
            <v>MO</v>
          </cell>
          <cell r="F35">
            <v>3</v>
          </cell>
          <cell r="G35">
            <v>3</v>
          </cell>
          <cell r="H35">
            <v>426</v>
          </cell>
          <cell r="AM35">
            <v>75</v>
          </cell>
          <cell r="AN35">
            <v>20</v>
          </cell>
          <cell r="AO35">
            <v>0.5</v>
          </cell>
          <cell r="AP35">
            <v>6</v>
          </cell>
          <cell r="AY35" t="str">
            <v>ﾓｰﾙﾄﾞ</v>
          </cell>
          <cell r="AZ35">
            <v>1200000</v>
          </cell>
          <cell r="DG35" t="str">
            <v>2160-Y719.2166-Y132共取り</v>
          </cell>
        </row>
        <row r="36">
          <cell r="B36" t="str">
            <v>KD02161-Y980</v>
          </cell>
          <cell r="C36" t="str">
            <v>00</v>
          </cell>
          <cell r="D36" t="str">
            <v>03</v>
          </cell>
          <cell r="E36" t="str">
            <v>P</v>
          </cell>
          <cell r="F36">
            <v>2</v>
          </cell>
          <cell r="G36">
            <v>3</v>
          </cell>
          <cell r="Q36">
            <v>0.69</v>
          </cell>
          <cell r="R36">
            <v>0.89</v>
          </cell>
          <cell r="W36">
            <v>1.6</v>
          </cell>
          <cell r="AY36" t="str">
            <v>総抜</v>
          </cell>
          <cell r="AZ36">
            <v>134933.32999999999</v>
          </cell>
          <cell r="BA36" t="str">
            <v>ﾊﾞｰﾘﾝｸﾞ</v>
          </cell>
          <cell r="BB36">
            <v>93000</v>
          </cell>
        </row>
        <row r="37">
          <cell r="B37" t="str">
            <v>KD02165-E101</v>
          </cell>
          <cell r="C37" t="str">
            <v>00</v>
          </cell>
          <cell r="D37" t="str">
            <v>17</v>
          </cell>
          <cell r="E37" t="str">
            <v>AS</v>
          </cell>
          <cell r="I37" t="str">
            <v>P-ME</v>
          </cell>
          <cell r="J37">
            <v>133</v>
          </cell>
          <cell r="K37" t="str">
            <v>外観Ｂ</v>
          </cell>
          <cell r="L37">
            <v>100</v>
          </cell>
          <cell r="M37" t="str">
            <v>防錆塗料</v>
          </cell>
          <cell r="N37">
            <v>11</v>
          </cell>
          <cell r="Q37">
            <v>61.75</v>
          </cell>
          <cell r="R37">
            <v>1.05</v>
          </cell>
          <cell r="AY37" t="str">
            <v>？？？</v>
          </cell>
          <cell r="AZ37">
            <v>500000</v>
          </cell>
          <cell r="BA37" t="str">
            <v>？？？</v>
          </cell>
          <cell r="BB37">
            <v>30000</v>
          </cell>
          <cell r="BC37" t="str">
            <v>治具</v>
          </cell>
          <cell r="BD37">
            <v>30000</v>
          </cell>
          <cell r="CC37" t="str">
            <v>治具</v>
          </cell>
          <cell r="CD37">
            <v>30000</v>
          </cell>
          <cell r="DG37" t="str">
            <v>溶接治具250千Ｘ2ｾｯﾄ塗装治具30千×2ｾｯﾄ。処理費に外観B分を含む</v>
          </cell>
        </row>
        <row r="38">
          <cell r="B38" t="str">
            <v>KD02165-E111</v>
          </cell>
          <cell r="C38" t="str">
            <v>00</v>
          </cell>
          <cell r="D38" t="str">
            <v>10</v>
          </cell>
          <cell r="E38" t="str">
            <v>AS</v>
          </cell>
          <cell r="I38" t="str">
            <v>外観Ｂ</v>
          </cell>
          <cell r="J38">
            <v>100</v>
          </cell>
          <cell r="Q38">
            <v>0.35</v>
          </cell>
          <cell r="R38">
            <v>0.1</v>
          </cell>
          <cell r="DG38" t="str">
            <v>処理費に外観Ｂ分を含む</v>
          </cell>
        </row>
        <row r="39">
          <cell r="B39" t="str">
            <v>KD02165-E112</v>
          </cell>
          <cell r="C39" t="str">
            <v>00</v>
          </cell>
          <cell r="D39" t="str">
            <v>12</v>
          </cell>
          <cell r="E39" t="str">
            <v>AS</v>
          </cell>
          <cell r="I39" t="str">
            <v>外観B</v>
          </cell>
          <cell r="J39">
            <v>100</v>
          </cell>
          <cell r="Q39">
            <v>0.7</v>
          </cell>
          <cell r="R39">
            <v>0.2</v>
          </cell>
          <cell r="DG39" t="str">
            <v>処理費に外観B分を含む</v>
          </cell>
        </row>
        <row r="40">
          <cell r="B40" t="str">
            <v>KD02165-E141</v>
          </cell>
          <cell r="C40" t="str">
            <v>00</v>
          </cell>
          <cell r="D40" t="str">
            <v>06</v>
          </cell>
          <cell r="E40" t="str">
            <v>AS</v>
          </cell>
          <cell r="Q40">
            <v>1.0900000000000001</v>
          </cell>
          <cell r="R40">
            <v>0.2</v>
          </cell>
        </row>
        <row r="41">
          <cell r="B41" t="str">
            <v>KD02165-E161</v>
          </cell>
          <cell r="C41" t="str">
            <v>00</v>
          </cell>
          <cell r="D41" t="str">
            <v>06</v>
          </cell>
          <cell r="E41" t="str">
            <v>AS</v>
          </cell>
          <cell r="Q41">
            <v>0.99</v>
          </cell>
          <cell r="R41">
            <v>0.4</v>
          </cell>
        </row>
        <row r="42">
          <cell r="B42" t="str">
            <v>KD02165-E162</v>
          </cell>
          <cell r="C42" t="str">
            <v>00</v>
          </cell>
          <cell r="D42" t="str">
            <v>04</v>
          </cell>
          <cell r="E42" t="str">
            <v>AS</v>
          </cell>
          <cell r="Q42">
            <v>0.5</v>
          </cell>
          <cell r="R42">
            <v>0.1</v>
          </cell>
        </row>
        <row r="43">
          <cell r="B43" t="str">
            <v>KD02165-E170</v>
          </cell>
          <cell r="C43" t="str">
            <v>00</v>
          </cell>
          <cell r="D43" t="str">
            <v>06</v>
          </cell>
          <cell r="E43" t="str">
            <v>MO</v>
          </cell>
          <cell r="F43">
            <v>6</v>
          </cell>
          <cell r="G43">
            <v>6</v>
          </cell>
          <cell r="H43">
            <v>903</v>
          </cell>
          <cell r="AM43">
            <v>50</v>
          </cell>
          <cell r="AN43">
            <v>25.5</v>
          </cell>
          <cell r="AO43">
            <v>0.85</v>
          </cell>
          <cell r="AP43">
            <v>6</v>
          </cell>
          <cell r="AY43" t="str">
            <v>ﾓｰﾙﾄﾞ</v>
          </cell>
          <cell r="AZ43">
            <v>500000</v>
          </cell>
          <cell r="DG43" t="str">
            <v>金型起工済の為型費は未</v>
          </cell>
        </row>
        <row r="44">
          <cell r="B44" t="str">
            <v>KD02165-E220</v>
          </cell>
          <cell r="C44" t="str">
            <v>00</v>
          </cell>
          <cell r="D44" t="str">
            <v>05</v>
          </cell>
          <cell r="E44" t="str">
            <v>AS</v>
          </cell>
          <cell r="Q44">
            <v>0.25</v>
          </cell>
          <cell r="R44">
            <v>0.1</v>
          </cell>
          <cell r="DG44" t="str">
            <v>カシメ後曲げ</v>
          </cell>
        </row>
        <row r="45">
          <cell r="B45" t="str">
            <v>KD02165-E401</v>
          </cell>
          <cell r="C45" t="str">
            <v>00</v>
          </cell>
          <cell r="D45" t="str">
            <v>01</v>
          </cell>
          <cell r="E45" t="str">
            <v>AS</v>
          </cell>
          <cell r="I45" t="str">
            <v>P-ME</v>
          </cell>
          <cell r="J45">
            <v>133</v>
          </cell>
          <cell r="K45" t="str">
            <v>外観Ｂ</v>
          </cell>
          <cell r="L45">
            <v>150</v>
          </cell>
          <cell r="Q45">
            <v>58.97</v>
          </cell>
          <cell r="R45">
            <v>0.55000000000000004</v>
          </cell>
          <cell r="AY45" t="str">
            <v>？？？</v>
          </cell>
          <cell r="AZ45">
            <v>750000</v>
          </cell>
          <cell r="BA45" t="str">
            <v>？？？</v>
          </cell>
          <cell r="BB45">
            <v>200000</v>
          </cell>
          <cell r="BC45" t="str">
            <v>治具</v>
          </cell>
          <cell r="BD45">
            <v>90000</v>
          </cell>
          <cell r="CC45" t="str">
            <v>治具</v>
          </cell>
          <cell r="CD45">
            <v>90000</v>
          </cell>
          <cell r="DG45" t="str">
            <v>溶接治具375千Ｘ2、塗装治具45千×2、検査治具200千Ｘ2。処理費に外観B分を含む</v>
          </cell>
        </row>
        <row r="46">
          <cell r="B46" t="str">
            <v>KD02165-E411</v>
          </cell>
          <cell r="C46" t="str">
            <v>00</v>
          </cell>
          <cell r="D46" t="str">
            <v>01</v>
          </cell>
          <cell r="E46" t="str">
            <v>AS</v>
          </cell>
          <cell r="I46" t="str">
            <v>外観Ｂ</v>
          </cell>
          <cell r="J46">
            <v>150</v>
          </cell>
          <cell r="Q46">
            <v>0.35</v>
          </cell>
          <cell r="R46">
            <v>0.1</v>
          </cell>
          <cell r="DG46" t="str">
            <v>処理費に外観Ｂを含む</v>
          </cell>
        </row>
        <row r="47">
          <cell r="B47" t="str">
            <v>KD02165-E412</v>
          </cell>
          <cell r="C47" t="str">
            <v>00</v>
          </cell>
          <cell r="D47" t="str">
            <v>01</v>
          </cell>
          <cell r="E47" t="str">
            <v>AS</v>
          </cell>
          <cell r="I47" t="str">
            <v>外観Ｂ</v>
          </cell>
          <cell r="J47">
            <v>150</v>
          </cell>
          <cell r="Q47">
            <v>0.7</v>
          </cell>
          <cell r="R47">
            <v>0.2</v>
          </cell>
          <cell r="DG47" t="str">
            <v>処理費に外観Ｂを含む</v>
          </cell>
        </row>
        <row r="48">
          <cell r="B48" t="str">
            <v>KD02165-E441</v>
          </cell>
          <cell r="C48" t="str">
            <v>00</v>
          </cell>
          <cell r="D48" t="str">
            <v>01</v>
          </cell>
          <cell r="E48" t="str">
            <v>AS</v>
          </cell>
          <cell r="Q48">
            <v>0.79</v>
          </cell>
          <cell r="R48">
            <v>0.2</v>
          </cell>
          <cell r="AY48" t="str">
            <v>？？？</v>
          </cell>
          <cell r="AZ48">
            <v>300000</v>
          </cell>
          <cell r="DG48" t="str">
            <v>ｶｼﾒ後曲げ、ｶｼﾒ治具300千円</v>
          </cell>
        </row>
        <row r="49">
          <cell r="B49" t="str">
            <v>KD02165-E584</v>
          </cell>
          <cell r="C49" t="str">
            <v>00</v>
          </cell>
          <cell r="D49" t="str">
            <v>01</v>
          </cell>
          <cell r="E49" t="str">
            <v>AS</v>
          </cell>
          <cell r="Q49">
            <v>0.5</v>
          </cell>
          <cell r="R49">
            <v>0.1</v>
          </cell>
          <cell r="DG49" t="str">
            <v>ｶｼﾒ後曲げ</v>
          </cell>
        </row>
        <row r="50">
          <cell r="B50" t="str">
            <v>KD02165-Y107</v>
          </cell>
          <cell r="C50" t="str">
            <v>00</v>
          </cell>
          <cell r="D50" t="str">
            <v>04</v>
          </cell>
          <cell r="E50" t="str">
            <v>MO</v>
          </cell>
          <cell r="F50">
            <v>4</v>
          </cell>
          <cell r="G50">
            <v>4</v>
          </cell>
          <cell r="H50">
            <v>1471</v>
          </cell>
          <cell r="AM50">
            <v>50</v>
          </cell>
          <cell r="AN50">
            <v>20</v>
          </cell>
          <cell r="AO50">
            <v>0.8</v>
          </cell>
          <cell r="AP50">
            <v>6</v>
          </cell>
          <cell r="AY50" t="str">
            <v>ﾓｰﾙﾄﾞ</v>
          </cell>
          <cell r="AZ50">
            <v>850000</v>
          </cell>
        </row>
        <row r="51">
          <cell r="B51" t="str">
            <v>KD02165-Y111</v>
          </cell>
          <cell r="C51" t="str">
            <v>00</v>
          </cell>
          <cell r="D51" t="str">
            <v>09</v>
          </cell>
          <cell r="E51" t="str">
            <v>P</v>
          </cell>
          <cell r="F51">
            <v>188</v>
          </cell>
          <cell r="G51">
            <v>282</v>
          </cell>
          <cell r="S51">
            <v>14.12</v>
          </cell>
          <cell r="T51">
            <v>6.59</v>
          </cell>
          <cell r="W51">
            <v>2</v>
          </cell>
          <cell r="AY51" t="str">
            <v>総抜</v>
          </cell>
          <cell r="AZ51">
            <v>633080</v>
          </cell>
          <cell r="BA51" t="str">
            <v>絞り</v>
          </cell>
          <cell r="BB51">
            <v>568479.19999999995</v>
          </cell>
          <cell r="BC51" t="str">
            <v>1曲</v>
          </cell>
          <cell r="BD51">
            <v>558000</v>
          </cell>
          <cell r="BE51" t="str">
            <v>2曲</v>
          </cell>
          <cell r="BF51">
            <v>519600</v>
          </cell>
          <cell r="BG51" t="str">
            <v>ﾊﾞｰﾘﾝｸﾞ</v>
          </cell>
          <cell r="BH51">
            <v>450400</v>
          </cell>
          <cell r="BI51" t="str">
            <v>ﾊﾞｰﾘﾝｸﾞ</v>
          </cell>
          <cell r="BJ51">
            <v>482800</v>
          </cell>
        </row>
        <row r="52">
          <cell r="B52" t="str">
            <v>KD02165-Y112</v>
          </cell>
          <cell r="C52" t="str">
            <v>00</v>
          </cell>
          <cell r="D52" t="str">
            <v>12</v>
          </cell>
          <cell r="E52" t="str">
            <v>P</v>
          </cell>
          <cell r="F52">
            <v>188</v>
          </cell>
          <cell r="G52">
            <v>282</v>
          </cell>
          <cell r="S52">
            <v>14.25</v>
          </cell>
          <cell r="T52">
            <v>6.59</v>
          </cell>
          <cell r="W52">
            <v>2</v>
          </cell>
          <cell r="AY52" t="str">
            <v>総抜</v>
          </cell>
          <cell r="AZ52">
            <v>633080</v>
          </cell>
          <cell r="BA52" t="str">
            <v>絞り</v>
          </cell>
          <cell r="BB52">
            <v>568479.19999999995</v>
          </cell>
          <cell r="BC52" t="str">
            <v>1曲</v>
          </cell>
          <cell r="BD52">
            <v>558000</v>
          </cell>
          <cell r="BE52" t="str">
            <v>2曲</v>
          </cell>
          <cell r="BF52">
            <v>519600</v>
          </cell>
          <cell r="BG52" t="str">
            <v>ﾊﾞｰﾘﾝｸﾞ</v>
          </cell>
          <cell r="BH52">
            <v>450400</v>
          </cell>
          <cell r="BI52" t="str">
            <v>ﾊﾞｰﾘﾝｸﾞ</v>
          </cell>
          <cell r="BJ52">
            <v>482800</v>
          </cell>
        </row>
        <row r="53">
          <cell r="B53" t="str">
            <v>KD02165-Y117</v>
          </cell>
          <cell r="C53" t="str">
            <v>00</v>
          </cell>
          <cell r="D53" t="str">
            <v>03</v>
          </cell>
          <cell r="E53" t="str">
            <v>L</v>
          </cell>
          <cell r="F53">
            <v>5</v>
          </cell>
          <cell r="G53">
            <v>5</v>
          </cell>
          <cell r="AK53">
            <v>0.7</v>
          </cell>
          <cell r="AL53">
            <v>0.54</v>
          </cell>
          <cell r="DG53" t="str">
            <v>SUS304</v>
          </cell>
        </row>
        <row r="54">
          <cell r="B54" t="str">
            <v>KD02165-Y119</v>
          </cell>
          <cell r="C54" t="str">
            <v>00</v>
          </cell>
          <cell r="D54" t="str">
            <v>02</v>
          </cell>
          <cell r="E54" t="str">
            <v>L</v>
          </cell>
          <cell r="F54">
            <v>3</v>
          </cell>
          <cell r="G54">
            <v>3</v>
          </cell>
          <cell r="AK54">
            <v>0.65</v>
          </cell>
          <cell r="AL54">
            <v>0.54</v>
          </cell>
        </row>
        <row r="55">
          <cell r="B55" t="str">
            <v>KD02165-Y121</v>
          </cell>
          <cell r="C55" t="str">
            <v>00</v>
          </cell>
          <cell r="D55" t="str">
            <v>12</v>
          </cell>
          <cell r="E55" t="str">
            <v>P</v>
          </cell>
          <cell r="F55">
            <v>151</v>
          </cell>
          <cell r="G55">
            <v>151</v>
          </cell>
          <cell r="S55">
            <v>6.06</v>
          </cell>
          <cell r="T55">
            <v>4.2699999999999996</v>
          </cell>
          <cell r="W55">
            <v>1.6</v>
          </cell>
          <cell r="AY55" t="str">
            <v>総抜</v>
          </cell>
          <cell r="AZ55">
            <v>766052</v>
          </cell>
          <cell r="BA55" t="str">
            <v>絞り</v>
          </cell>
          <cell r="BB55">
            <v>574000</v>
          </cell>
          <cell r="BC55" t="str">
            <v>1曲</v>
          </cell>
          <cell r="BD55">
            <v>414400</v>
          </cell>
          <cell r="BE55" t="str">
            <v>ﾂﾌﾞｼ</v>
          </cell>
          <cell r="BF55">
            <v>398700</v>
          </cell>
        </row>
        <row r="56">
          <cell r="B56" t="str">
            <v>KD02165-Y131</v>
          </cell>
          <cell r="C56" t="str">
            <v>00</v>
          </cell>
          <cell r="D56" t="str">
            <v>11</v>
          </cell>
          <cell r="E56" t="str">
            <v>P</v>
          </cell>
          <cell r="F56">
            <v>178</v>
          </cell>
          <cell r="G56">
            <v>214</v>
          </cell>
          <cell r="I56" t="str">
            <v>P-ME</v>
          </cell>
          <cell r="J56">
            <v>11</v>
          </cell>
          <cell r="S56">
            <v>7.49</v>
          </cell>
          <cell r="T56">
            <v>5.52</v>
          </cell>
          <cell r="W56">
            <v>2.6</v>
          </cell>
          <cell r="AY56" t="str">
            <v>総抜</v>
          </cell>
          <cell r="AZ56">
            <v>769441</v>
          </cell>
          <cell r="BA56" t="str">
            <v>孔抜</v>
          </cell>
          <cell r="BB56">
            <v>780413</v>
          </cell>
          <cell r="BC56" t="str">
            <v>1曲</v>
          </cell>
          <cell r="BD56">
            <v>500357</v>
          </cell>
          <cell r="BE56" t="str">
            <v>2曲</v>
          </cell>
          <cell r="BF56">
            <v>487157</v>
          </cell>
          <cell r="BG56" t="str">
            <v>ﾀﾞﾎﾞ</v>
          </cell>
          <cell r="BH56">
            <v>420813</v>
          </cell>
          <cell r="BI56" t="str">
            <v>切欠</v>
          </cell>
          <cell r="BJ56">
            <v>396413</v>
          </cell>
          <cell r="DG56" t="str">
            <v>11版）型改造（金型起工済みの為、型費は未）</v>
          </cell>
        </row>
        <row r="57">
          <cell r="B57" t="str">
            <v>KD02165-Y132</v>
          </cell>
          <cell r="C57" t="str">
            <v>00</v>
          </cell>
          <cell r="D57" t="str">
            <v>04</v>
          </cell>
          <cell r="E57" t="str">
            <v>P</v>
          </cell>
          <cell r="F57">
            <v>36</v>
          </cell>
          <cell r="G57">
            <v>43</v>
          </cell>
          <cell r="S57">
            <v>4.38</v>
          </cell>
          <cell r="T57">
            <v>3.14</v>
          </cell>
          <cell r="W57">
            <v>1</v>
          </cell>
          <cell r="AY57" t="str">
            <v>総抜</v>
          </cell>
          <cell r="AZ57">
            <v>410863.17</v>
          </cell>
        </row>
        <row r="58">
          <cell r="B58" t="str">
            <v>KD02165-Y136</v>
          </cell>
          <cell r="C58" t="str">
            <v>00</v>
          </cell>
          <cell r="D58" t="str">
            <v>06</v>
          </cell>
          <cell r="E58" t="str">
            <v>MO</v>
          </cell>
          <cell r="F58">
            <v>15</v>
          </cell>
          <cell r="G58">
            <v>15</v>
          </cell>
          <cell r="H58">
            <v>2984</v>
          </cell>
          <cell r="O58">
            <v>2</v>
          </cell>
          <cell r="AM58">
            <v>150</v>
          </cell>
          <cell r="AN58">
            <v>40</v>
          </cell>
          <cell r="AO58">
            <v>1.5</v>
          </cell>
          <cell r="AP58">
            <v>6</v>
          </cell>
          <cell r="AY58" t="str">
            <v>ﾓｰﾙﾄﾞ</v>
          </cell>
          <cell r="AZ58">
            <v>1000000</v>
          </cell>
        </row>
        <row r="59">
          <cell r="B59" t="str">
            <v>KD02165-Y137</v>
          </cell>
          <cell r="C59" t="str">
            <v>00</v>
          </cell>
          <cell r="D59" t="str">
            <v>07</v>
          </cell>
          <cell r="E59" t="str">
            <v>MO</v>
          </cell>
          <cell r="F59">
            <v>23</v>
          </cell>
          <cell r="G59">
            <v>23</v>
          </cell>
          <cell r="H59">
            <v>9320</v>
          </cell>
          <cell r="O59">
            <v>4</v>
          </cell>
          <cell r="AM59">
            <v>300</v>
          </cell>
          <cell r="AN59">
            <v>60</v>
          </cell>
          <cell r="AO59">
            <v>1.8</v>
          </cell>
          <cell r="AP59">
            <v>6</v>
          </cell>
          <cell r="AY59" t="str">
            <v>ﾓｰﾙﾄﾞ</v>
          </cell>
          <cell r="AZ59">
            <v>1500000</v>
          </cell>
        </row>
        <row r="60">
          <cell r="B60" t="str">
            <v>KD02165-Y141</v>
          </cell>
          <cell r="C60" t="str">
            <v>00</v>
          </cell>
          <cell r="D60" t="str">
            <v>06</v>
          </cell>
          <cell r="E60" t="str">
            <v>P</v>
          </cell>
          <cell r="F60">
            <v>14</v>
          </cell>
          <cell r="G60">
            <v>17</v>
          </cell>
          <cell r="S60">
            <v>2.0099999999999998</v>
          </cell>
          <cell r="T60">
            <v>2.38</v>
          </cell>
          <cell r="W60">
            <v>1.6</v>
          </cell>
          <cell r="AY60" t="str">
            <v>？？？</v>
          </cell>
          <cell r="AZ60">
            <v>408866.67</v>
          </cell>
          <cell r="BA60" t="str">
            <v>？？？</v>
          </cell>
          <cell r="BB60">
            <v>283600</v>
          </cell>
          <cell r="BC60" t="str">
            <v>？？？</v>
          </cell>
          <cell r="BD60">
            <v>144000</v>
          </cell>
          <cell r="BE60" t="str">
            <v>？？？</v>
          </cell>
          <cell r="BF60">
            <v>158100</v>
          </cell>
          <cell r="BG60" t="str">
            <v>？？？</v>
          </cell>
          <cell r="BH60">
            <v>119100</v>
          </cell>
          <cell r="DG60" t="str">
            <v>金型起工済みの為、型費は未</v>
          </cell>
        </row>
        <row r="61">
          <cell r="B61" t="str">
            <v>KD02165-Y142</v>
          </cell>
          <cell r="C61" t="str">
            <v>00</v>
          </cell>
          <cell r="D61" t="str">
            <v>03</v>
          </cell>
          <cell r="E61" t="str">
            <v>P</v>
          </cell>
          <cell r="F61">
            <v>5</v>
          </cell>
          <cell r="G61">
            <v>6</v>
          </cell>
          <cell r="Q61">
            <v>1.0900000000000001</v>
          </cell>
          <cell r="R61">
            <v>1.43</v>
          </cell>
          <cell r="W61">
            <v>1</v>
          </cell>
          <cell r="AS61">
            <v>3.28</v>
          </cell>
          <cell r="AT61">
            <v>1.53</v>
          </cell>
          <cell r="AU61">
            <v>0.73</v>
          </cell>
          <cell r="AV61">
            <v>0.5</v>
          </cell>
          <cell r="AY61" t="str">
            <v>総抜</v>
          </cell>
          <cell r="AZ61">
            <v>120466.67</v>
          </cell>
          <cell r="BA61" t="str">
            <v>ﾀﾞﾎﾞ</v>
          </cell>
          <cell r="BB61">
            <v>140200</v>
          </cell>
          <cell r="BC61" t="str">
            <v>1曲</v>
          </cell>
          <cell r="BD61">
            <v>109400</v>
          </cell>
          <cell r="BE61" t="str">
            <v>2曲</v>
          </cell>
          <cell r="BF61">
            <v>111200</v>
          </cell>
          <cell r="DG61" t="str">
            <v>ﾒｰｶ打ち合わせにより工程変更。型費変更未</v>
          </cell>
        </row>
        <row r="62">
          <cell r="B62" t="str">
            <v>KD02165-Y145</v>
          </cell>
          <cell r="C62" t="str">
            <v>00</v>
          </cell>
          <cell r="D62" t="str">
            <v>02</v>
          </cell>
          <cell r="E62" t="str">
            <v>L</v>
          </cell>
          <cell r="F62">
            <v>3</v>
          </cell>
          <cell r="G62">
            <v>3</v>
          </cell>
          <cell r="AK62">
            <v>0.85</v>
          </cell>
          <cell r="AL62">
            <v>0.54</v>
          </cell>
        </row>
        <row r="63">
          <cell r="B63" t="str">
            <v>KD02165-Y151</v>
          </cell>
          <cell r="C63" t="str">
            <v>00</v>
          </cell>
          <cell r="D63" t="str">
            <v>06</v>
          </cell>
          <cell r="E63" t="str">
            <v>P</v>
          </cell>
          <cell r="F63">
            <v>10</v>
          </cell>
          <cell r="G63">
            <v>14</v>
          </cell>
          <cell r="Q63">
            <v>1.63</v>
          </cell>
          <cell r="R63">
            <v>1.66</v>
          </cell>
          <cell r="W63">
            <v>0.5</v>
          </cell>
          <cell r="AY63" t="str">
            <v>総抜</v>
          </cell>
          <cell r="AZ63">
            <v>178266.67</v>
          </cell>
          <cell r="BA63" t="str">
            <v>1曲</v>
          </cell>
          <cell r="BB63">
            <v>146600</v>
          </cell>
          <cell r="BC63" t="str">
            <v>2曲</v>
          </cell>
          <cell r="BD63">
            <v>161600</v>
          </cell>
        </row>
        <row r="64">
          <cell r="B64" t="str">
            <v>KD02165-Y155</v>
          </cell>
          <cell r="C64" t="str">
            <v>00</v>
          </cell>
          <cell r="D64" t="str">
            <v>05</v>
          </cell>
          <cell r="E64" t="str">
            <v>P</v>
          </cell>
          <cell r="F64">
            <v>58</v>
          </cell>
          <cell r="G64">
            <v>92</v>
          </cell>
          <cell r="Q64">
            <v>0.88</v>
          </cell>
          <cell r="R64">
            <v>0.93</v>
          </cell>
          <cell r="W64">
            <v>0.5</v>
          </cell>
          <cell r="AY64" t="str">
            <v>総抜</v>
          </cell>
          <cell r="AZ64">
            <v>134100</v>
          </cell>
          <cell r="BA64" t="str">
            <v>1曲</v>
          </cell>
          <cell r="BB64">
            <v>133700</v>
          </cell>
          <cell r="BC64" t="str">
            <v>2曲</v>
          </cell>
          <cell r="BD64">
            <v>114500</v>
          </cell>
          <cell r="DG64" t="str">
            <v>SUS631-CSP 金型起工済の為型費は未</v>
          </cell>
        </row>
        <row r="65">
          <cell r="B65" t="str">
            <v>KD02165-Y161</v>
          </cell>
          <cell r="C65" t="str">
            <v>00</v>
          </cell>
          <cell r="D65" t="str">
            <v>07</v>
          </cell>
          <cell r="E65" t="str">
            <v>P</v>
          </cell>
          <cell r="F65">
            <v>21</v>
          </cell>
          <cell r="G65">
            <v>23</v>
          </cell>
          <cell r="Q65">
            <v>2</v>
          </cell>
          <cell r="R65">
            <v>2.0099999999999998</v>
          </cell>
          <cell r="W65">
            <v>1.6</v>
          </cell>
          <cell r="AY65" t="str">
            <v>総抜</v>
          </cell>
          <cell r="AZ65">
            <v>338466.67</v>
          </cell>
          <cell r="BA65" t="str">
            <v>1曲</v>
          </cell>
          <cell r="BB65">
            <v>259200</v>
          </cell>
          <cell r="BC65" t="str">
            <v>2曲</v>
          </cell>
          <cell r="BD65">
            <v>248100</v>
          </cell>
          <cell r="BE65" t="str">
            <v>3曲</v>
          </cell>
          <cell r="BF65">
            <v>170100</v>
          </cell>
          <cell r="BG65" t="str">
            <v>孔抜ﾀﾞﾎﾞ</v>
          </cell>
          <cell r="BH65">
            <v>249300</v>
          </cell>
          <cell r="DG65" t="str">
            <v>金型起工済の為型費は未</v>
          </cell>
        </row>
        <row r="66">
          <cell r="B66" t="str">
            <v>KD02165-Y164</v>
          </cell>
          <cell r="C66" t="str">
            <v>00</v>
          </cell>
          <cell r="D66" t="str">
            <v>03</v>
          </cell>
          <cell r="E66" t="str">
            <v>L</v>
          </cell>
          <cell r="F66">
            <v>3</v>
          </cell>
          <cell r="G66">
            <v>3</v>
          </cell>
          <cell r="AK66">
            <v>1.32</v>
          </cell>
          <cell r="AL66">
            <v>0.54</v>
          </cell>
        </row>
        <row r="67">
          <cell r="B67" t="str">
            <v>KD02165-Y165</v>
          </cell>
          <cell r="C67" t="str">
            <v>00</v>
          </cell>
          <cell r="D67" t="str">
            <v>03</v>
          </cell>
          <cell r="E67" t="str">
            <v>L</v>
          </cell>
          <cell r="F67">
            <v>4</v>
          </cell>
          <cell r="G67">
            <v>4</v>
          </cell>
          <cell r="AK67">
            <v>1.27</v>
          </cell>
          <cell r="AL67">
            <v>0.54</v>
          </cell>
        </row>
        <row r="68">
          <cell r="B68" t="str">
            <v>KD02165-Y166</v>
          </cell>
          <cell r="C68" t="str">
            <v>00</v>
          </cell>
          <cell r="D68" t="str">
            <v>04</v>
          </cell>
          <cell r="E68" t="str">
            <v>L</v>
          </cell>
          <cell r="F68">
            <v>4</v>
          </cell>
          <cell r="G68">
            <v>4</v>
          </cell>
          <cell r="AK68">
            <v>1.19</v>
          </cell>
          <cell r="AL68">
            <v>0.54</v>
          </cell>
        </row>
        <row r="69">
          <cell r="B69" t="str">
            <v>KD02165-Y172</v>
          </cell>
          <cell r="C69" t="str">
            <v>00</v>
          </cell>
          <cell r="D69" t="str">
            <v>04</v>
          </cell>
          <cell r="E69" t="str">
            <v>MO</v>
          </cell>
          <cell r="F69">
            <v>7</v>
          </cell>
          <cell r="G69">
            <v>7</v>
          </cell>
          <cell r="H69">
            <v>966</v>
          </cell>
          <cell r="AM69">
            <v>75</v>
          </cell>
          <cell r="AN69">
            <v>25</v>
          </cell>
          <cell r="AO69">
            <v>0.5</v>
          </cell>
          <cell r="AP69">
            <v>6</v>
          </cell>
          <cell r="AY69" t="str">
            <v>ﾓｰﾙﾄﾞ</v>
          </cell>
          <cell r="AZ69">
            <v>1100000</v>
          </cell>
          <cell r="DG69" t="str">
            <v>Y172.Y173共取り 金型起工済の為型費は未変更</v>
          </cell>
        </row>
        <row r="70">
          <cell r="B70" t="str">
            <v>KD02165-Y173</v>
          </cell>
          <cell r="C70" t="str">
            <v>00</v>
          </cell>
          <cell r="D70" t="str">
            <v>04</v>
          </cell>
          <cell r="E70" t="str">
            <v>MO</v>
          </cell>
          <cell r="F70">
            <v>3</v>
          </cell>
          <cell r="G70">
            <v>3</v>
          </cell>
          <cell r="H70">
            <v>426</v>
          </cell>
          <cell r="AM70">
            <v>75</v>
          </cell>
          <cell r="AN70">
            <v>25</v>
          </cell>
          <cell r="AO70">
            <v>0.5</v>
          </cell>
          <cell r="AP70">
            <v>6</v>
          </cell>
          <cell r="DG70" t="str">
            <v>Y172.Y173共取り</v>
          </cell>
        </row>
        <row r="71">
          <cell r="B71" t="str">
            <v>KD02165-Y175</v>
          </cell>
          <cell r="C71" t="str">
            <v>00</v>
          </cell>
          <cell r="D71" t="str">
            <v>04</v>
          </cell>
          <cell r="E71" t="str">
            <v>L</v>
          </cell>
          <cell r="F71">
            <v>10</v>
          </cell>
          <cell r="G71">
            <v>10</v>
          </cell>
          <cell r="AG71">
            <v>1</v>
          </cell>
          <cell r="AH71">
            <v>0.2</v>
          </cell>
          <cell r="AI71">
            <v>2.81</v>
          </cell>
          <cell r="AJ71">
            <v>1</v>
          </cell>
          <cell r="AK71">
            <v>1.54</v>
          </cell>
          <cell r="AL71">
            <v>0.54</v>
          </cell>
        </row>
        <row r="72">
          <cell r="B72" t="str">
            <v>KD02165-Y185</v>
          </cell>
          <cell r="C72" t="str">
            <v>00</v>
          </cell>
          <cell r="D72" t="str">
            <v>07</v>
          </cell>
          <cell r="E72" t="str">
            <v>P</v>
          </cell>
          <cell r="F72">
            <v>9</v>
          </cell>
          <cell r="G72">
            <v>9</v>
          </cell>
          <cell r="Q72">
            <v>5.39</v>
          </cell>
          <cell r="R72">
            <v>1.2</v>
          </cell>
          <cell r="W72">
            <v>2</v>
          </cell>
          <cell r="AS72">
            <v>2.78</v>
          </cell>
          <cell r="AT72">
            <v>1.04</v>
          </cell>
          <cell r="DG72" t="str">
            <v>量産手造り</v>
          </cell>
        </row>
        <row r="73">
          <cell r="B73" t="str">
            <v>KD02165-Y187</v>
          </cell>
          <cell r="C73" t="str">
            <v>00</v>
          </cell>
          <cell r="D73" t="str">
            <v>04</v>
          </cell>
          <cell r="E73" t="str">
            <v>P</v>
          </cell>
          <cell r="F73">
            <v>4</v>
          </cell>
          <cell r="G73">
            <v>4</v>
          </cell>
          <cell r="Q73">
            <v>1.08</v>
          </cell>
          <cell r="R73">
            <v>1.1599999999999999</v>
          </cell>
          <cell r="W73">
            <v>2</v>
          </cell>
          <cell r="AS73">
            <v>2.16</v>
          </cell>
          <cell r="AT73">
            <v>1.1100000000000001</v>
          </cell>
          <cell r="AU73">
            <v>1.05</v>
          </cell>
          <cell r="AV73">
            <v>0.5</v>
          </cell>
          <cell r="AY73" t="str">
            <v>総抜き</v>
          </cell>
          <cell r="AZ73">
            <v>178666.67</v>
          </cell>
          <cell r="BA73" t="str">
            <v>ﾀﾞﾎﾞ</v>
          </cell>
          <cell r="BB73">
            <v>91600</v>
          </cell>
          <cell r="BC73" t="str">
            <v>1曲げ</v>
          </cell>
          <cell r="BD73">
            <v>109400</v>
          </cell>
        </row>
        <row r="74">
          <cell r="B74" t="str">
            <v>KD02165-Y193</v>
          </cell>
          <cell r="C74" t="str">
            <v>00</v>
          </cell>
          <cell r="D74" t="str">
            <v>07</v>
          </cell>
          <cell r="E74" t="str">
            <v>P</v>
          </cell>
          <cell r="F74">
            <v>13</v>
          </cell>
          <cell r="G74">
            <v>16</v>
          </cell>
          <cell r="Q74">
            <v>0.85</v>
          </cell>
          <cell r="R74">
            <v>1.1000000000000001</v>
          </cell>
          <cell r="W74">
            <v>0.5</v>
          </cell>
          <cell r="AS74">
            <v>3.74</v>
          </cell>
          <cell r="AT74">
            <v>1.89</v>
          </cell>
          <cell r="AY74" t="str">
            <v>総抜</v>
          </cell>
          <cell r="AZ74">
            <v>218133.33</v>
          </cell>
          <cell r="BA74" t="str">
            <v>1曲</v>
          </cell>
          <cell r="BB74">
            <v>186800</v>
          </cell>
          <cell r="BC74" t="str">
            <v>2曲</v>
          </cell>
          <cell r="BD74">
            <v>171200</v>
          </cell>
          <cell r="DG74" t="str">
            <v>型起工済の為型費は未</v>
          </cell>
        </row>
        <row r="75">
          <cell r="B75" t="str">
            <v>KD02165-Y194</v>
          </cell>
          <cell r="C75" t="str">
            <v>00</v>
          </cell>
          <cell r="D75" t="str">
            <v>04</v>
          </cell>
          <cell r="E75" t="str">
            <v>P</v>
          </cell>
          <cell r="F75">
            <v>13</v>
          </cell>
          <cell r="G75">
            <v>16</v>
          </cell>
          <cell r="Q75">
            <v>0.71</v>
          </cell>
          <cell r="R75">
            <v>0.93</v>
          </cell>
          <cell r="W75">
            <v>0.5</v>
          </cell>
          <cell r="AS75">
            <v>2.78</v>
          </cell>
          <cell r="AT75">
            <v>1.69</v>
          </cell>
          <cell r="AY75" t="str">
            <v>総抜</v>
          </cell>
          <cell r="AZ75">
            <v>138566.67000000001</v>
          </cell>
          <cell r="BA75" t="str">
            <v>1曲</v>
          </cell>
          <cell r="BB75">
            <v>158300</v>
          </cell>
          <cell r="BC75" t="str">
            <v>2曲</v>
          </cell>
          <cell r="BD75">
            <v>183800</v>
          </cell>
        </row>
        <row r="76">
          <cell r="B76" t="str">
            <v>KD02165-Y201</v>
          </cell>
          <cell r="C76" t="str">
            <v>00</v>
          </cell>
          <cell r="D76" t="str">
            <v>03</v>
          </cell>
          <cell r="E76" t="str">
            <v>P</v>
          </cell>
          <cell r="F76">
            <v>5</v>
          </cell>
          <cell r="G76">
            <v>7</v>
          </cell>
          <cell r="Q76">
            <v>0.98</v>
          </cell>
          <cell r="R76">
            <v>1.08</v>
          </cell>
          <cell r="W76">
            <v>1.6</v>
          </cell>
          <cell r="AS76">
            <v>1.62</v>
          </cell>
          <cell r="AT76">
            <v>0.79</v>
          </cell>
          <cell r="AU76">
            <v>1.1100000000000001</v>
          </cell>
          <cell r="AV76">
            <v>0.5</v>
          </cell>
          <cell r="AY76" t="str">
            <v>総抜き</v>
          </cell>
          <cell r="AZ76">
            <v>174500</v>
          </cell>
          <cell r="BA76" t="str">
            <v>1曲げ</v>
          </cell>
          <cell r="BB76">
            <v>125800</v>
          </cell>
          <cell r="BC76" t="str">
            <v>2曲げ</v>
          </cell>
          <cell r="BD76">
            <v>125800</v>
          </cell>
        </row>
        <row r="77">
          <cell r="B77" t="str">
            <v>KD02165-Y202</v>
          </cell>
          <cell r="C77" t="str">
            <v>00</v>
          </cell>
          <cell r="D77" t="str">
            <v>03</v>
          </cell>
          <cell r="E77" t="str">
            <v>P</v>
          </cell>
          <cell r="F77">
            <v>1</v>
          </cell>
          <cell r="G77">
            <v>2</v>
          </cell>
          <cell r="Q77">
            <v>0.67</v>
          </cell>
          <cell r="R77">
            <v>1.08</v>
          </cell>
          <cell r="W77">
            <v>1.6</v>
          </cell>
          <cell r="AS77">
            <v>1.52</v>
          </cell>
          <cell r="AT77">
            <v>1.1100000000000001</v>
          </cell>
          <cell r="AY77" t="str">
            <v>総抜き</v>
          </cell>
          <cell r="AZ77">
            <v>113100</v>
          </cell>
          <cell r="BA77" t="str">
            <v>1曲げ</v>
          </cell>
          <cell r="BB77">
            <v>83800</v>
          </cell>
          <cell r="BC77" t="str">
            <v>2曲げ</v>
          </cell>
          <cell r="BD77">
            <v>83800</v>
          </cell>
          <cell r="DG77" t="str">
            <v>金型起工済の為型費は未</v>
          </cell>
        </row>
        <row r="78">
          <cell r="B78" t="str">
            <v>KD02165-Y204</v>
          </cell>
          <cell r="C78" t="str">
            <v>00</v>
          </cell>
          <cell r="D78" t="str">
            <v>05</v>
          </cell>
          <cell r="E78" t="str">
            <v>P</v>
          </cell>
          <cell r="F78">
            <v>64</v>
          </cell>
          <cell r="G78">
            <v>85</v>
          </cell>
          <cell r="S78">
            <v>1.61</v>
          </cell>
          <cell r="T78">
            <v>2.08</v>
          </cell>
          <cell r="W78">
            <v>1</v>
          </cell>
          <cell r="AY78" t="str">
            <v>総抜</v>
          </cell>
          <cell r="AZ78">
            <v>1222189.33</v>
          </cell>
          <cell r="BA78" t="str">
            <v>孔抜</v>
          </cell>
          <cell r="BB78">
            <v>1000200</v>
          </cell>
          <cell r="BC78" t="str">
            <v>1曲</v>
          </cell>
          <cell r="BD78">
            <v>401300</v>
          </cell>
          <cell r="BE78" t="str">
            <v>4曲</v>
          </cell>
          <cell r="BF78">
            <v>381200</v>
          </cell>
          <cell r="DG78" t="str">
            <v>04版）型改造（金型起工済みの為、型費は未）</v>
          </cell>
        </row>
        <row r="79">
          <cell r="B79" t="str">
            <v>KD02165-Y205</v>
          </cell>
          <cell r="C79" t="str">
            <v>00</v>
          </cell>
          <cell r="D79" t="str">
            <v>09</v>
          </cell>
          <cell r="E79" t="str">
            <v>P</v>
          </cell>
          <cell r="F79">
            <v>80</v>
          </cell>
          <cell r="G79">
            <v>106</v>
          </cell>
          <cell r="S79">
            <v>5.41</v>
          </cell>
          <cell r="T79">
            <v>3.23</v>
          </cell>
          <cell r="W79">
            <v>1</v>
          </cell>
          <cell r="AY79" t="str">
            <v>総抜</v>
          </cell>
          <cell r="AZ79">
            <v>765366.67</v>
          </cell>
          <cell r="BA79" t="str">
            <v>1曲</v>
          </cell>
          <cell r="BB79">
            <v>467700</v>
          </cell>
          <cell r="BC79" t="str">
            <v>2曲</v>
          </cell>
          <cell r="BD79">
            <v>436500</v>
          </cell>
          <cell r="DG79" t="str">
            <v>金型起工済みの為、型費は未</v>
          </cell>
        </row>
        <row r="80">
          <cell r="B80" t="str">
            <v>KD02165-Y206</v>
          </cell>
          <cell r="C80" t="str">
            <v>00</v>
          </cell>
          <cell r="D80" t="str">
            <v>04</v>
          </cell>
          <cell r="E80" t="str">
            <v>P</v>
          </cell>
          <cell r="F80">
            <v>2</v>
          </cell>
          <cell r="G80">
            <v>2</v>
          </cell>
          <cell r="Q80">
            <v>0.64</v>
          </cell>
          <cell r="R80">
            <v>0.49</v>
          </cell>
          <cell r="W80">
            <v>1</v>
          </cell>
          <cell r="AS80">
            <v>0.91</v>
          </cell>
          <cell r="AT80">
            <v>0.32</v>
          </cell>
          <cell r="AU80">
            <v>0.3</v>
          </cell>
          <cell r="AV80">
            <v>0.5</v>
          </cell>
          <cell r="AY80" t="str">
            <v>総抜</v>
          </cell>
          <cell r="AZ80">
            <v>103333.33</v>
          </cell>
          <cell r="DG80" t="str">
            <v>金型起工済の為型費は未</v>
          </cell>
        </row>
        <row r="81">
          <cell r="B81" t="str">
            <v>KD02165-Y208</v>
          </cell>
          <cell r="C81" t="str">
            <v>00</v>
          </cell>
          <cell r="D81" t="str">
            <v>02</v>
          </cell>
          <cell r="E81" t="str">
            <v>P</v>
          </cell>
          <cell r="F81">
            <v>6</v>
          </cell>
          <cell r="G81">
            <v>8</v>
          </cell>
          <cell r="Q81">
            <v>0.98</v>
          </cell>
          <cell r="R81">
            <v>1.08</v>
          </cell>
          <cell r="W81">
            <v>1.6</v>
          </cell>
          <cell r="AS81">
            <v>3.1</v>
          </cell>
          <cell r="AT81">
            <v>1.73</v>
          </cell>
          <cell r="AY81" t="str">
            <v>総抜き</v>
          </cell>
          <cell r="AZ81">
            <v>176766.67</v>
          </cell>
          <cell r="BA81" t="str">
            <v>1曲げ</v>
          </cell>
          <cell r="BB81">
            <v>146700</v>
          </cell>
          <cell r="BC81" t="str">
            <v>2曲げ</v>
          </cell>
          <cell r="BD81">
            <v>125800</v>
          </cell>
        </row>
        <row r="82">
          <cell r="B82" t="str">
            <v>KD02165-Y209</v>
          </cell>
          <cell r="C82" t="str">
            <v>00</v>
          </cell>
          <cell r="D82" t="str">
            <v>03</v>
          </cell>
          <cell r="E82" t="str">
            <v>P</v>
          </cell>
          <cell r="F82">
            <v>2</v>
          </cell>
          <cell r="G82">
            <v>3</v>
          </cell>
          <cell r="Q82">
            <v>0.67</v>
          </cell>
          <cell r="R82">
            <v>1.08</v>
          </cell>
          <cell r="W82">
            <v>1.6</v>
          </cell>
          <cell r="AY82" t="str">
            <v>総抜</v>
          </cell>
          <cell r="AZ82">
            <v>122500</v>
          </cell>
          <cell r="BA82" t="str">
            <v>1曲</v>
          </cell>
          <cell r="BB82">
            <v>83800</v>
          </cell>
          <cell r="BC82" t="str">
            <v>2曲</v>
          </cell>
          <cell r="BD82">
            <v>83800</v>
          </cell>
        </row>
        <row r="83">
          <cell r="B83" t="str">
            <v>KD02165-Y220</v>
          </cell>
          <cell r="C83" t="str">
            <v>00</v>
          </cell>
          <cell r="D83" t="str">
            <v>04</v>
          </cell>
          <cell r="E83" t="str">
            <v>P</v>
          </cell>
          <cell r="F83">
            <v>5</v>
          </cell>
          <cell r="G83">
            <v>7</v>
          </cell>
          <cell r="Q83">
            <v>1.08</v>
          </cell>
          <cell r="R83">
            <v>1.36</v>
          </cell>
          <cell r="W83">
            <v>2</v>
          </cell>
          <cell r="AY83" t="str">
            <v>総抜</v>
          </cell>
          <cell r="AZ83">
            <v>142300</v>
          </cell>
          <cell r="BA83" t="str">
            <v>1曲</v>
          </cell>
          <cell r="BB83">
            <v>106500</v>
          </cell>
          <cell r="BC83" t="str">
            <v>2曲</v>
          </cell>
          <cell r="BD83">
            <v>101400</v>
          </cell>
          <cell r="DG83" t="str">
            <v>カシメ後曲げ。金型起工済みの為、型費は未</v>
          </cell>
        </row>
        <row r="84">
          <cell r="B84" t="str">
            <v>KD02165-Y221</v>
          </cell>
          <cell r="C84" t="str">
            <v>00</v>
          </cell>
          <cell r="D84" t="str">
            <v>03</v>
          </cell>
          <cell r="E84" t="str">
            <v>L</v>
          </cell>
          <cell r="F84">
            <v>14</v>
          </cell>
          <cell r="G84">
            <v>14</v>
          </cell>
          <cell r="AK84">
            <v>1.33</v>
          </cell>
          <cell r="AL84">
            <v>0.54</v>
          </cell>
        </row>
        <row r="85">
          <cell r="B85" t="str">
            <v>KD02165-Y226</v>
          </cell>
          <cell r="C85" t="str">
            <v>00</v>
          </cell>
          <cell r="D85" t="str">
            <v>04</v>
          </cell>
          <cell r="E85" t="str">
            <v>P</v>
          </cell>
          <cell r="F85">
            <v>20</v>
          </cell>
          <cell r="G85">
            <v>24</v>
          </cell>
          <cell r="Q85">
            <v>1.78</v>
          </cell>
          <cell r="R85">
            <v>1.69</v>
          </cell>
          <cell r="W85">
            <v>1</v>
          </cell>
          <cell r="AY85" t="str">
            <v>総抜</v>
          </cell>
          <cell r="AZ85">
            <v>204466.67</v>
          </cell>
          <cell r="BA85" t="str">
            <v>1曲</v>
          </cell>
          <cell r="BB85">
            <v>270300</v>
          </cell>
          <cell r="BC85" t="str">
            <v>2曲</v>
          </cell>
          <cell r="BD85">
            <v>313800</v>
          </cell>
          <cell r="DG85" t="str">
            <v>金型起工済の為型費は未</v>
          </cell>
        </row>
        <row r="86">
          <cell r="B86" t="str">
            <v>KD02165-Y230</v>
          </cell>
          <cell r="C86" t="str">
            <v>00</v>
          </cell>
          <cell r="D86" t="str">
            <v>03</v>
          </cell>
          <cell r="E86" t="str">
            <v>P</v>
          </cell>
          <cell r="F86">
            <v>16</v>
          </cell>
          <cell r="G86">
            <v>21</v>
          </cell>
          <cell r="Q86">
            <v>1.85</v>
          </cell>
          <cell r="R86">
            <v>1.76</v>
          </cell>
          <cell r="W86">
            <v>0.5</v>
          </cell>
          <cell r="AS86">
            <v>3.7</v>
          </cell>
          <cell r="AT86">
            <v>2.14</v>
          </cell>
          <cell r="AY86" t="str">
            <v>総抜</v>
          </cell>
          <cell r="AZ86">
            <v>236033.33</v>
          </cell>
          <cell r="BA86" t="str">
            <v>1曲</v>
          </cell>
          <cell r="BB86">
            <v>203500</v>
          </cell>
          <cell r="BC86" t="str">
            <v>2曲</v>
          </cell>
          <cell r="BD86">
            <v>220600</v>
          </cell>
          <cell r="DG86" t="str">
            <v>金型起工済の為型費は未</v>
          </cell>
        </row>
        <row r="87">
          <cell r="B87" t="str">
            <v>KD02165-Y231</v>
          </cell>
          <cell r="C87" t="str">
            <v>00</v>
          </cell>
          <cell r="D87" t="str">
            <v>03</v>
          </cell>
          <cell r="E87" t="str">
            <v>P</v>
          </cell>
          <cell r="F87">
            <v>27</v>
          </cell>
          <cell r="G87">
            <v>34</v>
          </cell>
          <cell r="Q87">
            <v>1.88</v>
          </cell>
          <cell r="R87">
            <v>1.76</v>
          </cell>
          <cell r="W87">
            <v>0.5</v>
          </cell>
          <cell r="AS87">
            <v>4.0199999999999996</v>
          </cell>
          <cell r="AT87">
            <v>2.5499999999999998</v>
          </cell>
          <cell r="AU87">
            <v>1.53</v>
          </cell>
          <cell r="AV87">
            <v>0.5</v>
          </cell>
          <cell r="AY87" t="str">
            <v>総抜</v>
          </cell>
          <cell r="AZ87">
            <v>245766.67</v>
          </cell>
          <cell r="BA87" t="str">
            <v>1曲</v>
          </cell>
          <cell r="BB87">
            <v>268300</v>
          </cell>
          <cell r="BC87" t="str">
            <v>2曲</v>
          </cell>
          <cell r="BD87">
            <v>248200</v>
          </cell>
          <cell r="DG87" t="str">
            <v>金型起工済の為型費は未</v>
          </cell>
        </row>
        <row r="88">
          <cell r="B88" t="str">
            <v>KD02165-Y235</v>
          </cell>
          <cell r="C88" t="str">
            <v>00</v>
          </cell>
          <cell r="D88" t="str">
            <v>04</v>
          </cell>
          <cell r="E88" t="str">
            <v>P</v>
          </cell>
          <cell r="F88">
            <v>16</v>
          </cell>
          <cell r="G88">
            <v>20</v>
          </cell>
          <cell r="Q88">
            <v>1.36</v>
          </cell>
          <cell r="R88">
            <v>1.1200000000000001</v>
          </cell>
          <cell r="W88">
            <v>1</v>
          </cell>
          <cell r="AS88">
            <v>2.48</v>
          </cell>
          <cell r="AT88">
            <v>1</v>
          </cell>
          <cell r="AU88">
            <v>1.55</v>
          </cell>
          <cell r="AV88">
            <v>0.5</v>
          </cell>
          <cell r="AY88" t="str">
            <v>総抜</v>
          </cell>
          <cell r="AZ88">
            <v>253833.33</v>
          </cell>
          <cell r="BA88" t="str">
            <v>1曲</v>
          </cell>
          <cell r="BB88">
            <v>200800</v>
          </cell>
          <cell r="BC88" t="str">
            <v>2曲</v>
          </cell>
          <cell r="BD88">
            <v>221500</v>
          </cell>
          <cell r="DG88" t="str">
            <v>金型起工済の為型費は未</v>
          </cell>
        </row>
        <row r="89">
          <cell r="B89" t="str">
            <v>KD02165-Y255</v>
          </cell>
          <cell r="C89" t="str">
            <v>00</v>
          </cell>
          <cell r="D89" t="str">
            <v>02</v>
          </cell>
          <cell r="E89" t="str">
            <v>MO</v>
          </cell>
          <cell r="F89">
            <v>4</v>
          </cell>
          <cell r="G89">
            <v>4</v>
          </cell>
          <cell r="H89">
            <v>482</v>
          </cell>
          <cell r="AM89">
            <v>50</v>
          </cell>
          <cell r="AN89">
            <v>30</v>
          </cell>
          <cell r="AO89">
            <v>0.8</v>
          </cell>
          <cell r="AP89">
            <v>6</v>
          </cell>
          <cell r="AY89" t="str">
            <v>ﾓｰﾙﾄﾞ</v>
          </cell>
          <cell r="AZ89">
            <v>600000</v>
          </cell>
          <cell r="DG89" t="str">
            <v>ﾓｰﾙﾄﾞ型500千冷やし治具100千</v>
          </cell>
        </row>
        <row r="90">
          <cell r="B90" t="str">
            <v>KD02165-Y256</v>
          </cell>
          <cell r="C90" t="str">
            <v>00</v>
          </cell>
          <cell r="D90" t="str">
            <v>01</v>
          </cell>
          <cell r="E90" t="str">
            <v>MO</v>
          </cell>
          <cell r="F90">
            <v>4</v>
          </cell>
          <cell r="G90">
            <v>4</v>
          </cell>
          <cell r="H90">
            <v>482</v>
          </cell>
          <cell r="AM90">
            <v>50</v>
          </cell>
          <cell r="AN90">
            <v>30</v>
          </cell>
          <cell r="AO90">
            <v>0.8</v>
          </cell>
          <cell r="AP90">
            <v>6</v>
          </cell>
          <cell r="AY90" t="str">
            <v>ﾓｰﾙﾄﾞ</v>
          </cell>
          <cell r="AZ90">
            <v>600000</v>
          </cell>
          <cell r="DG90" t="str">
            <v>Y255と金型共通（色違い）ﾓｰﾙﾄﾞ型500千冷やし治具100千</v>
          </cell>
        </row>
        <row r="91">
          <cell r="B91" t="str">
            <v>KD02165-Y260</v>
          </cell>
          <cell r="C91" t="str">
            <v>00</v>
          </cell>
          <cell r="D91" t="str">
            <v>02</v>
          </cell>
          <cell r="E91" t="str">
            <v>P</v>
          </cell>
          <cell r="F91">
            <v>3</v>
          </cell>
          <cell r="G91">
            <v>3</v>
          </cell>
          <cell r="Q91">
            <v>1.86</v>
          </cell>
          <cell r="R91">
            <v>1.19</v>
          </cell>
          <cell r="W91">
            <v>1.6</v>
          </cell>
          <cell r="DG91" t="str">
            <v>量産手造り</v>
          </cell>
        </row>
        <row r="92">
          <cell r="B92" t="str">
            <v>KD02165-Y301</v>
          </cell>
          <cell r="C92" t="str">
            <v>00</v>
          </cell>
          <cell r="D92" t="str">
            <v>08</v>
          </cell>
          <cell r="E92" t="str">
            <v>P</v>
          </cell>
          <cell r="F92">
            <v>376</v>
          </cell>
          <cell r="G92">
            <v>751</v>
          </cell>
          <cell r="S92">
            <v>33.26</v>
          </cell>
          <cell r="T92">
            <v>6.18</v>
          </cell>
          <cell r="W92">
            <v>2</v>
          </cell>
          <cell r="AY92" t="str">
            <v>総抜</v>
          </cell>
          <cell r="AZ92">
            <v>1987028.83</v>
          </cell>
          <cell r="BA92" t="str">
            <v>孔抜</v>
          </cell>
          <cell r="BB92">
            <v>1986991.5</v>
          </cell>
          <cell r="BC92" t="str">
            <v>ﾊﾞｰﾘﾝｸﾞ</v>
          </cell>
          <cell r="BD92">
            <v>928495.5</v>
          </cell>
          <cell r="BE92" t="str">
            <v>1曲</v>
          </cell>
          <cell r="BF92">
            <v>1341749.5</v>
          </cell>
          <cell r="DG92" t="str">
            <v>金型起工済みの為、型費は未</v>
          </cell>
        </row>
        <row r="93">
          <cell r="B93" t="str">
            <v>KD02165-Y303</v>
          </cell>
          <cell r="C93" t="str">
            <v>00</v>
          </cell>
          <cell r="D93" t="str">
            <v>06</v>
          </cell>
          <cell r="E93" t="str">
            <v>P</v>
          </cell>
          <cell r="F93">
            <v>188</v>
          </cell>
          <cell r="G93">
            <v>251</v>
          </cell>
          <cell r="S93">
            <v>18.02</v>
          </cell>
          <cell r="T93">
            <v>6.09</v>
          </cell>
          <cell r="W93">
            <v>2</v>
          </cell>
          <cell r="AY93" t="str">
            <v>総抜</v>
          </cell>
          <cell r="AZ93">
            <v>1271445.5</v>
          </cell>
          <cell r="BA93" t="str">
            <v>ﾊﾞｰﾘﾝｸﾞ</v>
          </cell>
          <cell r="BB93">
            <v>692077.5</v>
          </cell>
          <cell r="BC93" t="str">
            <v>1曲</v>
          </cell>
          <cell r="BD93">
            <v>408705</v>
          </cell>
          <cell r="BE93" t="str">
            <v>2曲</v>
          </cell>
          <cell r="BF93">
            <v>408705</v>
          </cell>
          <cell r="BG93" t="str">
            <v>3曲</v>
          </cell>
          <cell r="BH93">
            <v>374390</v>
          </cell>
        </row>
        <row r="94">
          <cell r="B94" t="str">
            <v>KD02165-Y305</v>
          </cell>
          <cell r="C94" t="str">
            <v>00</v>
          </cell>
          <cell r="D94" t="str">
            <v>03</v>
          </cell>
          <cell r="E94" t="str">
            <v>P</v>
          </cell>
          <cell r="F94">
            <v>188</v>
          </cell>
          <cell r="G94">
            <v>251</v>
          </cell>
          <cell r="S94">
            <v>14.41</v>
          </cell>
          <cell r="T94">
            <v>2.0299999999999998</v>
          </cell>
          <cell r="W94">
            <v>2</v>
          </cell>
          <cell r="AY94" t="str">
            <v>総抜</v>
          </cell>
          <cell r="AZ94">
            <v>1193421.33</v>
          </cell>
          <cell r="BA94" t="str">
            <v>ﾊﾞｰﾘﾝｸﾞ</v>
          </cell>
          <cell r="BB94">
            <v>501988</v>
          </cell>
        </row>
        <row r="95">
          <cell r="B95" t="str">
            <v>KD02165-Y307</v>
          </cell>
          <cell r="C95" t="str">
            <v>00</v>
          </cell>
          <cell r="D95" t="str">
            <v>06</v>
          </cell>
          <cell r="E95" t="str">
            <v>P</v>
          </cell>
          <cell r="F95">
            <v>188</v>
          </cell>
          <cell r="G95">
            <v>188</v>
          </cell>
          <cell r="S95">
            <v>3.8</v>
          </cell>
          <cell r="T95">
            <v>2.89</v>
          </cell>
          <cell r="W95">
            <v>2</v>
          </cell>
          <cell r="AY95" t="str">
            <v>総抜</v>
          </cell>
          <cell r="AZ95">
            <v>460566.67</v>
          </cell>
          <cell r="BA95" t="str">
            <v>ﾘﾌﾞ整形</v>
          </cell>
          <cell r="BB95">
            <v>474820</v>
          </cell>
          <cell r="BC95" t="str">
            <v>1曲</v>
          </cell>
          <cell r="BD95">
            <v>346400</v>
          </cell>
          <cell r="BE95" t="str">
            <v>ﾂﾌﾞｼ</v>
          </cell>
          <cell r="BF95">
            <v>398700</v>
          </cell>
        </row>
        <row r="96">
          <cell r="B96" t="str">
            <v>KD02165-Y401</v>
          </cell>
          <cell r="C96" t="str">
            <v>00</v>
          </cell>
          <cell r="D96" t="str">
            <v>01</v>
          </cell>
          <cell r="E96" t="str">
            <v>P</v>
          </cell>
          <cell r="F96">
            <v>931</v>
          </cell>
          <cell r="G96">
            <v>931</v>
          </cell>
          <cell r="S96">
            <v>49.85</v>
          </cell>
          <cell r="T96">
            <v>8.2799999999999994</v>
          </cell>
          <cell r="W96">
            <v>2</v>
          </cell>
          <cell r="AY96" t="str">
            <v>総抜</v>
          </cell>
          <cell r="AZ96">
            <v>1523014.4</v>
          </cell>
          <cell r="BA96" t="str">
            <v>孔ﾊﾞｰﾘﾝｸﾞ1</v>
          </cell>
          <cell r="BB96">
            <v>2547200.7999999998</v>
          </cell>
          <cell r="BC96" t="str">
            <v>孔ﾊﾞｰﾘﾝｸﾞ2</v>
          </cell>
          <cell r="BD96">
            <v>2823990.8</v>
          </cell>
          <cell r="BE96" t="str">
            <v>1曲</v>
          </cell>
          <cell r="BF96">
            <v>1488577.2</v>
          </cell>
          <cell r="BG96" t="str">
            <v>2曲</v>
          </cell>
          <cell r="BH96">
            <v>757677.2</v>
          </cell>
          <cell r="BI96" t="str">
            <v>3曲</v>
          </cell>
          <cell r="BJ96">
            <v>757677.2</v>
          </cell>
          <cell r="BK96" t="str">
            <v>4曲</v>
          </cell>
          <cell r="BL96">
            <v>757677.2</v>
          </cell>
          <cell r="BM96" t="str">
            <v>5曲</v>
          </cell>
          <cell r="BN96">
            <v>900421.6</v>
          </cell>
          <cell r="BO96" t="str">
            <v>6曲</v>
          </cell>
          <cell r="BP96">
            <v>809532.8</v>
          </cell>
          <cell r="BQ96" t="str">
            <v>7曲</v>
          </cell>
          <cell r="BR96">
            <v>809532.8</v>
          </cell>
          <cell r="DG96" t="str">
            <v>ランクＡ</v>
          </cell>
        </row>
        <row r="97">
          <cell r="B97" t="str">
            <v>KD02165-Y403</v>
          </cell>
          <cell r="C97" t="str">
            <v>00</v>
          </cell>
          <cell r="D97" t="str">
            <v>01</v>
          </cell>
          <cell r="E97" t="str">
            <v>P</v>
          </cell>
          <cell r="F97">
            <v>233</v>
          </cell>
          <cell r="G97">
            <v>233</v>
          </cell>
          <cell r="I97" t="str">
            <v>外観Ｂ</v>
          </cell>
          <cell r="J97">
            <v>150</v>
          </cell>
          <cell r="S97">
            <v>21.42</v>
          </cell>
          <cell r="T97">
            <v>4.93</v>
          </cell>
          <cell r="W97">
            <v>2</v>
          </cell>
          <cell r="AY97" t="str">
            <v>総抜</v>
          </cell>
          <cell r="AZ97">
            <v>860560.5</v>
          </cell>
          <cell r="BA97" t="str">
            <v>孔抜</v>
          </cell>
          <cell r="BB97">
            <v>1179600.5</v>
          </cell>
          <cell r="BC97" t="str">
            <v>ﾊﾞｰﾘﾝｸﾞ</v>
          </cell>
          <cell r="BD97">
            <v>727600.5</v>
          </cell>
          <cell r="BE97" t="str">
            <v>1曲</v>
          </cell>
          <cell r="BF97">
            <v>598694.5</v>
          </cell>
          <cell r="BG97" t="str">
            <v>2曲</v>
          </cell>
          <cell r="BH97">
            <v>598694.5</v>
          </cell>
          <cell r="BI97" t="str">
            <v>3曲</v>
          </cell>
          <cell r="BJ97">
            <v>598694.5</v>
          </cell>
          <cell r="DG97" t="str">
            <v>ランクＡ、外観Ｂ追加</v>
          </cell>
        </row>
        <row r="98">
          <cell r="B98" t="str">
            <v>KD02165-Y405</v>
          </cell>
          <cell r="C98" t="str">
            <v>00</v>
          </cell>
          <cell r="D98" t="str">
            <v>01</v>
          </cell>
          <cell r="E98" t="str">
            <v>P</v>
          </cell>
          <cell r="F98">
            <v>233</v>
          </cell>
          <cell r="G98">
            <v>311</v>
          </cell>
          <cell r="S98">
            <v>19.170000000000002</v>
          </cell>
          <cell r="T98">
            <v>2.0699999999999998</v>
          </cell>
          <cell r="W98">
            <v>2</v>
          </cell>
          <cell r="AY98" t="str">
            <v>総抜</v>
          </cell>
          <cell r="AZ98">
            <v>815575.5</v>
          </cell>
          <cell r="BA98" t="str">
            <v>孔ﾊﾞｰﾘﾝｸﾞ</v>
          </cell>
          <cell r="BB98">
            <v>1187208.5</v>
          </cell>
          <cell r="DG98" t="str">
            <v>ランクＡ</v>
          </cell>
        </row>
        <row r="99">
          <cell r="B99" t="str">
            <v>KD02165-Y407</v>
          </cell>
          <cell r="C99" t="str">
            <v>00</v>
          </cell>
          <cell r="D99" t="str">
            <v>01</v>
          </cell>
          <cell r="E99" t="str">
            <v>P</v>
          </cell>
          <cell r="F99">
            <v>399</v>
          </cell>
          <cell r="G99">
            <v>399</v>
          </cell>
          <cell r="S99">
            <v>12.24</v>
          </cell>
          <cell r="T99">
            <v>5.25</v>
          </cell>
          <cell r="W99">
            <v>2</v>
          </cell>
          <cell r="AY99" t="str">
            <v>総抜</v>
          </cell>
          <cell r="AZ99">
            <v>651985.80000000005</v>
          </cell>
          <cell r="BA99" t="str">
            <v>絞り1</v>
          </cell>
          <cell r="BB99">
            <v>670252.80000000005</v>
          </cell>
          <cell r="BC99" t="str">
            <v>絞り2</v>
          </cell>
          <cell r="BD99">
            <v>670252.80000000005</v>
          </cell>
          <cell r="BE99" t="str">
            <v>1曲</v>
          </cell>
          <cell r="BF99">
            <v>575699.19999999995</v>
          </cell>
          <cell r="BG99" t="str">
            <v>2曲</v>
          </cell>
          <cell r="BH99">
            <v>575699.19999999995</v>
          </cell>
          <cell r="BI99" t="str">
            <v>3曲</v>
          </cell>
          <cell r="BJ99">
            <v>575699.19999999995</v>
          </cell>
          <cell r="BK99" t="str">
            <v>4曲</v>
          </cell>
          <cell r="BL99">
            <v>713699.2</v>
          </cell>
          <cell r="BM99" t="str">
            <v>？？？</v>
          </cell>
          <cell r="BN99">
            <v>60000</v>
          </cell>
          <cell r="DG99" t="str">
            <v>ランクＡ、検査治具30千×2ヶ</v>
          </cell>
        </row>
        <row r="100">
          <cell r="B100" t="str">
            <v>KD02165-Y411</v>
          </cell>
          <cell r="C100" t="str">
            <v>00</v>
          </cell>
          <cell r="D100" t="str">
            <v>01</v>
          </cell>
          <cell r="E100" t="str">
            <v>P</v>
          </cell>
          <cell r="F100">
            <v>466</v>
          </cell>
          <cell r="G100">
            <v>466</v>
          </cell>
          <cell r="I100" t="str">
            <v>外観Ｂ</v>
          </cell>
          <cell r="J100">
            <v>100</v>
          </cell>
          <cell r="S100">
            <v>22.57</v>
          </cell>
          <cell r="T100">
            <v>9.14</v>
          </cell>
          <cell r="W100">
            <v>2</v>
          </cell>
          <cell r="AY100" t="str">
            <v>総抜</v>
          </cell>
          <cell r="AZ100">
            <v>727708.5</v>
          </cell>
          <cell r="BA100" t="str">
            <v>絞り1</v>
          </cell>
          <cell r="BB100">
            <v>711275.5</v>
          </cell>
          <cell r="BC100" t="str">
            <v>絞り2</v>
          </cell>
          <cell r="BD100">
            <v>654405.5</v>
          </cell>
          <cell r="BE100" t="str">
            <v>孔抜</v>
          </cell>
          <cell r="BF100">
            <v>794557.5</v>
          </cell>
          <cell r="BG100" t="str">
            <v>ﾊﾞｰﾘﾝｸﾞ</v>
          </cell>
          <cell r="BH100">
            <v>688475.5</v>
          </cell>
          <cell r="BI100" t="str">
            <v>1曲</v>
          </cell>
          <cell r="BJ100">
            <v>563569.5</v>
          </cell>
          <cell r="BK100" t="str">
            <v>2曲</v>
          </cell>
          <cell r="BL100">
            <v>555469.5</v>
          </cell>
          <cell r="BM100" t="str">
            <v>3曲</v>
          </cell>
          <cell r="BN100">
            <v>555469.5</v>
          </cell>
          <cell r="BO100" t="str">
            <v>4曲</v>
          </cell>
          <cell r="BP100">
            <v>555469.5</v>
          </cell>
          <cell r="BQ100" t="str">
            <v>5曲</v>
          </cell>
          <cell r="BR100">
            <v>579121</v>
          </cell>
          <cell r="BS100" t="str">
            <v>6曲</v>
          </cell>
          <cell r="BT100">
            <v>533018</v>
          </cell>
          <cell r="BU100" t="str">
            <v>7曲</v>
          </cell>
          <cell r="BV100">
            <v>533018</v>
          </cell>
          <cell r="BW100" t="str">
            <v>？？？</v>
          </cell>
          <cell r="BX100">
            <v>60000</v>
          </cell>
          <cell r="DG100" t="str">
            <v>外観Ｂ、ランクＡ、検査治具30千×2ヶ</v>
          </cell>
        </row>
        <row r="101">
          <cell r="B101" t="str">
            <v>KD02165-Y412</v>
          </cell>
          <cell r="C101" t="str">
            <v>00</v>
          </cell>
          <cell r="D101" t="str">
            <v>01</v>
          </cell>
          <cell r="E101" t="str">
            <v>P</v>
          </cell>
          <cell r="F101">
            <v>466</v>
          </cell>
          <cell r="G101">
            <v>466</v>
          </cell>
          <cell r="I101" t="str">
            <v>外観Ｂ</v>
          </cell>
          <cell r="J101">
            <v>100</v>
          </cell>
          <cell r="S101">
            <v>23.12</v>
          </cell>
          <cell r="T101">
            <v>9.84</v>
          </cell>
          <cell r="W101">
            <v>2</v>
          </cell>
          <cell r="AY101" t="str">
            <v>総抜</v>
          </cell>
          <cell r="AZ101">
            <v>727708.5</v>
          </cell>
          <cell r="BA101" t="str">
            <v>絞り1</v>
          </cell>
          <cell r="BB101">
            <v>711275.5</v>
          </cell>
          <cell r="BC101" t="str">
            <v>絞り2</v>
          </cell>
          <cell r="BD101">
            <v>654405.5</v>
          </cell>
          <cell r="BE101" t="str">
            <v>孔抜</v>
          </cell>
          <cell r="BF101">
            <v>802557.5</v>
          </cell>
          <cell r="BG101" t="str">
            <v>ﾊﾞｰﾘﾝｸﾞ</v>
          </cell>
          <cell r="BH101">
            <v>688475.5</v>
          </cell>
          <cell r="BI101" t="str">
            <v>1曲</v>
          </cell>
          <cell r="BJ101">
            <v>448921</v>
          </cell>
          <cell r="BK101" t="str">
            <v>8曲</v>
          </cell>
          <cell r="BL101">
            <v>448921</v>
          </cell>
          <cell r="BM101" t="str">
            <v>2曲</v>
          </cell>
          <cell r="BN101">
            <v>555469.5</v>
          </cell>
          <cell r="BO101" t="str">
            <v>3曲</v>
          </cell>
          <cell r="BP101">
            <v>555469.5</v>
          </cell>
          <cell r="BQ101" t="str">
            <v>4曲</v>
          </cell>
          <cell r="BR101">
            <v>555469.5</v>
          </cell>
          <cell r="BS101" t="str">
            <v>5曲</v>
          </cell>
          <cell r="BT101">
            <v>579121</v>
          </cell>
          <cell r="BU101" t="str">
            <v>6曲</v>
          </cell>
          <cell r="BV101">
            <v>533018</v>
          </cell>
          <cell r="BW101" t="str">
            <v>7曲</v>
          </cell>
          <cell r="BX101">
            <v>533018</v>
          </cell>
          <cell r="DG101" t="str">
            <v>外観Ｂ、ランクＡ</v>
          </cell>
        </row>
        <row r="102">
          <cell r="B102" t="str">
            <v>KD02165-Y421</v>
          </cell>
          <cell r="C102" t="str">
            <v>00</v>
          </cell>
          <cell r="D102" t="str">
            <v>01</v>
          </cell>
          <cell r="E102" t="str">
            <v>P</v>
          </cell>
          <cell r="F102">
            <v>466</v>
          </cell>
          <cell r="G102">
            <v>466</v>
          </cell>
          <cell r="S102">
            <v>16.62</v>
          </cell>
          <cell r="T102">
            <v>8.98</v>
          </cell>
          <cell r="W102">
            <v>2</v>
          </cell>
          <cell r="AY102" t="str">
            <v>総抜</v>
          </cell>
          <cell r="AZ102">
            <v>700661.5</v>
          </cell>
          <cell r="BA102" t="str">
            <v>孔抜</v>
          </cell>
          <cell r="BB102">
            <v>934884.5</v>
          </cell>
          <cell r="BC102" t="str">
            <v>ﾊﾞｰﾘﾝｸﾞ</v>
          </cell>
          <cell r="BD102">
            <v>666528.5</v>
          </cell>
          <cell r="BE102" t="str">
            <v>ﾀﾞﾎﾞ</v>
          </cell>
          <cell r="BF102">
            <v>601728.5</v>
          </cell>
          <cell r="BG102" t="str">
            <v>絞り1</v>
          </cell>
          <cell r="BH102">
            <v>689328.5</v>
          </cell>
          <cell r="BI102" t="str">
            <v>絞り2</v>
          </cell>
          <cell r="BJ102">
            <v>689328.5</v>
          </cell>
          <cell r="BK102" t="str">
            <v>1曲</v>
          </cell>
          <cell r="BL102">
            <v>703386.5</v>
          </cell>
          <cell r="BM102" t="str">
            <v>2曲</v>
          </cell>
          <cell r="BN102">
            <v>525326</v>
          </cell>
          <cell r="BO102" t="str">
            <v>3曲</v>
          </cell>
          <cell r="BP102">
            <v>590286.5</v>
          </cell>
          <cell r="BQ102" t="str">
            <v>4曲</v>
          </cell>
          <cell r="BR102">
            <v>590286.5</v>
          </cell>
          <cell r="BS102" t="str">
            <v>5曲</v>
          </cell>
          <cell r="BT102">
            <v>590286.5</v>
          </cell>
          <cell r="BU102" t="str">
            <v>6曲</v>
          </cell>
          <cell r="BV102">
            <v>728286.5</v>
          </cell>
          <cell r="BW102" t="str">
            <v>？？？</v>
          </cell>
          <cell r="BX102">
            <v>60000</v>
          </cell>
          <cell r="DG102" t="str">
            <v>ランクＡ、検査治具30千円×2ヶ</v>
          </cell>
        </row>
        <row r="103">
          <cell r="B103" t="str">
            <v>KD02165-Y434</v>
          </cell>
          <cell r="C103" t="str">
            <v>00</v>
          </cell>
          <cell r="D103" t="str">
            <v>01</v>
          </cell>
          <cell r="E103" t="str">
            <v>P</v>
          </cell>
          <cell r="F103">
            <v>280</v>
          </cell>
          <cell r="G103">
            <v>311</v>
          </cell>
          <cell r="S103">
            <v>7.49</v>
          </cell>
          <cell r="T103">
            <v>7.38</v>
          </cell>
          <cell r="W103">
            <v>2</v>
          </cell>
          <cell r="AY103" t="str">
            <v>総抜</v>
          </cell>
          <cell r="AZ103">
            <v>581980.19999999995</v>
          </cell>
          <cell r="BA103" t="str">
            <v>ﾀﾞﾎﾞ・ﾊﾞｰﾘﾝｸﾞ</v>
          </cell>
          <cell r="BB103">
            <v>590947.19999999995</v>
          </cell>
          <cell r="BC103" t="str">
            <v>孔抜</v>
          </cell>
          <cell r="BD103">
            <v>1016721.2</v>
          </cell>
          <cell r="BE103" t="str">
            <v>1曲</v>
          </cell>
          <cell r="BF103">
            <v>641900.80000000005</v>
          </cell>
          <cell r="BG103" t="str">
            <v>2曲</v>
          </cell>
          <cell r="BH103">
            <v>641900.80000000005</v>
          </cell>
          <cell r="BI103" t="str">
            <v>3曲</v>
          </cell>
          <cell r="BJ103">
            <v>641900.80000000005</v>
          </cell>
          <cell r="BK103" t="str">
            <v>4曲</v>
          </cell>
          <cell r="BL103">
            <v>524300.80000000005</v>
          </cell>
          <cell r="BM103" t="str">
            <v>5曲</v>
          </cell>
          <cell r="BN103">
            <v>460539.2</v>
          </cell>
          <cell r="BO103" t="str">
            <v>6曲</v>
          </cell>
          <cell r="BP103">
            <v>460539.2</v>
          </cell>
          <cell r="BQ103" t="str">
            <v>7曲</v>
          </cell>
          <cell r="BR103">
            <v>333639.2</v>
          </cell>
          <cell r="DG103" t="str">
            <v>ランクＡ</v>
          </cell>
        </row>
        <row r="104">
          <cell r="B104" t="str">
            <v>KD02165-Y441</v>
          </cell>
          <cell r="C104" t="str">
            <v>00</v>
          </cell>
          <cell r="D104" t="str">
            <v>01</v>
          </cell>
          <cell r="E104" t="str">
            <v>P</v>
          </cell>
          <cell r="F104">
            <v>31</v>
          </cell>
          <cell r="G104">
            <v>40</v>
          </cell>
          <cell r="Q104">
            <v>2.08</v>
          </cell>
          <cell r="R104">
            <v>2.42</v>
          </cell>
          <cell r="W104">
            <v>1.6</v>
          </cell>
          <cell r="AY104" t="str">
            <v>総抜</v>
          </cell>
          <cell r="AZ104">
            <v>299033</v>
          </cell>
          <cell r="BA104" t="str">
            <v>孔ﾀﾞﾎﾞ</v>
          </cell>
          <cell r="BB104">
            <v>291100</v>
          </cell>
          <cell r="BC104" t="str">
            <v>ﾊﾞｰﾘﾝｸﾞ</v>
          </cell>
          <cell r="BD104">
            <v>183100</v>
          </cell>
          <cell r="BE104" t="str">
            <v>1曲</v>
          </cell>
          <cell r="BF104">
            <v>188300</v>
          </cell>
          <cell r="BG104" t="str">
            <v>2曲</v>
          </cell>
          <cell r="BH104">
            <v>195800</v>
          </cell>
          <cell r="BI104" t="str">
            <v>3曲</v>
          </cell>
          <cell r="BJ104">
            <v>162600</v>
          </cell>
          <cell r="DG104" t="str">
            <v>ｶｼﾒ後曲げ</v>
          </cell>
        </row>
        <row r="105">
          <cell r="B105" t="str">
            <v>KD02165-Y442</v>
          </cell>
          <cell r="C105" t="str">
            <v>00</v>
          </cell>
          <cell r="D105" t="str">
            <v>01</v>
          </cell>
          <cell r="E105" t="str">
            <v>P</v>
          </cell>
          <cell r="F105">
            <v>12</v>
          </cell>
          <cell r="G105">
            <v>16</v>
          </cell>
          <cell r="Q105">
            <v>1.77</v>
          </cell>
          <cell r="R105">
            <v>1.74</v>
          </cell>
          <cell r="W105">
            <v>1</v>
          </cell>
          <cell r="AY105" t="str">
            <v>総抜</v>
          </cell>
          <cell r="AZ105">
            <v>104800</v>
          </cell>
          <cell r="BA105" t="str">
            <v>ﾊﾞｰﾘﾝｸﾞ</v>
          </cell>
          <cell r="BB105">
            <v>118200</v>
          </cell>
          <cell r="BC105" t="str">
            <v>ﾀﾞﾎﾞ</v>
          </cell>
          <cell r="BD105">
            <v>150600</v>
          </cell>
          <cell r="BE105" t="str">
            <v>1曲</v>
          </cell>
          <cell r="BF105">
            <v>116500</v>
          </cell>
          <cell r="BG105" t="str">
            <v>2曲</v>
          </cell>
          <cell r="BH105">
            <v>115400</v>
          </cell>
        </row>
        <row r="106">
          <cell r="B106" t="str">
            <v>KD02165-Y445</v>
          </cell>
          <cell r="C106" t="str">
            <v>00</v>
          </cell>
          <cell r="D106" t="str">
            <v>01</v>
          </cell>
          <cell r="E106" t="str">
            <v>L</v>
          </cell>
          <cell r="F106">
            <v>7</v>
          </cell>
          <cell r="G106">
            <v>7</v>
          </cell>
          <cell r="AK106">
            <v>0.75</v>
          </cell>
          <cell r="AL106">
            <v>0.54</v>
          </cell>
        </row>
        <row r="107">
          <cell r="B107" t="str">
            <v>KD02165-Y485</v>
          </cell>
          <cell r="C107" t="str">
            <v>00</v>
          </cell>
          <cell r="D107" t="str">
            <v>01</v>
          </cell>
          <cell r="E107" t="str">
            <v>P</v>
          </cell>
          <cell r="F107">
            <v>9</v>
          </cell>
          <cell r="G107">
            <v>13</v>
          </cell>
          <cell r="Q107">
            <v>4.3600000000000003</v>
          </cell>
          <cell r="R107">
            <v>1.76</v>
          </cell>
          <cell r="W107">
            <v>2</v>
          </cell>
          <cell r="AY107" t="str">
            <v>総抜</v>
          </cell>
          <cell r="AZ107">
            <v>160300</v>
          </cell>
          <cell r="BA107" t="str">
            <v>孔ﾊﾞｰﾘﾝｸﾞ</v>
          </cell>
          <cell r="BB107">
            <v>305400</v>
          </cell>
          <cell r="BC107" t="str">
            <v>1曲</v>
          </cell>
          <cell r="BD107">
            <v>111100</v>
          </cell>
          <cell r="BE107" t="str">
            <v>2曲</v>
          </cell>
          <cell r="BF107">
            <v>146500</v>
          </cell>
          <cell r="BG107" t="str">
            <v>3曲</v>
          </cell>
          <cell r="BH107">
            <v>134600</v>
          </cell>
          <cell r="DG107" t="str">
            <v>ランクＡ</v>
          </cell>
        </row>
        <row r="108">
          <cell r="B108" t="str">
            <v>KD02165-Y493</v>
          </cell>
          <cell r="C108" t="str">
            <v>00</v>
          </cell>
          <cell r="D108" t="str">
            <v>01</v>
          </cell>
          <cell r="E108" t="str">
            <v>P</v>
          </cell>
          <cell r="F108">
            <v>13</v>
          </cell>
          <cell r="G108">
            <v>16</v>
          </cell>
          <cell r="Q108">
            <v>2</v>
          </cell>
          <cell r="R108">
            <v>2.75</v>
          </cell>
          <cell r="W108">
            <v>0.5</v>
          </cell>
          <cell r="AY108" t="str">
            <v>総抜</v>
          </cell>
          <cell r="AZ108">
            <v>238100</v>
          </cell>
          <cell r="BA108" t="str">
            <v>孔抜</v>
          </cell>
          <cell r="BB108">
            <v>234900</v>
          </cell>
          <cell r="BC108" t="str">
            <v>1曲</v>
          </cell>
          <cell r="BD108">
            <v>270500</v>
          </cell>
          <cell r="BE108" t="str">
            <v>2曲</v>
          </cell>
          <cell r="BF108">
            <v>192500</v>
          </cell>
          <cell r="BG108" t="str">
            <v>3曲</v>
          </cell>
          <cell r="BH108">
            <v>182900</v>
          </cell>
          <cell r="BI108" t="str">
            <v>4曲</v>
          </cell>
          <cell r="BJ108">
            <v>182900</v>
          </cell>
          <cell r="BK108" t="str">
            <v>5曲</v>
          </cell>
          <cell r="BL108">
            <v>172000</v>
          </cell>
          <cell r="BM108" t="str">
            <v>6曲</v>
          </cell>
          <cell r="BN108">
            <v>172000</v>
          </cell>
          <cell r="DG108" t="str">
            <v>ランクＡ</v>
          </cell>
        </row>
        <row r="109">
          <cell r="B109" t="str">
            <v>KD02165-Y526</v>
          </cell>
          <cell r="C109" t="str">
            <v>00</v>
          </cell>
          <cell r="D109" t="str">
            <v>01</v>
          </cell>
          <cell r="E109" t="str">
            <v>P</v>
          </cell>
          <cell r="F109">
            <v>20</v>
          </cell>
          <cell r="G109">
            <v>24</v>
          </cell>
          <cell r="Q109">
            <v>2</v>
          </cell>
          <cell r="R109">
            <v>2.35</v>
          </cell>
          <cell r="W109">
            <v>1</v>
          </cell>
          <cell r="AY109" t="str">
            <v>総抜</v>
          </cell>
          <cell r="AZ109">
            <v>260267</v>
          </cell>
          <cell r="BA109" t="str">
            <v>1曲</v>
          </cell>
          <cell r="BB109">
            <v>293700</v>
          </cell>
          <cell r="BC109" t="str">
            <v>2曲</v>
          </cell>
          <cell r="BD109">
            <v>343800</v>
          </cell>
          <cell r="BE109" t="str">
            <v>3曲</v>
          </cell>
          <cell r="BF109">
            <v>160900</v>
          </cell>
          <cell r="BG109" t="str">
            <v>4曲</v>
          </cell>
          <cell r="BH109">
            <v>149900</v>
          </cell>
          <cell r="BI109" t="str">
            <v>5曲</v>
          </cell>
          <cell r="BJ109">
            <v>149900</v>
          </cell>
        </row>
        <row r="110">
          <cell r="B110" t="str">
            <v>KD02165-Y528</v>
          </cell>
          <cell r="C110" t="str">
            <v>00</v>
          </cell>
          <cell r="D110" t="str">
            <v>01</v>
          </cell>
          <cell r="E110" t="str">
            <v>P</v>
          </cell>
          <cell r="F110">
            <v>7</v>
          </cell>
          <cell r="G110">
            <v>11</v>
          </cell>
          <cell r="Q110">
            <v>0.81</v>
          </cell>
          <cell r="R110">
            <v>0.93</v>
          </cell>
          <cell r="W110">
            <v>0.3</v>
          </cell>
          <cell r="AY110" t="str">
            <v>総抜</v>
          </cell>
          <cell r="AZ110">
            <v>146900</v>
          </cell>
          <cell r="BA110" t="str">
            <v>1曲</v>
          </cell>
          <cell r="BB110">
            <v>107300</v>
          </cell>
          <cell r="BC110" t="str">
            <v>2曲</v>
          </cell>
          <cell r="BD110">
            <v>107300</v>
          </cell>
          <cell r="DG110" t="str">
            <v>ランクＡ</v>
          </cell>
        </row>
        <row r="111">
          <cell r="B111" t="str">
            <v>KD02165-Y581</v>
          </cell>
          <cell r="C111" t="str">
            <v>00</v>
          </cell>
          <cell r="D111" t="str">
            <v>01</v>
          </cell>
          <cell r="E111" t="str">
            <v>P</v>
          </cell>
          <cell r="F111">
            <v>311</v>
          </cell>
          <cell r="G111">
            <v>466</v>
          </cell>
          <cell r="S111">
            <v>5.13</v>
          </cell>
          <cell r="T111">
            <v>3.37</v>
          </cell>
          <cell r="W111">
            <v>2</v>
          </cell>
          <cell r="AY111" t="str">
            <v>総抜</v>
          </cell>
          <cell r="AZ111">
            <v>932736.1</v>
          </cell>
          <cell r="BA111" t="str">
            <v>ﾊﾞｰﾘﾝｸﾞ</v>
          </cell>
          <cell r="BB111">
            <v>631269.1</v>
          </cell>
          <cell r="BC111" t="str">
            <v>1曲</v>
          </cell>
          <cell r="BD111">
            <v>506799.9</v>
          </cell>
          <cell r="BE111" t="str">
            <v>2曲</v>
          </cell>
          <cell r="BF111">
            <v>506799.9</v>
          </cell>
          <cell r="DG111" t="str">
            <v>ランクＡ</v>
          </cell>
        </row>
        <row r="112">
          <cell r="B112" t="str">
            <v>KD02165-Y582</v>
          </cell>
          <cell r="C112" t="str">
            <v>00</v>
          </cell>
          <cell r="D112" t="str">
            <v>01</v>
          </cell>
          <cell r="E112" t="str">
            <v>P</v>
          </cell>
          <cell r="F112">
            <v>32</v>
          </cell>
          <cell r="G112">
            <v>44</v>
          </cell>
          <cell r="Q112">
            <v>2.08</v>
          </cell>
          <cell r="R112">
            <v>1.66</v>
          </cell>
          <cell r="W112">
            <v>1</v>
          </cell>
          <cell r="AY112" t="str">
            <v>総抜</v>
          </cell>
          <cell r="AZ112">
            <v>483233</v>
          </cell>
          <cell r="BA112" t="str">
            <v>ﾊﾞｰﾘﾝｸﾞ</v>
          </cell>
          <cell r="BB112">
            <v>326100</v>
          </cell>
          <cell r="BC112" t="str">
            <v>1曲</v>
          </cell>
          <cell r="BD112">
            <v>263900</v>
          </cell>
          <cell r="BE112" t="str">
            <v>2曲</v>
          </cell>
          <cell r="BF112">
            <v>263900</v>
          </cell>
        </row>
        <row r="113">
          <cell r="B113" t="str">
            <v>KD02165-Y584</v>
          </cell>
          <cell r="C113" t="str">
            <v>00</v>
          </cell>
          <cell r="D113" t="str">
            <v>01</v>
          </cell>
          <cell r="E113" t="str">
            <v>P</v>
          </cell>
          <cell r="F113">
            <v>74</v>
          </cell>
          <cell r="G113">
            <v>93</v>
          </cell>
          <cell r="S113">
            <v>4.66</v>
          </cell>
          <cell r="T113">
            <v>4.8899999999999997</v>
          </cell>
          <cell r="W113">
            <v>1.6</v>
          </cell>
          <cell r="AY113" t="str">
            <v>総抜</v>
          </cell>
          <cell r="AZ113">
            <v>340867</v>
          </cell>
          <cell r="BA113" t="str">
            <v>絞り</v>
          </cell>
          <cell r="BB113">
            <v>367561</v>
          </cell>
          <cell r="BC113" t="str">
            <v>ﾊﾞｰﾘﾝｸﾞ</v>
          </cell>
          <cell r="BD113">
            <v>311900</v>
          </cell>
          <cell r="BE113" t="str">
            <v>孔抜1</v>
          </cell>
          <cell r="BF113">
            <v>543900</v>
          </cell>
          <cell r="BG113" t="str">
            <v>孔抜2</v>
          </cell>
          <cell r="BH113">
            <v>295500</v>
          </cell>
          <cell r="BI113" t="str">
            <v>1曲</v>
          </cell>
          <cell r="BJ113">
            <v>263100</v>
          </cell>
          <cell r="BK113" t="str">
            <v>2曲</v>
          </cell>
          <cell r="BL113">
            <v>307500</v>
          </cell>
          <cell r="BM113" t="str">
            <v>3曲</v>
          </cell>
          <cell r="BN113">
            <v>247500</v>
          </cell>
          <cell r="BO113" t="str">
            <v>4曲</v>
          </cell>
          <cell r="BP113">
            <v>228200</v>
          </cell>
          <cell r="BQ113" t="str">
            <v>5曲</v>
          </cell>
          <cell r="BR113">
            <v>228200</v>
          </cell>
          <cell r="DG113" t="str">
            <v>ｶｼﾒ後曲げ</v>
          </cell>
        </row>
        <row r="114">
          <cell r="B114" t="str">
            <v>KD02165-Y585</v>
          </cell>
          <cell r="C114" t="str">
            <v>00</v>
          </cell>
          <cell r="D114" t="str">
            <v>01</v>
          </cell>
          <cell r="E114" t="str">
            <v>L</v>
          </cell>
          <cell r="F114">
            <v>2</v>
          </cell>
          <cell r="G114">
            <v>2</v>
          </cell>
          <cell r="AK114">
            <v>0.61</v>
          </cell>
          <cell r="AL114">
            <v>0.54</v>
          </cell>
        </row>
        <row r="115">
          <cell r="B115" t="str">
            <v>KD02166-E011</v>
          </cell>
          <cell r="C115" t="str">
            <v>00</v>
          </cell>
          <cell r="D115" t="str">
            <v>11</v>
          </cell>
          <cell r="E115" t="str">
            <v>AS</v>
          </cell>
          <cell r="Q115">
            <v>5.37</v>
          </cell>
          <cell r="R115">
            <v>0.44</v>
          </cell>
          <cell r="DG115" t="str">
            <v>ｶｼﾒ後曲げ</v>
          </cell>
        </row>
        <row r="116">
          <cell r="B116" t="str">
            <v>KD02166-E015</v>
          </cell>
          <cell r="C116" t="str">
            <v>00</v>
          </cell>
          <cell r="D116" t="str">
            <v>09</v>
          </cell>
          <cell r="E116" t="str">
            <v>AS</v>
          </cell>
          <cell r="Q116">
            <v>3.66</v>
          </cell>
          <cell r="R116">
            <v>0.2</v>
          </cell>
          <cell r="DG116" t="str">
            <v>09版）ｶｼﾒ×2削除</v>
          </cell>
        </row>
        <row r="117">
          <cell r="B117" t="str">
            <v>KD02166-E030</v>
          </cell>
          <cell r="C117" t="str">
            <v>00</v>
          </cell>
          <cell r="D117" t="str">
            <v>10</v>
          </cell>
          <cell r="E117" t="str">
            <v>AS</v>
          </cell>
          <cell r="Q117">
            <v>2.12</v>
          </cell>
          <cell r="R117">
            <v>0.44</v>
          </cell>
        </row>
        <row r="118">
          <cell r="B118" t="str">
            <v>KD02166-E040</v>
          </cell>
          <cell r="C118" t="str">
            <v>00</v>
          </cell>
          <cell r="D118" t="str">
            <v>15</v>
          </cell>
          <cell r="E118" t="str">
            <v>AS</v>
          </cell>
          <cell r="Q118">
            <v>5.04</v>
          </cell>
          <cell r="R118">
            <v>0.74</v>
          </cell>
        </row>
        <row r="119">
          <cell r="B119" t="str">
            <v>KD02166-E047</v>
          </cell>
          <cell r="C119" t="str">
            <v>00</v>
          </cell>
          <cell r="D119" t="str">
            <v>12</v>
          </cell>
          <cell r="E119" t="str">
            <v>AS</v>
          </cell>
          <cell r="Q119">
            <v>2.71</v>
          </cell>
          <cell r="R119">
            <v>0.26</v>
          </cell>
        </row>
        <row r="120">
          <cell r="B120" t="str">
            <v>KD02166-E124</v>
          </cell>
          <cell r="C120" t="str">
            <v>00</v>
          </cell>
          <cell r="D120" t="str">
            <v>03</v>
          </cell>
          <cell r="E120" t="str">
            <v>AS</v>
          </cell>
          <cell r="Q120">
            <v>5</v>
          </cell>
          <cell r="R120">
            <v>0.2</v>
          </cell>
          <cell r="AY120" t="str">
            <v>？？？</v>
          </cell>
          <cell r="AZ120">
            <v>200000</v>
          </cell>
          <cell r="DG120" t="str">
            <v>03版）パーツフォロー改版。治具費=200千円</v>
          </cell>
        </row>
        <row r="121">
          <cell r="B121" t="str">
            <v>KD02166-E125</v>
          </cell>
          <cell r="C121" t="str">
            <v>00</v>
          </cell>
          <cell r="D121" t="str">
            <v>07</v>
          </cell>
          <cell r="E121" t="str">
            <v>AS</v>
          </cell>
          <cell r="Q121">
            <v>5.8</v>
          </cell>
          <cell r="R121">
            <v>0.26</v>
          </cell>
          <cell r="AY121" t="str">
            <v>？？？</v>
          </cell>
          <cell r="AZ121">
            <v>200000</v>
          </cell>
          <cell r="DG121" t="str">
            <v>07版）パーツフォロー改版。治具費=200千円</v>
          </cell>
        </row>
        <row r="122">
          <cell r="B122" t="str">
            <v>KD02166-E150</v>
          </cell>
          <cell r="C122" t="str">
            <v>00</v>
          </cell>
          <cell r="D122" t="str">
            <v>06</v>
          </cell>
          <cell r="E122" t="str">
            <v>AS</v>
          </cell>
          <cell r="Q122">
            <v>1.55</v>
          </cell>
          <cell r="R122">
            <v>0.11</v>
          </cell>
        </row>
        <row r="123">
          <cell r="B123" t="str">
            <v>KD02166-E156</v>
          </cell>
          <cell r="C123" t="str">
            <v>00</v>
          </cell>
          <cell r="D123" t="str">
            <v>09</v>
          </cell>
          <cell r="E123" t="str">
            <v>AS</v>
          </cell>
          <cell r="Q123">
            <v>3.27</v>
          </cell>
          <cell r="R123">
            <v>1.07</v>
          </cell>
        </row>
        <row r="124">
          <cell r="B124" t="str">
            <v>KD02166-E159</v>
          </cell>
          <cell r="C124" t="str">
            <v>00</v>
          </cell>
          <cell r="D124" t="str">
            <v>05</v>
          </cell>
          <cell r="E124" t="str">
            <v>AS</v>
          </cell>
          <cell r="Q124">
            <v>1.69</v>
          </cell>
          <cell r="R124">
            <v>0.6</v>
          </cell>
        </row>
        <row r="125">
          <cell r="B125" t="str">
            <v>KD02166-E183</v>
          </cell>
          <cell r="C125" t="str">
            <v>00</v>
          </cell>
          <cell r="D125" t="str">
            <v>05</v>
          </cell>
          <cell r="E125" t="str">
            <v>AS</v>
          </cell>
          <cell r="Q125">
            <v>0.25</v>
          </cell>
          <cell r="R125">
            <v>0.1</v>
          </cell>
          <cell r="DG125" t="str">
            <v>05版）パーツフォロー改版</v>
          </cell>
        </row>
        <row r="126">
          <cell r="B126" t="str">
            <v>KD02166-E190</v>
          </cell>
          <cell r="C126" t="str">
            <v>00</v>
          </cell>
          <cell r="D126" t="str">
            <v>12</v>
          </cell>
          <cell r="E126" t="str">
            <v>AS</v>
          </cell>
          <cell r="Q126">
            <v>2.54</v>
          </cell>
          <cell r="R126">
            <v>0.4</v>
          </cell>
        </row>
        <row r="127">
          <cell r="B127" t="str">
            <v>KD02166-E211</v>
          </cell>
          <cell r="C127" t="str">
            <v>00</v>
          </cell>
          <cell r="D127" t="str">
            <v>04</v>
          </cell>
          <cell r="E127" t="str">
            <v>AS</v>
          </cell>
          <cell r="Q127">
            <v>0.49</v>
          </cell>
          <cell r="R127">
            <v>0.2</v>
          </cell>
        </row>
        <row r="128">
          <cell r="B128" t="str">
            <v>KD02166-E213</v>
          </cell>
          <cell r="C128" t="str">
            <v>00</v>
          </cell>
          <cell r="D128" t="str">
            <v>02</v>
          </cell>
          <cell r="E128" t="str">
            <v>AS</v>
          </cell>
          <cell r="Q128">
            <v>0.49</v>
          </cell>
          <cell r="R128">
            <v>0.2</v>
          </cell>
        </row>
        <row r="129">
          <cell r="B129" t="str">
            <v>KD02166-E215</v>
          </cell>
          <cell r="C129" t="str">
            <v>00</v>
          </cell>
          <cell r="D129" t="str">
            <v>04</v>
          </cell>
          <cell r="E129" t="str">
            <v>AS</v>
          </cell>
          <cell r="Q129">
            <v>0.49</v>
          </cell>
          <cell r="R129">
            <v>0.2</v>
          </cell>
        </row>
        <row r="130">
          <cell r="B130" t="str">
            <v>KD02166-E217</v>
          </cell>
          <cell r="C130" t="str">
            <v>00</v>
          </cell>
          <cell r="D130" t="str">
            <v>02</v>
          </cell>
          <cell r="E130" t="str">
            <v>AS</v>
          </cell>
          <cell r="Q130">
            <v>0.49</v>
          </cell>
          <cell r="R130">
            <v>0.2</v>
          </cell>
        </row>
        <row r="131">
          <cell r="B131" t="str">
            <v>KD02166-E220</v>
          </cell>
          <cell r="C131" t="str">
            <v>00</v>
          </cell>
          <cell r="D131" t="str">
            <v>04</v>
          </cell>
          <cell r="E131" t="str">
            <v>AS</v>
          </cell>
          <cell r="Q131">
            <v>1.39</v>
          </cell>
          <cell r="R131">
            <v>0.11</v>
          </cell>
        </row>
        <row r="132">
          <cell r="B132" t="str">
            <v>KD02166-E225</v>
          </cell>
          <cell r="C132" t="str">
            <v>00</v>
          </cell>
          <cell r="D132" t="str">
            <v>03</v>
          </cell>
          <cell r="E132" t="str">
            <v>AS</v>
          </cell>
          <cell r="Q132">
            <v>0.77</v>
          </cell>
          <cell r="R132">
            <v>0.11</v>
          </cell>
        </row>
        <row r="133">
          <cell r="B133" t="str">
            <v>KD02166-E260</v>
          </cell>
          <cell r="C133" t="str">
            <v>00</v>
          </cell>
          <cell r="D133" t="str">
            <v>05</v>
          </cell>
          <cell r="E133" t="str">
            <v>AS</v>
          </cell>
          <cell r="Q133">
            <v>0.25</v>
          </cell>
          <cell r="R133">
            <v>0.1</v>
          </cell>
        </row>
        <row r="134">
          <cell r="B134" t="str">
            <v>KD02166-E311</v>
          </cell>
          <cell r="C134" t="str">
            <v>00</v>
          </cell>
          <cell r="D134" t="str">
            <v>03</v>
          </cell>
          <cell r="E134" t="str">
            <v>AS</v>
          </cell>
          <cell r="Q134">
            <v>0.49</v>
          </cell>
          <cell r="R134">
            <v>0.2</v>
          </cell>
        </row>
        <row r="135">
          <cell r="B135" t="str">
            <v>KD02166-E313</v>
          </cell>
          <cell r="C135" t="str">
            <v>00</v>
          </cell>
          <cell r="D135" t="str">
            <v>03</v>
          </cell>
          <cell r="E135" t="str">
            <v>AS</v>
          </cell>
          <cell r="Q135">
            <v>0.49</v>
          </cell>
          <cell r="R135">
            <v>0.2</v>
          </cell>
        </row>
        <row r="136">
          <cell r="B136" t="str">
            <v>KD02166-E315</v>
          </cell>
          <cell r="C136" t="str">
            <v>00</v>
          </cell>
          <cell r="D136" t="str">
            <v>03</v>
          </cell>
          <cell r="E136" t="str">
            <v>AS</v>
          </cell>
          <cell r="Q136">
            <v>0.49</v>
          </cell>
          <cell r="R136">
            <v>0.2</v>
          </cell>
        </row>
        <row r="137">
          <cell r="B137" t="str">
            <v>KD02166-E317</v>
          </cell>
          <cell r="C137" t="str">
            <v>00</v>
          </cell>
          <cell r="D137" t="str">
            <v>03</v>
          </cell>
          <cell r="E137" t="str">
            <v>AS</v>
          </cell>
          <cell r="Q137">
            <v>0.49</v>
          </cell>
          <cell r="R137">
            <v>0.2</v>
          </cell>
        </row>
        <row r="138">
          <cell r="B138" t="str">
            <v>KD02166-E320</v>
          </cell>
          <cell r="C138" t="str">
            <v>00</v>
          </cell>
          <cell r="D138" t="str">
            <v>06</v>
          </cell>
          <cell r="E138" t="str">
            <v>AS</v>
          </cell>
          <cell r="Q138">
            <v>1.23</v>
          </cell>
          <cell r="R138">
            <v>0.11</v>
          </cell>
        </row>
        <row r="139">
          <cell r="B139" t="str">
            <v>KD02166-E322</v>
          </cell>
          <cell r="C139" t="str">
            <v>00</v>
          </cell>
          <cell r="D139" t="str">
            <v>01</v>
          </cell>
          <cell r="E139" t="str">
            <v>AS</v>
          </cell>
          <cell r="Q139">
            <v>0.66</v>
          </cell>
          <cell r="R139">
            <v>0.14000000000000001</v>
          </cell>
        </row>
        <row r="140">
          <cell r="B140" t="str">
            <v>KD02166-E411</v>
          </cell>
          <cell r="C140" t="str">
            <v>00</v>
          </cell>
          <cell r="D140" t="str">
            <v>12</v>
          </cell>
          <cell r="E140" t="str">
            <v>AS</v>
          </cell>
          <cell r="Q140">
            <v>2.41</v>
          </cell>
          <cell r="R140">
            <v>0.34</v>
          </cell>
          <cell r="DG140" t="str">
            <v>ｶｼﾒ後曲</v>
          </cell>
        </row>
        <row r="141">
          <cell r="B141" t="str">
            <v>KD02166-E415</v>
          </cell>
          <cell r="C141" t="str">
            <v>00</v>
          </cell>
          <cell r="D141" t="str">
            <v>13</v>
          </cell>
          <cell r="E141" t="str">
            <v>AS</v>
          </cell>
          <cell r="Q141">
            <v>4.55</v>
          </cell>
          <cell r="R141">
            <v>0.6</v>
          </cell>
        </row>
        <row r="142">
          <cell r="B142" t="str">
            <v>KD02166-E420</v>
          </cell>
          <cell r="C142" t="str">
            <v>00</v>
          </cell>
          <cell r="D142" t="str">
            <v>03</v>
          </cell>
          <cell r="E142" t="str">
            <v>AS</v>
          </cell>
          <cell r="Q142">
            <v>0.5</v>
          </cell>
          <cell r="R142">
            <v>0.1</v>
          </cell>
        </row>
        <row r="143">
          <cell r="B143" t="str">
            <v>KD02166-E423</v>
          </cell>
          <cell r="C143" t="str">
            <v>00</v>
          </cell>
          <cell r="D143" t="str">
            <v>03</v>
          </cell>
          <cell r="E143" t="str">
            <v>MO</v>
          </cell>
          <cell r="F143">
            <v>4</v>
          </cell>
          <cell r="G143">
            <v>4</v>
          </cell>
          <cell r="H143">
            <v>884</v>
          </cell>
          <cell r="AM143">
            <v>50</v>
          </cell>
          <cell r="AN143">
            <v>30.5</v>
          </cell>
          <cell r="AO143">
            <v>0.85</v>
          </cell>
          <cell r="AP143">
            <v>6</v>
          </cell>
        </row>
        <row r="144">
          <cell r="B144" t="str">
            <v>KD02166-E430</v>
          </cell>
          <cell r="C144" t="str">
            <v>00</v>
          </cell>
          <cell r="D144" t="str">
            <v>06</v>
          </cell>
          <cell r="E144" t="str">
            <v>AS</v>
          </cell>
          <cell r="Q144">
            <v>0.83</v>
          </cell>
          <cell r="R144">
            <v>0.14000000000000001</v>
          </cell>
        </row>
        <row r="145">
          <cell r="B145" t="str">
            <v>KD02166-E440</v>
          </cell>
          <cell r="C145" t="str">
            <v>00</v>
          </cell>
          <cell r="D145" t="str">
            <v>18</v>
          </cell>
          <cell r="E145" t="str">
            <v>AS</v>
          </cell>
          <cell r="Q145">
            <v>5.1100000000000003</v>
          </cell>
          <cell r="R145">
            <v>0.6</v>
          </cell>
        </row>
        <row r="146">
          <cell r="B146" t="str">
            <v>KD02166-E450</v>
          </cell>
          <cell r="C146" t="str">
            <v>00</v>
          </cell>
          <cell r="D146" t="str">
            <v>05</v>
          </cell>
          <cell r="E146" t="str">
            <v>AS</v>
          </cell>
          <cell r="Q146">
            <v>1.55</v>
          </cell>
          <cell r="R146">
            <v>0.11</v>
          </cell>
        </row>
        <row r="147">
          <cell r="B147" t="str">
            <v>KD02166-E456</v>
          </cell>
          <cell r="C147" t="str">
            <v>00</v>
          </cell>
          <cell r="D147" t="str">
            <v>06</v>
          </cell>
          <cell r="E147" t="str">
            <v>AS</v>
          </cell>
          <cell r="Q147">
            <v>1.87</v>
          </cell>
          <cell r="R147">
            <v>0.68</v>
          </cell>
        </row>
        <row r="148">
          <cell r="B148" t="str">
            <v>KD02166-E459</v>
          </cell>
          <cell r="C148" t="str">
            <v>00</v>
          </cell>
          <cell r="D148" t="str">
            <v>08</v>
          </cell>
          <cell r="E148" t="str">
            <v>AS</v>
          </cell>
          <cell r="Q148">
            <v>0.84</v>
          </cell>
          <cell r="R148">
            <v>0.14000000000000001</v>
          </cell>
        </row>
        <row r="149">
          <cell r="B149" t="str">
            <v>KD02166-E465</v>
          </cell>
          <cell r="C149" t="str">
            <v>00</v>
          </cell>
          <cell r="D149" t="str">
            <v>01</v>
          </cell>
          <cell r="E149" t="str">
            <v>AS</v>
          </cell>
          <cell r="Q149">
            <v>1.79</v>
          </cell>
          <cell r="R149">
            <v>0.16</v>
          </cell>
          <cell r="DG149" t="str">
            <v>旧版E475</v>
          </cell>
        </row>
        <row r="150">
          <cell r="B150" t="str">
            <v>KD02166-E472</v>
          </cell>
          <cell r="C150" t="str">
            <v>00</v>
          </cell>
          <cell r="D150" t="str">
            <v>09</v>
          </cell>
          <cell r="E150" t="str">
            <v>AS</v>
          </cell>
          <cell r="Q150">
            <v>3.31</v>
          </cell>
          <cell r="R150">
            <v>0.36</v>
          </cell>
          <cell r="DG150" t="str">
            <v>09版）ダボ合わせ→位置合わせに変更</v>
          </cell>
        </row>
        <row r="151">
          <cell r="B151" t="str">
            <v>KD02166-E473</v>
          </cell>
          <cell r="C151" t="str">
            <v>00</v>
          </cell>
          <cell r="D151" t="str">
            <v>01</v>
          </cell>
          <cell r="E151" t="str">
            <v>AS</v>
          </cell>
          <cell r="Q151">
            <v>2.54</v>
          </cell>
          <cell r="R151">
            <v>0.4</v>
          </cell>
        </row>
        <row r="152">
          <cell r="B152" t="str">
            <v>KD02166-E480</v>
          </cell>
          <cell r="C152" t="str">
            <v>00</v>
          </cell>
          <cell r="D152" t="str">
            <v>05</v>
          </cell>
          <cell r="E152" t="str">
            <v>AS</v>
          </cell>
          <cell r="Q152">
            <v>0.25</v>
          </cell>
          <cell r="R152">
            <v>0.1</v>
          </cell>
        </row>
        <row r="153">
          <cell r="B153" t="str">
            <v>KD02166-Y011</v>
          </cell>
          <cell r="C153" t="str">
            <v>00</v>
          </cell>
          <cell r="D153" t="str">
            <v>11</v>
          </cell>
          <cell r="E153" t="str">
            <v>P</v>
          </cell>
          <cell r="F153">
            <v>61</v>
          </cell>
          <cell r="G153">
            <v>76</v>
          </cell>
          <cell r="S153">
            <v>19.010000000000002</v>
          </cell>
          <cell r="T153">
            <v>2.61</v>
          </cell>
          <cell r="W153">
            <v>1.6</v>
          </cell>
          <cell r="AY153" t="str">
            <v>総抜</v>
          </cell>
          <cell r="AZ153">
            <v>1129242.6000000001</v>
          </cell>
          <cell r="BA153" t="str">
            <v>ダボ</v>
          </cell>
          <cell r="BB153">
            <v>620509.6</v>
          </cell>
          <cell r="DG153" t="str">
            <v>ｶｼﾒ後曲げ。金型起工済みの為、型費は未</v>
          </cell>
        </row>
        <row r="154">
          <cell r="B154" t="str">
            <v>KD02166-Y012</v>
          </cell>
          <cell r="C154" t="str">
            <v>00</v>
          </cell>
          <cell r="D154" t="str">
            <v>05</v>
          </cell>
          <cell r="E154" t="str">
            <v>L</v>
          </cell>
          <cell r="F154">
            <v>5</v>
          </cell>
          <cell r="G154">
            <v>5</v>
          </cell>
          <cell r="AK154">
            <v>1.01</v>
          </cell>
          <cell r="AL154">
            <v>0.54</v>
          </cell>
          <cell r="DG154" t="str">
            <v>07.06.05材料費見直し。</v>
          </cell>
        </row>
        <row r="155">
          <cell r="B155" t="str">
            <v>KD02166-Y013</v>
          </cell>
          <cell r="C155" t="str">
            <v>00</v>
          </cell>
          <cell r="D155" t="str">
            <v>04</v>
          </cell>
          <cell r="E155" t="str">
            <v>L</v>
          </cell>
          <cell r="F155">
            <v>9</v>
          </cell>
          <cell r="G155">
            <v>9</v>
          </cell>
          <cell r="AK155">
            <v>1.17</v>
          </cell>
          <cell r="AL155">
            <v>0.54</v>
          </cell>
          <cell r="DG155" t="str">
            <v>07.06.05材料費見直し。</v>
          </cell>
        </row>
        <row r="156">
          <cell r="B156" t="str">
            <v>KD02166-Y014</v>
          </cell>
          <cell r="C156" t="str">
            <v>00</v>
          </cell>
          <cell r="D156" t="str">
            <v>04</v>
          </cell>
          <cell r="E156" t="str">
            <v>P</v>
          </cell>
          <cell r="F156">
            <v>7</v>
          </cell>
          <cell r="G156">
            <v>12</v>
          </cell>
          <cell r="Q156">
            <v>0.81</v>
          </cell>
          <cell r="R156">
            <v>0.93</v>
          </cell>
          <cell r="W156">
            <v>0.8</v>
          </cell>
          <cell r="AS156">
            <v>1.38</v>
          </cell>
          <cell r="AT156">
            <v>1.06</v>
          </cell>
          <cell r="AY156" t="str">
            <v>総抜</v>
          </cell>
          <cell r="AZ156">
            <v>104333.33</v>
          </cell>
          <cell r="BA156" t="str">
            <v>1曲</v>
          </cell>
          <cell r="BB156">
            <v>92900</v>
          </cell>
          <cell r="BC156" t="str">
            <v>2曲</v>
          </cell>
          <cell r="BD156">
            <v>92900</v>
          </cell>
        </row>
        <row r="157">
          <cell r="B157" t="str">
            <v>KD02166-Y015</v>
          </cell>
          <cell r="C157" t="str">
            <v>00</v>
          </cell>
          <cell r="D157" t="str">
            <v>08</v>
          </cell>
          <cell r="E157" t="str">
            <v>P</v>
          </cell>
          <cell r="F157">
            <v>67</v>
          </cell>
          <cell r="G157">
            <v>76</v>
          </cell>
          <cell r="S157">
            <v>19.440000000000001</v>
          </cell>
          <cell r="T157">
            <v>3.19</v>
          </cell>
          <cell r="W157">
            <v>1.6</v>
          </cell>
          <cell r="AY157" t="str">
            <v>総抜</v>
          </cell>
          <cell r="AZ157">
            <v>1125491.5</v>
          </cell>
          <cell r="BA157" t="str">
            <v>ﾀﾞﾎﾞ・ﾊﾞｰﾘﾝｸﾞ</v>
          </cell>
          <cell r="BB157">
            <v>705091.5</v>
          </cell>
          <cell r="DG157" t="str">
            <v>金型起工済みの為、型費は未</v>
          </cell>
        </row>
        <row r="158">
          <cell r="B158" t="str">
            <v>KD02166-Y017</v>
          </cell>
          <cell r="C158" t="str">
            <v>00</v>
          </cell>
          <cell r="D158" t="str">
            <v>02</v>
          </cell>
          <cell r="E158" t="str">
            <v>P</v>
          </cell>
          <cell r="F158">
            <v>2</v>
          </cell>
          <cell r="G158">
            <v>2</v>
          </cell>
          <cell r="Q158">
            <v>0.36</v>
          </cell>
          <cell r="R158">
            <v>0.66</v>
          </cell>
          <cell r="W158">
            <v>1</v>
          </cell>
          <cell r="AY158" t="str">
            <v>総抜</v>
          </cell>
          <cell r="AZ158">
            <v>112233.33</v>
          </cell>
          <cell r="BA158" t="str">
            <v>曲</v>
          </cell>
          <cell r="BB158">
            <v>95200</v>
          </cell>
        </row>
        <row r="159">
          <cell r="B159" t="str">
            <v>KD02166-Y020</v>
          </cell>
          <cell r="C159" t="str">
            <v>00</v>
          </cell>
          <cell r="D159" t="str">
            <v>02</v>
          </cell>
          <cell r="E159" t="str">
            <v>P</v>
          </cell>
          <cell r="F159">
            <v>1</v>
          </cell>
          <cell r="G159">
            <v>2</v>
          </cell>
          <cell r="Q159">
            <v>0.24</v>
          </cell>
          <cell r="R159">
            <v>0.39</v>
          </cell>
          <cell r="W159">
            <v>1</v>
          </cell>
          <cell r="AY159" t="str">
            <v>総抜</v>
          </cell>
          <cell r="AZ159">
            <v>81933.33</v>
          </cell>
        </row>
        <row r="160">
          <cell r="B160" t="str">
            <v>KD02166-Y023</v>
          </cell>
          <cell r="C160" t="str">
            <v>00</v>
          </cell>
          <cell r="D160" t="str">
            <v>04</v>
          </cell>
          <cell r="E160" t="str">
            <v>P</v>
          </cell>
          <cell r="F160">
            <v>4</v>
          </cell>
          <cell r="G160">
            <v>6</v>
          </cell>
          <cell r="Q160">
            <v>2.08</v>
          </cell>
          <cell r="R160">
            <v>2</v>
          </cell>
          <cell r="W160">
            <v>1</v>
          </cell>
          <cell r="AY160" t="str">
            <v>総抜</v>
          </cell>
          <cell r="AZ160">
            <v>119967</v>
          </cell>
          <cell r="BA160" t="str">
            <v>1曲</v>
          </cell>
          <cell r="BB160">
            <v>147200</v>
          </cell>
          <cell r="BC160" t="str">
            <v>2曲</v>
          </cell>
          <cell r="BD160">
            <v>102100</v>
          </cell>
          <cell r="BE160" t="str">
            <v>3曲</v>
          </cell>
          <cell r="BF160">
            <v>108700</v>
          </cell>
          <cell r="BG160" t="str">
            <v>4曲</v>
          </cell>
          <cell r="BH160">
            <v>116600</v>
          </cell>
          <cell r="BI160" t="str">
            <v>孔抜</v>
          </cell>
          <cell r="BJ160">
            <v>115700</v>
          </cell>
          <cell r="DG160" t="str">
            <v>06.10.26 金型起工予定（再見積）　07.03.19製技依頼により2曲変更/型費見直し無し</v>
          </cell>
        </row>
        <row r="161">
          <cell r="B161" t="str">
            <v>KD02166-Y030</v>
          </cell>
          <cell r="C161" t="str">
            <v>00</v>
          </cell>
          <cell r="D161" t="str">
            <v>14</v>
          </cell>
          <cell r="E161" t="str">
            <v>P</v>
          </cell>
          <cell r="F161">
            <v>52</v>
          </cell>
          <cell r="G161">
            <v>65</v>
          </cell>
          <cell r="I161" t="str">
            <v>P-ME</v>
          </cell>
          <cell r="J161">
            <v>15</v>
          </cell>
          <cell r="S161">
            <v>4.72</v>
          </cell>
          <cell r="T161">
            <v>2.23</v>
          </cell>
          <cell r="W161">
            <v>1.6</v>
          </cell>
          <cell r="AY161" t="str">
            <v>総抜</v>
          </cell>
          <cell r="AZ161">
            <v>656566.67000000004</v>
          </cell>
          <cell r="BA161" t="str">
            <v>ﾀﾞﾎﾞ</v>
          </cell>
          <cell r="BB161">
            <v>311300</v>
          </cell>
          <cell r="BC161" t="str">
            <v>1曲</v>
          </cell>
          <cell r="BD161">
            <v>300500</v>
          </cell>
          <cell r="BE161" t="str">
            <v>2曲</v>
          </cell>
          <cell r="BF161">
            <v>227100</v>
          </cell>
          <cell r="BG161" t="str">
            <v>3曲</v>
          </cell>
          <cell r="BH161">
            <v>236100</v>
          </cell>
        </row>
        <row r="162">
          <cell r="B162" t="str">
            <v>KD02166-Y032</v>
          </cell>
          <cell r="C162" t="str">
            <v>00</v>
          </cell>
          <cell r="D162" t="str">
            <v>05</v>
          </cell>
          <cell r="E162" t="str">
            <v>L</v>
          </cell>
          <cell r="F162">
            <v>3</v>
          </cell>
          <cell r="G162">
            <v>3</v>
          </cell>
          <cell r="AK162">
            <v>0.82</v>
          </cell>
          <cell r="AL162">
            <v>0.54</v>
          </cell>
        </row>
        <row r="163">
          <cell r="B163" t="str">
            <v>KD02166-Y033</v>
          </cell>
          <cell r="C163" t="str">
            <v>00</v>
          </cell>
          <cell r="D163" t="str">
            <v>04</v>
          </cell>
          <cell r="E163" t="str">
            <v>P</v>
          </cell>
          <cell r="F163">
            <v>9</v>
          </cell>
          <cell r="G163">
            <v>13</v>
          </cell>
          <cell r="Q163">
            <v>1.6</v>
          </cell>
          <cell r="R163">
            <v>1.43</v>
          </cell>
          <cell r="W163">
            <v>2</v>
          </cell>
          <cell r="AY163" t="str">
            <v>総抜</v>
          </cell>
          <cell r="AZ163">
            <v>182966.67</v>
          </cell>
          <cell r="BA163" t="str">
            <v>ダボ</v>
          </cell>
          <cell r="BB163">
            <v>129500</v>
          </cell>
          <cell r="BC163" t="str">
            <v>1曲</v>
          </cell>
          <cell r="BD163">
            <v>124300</v>
          </cell>
          <cell r="BE163" t="str">
            <v>2曲</v>
          </cell>
          <cell r="BF163">
            <v>119800</v>
          </cell>
        </row>
        <row r="164">
          <cell r="B164" t="str">
            <v>KD02166-Y034</v>
          </cell>
          <cell r="C164" t="str">
            <v>00</v>
          </cell>
          <cell r="D164" t="str">
            <v>03</v>
          </cell>
          <cell r="E164" t="str">
            <v>P</v>
          </cell>
          <cell r="F164">
            <v>1</v>
          </cell>
          <cell r="G164">
            <v>2</v>
          </cell>
          <cell r="Q164">
            <v>0.81</v>
          </cell>
          <cell r="R164">
            <v>1.1599999999999999</v>
          </cell>
          <cell r="W164">
            <v>1.6</v>
          </cell>
          <cell r="AY164" t="str">
            <v>総抜</v>
          </cell>
          <cell r="AZ164">
            <v>94127</v>
          </cell>
          <cell r="BA164" t="str">
            <v>ﾀﾞﾎﾞ</v>
          </cell>
          <cell r="BB164">
            <v>103900</v>
          </cell>
          <cell r="BC164" t="str">
            <v>1曲</v>
          </cell>
          <cell r="BD164">
            <v>90400</v>
          </cell>
          <cell r="DG164" t="str">
            <v>03版 型改造。</v>
          </cell>
        </row>
        <row r="165">
          <cell r="B165" t="str">
            <v>KD02166-Y035</v>
          </cell>
          <cell r="C165" t="str">
            <v>00</v>
          </cell>
          <cell r="D165" t="str">
            <v>05</v>
          </cell>
          <cell r="E165" t="str">
            <v>P</v>
          </cell>
          <cell r="F165">
            <v>5</v>
          </cell>
          <cell r="G165">
            <v>6</v>
          </cell>
          <cell r="Q165">
            <v>0.69</v>
          </cell>
          <cell r="R165">
            <v>0.99</v>
          </cell>
          <cell r="W165">
            <v>2</v>
          </cell>
          <cell r="AY165" t="str">
            <v>総抜</v>
          </cell>
          <cell r="AZ165">
            <v>127900</v>
          </cell>
          <cell r="BA165" t="str">
            <v>1曲</v>
          </cell>
          <cell r="BB165">
            <v>94800</v>
          </cell>
          <cell r="BC165" t="str">
            <v>2曲</v>
          </cell>
          <cell r="BD165">
            <v>101400</v>
          </cell>
        </row>
        <row r="166">
          <cell r="B166" t="str">
            <v>KD02166-Y037</v>
          </cell>
          <cell r="C166" t="str">
            <v>00</v>
          </cell>
          <cell r="D166" t="str">
            <v>04</v>
          </cell>
          <cell r="E166" t="str">
            <v>P</v>
          </cell>
          <cell r="F166">
            <v>7</v>
          </cell>
          <cell r="G166">
            <v>10</v>
          </cell>
          <cell r="Q166">
            <v>1.08</v>
          </cell>
          <cell r="R166">
            <v>1.03</v>
          </cell>
          <cell r="W166">
            <v>1</v>
          </cell>
          <cell r="AY166" t="str">
            <v>総抜</v>
          </cell>
          <cell r="AZ166">
            <v>138000</v>
          </cell>
          <cell r="BA166" t="str">
            <v>1曲</v>
          </cell>
          <cell r="BB166">
            <v>120700</v>
          </cell>
          <cell r="BC166" t="str">
            <v>2曲</v>
          </cell>
          <cell r="BD166">
            <v>109300</v>
          </cell>
          <cell r="DG166" t="str">
            <v>金型起工済みの為、型費は未</v>
          </cell>
        </row>
        <row r="167">
          <cell r="B167" t="str">
            <v>KD02166-Y039</v>
          </cell>
          <cell r="C167" t="str">
            <v>00</v>
          </cell>
          <cell r="D167" t="str">
            <v>04</v>
          </cell>
          <cell r="E167" t="str">
            <v>P</v>
          </cell>
          <cell r="F167">
            <v>1</v>
          </cell>
          <cell r="G167">
            <v>2</v>
          </cell>
          <cell r="Q167">
            <v>0.36</v>
          </cell>
          <cell r="R167">
            <v>0.66</v>
          </cell>
          <cell r="W167">
            <v>1</v>
          </cell>
          <cell r="AY167" t="str">
            <v>総抜</v>
          </cell>
          <cell r="AZ167">
            <v>111033.33</v>
          </cell>
          <cell r="BA167" t="str">
            <v>1曲</v>
          </cell>
          <cell r="BB167">
            <v>83800</v>
          </cell>
          <cell r="DG167" t="str">
            <v>型起工済の為型費は未</v>
          </cell>
        </row>
        <row r="168">
          <cell r="B168" t="str">
            <v>KD02166-Y040</v>
          </cell>
          <cell r="C168" t="str">
            <v>00</v>
          </cell>
          <cell r="D168" t="str">
            <v>10</v>
          </cell>
          <cell r="E168" t="str">
            <v>P</v>
          </cell>
          <cell r="F168">
            <v>33</v>
          </cell>
          <cell r="G168">
            <v>37</v>
          </cell>
          <cell r="I168" t="str">
            <v>P-ME</v>
          </cell>
          <cell r="J168">
            <v>15</v>
          </cell>
          <cell r="S168">
            <v>3.69</v>
          </cell>
          <cell r="T168">
            <v>3.45</v>
          </cell>
          <cell r="W168">
            <v>1.6</v>
          </cell>
          <cell r="AY168" t="str">
            <v>総抜</v>
          </cell>
          <cell r="AZ168">
            <v>769333</v>
          </cell>
          <cell r="BA168" t="str">
            <v>切欠</v>
          </cell>
          <cell r="BB168">
            <v>400700</v>
          </cell>
          <cell r="BC168" t="str">
            <v>1曲</v>
          </cell>
          <cell r="BD168">
            <v>207400</v>
          </cell>
          <cell r="BE168" t="str">
            <v>2曲</v>
          </cell>
          <cell r="BF168">
            <v>245200</v>
          </cell>
          <cell r="BG168" t="str">
            <v>3曲</v>
          </cell>
          <cell r="BH168">
            <v>349200</v>
          </cell>
          <cell r="BI168" t="str">
            <v>4曲</v>
          </cell>
          <cell r="BJ168">
            <v>229400</v>
          </cell>
          <cell r="BK168" t="str">
            <v>5曲</v>
          </cell>
          <cell r="BL168">
            <v>211600</v>
          </cell>
          <cell r="DG168" t="str">
            <v>10版 型改造。</v>
          </cell>
        </row>
        <row r="169">
          <cell r="B169" t="str">
            <v>KD02166-Y041</v>
          </cell>
          <cell r="C169" t="str">
            <v>00</v>
          </cell>
          <cell r="D169" t="str">
            <v>05</v>
          </cell>
          <cell r="E169" t="str">
            <v>P</v>
          </cell>
          <cell r="F169">
            <v>13</v>
          </cell>
          <cell r="G169">
            <v>14</v>
          </cell>
          <cell r="Q169">
            <v>0.72</v>
          </cell>
          <cell r="R169">
            <v>1.04</v>
          </cell>
          <cell r="W169">
            <v>2</v>
          </cell>
          <cell r="AY169" t="str">
            <v>総抜</v>
          </cell>
          <cell r="AZ169">
            <v>185066.67</v>
          </cell>
          <cell r="BA169" t="str">
            <v>ダボ</v>
          </cell>
          <cell r="BB169">
            <v>160200</v>
          </cell>
          <cell r="BC169" t="str">
            <v>1曲</v>
          </cell>
          <cell r="BD169">
            <v>197600</v>
          </cell>
        </row>
        <row r="170">
          <cell r="B170" t="str">
            <v>KD02166-Y042</v>
          </cell>
          <cell r="C170" t="str">
            <v>00</v>
          </cell>
          <cell r="D170" t="str">
            <v>08</v>
          </cell>
          <cell r="E170" t="str">
            <v>P</v>
          </cell>
          <cell r="F170">
            <v>16</v>
          </cell>
          <cell r="G170">
            <v>21</v>
          </cell>
          <cell r="Q170">
            <v>0.74</v>
          </cell>
          <cell r="R170">
            <v>0.86</v>
          </cell>
          <cell r="W170">
            <v>2</v>
          </cell>
          <cell r="AS170">
            <v>1.39</v>
          </cell>
          <cell r="AT170">
            <v>0.77</v>
          </cell>
          <cell r="AU170">
            <v>0.7</v>
          </cell>
          <cell r="AV170">
            <v>0.5</v>
          </cell>
          <cell r="AY170" t="str">
            <v>総抜</v>
          </cell>
          <cell r="AZ170">
            <v>211267</v>
          </cell>
          <cell r="BA170" t="str">
            <v>1曲</v>
          </cell>
          <cell r="BB170">
            <v>104000</v>
          </cell>
          <cell r="DG170" t="str">
            <v>08版）手作り見積。金型再見積(2/16 30t⇒60tに変更)</v>
          </cell>
        </row>
        <row r="171">
          <cell r="B171" t="str">
            <v>KD02166-Y043</v>
          </cell>
          <cell r="C171" t="str">
            <v>00</v>
          </cell>
          <cell r="D171" t="str">
            <v>06</v>
          </cell>
          <cell r="E171" t="str">
            <v>P</v>
          </cell>
          <cell r="F171">
            <v>16</v>
          </cell>
          <cell r="G171">
            <v>20</v>
          </cell>
          <cell r="Q171">
            <v>1.1299999999999999</v>
          </cell>
          <cell r="R171">
            <v>1.2</v>
          </cell>
          <cell r="W171">
            <v>0.5</v>
          </cell>
          <cell r="AS171">
            <v>2.04</v>
          </cell>
          <cell r="AT171">
            <v>1.1399999999999999</v>
          </cell>
          <cell r="AU171">
            <v>0.69</v>
          </cell>
          <cell r="AV171">
            <v>0.5</v>
          </cell>
          <cell r="AY171" t="str">
            <v>総抜</v>
          </cell>
          <cell r="AZ171">
            <v>128066.67</v>
          </cell>
          <cell r="BA171" t="str">
            <v>1曲</v>
          </cell>
          <cell r="BB171">
            <v>127300</v>
          </cell>
          <cell r="BC171" t="str">
            <v>2曲</v>
          </cell>
          <cell r="BD171">
            <v>127300</v>
          </cell>
          <cell r="BE171" t="str">
            <v>3曲</v>
          </cell>
          <cell r="BF171">
            <v>115900</v>
          </cell>
        </row>
        <row r="172">
          <cell r="B172" t="str">
            <v>KD02166-Y044</v>
          </cell>
          <cell r="C172" t="str">
            <v>00</v>
          </cell>
          <cell r="D172" t="str">
            <v>03</v>
          </cell>
          <cell r="E172" t="str">
            <v>P</v>
          </cell>
          <cell r="F172">
            <v>4</v>
          </cell>
          <cell r="G172">
            <v>6</v>
          </cell>
          <cell r="Q172">
            <v>0.62</v>
          </cell>
          <cell r="R172">
            <v>0.77</v>
          </cell>
          <cell r="W172">
            <v>1</v>
          </cell>
          <cell r="AY172" t="str">
            <v>総抜</v>
          </cell>
          <cell r="AZ172">
            <v>262433.33</v>
          </cell>
          <cell r="BA172" t="str">
            <v>1曲</v>
          </cell>
          <cell r="BB172">
            <v>220600</v>
          </cell>
        </row>
        <row r="173">
          <cell r="B173" t="str">
            <v>KD02166-Y045</v>
          </cell>
          <cell r="C173" t="str">
            <v>00</v>
          </cell>
          <cell r="D173" t="str">
            <v>05</v>
          </cell>
          <cell r="E173" t="str">
            <v>P</v>
          </cell>
          <cell r="F173">
            <v>2</v>
          </cell>
          <cell r="G173">
            <v>3</v>
          </cell>
          <cell r="Q173">
            <v>0.98</v>
          </cell>
          <cell r="R173">
            <v>0.95</v>
          </cell>
          <cell r="W173">
            <v>2</v>
          </cell>
          <cell r="AS173">
            <v>1.63</v>
          </cell>
          <cell r="AT173">
            <v>0.56999999999999995</v>
          </cell>
          <cell r="AU173">
            <v>0.49</v>
          </cell>
          <cell r="AV173">
            <v>0.5</v>
          </cell>
          <cell r="AY173" t="str">
            <v>総抜き</v>
          </cell>
          <cell r="AZ173">
            <v>97100</v>
          </cell>
          <cell r="BA173" t="str">
            <v>1曲げ</v>
          </cell>
          <cell r="BB173">
            <v>83800</v>
          </cell>
          <cell r="DG173" t="str">
            <v>金型起工済の為型費は未</v>
          </cell>
        </row>
        <row r="174">
          <cell r="B174" t="str">
            <v>KD02166-Y046</v>
          </cell>
          <cell r="C174" t="str">
            <v>00</v>
          </cell>
          <cell r="D174" t="str">
            <v>04</v>
          </cell>
          <cell r="E174" t="str">
            <v>P</v>
          </cell>
          <cell r="F174">
            <v>4</v>
          </cell>
          <cell r="G174">
            <v>4</v>
          </cell>
          <cell r="Q174">
            <v>0.48</v>
          </cell>
          <cell r="R174">
            <v>0.93</v>
          </cell>
          <cell r="W174">
            <v>0.8</v>
          </cell>
          <cell r="AY174" t="str">
            <v>総抜</v>
          </cell>
          <cell r="AZ174">
            <v>111500</v>
          </cell>
          <cell r="BA174" t="str">
            <v>1曲</v>
          </cell>
          <cell r="BB174">
            <v>95800</v>
          </cell>
          <cell r="BC174" t="str">
            <v>？？？</v>
          </cell>
          <cell r="BD174">
            <v>87100</v>
          </cell>
        </row>
        <row r="175">
          <cell r="B175" t="str">
            <v>KD02166-Y047</v>
          </cell>
          <cell r="C175" t="str">
            <v>00</v>
          </cell>
          <cell r="D175" t="str">
            <v>09</v>
          </cell>
          <cell r="E175" t="str">
            <v>P</v>
          </cell>
          <cell r="F175">
            <v>30</v>
          </cell>
          <cell r="G175">
            <v>38</v>
          </cell>
          <cell r="S175">
            <v>2.37</v>
          </cell>
          <cell r="T175">
            <v>2.61</v>
          </cell>
          <cell r="W175">
            <v>1</v>
          </cell>
          <cell r="AY175" t="str">
            <v>？？？</v>
          </cell>
          <cell r="AZ175">
            <v>817566.67</v>
          </cell>
          <cell r="BA175" t="str">
            <v>？？？</v>
          </cell>
          <cell r="BB175">
            <v>808100</v>
          </cell>
          <cell r="BC175" t="str">
            <v>？？？</v>
          </cell>
          <cell r="BD175">
            <v>228500</v>
          </cell>
          <cell r="BE175" t="str">
            <v>？？？</v>
          </cell>
          <cell r="BF175">
            <v>223700</v>
          </cell>
          <cell r="BG175" t="str">
            <v>？？？</v>
          </cell>
          <cell r="BH175">
            <v>178600</v>
          </cell>
          <cell r="BI175" t="str">
            <v>？？？</v>
          </cell>
          <cell r="BJ175">
            <v>225700</v>
          </cell>
          <cell r="BK175" t="str">
            <v>？？？</v>
          </cell>
          <cell r="BL175">
            <v>178600</v>
          </cell>
          <cell r="DG175" t="str">
            <v>金型起工済の為型費は未</v>
          </cell>
        </row>
        <row r="176">
          <cell r="B176" t="str">
            <v>KD02166-Y048</v>
          </cell>
          <cell r="C176" t="str">
            <v>00</v>
          </cell>
          <cell r="D176" t="str">
            <v>07</v>
          </cell>
          <cell r="E176" t="str">
            <v>P</v>
          </cell>
          <cell r="F176">
            <v>6</v>
          </cell>
          <cell r="G176">
            <v>8</v>
          </cell>
          <cell r="Q176">
            <v>0.84</v>
          </cell>
          <cell r="R176">
            <v>1.08</v>
          </cell>
          <cell r="W176">
            <v>1.5</v>
          </cell>
          <cell r="AY176" t="str">
            <v>総抜</v>
          </cell>
          <cell r="AZ176">
            <v>145666.67000000001</v>
          </cell>
          <cell r="BA176" t="str">
            <v>1曲</v>
          </cell>
          <cell r="BB176">
            <v>118400</v>
          </cell>
          <cell r="DG176" t="str">
            <v>金型起工済の為型費は未</v>
          </cell>
        </row>
        <row r="177">
          <cell r="B177" t="str">
            <v>KD02166-Y051</v>
          </cell>
          <cell r="C177" t="str">
            <v>00</v>
          </cell>
          <cell r="D177" t="str">
            <v>04</v>
          </cell>
          <cell r="E177" t="str">
            <v>P</v>
          </cell>
          <cell r="F177">
            <v>3</v>
          </cell>
          <cell r="G177">
            <v>6</v>
          </cell>
          <cell r="Q177">
            <v>0.6</v>
          </cell>
          <cell r="R177">
            <v>1.2</v>
          </cell>
          <cell r="W177">
            <v>0.4</v>
          </cell>
          <cell r="AY177" t="str">
            <v>総抜</v>
          </cell>
          <cell r="AZ177">
            <v>101766.67</v>
          </cell>
          <cell r="BA177" t="str">
            <v>1曲</v>
          </cell>
          <cell r="BB177">
            <v>93100</v>
          </cell>
          <cell r="BC177" t="str">
            <v>2曲</v>
          </cell>
          <cell r="BD177">
            <v>93100</v>
          </cell>
          <cell r="BE177" t="str">
            <v>3曲</v>
          </cell>
          <cell r="BF177">
            <v>83800</v>
          </cell>
        </row>
        <row r="178">
          <cell r="B178" t="str">
            <v>KD02166-Y053</v>
          </cell>
          <cell r="C178" t="str">
            <v>00</v>
          </cell>
          <cell r="D178" t="str">
            <v>04</v>
          </cell>
          <cell r="E178" t="str">
            <v>L</v>
          </cell>
          <cell r="F178">
            <v>19</v>
          </cell>
          <cell r="G178">
            <v>19</v>
          </cell>
          <cell r="AG178">
            <v>0.1</v>
          </cell>
          <cell r="AH178">
            <v>0.06</v>
          </cell>
          <cell r="AK178">
            <v>1.56</v>
          </cell>
          <cell r="AL178">
            <v>0.54</v>
          </cell>
          <cell r="DG178" t="str">
            <v>07.06.05材料費見直し。</v>
          </cell>
        </row>
        <row r="179">
          <cell r="B179" t="str">
            <v>KD02166-Y056</v>
          </cell>
          <cell r="C179" t="str">
            <v>00</v>
          </cell>
          <cell r="D179" t="str">
            <v>03</v>
          </cell>
          <cell r="E179" t="str">
            <v>P</v>
          </cell>
          <cell r="F179">
            <v>17</v>
          </cell>
          <cell r="G179">
            <v>22</v>
          </cell>
          <cell r="Q179">
            <v>1.08</v>
          </cell>
          <cell r="R179">
            <v>1.43</v>
          </cell>
          <cell r="W179">
            <v>1</v>
          </cell>
          <cell r="AY179" t="str">
            <v>総抜</v>
          </cell>
          <cell r="AZ179">
            <v>225513</v>
          </cell>
          <cell r="BA179" t="str">
            <v>1曲</v>
          </cell>
          <cell r="BB179">
            <v>379100</v>
          </cell>
          <cell r="BC179" t="str">
            <v>2曲</v>
          </cell>
          <cell r="BD179">
            <v>196100</v>
          </cell>
          <cell r="BE179" t="str">
            <v>3曲</v>
          </cell>
          <cell r="BF179">
            <v>229600</v>
          </cell>
        </row>
        <row r="180">
          <cell r="B180" t="str">
            <v>KD02166-Y058</v>
          </cell>
          <cell r="C180" t="str">
            <v>00</v>
          </cell>
          <cell r="D180" t="str">
            <v>03</v>
          </cell>
          <cell r="E180" t="str">
            <v>P</v>
          </cell>
          <cell r="F180">
            <v>26</v>
          </cell>
          <cell r="G180">
            <v>48</v>
          </cell>
          <cell r="Q180">
            <v>1.67</v>
          </cell>
          <cell r="R180">
            <v>1.76</v>
          </cell>
          <cell r="W180">
            <v>0.5</v>
          </cell>
          <cell r="AS180">
            <v>4.8099999999999996</v>
          </cell>
          <cell r="AT180">
            <v>1.78</v>
          </cell>
          <cell r="AU180">
            <v>1.01</v>
          </cell>
          <cell r="AV180">
            <v>0.5</v>
          </cell>
          <cell r="AY180" t="str">
            <v>総抜</v>
          </cell>
          <cell r="AZ180">
            <v>262533</v>
          </cell>
          <cell r="BA180" t="str">
            <v>1曲</v>
          </cell>
          <cell r="BB180">
            <v>220900</v>
          </cell>
          <cell r="BC180" t="str">
            <v>2曲</v>
          </cell>
          <cell r="BD180">
            <v>220900</v>
          </cell>
          <cell r="BE180" t="str">
            <v>3曲</v>
          </cell>
          <cell r="BF180">
            <v>241000</v>
          </cell>
          <cell r="DG180" t="str">
            <v>ﾊﾞﾈ材につき設計費：難。03版）型改造（金型起工済みの為、型費は未）</v>
          </cell>
        </row>
        <row r="181">
          <cell r="B181" t="str">
            <v>KD02166-Y060</v>
          </cell>
          <cell r="C181" t="str">
            <v>00</v>
          </cell>
          <cell r="D181" t="str">
            <v>10</v>
          </cell>
          <cell r="E181" t="str">
            <v>P</v>
          </cell>
          <cell r="F181">
            <v>126</v>
          </cell>
          <cell r="G181">
            <v>141</v>
          </cell>
          <cell r="S181">
            <v>26.09</v>
          </cell>
          <cell r="T181">
            <v>5.83</v>
          </cell>
          <cell r="W181">
            <v>2</v>
          </cell>
          <cell r="AY181" t="str">
            <v>総抜</v>
          </cell>
          <cell r="AZ181">
            <v>603166</v>
          </cell>
        </row>
        <row r="182">
          <cell r="B182" t="str">
            <v>KD02166-Y063</v>
          </cell>
          <cell r="C182" t="str">
            <v>00</v>
          </cell>
          <cell r="D182" t="str">
            <v>04</v>
          </cell>
          <cell r="E182" t="str">
            <v>P</v>
          </cell>
          <cell r="F182">
            <v>10</v>
          </cell>
          <cell r="G182">
            <v>12</v>
          </cell>
          <cell r="Q182">
            <v>1.17</v>
          </cell>
          <cell r="R182">
            <v>1.21</v>
          </cell>
          <cell r="W182">
            <v>2</v>
          </cell>
          <cell r="AS182">
            <v>2.2200000000000002</v>
          </cell>
          <cell r="AT182">
            <v>0.97</v>
          </cell>
          <cell r="AU182">
            <v>0.8</v>
          </cell>
          <cell r="AV182">
            <v>0.5</v>
          </cell>
          <cell r="AY182" t="str">
            <v>総抜</v>
          </cell>
          <cell r="AZ182">
            <v>170533.33</v>
          </cell>
          <cell r="BA182" t="str">
            <v>1曲</v>
          </cell>
          <cell r="BB182">
            <v>95800</v>
          </cell>
          <cell r="BC182" t="str">
            <v>2曲</v>
          </cell>
          <cell r="BD182">
            <v>87100</v>
          </cell>
        </row>
        <row r="183">
          <cell r="B183" t="str">
            <v>KD02166-Y066</v>
          </cell>
          <cell r="C183" t="str">
            <v>00</v>
          </cell>
          <cell r="D183" t="str">
            <v>04</v>
          </cell>
          <cell r="E183" t="str">
            <v>L</v>
          </cell>
          <cell r="F183">
            <v>3</v>
          </cell>
          <cell r="G183">
            <v>3</v>
          </cell>
          <cell r="AK183">
            <v>0.75</v>
          </cell>
          <cell r="AL183">
            <v>0.54</v>
          </cell>
        </row>
        <row r="184">
          <cell r="B184" t="str">
            <v>KD02166-Y069</v>
          </cell>
          <cell r="C184" t="str">
            <v>00</v>
          </cell>
          <cell r="D184" t="str">
            <v>04</v>
          </cell>
          <cell r="E184" t="str">
            <v>L</v>
          </cell>
          <cell r="F184">
            <v>5</v>
          </cell>
          <cell r="G184">
            <v>5</v>
          </cell>
          <cell r="AK184">
            <v>1.03</v>
          </cell>
          <cell r="AL184">
            <v>0.54</v>
          </cell>
          <cell r="DG184" t="str">
            <v>07.06.05材料費見直し。</v>
          </cell>
        </row>
        <row r="185">
          <cell r="B185" t="str">
            <v>KD02166-Y071</v>
          </cell>
          <cell r="C185" t="str">
            <v>00</v>
          </cell>
          <cell r="D185" t="str">
            <v>04</v>
          </cell>
          <cell r="E185" t="str">
            <v>P</v>
          </cell>
          <cell r="F185">
            <v>8</v>
          </cell>
          <cell r="G185">
            <v>10</v>
          </cell>
          <cell r="Q185">
            <v>1.54</v>
          </cell>
          <cell r="R185">
            <v>1.66</v>
          </cell>
          <cell r="W185">
            <v>1</v>
          </cell>
          <cell r="AY185" t="str">
            <v>総抜</v>
          </cell>
          <cell r="AZ185">
            <v>281966.67</v>
          </cell>
          <cell r="BA185" t="str">
            <v>ﾊﾞｰﾘﾝｸﾞ</v>
          </cell>
          <cell r="BB185">
            <v>189300</v>
          </cell>
          <cell r="BC185" t="str">
            <v>1曲</v>
          </cell>
          <cell r="BD185">
            <v>199700</v>
          </cell>
          <cell r="BE185" t="str">
            <v>2曲</v>
          </cell>
          <cell r="BF185">
            <v>189500</v>
          </cell>
        </row>
        <row r="186">
          <cell r="B186" t="str">
            <v>KD02166-Y072</v>
          </cell>
          <cell r="C186" t="str">
            <v>00</v>
          </cell>
          <cell r="D186" t="str">
            <v>05</v>
          </cell>
          <cell r="E186" t="str">
            <v>P</v>
          </cell>
          <cell r="F186">
            <v>4</v>
          </cell>
          <cell r="G186">
            <v>5</v>
          </cell>
          <cell r="Q186">
            <v>1.19</v>
          </cell>
          <cell r="R186">
            <v>1.43</v>
          </cell>
          <cell r="W186">
            <v>1</v>
          </cell>
          <cell r="AY186" t="str">
            <v>総抜</v>
          </cell>
          <cell r="AZ186">
            <v>159466.67000000001</v>
          </cell>
          <cell r="BA186" t="str">
            <v>ﾊﾞｰﾘﾝｸﾞ</v>
          </cell>
          <cell r="BB186">
            <v>100000</v>
          </cell>
          <cell r="BC186" t="str">
            <v>1曲</v>
          </cell>
          <cell r="BD186">
            <v>122500</v>
          </cell>
          <cell r="BE186" t="str">
            <v>2曲</v>
          </cell>
          <cell r="BF186">
            <v>115900</v>
          </cell>
        </row>
        <row r="187">
          <cell r="B187" t="str">
            <v>KD02166-Y073</v>
          </cell>
          <cell r="C187" t="str">
            <v>00</v>
          </cell>
          <cell r="D187" t="str">
            <v>10</v>
          </cell>
          <cell r="E187" t="str">
            <v>P</v>
          </cell>
          <cell r="F187">
            <v>39</v>
          </cell>
          <cell r="G187">
            <v>47</v>
          </cell>
          <cell r="S187">
            <v>10.43</v>
          </cell>
          <cell r="T187">
            <v>3.65</v>
          </cell>
          <cell r="W187">
            <v>1</v>
          </cell>
          <cell r="AY187" t="str">
            <v>総抜</v>
          </cell>
          <cell r="AZ187">
            <v>592763.06999999995</v>
          </cell>
          <cell r="BA187" t="str">
            <v>1曲</v>
          </cell>
          <cell r="BB187">
            <v>395211.6</v>
          </cell>
          <cell r="BC187" t="str">
            <v>2曲</v>
          </cell>
          <cell r="BD187">
            <v>243104.8</v>
          </cell>
          <cell r="BE187" t="str">
            <v>3曲</v>
          </cell>
          <cell r="BF187">
            <v>408711.6</v>
          </cell>
          <cell r="BG187" t="str">
            <v>4曲</v>
          </cell>
          <cell r="BH187">
            <v>325318.40000000002</v>
          </cell>
        </row>
        <row r="188">
          <cell r="B188" t="str">
            <v>KD02166-Y076</v>
          </cell>
          <cell r="C188" t="str">
            <v>00</v>
          </cell>
          <cell r="D188" t="str">
            <v>01</v>
          </cell>
          <cell r="E188" t="str">
            <v>L</v>
          </cell>
          <cell r="F188">
            <v>21</v>
          </cell>
          <cell r="G188">
            <v>21</v>
          </cell>
          <cell r="AK188">
            <v>2.38</v>
          </cell>
          <cell r="AL188">
            <v>0.54</v>
          </cell>
          <cell r="DG188" t="str">
            <v>07.06.21材料費見直し。</v>
          </cell>
        </row>
        <row r="189">
          <cell r="B189" t="str">
            <v>KD02166-Y120</v>
          </cell>
          <cell r="C189" t="str">
            <v>00</v>
          </cell>
          <cell r="D189" t="str">
            <v>03</v>
          </cell>
          <cell r="E189" t="str">
            <v>L</v>
          </cell>
          <cell r="F189">
            <v>34</v>
          </cell>
          <cell r="G189">
            <v>34</v>
          </cell>
          <cell r="AG189">
            <v>2.84</v>
          </cell>
          <cell r="AH189">
            <v>0.73</v>
          </cell>
          <cell r="AK189">
            <v>2.77</v>
          </cell>
          <cell r="AL189">
            <v>0.54</v>
          </cell>
          <cell r="DG189" t="str">
            <v>07.06.05材料費見直し。両端ﾒﾈｼﾞ加工</v>
          </cell>
        </row>
        <row r="190">
          <cell r="B190" t="str">
            <v>KD02166-Y121</v>
          </cell>
          <cell r="C190" t="str">
            <v>00</v>
          </cell>
          <cell r="D190" t="str">
            <v>03</v>
          </cell>
          <cell r="E190" t="str">
            <v>L</v>
          </cell>
          <cell r="F190">
            <v>34</v>
          </cell>
          <cell r="G190">
            <v>34</v>
          </cell>
          <cell r="AG190">
            <v>2.84</v>
          </cell>
          <cell r="AH190">
            <v>0.73</v>
          </cell>
          <cell r="AK190">
            <v>3.37</v>
          </cell>
          <cell r="AL190">
            <v>0.54</v>
          </cell>
          <cell r="DG190" t="str">
            <v>07.06.05材料費見直し。両端ﾒﾈｼﾞ加工</v>
          </cell>
        </row>
        <row r="191">
          <cell r="B191" t="str">
            <v>KD02166-Y123</v>
          </cell>
          <cell r="C191" t="str">
            <v>00</v>
          </cell>
          <cell r="D191" t="str">
            <v>04</v>
          </cell>
          <cell r="E191" t="str">
            <v>P</v>
          </cell>
          <cell r="F191">
            <v>28</v>
          </cell>
          <cell r="G191">
            <v>34</v>
          </cell>
          <cell r="Q191">
            <v>2.0299999999999998</v>
          </cell>
          <cell r="R191">
            <v>1.99</v>
          </cell>
          <cell r="W191">
            <v>1</v>
          </cell>
          <cell r="AY191" t="str">
            <v>総抜</v>
          </cell>
          <cell r="AZ191">
            <v>331900</v>
          </cell>
          <cell r="BA191" t="str">
            <v>1曲</v>
          </cell>
          <cell r="BB191">
            <v>380200</v>
          </cell>
          <cell r="BC191" t="str">
            <v>2曲</v>
          </cell>
          <cell r="BD191">
            <v>257200</v>
          </cell>
          <cell r="BE191" t="str">
            <v>3曲</v>
          </cell>
          <cell r="BF191">
            <v>214600</v>
          </cell>
          <cell r="BG191" t="str">
            <v>4曲</v>
          </cell>
          <cell r="BH191">
            <v>202600</v>
          </cell>
        </row>
        <row r="192">
          <cell r="B192" t="str">
            <v>KD02166-Y124</v>
          </cell>
          <cell r="C192" t="str">
            <v>00</v>
          </cell>
          <cell r="D192" t="str">
            <v>02</v>
          </cell>
          <cell r="E192" t="str">
            <v>P</v>
          </cell>
          <cell r="F192">
            <v>7</v>
          </cell>
          <cell r="G192">
            <v>10</v>
          </cell>
          <cell r="Q192">
            <v>0.68</v>
          </cell>
          <cell r="R192">
            <v>0.93</v>
          </cell>
          <cell r="W192">
            <v>1</v>
          </cell>
          <cell r="AY192" t="str">
            <v>総抜</v>
          </cell>
          <cell r="AZ192">
            <v>99400</v>
          </cell>
          <cell r="BA192" t="str">
            <v>1曲</v>
          </cell>
          <cell r="BB192">
            <v>129100</v>
          </cell>
          <cell r="BC192" t="str">
            <v>2曲</v>
          </cell>
          <cell r="BD192">
            <v>111700</v>
          </cell>
        </row>
        <row r="193">
          <cell r="B193" t="str">
            <v>KD02166-Y125</v>
          </cell>
          <cell r="C193" t="str">
            <v>00</v>
          </cell>
          <cell r="D193" t="str">
            <v>05</v>
          </cell>
          <cell r="E193" t="str">
            <v>P</v>
          </cell>
          <cell r="F193">
            <v>19</v>
          </cell>
          <cell r="G193">
            <v>20</v>
          </cell>
          <cell r="Q193">
            <v>2.98</v>
          </cell>
          <cell r="R193">
            <v>2.69</v>
          </cell>
          <cell r="W193">
            <v>1</v>
          </cell>
          <cell r="AY193" t="str">
            <v>総抜</v>
          </cell>
          <cell r="AZ193">
            <v>363700</v>
          </cell>
          <cell r="BA193" t="str">
            <v>切欠</v>
          </cell>
          <cell r="BB193">
            <v>296700</v>
          </cell>
          <cell r="BC193" t="str">
            <v>バーリング</v>
          </cell>
          <cell r="BD193">
            <v>249900</v>
          </cell>
          <cell r="BE193" t="str">
            <v>1曲</v>
          </cell>
          <cell r="BF193">
            <v>216100</v>
          </cell>
          <cell r="BG193" t="str">
            <v>2曲</v>
          </cell>
          <cell r="BH193">
            <v>255100</v>
          </cell>
          <cell r="BI193" t="str">
            <v>3曲</v>
          </cell>
          <cell r="BJ193">
            <v>255100</v>
          </cell>
          <cell r="BK193" t="str">
            <v>4曲</v>
          </cell>
          <cell r="BL193">
            <v>169300</v>
          </cell>
          <cell r="DG193" t="str">
            <v>05版）部品に合わせた改版</v>
          </cell>
        </row>
        <row r="194">
          <cell r="B194" t="str">
            <v>KD02166-Y126</v>
          </cell>
          <cell r="C194" t="str">
            <v>00</v>
          </cell>
          <cell r="D194" t="str">
            <v>05</v>
          </cell>
          <cell r="E194" t="str">
            <v>P</v>
          </cell>
          <cell r="F194">
            <v>7</v>
          </cell>
          <cell r="G194">
            <v>11</v>
          </cell>
          <cell r="Q194">
            <v>0.68</v>
          </cell>
          <cell r="R194">
            <v>0.93</v>
          </cell>
          <cell r="W194">
            <v>1</v>
          </cell>
          <cell r="AY194" t="str">
            <v>総抜</v>
          </cell>
          <cell r="AZ194">
            <v>132333.32999999999</v>
          </cell>
          <cell r="BA194" t="str">
            <v>1曲</v>
          </cell>
          <cell r="BB194">
            <v>122500</v>
          </cell>
          <cell r="BC194" t="str">
            <v>2曲</v>
          </cell>
          <cell r="BD194">
            <v>111700</v>
          </cell>
          <cell r="DG194" t="str">
            <v>Y127/Y128と曲型共通 金型起工済の為型費は未</v>
          </cell>
        </row>
        <row r="195">
          <cell r="B195" t="str">
            <v>KD02166-Y127</v>
          </cell>
          <cell r="C195" t="str">
            <v>00</v>
          </cell>
          <cell r="D195" t="str">
            <v>06</v>
          </cell>
          <cell r="E195" t="str">
            <v>P</v>
          </cell>
          <cell r="F195">
            <v>7</v>
          </cell>
          <cell r="G195">
            <v>10</v>
          </cell>
          <cell r="Q195">
            <v>0.68</v>
          </cell>
          <cell r="R195">
            <v>0.93</v>
          </cell>
          <cell r="W195">
            <v>1</v>
          </cell>
          <cell r="AY195" t="str">
            <v>総抜</v>
          </cell>
          <cell r="AZ195">
            <v>139800</v>
          </cell>
          <cell r="DG195" t="str">
            <v>Y126/Y128と曲型共通 金型起工済の為型費は未</v>
          </cell>
        </row>
        <row r="196">
          <cell r="B196" t="str">
            <v>KD02166-Y128</v>
          </cell>
          <cell r="C196" t="str">
            <v>00</v>
          </cell>
          <cell r="D196" t="str">
            <v>06</v>
          </cell>
          <cell r="E196" t="str">
            <v>P</v>
          </cell>
          <cell r="F196">
            <v>7</v>
          </cell>
          <cell r="G196">
            <v>10</v>
          </cell>
          <cell r="Q196">
            <v>0.68</v>
          </cell>
          <cell r="R196">
            <v>0.93</v>
          </cell>
          <cell r="W196">
            <v>1</v>
          </cell>
          <cell r="AY196" t="str">
            <v>総抜</v>
          </cell>
          <cell r="AZ196">
            <v>139800</v>
          </cell>
          <cell r="DG196" t="str">
            <v>Y126/Y127と曲型共通 金型起工済の為型費は未</v>
          </cell>
        </row>
        <row r="197">
          <cell r="B197" t="str">
            <v>KD02166-Y129</v>
          </cell>
          <cell r="C197" t="str">
            <v>00</v>
          </cell>
          <cell r="D197" t="str">
            <v>02</v>
          </cell>
          <cell r="E197" t="str">
            <v>P</v>
          </cell>
          <cell r="F197">
            <v>8</v>
          </cell>
          <cell r="G197">
            <v>11</v>
          </cell>
          <cell r="Q197">
            <v>0.68</v>
          </cell>
          <cell r="R197">
            <v>0.93</v>
          </cell>
          <cell r="W197">
            <v>1</v>
          </cell>
          <cell r="AY197" t="str">
            <v>総抜</v>
          </cell>
          <cell r="AZ197">
            <v>101000</v>
          </cell>
          <cell r="BA197" t="str">
            <v>1曲</v>
          </cell>
          <cell r="BB197">
            <v>129100</v>
          </cell>
          <cell r="BC197" t="str">
            <v>2曲</v>
          </cell>
          <cell r="BD197">
            <v>111700</v>
          </cell>
        </row>
        <row r="198">
          <cell r="B198" t="str">
            <v>KD02166-Y131</v>
          </cell>
          <cell r="C198" t="str">
            <v>00</v>
          </cell>
          <cell r="D198" t="str">
            <v>03</v>
          </cell>
          <cell r="E198" t="str">
            <v>MO</v>
          </cell>
          <cell r="F198">
            <v>5</v>
          </cell>
          <cell r="G198">
            <v>5</v>
          </cell>
          <cell r="H198">
            <v>1308</v>
          </cell>
          <cell r="AM198">
            <v>75</v>
          </cell>
          <cell r="AN198">
            <v>20</v>
          </cell>
          <cell r="AO198">
            <v>0.5</v>
          </cell>
          <cell r="AP198">
            <v>6</v>
          </cell>
          <cell r="DG198" t="str">
            <v>2166-Y131.2160-Y513共取り</v>
          </cell>
        </row>
        <row r="199">
          <cell r="B199" t="str">
            <v>KD02166-Y132</v>
          </cell>
          <cell r="C199" t="str">
            <v>00</v>
          </cell>
          <cell r="D199" t="str">
            <v>05</v>
          </cell>
          <cell r="E199" t="str">
            <v>MO</v>
          </cell>
          <cell r="F199">
            <v>7</v>
          </cell>
          <cell r="G199">
            <v>7</v>
          </cell>
          <cell r="H199">
            <v>2692</v>
          </cell>
          <cell r="AM199">
            <v>75</v>
          </cell>
          <cell r="AN199">
            <v>30</v>
          </cell>
          <cell r="AO199">
            <v>1</v>
          </cell>
          <cell r="AP199">
            <v>6</v>
          </cell>
          <cell r="AY199" t="str">
            <v>ﾓｰﾙﾄﾞ</v>
          </cell>
          <cell r="AZ199">
            <v>900000</v>
          </cell>
        </row>
        <row r="200">
          <cell r="B200" t="str">
            <v>KD02166-Y134</v>
          </cell>
          <cell r="C200" t="str">
            <v>00</v>
          </cell>
          <cell r="D200" t="str">
            <v>03</v>
          </cell>
          <cell r="E200" t="str">
            <v>L</v>
          </cell>
          <cell r="F200">
            <v>95</v>
          </cell>
          <cell r="G200">
            <v>95</v>
          </cell>
          <cell r="AG200">
            <v>1</v>
          </cell>
          <cell r="AH200">
            <v>0.2</v>
          </cell>
          <cell r="AK200">
            <v>3.54</v>
          </cell>
          <cell r="AL200">
            <v>0.79</v>
          </cell>
          <cell r="DG200" t="str">
            <v>ASYに込み</v>
          </cell>
        </row>
        <row r="201">
          <cell r="B201" t="str">
            <v>KD02166-Y140</v>
          </cell>
          <cell r="C201" t="str">
            <v>00</v>
          </cell>
          <cell r="D201" t="str">
            <v>05</v>
          </cell>
          <cell r="E201" t="str">
            <v>P</v>
          </cell>
          <cell r="F201">
            <v>4</v>
          </cell>
          <cell r="G201">
            <v>6</v>
          </cell>
          <cell r="Q201">
            <v>1.05</v>
          </cell>
          <cell r="R201">
            <v>1.2</v>
          </cell>
          <cell r="W201">
            <v>0.5</v>
          </cell>
          <cell r="AS201">
            <v>1.92</v>
          </cell>
          <cell r="AT201">
            <v>1.18</v>
          </cell>
          <cell r="AU201">
            <v>0.45</v>
          </cell>
          <cell r="AV201">
            <v>0.5</v>
          </cell>
          <cell r="AY201" t="str">
            <v>総抜</v>
          </cell>
          <cell r="AZ201">
            <v>101366.67</v>
          </cell>
          <cell r="BA201" t="str">
            <v>1曲</v>
          </cell>
          <cell r="BB201">
            <v>93100</v>
          </cell>
          <cell r="BC201" t="str">
            <v>2曲</v>
          </cell>
          <cell r="BD201">
            <v>93100</v>
          </cell>
          <cell r="BE201" t="str">
            <v>3曲</v>
          </cell>
          <cell r="BF201">
            <v>88300</v>
          </cell>
        </row>
        <row r="202">
          <cell r="B202" t="str">
            <v>KD02166-Y150</v>
          </cell>
          <cell r="C202" t="str">
            <v>00</v>
          </cell>
          <cell r="D202" t="str">
            <v>04</v>
          </cell>
          <cell r="E202" t="str">
            <v>L</v>
          </cell>
          <cell r="F202">
            <v>42</v>
          </cell>
          <cell r="G202">
            <v>42</v>
          </cell>
          <cell r="AG202">
            <v>1.1000000000000001</v>
          </cell>
          <cell r="AH202">
            <v>0.16</v>
          </cell>
          <cell r="AK202">
            <v>7.47</v>
          </cell>
          <cell r="AL202">
            <v>0.54</v>
          </cell>
          <cell r="DG202" t="str">
            <v>07.06.05材料費見直し。</v>
          </cell>
        </row>
        <row r="203">
          <cell r="B203" t="str">
            <v>KD02166-Y156</v>
          </cell>
          <cell r="C203" t="str">
            <v>00</v>
          </cell>
          <cell r="D203" t="str">
            <v>08</v>
          </cell>
          <cell r="E203" t="str">
            <v>L</v>
          </cell>
          <cell r="F203">
            <v>20</v>
          </cell>
          <cell r="G203">
            <v>20</v>
          </cell>
          <cell r="AG203">
            <v>5.9</v>
          </cell>
          <cell r="AH203">
            <v>0.36</v>
          </cell>
          <cell r="AK203">
            <v>1.54</v>
          </cell>
          <cell r="AL203">
            <v>0.54</v>
          </cell>
        </row>
        <row r="204">
          <cell r="B204" t="str">
            <v>KD02166-Y159</v>
          </cell>
          <cell r="C204" t="str">
            <v>00</v>
          </cell>
          <cell r="D204" t="str">
            <v>02</v>
          </cell>
          <cell r="E204" t="str">
            <v>L</v>
          </cell>
          <cell r="F204">
            <v>20</v>
          </cell>
          <cell r="G204">
            <v>20</v>
          </cell>
          <cell r="AG204">
            <v>9.9</v>
          </cell>
          <cell r="AH204">
            <v>0.36</v>
          </cell>
          <cell r="AK204">
            <v>1.55</v>
          </cell>
          <cell r="AL204">
            <v>0.54</v>
          </cell>
        </row>
        <row r="205">
          <cell r="B205" t="str">
            <v>KD02166-Y162</v>
          </cell>
          <cell r="C205" t="str">
            <v>00</v>
          </cell>
          <cell r="D205" t="str">
            <v>03</v>
          </cell>
          <cell r="E205" t="str">
            <v>L</v>
          </cell>
          <cell r="F205">
            <v>2</v>
          </cell>
          <cell r="G205">
            <v>2</v>
          </cell>
          <cell r="AG205">
            <v>0.8</v>
          </cell>
          <cell r="AH205">
            <v>0.2</v>
          </cell>
          <cell r="AK205">
            <v>0.91</v>
          </cell>
          <cell r="AL205">
            <v>0.54</v>
          </cell>
        </row>
        <row r="206">
          <cell r="B206" t="str">
            <v>KD02166-Y163</v>
          </cell>
          <cell r="C206" t="str">
            <v>00</v>
          </cell>
          <cell r="D206" t="str">
            <v>02</v>
          </cell>
          <cell r="E206" t="str">
            <v>P</v>
          </cell>
          <cell r="F206">
            <v>2</v>
          </cell>
          <cell r="G206">
            <v>2</v>
          </cell>
          <cell r="Q206">
            <v>0.24</v>
          </cell>
          <cell r="R206">
            <v>0.39</v>
          </cell>
          <cell r="W206">
            <v>1</v>
          </cell>
          <cell r="AS206">
            <v>0.33</v>
          </cell>
          <cell r="AT206">
            <v>0.1</v>
          </cell>
          <cell r="AU206">
            <v>0.34</v>
          </cell>
          <cell r="AV206">
            <v>0.5</v>
          </cell>
          <cell r="AY206" t="str">
            <v>総抜き</v>
          </cell>
          <cell r="AZ206">
            <v>93233.33</v>
          </cell>
        </row>
        <row r="207">
          <cell r="B207" t="str">
            <v>KD02166-Y164</v>
          </cell>
          <cell r="C207" t="str">
            <v>00</v>
          </cell>
          <cell r="D207" t="str">
            <v>02</v>
          </cell>
          <cell r="E207" t="str">
            <v>L</v>
          </cell>
          <cell r="F207">
            <v>2</v>
          </cell>
          <cell r="G207">
            <v>2</v>
          </cell>
          <cell r="AG207">
            <v>0.8</v>
          </cell>
          <cell r="AH207">
            <v>0.2</v>
          </cell>
          <cell r="AK207">
            <v>0.87</v>
          </cell>
          <cell r="AL207">
            <v>0.54</v>
          </cell>
          <cell r="DG207" t="str">
            <v>07.06.05材料費見直し。ﾛｰﾚｯﾄ加工あり</v>
          </cell>
        </row>
        <row r="208">
          <cell r="B208" t="str">
            <v>KD02166-Y168</v>
          </cell>
          <cell r="C208" t="str">
            <v>00</v>
          </cell>
          <cell r="D208" t="str">
            <v>04</v>
          </cell>
          <cell r="E208" t="str">
            <v>P</v>
          </cell>
          <cell r="F208">
            <v>5</v>
          </cell>
          <cell r="G208">
            <v>6</v>
          </cell>
          <cell r="Q208">
            <v>1.1399999999999999</v>
          </cell>
          <cell r="R208">
            <v>1.1599999999999999</v>
          </cell>
          <cell r="W208">
            <v>1</v>
          </cell>
          <cell r="AY208" t="str">
            <v>総抜</v>
          </cell>
          <cell r="AZ208">
            <v>221466.67</v>
          </cell>
          <cell r="BA208" t="str">
            <v>1曲</v>
          </cell>
          <cell r="BB208">
            <v>117900</v>
          </cell>
          <cell r="BC208" t="str">
            <v>2曲</v>
          </cell>
          <cell r="BD208">
            <v>111300</v>
          </cell>
          <cell r="DG208" t="str">
            <v>金型起工済の為型費は未変更</v>
          </cell>
        </row>
        <row r="209">
          <cell r="B209" t="str">
            <v>KD02166-Y170</v>
          </cell>
          <cell r="C209" t="str">
            <v>00</v>
          </cell>
          <cell r="D209" t="str">
            <v>04</v>
          </cell>
          <cell r="E209" t="str">
            <v>P</v>
          </cell>
          <cell r="F209">
            <v>4</v>
          </cell>
          <cell r="G209">
            <v>5</v>
          </cell>
          <cell r="Q209">
            <v>0.56000000000000005</v>
          </cell>
          <cell r="R209">
            <v>0.93</v>
          </cell>
          <cell r="W209">
            <v>1</v>
          </cell>
          <cell r="AY209" t="str">
            <v>総抜</v>
          </cell>
          <cell r="AZ209">
            <v>174600</v>
          </cell>
          <cell r="BA209" t="str">
            <v>1曲</v>
          </cell>
          <cell r="BB209">
            <v>129100</v>
          </cell>
          <cell r="BC209" t="str">
            <v>2曲</v>
          </cell>
          <cell r="BD209">
            <v>127000</v>
          </cell>
          <cell r="DG209" t="str">
            <v>金型起工済の為型費は未変更</v>
          </cell>
        </row>
        <row r="210">
          <cell r="B210" t="str">
            <v>KD02166-Y171</v>
          </cell>
          <cell r="C210" t="str">
            <v>00</v>
          </cell>
          <cell r="D210" t="str">
            <v>06</v>
          </cell>
          <cell r="E210" t="str">
            <v>P</v>
          </cell>
          <cell r="F210">
            <v>5</v>
          </cell>
          <cell r="G210">
            <v>6</v>
          </cell>
          <cell r="Q210">
            <v>0.86</v>
          </cell>
          <cell r="R210">
            <v>1.2</v>
          </cell>
          <cell r="W210">
            <v>1</v>
          </cell>
          <cell r="AY210" t="str">
            <v>総抜</v>
          </cell>
          <cell r="AZ210">
            <v>106666.67</v>
          </cell>
          <cell r="BA210" t="str">
            <v>1曲</v>
          </cell>
          <cell r="BB210">
            <v>170200</v>
          </cell>
          <cell r="BC210" t="str">
            <v>2曲</v>
          </cell>
          <cell r="BD210">
            <v>99200</v>
          </cell>
          <cell r="BE210" t="str">
            <v>孔/ﾀﾞﾎﾞ</v>
          </cell>
          <cell r="BF210">
            <v>161800</v>
          </cell>
          <cell r="DG210" t="str">
            <v>ﾒｰｶ打ち合わせにより工程変更。</v>
          </cell>
        </row>
        <row r="211">
          <cell r="B211" t="str">
            <v>KD02166-Y172</v>
          </cell>
          <cell r="C211" t="str">
            <v>00</v>
          </cell>
          <cell r="D211" t="str">
            <v>04</v>
          </cell>
          <cell r="E211" t="str">
            <v>P</v>
          </cell>
          <cell r="F211">
            <v>6</v>
          </cell>
          <cell r="G211">
            <v>6</v>
          </cell>
          <cell r="Q211">
            <v>0.74</v>
          </cell>
          <cell r="R211">
            <v>1.2</v>
          </cell>
          <cell r="W211">
            <v>1</v>
          </cell>
          <cell r="AY211" t="str">
            <v>総抜</v>
          </cell>
          <cell r="AZ211">
            <v>104600</v>
          </cell>
          <cell r="BA211" t="str">
            <v>1曲</v>
          </cell>
          <cell r="BB211">
            <v>149400</v>
          </cell>
          <cell r="BC211" t="str">
            <v>2曲</v>
          </cell>
          <cell r="BD211">
            <v>116500</v>
          </cell>
          <cell r="BE211" t="str">
            <v>孔/ﾀﾞﾎﾞ</v>
          </cell>
          <cell r="BF211">
            <v>168200</v>
          </cell>
          <cell r="DG211" t="str">
            <v>金型起工済の為型費は未</v>
          </cell>
        </row>
        <row r="212">
          <cell r="B212" t="str">
            <v>KD02166-Y175</v>
          </cell>
          <cell r="C212" t="str">
            <v>00</v>
          </cell>
          <cell r="D212" t="str">
            <v>02</v>
          </cell>
          <cell r="E212" t="str">
            <v>L</v>
          </cell>
          <cell r="F212">
            <v>27</v>
          </cell>
          <cell r="G212">
            <v>27</v>
          </cell>
          <cell r="AG212">
            <v>10.7</v>
          </cell>
          <cell r="AH212">
            <v>0.56000000000000005</v>
          </cell>
          <cell r="AK212">
            <v>1.55</v>
          </cell>
          <cell r="AL212">
            <v>0.54</v>
          </cell>
          <cell r="DG212" t="str">
            <v>07.06.05材料費見直し。ﾛｰﾚｯﾄ加工あり</v>
          </cell>
        </row>
        <row r="213">
          <cell r="B213" t="str">
            <v>KD02166-Y180</v>
          </cell>
          <cell r="C213" t="str">
            <v>00</v>
          </cell>
          <cell r="D213" t="str">
            <v>03</v>
          </cell>
          <cell r="E213" t="str">
            <v>P</v>
          </cell>
          <cell r="F213">
            <v>4</v>
          </cell>
          <cell r="G213">
            <v>5</v>
          </cell>
          <cell r="Q213">
            <v>0.59</v>
          </cell>
          <cell r="R213">
            <v>0.93</v>
          </cell>
          <cell r="W213">
            <v>2</v>
          </cell>
          <cell r="AY213" t="str">
            <v>総抜</v>
          </cell>
          <cell r="AZ213">
            <v>148166.67000000001</v>
          </cell>
          <cell r="BA213" t="str">
            <v>1曲</v>
          </cell>
          <cell r="BB213">
            <v>93700</v>
          </cell>
          <cell r="BC213" t="str">
            <v>？？？</v>
          </cell>
          <cell r="BD213">
            <v>117700</v>
          </cell>
          <cell r="DG213" t="str">
            <v>ﾒｰｶ打ち合わせにより工程変更。型費変更未。</v>
          </cell>
        </row>
        <row r="214">
          <cell r="B214" t="str">
            <v>KD02166-Y183</v>
          </cell>
          <cell r="C214" t="str">
            <v>00</v>
          </cell>
          <cell r="D214" t="str">
            <v>03</v>
          </cell>
          <cell r="E214" t="str">
            <v>P</v>
          </cell>
          <cell r="F214">
            <v>6</v>
          </cell>
          <cell r="G214">
            <v>9</v>
          </cell>
          <cell r="Q214">
            <v>1.2</v>
          </cell>
          <cell r="R214">
            <v>1.51</v>
          </cell>
          <cell r="W214">
            <v>2</v>
          </cell>
          <cell r="AY214" t="str">
            <v>総抜</v>
          </cell>
          <cell r="AZ214">
            <v>168200</v>
          </cell>
          <cell r="BA214" t="str">
            <v>ﾀﾞﾎ</v>
          </cell>
          <cell r="BB214">
            <v>100000</v>
          </cell>
          <cell r="BC214" t="str">
            <v>1曲</v>
          </cell>
          <cell r="BD214">
            <v>98200</v>
          </cell>
          <cell r="BE214" t="str">
            <v>2曲</v>
          </cell>
          <cell r="BF214">
            <v>110600</v>
          </cell>
          <cell r="BG214" t="str">
            <v>3曲</v>
          </cell>
          <cell r="BH214">
            <v>104800</v>
          </cell>
          <cell r="DG214" t="str">
            <v>金型起工済の為型費は未</v>
          </cell>
        </row>
        <row r="215">
          <cell r="B215" t="str">
            <v>KD02166-Y184</v>
          </cell>
          <cell r="C215" t="str">
            <v>00</v>
          </cell>
          <cell r="D215" t="str">
            <v>03</v>
          </cell>
          <cell r="E215" t="str">
            <v>L</v>
          </cell>
          <cell r="F215">
            <v>4</v>
          </cell>
          <cell r="G215">
            <v>4</v>
          </cell>
          <cell r="AG215">
            <v>0.8</v>
          </cell>
          <cell r="AH215">
            <v>0.2</v>
          </cell>
          <cell r="AK215">
            <v>1.1599999999999999</v>
          </cell>
          <cell r="AL215">
            <v>0.54</v>
          </cell>
          <cell r="DG215" t="str">
            <v>03版）ﾜｰｸｻｲｽﾞ変更</v>
          </cell>
        </row>
        <row r="216">
          <cell r="B216" t="str">
            <v>KD02166-Y189</v>
          </cell>
          <cell r="C216" t="str">
            <v>00</v>
          </cell>
          <cell r="D216" t="str">
            <v>04</v>
          </cell>
          <cell r="E216" t="str">
            <v>P</v>
          </cell>
          <cell r="F216">
            <v>4</v>
          </cell>
          <cell r="G216">
            <v>8</v>
          </cell>
          <cell r="Q216">
            <v>0.51</v>
          </cell>
          <cell r="R216">
            <v>0.66</v>
          </cell>
          <cell r="W216">
            <v>0.6</v>
          </cell>
          <cell r="AY216" t="str">
            <v>総抜</v>
          </cell>
          <cell r="AZ216">
            <v>88166.67</v>
          </cell>
          <cell r="BA216" t="str">
            <v>1曲</v>
          </cell>
          <cell r="BB216">
            <v>93100</v>
          </cell>
          <cell r="DG216" t="str">
            <v>CSP 型費変更なし</v>
          </cell>
        </row>
        <row r="217">
          <cell r="B217" t="str">
            <v>KD02166-Y190</v>
          </cell>
          <cell r="C217" t="str">
            <v>00</v>
          </cell>
          <cell r="D217" t="str">
            <v>08</v>
          </cell>
          <cell r="E217" t="str">
            <v>P</v>
          </cell>
          <cell r="F217">
            <v>17</v>
          </cell>
          <cell r="G217">
            <v>22</v>
          </cell>
          <cell r="Q217">
            <v>1.08</v>
          </cell>
          <cell r="R217">
            <v>1.43</v>
          </cell>
          <cell r="W217">
            <v>1</v>
          </cell>
          <cell r="AY217" t="str">
            <v>総抜</v>
          </cell>
          <cell r="AZ217">
            <v>229140</v>
          </cell>
          <cell r="BA217" t="str">
            <v>1曲</v>
          </cell>
          <cell r="BB217">
            <v>410600</v>
          </cell>
          <cell r="BC217" t="str">
            <v>2曲</v>
          </cell>
          <cell r="BD217">
            <v>196100</v>
          </cell>
          <cell r="BE217" t="str">
            <v>3曲</v>
          </cell>
          <cell r="BF217">
            <v>229600</v>
          </cell>
          <cell r="DG217" t="str">
            <v>型起工すみの為型費は未</v>
          </cell>
        </row>
        <row r="218">
          <cell r="B218" t="str">
            <v>KD02166-Y191</v>
          </cell>
          <cell r="C218" t="str">
            <v>00</v>
          </cell>
          <cell r="D218" t="str">
            <v>10</v>
          </cell>
          <cell r="E218" t="str">
            <v>P</v>
          </cell>
          <cell r="F218">
            <v>27</v>
          </cell>
          <cell r="G218">
            <v>37</v>
          </cell>
          <cell r="S218">
            <v>3.75</v>
          </cell>
          <cell r="T218">
            <v>2.62</v>
          </cell>
          <cell r="W218">
            <v>1</v>
          </cell>
          <cell r="AY218" t="str">
            <v>総抜</v>
          </cell>
          <cell r="AZ218">
            <v>819053</v>
          </cell>
          <cell r="BA218" t="str">
            <v>ダボ</v>
          </cell>
          <cell r="BB218">
            <v>400400</v>
          </cell>
          <cell r="BC218" t="str">
            <v>1曲</v>
          </cell>
          <cell r="BD218">
            <v>264500</v>
          </cell>
          <cell r="BE218" t="str">
            <v>2曲</v>
          </cell>
          <cell r="BF218">
            <v>294800</v>
          </cell>
          <cell r="BG218" t="str">
            <v>3曲</v>
          </cell>
          <cell r="BH218">
            <v>312500</v>
          </cell>
          <cell r="BI218" t="str">
            <v>孔抜</v>
          </cell>
          <cell r="BJ218">
            <v>461000</v>
          </cell>
        </row>
        <row r="219">
          <cell r="B219" t="str">
            <v>KD02166-Y192</v>
          </cell>
          <cell r="C219" t="str">
            <v>00</v>
          </cell>
          <cell r="D219" t="str">
            <v>05</v>
          </cell>
          <cell r="E219" t="str">
            <v>P</v>
          </cell>
          <cell r="F219">
            <v>3</v>
          </cell>
          <cell r="G219">
            <v>5</v>
          </cell>
          <cell r="Q219">
            <v>1.05</v>
          </cell>
          <cell r="R219">
            <v>1.2</v>
          </cell>
          <cell r="W219">
            <v>0.4</v>
          </cell>
          <cell r="AS219">
            <v>2.2200000000000002</v>
          </cell>
          <cell r="AT219">
            <v>1.18</v>
          </cell>
          <cell r="AU219">
            <v>0.46</v>
          </cell>
          <cell r="AV219">
            <v>0.5</v>
          </cell>
          <cell r="AY219" t="str">
            <v>総抜</v>
          </cell>
          <cell r="AZ219">
            <v>102166.67</v>
          </cell>
          <cell r="BA219" t="str">
            <v>1曲</v>
          </cell>
          <cell r="BB219">
            <v>93100</v>
          </cell>
          <cell r="BC219" t="str">
            <v>2曲</v>
          </cell>
          <cell r="BD219">
            <v>93100</v>
          </cell>
          <cell r="BE219" t="str">
            <v>3曲</v>
          </cell>
          <cell r="BF219">
            <v>83800</v>
          </cell>
        </row>
        <row r="220">
          <cell r="B220" t="str">
            <v>KD02166-Y195</v>
          </cell>
          <cell r="C220" t="str">
            <v>00</v>
          </cell>
          <cell r="D220" t="str">
            <v>02</v>
          </cell>
          <cell r="E220" t="str">
            <v>L</v>
          </cell>
          <cell r="F220">
            <v>3</v>
          </cell>
          <cell r="G220">
            <v>3</v>
          </cell>
          <cell r="AK220">
            <v>0.82</v>
          </cell>
          <cell r="AL220">
            <v>0.54</v>
          </cell>
        </row>
        <row r="221">
          <cell r="B221" t="str">
            <v>KD02166-Y202</v>
          </cell>
          <cell r="C221" t="str">
            <v>00</v>
          </cell>
          <cell r="D221" t="str">
            <v>03</v>
          </cell>
          <cell r="E221" t="str">
            <v>L</v>
          </cell>
          <cell r="F221">
            <v>2</v>
          </cell>
          <cell r="G221">
            <v>2</v>
          </cell>
          <cell r="AG221">
            <v>0.8</v>
          </cell>
          <cell r="AH221">
            <v>0.2</v>
          </cell>
          <cell r="AK221">
            <v>1.18</v>
          </cell>
          <cell r="AL221">
            <v>0.54</v>
          </cell>
        </row>
        <row r="222">
          <cell r="B222" t="str">
            <v>KD02166-Y203</v>
          </cell>
          <cell r="C222" t="str">
            <v>00</v>
          </cell>
          <cell r="D222" t="str">
            <v>04</v>
          </cell>
          <cell r="E222" t="str">
            <v>P</v>
          </cell>
          <cell r="F222">
            <v>21</v>
          </cell>
          <cell r="G222">
            <v>28</v>
          </cell>
          <cell r="Q222">
            <v>2.09</v>
          </cell>
          <cell r="R222">
            <v>1.7</v>
          </cell>
          <cell r="W222">
            <v>1</v>
          </cell>
          <cell r="AY222" t="str">
            <v>総抜</v>
          </cell>
          <cell r="AZ222">
            <v>261500</v>
          </cell>
          <cell r="BA222" t="str">
            <v>面打</v>
          </cell>
          <cell r="BB222">
            <v>207500</v>
          </cell>
          <cell r="BC222" t="str">
            <v>ﾊﾞｰﾘﾝｸﾞ</v>
          </cell>
          <cell r="BD222">
            <v>250300</v>
          </cell>
          <cell r="BE222" t="str">
            <v>1曲</v>
          </cell>
          <cell r="BF222">
            <v>237100</v>
          </cell>
          <cell r="DG222" t="str">
            <v>04版）金型造り替え。再見積</v>
          </cell>
        </row>
        <row r="223">
          <cell r="B223" t="str">
            <v>KD02166-Y206</v>
          </cell>
          <cell r="C223" t="str">
            <v>00</v>
          </cell>
          <cell r="D223" t="str">
            <v>06</v>
          </cell>
          <cell r="E223" t="str">
            <v>P</v>
          </cell>
          <cell r="F223">
            <v>4</v>
          </cell>
          <cell r="G223">
            <v>7</v>
          </cell>
          <cell r="Q223">
            <v>0.84</v>
          </cell>
          <cell r="R223">
            <v>0.76</v>
          </cell>
          <cell r="W223">
            <v>1.5</v>
          </cell>
          <cell r="AY223" t="str">
            <v>総抜</v>
          </cell>
          <cell r="AZ223">
            <v>126933.33</v>
          </cell>
          <cell r="BA223" t="str">
            <v>1曲</v>
          </cell>
          <cell r="BB223">
            <v>102800</v>
          </cell>
        </row>
        <row r="224">
          <cell r="B224" t="str">
            <v>KD02166-Y209</v>
          </cell>
          <cell r="C224" t="str">
            <v>00</v>
          </cell>
          <cell r="D224" t="str">
            <v>04</v>
          </cell>
          <cell r="E224" t="str">
            <v>MO</v>
          </cell>
          <cell r="F224">
            <v>34</v>
          </cell>
          <cell r="G224">
            <v>34</v>
          </cell>
          <cell r="H224">
            <v>3051</v>
          </cell>
          <cell r="AM224">
            <v>150</v>
          </cell>
          <cell r="AN224">
            <v>50</v>
          </cell>
          <cell r="AO224">
            <v>1.5</v>
          </cell>
          <cell r="AP224">
            <v>6</v>
          </cell>
          <cell r="AY224" t="str">
            <v>ﾓｰﾙﾄﾞ</v>
          </cell>
          <cell r="AZ224">
            <v>2400000</v>
          </cell>
        </row>
        <row r="225">
          <cell r="B225" t="str">
            <v>KD02166-Y211</v>
          </cell>
          <cell r="C225" t="str">
            <v>00</v>
          </cell>
          <cell r="D225" t="str">
            <v>04</v>
          </cell>
          <cell r="E225" t="str">
            <v>P</v>
          </cell>
          <cell r="F225">
            <v>10</v>
          </cell>
          <cell r="G225">
            <v>12</v>
          </cell>
          <cell r="Q225">
            <v>3.55</v>
          </cell>
          <cell r="R225">
            <v>1.26</v>
          </cell>
          <cell r="W225">
            <v>1.6</v>
          </cell>
          <cell r="AY225" t="str">
            <v>総抜</v>
          </cell>
          <cell r="AZ225">
            <v>152427</v>
          </cell>
          <cell r="DG225" t="str">
            <v>Y215と曲げ勝手違い。金型起工済みの為、型費は未</v>
          </cell>
        </row>
        <row r="226">
          <cell r="B226" t="str">
            <v>KD02166-Y212</v>
          </cell>
          <cell r="C226" t="str">
            <v>00</v>
          </cell>
          <cell r="D226" t="str">
            <v>02</v>
          </cell>
          <cell r="E226" t="str">
            <v>L</v>
          </cell>
          <cell r="F226">
            <v>3</v>
          </cell>
          <cell r="G226">
            <v>3</v>
          </cell>
          <cell r="AK226">
            <v>0.89</v>
          </cell>
          <cell r="AL226">
            <v>0.54</v>
          </cell>
        </row>
        <row r="227">
          <cell r="B227" t="str">
            <v>KD02166-Y214</v>
          </cell>
          <cell r="C227" t="str">
            <v>00</v>
          </cell>
          <cell r="D227" t="str">
            <v>02</v>
          </cell>
          <cell r="E227" t="str">
            <v>L</v>
          </cell>
          <cell r="F227">
            <v>2</v>
          </cell>
          <cell r="G227">
            <v>2</v>
          </cell>
          <cell r="AK227">
            <v>1.07</v>
          </cell>
          <cell r="AL227">
            <v>0.54</v>
          </cell>
        </row>
        <row r="228">
          <cell r="B228" t="str">
            <v>KD02166-Y215</v>
          </cell>
          <cell r="C228" t="str">
            <v>00</v>
          </cell>
          <cell r="D228" t="str">
            <v>04</v>
          </cell>
          <cell r="E228" t="str">
            <v>P</v>
          </cell>
          <cell r="F228">
            <v>10</v>
          </cell>
          <cell r="G228">
            <v>12</v>
          </cell>
          <cell r="Q228">
            <v>3.55</v>
          </cell>
          <cell r="R228">
            <v>1.26</v>
          </cell>
          <cell r="W228">
            <v>1.6</v>
          </cell>
          <cell r="AY228" t="str">
            <v>総抜</v>
          </cell>
          <cell r="AZ228">
            <v>152427</v>
          </cell>
          <cell r="DG228" t="str">
            <v>Y211と曲げ勝手違い。金型起工済みの為、型費は未</v>
          </cell>
        </row>
        <row r="229">
          <cell r="B229" t="str">
            <v>KD02166-Y217</v>
          </cell>
          <cell r="C229" t="str">
            <v>00</v>
          </cell>
          <cell r="D229" t="str">
            <v>02</v>
          </cell>
          <cell r="E229" t="str">
            <v>P</v>
          </cell>
          <cell r="F229">
            <v>19</v>
          </cell>
          <cell r="G229">
            <v>24</v>
          </cell>
          <cell r="Q229">
            <v>3.49</v>
          </cell>
          <cell r="R229">
            <v>2.12</v>
          </cell>
          <cell r="W229">
            <v>1.2</v>
          </cell>
          <cell r="AY229" t="str">
            <v>総抜</v>
          </cell>
          <cell r="AZ229">
            <v>219007</v>
          </cell>
          <cell r="DG229" t="str">
            <v>Y213と曲げ勝手違い。</v>
          </cell>
        </row>
        <row r="230">
          <cell r="B230" t="str">
            <v>KD02166-Y220</v>
          </cell>
          <cell r="C230" t="str">
            <v>00</v>
          </cell>
          <cell r="D230" t="str">
            <v>05</v>
          </cell>
          <cell r="E230" t="str">
            <v>L</v>
          </cell>
          <cell r="F230">
            <v>53</v>
          </cell>
          <cell r="G230">
            <v>53</v>
          </cell>
          <cell r="AG230">
            <v>1.1000000000000001</v>
          </cell>
          <cell r="AH230">
            <v>0.16</v>
          </cell>
          <cell r="AK230">
            <v>9.52</v>
          </cell>
          <cell r="AL230">
            <v>0.54</v>
          </cell>
          <cell r="DG230" t="str">
            <v>07.06.05材料費見直し。</v>
          </cell>
        </row>
        <row r="231">
          <cell r="B231" t="str">
            <v>KD02166-Y225</v>
          </cell>
          <cell r="C231" t="str">
            <v>00</v>
          </cell>
          <cell r="D231" t="str">
            <v>04</v>
          </cell>
          <cell r="E231" t="str">
            <v>L</v>
          </cell>
          <cell r="F231">
            <v>31</v>
          </cell>
          <cell r="G231">
            <v>31</v>
          </cell>
          <cell r="AG231">
            <v>0.1</v>
          </cell>
          <cell r="AH231">
            <v>0.06</v>
          </cell>
          <cell r="AK231">
            <v>3.75</v>
          </cell>
          <cell r="AL231">
            <v>0.54</v>
          </cell>
          <cell r="DG231" t="str">
            <v>07.06.05材料費見直し。</v>
          </cell>
        </row>
        <row r="232">
          <cell r="B232" t="str">
            <v>KD02166-Y230</v>
          </cell>
          <cell r="C232" t="str">
            <v>00</v>
          </cell>
          <cell r="D232" t="str">
            <v>06</v>
          </cell>
          <cell r="E232" t="str">
            <v>L</v>
          </cell>
          <cell r="F232">
            <v>30</v>
          </cell>
          <cell r="G232">
            <v>30</v>
          </cell>
          <cell r="AG232">
            <v>1.1000000000000001</v>
          </cell>
          <cell r="AH232">
            <v>0.16</v>
          </cell>
          <cell r="AK232">
            <v>3.14</v>
          </cell>
          <cell r="AL232">
            <v>0.54</v>
          </cell>
          <cell r="DG232" t="str">
            <v>07.06.05材料費見直し。</v>
          </cell>
        </row>
        <row r="233">
          <cell r="B233" t="str">
            <v>KD02166-Y250</v>
          </cell>
          <cell r="C233" t="str">
            <v>00</v>
          </cell>
          <cell r="D233" t="str">
            <v>05</v>
          </cell>
          <cell r="E233" t="str">
            <v>MO</v>
          </cell>
          <cell r="F233">
            <v>162</v>
          </cell>
          <cell r="G233">
            <v>162</v>
          </cell>
          <cell r="H233">
            <v>28176</v>
          </cell>
          <cell r="AM233">
            <v>300</v>
          </cell>
          <cell r="AN233">
            <v>45</v>
          </cell>
          <cell r="AO233">
            <v>1.8</v>
          </cell>
          <cell r="AP233">
            <v>6</v>
          </cell>
          <cell r="AY233" t="str">
            <v>ﾓｰﾙﾄﾞ</v>
          </cell>
          <cell r="AZ233">
            <v>3150000</v>
          </cell>
          <cell r="DG233" t="str">
            <v>金型内訳ﾓｰﾙﾄﾞ3000千治具150千</v>
          </cell>
        </row>
        <row r="234">
          <cell r="B234" t="str">
            <v>KD02166-Y252</v>
          </cell>
          <cell r="C234" t="str">
            <v>00</v>
          </cell>
          <cell r="D234" t="str">
            <v>08</v>
          </cell>
          <cell r="E234" t="str">
            <v>P</v>
          </cell>
          <cell r="F234">
            <v>10</v>
          </cell>
          <cell r="G234">
            <v>16</v>
          </cell>
          <cell r="Q234">
            <v>1.08</v>
          </cell>
          <cell r="R234">
            <v>1.2</v>
          </cell>
          <cell r="W234">
            <v>0.4</v>
          </cell>
          <cell r="AY234" t="str">
            <v>総抜</v>
          </cell>
          <cell r="AZ234">
            <v>142100</v>
          </cell>
          <cell r="BA234" t="str">
            <v>1曲</v>
          </cell>
          <cell r="BB234">
            <v>115700</v>
          </cell>
          <cell r="BC234" t="str">
            <v>2曲</v>
          </cell>
          <cell r="BD234">
            <v>115700</v>
          </cell>
          <cell r="BE234" t="str">
            <v>3曲</v>
          </cell>
          <cell r="BF234">
            <v>105900</v>
          </cell>
        </row>
        <row r="235">
          <cell r="B235" t="str">
            <v>KD02166-Y254</v>
          </cell>
          <cell r="C235" t="str">
            <v>00</v>
          </cell>
          <cell r="D235" t="str">
            <v>06</v>
          </cell>
          <cell r="E235" t="str">
            <v>P</v>
          </cell>
          <cell r="F235">
            <v>5</v>
          </cell>
          <cell r="G235">
            <v>8</v>
          </cell>
          <cell r="Q235">
            <v>1.05</v>
          </cell>
          <cell r="R235">
            <v>1.2</v>
          </cell>
          <cell r="W235">
            <v>0.5</v>
          </cell>
          <cell r="AS235">
            <v>2.2200000000000002</v>
          </cell>
          <cell r="AT235">
            <v>1.18</v>
          </cell>
          <cell r="AU235">
            <v>0.44</v>
          </cell>
          <cell r="AV235">
            <v>0.5</v>
          </cell>
          <cell r="AY235" t="str">
            <v>総抜</v>
          </cell>
          <cell r="AZ235">
            <v>100633.33</v>
          </cell>
          <cell r="BA235" t="str">
            <v>1曲</v>
          </cell>
          <cell r="BB235">
            <v>93100</v>
          </cell>
          <cell r="BC235" t="str">
            <v>2曲</v>
          </cell>
          <cell r="BD235">
            <v>93100</v>
          </cell>
          <cell r="BE235" t="str">
            <v>3曲</v>
          </cell>
          <cell r="BF235">
            <v>83800</v>
          </cell>
          <cell r="DG235" t="str">
            <v>型起工済の為型費は未</v>
          </cell>
        </row>
        <row r="236">
          <cell r="B236" t="str">
            <v>KD02166-Y260</v>
          </cell>
          <cell r="C236" t="str">
            <v>00</v>
          </cell>
          <cell r="D236" t="str">
            <v>05</v>
          </cell>
          <cell r="E236" t="str">
            <v>L</v>
          </cell>
          <cell r="F236">
            <v>23</v>
          </cell>
          <cell r="G236">
            <v>23</v>
          </cell>
          <cell r="AI236">
            <v>1.03</v>
          </cell>
          <cell r="AJ236">
            <v>0.21</v>
          </cell>
          <cell r="AK236">
            <v>1.9</v>
          </cell>
          <cell r="AL236">
            <v>0.79</v>
          </cell>
          <cell r="DG236" t="str">
            <v>07.06.05材料費見直し。NC複合</v>
          </cell>
        </row>
        <row r="237">
          <cell r="B237" t="str">
            <v>KD02166-Y261</v>
          </cell>
          <cell r="C237" t="str">
            <v>00</v>
          </cell>
          <cell r="D237" t="str">
            <v>05</v>
          </cell>
          <cell r="E237" t="str">
            <v>P</v>
          </cell>
          <cell r="F237">
            <v>12</v>
          </cell>
          <cell r="G237">
            <v>18</v>
          </cell>
          <cell r="Q237">
            <v>1.08</v>
          </cell>
          <cell r="R237">
            <v>1.2</v>
          </cell>
          <cell r="W237">
            <v>0.5</v>
          </cell>
          <cell r="AY237" t="str">
            <v>総抜</v>
          </cell>
          <cell r="AZ237">
            <v>136500</v>
          </cell>
          <cell r="BA237" t="str">
            <v>1曲</v>
          </cell>
          <cell r="BB237">
            <v>111200</v>
          </cell>
          <cell r="BC237" t="str">
            <v>2曲</v>
          </cell>
          <cell r="BD237">
            <v>111200</v>
          </cell>
          <cell r="BE237" t="str">
            <v>3曲</v>
          </cell>
          <cell r="BF237">
            <v>105900</v>
          </cell>
          <cell r="DG237" t="str">
            <v>CSP</v>
          </cell>
        </row>
        <row r="238">
          <cell r="B238" t="str">
            <v>KD02166-Y304</v>
          </cell>
          <cell r="C238" t="str">
            <v>00</v>
          </cell>
          <cell r="D238" t="str">
            <v>03</v>
          </cell>
          <cell r="E238" t="str">
            <v>MO</v>
          </cell>
          <cell r="F238">
            <v>7</v>
          </cell>
          <cell r="G238">
            <v>7</v>
          </cell>
          <cell r="H238">
            <v>735</v>
          </cell>
          <cell r="O238">
            <v>2</v>
          </cell>
          <cell r="AM238">
            <v>50</v>
          </cell>
          <cell r="AN238">
            <v>92</v>
          </cell>
          <cell r="AO238">
            <v>4</v>
          </cell>
          <cell r="AP238">
            <v>10</v>
          </cell>
          <cell r="DG238" t="str">
            <v>02版 品正）移設に伴う英文併記</v>
          </cell>
        </row>
        <row r="239">
          <cell r="B239" t="str">
            <v>KD02166-Y305</v>
          </cell>
          <cell r="C239" t="str">
            <v>00</v>
          </cell>
          <cell r="D239" t="str">
            <v>08</v>
          </cell>
          <cell r="E239" t="str">
            <v>P</v>
          </cell>
          <cell r="F239">
            <v>26</v>
          </cell>
          <cell r="G239">
            <v>33</v>
          </cell>
          <cell r="S239">
            <v>2.79</v>
          </cell>
          <cell r="T239">
            <v>2.23</v>
          </cell>
          <cell r="W239">
            <v>1</v>
          </cell>
          <cell r="AS239">
            <v>14.1</v>
          </cell>
          <cell r="AT239">
            <v>6.1</v>
          </cell>
          <cell r="AU239">
            <v>3.05</v>
          </cell>
          <cell r="AV239">
            <v>0.5</v>
          </cell>
          <cell r="AY239" t="str">
            <v>総抜</v>
          </cell>
          <cell r="AZ239">
            <v>504566.67</v>
          </cell>
          <cell r="BA239" t="str">
            <v>1曲</v>
          </cell>
          <cell r="BB239">
            <v>229600</v>
          </cell>
          <cell r="BC239" t="str">
            <v>2曲</v>
          </cell>
          <cell r="BD239">
            <v>220600</v>
          </cell>
          <cell r="BE239" t="str">
            <v>3曲</v>
          </cell>
          <cell r="BF239">
            <v>230500</v>
          </cell>
          <cell r="BG239" t="str">
            <v>ﾊﾞｰﾘﾝｸﾞ</v>
          </cell>
          <cell r="BH239">
            <v>259900</v>
          </cell>
          <cell r="DG239" t="str">
            <v>金型起工済みの為、型費は未。暫定：手造りDDU</v>
          </cell>
        </row>
        <row r="240">
          <cell r="B240" t="str">
            <v>KD02166-Y306</v>
          </cell>
          <cell r="C240" t="str">
            <v>00</v>
          </cell>
          <cell r="D240" t="str">
            <v>05</v>
          </cell>
          <cell r="E240" t="str">
            <v>P</v>
          </cell>
          <cell r="F240">
            <v>10</v>
          </cell>
          <cell r="G240">
            <v>15</v>
          </cell>
          <cell r="Q240">
            <v>1.02</v>
          </cell>
          <cell r="R240">
            <v>0.87</v>
          </cell>
          <cell r="W240">
            <v>1.5</v>
          </cell>
          <cell r="AY240" t="str">
            <v>総抜</v>
          </cell>
          <cell r="AZ240">
            <v>219966.67</v>
          </cell>
          <cell r="BA240" t="str">
            <v>1曲</v>
          </cell>
          <cell r="BB240">
            <v>149600</v>
          </cell>
        </row>
        <row r="241">
          <cell r="B241" t="str">
            <v>KD02166-Y309</v>
          </cell>
          <cell r="C241" t="str">
            <v>00</v>
          </cell>
          <cell r="D241" t="str">
            <v>04</v>
          </cell>
          <cell r="E241" t="str">
            <v>MO</v>
          </cell>
          <cell r="F241">
            <v>44</v>
          </cell>
          <cell r="G241">
            <v>44</v>
          </cell>
          <cell r="H241">
            <v>3239</v>
          </cell>
          <cell r="AM241">
            <v>150</v>
          </cell>
          <cell r="AN241">
            <v>50</v>
          </cell>
          <cell r="AO241">
            <v>1.5</v>
          </cell>
          <cell r="AP241">
            <v>6</v>
          </cell>
          <cell r="AY241" t="str">
            <v>ﾓｰﾙﾄﾞ</v>
          </cell>
          <cell r="AZ241">
            <v>2600000</v>
          </cell>
        </row>
        <row r="242">
          <cell r="B242" t="str">
            <v>KD02166-Y311</v>
          </cell>
          <cell r="C242" t="str">
            <v>00</v>
          </cell>
          <cell r="D242" t="str">
            <v>03</v>
          </cell>
          <cell r="E242" t="str">
            <v>P</v>
          </cell>
          <cell r="F242">
            <v>12</v>
          </cell>
          <cell r="G242">
            <v>16</v>
          </cell>
          <cell r="Q242">
            <v>4.08</v>
          </cell>
          <cell r="R242">
            <v>1.39</v>
          </cell>
          <cell r="W242">
            <v>1.6</v>
          </cell>
          <cell r="AY242" t="str">
            <v>総抜</v>
          </cell>
          <cell r="AZ242">
            <v>220827</v>
          </cell>
          <cell r="DG242" t="str">
            <v>Y315と曲げ勝手違い。</v>
          </cell>
        </row>
        <row r="243">
          <cell r="B243" t="str">
            <v>KD02166-Y312</v>
          </cell>
          <cell r="C243" t="str">
            <v>00</v>
          </cell>
          <cell r="D243" t="str">
            <v>02</v>
          </cell>
          <cell r="E243" t="str">
            <v>L</v>
          </cell>
          <cell r="F243">
            <v>3</v>
          </cell>
          <cell r="G243">
            <v>3</v>
          </cell>
          <cell r="AK243">
            <v>0.9</v>
          </cell>
          <cell r="AL243">
            <v>0.54</v>
          </cell>
        </row>
        <row r="244">
          <cell r="B244" t="str">
            <v>KD02166-Y313</v>
          </cell>
          <cell r="C244" t="str">
            <v>00</v>
          </cell>
          <cell r="D244" t="str">
            <v>03</v>
          </cell>
          <cell r="E244" t="str">
            <v>P</v>
          </cell>
          <cell r="F244">
            <v>18</v>
          </cell>
          <cell r="G244">
            <v>25</v>
          </cell>
          <cell r="Q244">
            <v>3.49</v>
          </cell>
          <cell r="R244">
            <v>2.12</v>
          </cell>
          <cell r="W244">
            <v>1.5</v>
          </cell>
          <cell r="AY244" t="str">
            <v>総抜</v>
          </cell>
          <cell r="AZ244">
            <v>218167</v>
          </cell>
          <cell r="DG244" t="str">
            <v>Y317と曲げ勝手違い。</v>
          </cell>
        </row>
        <row r="245">
          <cell r="B245" t="str">
            <v>KD02166-Y314</v>
          </cell>
          <cell r="C245" t="str">
            <v>00</v>
          </cell>
          <cell r="D245" t="str">
            <v>01</v>
          </cell>
          <cell r="E245" t="str">
            <v>L</v>
          </cell>
          <cell r="F245">
            <v>2</v>
          </cell>
          <cell r="G245">
            <v>2</v>
          </cell>
          <cell r="AK245">
            <v>1.07</v>
          </cell>
          <cell r="AL245">
            <v>0.54</v>
          </cell>
        </row>
        <row r="246">
          <cell r="B246" t="str">
            <v>KD02166-Y315</v>
          </cell>
          <cell r="C246" t="str">
            <v>00</v>
          </cell>
          <cell r="D246" t="str">
            <v>03</v>
          </cell>
          <cell r="E246" t="str">
            <v>P</v>
          </cell>
          <cell r="F246">
            <v>12</v>
          </cell>
          <cell r="G246">
            <v>16</v>
          </cell>
          <cell r="Q246">
            <v>4.08</v>
          </cell>
          <cell r="R246">
            <v>1.39</v>
          </cell>
          <cell r="W246">
            <v>1.6</v>
          </cell>
          <cell r="AY246" t="str">
            <v>総抜</v>
          </cell>
          <cell r="AZ246">
            <v>220827</v>
          </cell>
          <cell r="DG246" t="str">
            <v>Y311と曲げ勝手違い。</v>
          </cell>
        </row>
        <row r="247">
          <cell r="B247" t="str">
            <v>KD02166-Y317</v>
          </cell>
          <cell r="C247" t="str">
            <v>00</v>
          </cell>
          <cell r="D247" t="str">
            <v>03</v>
          </cell>
          <cell r="E247" t="str">
            <v>P</v>
          </cell>
          <cell r="F247">
            <v>18</v>
          </cell>
          <cell r="G247">
            <v>25</v>
          </cell>
          <cell r="Q247">
            <v>3.49</v>
          </cell>
          <cell r="R247">
            <v>2.12</v>
          </cell>
          <cell r="W247">
            <v>1.5</v>
          </cell>
          <cell r="AY247" t="str">
            <v>総抜</v>
          </cell>
          <cell r="AZ247">
            <v>218167</v>
          </cell>
          <cell r="DG247" t="str">
            <v>Y313と曲げ勝手違い。</v>
          </cell>
        </row>
        <row r="248">
          <cell r="B248" t="str">
            <v>KD02166-Y320</v>
          </cell>
          <cell r="C248" t="str">
            <v>00</v>
          </cell>
          <cell r="D248" t="str">
            <v>04</v>
          </cell>
          <cell r="E248" t="str">
            <v>L</v>
          </cell>
          <cell r="F248">
            <v>42</v>
          </cell>
          <cell r="G248">
            <v>42</v>
          </cell>
          <cell r="AG248">
            <v>1.1000000000000001</v>
          </cell>
          <cell r="AH248">
            <v>0.16</v>
          </cell>
          <cell r="AK248">
            <v>7.47</v>
          </cell>
          <cell r="AL248">
            <v>0.54</v>
          </cell>
          <cell r="DG248" t="str">
            <v>07.06.05材料費見直し。</v>
          </cell>
        </row>
        <row r="249">
          <cell r="B249" t="str">
            <v>KD02166-Y322</v>
          </cell>
          <cell r="C249" t="str">
            <v>00</v>
          </cell>
          <cell r="D249" t="str">
            <v>03</v>
          </cell>
          <cell r="E249" t="str">
            <v>L</v>
          </cell>
          <cell r="F249">
            <v>3</v>
          </cell>
          <cell r="G249">
            <v>3</v>
          </cell>
          <cell r="AG249">
            <v>0.8</v>
          </cell>
          <cell r="AH249">
            <v>0.2</v>
          </cell>
          <cell r="AK249">
            <v>2.46</v>
          </cell>
          <cell r="AL249">
            <v>0.54</v>
          </cell>
        </row>
        <row r="250">
          <cell r="B250" t="str">
            <v>KD02166-Y330</v>
          </cell>
          <cell r="C250" t="str">
            <v>00</v>
          </cell>
          <cell r="D250" t="str">
            <v>06</v>
          </cell>
          <cell r="E250" t="str">
            <v>P</v>
          </cell>
          <cell r="F250">
            <v>9</v>
          </cell>
          <cell r="G250">
            <v>11</v>
          </cell>
          <cell r="Q250">
            <v>0.68</v>
          </cell>
          <cell r="R250">
            <v>0.93</v>
          </cell>
          <cell r="W250">
            <v>1</v>
          </cell>
          <cell r="AY250" t="str">
            <v>総抜</v>
          </cell>
          <cell r="AZ250">
            <v>117400</v>
          </cell>
          <cell r="BA250" t="str">
            <v>1曲</v>
          </cell>
          <cell r="BB250">
            <v>150100</v>
          </cell>
          <cell r="BC250" t="str">
            <v>2曲</v>
          </cell>
          <cell r="BD250">
            <v>109300</v>
          </cell>
        </row>
        <row r="251">
          <cell r="B251" t="str">
            <v>KD02166-Y335</v>
          </cell>
          <cell r="C251" t="str">
            <v>00</v>
          </cell>
          <cell r="D251" t="str">
            <v>02</v>
          </cell>
          <cell r="E251" t="str">
            <v>L</v>
          </cell>
          <cell r="F251">
            <v>77</v>
          </cell>
          <cell r="G251">
            <v>77</v>
          </cell>
          <cell r="AG251">
            <v>0.1</v>
          </cell>
          <cell r="AH251">
            <v>0.06</v>
          </cell>
          <cell r="AK251">
            <v>2.04</v>
          </cell>
          <cell r="AL251">
            <v>0.54</v>
          </cell>
          <cell r="DG251" t="str">
            <v>07.06.05材料費見直し。</v>
          </cell>
        </row>
        <row r="252">
          <cell r="B252" t="str">
            <v>KD02166-Y408</v>
          </cell>
          <cell r="C252" t="str">
            <v>00</v>
          </cell>
          <cell r="D252" t="str">
            <v>02</v>
          </cell>
          <cell r="E252" t="str">
            <v>P</v>
          </cell>
          <cell r="F252">
            <v>4</v>
          </cell>
          <cell r="G252">
            <v>7</v>
          </cell>
          <cell r="Q252">
            <v>0.78</v>
          </cell>
          <cell r="R252">
            <v>0.93</v>
          </cell>
          <cell r="W252">
            <v>0.5</v>
          </cell>
          <cell r="AY252" t="str">
            <v>総抜</v>
          </cell>
          <cell r="AZ252">
            <v>139567</v>
          </cell>
          <cell r="BA252" t="str">
            <v>1曲</v>
          </cell>
          <cell r="BB252">
            <v>110800</v>
          </cell>
          <cell r="BC252" t="str">
            <v>2曲</v>
          </cell>
          <cell r="BD252">
            <v>110800</v>
          </cell>
        </row>
        <row r="253">
          <cell r="B253" t="str">
            <v>KD02166-Y409</v>
          </cell>
          <cell r="C253" t="str">
            <v>00</v>
          </cell>
          <cell r="D253" t="str">
            <v>03</v>
          </cell>
          <cell r="E253" t="str">
            <v>P</v>
          </cell>
          <cell r="F253">
            <v>12</v>
          </cell>
          <cell r="G253">
            <v>22</v>
          </cell>
          <cell r="Q253">
            <v>0.86</v>
          </cell>
          <cell r="R253">
            <v>0.93</v>
          </cell>
          <cell r="W253">
            <v>0.5</v>
          </cell>
          <cell r="AY253" t="str">
            <v>総抜</v>
          </cell>
          <cell r="AZ253">
            <v>247152</v>
          </cell>
          <cell r="BA253" t="str">
            <v>1曲</v>
          </cell>
          <cell r="BB253">
            <v>142600</v>
          </cell>
          <cell r="BC253" t="str">
            <v>2曲</v>
          </cell>
          <cell r="BD253">
            <v>142600</v>
          </cell>
        </row>
        <row r="254">
          <cell r="B254" t="str">
            <v>KD02166-Y411</v>
          </cell>
          <cell r="C254" t="str">
            <v>00</v>
          </cell>
          <cell r="D254" t="str">
            <v>10</v>
          </cell>
          <cell r="E254" t="str">
            <v>P</v>
          </cell>
          <cell r="F254">
            <v>76</v>
          </cell>
          <cell r="G254">
            <v>113</v>
          </cell>
          <cell r="S254">
            <v>19.5</v>
          </cell>
          <cell r="T254">
            <v>3.52</v>
          </cell>
          <cell r="W254">
            <v>1.6</v>
          </cell>
          <cell r="AY254" t="str">
            <v>総抜</v>
          </cell>
          <cell r="AZ254">
            <v>1098873.8</v>
          </cell>
          <cell r="BA254" t="str">
            <v>ﾀﾞﾎﾞ</v>
          </cell>
          <cell r="BB254">
            <v>623036.80000000005</v>
          </cell>
          <cell r="BC254" t="str">
            <v>曲</v>
          </cell>
          <cell r="BD254">
            <v>521275.2</v>
          </cell>
          <cell r="BE254" t="str">
            <v>孔抜</v>
          </cell>
          <cell r="BF254">
            <v>398636.79999999999</v>
          </cell>
          <cell r="DG254" t="str">
            <v>ｶｼﾒ後曲。金型起工済みの為、型費は未</v>
          </cell>
        </row>
        <row r="255">
          <cell r="B255" t="str">
            <v>KD02166-Y414</v>
          </cell>
          <cell r="C255" t="str">
            <v>00</v>
          </cell>
          <cell r="D255" t="str">
            <v>02</v>
          </cell>
          <cell r="E255" t="str">
            <v>L</v>
          </cell>
          <cell r="F255">
            <v>7</v>
          </cell>
          <cell r="G255">
            <v>7</v>
          </cell>
          <cell r="AK255">
            <v>1.17</v>
          </cell>
          <cell r="AL255">
            <v>0.54</v>
          </cell>
        </row>
        <row r="256">
          <cell r="B256" t="str">
            <v>KD02166-Y415</v>
          </cell>
          <cell r="C256" t="str">
            <v>00</v>
          </cell>
          <cell r="D256" t="str">
            <v>10</v>
          </cell>
          <cell r="E256" t="str">
            <v>P</v>
          </cell>
          <cell r="F256">
            <v>76</v>
          </cell>
          <cell r="G256">
            <v>86</v>
          </cell>
          <cell r="S256">
            <v>17.010000000000002</v>
          </cell>
          <cell r="T256">
            <v>3.87</v>
          </cell>
          <cell r="W256">
            <v>1.6</v>
          </cell>
          <cell r="AY256" t="str">
            <v>総抜</v>
          </cell>
          <cell r="AZ256">
            <v>1151299</v>
          </cell>
          <cell r="BA256" t="str">
            <v>ﾀﾞﾎﾞ/ﾊﾞｰﾘﾝｸﾞ</v>
          </cell>
          <cell r="BB256">
            <v>684566</v>
          </cell>
          <cell r="BC256" t="str">
            <v>1曲</v>
          </cell>
          <cell r="BD256">
            <v>491774</v>
          </cell>
          <cell r="BE256" t="str">
            <v>孔抜</v>
          </cell>
          <cell r="BF256">
            <v>352366</v>
          </cell>
          <cell r="DG256" t="str">
            <v>ｶｼﾒ後曲。金型起工済みの為、型費は未</v>
          </cell>
        </row>
        <row r="257">
          <cell r="B257" t="str">
            <v>KD02166-Y416</v>
          </cell>
          <cell r="C257" t="str">
            <v>00</v>
          </cell>
          <cell r="D257" t="str">
            <v>02</v>
          </cell>
          <cell r="E257" t="str">
            <v>L</v>
          </cell>
          <cell r="F257">
            <v>9</v>
          </cell>
          <cell r="G257">
            <v>9</v>
          </cell>
          <cell r="AK257">
            <v>1.19</v>
          </cell>
          <cell r="AL257">
            <v>0.54</v>
          </cell>
          <cell r="DG257" t="str">
            <v>07.06.05材料費見直し。</v>
          </cell>
        </row>
        <row r="258">
          <cell r="B258" t="str">
            <v>KD02166-Y417</v>
          </cell>
          <cell r="C258" t="str">
            <v>00</v>
          </cell>
          <cell r="D258" t="str">
            <v>02</v>
          </cell>
          <cell r="E258" t="str">
            <v>L</v>
          </cell>
          <cell r="F258">
            <v>14</v>
          </cell>
          <cell r="G258">
            <v>14</v>
          </cell>
          <cell r="AK258">
            <v>1.34</v>
          </cell>
          <cell r="AL258">
            <v>0.54</v>
          </cell>
          <cell r="DG258" t="str">
            <v>07.06.05材料費見直し。</v>
          </cell>
        </row>
        <row r="259">
          <cell r="B259" t="str">
            <v>KD02166-Y418</v>
          </cell>
          <cell r="C259" t="str">
            <v>00</v>
          </cell>
          <cell r="D259" t="str">
            <v>02</v>
          </cell>
          <cell r="E259" t="str">
            <v>L</v>
          </cell>
          <cell r="F259">
            <v>6</v>
          </cell>
          <cell r="G259">
            <v>6</v>
          </cell>
          <cell r="AK259">
            <v>1.0900000000000001</v>
          </cell>
          <cell r="AL259">
            <v>0.54</v>
          </cell>
        </row>
        <row r="260">
          <cell r="B260" t="str">
            <v>KD02166-Y419</v>
          </cell>
          <cell r="C260" t="str">
            <v>00</v>
          </cell>
          <cell r="D260" t="str">
            <v>02</v>
          </cell>
          <cell r="E260" t="str">
            <v>L</v>
          </cell>
          <cell r="F260">
            <v>2</v>
          </cell>
          <cell r="G260">
            <v>2</v>
          </cell>
          <cell r="AK260">
            <v>0.75</v>
          </cell>
          <cell r="AL260">
            <v>0.54</v>
          </cell>
        </row>
        <row r="261">
          <cell r="B261" t="str">
            <v>KD02166-Y420</v>
          </cell>
          <cell r="C261" t="str">
            <v>00</v>
          </cell>
          <cell r="D261" t="str">
            <v>03</v>
          </cell>
          <cell r="E261" t="str">
            <v>P</v>
          </cell>
          <cell r="F261">
            <v>2</v>
          </cell>
          <cell r="G261">
            <v>3</v>
          </cell>
          <cell r="Q261">
            <v>0.81</v>
          </cell>
          <cell r="R261">
            <v>1.03</v>
          </cell>
          <cell r="W261">
            <v>1</v>
          </cell>
          <cell r="AY261" t="str">
            <v>総抜</v>
          </cell>
          <cell r="AZ261">
            <v>122133.33</v>
          </cell>
          <cell r="BA261" t="str">
            <v>1曲</v>
          </cell>
          <cell r="BB261">
            <v>111200</v>
          </cell>
          <cell r="BC261" t="str">
            <v>2曲</v>
          </cell>
          <cell r="BD261">
            <v>111200</v>
          </cell>
        </row>
        <row r="262">
          <cell r="B262" t="str">
            <v>KD02166-Y421</v>
          </cell>
          <cell r="C262" t="str">
            <v>00</v>
          </cell>
          <cell r="D262" t="str">
            <v>02</v>
          </cell>
          <cell r="E262" t="str">
            <v>L</v>
          </cell>
          <cell r="F262">
            <v>3</v>
          </cell>
          <cell r="G262">
            <v>3</v>
          </cell>
          <cell r="AK262">
            <v>1.0900000000000001</v>
          </cell>
          <cell r="AL262">
            <v>0.54</v>
          </cell>
        </row>
        <row r="263">
          <cell r="B263" t="str">
            <v>KD02166-Y422</v>
          </cell>
          <cell r="C263" t="str">
            <v>00</v>
          </cell>
          <cell r="D263" t="str">
            <v>02</v>
          </cell>
          <cell r="E263" t="str">
            <v>L</v>
          </cell>
          <cell r="F263">
            <v>5</v>
          </cell>
          <cell r="G263">
            <v>5</v>
          </cell>
          <cell r="AK263">
            <v>1.38</v>
          </cell>
          <cell r="AL263">
            <v>0.54</v>
          </cell>
        </row>
        <row r="264">
          <cell r="B264" t="str">
            <v>KD02166-Y440</v>
          </cell>
          <cell r="C264" t="str">
            <v>00</v>
          </cell>
          <cell r="D264" t="str">
            <v>13</v>
          </cell>
          <cell r="E264" t="str">
            <v>P</v>
          </cell>
          <cell r="F264">
            <v>33</v>
          </cell>
          <cell r="G264">
            <v>43</v>
          </cell>
          <cell r="S264">
            <v>5.87</v>
          </cell>
          <cell r="T264">
            <v>4.05</v>
          </cell>
          <cell r="W264">
            <v>1.6</v>
          </cell>
          <cell r="AY264" t="str">
            <v>総抜</v>
          </cell>
          <cell r="AZ264">
            <v>634300</v>
          </cell>
          <cell r="BA264" t="str">
            <v>切欠</v>
          </cell>
          <cell r="BB264">
            <v>379800</v>
          </cell>
          <cell r="BC264" t="str">
            <v>ﾊﾞｰﾘﾝｸﾞ</v>
          </cell>
          <cell r="BD264">
            <v>324700</v>
          </cell>
          <cell r="BE264" t="str">
            <v>面打</v>
          </cell>
          <cell r="BF264">
            <v>245167</v>
          </cell>
          <cell r="BG264" t="str">
            <v>1曲</v>
          </cell>
          <cell r="BH264">
            <v>233500</v>
          </cell>
          <cell r="BI264" t="str">
            <v>2曲</v>
          </cell>
          <cell r="BJ264">
            <v>286300</v>
          </cell>
          <cell r="BK264" t="str">
            <v>3曲</v>
          </cell>
          <cell r="BL264">
            <v>211600</v>
          </cell>
          <cell r="BM264" t="str">
            <v>4曲</v>
          </cell>
          <cell r="BN264">
            <v>211600</v>
          </cell>
          <cell r="DG264" t="str">
            <v>13版 防錆処理減少(280→85_83）</v>
          </cell>
        </row>
        <row r="265">
          <cell r="B265" t="str">
            <v>KD02166-Y441</v>
          </cell>
          <cell r="C265" t="str">
            <v>00</v>
          </cell>
          <cell r="D265" t="str">
            <v>11</v>
          </cell>
          <cell r="E265" t="str">
            <v>P</v>
          </cell>
          <cell r="F265">
            <v>23</v>
          </cell>
          <cell r="G265">
            <v>28</v>
          </cell>
          <cell r="Q265">
            <v>2.5499999999999998</v>
          </cell>
          <cell r="R265">
            <v>1.99</v>
          </cell>
          <cell r="W265">
            <v>1</v>
          </cell>
          <cell r="AY265" t="str">
            <v>総抜</v>
          </cell>
          <cell r="AZ265">
            <v>521780</v>
          </cell>
          <cell r="BA265" t="str">
            <v>ﾀﾞﾎﾞ</v>
          </cell>
          <cell r="BB265">
            <v>189300</v>
          </cell>
          <cell r="BC265" t="str">
            <v>1曲</v>
          </cell>
          <cell r="BD265">
            <v>265700</v>
          </cell>
          <cell r="BE265" t="str">
            <v>2曲</v>
          </cell>
          <cell r="BF265">
            <v>178600</v>
          </cell>
          <cell r="BG265" t="str">
            <v>3曲</v>
          </cell>
          <cell r="BH265">
            <v>178600</v>
          </cell>
          <cell r="DG265" t="str">
            <v>11版）型改造（型起工済みのため、型費は未）</v>
          </cell>
        </row>
        <row r="266">
          <cell r="B266" t="str">
            <v>KD02166-Y443</v>
          </cell>
          <cell r="C266" t="str">
            <v>00</v>
          </cell>
          <cell r="D266" t="str">
            <v>05</v>
          </cell>
          <cell r="E266" t="str">
            <v>P</v>
          </cell>
          <cell r="F266">
            <v>14</v>
          </cell>
          <cell r="G266">
            <v>18</v>
          </cell>
          <cell r="Q266">
            <v>1.23</v>
          </cell>
          <cell r="R266">
            <v>1.53</v>
          </cell>
          <cell r="W266">
            <v>0.5</v>
          </cell>
          <cell r="AY266" t="str">
            <v>総抜</v>
          </cell>
          <cell r="AZ266">
            <v>329700</v>
          </cell>
          <cell r="BA266" t="str">
            <v>1曲</v>
          </cell>
          <cell r="BB266">
            <v>265700</v>
          </cell>
          <cell r="BC266" t="str">
            <v>2曲</v>
          </cell>
          <cell r="BD266">
            <v>178600</v>
          </cell>
          <cell r="DG266" t="str">
            <v>05版）型改造（型起工済みのため、型費は未）</v>
          </cell>
        </row>
        <row r="267">
          <cell r="B267" t="str">
            <v>KD02166-Y445</v>
          </cell>
          <cell r="C267" t="str">
            <v>00</v>
          </cell>
          <cell r="D267" t="str">
            <v>02</v>
          </cell>
          <cell r="E267" t="str">
            <v>P</v>
          </cell>
          <cell r="F267">
            <v>6</v>
          </cell>
          <cell r="G267">
            <v>11</v>
          </cell>
          <cell r="Q267">
            <v>1.08</v>
          </cell>
          <cell r="R267">
            <v>1.2</v>
          </cell>
          <cell r="W267">
            <v>0.5</v>
          </cell>
          <cell r="AS267">
            <v>0.94</v>
          </cell>
          <cell r="AT267">
            <v>0.8</v>
          </cell>
          <cell r="AU267">
            <v>0.43</v>
          </cell>
          <cell r="AV267">
            <v>0.5</v>
          </cell>
          <cell r="AY267" t="str">
            <v>総抜</v>
          </cell>
          <cell r="AZ267">
            <v>146267</v>
          </cell>
          <cell r="BA267" t="str">
            <v>1曲</v>
          </cell>
          <cell r="BB267">
            <v>101900</v>
          </cell>
          <cell r="BC267" t="str">
            <v>2曲</v>
          </cell>
          <cell r="BD267">
            <v>101900</v>
          </cell>
          <cell r="BE267" t="str">
            <v>3曲</v>
          </cell>
          <cell r="BF267">
            <v>107300</v>
          </cell>
        </row>
        <row r="268">
          <cell r="B268" t="str">
            <v>KD02166-Y446</v>
          </cell>
          <cell r="C268" t="str">
            <v>00</v>
          </cell>
          <cell r="D268" t="str">
            <v>03</v>
          </cell>
          <cell r="E268" t="str">
            <v>P</v>
          </cell>
          <cell r="F268">
            <v>5</v>
          </cell>
          <cell r="G268">
            <v>9</v>
          </cell>
          <cell r="Q268">
            <v>1.05</v>
          </cell>
          <cell r="R268">
            <v>1.2</v>
          </cell>
          <cell r="W268">
            <v>0.5</v>
          </cell>
          <cell r="AS268">
            <v>0.91</v>
          </cell>
          <cell r="AT268">
            <v>0.8</v>
          </cell>
          <cell r="AU268">
            <v>0.41</v>
          </cell>
          <cell r="AV268">
            <v>0.5</v>
          </cell>
          <cell r="AY268" t="str">
            <v>総抜</v>
          </cell>
          <cell r="AZ268">
            <v>141033</v>
          </cell>
          <cell r="BA268" t="str">
            <v>1曲</v>
          </cell>
          <cell r="BB268">
            <v>92800</v>
          </cell>
          <cell r="BC268" t="str">
            <v>2曲</v>
          </cell>
          <cell r="BD268">
            <v>92800</v>
          </cell>
          <cell r="BE268" t="str">
            <v>3曲</v>
          </cell>
          <cell r="BF268">
            <v>97600</v>
          </cell>
        </row>
        <row r="269">
          <cell r="B269" t="str">
            <v>KD02166-Y448</v>
          </cell>
          <cell r="C269" t="str">
            <v>00</v>
          </cell>
          <cell r="D269" t="str">
            <v>05</v>
          </cell>
          <cell r="E269" t="str">
            <v>MO</v>
          </cell>
          <cell r="F269">
            <v>10</v>
          </cell>
          <cell r="G269">
            <v>10</v>
          </cell>
          <cell r="H269">
            <v>1536</v>
          </cell>
          <cell r="O269">
            <v>2</v>
          </cell>
          <cell r="AM269">
            <v>50</v>
          </cell>
          <cell r="AN269">
            <v>20</v>
          </cell>
          <cell r="AO269">
            <v>0.4</v>
          </cell>
          <cell r="AP269">
            <v>6</v>
          </cell>
          <cell r="AY269" t="str">
            <v>ﾓｰﾙﾄﾞ</v>
          </cell>
          <cell r="AZ269">
            <v>1350000</v>
          </cell>
          <cell r="DG269" t="str">
            <v>Y448.Y449共取り</v>
          </cell>
        </row>
        <row r="270">
          <cell r="B270" t="str">
            <v>KD02166-Y449</v>
          </cell>
          <cell r="C270" t="str">
            <v>00</v>
          </cell>
          <cell r="D270" t="str">
            <v>05</v>
          </cell>
          <cell r="E270" t="str">
            <v>MO</v>
          </cell>
          <cell r="F270">
            <v>8</v>
          </cell>
          <cell r="G270">
            <v>8</v>
          </cell>
          <cell r="H270">
            <v>1536</v>
          </cell>
          <cell r="O270">
            <v>2</v>
          </cell>
          <cell r="AM270">
            <v>50</v>
          </cell>
          <cell r="AN270">
            <v>20</v>
          </cell>
          <cell r="AO270">
            <v>0.4</v>
          </cell>
          <cell r="AP270">
            <v>6</v>
          </cell>
          <cell r="DG270" t="str">
            <v>Y448.Y449共取り</v>
          </cell>
        </row>
        <row r="271">
          <cell r="B271" t="str">
            <v>KD02166-Y450</v>
          </cell>
          <cell r="C271" t="str">
            <v>00</v>
          </cell>
          <cell r="D271" t="str">
            <v>03</v>
          </cell>
          <cell r="E271" t="str">
            <v>L</v>
          </cell>
          <cell r="F271">
            <v>42</v>
          </cell>
          <cell r="G271">
            <v>42</v>
          </cell>
          <cell r="AG271">
            <v>1.1000000000000001</v>
          </cell>
          <cell r="AH271">
            <v>0.16</v>
          </cell>
          <cell r="AK271">
            <v>8.4700000000000006</v>
          </cell>
          <cell r="AL271">
            <v>0.54</v>
          </cell>
          <cell r="DG271" t="str">
            <v>07.06.05材料費見直し。</v>
          </cell>
        </row>
        <row r="272">
          <cell r="B272" t="str">
            <v>KD02166-Y456</v>
          </cell>
          <cell r="C272" t="str">
            <v>00</v>
          </cell>
          <cell r="D272" t="str">
            <v>05</v>
          </cell>
          <cell r="E272" t="str">
            <v>L</v>
          </cell>
          <cell r="F272">
            <v>24</v>
          </cell>
          <cell r="G272">
            <v>24</v>
          </cell>
          <cell r="AG272">
            <v>4.9000000000000004</v>
          </cell>
          <cell r="AH272">
            <v>0.26</v>
          </cell>
          <cell r="AK272">
            <v>1.54</v>
          </cell>
          <cell r="AL272">
            <v>0.54</v>
          </cell>
          <cell r="DG272" t="str">
            <v>07.06.05材料費見直し。ﾛｰﾚｯﾄ加工あり</v>
          </cell>
        </row>
        <row r="273">
          <cell r="B273" t="str">
            <v>KD02166-Y459</v>
          </cell>
          <cell r="C273" t="str">
            <v>00</v>
          </cell>
          <cell r="D273" t="str">
            <v>07</v>
          </cell>
          <cell r="E273" t="str">
            <v>P</v>
          </cell>
          <cell r="F273">
            <v>10</v>
          </cell>
          <cell r="G273">
            <v>12</v>
          </cell>
          <cell r="Q273">
            <v>1.9</v>
          </cell>
          <cell r="R273">
            <v>1.46</v>
          </cell>
          <cell r="W273">
            <v>1.5</v>
          </cell>
          <cell r="AY273" t="str">
            <v>総抜</v>
          </cell>
          <cell r="AZ273">
            <v>141333</v>
          </cell>
          <cell r="BA273" t="str">
            <v>孔抜</v>
          </cell>
          <cell r="BB273">
            <v>161800</v>
          </cell>
          <cell r="BC273" t="str">
            <v>面打</v>
          </cell>
          <cell r="BD273">
            <v>111800</v>
          </cell>
          <cell r="BE273" t="str">
            <v>1曲</v>
          </cell>
          <cell r="BF273">
            <v>136100</v>
          </cell>
          <cell r="DG273" t="str">
            <v>金型起工済の為型費は未</v>
          </cell>
        </row>
        <row r="274">
          <cell r="B274" t="str">
            <v>KD02166-Y460</v>
          </cell>
          <cell r="C274" t="str">
            <v>00</v>
          </cell>
          <cell r="D274" t="str">
            <v>04</v>
          </cell>
          <cell r="E274" t="str">
            <v>L</v>
          </cell>
          <cell r="F274">
            <v>5</v>
          </cell>
          <cell r="G274">
            <v>5</v>
          </cell>
          <cell r="AK274">
            <v>1.0900000000000001</v>
          </cell>
          <cell r="AL274">
            <v>0.54</v>
          </cell>
        </row>
        <row r="275">
          <cell r="B275" t="str">
            <v>KD02166-Y461</v>
          </cell>
          <cell r="C275" t="str">
            <v>00</v>
          </cell>
          <cell r="D275" t="str">
            <v>02</v>
          </cell>
          <cell r="E275" t="str">
            <v>P</v>
          </cell>
          <cell r="F275">
            <v>2</v>
          </cell>
          <cell r="G275">
            <v>3</v>
          </cell>
          <cell r="Q275">
            <v>0.24</v>
          </cell>
          <cell r="R275">
            <v>0.39</v>
          </cell>
          <cell r="W275">
            <v>1</v>
          </cell>
          <cell r="AY275" t="str">
            <v>総抜</v>
          </cell>
          <cell r="AZ275">
            <v>84266.67</v>
          </cell>
        </row>
        <row r="276">
          <cell r="B276" t="str">
            <v>KD02166-Y463</v>
          </cell>
          <cell r="C276" t="str">
            <v>00</v>
          </cell>
          <cell r="D276" t="str">
            <v>01</v>
          </cell>
          <cell r="E276" t="str">
            <v>P</v>
          </cell>
          <cell r="F276">
            <v>6</v>
          </cell>
          <cell r="G276">
            <v>9</v>
          </cell>
          <cell r="Q276">
            <v>0.82</v>
          </cell>
          <cell r="R276">
            <v>1.05</v>
          </cell>
          <cell r="W276">
            <v>2</v>
          </cell>
          <cell r="AY276" t="str">
            <v>総抜</v>
          </cell>
          <cell r="AZ276">
            <v>89900</v>
          </cell>
          <cell r="BA276" t="str">
            <v>1曲</v>
          </cell>
          <cell r="BB276">
            <v>88600</v>
          </cell>
          <cell r="BC276" t="str">
            <v>2曲</v>
          </cell>
          <cell r="BD276">
            <v>88600</v>
          </cell>
          <cell r="DG276" t="str">
            <v>ﾒｰｶ工程に設定済み</v>
          </cell>
        </row>
        <row r="277">
          <cell r="B277" t="str">
            <v>KD02166-Y464</v>
          </cell>
          <cell r="C277" t="str">
            <v>00</v>
          </cell>
          <cell r="D277" t="str">
            <v>01</v>
          </cell>
          <cell r="E277" t="str">
            <v>P</v>
          </cell>
          <cell r="F277">
            <v>4</v>
          </cell>
          <cell r="G277">
            <v>7</v>
          </cell>
          <cell r="Q277">
            <v>0.98</v>
          </cell>
          <cell r="R277">
            <v>0.91</v>
          </cell>
          <cell r="W277">
            <v>2</v>
          </cell>
          <cell r="AY277" t="str">
            <v>総抜</v>
          </cell>
          <cell r="AZ277">
            <v>90167</v>
          </cell>
        </row>
        <row r="278">
          <cell r="B278" t="str">
            <v>KD02166-Y465</v>
          </cell>
          <cell r="C278" t="str">
            <v>00</v>
          </cell>
          <cell r="D278" t="str">
            <v>01</v>
          </cell>
          <cell r="E278" t="str">
            <v>P</v>
          </cell>
          <cell r="F278">
            <v>14</v>
          </cell>
          <cell r="G278">
            <v>19</v>
          </cell>
          <cell r="Q278">
            <v>1.08</v>
          </cell>
          <cell r="R278">
            <v>1.43</v>
          </cell>
          <cell r="W278">
            <v>1</v>
          </cell>
          <cell r="AS278">
            <v>1.55</v>
          </cell>
          <cell r="AT278">
            <v>1.48</v>
          </cell>
          <cell r="AU278">
            <v>3.84</v>
          </cell>
          <cell r="AV278">
            <v>0.5</v>
          </cell>
          <cell r="AY278" t="str">
            <v>総抜</v>
          </cell>
          <cell r="AZ278">
            <v>256647</v>
          </cell>
          <cell r="BA278" t="str">
            <v>面打</v>
          </cell>
          <cell r="BB278">
            <v>256647</v>
          </cell>
          <cell r="BC278" t="str">
            <v>切曲</v>
          </cell>
          <cell r="BD278">
            <v>595100</v>
          </cell>
          <cell r="BE278" t="str">
            <v>2曲</v>
          </cell>
          <cell r="BF278">
            <v>206500</v>
          </cell>
          <cell r="DG278" t="str">
            <v>旧版Y465　型設計費：難</v>
          </cell>
        </row>
        <row r="279">
          <cell r="B279" t="str">
            <v>KD02166-Y466</v>
          </cell>
          <cell r="C279" t="str">
            <v>00</v>
          </cell>
          <cell r="D279" t="str">
            <v>01</v>
          </cell>
          <cell r="E279" t="str">
            <v>P</v>
          </cell>
          <cell r="F279">
            <v>8</v>
          </cell>
          <cell r="G279">
            <v>11</v>
          </cell>
          <cell r="Q279">
            <v>2.15</v>
          </cell>
          <cell r="R279">
            <v>2.42</v>
          </cell>
          <cell r="W279">
            <v>1</v>
          </cell>
          <cell r="AY279" t="str">
            <v>総抜</v>
          </cell>
          <cell r="AZ279">
            <v>266167</v>
          </cell>
          <cell r="BA279" t="str">
            <v>ﾀﾞﾎﾞ・ﾊﾞｰﾘﾝｸﾞ</v>
          </cell>
          <cell r="BB279">
            <v>250300</v>
          </cell>
          <cell r="BC279" t="str">
            <v>1曲</v>
          </cell>
          <cell r="BD279">
            <v>219100</v>
          </cell>
          <cell r="BE279" t="str">
            <v>2曲</v>
          </cell>
          <cell r="BF279">
            <v>213100</v>
          </cell>
          <cell r="BG279" t="str">
            <v>3曲</v>
          </cell>
          <cell r="BH279">
            <v>279100</v>
          </cell>
          <cell r="BI279" t="str">
            <v>4曲</v>
          </cell>
          <cell r="BJ279">
            <v>222100</v>
          </cell>
          <cell r="DG279" t="str">
            <v>旧版Y476</v>
          </cell>
        </row>
        <row r="280">
          <cell r="B280" t="str">
            <v>KD02166-Y471</v>
          </cell>
          <cell r="C280" t="str">
            <v>00</v>
          </cell>
          <cell r="D280" t="str">
            <v>01</v>
          </cell>
          <cell r="E280" t="str">
            <v>P</v>
          </cell>
          <cell r="F280">
            <v>27</v>
          </cell>
          <cell r="G280">
            <v>37</v>
          </cell>
          <cell r="S280">
            <v>3.23</v>
          </cell>
          <cell r="T280">
            <v>2.62</v>
          </cell>
          <cell r="W280">
            <v>1</v>
          </cell>
          <cell r="AY280" t="str">
            <v>総抜</v>
          </cell>
          <cell r="AZ280">
            <v>819053</v>
          </cell>
          <cell r="BA280" t="str">
            <v>孔抜</v>
          </cell>
          <cell r="BB280">
            <v>461000</v>
          </cell>
          <cell r="BC280" t="str">
            <v>ダボ</v>
          </cell>
          <cell r="BD280">
            <v>400400</v>
          </cell>
          <cell r="BE280" t="str">
            <v>1曲</v>
          </cell>
          <cell r="BF280">
            <v>264500</v>
          </cell>
          <cell r="BG280" t="str">
            <v>2曲</v>
          </cell>
          <cell r="BH280">
            <v>294800</v>
          </cell>
          <cell r="BI280" t="str">
            <v>3曲</v>
          </cell>
          <cell r="BJ280">
            <v>312500</v>
          </cell>
        </row>
        <row r="281">
          <cell r="B281" t="str">
            <v>KD02166-Y472</v>
          </cell>
          <cell r="C281" t="str">
            <v>00</v>
          </cell>
          <cell r="D281" t="str">
            <v>02</v>
          </cell>
          <cell r="E281" t="str">
            <v>P</v>
          </cell>
          <cell r="F281">
            <v>7</v>
          </cell>
          <cell r="G281">
            <v>13</v>
          </cell>
          <cell r="Q281">
            <v>0.81</v>
          </cell>
          <cell r="R281">
            <v>0.93</v>
          </cell>
          <cell r="W281">
            <v>0.4</v>
          </cell>
          <cell r="AY281" t="str">
            <v>総抜</v>
          </cell>
          <cell r="AZ281">
            <v>111300</v>
          </cell>
          <cell r="BA281" t="str">
            <v>1曲</v>
          </cell>
          <cell r="BB281">
            <v>100100</v>
          </cell>
          <cell r="BC281" t="str">
            <v>2曲</v>
          </cell>
          <cell r="BD281">
            <v>94800</v>
          </cell>
        </row>
        <row r="282">
          <cell r="B282" t="str">
            <v>KD02166-Y473</v>
          </cell>
          <cell r="C282" t="str">
            <v>00</v>
          </cell>
          <cell r="D282" t="str">
            <v>05</v>
          </cell>
          <cell r="E282" t="str">
            <v>P</v>
          </cell>
          <cell r="F282">
            <v>10</v>
          </cell>
          <cell r="G282">
            <v>15</v>
          </cell>
          <cell r="Q282">
            <v>1.31</v>
          </cell>
          <cell r="R282">
            <v>1.33</v>
          </cell>
          <cell r="W282">
            <v>1</v>
          </cell>
          <cell r="AY282" t="str">
            <v>総抜</v>
          </cell>
          <cell r="AZ282">
            <v>241966.67</v>
          </cell>
          <cell r="BA282" t="str">
            <v>1曲</v>
          </cell>
          <cell r="BB282">
            <v>255700</v>
          </cell>
          <cell r="BC282" t="str">
            <v>2曲</v>
          </cell>
          <cell r="BD282">
            <v>212600</v>
          </cell>
        </row>
        <row r="283">
          <cell r="B283" t="str">
            <v>KD02166-Y474</v>
          </cell>
          <cell r="C283" t="str">
            <v>00</v>
          </cell>
          <cell r="D283" t="str">
            <v>04</v>
          </cell>
          <cell r="E283" t="str">
            <v>P</v>
          </cell>
          <cell r="F283">
            <v>12</v>
          </cell>
          <cell r="G283">
            <v>16</v>
          </cell>
          <cell r="Q283">
            <v>2.5</v>
          </cell>
          <cell r="R283">
            <v>1.53</v>
          </cell>
          <cell r="W283">
            <v>0.5</v>
          </cell>
          <cell r="AY283" t="str">
            <v>総抜</v>
          </cell>
          <cell r="AZ283">
            <v>235633</v>
          </cell>
          <cell r="BA283" t="str">
            <v>1曲</v>
          </cell>
          <cell r="BB283">
            <v>372500</v>
          </cell>
          <cell r="BC283" t="str">
            <v>2曲</v>
          </cell>
          <cell r="BD283">
            <v>338900</v>
          </cell>
          <cell r="BE283" t="str">
            <v>3曲</v>
          </cell>
          <cell r="BF283">
            <v>187600</v>
          </cell>
          <cell r="DG283" t="str">
            <v>04版）金型起工済みの為、型費は未</v>
          </cell>
        </row>
        <row r="284">
          <cell r="B284" t="str">
            <v>KD02166-Y480</v>
          </cell>
          <cell r="C284" t="str">
            <v>00</v>
          </cell>
          <cell r="D284" t="str">
            <v>05</v>
          </cell>
          <cell r="E284" t="str">
            <v>P</v>
          </cell>
          <cell r="F284">
            <v>2</v>
          </cell>
          <cell r="G284">
            <v>4</v>
          </cell>
          <cell r="Q284">
            <v>0.88</v>
          </cell>
          <cell r="R284">
            <v>1.23</v>
          </cell>
          <cell r="W284">
            <v>1.6</v>
          </cell>
          <cell r="AY284" t="str">
            <v>総抜</v>
          </cell>
          <cell r="AZ284">
            <v>103400</v>
          </cell>
          <cell r="BA284" t="str">
            <v>1曲</v>
          </cell>
          <cell r="BB284">
            <v>83800</v>
          </cell>
          <cell r="BC284" t="str">
            <v>2曲</v>
          </cell>
          <cell r="BD284">
            <v>95200</v>
          </cell>
          <cell r="BE284" t="str">
            <v>？？？</v>
          </cell>
          <cell r="BF284">
            <v>108900</v>
          </cell>
          <cell r="DG284" t="str">
            <v>ｶｼﾒ後曲げ 金型起工済の為型費は未変更</v>
          </cell>
        </row>
        <row r="285">
          <cell r="B285" t="str">
            <v>KD02166-Y481</v>
          </cell>
          <cell r="C285" t="str">
            <v>00</v>
          </cell>
          <cell r="D285" t="str">
            <v>02</v>
          </cell>
          <cell r="E285" t="str">
            <v>L</v>
          </cell>
          <cell r="F285">
            <v>5</v>
          </cell>
          <cell r="G285">
            <v>5</v>
          </cell>
          <cell r="AK285">
            <v>1.0900000000000001</v>
          </cell>
          <cell r="AL285">
            <v>0.54</v>
          </cell>
        </row>
        <row r="286">
          <cell r="B286" t="str">
            <v>KD02167-Y820</v>
          </cell>
          <cell r="C286" t="str">
            <v>00</v>
          </cell>
          <cell r="D286" t="str">
            <v>06</v>
          </cell>
          <cell r="E286" t="str">
            <v>MO</v>
          </cell>
          <cell r="F286">
            <v>6</v>
          </cell>
          <cell r="G286">
            <v>6</v>
          </cell>
          <cell r="H286">
            <v>825</v>
          </cell>
          <cell r="AM286">
            <v>50</v>
          </cell>
          <cell r="AN286">
            <v>25</v>
          </cell>
          <cell r="AO286">
            <v>0.8</v>
          </cell>
          <cell r="AP286">
            <v>6</v>
          </cell>
          <cell r="AY286" t="str">
            <v>ﾓｰﾙﾄﾞ</v>
          </cell>
          <cell r="AZ286">
            <v>400000</v>
          </cell>
        </row>
        <row r="287">
          <cell r="B287" t="str">
            <v>KD02901-0069</v>
          </cell>
          <cell r="C287" t="str">
            <v>00</v>
          </cell>
          <cell r="D287" t="str">
            <v>02</v>
          </cell>
          <cell r="E287" t="str">
            <v>MO</v>
          </cell>
          <cell r="F287">
            <v>5</v>
          </cell>
          <cell r="G287">
            <v>5</v>
          </cell>
          <cell r="H287">
            <v>685</v>
          </cell>
          <cell r="O287">
            <v>2</v>
          </cell>
          <cell r="AM287">
            <v>50</v>
          </cell>
          <cell r="AN287">
            <v>81</v>
          </cell>
          <cell r="AO287">
            <v>4</v>
          </cell>
          <cell r="AP287">
            <v>10</v>
          </cell>
        </row>
      </sheetData>
      <sheetData sheetId="3" refreshError="1">
        <row r="4">
          <cell r="G4" t="str">
            <v>量産用</v>
          </cell>
        </row>
        <row r="17">
          <cell r="A17" t="str">
            <v>切り上げ</v>
          </cell>
          <cell r="B17" t="str">
            <v>切り上げ</v>
          </cell>
          <cell r="C17" t="str">
            <v>切り上げ</v>
          </cell>
          <cell r="D17" t="str">
            <v>切り上げ</v>
          </cell>
          <cell r="E17" t="str">
            <v>切り上げ</v>
          </cell>
        </row>
      </sheetData>
      <sheetData sheetId="4" refreshError="1">
        <row r="5">
          <cell r="A5" t="str">
            <v>○CA02287-Y479</v>
          </cell>
          <cell r="B5" t="str">
            <v>○</v>
          </cell>
          <cell r="C5" t="str">
            <v>1:コストマスタ</v>
          </cell>
          <cell r="E5" t="str">
            <v>CA02287-Y479</v>
          </cell>
          <cell r="H5">
            <v>2407</v>
          </cell>
          <cell r="I5" t="str">
            <v>ＦＤＴＰ</v>
          </cell>
          <cell r="J5" t="str">
            <v>1</v>
          </cell>
          <cell r="K5" t="str">
            <v>X</v>
          </cell>
          <cell r="L5">
            <v>50</v>
          </cell>
          <cell r="M5">
            <v>9999</v>
          </cell>
          <cell r="N5">
            <v>39371</v>
          </cell>
          <cell r="O5">
            <v>58440</v>
          </cell>
          <cell r="P5">
            <v>1</v>
          </cell>
          <cell r="Q5" t="str">
            <v>下限値</v>
          </cell>
          <cell r="S5">
            <v>5.12</v>
          </cell>
          <cell r="AC5">
            <v>0</v>
          </cell>
        </row>
        <row r="6">
          <cell r="A6" t="str">
            <v>○CA02300-Y734</v>
          </cell>
          <cell r="B6" t="str">
            <v>○</v>
          </cell>
          <cell r="C6" t="str">
            <v>1:コストマスタ</v>
          </cell>
          <cell r="E6" t="str">
            <v>CA02300-Y734</v>
          </cell>
          <cell r="H6">
            <v>2407</v>
          </cell>
          <cell r="I6" t="str">
            <v>ＦＤＴＰ</v>
          </cell>
          <cell r="J6" t="str">
            <v>1</v>
          </cell>
          <cell r="K6" t="str">
            <v>X</v>
          </cell>
          <cell r="L6">
            <v>50</v>
          </cell>
          <cell r="M6">
            <v>9999</v>
          </cell>
          <cell r="N6">
            <v>39371</v>
          </cell>
          <cell r="O6">
            <v>58440</v>
          </cell>
          <cell r="P6">
            <v>1</v>
          </cell>
          <cell r="Q6" t="str">
            <v>下限値</v>
          </cell>
          <cell r="S6">
            <v>17.23</v>
          </cell>
          <cell r="AC6">
            <v>0</v>
          </cell>
        </row>
        <row r="7">
          <cell r="A7" t="str">
            <v>○CA02900-Y197</v>
          </cell>
          <cell r="B7" t="str">
            <v>○</v>
          </cell>
          <cell r="C7" t="str">
            <v>1:コストマスタ</v>
          </cell>
          <cell r="E7" t="str">
            <v>CA02900-Y197</v>
          </cell>
          <cell r="H7">
            <v>2407</v>
          </cell>
          <cell r="I7" t="str">
            <v>ＦＤＴＰ</v>
          </cell>
          <cell r="J7" t="str">
            <v>1</v>
          </cell>
          <cell r="K7" t="str">
            <v>X</v>
          </cell>
          <cell r="L7">
            <v>50</v>
          </cell>
          <cell r="M7">
            <v>9999</v>
          </cell>
          <cell r="N7">
            <v>39371</v>
          </cell>
          <cell r="O7">
            <v>58440</v>
          </cell>
          <cell r="P7">
            <v>1</v>
          </cell>
          <cell r="Q7" t="str">
            <v>下限値</v>
          </cell>
          <cell r="S7">
            <v>9.64</v>
          </cell>
          <cell r="AC7">
            <v>0</v>
          </cell>
        </row>
        <row r="8">
          <cell r="A8" t="str">
            <v>○CA02950-0609</v>
          </cell>
          <cell r="B8" t="str">
            <v>○</v>
          </cell>
          <cell r="C8" t="str">
            <v>1:コストマスタ</v>
          </cell>
          <cell r="E8" t="str">
            <v>CA02950-0609</v>
          </cell>
          <cell r="F8" t="str">
            <v>00</v>
          </cell>
          <cell r="H8">
            <v>6142</v>
          </cell>
          <cell r="I8" t="str">
            <v>オイレス工業</v>
          </cell>
          <cell r="J8" t="str">
            <v>1</v>
          </cell>
          <cell r="K8" t="str">
            <v>X</v>
          </cell>
          <cell r="L8">
            <v>100</v>
          </cell>
          <cell r="M8">
            <v>99999</v>
          </cell>
          <cell r="N8">
            <v>20000000</v>
          </cell>
          <cell r="O8">
            <v>58440</v>
          </cell>
          <cell r="P8">
            <v>1</v>
          </cell>
          <cell r="Q8" t="str">
            <v>下限値</v>
          </cell>
          <cell r="S8">
            <v>17</v>
          </cell>
          <cell r="AC8">
            <v>0</v>
          </cell>
        </row>
        <row r="9">
          <cell r="A9" t="str">
            <v>○CA02957-1196</v>
          </cell>
          <cell r="B9" t="str">
            <v>○</v>
          </cell>
          <cell r="C9" t="str">
            <v>1:コストマスタ</v>
          </cell>
          <cell r="E9" t="str">
            <v>CA02957-1196</v>
          </cell>
          <cell r="H9">
            <v>9062</v>
          </cell>
          <cell r="I9" t="str">
            <v>三ツ星ベルト販賣</v>
          </cell>
          <cell r="J9" t="str">
            <v>1</v>
          </cell>
          <cell r="K9" t="str">
            <v>X</v>
          </cell>
          <cell r="L9">
            <v>1</v>
          </cell>
          <cell r="M9">
            <v>9999</v>
          </cell>
          <cell r="N9">
            <v>20000000</v>
          </cell>
          <cell r="O9">
            <v>58440</v>
          </cell>
          <cell r="P9">
            <v>1</v>
          </cell>
          <cell r="Q9" t="str">
            <v>下限値</v>
          </cell>
          <cell r="S9">
            <v>135</v>
          </cell>
          <cell r="AC9">
            <v>0</v>
          </cell>
        </row>
        <row r="10">
          <cell r="A10" t="str">
            <v>CA02957-1196</v>
          </cell>
          <cell r="C10" t="str">
            <v>2:業者別見積り</v>
          </cell>
          <cell r="D10" t="str">
            <v>0</v>
          </cell>
          <cell r="E10" t="str">
            <v>CA02957-1196</v>
          </cell>
          <cell r="F10" t="str">
            <v>01</v>
          </cell>
          <cell r="G10" t="str">
            <v>CM</v>
          </cell>
          <cell r="H10">
            <v>9062</v>
          </cell>
          <cell r="I10" t="str">
            <v>三ツ星ベルト販賣</v>
          </cell>
          <cell r="J10" t="str">
            <v>1</v>
          </cell>
          <cell r="P10">
            <v>1</v>
          </cell>
          <cell r="Q10" t="str">
            <v>上限値</v>
          </cell>
          <cell r="R10">
            <v>100</v>
          </cell>
          <cell r="S10">
            <v>137</v>
          </cell>
          <cell r="T10">
            <v>500</v>
          </cell>
          <cell r="U10">
            <v>137</v>
          </cell>
          <cell r="V10">
            <v>1000</v>
          </cell>
          <cell r="W10">
            <v>137</v>
          </cell>
          <cell r="X10">
            <v>5000</v>
          </cell>
          <cell r="Y10">
            <v>137</v>
          </cell>
        </row>
        <row r="11">
          <cell r="A11" t="str">
            <v>CA02957-1196</v>
          </cell>
          <cell r="C11" t="str">
            <v>2:業者別見積り</v>
          </cell>
          <cell r="D11" t="str">
            <v>0</v>
          </cell>
          <cell r="E11" t="str">
            <v>CA02957-1196</v>
          </cell>
          <cell r="F11" t="str">
            <v>01</v>
          </cell>
          <cell r="G11" t="str">
            <v>CM</v>
          </cell>
          <cell r="H11">
            <v>1412</v>
          </cell>
          <cell r="I11" t="str">
            <v>東日本バンドー</v>
          </cell>
          <cell r="J11" t="str">
            <v>0</v>
          </cell>
          <cell r="P11">
            <v>1</v>
          </cell>
          <cell r="Q11" t="str">
            <v>上限値</v>
          </cell>
          <cell r="R11">
            <v>100</v>
          </cell>
          <cell r="S11">
            <v>247</v>
          </cell>
          <cell r="T11">
            <v>500</v>
          </cell>
          <cell r="U11">
            <v>247</v>
          </cell>
          <cell r="V11">
            <v>1000</v>
          </cell>
          <cell r="W11">
            <v>247</v>
          </cell>
          <cell r="X11">
            <v>5000</v>
          </cell>
          <cell r="Y11">
            <v>247</v>
          </cell>
        </row>
        <row r="12">
          <cell r="A12" t="str">
            <v>○CA02957-1371</v>
          </cell>
          <cell r="B12" t="str">
            <v>○</v>
          </cell>
          <cell r="C12" t="str">
            <v>1:コストマスタ</v>
          </cell>
          <cell r="E12" t="str">
            <v>CA02957-1371</v>
          </cell>
          <cell r="H12">
            <v>9062</v>
          </cell>
          <cell r="I12" t="str">
            <v>三ツ星ベルト販賣</v>
          </cell>
          <cell r="J12" t="str">
            <v>1</v>
          </cell>
          <cell r="K12" t="str">
            <v>X</v>
          </cell>
          <cell r="L12">
            <v>1</v>
          </cell>
          <cell r="M12">
            <v>99999</v>
          </cell>
          <cell r="N12">
            <v>20000000</v>
          </cell>
          <cell r="O12">
            <v>58440</v>
          </cell>
          <cell r="P12">
            <v>1</v>
          </cell>
          <cell r="Q12" t="str">
            <v>下限値</v>
          </cell>
          <cell r="S12">
            <v>252</v>
          </cell>
          <cell r="AC12">
            <v>0</v>
          </cell>
        </row>
        <row r="13">
          <cell r="A13" t="str">
            <v>CA02957-1371</v>
          </cell>
          <cell r="C13" t="str">
            <v>2:業者別見積り</v>
          </cell>
          <cell r="D13" t="str">
            <v>0</v>
          </cell>
          <cell r="E13" t="str">
            <v>CA02957-1371</v>
          </cell>
          <cell r="F13" t="str">
            <v>01</v>
          </cell>
          <cell r="G13" t="str">
            <v>CM</v>
          </cell>
          <cell r="H13">
            <v>1412</v>
          </cell>
          <cell r="I13" t="str">
            <v>東日本バンドー</v>
          </cell>
          <cell r="J13" t="str">
            <v>1</v>
          </cell>
          <cell r="P13">
            <v>1</v>
          </cell>
          <cell r="Q13" t="str">
            <v>上限値</v>
          </cell>
          <cell r="R13">
            <v>99999</v>
          </cell>
          <cell r="S13">
            <v>281</v>
          </cell>
        </row>
        <row r="14">
          <cell r="A14" t="str">
            <v>CA02957-1371</v>
          </cell>
          <cell r="C14" t="str">
            <v>2:業者別見積り</v>
          </cell>
          <cell r="D14" t="str">
            <v>0</v>
          </cell>
          <cell r="E14" t="str">
            <v>CA02957-1371</v>
          </cell>
          <cell r="F14" t="str">
            <v>01</v>
          </cell>
          <cell r="G14" t="str">
            <v>CM</v>
          </cell>
          <cell r="H14">
            <v>9062</v>
          </cell>
          <cell r="I14" t="str">
            <v>三ツ星ベルト販賣</v>
          </cell>
          <cell r="J14" t="str">
            <v>0</v>
          </cell>
          <cell r="P14">
            <v>1</v>
          </cell>
          <cell r="Q14" t="str">
            <v>上限値</v>
          </cell>
          <cell r="R14">
            <v>99999</v>
          </cell>
          <cell r="S14">
            <v>360</v>
          </cell>
        </row>
        <row r="15">
          <cell r="A15" t="str">
            <v>○CA05119-E539</v>
          </cell>
          <cell r="B15" t="str">
            <v>○</v>
          </cell>
          <cell r="C15" t="str">
            <v>1:コストマスタ</v>
          </cell>
          <cell r="E15" t="str">
            <v>CA05119-E539</v>
          </cell>
          <cell r="H15">
            <v>2407</v>
          </cell>
          <cell r="I15" t="str">
            <v>ＦＤＴＰ</v>
          </cell>
          <cell r="J15" t="str">
            <v>1</v>
          </cell>
          <cell r="K15" t="str">
            <v>X</v>
          </cell>
          <cell r="L15">
            <v>50</v>
          </cell>
          <cell r="M15">
            <v>9999</v>
          </cell>
          <cell r="N15">
            <v>39371</v>
          </cell>
          <cell r="O15">
            <v>58440</v>
          </cell>
          <cell r="P15">
            <v>1</v>
          </cell>
          <cell r="Q15" t="str">
            <v>下限値</v>
          </cell>
          <cell r="S15">
            <v>89.23</v>
          </cell>
          <cell r="AC15">
            <v>0</v>
          </cell>
        </row>
        <row r="16">
          <cell r="A16" t="str">
            <v>○CA05119-E545</v>
          </cell>
          <cell r="B16" t="str">
            <v>○</v>
          </cell>
          <cell r="C16" t="str">
            <v>1:コストマスタ</v>
          </cell>
          <cell r="E16" t="str">
            <v>CA05119-E545</v>
          </cell>
          <cell r="H16">
            <v>2407</v>
          </cell>
          <cell r="I16" t="str">
            <v>ＦＤＴＰ</v>
          </cell>
          <cell r="J16" t="str">
            <v>0</v>
          </cell>
          <cell r="K16" t="str">
            <v>X</v>
          </cell>
          <cell r="L16">
            <v>50</v>
          </cell>
          <cell r="M16">
            <v>9999</v>
          </cell>
          <cell r="N16">
            <v>39371</v>
          </cell>
          <cell r="O16">
            <v>58440</v>
          </cell>
          <cell r="P16">
            <v>1</v>
          </cell>
          <cell r="Q16" t="str">
            <v>下限値</v>
          </cell>
          <cell r="S16">
            <v>62.61</v>
          </cell>
          <cell r="AC16">
            <v>0</v>
          </cell>
        </row>
        <row r="17">
          <cell r="A17" t="str">
            <v>○CA05119-Y511</v>
          </cell>
          <cell r="B17" t="str">
            <v>○</v>
          </cell>
          <cell r="C17" t="str">
            <v>1:コストマスタ</v>
          </cell>
          <cell r="E17" t="str">
            <v>CA05119-Y511</v>
          </cell>
          <cell r="H17">
            <v>2407</v>
          </cell>
          <cell r="I17" t="str">
            <v>ＦＤＴＰ</v>
          </cell>
          <cell r="J17" t="str">
            <v>0</v>
          </cell>
          <cell r="K17" t="str">
            <v>X</v>
          </cell>
          <cell r="L17">
            <v>50</v>
          </cell>
          <cell r="M17">
            <v>9999</v>
          </cell>
          <cell r="N17">
            <v>39371</v>
          </cell>
          <cell r="O17">
            <v>58440</v>
          </cell>
          <cell r="P17">
            <v>1</v>
          </cell>
          <cell r="Q17" t="str">
            <v>下限値</v>
          </cell>
          <cell r="S17">
            <v>12.45</v>
          </cell>
          <cell r="AC17">
            <v>0</v>
          </cell>
        </row>
        <row r="18">
          <cell r="A18" t="str">
            <v>○CA06130-Y710</v>
          </cell>
          <cell r="B18" t="str">
            <v>○</v>
          </cell>
          <cell r="C18" t="str">
            <v>1:コストマスタ</v>
          </cell>
          <cell r="E18" t="str">
            <v>CA06130-Y710</v>
          </cell>
          <cell r="H18">
            <v>2407</v>
          </cell>
          <cell r="I18" t="str">
            <v>ＦＤＴＰ</v>
          </cell>
          <cell r="J18" t="str">
            <v>1</v>
          </cell>
          <cell r="K18" t="str">
            <v>X</v>
          </cell>
          <cell r="L18">
            <v>50</v>
          </cell>
          <cell r="M18">
            <v>9999</v>
          </cell>
          <cell r="N18">
            <v>39371</v>
          </cell>
          <cell r="O18">
            <v>58440</v>
          </cell>
          <cell r="P18">
            <v>1</v>
          </cell>
          <cell r="Q18" t="str">
            <v>下限値</v>
          </cell>
          <cell r="S18">
            <v>6.61</v>
          </cell>
          <cell r="AC18">
            <v>0</v>
          </cell>
        </row>
        <row r="19">
          <cell r="A19" t="str">
            <v>○CA06134-Y146</v>
          </cell>
          <cell r="B19" t="str">
            <v>○</v>
          </cell>
          <cell r="C19" t="str">
            <v>1:コストマスタ</v>
          </cell>
          <cell r="E19" t="str">
            <v>CA06134-Y146</v>
          </cell>
          <cell r="H19">
            <v>3158</v>
          </cell>
          <cell r="I19" t="str">
            <v>フジノン佐野</v>
          </cell>
          <cell r="J19" t="str">
            <v>0</v>
          </cell>
          <cell r="K19" t="str">
            <v>X</v>
          </cell>
          <cell r="L19">
            <v>501</v>
          </cell>
          <cell r="M19">
            <v>49999</v>
          </cell>
          <cell r="N19">
            <v>39045</v>
          </cell>
          <cell r="O19">
            <v>58440</v>
          </cell>
          <cell r="P19">
            <v>1</v>
          </cell>
          <cell r="Q19" t="str">
            <v>下限値</v>
          </cell>
          <cell r="R19">
            <v>501</v>
          </cell>
          <cell r="S19">
            <v>60</v>
          </cell>
          <cell r="T19">
            <v>10000</v>
          </cell>
          <cell r="U19">
            <v>59</v>
          </cell>
          <cell r="V19">
            <v>20000</v>
          </cell>
          <cell r="W19">
            <v>58</v>
          </cell>
          <cell r="X19">
            <v>50000</v>
          </cell>
          <cell r="Y19">
            <v>57</v>
          </cell>
          <cell r="AB19">
            <v>499999</v>
          </cell>
          <cell r="AC19">
            <v>0</v>
          </cell>
        </row>
        <row r="20">
          <cell r="A20" t="str">
            <v>○CA49100-3250</v>
          </cell>
          <cell r="B20" t="str">
            <v>○</v>
          </cell>
          <cell r="C20" t="str">
            <v>1:コストマスタ</v>
          </cell>
          <cell r="E20" t="str">
            <v>CA49100-3250</v>
          </cell>
          <cell r="H20">
            <v>5876</v>
          </cell>
          <cell r="I20" t="str">
            <v>ＨＳＴ</v>
          </cell>
          <cell r="J20" t="str">
            <v>1</v>
          </cell>
          <cell r="K20" t="str">
            <v>X</v>
          </cell>
          <cell r="L20">
            <v>50</v>
          </cell>
          <cell r="M20">
            <v>1000</v>
          </cell>
          <cell r="N20">
            <v>20000000</v>
          </cell>
          <cell r="O20">
            <v>58440</v>
          </cell>
          <cell r="P20">
            <v>1</v>
          </cell>
          <cell r="Q20" t="str">
            <v>下限値</v>
          </cell>
          <cell r="S20">
            <v>420</v>
          </cell>
          <cell r="AC20">
            <v>0</v>
          </cell>
        </row>
        <row r="21">
          <cell r="A21" t="str">
            <v>○CA52205-9001</v>
          </cell>
          <cell r="B21" t="str">
            <v>○</v>
          </cell>
          <cell r="C21" t="str">
            <v>1:コストマスタ</v>
          </cell>
          <cell r="E21" t="str">
            <v>CA52205-9001</v>
          </cell>
          <cell r="H21">
            <v>8200</v>
          </cell>
          <cell r="I21" t="str">
            <v>ヒロセ電機</v>
          </cell>
          <cell r="J21" t="str">
            <v>0</v>
          </cell>
          <cell r="K21" t="str">
            <v>X</v>
          </cell>
          <cell r="L21">
            <v>0</v>
          </cell>
          <cell r="M21">
            <v>0</v>
          </cell>
          <cell r="N21">
            <v>39443</v>
          </cell>
          <cell r="O21">
            <v>58440</v>
          </cell>
          <cell r="P21">
            <v>1</v>
          </cell>
          <cell r="Q21" t="str">
            <v>下限値</v>
          </cell>
          <cell r="S21">
            <v>5</v>
          </cell>
          <cell r="AC21">
            <v>0</v>
          </cell>
        </row>
        <row r="22">
          <cell r="A22" t="str">
            <v>○CA52205-9003</v>
          </cell>
          <cell r="B22" t="str">
            <v>○</v>
          </cell>
          <cell r="C22" t="str">
            <v>1:コストマスタ</v>
          </cell>
          <cell r="E22" t="str">
            <v>CA52205-9003</v>
          </cell>
          <cell r="H22">
            <v>8200</v>
          </cell>
          <cell r="I22" t="str">
            <v>ヒロセ電機</v>
          </cell>
          <cell r="J22" t="str">
            <v>0</v>
          </cell>
          <cell r="K22" t="str">
            <v>X</v>
          </cell>
          <cell r="L22">
            <v>0</v>
          </cell>
          <cell r="M22">
            <v>0</v>
          </cell>
          <cell r="N22">
            <v>39022</v>
          </cell>
          <cell r="O22">
            <v>58440</v>
          </cell>
          <cell r="P22">
            <v>1</v>
          </cell>
          <cell r="Q22" t="str">
            <v>下限値</v>
          </cell>
          <cell r="S22">
            <v>8.35</v>
          </cell>
          <cell r="AC22">
            <v>0</v>
          </cell>
        </row>
        <row r="23">
          <cell r="A23" t="str">
            <v>○CA53003-0330</v>
          </cell>
          <cell r="B23" t="str">
            <v>○</v>
          </cell>
          <cell r="C23" t="str">
            <v>1:コストマスタ</v>
          </cell>
          <cell r="E23" t="str">
            <v>CA53003-0330</v>
          </cell>
          <cell r="F23" t="str">
            <v>00</v>
          </cell>
          <cell r="H23">
            <v>1434</v>
          </cell>
          <cell r="I23" t="str">
            <v>ファスコ</v>
          </cell>
          <cell r="J23" t="str">
            <v>1</v>
          </cell>
          <cell r="K23" t="str">
            <v>X</v>
          </cell>
          <cell r="L23">
            <v>1</v>
          </cell>
          <cell r="M23">
            <v>99999</v>
          </cell>
          <cell r="N23">
            <v>20000000</v>
          </cell>
          <cell r="O23">
            <v>58440</v>
          </cell>
          <cell r="P23">
            <v>1</v>
          </cell>
          <cell r="Q23" t="str">
            <v>下限値</v>
          </cell>
          <cell r="S23">
            <v>50</v>
          </cell>
          <cell r="AC23">
            <v>0</v>
          </cell>
        </row>
        <row r="24">
          <cell r="A24" t="str">
            <v>○CA62038-2001</v>
          </cell>
          <cell r="B24" t="str">
            <v>○</v>
          </cell>
          <cell r="C24" t="str">
            <v>1:コストマスタ</v>
          </cell>
          <cell r="E24" t="str">
            <v>CA62038-2001</v>
          </cell>
          <cell r="H24">
            <v>8776</v>
          </cell>
          <cell r="I24" t="str">
            <v>古河電気工業・通信</v>
          </cell>
          <cell r="J24" t="str">
            <v>1</v>
          </cell>
          <cell r="K24" t="str">
            <v>X</v>
          </cell>
          <cell r="L24">
            <v>80</v>
          </cell>
          <cell r="M24">
            <v>500</v>
          </cell>
          <cell r="N24">
            <v>38810</v>
          </cell>
          <cell r="O24">
            <v>58440</v>
          </cell>
          <cell r="P24">
            <v>1</v>
          </cell>
          <cell r="Q24" t="str">
            <v>下限値</v>
          </cell>
          <cell r="S24">
            <v>442</v>
          </cell>
          <cell r="AC24">
            <v>0</v>
          </cell>
        </row>
        <row r="25">
          <cell r="A25" t="str">
            <v>CA62038-2001</v>
          </cell>
          <cell r="C25" t="str">
            <v>2:業者別見積り</v>
          </cell>
          <cell r="D25" t="str">
            <v>0</v>
          </cell>
          <cell r="E25" t="str">
            <v>CA62038-2001</v>
          </cell>
          <cell r="F25" t="str">
            <v>05</v>
          </cell>
          <cell r="G25" t="str">
            <v>H</v>
          </cell>
          <cell r="H25">
            <v>8772</v>
          </cell>
          <cell r="I25" t="str">
            <v>平河ヒューテック</v>
          </cell>
          <cell r="J25" t="str">
            <v>1</v>
          </cell>
          <cell r="P25">
            <v>1</v>
          </cell>
          <cell r="Q25" t="str">
            <v>上限値</v>
          </cell>
          <cell r="R25">
            <v>100</v>
          </cell>
          <cell r="S25">
            <v>430</v>
          </cell>
          <cell r="T25">
            <v>500</v>
          </cell>
          <cell r="U25">
            <v>385</v>
          </cell>
          <cell r="V25">
            <v>1000</v>
          </cell>
          <cell r="W25">
            <v>360</v>
          </cell>
          <cell r="X25">
            <v>5000</v>
          </cell>
          <cell r="Y25">
            <v>325</v>
          </cell>
        </row>
        <row r="26">
          <cell r="A26" t="str">
            <v>CA62038-2001</v>
          </cell>
          <cell r="C26" t="str">
            <v>2:業者別見積り</v>
          </cell>
          <cell r="D26" t="str">
            <v>0</v>
          </cell>
          <cell r="E26" t="str">
            <v>CA62038-2001</v>
          </cell>
          <cell r="F26" t="str">
            <v>05</v>
          </cell>
          <cell r="G26" t="str">
            <v>H</v>
          </cell>
          <cell r="H26">
            <v>8776</v>
          </cell>
          <cell r="I26" t="str">
            <v>古河電気工業・通信</v>
          </cell>
          <cell r="J26" t="str">
            <v>0</v>
          </cell>
          <cell r="P26">
            <v>1</v>
          </cell>
          <cell r="Q26" t="str">
            <v>上限値</v>
          </cell>
          <cell r="R26">
            <v>100</v>
          </cell>
          <cell r="S26">
            <v>537</v>
          </cell>
          <cell r="T26">
            <v>500</v>
          </cell>
          <cell r="U26">
            <v>537</v>
          </cell>
          <cell r="V26">
            <v>1000</v>
          </cell>
          <cell r="W26">
            <v>527</v>
          </cell>
          <cell r="X26">
            <v>5000</v>
          </cell>
          <cell r="Y26">
            <v>465</v>
          </cell>
        </row>
        <row r="27">
          <cell r="A27" t="str">
            <v>○CA62052-5001</v>
          </cell>
          <cell r="B27" t="str">
            <v>○</v>
          </cell>
          <cell r="C27" t="str">
            <v>1:コストマスタ</v>
          </cell>
          <cell r="E27" t="str">
            <v>CA62052-5001</v>
          </cell>
          <cell r="H27">
            <v>8772</v>
          </cell>
          <cell r="I27" t="str">
            <v>平河ヒューテック</v>
          </cell>
          <cell r="J27" t="str">
            <v>1</v>
          </cell>
          <cell r="K27" t="str">
            <v>X</v>
          </cell>
          <cell r="L27">
            <v>1</v>
          </cell>
          <cell r="M27">
            <v>1000</v>
          </cell>
          <cell r="N27">
            <v>20000000</v>
          </cell>
          <cell r="O27">
            <v>58440</v>
          </cell>
          <cell r="P27">
            <v>1</v>
          </cell>
          <cell r="Q27" t="str">
            <v>下限値</v>
          </cell>
          <cell r="S27">
            <v>570</v>
          </cell>
          <cell r="AC27">
            <v>0</v>
          </cell>
        </row>
        <row r="28">
          <cell r="A28" t="str">
            <v>○CA80200-5422</v>
          </cell>
          <cell r="B28" t="str">
            <v>○</v>
          </cell>
          <cell r="C28" t="str">
            <v>1:コストマスタ</v>
          </cell>
          <cell r="E28" t="str">
            <v>CA80200-5422</v>
          </cell>
          <cell r="H28">
            <v>8510</v>
          </cell>
          <cell r="I28" t="str">
            <v>富士セイラ</v>
          </cell>
          <cell r="J28" t="str">
            <v>1</v>
          </cell>
          <cell r="K28" t="str">
            <v>X</v>
          </cell>
          <cell r="L28">
            <v>1</v>
          </cell>
          <cell r="M28">
            <v>9999</v>
          </cell>
          <cell r="N28">
            <v>38772</v>
          </cell>
          <cell r="O28">
            <v>58440</v>
          </cell>
          <cell r="P28">
            <v>1</v>
          </cell>
          <cell r="Q28" t="str">
            <v>下限値</v>
          </cell>
          <cell r="S28">
            <v>13</v>
          </cell>
          <cell r="AC28">
            <v>0</v>
          </cell>
        </row>
        <row r="29">
          <cell r="A29" t="str">
            <v>○CA80409-0048</v>
          </cell>
          <cell r="B29" t="str">
            <v>○</v>
          </cell>
          <cell r="C29" t="str">
            <v>1:コストマスタ</v>
          </cell>
          <cell r="E29" t="str">
            <v>CA80409-0048</v>
          </cell>
          <cell r="H29">
            <v>1053</v>
          </cell>
          <cell r="I29" t="str">
            <v>ミネベア</v>
          </cell>
          <cell r="J29" t="str">
            <v>1</v>
          </cell>
          <cell r="K29" t="str">
            <v>X</v>
          </cell>
          <cell r="L29">
            <v>1</v>
          </cell>
          <cell r="M29">
            <v>1000</v>
          </cell>
          <cell r="N29">
            <v>38443</v>
          </cell>
          <cell r="O29">
            <v>40268</v>
          </cell>
          <cell r="P29">
            <v>1</v>
          </cell>
          <cell r="Q29" t="str">
            <v>下限値</v>
          </cell>
          <cell r="S29">
            <v>56</v>
          </cell>
          <cell r="AC29">
            <v>0</v>
          </cell>
        </row>
        <row r="30">
          <cell r="A30" t="str">
            <v>CA80409-0048</v>
          </cell>
          <cell r="C30" t="str">
            <v>1:コストマスタ</v>
          </cell>
          <cell r="E30" t="str">
            <v>CA80409-0048</v>
          </cell>
          <cell r="H30">
            <v>1053</v>
          </cell>
          <cell r="I30" t="str">
            <v>ミネベア</v>
          </cell>
          <cell r="J30" t="str">
            <v>1</v>
          </cell>
          <cell r="K30" t="str">
            <v>X</v>
          </cell>
          <cell r="L30">
            <v>1</v>
          </cell>
          <cell r="M30">
            <v>1000</v>
          </cell>
          <cell r="N30">
            <v>38078</v>
          </cell>
          <cell r="O30">
            <v>38442</v>
          </cell>
          <cell r="P30">
            <v>1</v>
          </cell>
          <cell r="Q30" t="str">
            <v>下限値</v>
          </cell>
          <cell r="S30">
            <v>56</v>
          </cell>
          <cell r="AC30">
            <v>0</v>
          </cell>
        </row>
        <row r="31">
          <cell r="A31" t="str">
            <v>CA80409-0048</v>
          </cell>
          <cell r="C31" t="str">
            <v>1:コストマスタ</v>
          </cell>
          <cell r="E31" t="str">
            <v>CA80409-0048</v>
          </cell>
          <cell r="F31" t="str">
            <v>00</v>
          </cell>
          <cell r="H31">
            <v>1053</v>
          </cell>
          <cell r="I31" t="str">
            <v>ミネベア</v>
          </cell>
          <cell r="J31" t="str">
            <v>1</v>
          </cell>
          <cell r="K31" t="str">
            <v>X</v>
          </cell>
          <cell r="L31">
            <v>1</v>
          </cell>
          <cell r="M31">
            <v>10000</v>
          </cell>
          <cell r="N31">
            <v>37404</v>
          </cell>
          <cell r="O31">
            <v>39538</v>
          </cell>
          <cell r="P31">
            <v>1</v>
          </cell>
          <cell r="Q31" t="str">
            <v>下限値</v>
          </cell>
          <cell r="S31">
            <v>56</v>
          </cell>
          <cell r="AC31">
            <v>0</v>
          </cell>
        </row>
        <row r="32">
          <cell r="A32" t="str">
            <v>○CA80409-0055</v>
          </cell>
          <cell r="B32" t="str">
            <v>○</v>
          </cell>
          <cell r="C32" t="str">
            <v>1:コストマスタ</v>
          </cell>
          <cell r="E32" t="str">
            <v>CA80409-0055</v>
          </cell>
          <cell r="H32">
            <v>1053</v>
          </cell>
          <cell r="I32" t="str">
            <v>ミネベア</v>
          </cell>
          <cell r="J32" t="str">
            <v>1</v>
          </cell>
          <cell r="K32" t="str">
            <v>X</v>
          </cell>
          <cell r="L32">
            <v>1</v>
          </cell>
          <cell r="M32">
            <v>1000</v>
          </cell>
          <cell r="N32">
            <v>38443</v>
          </cell>
          <cell r="O32">
            <v>40268</v>
          </cell>
          <cell r="P32">
            <v>1</v>
          </cell>
          <cell r="Q32" t="str">
            <v>下限値</v>
          </cell>
          <cell r="S32">
            <v>60</v>
          </cell>
          <cell r="AC32">
            <v>0</v>
          </cell>
        </row>
        <row r="33">
          <cell r="A33" t="str">
            <v>CA80409-0055</v>
          </cell>
          <cell r="C33" t="str">
            <v>1:コストマスタ</v>
          </cell>
          <cell r="E33" t="str">
            <v>CA80409-0055</v>
          </cell>
          <cell r="H33">
            <v>1053</v>
          </cell>
          <cell r="I33" t="str">
            <v>ミネベア</v>
          </cell>
          <cell r="J33" t="str">
            <v>1</v>
          </cell>
          <cell r="K33" t="str">
            <v>X</v>
          </cell>
          <cell r="L33">
            <v>1</v>
          </cell>
          <cell r="M33">
            <v>1000</v>
          </cell>
          <cell r="N33">
            <v>38078</v>
          </cell>
          <cell r="O33">
            <v>38442</v>
          </cell>
          <cell r="P33">
            <v>1</v>
          </cell>
          <cell r="Q33" t="str">
            <v>下限値</v>
          </cell>
          <cell r="S33">
            <v>60</v>
          </cell>
          <cell r="AC33">
            <v>0</v>
          </cell>
        </row>
        <row r="34">
          <cell r="A34" t="str">
            <v>CA80409-0055</v>
          </cell>
          <cell r="C34" t="str">
            <v>1:コストマスタ</v>
          </cell>
          <cell r="E34" t="str">
            <v>CA80409-0055</v>
          </cell>
          <cell r="H34">
            <v>2407</v>
          </cell>
          <cell r="I34" t="str">
            <v>ＦＤＴＰ</v>
          </cell>
          <cell r="J34" t="str">
            <v>0</v>
          </cell>
          <cell r="K34" t="str">
            <v>X</v>
          </cell>
          <cell r="L34">
            <v>50</v>
          </cell>
          <cell r="M34">
            <v>9999</v>
          </cell>
          <cell r="N34">
            <v>39371</v>
          </cell>
          <cell r="O34">
            <v>58440</v>
          </cell>
          <cell r="P34">
            <v>1</v>
          </cell>
          <cell r="Q34" t="str">
            <v>下限値</v>
          </cell>
          <cell r="S34">
            <v>72.739999999999995</v>
          </cell>
          <cell r="AC34">
            <v>0</v>
          </cell>
        </row>
        <row r="35">
          <cell r="A35" t="str">
            <v>○CA80409-0066</v>
          </cell>
          <cell r="B35" t="str">
            <v>○</v>
          </cell>
          <cell r="C35" t="str">
            <v>1:コストマスタ</v>
          </cell>
          <cell r="E35" t="str">
            <v>CA80409-0066</v>
          </cell>
          <cell r="H35">
            <v>1805</v>
          </cell>
          <cell r="I35" t="str">
            <v>ＮＳＫ販売</v>
          </cell>
          <cell r="J35" t="str">
            <v>1</v>
          </cell>
          <cell r="K35" t="str">
            <v>X</v>
          </cell>
          <cell r="L35">
            <v>1</v>
          </cell>
          <cell r="M35">
            <v>10000</v>
          </cell>
          <cell r="N35">
            <v>38078</v>
          </cell>
          <cell r="O35">
            <v>39355</v>
          </cell>
          <cell r="P35">
            <v>1</v>
          </cell>
          <cell r="Q35" t="str">
            <v>下限値</v>
          </cell>
          <cell r="S35">
            <v>42</v>
          </cell>
          <cell r="AC35">
            <v>0</v>
          </cell>
        </row>
        <row r="36">
          <cell r="A36" t="str">
            <v>○CA80409-0082</v>
          </cell>
          <cell r="B36" t="str">
            <v>○</v>
          </cell>
          <cell r="C36" t="str">
            <v>1:コストマスタ</v>
          </cell>
          <cell r="E36" t="str">
            <v>CA80409-0082</v>
          </cell>
          <cell r="H36">
            <v>2912</v>
          </cell>
          <cell r="I36" t="str">
            <v>ジェイテクト</v>
          </cell>
          <cell r="J36" t="str">
            <v>1</v>
          </cell>
          <cell r="K36" t="str">
            <v>X</v>
          </cell>
          <cell r="L36">
            <v>1</v>
          </cell>
          <cell r="M36">
            <v>1000</v>
          </cell>
          <cell r="N36">
            <v>38261</v>
          </cell>
          <cell r="O36">
            <v>38442</v>
          </cell>
          <cell r="P36">
            <v>1</v>
          </cell>
          <cell r="Q36" t="str">
            <v>下限値</v>
          </cell>
          <cell r="S36">
            <v>45</v>
          </cell>
          <cell r="AC36">
            <v>0</v>
          </cell>
        </row>
        <row r="37">
          <cell r="A37" t="str">
            <v>CA80409-0082</v>
          </cell>
          <cell r="C37" t="str">
            <v>1:コストマスタ</v>
          </cell>
          <cell r="E37" t="str">
            <v>CA80409-0082</v>
          </cell>
          <cell r="H37">
            <v>2912</v>
          </cell>
          <cell r="I37" t="str">
            <v>ジェイテクト</v>
          </cell>
          <cell r="J37" t="str">
            <v>1</v>
          </cell>
          <cell r="K37" t="str">
            <v>X</v>
          </cell>
          <cell r="L37">
            <v>1</v>
          </cell>
          <cell r="M37">
            <v>1000</v>
          </cell>
          <cell r="N37">
            <v>38078</v>
          </cell>
          <cell r="O37">
            <v>38260</v>
          </cell>
          <cell r="P37">
            <v>1</v>
          </cell>
          <cell r="Q37" t="str">
            <v>下限値</v>
          </cell>
          <cell r="S37">
            <v>47</v>
          </cell>
          <cell r="AC37">
            <v>0</v>
          </cell>
        </row>
        <row r="38">
          <cell r="A38" t="str">
            <v>CA80409-0082</v>
          </cell>
          <cell r="C38" t="str">
            <v>1:コストマスタ</v>
          </cell>
          <cell r="E38" t="str">
            <v>CA80409-0082</v>
          </cell>
          <cell r="H38">
            <v>2912</v>
          </cell>
          <cell r="I38" t="str">
            <v>ジェイテクト</v>
          </cell>
          <cell r="J38" t="str">
            <v>1</v>
          </cell>
          <cell r="K38" t="str">
            <v>X</v>
          </cell>
          <cell r="L38">
            <v>1</v>
          </cell>
          <cell r="M38">
            <v>100000</v>
          </cell>
          <cell r="N38">
            <v>38078</v>
          </cell>
          <cell r="O38">
            <v>39538</v>
          </cell>
          <cell r="P38">
            <v>1</v>
          </cell>
          <cell r="Q38" t="str">
            <v>下限値</v>
          </cell>
          <cell r="S38">
            <v>45</v>
          </cell>
          <cell r="AC38">
            <v>0</v>
          </cell>
        </row>
        <row r="39">
          <cell r="A39" t="str">
            <v>CA80409-0082</v>
          </cell>
          <cell r="C39" t="str">
            <v>1:コストマスタ</v>
          </cell>
          <cell r="E39" t="str">
            <v>CA80409-0082</v>
          </cell>
          <cell r="H39">
            <v>1053</v>
          </cell>
          <cell r="I39" t="str">
            <v>ミネベア</v>
          </cell>
          <cell r="J39" t="str">
            <v>0</v>
          </cell>
          <cell r="K39" t="str">
            <v>X</v>
          </cell>
          <cell r="L39">
            <v>1</v>
          </cell>
          <cell r="M39">
            <v>3000</v>
          </cell>
          <cell r="N39">
            <v>38443</v>
          </cell>
          <cell r="O39">
            <v>40268</v>
          </cell>
          <cell r="P39">
            <v>1</v>
          </cell>
          <cell r="Q39" t="str">
            <v>下限値</v>
          </cell>
          <cell r="S39">
            <v>45</v>
          </cell>
          <cell r="AC39">
            <v>0</v>
          </cell>
        </row>
        <row r="40">
          <cell r="A40" t="str">
            <v>○CA80409-0083</v>
          </cell>
          <cell r="B40" t="str">
            <v>○</v>
          </cell>
          <cell r="C40" t="str">
            <v>1:コストマスタ</v>
          </cell>
          <cell r="E40" t="str">
            <v>CA80409-0083</v>
          </cell>
          <cell r="H40">
            <v>1053</v>
          </cell>
          <cell r="I40" t="str">
            <v>ミネベア</v>
          </cell>
          <cell r="J40" t="str">
            <v>1</v>
          </cell>
          <cell r="K40" t="str">
            <v>X</v>
          </cell>
          <cell r="L40">
            <v>1</v>
          </cell>
          <cell r="M40">
            <v>3000</v>
          </cell>
          <cell r="N40">
            <v>38443</v>
          </cell>
          <cell r="O40">
            <v>40268</v>
          </cell>
          <cell r="P40">
            <v>1</v>
          </cell>
          <cell r="Q40" t="str">
            <v>下限値</v>
          </cell>
          <cell r="S40">
            <v>35</v>
          </cell>
          <cell r="AC40">
            <v>0</v>
          </cell>
        </row>
        <row r="41">
          <cell r="A41" t="str">
            <v>CA80409-0083</v>
          </cell>
          <cell r="C41" t="str">
            <v>1:コストマスタ</v>
          </cell>
          <cell r="E41" t="str">
            <v>CA80409-0083</v>
          </cell>
          <cell r="H41">
            <v>1053</v>
          </cell>
          <cell r="I41" t="str">
            <v>ミネベア</v>
          </cell>
          <cell r="J41" t="str">
            <v>1</v>
          </cell>
          <cell r="K41" t="str">
            <v>X</v>
          </cell>
          <cell r="L41">
            <v>500</v>
          </cell>
          <cell r="M41">
            <v>10000</v>
          </cell>
          <cell r="N41">
            <v>38078</v>
          </cell>
          <cell r="O41">
            <v>39538</v>
          </cell>
          <cell r="P41">
            <v>1</v>
          </cell>
          <cell r="Q41" t="str">
            <v>下限値</v>
          </cell>
          <cell r="S41">
            <v>35</v>
          </cell>
          <cell r="AC41">
            <v>0</v>
          </cell>
        </row>
        <row r="42">
          <cell r="A42" t="str">
            <v>○CA80409-0084</v>
          </cell>
          <cell r="B42" t="str">
            <v>○</v>
          </cell>
          <cell r="C42" t="str">
            <v>1:コストマスタ</v>
          </cell>
          <cell r="E42" t="str">
            <v>CA80409-0084</v>
          </cell>
          <cell r="H42">
            <v>2912</v>
          </cell>
          <cell r="I42" t="str">
            <v>ジェイテクト</v>
          </cell>
          <cell r="J42" t="str">
            <v>1</v>
          </cell>
          <cell r="K42" t="str">
            <v>X</v>
          </cell>
          <cell r="L42">
            <v>1</v>
          </cell>
          <cell r="M42">
            <v>100000</v>
          </cell>
          <cell r="N42">
            <v>37803</v>
          </cell>
          <cell r="O42">
            <v>39355</v>
          </cell>
          <cell r="P42">
            <v>1</v>
          </cell>
          <cell r="Q42" t="str">
            <v>下限値</v>
          </cell>
          <cell r="S42">
            <v>52</v>
          </cell>
          <cell r="AC42">
            <v>0</v>
          </cell>
        </row>
        <row r="43">
          <cell r="A43" t="str">
            <v>○CA80409-0085</v>
          </cell>
          <cell r="B43" t="str">
            <v>○</v>
          </cell>
          <cell r="C43" t="str">
            <v>1:コストマスタ</v>
          </cell>
          <cell r="E43" t="str">
            <v>CA80409-0085</v>
          </cell>
          <cell r="H43">
            <v>1053</v>
          </cell>
          <cell r="I43" t="str">
            <v>ミネベア</v>
          </cell>
          <cell r="J43" t="str">
            <v>1</v>
          </cell>
          <cell r="K43" t="str">
            <v>X</v>
          </cell>
          <cell r="L43">
            <v>1</v>
          </cell>
          <cell r="M43">
            <v>1000</v>
          </cell>
          <cell r="N43">
            <v>38443</v>
          </cell>
          <cell r="O43">
            <v>40268</v>
          </cell>
          <cell r="P43">
            <v>1</v>
          </cell>
          <cell r="Q43" t="str">
            <v>下限値</v>
          </cell>
          <cell r="S43">
            <v>35</v>
          </cell>
          <cell r="AC43">
            <v>0</v>
          </cell>
        </row>
        <row r="44">
          <cell r="A44" t="str">
            <v>CA80409-0085</v>
          </cell>
          <cell r="C44" t="str">
            <v>1:コストマスタ</v>
          </cell>
          <cell r="E44" t="str">
            <v>CA80409-0085</v>
          </cell>
          <cell r="H44">
            <v>1053</v>
          </cell>
          <cell r="I44" t="str">
            <v>ミネベア</v>
          </cell>
          <cell r="J44" t="str">
            <v>1</v>
          </cell>
          <cell r="K44" t="str">
            <v>X</v>
          </cell>
          <cell r="L44">
            <v>1</v>
          </cell>
          <cell r="M44">
            <v>1000</v>
          </cell>
          <cell r="N44">
            <v>38261</v>
          </cell>
          <cell r="O44">
            <v>38442</v>
          </cell>
          <cell r="P44">
            <v>1</v>
          </cell>
          <cell r="Q44" t="str">
            <v>下限値</v>
          </cell>
          <cell r="S44">
            <v>35</v>
          </cell>
          <cell r="AC44">
            <v>0</v>
          </cell>
        </row>
        <row r="45">
          <cell r="A45" t="str">
            <v>CA80409-0085</v>
          </cell>
          <cell r="C45" t="str">
            <v>1:コストマスタ</v>
          </cell>
          <cell r="E45" t="str">
            <v>CA80409-0085</v>
          </cell>
          <cell r="H45">
            <v>1053</v>
          </cell>
          <cell r="I45" t="str">
            <v>ミネベア</v>
          </cell>
          <cell r="J45" t="str">
            <v>1</v>
          </cell>
          <cell r="K45" t="str">
            <v>X</v>
          </cell>
          <cell r="L45">
            <v>1</v>
          </cell>
          <cell r="M45">
            <v>1000</v>
          </cell>
          <cell r="N45">
            <v>38078</v>
          </cell>
          <cell r="O45">
            <v>38260</v>
          </cell>
          <cell r="P45">
            <v>1</v>
          </cell>
          <cell r="Q45" t="str">
            <v>下限値</v>
          </cell>
          <cell r="S45">
            <v>34.5</v>
          </cell>
          <cell r="AC45">
            <v>0</v>
          </cell>
        </row>
        <row r="46">
          <cell r="A46" t="str">
            <v>CA80409-0085</v>
          </cell>
          <cell r="C46" t="str">
            <v>1:コストマスタ</v>
          </cell>
          <cell r="E46" t="str">
            <v>CA80409-0085</v>
          </cell>
          <cell r="H46">
            <v>1053</v>
          </cell>
          <cell r="I46" t="str">
            <v>ミネベア</v>
          </cell>
          <cell r="J46" t="str">
            <v>1</v>
          </cell>
          <cell r="K46" t="str">
            <v>X</v>
          </cell>
          <cell r="L46">
            <v>200</v>
          </cell>
          <cell r="M46">
            <v>10000</v>
          </cell>
          <cell r="N46">
            <v>37574</v>
          </cell>
          <cell r="O46">
            <v>39538</v>
          </cell>
          <cell r="P46">
            <v>1</v>
          </cell>
          <cell r="Q46" t="str">
            <v>下限値</v>
          </cell>
          <cell r="S46">
            <v>35</v>
          </cell>
          <cell r="AC46">
            <v>0</v>
          </cell>
        </row>
        <row r="47">
          <cell r="A47" t="str">
            <v>○CA80409-0153</v>
          </cell>
          <cell r="B47" t="str">
            <v>○</v>
          </cell>
          <cell r="C47" t="str">
            <v>1:コストマスタ</v>
          </cell>
          <cell r="E47" t="str">
            <v>CA80409-0153</v>
          </cell>
          <cell r="F47" t="str">
            <v>XX</v>
          </cell>
          <cell r="H47">
            <v>1053</v>
          </cell>
          <cell r="I47" t="str">
            <v>ミネベア</v>
          </cell>
          <cell r="J47" t="str">
            <v>1</v>
          </cell>
          <cell r="K47" t="str">
            <v>X</v>
          </cell>
          <cell r="L47">
            <v>1</v>
          </cell>
          <cell r="M47">
            <v>5000</v>
          </cell>
          <cell r="N47">
            <v>38443</v>
          </cell>
          <cell r="O47">
            <v>40268</v>
          </cell>
          <cell r="P47">
            <v>1</v>
          </cell>
          <cell r="Q47" t="str">
            <v>下限値</v>
          </cell>
          <cell r="S47">
            <v>54</v>
          </cell>
          <cell r="AC47">
            <v>0</v>
          </cell>
        </row>
        <row r="48">
          <cell r="A48" t="str">
            <v>CA80409-0153</v>
          </cell>
          <cell r="C48" t="str">
            <v>1:コストマスタ</v>
          </cell>
          <cell r="E48" t="str">
            <v>CA80409-0153</v>
          </cell>
          <cell r="F48" t="str">
            <v>XX</v>
          </cell>
          <cell r="H48">
            <v>1053</v>
          </cell>
          <cell r="I48" t="str">
            <v>ミネベア</v>
          </cell>
          <cell r="J48" t="str">
            <v>1</v>
          </cell>
          <cell r="K48" t="str">
            <v>X</v>
          </cell>
          <cell r="L48">
            <v>1</v>
          </cell>
          <cell r="M48">
            <v>5000</v>
          </cell>
          <cell r="N48">
            <v>38078</v>
          </cell>
          <cell r="O48">
            <v>38442</v>
          </cell>
          <cell r="P48">
            <v>1</v>
          </cell>
          <cell r="Q48" t="str">
            <v>下限値</v>
          </cell>
          <cell r="S48">
            <v>54</v>
          </cell>
          <cell r="AC48">
            <v>0</v>
          </cell>
        </row>
        <row r="49">
          <cell r="A49" t="str">
            <v>CA80409-0153</v>
          </cell>
          <cell r="C49" t="str">
            <v>1:コストマスタ</v>
          </cell>
          <cell r="E49" t="str">
            <v>CA80409-0153</v>
          </cell>
          <cell r="H49">
            <v>1053</v>
          </cell>
          <cell r="I49" t="str">
            <v>ミネベア</v>
          </cell>
          <cell r="J49" t="str">
            <v>1</v>
          </cell>
          <cell r="K49" t="str">
            <v>X</v>
          </cell>
          <cell r="L49">
            <v>100</v>
          </cell>
          <cell r="M49">
            <v>20000</v>
          </cell>
          <cell r="N49">
            <v>38078</v>
          </cell>
          <cell r="O49">
            <v>39538</v>
          </cell>
          <cell r="P49">
            <v>1</v>
          </cell>
          <cell r="Q49" t="str">
            <v>下限値</v>
          </cell>
          <cell r="S49">
            <v>54</v>
          </cell>
          <cell r="AC49">
            <v>0</v>
          </cell>
        </row>
        <row r="50">
          <cell r="A50" t="str">
            <v>○CA80409-0182</v>
          </cell>
          <cell r="B50" t="str">
            <v>○</v>
          </cell>
          <cell r="C50" t="str">
            <v>1:コストマスタ</v>
          </cell>
          <cell r="E50" t="str">
            <v>CA80409-0182</v>
          </cell>
          <cell r="H50">
            <v>1053</v>
          </cell>
          <cell r="I50" t="str">
            <v>ミネベア</v>
          </cell>
          <cell r="J50" t="str">
            <v>1</v>
          </cell>
          <cell r="K50" t="str">
            <v>X</v>
          </cell>
          <cell r="L50">
            <v>1</v>
          </cell>
          <cell r="M50">
            <v>1000</v>
          </cell>
          <cell r="N50">
            <v>38443</v>
          </cell>
          <cell r="O50">
            <v>40268</v>
          </cell>
          <cell r="P50">
            <v>1</v>
          </cell>
          <cell r="Q50" t="str">
            <v>下限値</v>
          </cell>
          <cell r="S50">
            <v>57</v>
          </cell>
          <cell r="AC50">
            <v>0</v>
          </cell>
        </row>
        <row r="51">
          <cell r="A51" t="str">
            <v>CA80409-0182</v>
          </cell>
          <cell r="C51" t="str">
            <v>1:コストマスタ</v>
          </cell>
          <cell r="E51" t="str">
            <v>CA80409-0182</v>
          </cell>
          <cell r="H51">
            <v>1053</v>
          </cell>
          <cell r="I51" t="str">
            <v>ミネベア</v>
          </cell>
          <cell r="J51" t="str">
            <v>1</v>
          </cell>
          <cell r="K51" t="str">
            <v>X</v>
          </cell>
          <cell r="L51">
            <v>1</v>
          </cell>
          <cell r="M51">
            <v>1000</v>
          </cell>
          <cell r="N51">
            <v>38261</v>
          </cell>
          <cell r="O51">
            <v>38442</v>
          </cell>
          <cell r="P51">
            <v>1</v>
          </cell>
          <cell r="Q51" t="str">
            <v>下限値</v>
          </cell>
          <cell r="S51">
            <v>57</v>
          </cell>
          <cell r="AC51">
            <v>0</v>
          </cell>
        </row>
        <row r="52">
          <cell r="A52" t="str">
            <v>CA80409-0182</v>
          </cell>
          <cell r="C52" t="str">
            <v>1:コストマスタ</v>
          </cell>
          <cell r="E52" t="str">
            <v>CA80409-0182</v>
          </cell>
          <cell r="H52">
            <v>1053</v>
          </cell>
          <cell r="I52" t="str">
            <v>ミネベア</v>
          </cell>
          <cell r="J52" t="str">
            <v>1</v>
          </cell>
          <cell r="K52" t="str">
            <v>X</v>
          </cell>
          <cell r="L52">
            <v>1</v>
          </cell>
          <cell r="M52">
            <v>1000</v>
          </cell>
          <cell r="N52">
            <v>38078</v>
          </cell>
          <cell r="O52">
            <v>38260</v>
          </cell>
          <cell r="P52">
            <v>1</v>
          </cell>
          <cell r="Q52" t="str">
            <v>下限値</v>
          </cell>
          <cell r="S52">
            <v>58</v>
          </cell>
          <cell r="AC52">
            <v>0</v>
          </cell>
        </row>
        <row r="53">
          <cell r="A53" t="str">
            <v>CA80409-0182</v>
          </cell>
          <cell r="C53" t="str">
            <v>1:コストマスタ</v>
          </cell>
          <cell r="E53" t="str">
            <v>CA80409-0182</v>
          </cell>
          <cell r="F53" t="str">
            <v>01</v>
          </cell>
          <cell r="H53">
            <v>1053</v>
          </cell>
          <cell r="I53" t="str">
            <v>ミネベア</v>
          </cell>
          <cell r="J53" t="str">
            <v>1</v>
          </cell>
          <cell r="K53" t="str">
            <v>X</v>
          </cell>
          <cell r="L53">
            <v>50</v>
          </cell>
          <cell r="M53">
            <v>20000</v>
          </cell>
          <cell r="N53">
            <v>37718</v>
          </cell>
          <cell r="O53">
            <v>39538</v>
          </cell>
          <cell r="P53">
            <v>1</v>
          </cell>
          <cell r="Q53" t="str">
            <v>下限値</v>
          </cell>
          <cell r="S53">
            <v>57</v>
          </cell>
          <cell r="AC53">
            <v>0</v>
          </cell>
        </row>
        <row r="54">
          <cell r="A54" t="str">
            <v>CA80409-0182</v>
          </cell>
          <cell r="C54" t="str">
            <v>1:コストマスタ</v>
          </cell>
          <cell r="E54" t="str">
            <v>CA80409-0182</v>
          </cell>
          <cell r="H54">
            <v>2562</v>
          </cell>
          <cell r="I54" t="str">
            <v>京浜</v>
          </cell>
          <cell r="J54" t="str">
            <v>0</v>
          </cell>
          <cell r="K54" t="str">
            <v>X</v>
          </cell>
          <cell r="L54">
            <v>1</v>
          </cell>
          <cell r="M54">
            <v>10000</v>
          </cell>
          <cell r="N54">
            <v>38317</v>
          </cell>
          <cell r="O54">
            <v>39355</v>
          </cell>
          <cell r="P54">
            <v>1</v>
          </cell>
          <cell r="Q54" t="str">
            <v>下限値</v>
          </cell>
          <cell r="S54">
            <v>77</v>
          </cell>
          <cell r="AC54">
            <v>0</v>
          </cell>
        </row>
        <row r="55">
          <cell r="A55" t="str">
            <v>○CA81001-0368</v>
          </cell>
          <cell r="B55" t="str">
            <v>○</v>
          </cell>
          <cell r="C55" t="str">
            <v>1:コストマスタ</v>
          </cell>
          <cell r="E55" t="str">
            <v>CA81001-0368</v>
          </cell>
          <cell r="H55">
            <v>1434</v>
          </cell>
          <cell r="I55" t="str">
            <v>ファスコ</v>
          </cell>
          <cell r="J55" t="str">
            <v>1</v>
          </cell>
          <cell r="K55" t="str">
            <v>X</v>
          </cell>
          <cell r="L55">
            <v>1</v>
          </cell>
          <cell r="M55">
            <v>49999</v>
          </cell>
          <cell r="N55">
            <v>20000000</v>
          </cell>
          <cell r="O55">
            <v>58440</v>
          </cell>
          <cell r="P55">
            <v>1</v>
          </cell>
          <cell r="Q55" t="str">
            <v>下限値</v>
          </cell>
          <cell r="S55">
            <v>5.6</v>
          </cell>
          <cell r="AC55">
            <v>0</v>
          </cell>
        </row>
        <row r="56">
          <cell r="A56" t="str">
            <v>○CA81002-1612</v>
          </cell>
          <cell r="B56" t="str">
            <v>○</v>
          </cell>
          <cell r="C56" t="str">
            <v>1:コストマスタ</v>
          </cell>
          <cell r="E56" t="str">
            <v>CA81002-1612</v>
          </cell>
          <cell r="F56" t="str">
            <v>00</v>
          </cell>
          <cell r="H56">
            <v>1434</v>
          </cell>
          <cell r="I56" t="str">
            <v>ファスコ</v>
          </cell>
          <cell r="J56" t="str">
            <v>1</v>
          </cell>
          <cell r="K56" t="str">
            <v>X</v>
          </cell>
          <cell r="L56">
            <v>1</v>
          </cell>
          <cell r="M56">
            <v>9999</v>
          </cell>
          <cell r="N56">
            <v>20000000</v>
          </cell>
          <cell r="O56">
            <v>58440</v>
          </cell>
          <cell r="P56">
            <v>1</v>
          </cell>
          <cell r="Q56" t="str">
            <v>下限値</v>
          </cell>
          <cell r="R56">
            <v>1</v>
          </cell>
          <cell r="S56">
            <v>3.7</v>
          </cell>
          <cell r="T56">
            <v>1000</v>
          </cell>
          <cell r="U56">
            <v>3.4</v>
          </cell>
          <cell r="AB56">
            <v>9999</v>
          </cell>
          <cell r="AC56">
            <v>0</v>
          </cell>
        </row>
        <row r="57">
          <cell r="A57" t="str">
            <v>○CA81002-1613</v>
          </cell>
          <cell r="B57" t="str">
            <v>○</v>
          </cell>
          <cell r="C57" t="str">
            <v>1:コストマスタ</v>
          </cell>
          <cell r="E57" t="str">
            <v>CA81002-1613</v>
          </cell>
          <cell r="F57" t="str">
            <v>00</v>
          </cell>
          <cell r="H57">
            <v>1434</v>
          </cell>
          <cell r="I57" t="str">
            <v>ファスコ</v>
          </cell>
          <cell r="J57" t="str">
            <v>1</v>
          </cell>
          <cell r="K57" t="str">
            <v>X</v>
          </cell>
          <cell r="L57">
            <v>1</v>
          </cell>
          <cell r="M57">
            <v>9999999</v>
          </cell>
          <cell r="N57">
            <v>20000000</v>
          </cell>
          <cell r="O57">
            <v>58440</v>
          </cell>
          <cell r="P57">
            <v>1</v>
          </cell>
          <cell r="Q57" t="str">
            <v>下限値</v>
          </cell>
          <cell r="S57">
            <v>9</v>
          </cell>
          <cell r="AC57">
            <v>0</v>
          </cell>
        </row>
        <row r="58">
          <cell r="A58" t="str">
            <v>○CA81002-1790</v>
          </cell>
          <cell r="B58" t="str">
            <v>○</v>
          </cell>
          <cell r="C58" t="str">
            <v>1:コストマスタ</v>
          </cell>
          <cell r="E58" t="str">
            <v>CA81002-1790</v>
          </cell>
          <cell r="H58">
            <v>2912</v>
          </cell>
          <cell r="I58" t="str">
            <v>ジェイテクト</v>
          </cell>
          <cell r="J58" t="str">
            <v>1</v>
          </cell>
          <cell r="K58" t="str">
            <v>X</v>
          </cell>
          <cell r="L58">
            <v>1</v>
          </cell>
          <cell r="M58">
            <v>8000</v>
          </cell>
          <cell r="N58">
            <v>38082</v>
          </cell>
          <cell r="O58">
            <v>39538</v>
          </cell>
          <cell r="P58">
            <v>1</v>
          </cell>
          <cell r="Q58" t="str">
            <v>下限値</v>
          </cell>
          <cell r="S58">
            <v>53</v>
          </cell>
          <cell r="AC58">
            <v>0</v>
          </cell>
        </row>
        <row r="59">
          <cell r="A59" t="str">
            <v>○CA81002-1908</v>
          </cell>
          <cell r="B59" t="str">
            <v>○</v>
          </cell>
          <cell r="C59" t="str">
            <v>1:コストマスタ</v>
          </cell>
          <cell r="E59" t="str">
            <v>CA81002-1908</v>
          </cell>
          <cell r="H59">
            <v>1543</v>
          </cell>
          <cell r="I59" t="str">
            <v>伊鈴製作所</v>
          </cell>
          <cell r="J59" t="str">
            <v>0</v>
          </cell>
          <cell r="K59" t="str">
            <v>X</v>
          </cell>
          <cell r="L59">
            <v>0</v>
          </cell>
          <cell r="M59">
            <v>0</v>
          </cell>
          <cell r="N59">
            <v>38706</v>
          </cell>
          <cell r="O59">
            <v>58440</v>
          </cell>
          <cell r="P59">
            <v>1</v>
          </cell>
          <cell r="Q59" t="str">
            <v>下限値</v>
          </cell>
          <cell r="S59">
            <v>58</v>
          </cell>
          <cell r="AC59">
            <v>0</v>
          </cell>
        </row>
        <row r="60">
          <cell r="A60" t="str">
            <v>○CA81002-2812</v>
          </cell>
          <cell r="B60" t="str">
            <v>○</v>
          </cell>
          <cell r="C60" t="str">
            <v>1:コストマスタ</v>
          </cell>
          <cell r="E60" t="str">
            <v>CA81002-2812</v>
          </cell>
          <cell r="H60">
            <v>6784</v>
          </cell>
          <cell r="I60" t="str">
            <v>栃木屋</v>
          </cell>
          <cell r="J60" t="str">
            <v>1</v>
          </cell>
          <cell r="K60" t="str">
            <v>X</v>
          </cell>
          <cell r="L60">
            <v>1</v>
          </cell>
          <cell r="M60">
            <v>5099</v>
          </cell>
          <cell r="N60">
            <v>39415</v>
          </cell>
          <cell r="O60">
            <v>39782</v>
          </cell>
          <cell r="P60">
            <v>1</v>
          </cell>
          <cell r="Q60" t="str">
            <v>下限値</v>
          </cell>
          <cell r="S60">
            <v>9</v>
          </cell>
          <cell r="AC60">
            <v>0</v>
          </cell>
        </row>
        <row r="61">
          <cell r="A61" t="str">
            <v>○CA81003-0423</v>
          </cell>
          <cell r="B61" t="str">
            <v>○</v>
          </cell>
          <cell r="C61" t="str">
            <v>1:コストマスタ</v>
          </cell>
          <cell r="E61" t="str">
            <v>CA81003-0423</v>
          </cell>
          <cell r="F61" t="str">
            <v>00</v>
          </cell>
          <cell r="H61">
            <v>788</v>
          </cell>
          <cell r="I61" t="str">
            <v>ケーエス産業</v>
          </cell>
          <cell r="J61" t="str">
            <v>1</v>
          </cell>
          <cell r="K61" t="str">
            <v>X</v>
          </cell>
          <cell r="L61">
            <v>500</v>
          </cell>
          <cell r="M61">
            <v>4999</v>
          </cell>
          <cell r="N61">
            <v>20000000</v>
          </cell>
          <cell r="O61">
            <v>58440</v>
          </cell>
          <cell r="P61">
            <v>1</v>
          </cell>
          <cell r="Q61" t="str">
            <v>下限値</v>
          </cell>
          <cell r="R61">
            <v>500</v>
          </cell>
          <cell r="S61">
            <v>24</v>
          </cell>
          <cell r="T61">
            <v>1000</v>
          </cell>
          <cell r="U61">
            <v>20</v>
          </cell>
          <cell r="AB61">
            <v>4999</v>
          </cell>
          <cell r="AC61">
            <v>0</v>
          </cell>
        </row>
        <row r="62">
          <cell r="A62" t="str">
            <v>○CA81003-0632</v>
          </cell>
          <cell r="B62" t="str">
            <v>○</v>
          </cell>
          <cell r="C62" t="str">
            <v>1:コストマスタ</v>
          </cell>
          <cell r="E62" t="str">
            <v>CA81003-0632</v>
          </cell>
          <cell r="F62" t="str">
            <v>00</v>
          </cell>
          <cell r="H62">
            <v>788</v>
          </cell>
          <cell r="I62" t="str">
            <v>ケーエス産業</v>
          </cell>
          <cell r="J62" t="str">
            <v>1</v>
          </cell>
          <cell r="K62" t="str">
            <v>X</v>
          </cell>
          <cell r="L62">
            <v>1</v>
          </cell>
          <cell r="M62">
            <v>4999</v>
          </cell>
          <cell r="N62">
            <v>20000000</v>
          </cell>
          <cell r="O62">
            <v>58440</v>
          </cell>
          <cell r="P62">
            <v>1</v>
          </cell>
          <cell r="Q62" t="str">
            <v>下限値</v>
          </cell>
          <cell r="S62">
            <v>13</v>
          </cell>
          <cell r="AC62">
            <v>0</v>
          </cell>
        </row>
        <row r="63">
          <cell r="A63" t="str">
            <v>○CA81003-0660</v>
          </cell>
          <cell r="B63" t="str">
            <v>○</v>
          </cell>
          <cell r="C63" t="str">
            <v>1:コストマスタ</v>
          </cell>
          <cell r="E63" t="str">
            <v>CA81003-0660</v>
          </cell>
          <cell r="H63">
            <v>788</v>
          </cell>
          <cell r="I63" t="str">
            <v>ケーエス産業</v>
          </cell>
          <cell r="J63" t="str">
            <v>1</v>
          </cell>
          <cell r="K63" t="str">
            <v>X</v>
          </cell>
          <cell r="L63">
            <v>1</v>
          </cell>
          <cell r="M63">
            <v>99999</v>
          </cell>
          <cell r="N63">
            <v>20000000</v>
          </cell>
          <cell r="O63">
            <v>58440</v>
          </cell>
          <cell r="P63">
            <v>1</v>
          </cell>
          <cell r="Q63" t="str">
            <v>下限値</v>
          </cell>
          <cell r="S63">
            <v>16.8</v>
          </cell>
          <cell r="AC63">
            <v>0</v>
          </cell>
        </row>
        <row r="64">
          <cell r="A64" t="str">
            <v>○CA81003-5024</v>
          </cell>
          <cell r="B64" t="str">
            <v>○</v>
          </cell>
          <cell r="C64" t="str">
            <v>1:コストマスタ</v>
          </cell>
          <cell r="E64" t="str">
            <v>CA81003-5024</v>
          </cell>
          <cell r="H64">
            <v>5006</v>
          </cell>
          <cell r="I64" t="str">
            <v>高千穂交易</v>
          </cell>
          <cell r="J64" t="str">
            <v>1</v>
          </cell>
          <cell r="K64" t="str">
            <v>X</v>
          </cell>
          <cell r="L64">
            <v>1</v>
          </cell>
          <cell r="M64">
            <v>2999</v>
          </cell>
          <cell r="N64">
            <v>39318</v>
          </cell>
          <cell r="O64">
            <v>39691</v>
          </cell>
          <cell r="P64">
            <v>1</v>
          </cell>
          <cell r="Q64" t="str">
            <v>下限値</v>
          </cell>
          <cell r="R64">
            <v>50</v>
          </cell>
          <cell r="S64">
            <v>672</v>
          </cell>
          <cell r="T64">
            <v>400</v>
          </cell>
          <cell r="U64">
            <v>636</v>
          </cell>
          <cell r="V64">
            <v>800</v>
          </cell>
          <cell r="W64">
            <v>600</v>
          </cell>
          <cell r="AB64">
            <v>2999</v>
          </cell>
          <cell r="AC64">
            <v>0</v>
          </cell>
        </row>
        <row r="65">
          <cell r="A65" t="str">
            <v>CA81003-5024</v>
          </cell>
          <cell r="C65" t="str">
            <v>2:業者別見積り</v>
          </cell>
          <cell r="D65" t="str">
            <v>0</v>
          </cell>
          <cell r="E65" t="str">
            <v>CA81003-5024</v>
          </cell>
          <cell r="F65" t="str">
            <v>14</v>
          </cell>
          <cell r="G65" t="str">
            <v>CM</v>
          </cell>
          <cell r="H65">
            <v>5006</v>
          </cell>
          <cell r="I65" t="str">
            <v>高千穂交易</v>
          </cell>
          <cell r="J65" t="str">
            <v>1</v>
          </cell>
          <cell r="P65">
            <v>1</v>
          </cell>
          <cell r="Q65" t="str">
            <v>上限値</v>
          </cell>
          <cell r="R65">
            <v>100</v>
          </cell>
          <cell r="S65">
            <v>696</v>
          </cell>
          <cell r="T65">
            <v>300</v>
          </cell>
          <cell r="U65">
            <v>696</v>
          </cell>
          <cell r="V65">
            <v>500</v>
          </cell>
          <cell r="W65">
            <v>696</v>
          </cell>
          <cell r="X65">
            <v>1000</v>
          </cell>
          <cell r="Y65">
            <v>696</v>
          </cell>
        </row>
        <row r="66">
          <cell r="A66" t="str">
            <v>○CA81206-0416</v>
          </cell>
          <cell r="B66" t="str">
            <v>○</v>
          </cell>
          <cell r="C66" t="str">
            <v>1:コストマスタ</v>
          </cell>
          <cell r="E66" t="str">
            <v>CA81206-0416</v>
          </cell>
          <cell r="H66">
            <v>8296</v>
          </cell>
          <cell r="I66" t="str">
            <v>扶桑産業</v>
          </cell>
          <cell r="J66" t="str">
            <v>0</v>
          </cell>
          <cell r="K66" t="str">
            <v>X</v>
          </cell>
          <cell r="L66">
            <v>1000</v>
          </cell>
          <cell r="M66">
            <v>200000</v>
          </cell>
          <cell r="N66">
            <v>20000000</v>
          </cell>
          <cell r="O66">
            <v>58440</v>
          </cell>
          <cell r="P66">
            <v>1</v>
          </cell>
          <cell r="Q66" t="str">
            <v>下限値</v>
          </cell>
          <cell r="R66">
            <v>1000</v>
          </cell>
          <cell r="S66">
            <v>0.94</v>
          </cell>
          <cell r="T66">
            <v>10000</v>
          </cell>
          <cell r="U66">
            <v>0.71</v>
          </cell>
          <cell r="V66">
            <v>50000</v>
          </cell>
          <cell r="W66">
            <v>0.66</v>
          </cell>
          <cell r="X66">
            <v>100000</v>
          </cell>
          <cell r="Y66">
            <v>0.62</v>
          </cell>
          <cell r="AB66">
            <v>200000</v>
          </cell>
          <cell r="AC66">
            <v>0</v>
          </cell>
        </row>
        <row r="67">
          <cell r="A67" t="str">
            <v>CA81206-0416</v>
          </cell>
          <cell r="C67" t="str">
            <v>1:コストマスタ</v>
          </cell>
          <cell r="E67" t="str">
            <v>CA81206-0416</v>
          </cell>
          <cell r="H67">
            <v>2582</v>
          </cell>
          <cell r="I67" t="str">
            <v>京王塗装工業所</v>
          </cell>
          <cell r="J67" t="str">
            <v>0</v>
          </cell>
          <cell r="K67" t="str">
            <v>X</v>
          </cell>
          <cell r="L67">
            <v>0</v>
          </cell>
          <cell r="M67">
            <v>0</v>
          </cell>
          <cell r="N67">
            <v>39443</v>
          </cell>
          <cell r="O67">
            <v>58440</v>
          </cell>
          <cell r="P67">
            <v>1</v>
          </cell>
          <cell r="Q67" t="str">
            <v>下限値</v>
          </cell>
          <cell r="S67">
            <v>0.94</v>
          </cell>
          <cell r="AC67">
            <v>0</v>
          </cell>
        </row>
        <row r="68">
          <cell r="A68" t="str">
            <v>○CA81206-0523</v>
          </cell>
          <cell r="B68" t="str">
            <v>○</v>
          </cell>
          <cell r="C68" t="str">
            <v>1:コストマスタ</v>
          </cell>
          <cell r="E68" t="str">
            <v>CA81206-0523</v>
          </cell>
          <cell r="H68">
            <v>8296</v>
          </cell>
          <cell r="I68" t="str">
            <v>扶桑産業</v>
          </cell>
          <cell r="J68" t="str">
            <v>0</v>
          </cell>
          <cell r="K68" t="str">
            <v>X</v>
          </cell>
          <cell r="L68">
            <v>1000</v>
          </cell>
          <cell r="M68">
            <v>999999</v>
          </cell>
          <cell r="N68">
            <v>20000000</v>
          </cell>
          <cell r="O68">
            <v>58440</v>
          </cell>
          <cell r="P68">
            <v>1</v>
          </cell>
          <cell r="Q68" t="str">
            <v>下限値</v>
          </cell>
          <cell r="R68">
            <v>1000</v>
          </cell>
          <cell r="S68">
            <v>1.28</v>
          </cell>
          <cell r="T68">
            <v>10000</v>
          </cell>
          <cell r="U68">
            <v>0.96</v>
          </cell>
          <cell r="V68">
            <v>50000</v>
          </cell>
          <cell r="W68">
            <v>0.9</v>
          </cell>
          <cell r="X68">
            <v>100000</v>
          </cell>
          <cell r="Y68">
            <v>0.84</v>
          </cell>
          <cell r="AB68">
            <v>999999</v>
          </cell>
          <cell r="AC68">
            <v>0</v>
          </cell>
        </row>
        <row r="69">
          <cell r="A69" t="str">
            <v>CA81206-0523</v>
          </cell>
          <cell r="C69" t="str">
            <v>1:コストマスタ</v>
          </cell>
          <cell r="E69" t="str">
            <v>CA81206-0523</v>
          </cell>
          <cell r="H69">
            <v>2582</v>
          </cell>
          <cell r="I69" t="str">
            <v>京王塗装工業所</v>
          </cell>
          <cell r="J69" t="str">
            <v>0</v>
          </cell>
          <cell r="K69" t="str">
            <v>X</v>
          </cell>
          <cell r="L69">
            <v>0</v>
          </cell>
          <cell r="M69">
            <v>0</v>
          </cell>
          <cell r="N69">
            <v>39443</v>
          </cell>
          <cell r="O69">
            <v>58440</v>
          </cell>
          <cell r="P69">
            <v>1</v>
          </cell>
          <cell r="Q69" t="str">
            <v>下限値</v>
          </cell>
          <cell r="S69">
            <v>1.28</v>
          </cell>
          <cell r="AC69">
            <v>0</v>
          </cell>
        </row>
        <row r="70">
          <cell r="A70" t="str">
            <v>CA81206-0523</v>
          </cell>
          <cell r="C70" t="str">
            <v>1:コストマスタ</v>
          </cell>
          <cell r="E70" t="str">
            <v>CA81206-0523</v>
          </cell>
          <cell r="H70">
            <v>2039</v>
          </cell>
          <cell r="I70" t="str">
            <v>熊谷</v>
          </cell>
          <cell r="J70" t="str">
            <v>0</v>
          </cell>
          <cell r="K70" t="str">
            <v>X</v>
          </cell>
          <cell r="L70">
            <v>0</v>
          </cell>
          <cell r="M70">
            <v>0</v>
          </cell>
          <cell r="N70">
            <v>38805</v>
          </cell>
          <cell r="O70">
            <v>58440</v>
          </cell>
          <cell r="P70">
            <v>1</v>
          </cell>
          <cell r="Q70" t="str">
            <v>下限値</v>
          </cell>
          <cell r="S70">
            <v>1.28</v>
          </cell>
          <cell r="AC70">
            <v>0</v>
          </cell>
        </row>
        <row r="71">
          <cell r="A71" t="str">
            <v>○CA81206-0626</v>
          </cell>
          <cell r="B71" t="str">
            <v>○</v>
          </cell>
          <cell r="C71" t="str">
            <v>1:コストマスタ</v>
          </cell>
          <cell r="E71" t="str">
            <v>CA81206-0626</v>
          </cell>
          <cell r="H71">
            <v>8296</v>
          </cell>
          <cell r="I71" t="str">
            <v>扶桑産業</v>
          </cell>
          <cell r="J71" t="str">
            <v>0</v>
          </cell>
          <cell r="K71" t="str">
            <v>X</v>
          </cell>
          <cell r="L71">
            <v>1000</v>
          </cell>
          <cell r="M71">
            <v>99999</v>
          </cell>
          <cell r="N71">
            <v>20000000</v>
          </cell>
          <cell r="O71">
            <v>58440</v>
          </cell>
          <cell r="P71">
            <v>1</v>
          </cell>
          <cell r="Q71" t="str">
            <v>下限値</v>
          </cell>
          <cell r="R71">
            <v>1000</v>
          </cell>
          <cell r="S71">
            <v>1.4</v>
          </cell>
          <cell r="T71">
            <v>10000</v>
          </cell>
          <cell r="U71">
            <v>1.05</v>
          </cell>
          <cell r="AB71">
            <v>99999</v>
          </cell>
          <cell r="AC71">
            <v>0</v>
          </cell>
        </row>
        <row r="72">
          <cell r="A72" t="str">
            <v>○CA81206-0822</v>
          </cell>
          <cell r="B72" t="str">
            <v>○</v>
          </cell>
          <cell r="C72" t="str">
            <v>1:コストマスタ</v>
          </cell>
          <cell r="E72" t="str">
            <v>CA81206-0822</v>
          </cell>
          <cell r="H72">
            <v>8296</v>
          </cell>
          <cell r="I72" t="str">
            <v>扶桑産業</v>
          </cell>
          <cell r="J72" t="str">
            <v>0</v>
          </cell>
          <cell r="K72" t="str">
            <v>X</v>
          </cell>
          <cell r="L72">
            <v>1000</v>
          </cell>
          <cell r="M72">
            <v>99999</v>
          </cell>
          <cell r="N72">
            <v>20000000</v>
          </cell>
          <cell r="O72">
            <v>58440</v>
          </cell>
          <cell r="P72">
            <v>1</v>
          </cell>
          <cell r="Q72" t="str">
            <v>下限値</v>
          </cell>
          <cell r="R72">
            <v>1000</v>
          </cell>
          <cell r="S72">
            <v>1.06</v>
          </cell>
          <cell r="T72">
            <v>10000</v>
          </cell>
          <cell r="U72">
            <v>0.8</v>
          </cell>
          <cell r="AB72">
            <v>99999</v>
          </cell>
          <cell r="AC72">
            <v>0</v>
          </cell>
        </row>
        <row r="73">
          <cell r="A73" t="str">
            <v>○CA81206-0823</v>
          </cell>
          <cell r="B73" t="str">
            <v>○</v>
          </cell>
          <cell r="C73" t="str">
            <v>1:コストマスタ</v>
          </cell>
          <cell r="E73" t="str">
            <v>CA81206-0823</v>
          </cell>
          <cell r="F73" t="str">
            <v>00</v>
          </cell>
          <cell r="H73">
            <v>8296</v>
          </cell>
          <cell r="I73" t="str">
            <v>扶桑産業</v>
          </cell>
          <cell r="J73" t="str">
            <v>0</v>
          </cell>
          <cell r="K73" t="str">
            <v>X</v>
          </cell>
          <cell r="L73">
            <v>1000</v>
          </cell>
          <cell r="M73">
            <v>99999</v>
          </cell>
          <cell r="N73">
            <v>20000000</v>
          </cell>
          <cell r="O73">
            <v>58440</v>
          </cell>
          <cell r="P73">
            <v>1</v>
          </cell>
          <cell r="Q73" t="str">
            <v>下限値</v>
          </cell>
          <cell r="R73">
            <v>1000</v>
          </cell>
          <cell r="S73">
            <v>1.65</v>
          </cell>
          <cell r="T73">
            <v>10000</v>
          </cell>
          <cell r="U73">
            <v>1.28</v>
          </cell>
          <cell r="AB73">
            <v>99999</v>
          </cell>
          <cell r="AC73">
            <v>0</v>
          </cell>
        </row>
        <row r="74">
          <cell r="A74" t="str">
            <v>○CA81206-1303</v>
          </cell>
          <cell r="B74" t="str">
            <v>○</v>
          </cell>
          <cell r="C74" t="str">
            <v>1:コストマスタ</v>
          </cell>
          <cell r="E74" t="str">
            <v>CA81206-1303</v>
          </cell>
          <cell r="H74">
            <v>8296</v>
          </cell>
          <cell r="I74" t="str">
            <v>扶桑産業</v>
          </cell>
          <cell r="J74" t="str">
            <v>0</v>
          </cell>
          <cell r="K74" t="str">
            <v>X</v>
          </cell>
          <cell r="L74">
            <v>0</v>
          </cell>
          <cell r="M74">
            <v>0</v>
          </cell>
          <cell r="N74">
            <v>20000000</v>
          </cell>
          <cell r="O74">
            <v>58440</v>
          </cell>
          <cell r="P74">
            <v>1</v>
          </cell>
          <cell r="Q74" t="str">
            <v>下限値</v>
          </cell>
          <cell r="S74">
            <v>9</v>
          </cell>
          <cell r="AC74">
            <v>0</v>
          </cell>
        </row>
        <row r="75">
          <cell r="A75" t="str">
            <v>○CA81206-1402</v>
          </cell>
          <cell r="B75" t="str">
            <v>○</v>
          </cell>
          <cell r="C75" t="str">
            <v>1:コストマスタ</v>
          </cell>
          <cell r="E75" t="str">
            <v>CA81206-1402</v>
          </cell>
          <cell r="H75">
            <v>8296</v>
          </cell>
          <cell r="I75" t="str">
            <v>扶桑産業</v>
          </cell>
          <cell r="J75" t="str">
            <v>0</v>
          </cell>
          <cell r="K75" t="str">
            <v>X</v>
          </cell>
          <cell r="L75">
            <v>1000</v>
          </cell>
          <cell r="M75">
            <v>0</v>
          </cell>
          <cell r="N75">
            <v>38615</v>
          </cell>
          <cell r="O75">
            <v>58440</v>
          </cell>
          <cell r="P75">
            <v>1</v>
          </cell>
          <cell r="Q75" t="str">
            <v>下限値</v>
          </cell>
          <cell r="S75">
            <v>8</v>
          </cell>
          <cell r="AC75">
            <v>0</v>
          </cell>
        </row>
        <row r="76">
          <cell r="A76" t="str">
            <v>○CA81212-5010</v>
          </cell>
          <cell r="B76" t="str">
            <v>○</v>
          </cell>
          <cell r="C76" t="str">
            <v>1:コストマスタ</v>
          </cell>
          <cell r="E76" t="str">
            <v>CA81212-5010</v>
          </cell>
          <cell r="H76">
            <v>1053</v>
          </cell>
          <cell r="I76" t="str">
            <v>ミネベア</v>
          </cell>
          <cell r="J76" t="str">
            <v>1</v>
          </cell>
          <cell r="K76" t="str">
            <v>X</v>
          </cell>
          <cell r="L76">
            <v>100</v>
          </cell>
          <cell r="M76">
            <v>20000</v>
          </cell>
          <cell r="N76">
            <v>38078</v>
          </cell>
          <cell r="O76">
            <v>39538</v>
          </cell>
          <cell r="P76">
            <v>1</v>
          </cell>
          <cell r="Q76" t="str">
            <v>下限値</v>
          </cell>
          <cell r="S76">
            <v>54</v>
          </cell>
          <cell r="AC76">
            <v>0</v>
          </cell>
        </row>
        <row r="77">
          <cell r="A77" t="str">
            <v>○CA81212-6012</v>
          </cell>
          <cell r="B77" t="str">
            <v>○</v>
          </cell>
          <cell r="C77" t="str">
            <v>1:コストマスタ</v>
          </cell>
          <cell r="E77" t="str">
            <v>CA81212-6012</v>
          </cell>
          <cell r="H77">
            <v>2912</v>
          </cell>
          <cell r="I77" t="str">
            <v>ジェイテクト</v>
          </cell>
          <cell r="J77" t="str">
            <v>1</v>
          </cell>
          <cell r="K77" t="str">
            <v>X</v>
          </cell>
          <cell r="L77">
            <v>1</v>
          </cell>
          <cell r="M77">
            <v>27000</v>
          </cell>
          <cell r="N77">
            <v>38078</v>
          </cell>
          <cell r="O77">
            <v>39538</v>
          </cell>
          <cell r="P77">
            <v>1</v>
          </cell>
          <cell r="Q77" t="str">
            <v>下限値</v>
          </cell>
          <cell r="S77">
            <v>46</v>
          </cell>
          <cell r="AC77">
            <v>0</v>
          </cell>
        </row>
        <row r="78">
          <cell r="A78" t="str">
            <v>○CA82001-0670</v>
          </cell>
          <cell r="B78" t="str">
            <v>○</v>
          </cell>
          <cell r="C78" t="str">
            <v>1:コストマスタ</v>
          </cell>
          <cell r="E78" t="str">
            <v>CA82001-0670</v>
          </cell>
          <cell r="F78" t="str">
            <v>00</v>
          </cell>
          <cell r="H78">
            <v>8883</v>
          </cell>
          <cell r="I78" t="str">
            <v>北辰工業・鶴見</v>
          </cell>
          <cell r="J78" t="str">
            <v>1</v>
          </cell>
          <cell r="K78" t="str">
            <v>X</v>
          </cell>
          <cell r="L78">
            <v>1</v>
          </cell>
          <cell r="M78">
            <v>9999999</v>
          </cell>
          <cell r="N78">
            <v>20000000</v>
          </cell>
          <cell r="O78">
            <v>58440</v>
          </cell>
          <cell r="P78">
            <v>1</v>
          </cell>
          <cell r="Q78" t="str">
            <v>下限値</v>
          </cell>
          <cell r="S78">
            <v>31</v>
          </cell>
          <cell r="AC78">
            <v>0</v>
          </cell>
        </row>
        <row r="79">
          <cell r="A79" t="str">
            <v>○CA82002-0901</v>
          </cell>
          <cell r="B79" t="str">
            <v>○</v>
          </cell>
          <cell r="C79" t="str">
            <v>1:コストマスタ</v>
          </cell>
          <cell r="E79" t="str">
            <v>CA82002-0901</v>
          </cell>
          <cell r="F79" t="str">
            <v>00</v>
          </cell>
          <cell r="H79">
            <v>5813</v>
          </cell>
          <cell r="I79" t="str">
            <v>竹内工業</v>
          </cell>
          <cell r="J79" t="str">
            <v>1</v>
          </cell>
          <cell r="K79" t="str">
            <v>X</v>
          </cell>
          <cell r="L79">
            <v>50</v>
          </cell>
          <cell r="M79">
            <v>1999</v>
          </cell>
          <cell r="N79">
            <v>20000000</v>
          </cell>
          <cell r="O79">
            <v>58440</v>
          </cell>
          <cell r="P79">
            <v>1</v>
          </cell>
          <cell r="Q79" t="str">
            <v>下限値</v>
          </cell>
          <cell r="R79">
            <v>50</v>
          </cell>
          <cell r="S79">
            <v>13</v>
          </cell>
          <cell r="T79">
            <v>500</v>
          </cell>
          <cell r="U79">
            <v>4.7</v>
          </cell>
          <cell r="AB79">
            <v>1999</v>
          </cell>
          <cell r="AC79">
            <v>0</v>
          </cell>
        </row>
        <row r="80">
          <cell r="A80" t="str">
            <v>○CA82003-0922</v>
          </cell>
          <cell r="B80" t="str">
            <v>○</v>
          </cell>
          <cell r="C80" t="str">
            <v>1:コストマスタ</v>
          </cell>
          <cell r="E80" t="str">
            <v>CA82003-0922</v>
          </cell>
          <cell r="F80" t="str">
            <v>00</v>
          </cell>
          <cell r="H80">
            <v>5813</v>
          </cell>
          <cell r="I80" t="str">
            <v>竹内工業</v>
          </cell>
          <cell r="J80" t="str">
            <v>1</v>
          </cell>
          <cell r="K80" t="str">
            <v>X</v>
          </cell>
          <cell r="L80">
            <v>1</v>
          </cell>
          <cell r="M80">
            <v>9999999</v>
          </cell>
          <cell r="N80">
            <v>20000000</v>
          </cell>
          <cell r="O80">
            <v>58440</v>
          </cell>
          <cell r="P80">
            <v>1</v>
          </cell>
          <cell r="Q80" t="str">
            <v>下限値</v>
          </cell>
          <cell r="S80">
            <v>10</v>
          </cell>
          <cell r="AC80">
            <v>0</v>
          </cell>
        </row>
        <row r="81">
          <cell r="A81" t="str">
            <v>○CA82003-0963</v>
          </cell>
          <cell r="B81" t="str">
            <v>○</v>
          </cell>
          <cell r="C81" t="str">
            <v>1:コストマスタ</v>
          </cell>
          <cell r="E81" t="str">
            <v>CA82003-0963</v>
          </cell>
          <cell r="F81" t="str">
            <v>00</v>
          </cell>
          <cell r="H81">
            <v>1434</v>
          </cell>
          <cell r="I81" t="str">
            <v>ファスコ</v>
          </cell>
          <cell r="J81" t="str">
            <v>1</v>
          </cell>
          <cell r="K81" t="str">
            <v>X</v>
          </cell>
          <cell r="L81">
            <v>1</v>
          </cell>
          <cell r="M81">
            <v>4999</v>
          </cell>
          <cell r="N81">
            <v>39315</v>
          </cell>
          <cell r="O81">
            <v>58440</v>
          </cell>
          <cell r="P81">
            <v>1</v>
          </cell>
          <cell r="Q81" t="str">
            <v>下限値</v>
          </cell>
          <cell r="S81">
            <v>9</v>
          </cell>
          <cell r="AC81">
            <v>0</v>
          </cell>
        </row>
        <row r="82">
          <cell r="A82" t="str">
            <v>○CA82003-4010</v>
          </cell>
          <cell r="B82" t="str">
            <v>○</v>
          </cell>
          <cell r="C82" t="str">
            <v>1:コストマスタ</v>
          </cell>
          <cell r="E82" t="str">
            <v>CA82003-4010</v>
          </cell>
          <cell r="F82" t="str">
            <v>00</v>
          </cell>
          <cell r="H82">
            <v>1434</v>
          </cell>
          <cell r="I82" t="str">
            <v>ファスコ</v>
          </cell>
          <cell r="J82" t="str">
            <v>1</v>
          </cell>
          <cell r="K82" t="str">
            <v>X</v>
          </cell>
          <cell r="L82">
            <v>1</v>
          </cell>
          <cell r="M82">
            <v>9999999</v>
          </cell>
          <cell r="N82">
            <v>20000000</v>
          </cell>
          <cell r="O82">
            <v>58440</v>
          </cell>
          <cell r="P82">
            <v>1</v>
          </cell>
          <cell r="Q82" t="str">
            <v>下限値</v>
          </cell>
          <cell r="S82">
            <v>4</v>
          </cell>
          <cell r="AC82">
            <v>0</v>
          </cell>
        </row>
        <row r="83">
          <cell r="A83" t="str">
            <v>○CA82102-7808</v>
          </cell>
          <cell r="B83" t="str">
            <v>○</v>
          </cell>
          <cell r="C83" t="str">
            <v>1:コストマスタ</v>
          </cell>
          <cell r="E83" t="str">
            <v>CA82102-7808</v>
          </cell>
          <cell r="H83">
            <v>8510</v>
          </cell>
          <cell r="I83" t="str">
            <v>富士セイラ</v>
          </cell>
          <cell r="J83" t="str">
            <v>1</v>
          </cell>
          <cell r="K83" t="str">
            <v>X</v>
          </cell>
          <cell r="L83">
            <v>1</v>
          </cell>
          <cell r="M83">
            <v>99999</v>
          </cell>
          <cell r="N83">
            <v>38607</v>
          </cell>
          <cell r="O83">
            <v>58440</v>
          </cell>
          <cell r="P83">
            <v>1</v>
          </cell>
          <cell r="Q83" t="str">
            <v>下限値</v>
          </cell>
          <cell r="S83">
            <v>2</v>
          </cell>
          <cell r="AC83">
            <v>0</v>
          </cell>
        </row>
        <row r="84">
          <cell r="A84" t="str">
            <v>CA82102-7808</v>
          </cell>
          <cell r="C84" t="str">
            <v>1:コストマスタ</v>
          </cell>
          <cell r="E84" t="str">
            <v>CA82102-7808</v>
          </cell>
          <cell r="H84">
            <v>5724</v>
          </cell>
          <cell r="I84" t="str">
            <v>東京鋲兼</v>
          </cell>
          <cell r="J84" t="str">
            <v>0</v>
          </cell>
          <cell r="K84" t="str">
            <v>X</v>
          </cell>
          <cell r="L84">
            <v>1</v>
          </cell>
          <cell r="M84">
            <v>99999</v>
          </cell>
          <cell r="N84">
            <v>20000000</v>
          </cell>
          <cell r="O84">
            <v>58440</v>
          </cell>
          <cell r="P84">
            <v>1</v>
          </cell>
          <cell r="Q84" t="str">
            <v>下限値</v>
          </cell>
          <cell r="S84">
            <v>1.46</v>
          </cell>
          <cell r="AC84">
            <v>0</v>
          </cell>
        </row>
        <row r="85">
          <cell r="A85" t="str">
            <v>○CA82102-7816</v>
          </cell>
          <cell r="B85" t="str">
            <v>○</v>
          </cell>
          <cell r="C85" t="str">
            <v>1:コストマスタ</v>
          </cell>
          <cell r="E85" t="str">
            <v>CA82102-7816</v>
          </cell>
          <cell r="H85">
            <v>8510</v>
          </cell>
          <cell r="I85" t="str">
            <v>富士セイラ</v>
          </cell>
          <cell r="J85" t="str">
            <v>1</v>
          </cell>
          <cell r="K85" t="str">
            <v>X</v>
          </cell>
          <cell r="L85">
            <v>1</v>
          </cell>
          <cell r="M85">
            <v>99999</v>
          </cell>
          <cell r="N85">
            <v>38607</v>
          </cell>
          <cell r="O85">
            <v>58440</v>
          </cell>
          <cell r="P85">
            <v>1</v>
          </cell>
          <cell r="Q85" t="str">
            <v>下限値</v>
          </cell>
          <cell r="S85">
            <v>1.95</v>
          </cell>
          <cell r="AC85">
            <v>0</v>
          </cell>
        </row>
        <row r="86">
          <cell r="A86" t="str">
            <v>CA82102-7816</v>
          </cell>
          <cell r="C86" t="str">
            <v>1:コストマスタ</v>
          </cell>
          <cell r="E86" t="str">
            <v>CA82102-7816</v>
          </cell>
          <cell r="H86">
            <v>5724</v>
          </cell>
          <cell r="I86" t="str">
            <v>東京鋲兼</v>
          </cell>
          <cell r="J86" t="str">
            <v>0</v>
          </cell>
          <cell r="K86" t="str">
            <v>X</v>
          </cell>
          <cell r="L86">
            <v>1</v>
          </cell>
          <cell r="M86">
            <v>99999</v>
          </cell>
          <cell r="N86">
            <v>20000000</v>
          </cell>
          <cell r="O86">
            <v>58440</v>
          </cell>
          <cell r="P86">
            <v>1</v>
          </cell>
          <cell r="Q86" t="str">
            <v>下限値</v>
          </cell>
          <cell r="S86">
            <v>1.47</v>
          </cell>
          <cell r="AC86">
            <v>0</v>
          </cell>
        </row>
        <row r="87">
          <cell r="A87" t="str">
            <v>○CA82102-7822</v>
          </cell>
          <cell r="B87" t="str">
            <v>○</v>
          </cell>
          <cell r="C87" t="str">
            <v>1:コストマスタ</v>
          </cell>
          <cell r="E87" t="str">
            <v>CA82102-7822</v>
          </cell>
          <cell r="H87">
            <v>8510</v>
          </cell>
          <cell r="I87" t="str">
            <v>富士セイラ</v>
          </cell>
          <cell r="J87" t="str">
            <v>1</v>
          </cell>
          <cell r="K87" t="str">
            <v>X</v>
          </cell>
          <cell r="L87">
            <v>1</v>
          </cell>
          <cell r="M87">
            <v>99999</v>
          </cell>
          <cell r="N87">
            <v>38607</v>
          </cell>
          <cell r="O87">
            <v>58440</v>
          </cell>
          <cell r="P87">
            <v>1</v>
          </cell>
          <cell r="Q87" t="str">
            <v>下限値</v>
          </cell>
          <cell r="S87">
            <v>2.15</v>
          </cell>
          <cell r="AC87">
            <v>0</v>
          </cell>
        </row>
        <row r="88">
          <cell r="A88" t="str">
            <v>○CA82102-7826</v>
          </cell>
          <cell r="B88" t="str">
            <v>○</v>
          </cell>
          <cell r="C88" t="str">
            <v>1:コストマスタ</v>
          </cell>
          <cell r="E88" t="str">
            <v>CA82102-7826</v>
          </cell>
          <cell r="H88">
            <v>8510</v>
          </cell>
          <cell r="I88" t="str">
            <v>富士セイラ</v>
          </cell>
          <cell r="J88" t="str">
            <v>1</v>
          </cell>
          <cell r="K88" t="str">
            <v>X</v>
          </cell>
          <cell r="L88">
            <v>1</v>
          </cell>
          <cell r="M88">
            <v>99999</v>
          </cell>
          <cell r="N88">
            <v>38607</v>
          </cell>
          <cell r="O88">
            <v>58440</v>
          </cell>
          <cell r="P88">
            <v>1</v>
          </cell>
          <cell r="Q88" t="str">
            <v>下限値</v>
          </cell>
          <cell r="S88">
            <v>2.2000000000000002</v>
          </cell>
          <cell r="AC88">
            <v>0</v>
          </cell>
        </row>
        <row r="89">
          <cell r="A89" t="str">
            <v>CA82102-7826</v>
          </cell>
          <cell r="C89" t="str">
            <v>1:コストマスタ</v>
          </cell>
          <cell r="E89" t="str">
            <v>CA82102-7826</v>
          </cell>
          <cell r="H89">
            <v>5724</v>
          </cell>
          <cell r="I89" t="str">
            <v>東京鋲兼</v>
          </cell>
          <cell r="J89" t="str">
            <v>0</v>
          </cell>
          <cell r="K89" t="str">
            <v>X</v>
          </cell>
          <cell r="L89">
            <v>1</v>
          </cell>
          <cell r="M89">
            <v>99999</v>
          </cell>
          <cell r="N89">
            <v>20000000</v>
          </cell>
          <cell r="O89">
            <v>58440</v>
          </cell>
          <cell r="P89">
            <v>1</v>
          </cell>
          <cell r="Q89" t="str">
            <v>下限値</v>
          </cell>
          <cell r="S89">
            <v>1.8</v>
          </cell>
          <cell r="AC89">
            <v>0</v>
          </cell>
        </row>
        <row r="90">
          <cell r="A90" t="str">
            <v>○CA82102-7830</v>
          </cell>
          <cell r="B90" t="str">
            <v>○</v>
          </cell>
          <cell r="C90" t="str">
            <v>1:コストマスタ</v>
          </cell>
          <cell r="E90" t="str">
            <v>CA82102-7830</v>
          </cell>
          <cell r="H90">
            <v>8510</v>
          </cell>
          <cell r="I90" t="str">
            <v>富士セイラ</v>
          </cell>
          <cell r="J90" t="str">
            <v>1</v>
          </cell>
          <cell r="K90" t="str">
            <v>X</v>
          </cell>
          <cell r="L90">
            <v>1</v>
          </cell>
          <cell r="M90">
            <v>99999</v>
          </cell>
          <cell r="N90">
            <v>38607</v>
          </cell>
          <cell r="O90">
            <v>58440</v>
          </cell>
          <cell r="P90">
            <v>1</v>
          </cell>
          <cell r="Q90" t="str">
            <v>下限値</v>
          </cell>
          <cell r="S90">
            <v>2.6</v>
          </cell>
          <cell r="AC90">
            <v>0</v>
          </cell>
        </row>
        <row r="91">
          <cell r="A91" t="str">
            <v>CA82102-7830</v>
          </cell>
          <cell r="C91" t="str">
            <v>1:コストマスタ</v>
          </cell>
          <cell r="E91" t="str">
            <v>CA82102-7830</v>
          </cell>
          <cell r="H91">
            <v>5724</v>
          </cell>
          <cell r="I91" t="str">
            <v>東京鋲兼</v>
          </cell>
          <cell r="J91" t="str">
            <v>0</v>
          </cell>
          <cell r="K91" t="str">
            <v>X</v>
          </cell>
          <cell r="L91">
            <v>1</v>
          </cell>
          <cell r="M91">
            <v>99999</v>
          </cell>
          <cell r="N91">
            <v>20000000</v>
          </cell>
          <cell r="O91">
            <v>58440</v>
          </cell>
          <cell r="P91">
            <v>1</v>
          </cell>
          <cell r="Q91" t="str">
            <v>下限値</v>
          </cell>
          <cell r="S91">
            <v>1.93</v>
          </cell>
          <cell r="AC91">
            <v>0</v>
          </cell>
        </row>
        <row r="92">
          <cell r="A92" t="str">
            <v>○CA82102-7833</v>
          </cell>
          <cell r="B92" t="str">
            <v>○</v>
          </cell>
          <cell r="C92" t="str">
            <v>1:コストマスタ</v>
          </cell>
          <cell r="E92" t="str">
            <v>CA82102-7833</v>
          </cell>
          <cell r="H92">
            <v>8510</v>
          </cell>
          <cell r="I92" t="str">
            <v>富士セイラ</v>
          </cell>
          <cell r="J92" t="str">
            <v>1</v>
          </cell>
          <cell r="K92" t="str">
            <v>X</v>
          </cell>
          <cell r="L92">
            <v>1</v>
          </cell>
          <cell r="M92">
            <v>99999</v>
          </cell>
          <cell r="N92">
            <v>38607</v>
          </cell>
          <cell r="O92">
            <v>58440</v>
          </cell>
          <cell r="P92">
            <v>1</v>
          </cell>
          <cell r="Q92" t="str">
            <v>下限値</v>
          </cell>
          <cell r="S92">
            <v>2.9</v>
          </cell>
          <cell r="AC92">
            <v>0</v>
          </cell>
        </row>
        <row r="93">
          <cell r="A93" t="str">
            <v>CA82102-7833</v>
          </cell>
          <cell r="C93" t="str">
            <v>1:コストマスタ</v>
          </cell>
          <cell r="E93" t="str">
            <v>CA82102-7833</v>
          </cell>
          <cell r="H93">
            <v>5724</v>
          </cell>
          <cell r="I93" t="str">
            <v>東京鋲兼</v>
          </cell>
          <cell r="J93" t="str">
            <v>0</v>
          </cell>
          <cell r="K93" t="str">
            <v>X</v>
          </cell>
          <cell r="L93">
            <v>1</v>
          </cell>
          <cell r="M93">
            <v>99999</v>
          </cell>
          <cell r="N93">
            <v>20000000</v>
          </cell>
          <cell r="O93">
            <v>58440</v>
          </cell>
          <cell r="P93">
            <v>1</v>
          </cell>
          <cell r="Q93" t="str">
            <v>下限値</v>
          </cell>
          <cell r="S93">
            <v>2.2000000000000002</v>
          </cell>
          <cell r="AC93">
            <v>0</v>
          </cell>
        </row>
        <row r="94">
          <cell r="A94" t="str">
            <v>○CA82203-5123</v>
          </cell>
          <cell r="B94" t="str">
            <v>○</v>
          </cell>
          <cell r="C94" t="str">
            <v>1:コストマスタ</v>
          </cell>
          <cell r="E94" t="str">
            <v>CA82203-5123</v>
          </cell>
          <cell r="H94">
            <v>9062</v>
          </cell>
          <cell r="I94" t="str">
            <v>三ツ星ベルト販賣</v>
          </cell>
          <cell r="J94" t="str">
            <v>1</v>
          </cell>
          <cell r="K94" t="str">
            <v>X</v>
          </cell>
          <cell r="L94">
            <v>1</v>
          </cell>
          <cell r="M94">
            <v>9999</v>
          </cell>
          <cell r="N94">
            <v>20000000</v>
          </cell>
          <cell r="O94">
            <v>58440</v>
          </cell>
          <cell r="P94">
            <v>1</v>
          </cell>
          <cell r="Q94" t="str">
            <v>下限値</v>
          </cell>
          <cell r="S94">
            <v>54</v>
          </cell>
          <cell r="AC94">
            <v>0</v>
          </cell>
        </row>
        <row r="95">
          <cell r="A95" t="str">
            <v>CA82203-5123</v>
          </cell>
          <cell r="C95" t="str">
            <v>2:業者別見積り</v>
          </cell>
          <cell r="D95" t="str">
            <v>0</v>
          </cell>
          <cell r="E95" t="str">
            <v>CA82203-5123</v>
          </cell>
          <cell r="F95" t="str">
            <v>05</v>
          </cell>
          <cell r="G95" t="str">
            <v>CM</v>
          </cell>
          <cell r="H95">
            <v>9062</v>
          </cell>
          <cell r="I95" t="str">
            <v>三ツ星ベルト販賣</v>
          </cell>
          <cell r="J95" t="str">
            <v>1</v>
          </cell>
          <cell r="P95">
            <v>1</v>
          </cell>
          <cell r="Q95" t="str">
            <v>上限値</v>
          </cell>
          <cell r="R95">
            <v>100</v>
          </cell>
          <cell r="S95">
            <v>54</v>
          </cell>
          <cell r="T95">
            <v>500</v>
          </cell>
          <cell r="U95">
            <v>54</v>
          </cell>
          <cell r="V95">
            <v>1000</v>
          </cell>
          <cell r="W95">
            <v>54</v>
          </cell>
          <cell r="X95">
            <v>5000</v>
          </cell>
          <cell r="Y95">
            <v>54</v>
          </cell>
        </row>
        <row r="96">
          <cell r="A96" t="str">
            <v>CA82203-5123</v>
          </cell>
          <cell r="C96" t="str">
            <v>2:業者別見積り</v>
          </cell>
          <cell r="D96" t="str">
            <v>0</v>
          </cell>
          <cell r="E96" t="str">
            <v>CA82203-5123</v>
          </cell>
          <cell r="F96" t="str">
            <v>05</v>
          </cell>
          <cell r="G96" t="str">
            <v>CM</v>
          </cell>
          <cell r="H96">
            <v>1412</v>
          </cell>
          <cell r="I96" t="str">
            <v>東日本バンドー</v>
          </cell>
          <cell r="J96" t="str">
            <v>0</v>
          </cell>
          <cell r="P96">
            <v>1</v>
          </cell>
          <cell r="Q96" t="str">
            <v>上限値</v>
          </cell>
          <cell r="R96">
            <v>100</v>
          </cell>
          <cell r="S96">
            <v>54</v>
          </cell>
          <cell r="T96">
            <v>500</v>
          </cell>
          <cell r="U96">
            <v>54</v>
          </cell>
          <cell r="V96">
            <v>1000</v>
          </cell>
          <cell r="W96">
            <v>54</v>
          </cell>
          <cell r="X96">
            <v>5000</v>
          </cell>
          <cell r="Y96">
            <v>54</v>
          </cell>
        </row>
        <row r="97">
          <cell r="A97" t="str">
            <v>○CA82204-1608</v>
          </cell>
          <cell r="B97" t="str">
            <v>○</v>
          </cell>
          <cell r="C97" t="str">
            <v>1:コストマスタ</v>
          </cell>
          <cell r="E97" t="str">
            <v>CA82204-1608</v>
          </cell>
          <cell r="F97" t="str">
            <v>00</v>
          </cell>
          <cell r="H97">
            <v>8510</v>
          </cell>
          <cell r="I97" t="str">
            <v>富士セイラ</v>
          </cell>
          <cell r="J97" t="str">
            <v>1</v>
          </cell>
          <cell r="K97" t="str">
            <v>X</v>
          </cell>
          <cell r="L97">
            <v>1</v>
          </cell>
          <cell r="M97">
            <v>9999</v>
          </cell>
          <cell r="N97">
            <v>20000000</v>
          </cell>
          <cell r="O97">
            <v>58440</v>
          </cell>
          <cell r="P97">
            <v>1</v>
          </cell>
          <cell r="Q97" t="str">
            <v>下限値</v>
          </cell>
          <cell r="S97">
            <v>3.5</v>
          </cell>
          <cell r="AC97">
            <v>0</v>
          </cell>
        </row>
        <row r="98">
          <cell r="A98" t="str">
            <v>○CA82204-2012</v>
          </cell>
          <cell r="B98" t="str">
            <v>○</v>
          </cell>
          <cell r="C98" t="str">
            <v>1:コストマスタ</v>
          </cell>
          <cell r="E98" t="str">
            <v>CA82204-2012</v>
          </cell>
          <cell r="H98">
            <v>8510</v>
          </cell>
          <cell r="I98" t="str">
            <v>富士セイラ</v>
          </cell>
          <cell r="J98" t="str">
            <v>1</v>
          </cell>
          <cell r="K98" t="str">
            <v>X</v>
          </cell>
          <cell r="L98">
            <v>1</v>
          </cell>
          <cell r="M98">
            <v>999999</v>
          </cell>
          <cell r="N98">
            <v>38888</v>
          </cell>
          <cell r="O98">
            <v>58440</v>
          </cell>
          <cell r="P98">
            <v>1</v>
          </cell>
          <cell r="Q98" t="str">
            <v>下限値</v>
          </cell>
          <cell r="S98">
            <v>4</v>
          </cell>
          <cell r="AC98">
            <v>0</v>
          </cell>
        </row>
        <row r="99">
          <cell r="A99" t="str">
            <v>○CT-TES-016NV-TKK</v>
          </cell>
          <cell r="B99" t="str">
            <v>○</v>
          </cell>
          <cell r="C99" t="str">
            <v>1:コストマスタ</v>
          </cell>
          <cell r="E99" t="str">
            <v>CT-TES-016NV-TKK</v>
          </cell>
          <cell r="H99">
            <v>5813</v>
          </cell>
          <cell r="I99" t="str">
            <v>竹内工業</v>
          </cell>
          <cell r="J99" t="str">
            <v>1</v>
          </cell>
          <cell r="K99" t="str">
            <v>X</v>
          </cell>
          <cell r="L99">
            <v>1</v>
          </cell>
          <cell r="M99">
            <v>0</v>
          </cell>
          <cell r="N99">
            <v>20000000</v>
          </cell>
          <cell r="O99">
            <v>58440</v>
          </cell>
          <cell r="P99">
            <v>1</v>
          </cell>
          <cell r="Q99" t="str">
            <v>下限値</v>
          </cell>
          <cell r="R99">
            <v>1</v>
          </cell>
          <cell r="S99">
            <v>50</v>
          </cell>
          <cell r="T99">
            <v>100</v>
          </cell>
          <cell r="U99">
            <v>10.199999999999999</v>
          </cell>
          <cell r="V99">
            <v>500</v>
          </cell>
          <cell r="W99">
            <v>8.1999999999999993</v>
          </cell>
          <cell r="AB99">
            <v>9999</v>
          </cell>
          <cell r="AC99">
            <v>0</v>
          </cell>
        </row>
        <row r="100">
          <cell r="A100" t="str">
            <v>CT-TES-016NV-TKK</v>
          </cell>
          <cell r="C100" t="str">
            <v>2:業者別見積り</v>
          </cell>
          <cell r="D100" t="str">
            <v>0</v>
          </cell>
          <cell r="E100" t="str">
            <v>CT-TES-016NV-TKK</v>
          </cell>
          <cell r="F100" t="str">
            <v>00</v>
          </cell>
          <cell r="G100" t="str">
            <v>CM</v>
          </cell>
          <cell r="H100">
            <v>5813</v>
          </cell>
          <cell r="I100" t="str">
            <v>竹内工業</v>
          </cell>
          <cell r="J100" t="str">
            <v>1</v>
          </cell>
          <cell r="P100">
            <v>1</v>
          </cell>
          <cell r="Q100" t="str">
            <v>上限値</v>
          </cell>
          <cell r="R100">
            <v>99</v>
          </cell>
          <cell r="S100">
            <v>50</v>
          </cell>
          <cell r="T100">
            <v>499</v>
          </cell>
          <cell r="U100">
            <v>12</v>
          </cell>
          <cell r="V100">
            <v>99999</v>
          </cell>
          <cell r="W100">
            <v>9</v>
          </cell>
        </row>
        <row r="101">
          <cell r="A101" t="str">
            <v>○D860-6109-X919</v>
          </cell>
          <cell r="B101" t="str">
            <v>○</v>
          </cell>
          <cell r="C101" t="str">
            <v>1:コストマスタ</v>
          </cell>
          <cell r="E101" t="str">
            <v>D860-6109-X919</v>
          </cell>
          <cell r="H101">
            <v>2407</v>
          </cell>
          <cell r="I101" t="str">
            <v>ＦＤＴＰ</v>
          </cell>
          <cell r="J101" t="str">
            <v>1</v>
          </cell>
          <cell r="K101" t="str">
            <v>X</v>
          </cell>
          <cell r="L101">
            <v>50</v>
          </cell>
          <cell r="M101">
            <v>9999</v>
          </cell>
          <cell r="N101">
            <v>39371</v>
          </cell>
          <cell r="O101">
            <v>58440</v>
          </cell>
          <cell r="P101">
            <v>1</v>
          </cell>
          <cell r="Q101" t="str">
            <v>下限値</v>
          </cell>
          <cell r="S101">
            <v>13.36</v>
          </cell>
          <cell r="AC101">
            <v>0</v>
          </cell>
        </row>
        <row r="102">
          <cell r="A102" t="str">
            <v>○F6-BA4-010200</v>
          </cell>
          <cell r="B102" t="str">
            <v>○</v>
          </cell>
          <cell r="C102" t="str">
            <v>1:コストマスタ</v>
          </cell>
          <cell r="E102" t="str">
            <v>F6-BA4-010200</v>
          </cell>
          <cell r="H102">
            <v>8510</v>
          </cell>
          <cell r="I102" t="str">
            <v>富士セイラ</v>
          </cell>
          <cell r="J102" t="str">
            <v>1</v>
          </cell>
          <cell r="K102" t="str">
            <v>X</v>
          </cell>
          <cell r="L102">
            <v>1000</v>
          </cell>
          <cell r="M102">
            <v>999000</v>
          </cell>
          <cell r="N102">
            <v>38995</v>
          </cell>
          <cell r="O102">
            <v>58440</v>
          </cell>
          <cell r="P102">
            <v>1</v>
          </cell>
          <cell r="Q102" t="str">
            <v>下限値</v>
          </cell>
          <cell r="S102">
            <v>4.95</v>
          </cell>
          <cell r="AC102">
            <v>0</v>
          </cell>
        </row>
        <row r="103">
          <cell r="A103" t="str">
            <v>○F6-ER4-S</v>
          </cell>
          <cell r="B103" t="str">
            <v>○</v>
          </cell>
          <cell r="C103" t="str">
            <v>1:コストマスタ</v>
          </cell>
          <cell r="E103" t="str">
            <v>F6-ER4-S</v>
          </cell>
          <cell r="H103">
            <v>8510</v>
          </cell>
          <cell r="I103" t="str">
            <v>富士セイラ</v>
          </cell>
          <cell r="J103" t="str">
            <v>1</v>
          </cell>
          <cell r="K103" t="str">
            <v>X</v>
          </cell>
          <cell r="L103">
            <v>1</v>
          </cell>
          <cell r="M103">
            <v>100000</v>
          </cell>
          <cell r="N103">
            <v>39000</v>
          </cell>
          <cell r="O103">
            <v>58440</v>
          </cell>
          <cell r="P103">
            <v>1</v>
          </cell>
          <cell r="Q103" t="str">
            <v>下限値</v>
          </cell>
          <cell r="S103">
            <v>0.74</v>
          </cell>
          <cell r="AC103">
            <v>0</v>
          </cell>
        </row>
        <row r="104">
          <cell r="A104" t="str">
            <v>○F6-ER5-S</v>
          </cell>
          <cell r="B104" t="str">
            <v>○</v>
          </cell>
          <cell r="C104" t="str">
            <v>1:コストマスタ</v>
          </cell>
          <cell r="E104" t="str">
            <v>F6-ER5-S</v>
          </cell>
          <cell r="H104">
            <v>8510</v>
          </cell>
          <cell r="I104" t="str">
            <v>富士セイラ</v>
          </cell>
          <cell r="J104" t="str">
            <v>0</v>
          </cell>
          <cell r="K104" t="str">
            <v>X</v>
          </cell>
          <cell r="L104">
            <v>1</v>
          </cell>
          <cell r="M104">
            <v>99999</v>
          </cell>
          <cell r="N104">
            <v>20000000</v>
          </cell>
          <cell r="O104">
            <v>58440</v>
          </cell>
          <cell r="P104">
            <v>1</v>
          </cell>
          <cell r="Q104" t="str">
            <v>下限値</v>
          </cell>
          <cell r="S104">
            <v>0.7</v>
          </cell>
          <cell r="AC104">
            <v>0</v>
          </cell>
        </row>
        <row r="105">
          <cell r="A105" t="str">
            <v>○F6-ER6-S</v>
          </cell>
          <cell r="B105" t="str">
            <v>○</v>
          </cell>
          <cell r="C105" t="str">
            <v>1:コストマスタ</v>
          </cell>
          <cell r="E105" t="str">
            <v>F6-ER6-S</v>
          </cell>
          <cell r="H105">
            <v>8510</v>
          </cell>
          <cell r="I105" t="str">
            <v>富士セイラ</v>
          </cell>
          <cell r="J105" t="str">
            <v>0</v>
          </cell>
          <cell r="K105" t="str">
            <v>X</v>
          </cell>
          <cell r="L105">
            <v>1</v>
          </cell>
          <cell r="M105">
            <v>100000</v>
          </cell>
          <cell r="N105">
            <v>20000000</v>
          </cell>
          <cell r="O105">
            <v>58440</v>
          </cell>
          <cell r="P105">
            <v>1</v>
          </cell>
          <cell r="Q105" t="str">
            <v>下限値</v>
          </cell>
          <cell r="S105">
            <v>1.25</v>
          </cell>
          <cell r="AC105">
            <v>0</v>
          </cell>
        </row>
        <row r="106">
          <cell r="A106" t="str">
            <v>○F6-NYBT1</v>
          </cell>
          <cell r="B106" t="str">
            <v>○</v>
          </cell>
          <cell r="C106" t="str">
            <v>1:コストマスタ</v>
          </cell>
          <cell r="E106" t="str">
            <v>F6-NYBT1</v>
          </cell>
          <cell r="F106" t="str">
            <v>00</v>
          </cell>
          <cell r="H106">
            <v>1168</v>
          </cell>
          <cell r="I106" t="str">
            <v>阿部電材</v>
          </cell>
          <cell r="J106" t="str">
            <v>1</v>
          </cell>
          <cell r="K106" t="str">
            <v>X</v>
          </cell>
          <cell r="L106">
            <v>1000</v>
          </cell>
          <cell r="M106">
            <v>99999</v>
          </cell>
          <cell r="N106">
            <v>39178</v>
          </cell>
          <cell r="O106">
            <v>58440</v>
          </cell>
          <cell r="P106">
            <v>1</v>
          </cell>
          <cell r="Q106" t="str">
            <v>下限値</v>
          </cell>
          <cell r="S106">
            <v>0.45</v>
          </cell>
          <cell r="AC106">
            <v>0</v>
          </cell>
        </row>
        <row r="107">
          <cell r="A107" t="str">
            <v>F6-NYBT1</v>
          </cell>
          <cell r="C107" t="str">
            <v>1:コストマスタ</v>
          </cell>
          <cell r="E107" t="str">
            <v>F6-NYBT1</v>
          </cell>
          <cell r="H107">
            <v>1434</v>
          </cell>
          <cell r="I107" t="str">
            <v>ファスコ</v>
          </cell>
          <cell r="J107" t="str">
            <v>0</v>
          </cell>
          <cell r="K107" t="str">
            <v>X</v>
          </cell>
          <cell r="L107">
            <v>1000</v>
          </cell>
          <cell r="M107">
            <v>0</v>
          </cell>
          <cell r="N107">
            <v>38517</v>
          </cell>
          <cell r="O107">
            <v>58440</v>
          </cell>
          <cell r="P107">
            <v>1</v>
          </cell>
          <cell r="Q107" t="str">
            <v>下限値</v>
          </cell>
          <cell r="S107">
            <v>0.43</v>
          </cell>
          <cell r="AC107">
            <v>0</v>
          </cell>
        </row>
        <row r="108">
          <cell r="A108" t="str">
            <v>F6-NYBT1</v>
          </cell>
          <cell r="C108" t="str">
            <v>2:業者別見積り</v>
          </cell>
          <cell r="D108" t="str">
            <v>0</v>
          </cell>
          <cell r="E108" t="str">
            <v>F6-NYBT1</v>
          </cell>
          <cell r="F108" t="str">
            <v>00</v>
          </cell>
          <cell r="G108" t="str">
            <v>CM</v>
          </cell>
          <cell r="H108">
            <v>6108</v>
          </cell>
          <cell r="I108" t="str">
            <v>東京発條</v>
          </cell>
          <cell r="J108" t="str">
            <v>1</v>
          </cell>
          <cell r="P108">
            <v>1</v>
          </cell>
          <cell r="Q108" t="str">
            <v>上限値</v>
          </cell>
          <cell r="S108">
            <v>1.59</v>
          </cell>
          <cell r="BH108" t="str">
            <v>下搬送（東発ユニット一括購入）</v>
          </cell>
        </row>
        <row r="109">
          <cell r="A109" t="str">
            <v>○F6-NYC10R5</v>
          </cell>
          <cell r="B109" t="str">
            <v>○</v>
          </cell>
          <cell r="C109" t="str">
            <v>1:コストマスタ</v>
          </cell>
          <cell r="E109" t="str">
            <v>F6-NYC10R5</v>
          </cell>
          <cell r="F109" t="str">
            <v>00</v>
          </cell>
          <cell r="H109">
            <v>1434</v>
          </cell>
          <cell r="I109" t="str">
            <v>ファスコ</v>
          </cell>
          <cell r="J109" t="str">
            <v>1</v>
          </cell>
          <cell r="K109" t="str">
            <v>X</v>
          </cell>
          <cell r="L109">
            <v>1</v>
          </cell>
          <cell r="M109">
            <v>9999999</v>
          </cell>
          <cell r="N109">
            <v>20000000</v>
          </cell>
          <cell r="O109">
            <v>58440</v>
          </cell>
          <cell r="P109">
            <v>1</v>
          </cell>
          <cell r="Q109" t="str">
            <v>下限値</v>
          </cell>
          <cell r="S109">
            <v>2.8</v>
          </cell>
          <cell r="AC109">
            <v>0</v>
          </cell>
        </row>
        <row r="110">
          <cell r="A110" t="str">
            <v>○F6-NYC13R5</v>
          </cell>
          <cell r="B110" t="str">
            <v>○</v>
          </cell>
          <cell r="C110" t="str">
            <v>1:コストマスタ</v>
          </cell>
          <cell r="E110" t="str">
            <v>F6-NYC13R5</v>
          </cell>
          <cell r="F110" t="str">
            <v>00</v>
          </cell>
          <cell r="H110">
            <v>1434</v>
          </cell>
          <cell r="I110" t="str">
            <v>ファスコ</v>
          </cell>
          <cell r="J110" t="str">
            <v>1</v>
          </cell>
          <cell r="K110" t="str">
            <v>X</v>
          </cell>
          <cell r="L110">
            <v>1</v>
          </cell>
          <cell r="M110">
            <v>9999999</v>
          </cell>
          <cell r="N110">
            <v>20000000</v>
          </cell>
          <cell r="O110">
            <v>58440</v>
          </cell>
          <cell r="P110">
            <v>1</v>
          </cell>
          <cell r="Q110" t="str">
            <v>下限値</v>
          </cell>
          <cell r="S110">
            <v>4.2</v>
          </cell>
          <cell r="AC110">
            <v>0</v>
          </cell>
        </row>
        <row r="111">
          <cell r="A111" t="str">
            <v>○F6-PS1R6-8S</v>
          </cell>
          <cell r="B111" t="str">
            <v>○</v>
          </cell>
          <cell r="C111" t="str">
            <v>1:コストマスタ</v>
          </cell>
          <cell r="E111" t="str">
            <v>F6-PS1R6-8S</v>
          </cell>
          <cell r="H111">
            <v>8510</v>
          </cell>
          <cell r="I111" t="str">
            <v>富士セイラ</v>
          </cell>
          <cell r="J111" t="str">
            <v>0</v>
          </cell>
          <cell r="K111" t="str">
            <v>X</v>
          </cell>
          <cell r="L111">
            <v>1</v>
          </cell>
          <cell r="M111">
            <v>19999</v>
          </cell>
          <cell r="N111">
            <v>39000</v>
          </cell>
          <cell r="O111">
            <v>58440</v>
          </cell>
          <cell r="P111">
            <v>1</v>
          </cell>
          <cell r="Q111" t="str">
            <v>下限値</v>
          </cell>
          <cell r="S111">
            <v>3</v>
          </cell>
          <cell r="AC111">
            <v>0</v>
          </cell>
        </row>
        <row r="112">
          <cell r="A112" t="str">
            <v>○F6-PS2-10S</v>
          </cell>
          <cell r="B112" t="str">
            <v>○</v>
          </cell>
          <cell r="C112" t="str">
            <v>1:コストマスタ</v>
          </cell>
          <cell r="E112" t="str">
            <v>F6-PS2-10S</v>
          </cell>
          <cell r="H112">
            <v>8510</v>
          </cell>
          <cell r="I112" t="str">
            <v>富士セイラ</v>
          </cell>
          <cell r="J112" t="str">
            <v>1</v>
          </cell>
          <cell r="K112" t="str">
            <v>X</v>
          </cell>
          <cell r="L112">
            <v>1000</v>
          </cell>
          <cell r="M112">
            <v>1000</v>
          </cell>
          <cell r="N112">
            <v>20000000</v>
          </cell>
          <cell r="O112">
            <v>58440</v>
          </cell>
          <cell r="P112">
            <v>1</v>
          </cell>
          <cell r="Q112" t="str">
            <v>下限値</v>
          </cell>
          <cell r="S112">
            <v>3</v>
          </cell>
          <cell r="AC112">
            <v>0</v>
          </cell>
        </row>
        <row r="113">
          <cell r="A113" t="str">
            <v>○F6-PS2-18S</v>
          </cell>
          <cell r="B113" t="str">
            <v>○</v>
          </cell>
          <cell r="C113" t="str">
            <v>1:コストマスタ</v>
          </cell>
          <cell r="E113" t="str">
            <v>F6-PS2-18S</v>
          </cell>
          <cell r="H113">
            <v>8510</v>
          </cell>
          <cell r="I113" t="str">
            <v>富士セイラ</v>
          </cell>
          <cell r="J113" t="str">
            <v>1</v>
          </cell>
          <cell r="K113" t="str">
            <v>X</v>
          </cell>
          <cell r="L113">
            <v>1</v>
          </cell>
          <cell r="M113">
            <v>99999</v>
          </cell>
          <cell r="N113">
            <v>38692</v>
          </cell>
          <cell r="O113">
            <v>58440</v>
          </cell>
          <cell r="P113">
            <v>1</v>
          </cell>
          <cell r="Q113" t="str">
            <v>下限値</v>
          </cell>
          <cell r="S113">
            <v>3.3</v>
          </cell>
          <cell r="AC113">
            <v>0</v>
          </cell>
        </row>
        <row r="114">
          <cell r="A114" t="str">
            <v>○F6-PS2-20S</v>
          </cell>
          <cell r="B114" t="str">
            <v>○</v>
          </cell>
          <cell r="C114" t="str">
            <v>1:コストマスタ</v>
          </cell>
          <cell r="E114" t="str">
            <v>F6-PS2-20S</v>
          </cell>
          <cell r="H114">
            <v>8510</v>
          </cell>
          <cell r="I114" t="str">
            <v>富士セイラ</v>
          </cell>
          <cell r="J114" t="str">
            <v>1</v>
          </cell>
          <cell r="K114" t="str">
            <v>X</v>
          </cell>
          <cell r="L114">
            <v>1000</v>
          </cell>
          <cell r="M114">
            <v>1000</v>
          </cell>
          <cell r="N114">
            <v>20000000</v>
          </cell>
          <cell r="O114">
            <v>58440</v>
          </cell>
          <cell r="P114">
            <v>1</v>
          </cell>
          <cell r="Q114" t="str">
            <v>下限値</v>
          </cell>
          <cell r="S114">
            <v>3.3</v>
          </cell>
          <cell r="AC114">
            <v>0</v>
          </cell>
        </row>
        <row r="115">
          <cell r="A115" t="str">
            <v>○F6-SAKT3-04161</v>
          </cell>
          <cell r="B115" t="str">
            <v>○</v>
          </cell>
          <cell r="C115" t="str">
            <v>1:コストマスタ</v>
          </cell>
          <cell r="E115" t="str">
            <v>F6-SAKT3-04161</v>
          </cell>
          <cell r="F115" t="str">
            <v>00</v>
          </cell>
          <cell r="H115">
            <v>8510</v>
          </cell>
          <cell r="I115" t="str">
            <v>富士セイラ</v>
          </cell>
          <cell r="J115" t="str">
            <v>1</v>
          </cell>
          <cell r="K115" t="str">
            <v>X</v>
          </cell>
          <cell r="L115">
            <v>1</v>
          </cell>
          <cell r="M115">
            <v>90000</v>
          </cell>
          <cell r="N115">
            <v>20000000</v>
          </cell>
          <cell r="O115">
            <v>58440</v>
          </cell>
          <cell r="P115">
            <v>1</v>
          </cell>
          <cell r="Q115" t="str">
            <v>下限値</v>
          </cell>
          <cell r="S115">
            <v>2.83</v>
          </cell>
          <cell r="AC115">
            <v>0</v>
          </cell>
        </row>
        <row r="116">
          <cell r="A116" t="str">
            <v>○F6-SBD3-06121</v>
          </cell>
          <cell r="B116" t="str">
            <v>○</v>
          </cell>
          <cell r="C116" t="str">
            <v>1:コストマスタ</v>
          </cell>
          <cell r="E116" t="str">
            <v>F6-SBD3-06121</v>
          </cell>
          <cell r="H116">
            <v>8510</v>
          </cell>
          <cell r="I116" t="str">
            <v>富士セイラ</v>
          </cell>
          <cell r="J116" t="str">
            <v>1</v>
          </cell>
          <cell r="K116" t="str">
            <v>X</v>
          </cell>
          <cell r="L116">
            <v>1</v>
          </cell>
          <cell r="M116">
            <v>100000</v>
          </cell>
          <cell r="N116">
            <v>39000</v>
          </cell>
          <cell r="O116">
            <v>58440</v>
          </cell>
          <cell r="P116">
            <v>1</v>
          </cell>
          <cell r="Q116" t="str">
            <v>下限値</v>
          </cell>
          <cell r="S116">
            <v>0.59</v>
          </cell>
          <cell r="AC116">
            <v>0</v>
          </cell>
        </row>
        <row r="117">
          <cell r="A117" t="str">
            <v>○F6-SN2TPG3-06</v>
          </cell>
          <cell r="B117" t="str">
            <v>○</v>
          </cell>
          <cell r="C117" t="str">
            <v>1:コストマスタ</v>
          </cell>
          <cell r="E117" t="str">
            <v>F6-SN2TPG3-06</v>
          </cell>
          <cell r="H117">
            <v>8510</v>
          </cell>
          <cell r="I117" t="str">
            <v>富士セイラ</v>
          </cell>
          <cell r="J117" t="str">
            <v>1</v>
          </cell>
          <cell r="K117" t="str">
            <v>X</v>
          </cell>
          <cell r="L117">
            <v>1000</v>
          </cell>
          <cell r="M117">
            <v>1000</v>
          </cell>
          <cell r="N117">
            <v>39000</v>
          </cell>
          <cell r="O117">
            <v>58440</v>
          </cell>
          <cell r="P117">
            <v>1</v>
          </cell>
          <cell r="Q117" t="str">
            <v>下限値</v>
          </cell>
          <cell r="S117">
            <v>0.75</v>
          </cell>
          <cell r="AC117">
            <v>0</v>
          </cell>
        </row>
        <row r="118">
          <cell r="A118" t="str">
            <v>○F6-SN2TPG3-08</v>
          </cell>
          <cell r="B118" t="str">
            <v>○</v>
          </cell>
          <cell r="C118" t="str">
            <v>1:コストマスタ</v>
          </cell>
          <cell r="E118" t="str">
            <v>F6-SN2TPG3-08</v>
          </cell>
          <cell r="H118">
            <v>8510</v>
          </cell>
          <cell r="I118" t="str">
            <v>富士セイラ</v>
          </cell>
          <cell r="J118" t="str">
            <v>0</v>
          </cell>
          <cell r="K118" t="str">
            <v>X</v>
          </cell>
          <cell r="L118">
            <v>1000</v>
          </cell>
          <cell r="M118">
            <v>999999</v>
          </cell>
          <cell r="N118">
            <v>39000</v>
          </cell>
          <cell r="O118">
            <v>58440</v>
          </cell>
          <cell r="P118">
            <v>1</v>
          </cell>
          <cell r="Q118" t="str">
            <v>下限値</v>
          </cell>
          <cell r="S118">
            <v>0.75</v>
          </cell>
          <cell r="AC118">
            <v>0</v>
          </cell>
        </row>
        <row r="119">
          <cell r="A119" t="str">
            <v>○F6-SN2TPG4-08</v>
          </cell>
          <cell r="B119" t="str">
            <v>○</v>
          </cell>
          <cell r="C119" t="str">
            <v>1:コストマスタ</v>
          </cell>
          <cell r="E119" t="str">
            <v>F6-SN2TPG4-08</v>
          </cell>
          <cell r="H119">
            <v>8510</v>
          </cell>
          <cell r="I119" t="str">
            <v>富士セイラ</v>
          </cell>
          <cell r="J119" t="str">
            <v>1</v>
          </cell>
          <cell r="K119" t="str">
            <v>X</v>
          </cell>
          <cell r="L119">
            <v>1000</v>
          </cell>
          <cell r="M119">
            <v>999999</v>
          </cell>
          <cell r="N119">
            <v>38869</v>
          </cell>
          <cell r="O119">
            <v>58440</v>
          </cell>
          <cell r="P119">
            <v>1</v>
          </cell>
          <cell r="Q119" t="str">
            <v>下限値</v>
          </cell>
          <cell r="S119">
            <v>1.4</v>
          </cell>
          <cell r="AC119">
            <v>0</v>
          </cell>
        </row>
        <row r="120">
          <cell r="A120" t="str">
            <v>○F6-SW2N2R5-08121</v>
          </cell>
          <cell r="B120" t="str">
            <v>○</v>
          </cell>
          <cell r="C120" t="str">
            <v>1:コストマスタ</v>
          </cell>
          <cell r="E120" t="str">
            <v>F6-SW2N2R5-08121</v>
          </cell>
          <cell r="H120">
            <v>8510</v>
          </cell>
          <cell r="I120" t="str">
            <v>富士セイラ</v>
          </cell>
          <cell r="J120" t="str">
            <v>1</v>
          </cell>
          <cell r="K120" t="str">
            <v>X</v>
          </cell>
          <cell r="L120">
            <v>1</v>
          </cell>
          <cell r="M120">
            <v>20000</v>
          </cell>
          <cell r="N120">
            <v>39063</v>
          </cell>
          <cell r="O120">
            <v>58440</v>
          </cell>
          <cell r="P120">
            <v>1</v>
          </cell>
          <cell r="Q120" t="str">
            <v>下限値</v>
          </cell>
          <cell r="S120">
            <v>0.73</v>
          </cell>
          <cell r="AC120">
            <v>0</v>
          </cell>
        </row>
        <row r="121">
          <cell r="A121" t="str">
            <v>○F6-SW2N3-06121</v>
          </cell>
          <cell r="B121" t="str">
            <v>○</v>
          </cell>
          <cell r="C121" t="str">
            <v>1:コストマスタ</v>
          </cell>
          <cell r="E121" t="str">
            <v>F6-SW2N3-06121</v>
          </cell>
          <cell r="H121">
            <v>8510</v>
          </cell>
          <cell r="I121" t="str">
            <v>富士セイラ</v>
          </cell>
          <cell r="J121" t="str">
            <v>1</v>
          </cell>
          <cell r="K121" t="str">
            <v>X</v>
          </cell>
          <cell r="L121">
            <v>1</v>
          </cell>
          <cell r="M121">
            <v>99999</v>
          </cell>
          <cell r="N121">
            <v>20000000</v>
          </cell>
          <cell r="O121">
            <v>58440</v>
          </cell>
          <cell r="P121">
            <v>1</v>
          </cell>
          <cell r="Q121" t="str">
            <v>下限値</v>
          </cell>
          <cell r="S121">
            <v>0.55000000000000004</v>
          </cell>
          <cell r="AC121">
            <v>0</v>
          </cell>
        </row>
        <row r="122">
          <cell r="A122" t="str">
            <v>F6-SW2N3-06121</v>
          </cell>
          <cell r="C122" t="str">
            <v>4:概算見積り</v>
          </cell>
          <cell r="D122" t="str">
            <v>1</v>
          </cell>
          <cell r="E122" t="str">
            <v>F6-SW2N3-06121</v>
          </cell>
          <cell r="F122" t="str">
            <v>00</v>
          </cell>
          <cell r="G122" t="str">
            <v>CT</v>
          </cell>
          <cell r="R122">
            <v>50</v>
          </cell>
          <cell r="S122">
            <v>1</v>
          </cell>
          <cell r="T122">
            <v>100</v>
          </cell>
          <cell r="U122">
            <v>1</v>
          </cell>
          <cell r="V122">
            <v>300</v>
          </cell>
          <cell r="W122">
            <v>1</v>
          </cell>
        </row>
        <row r="123">
          <cell r="A123" t="str">
            <v>○F6-SW2N3-08121</v>
          </cell>
          <cell r="B123" t="str">
            <v>○</v>
          </cell>
          <cell r="C123" t="str">
            <v>1:コストマスタ</v>
          </cell>
          <cell r="E123" t="str">
            <v>F6-SW2N3-08121</v>
          </cell>
          <cell r="H123">
            <v>8510</v>
          </cell>
          <cell r="I123" t="str">
            <v>富士セイラ</v>
          </cell>
          <cell r="J123" t="str">
            <v>1</v>
          </cell>
          <cell r="K123" t="str">
            <v>X</v>
          </cell>
          <cell r="L123">
            <v>1</v>
          </cell>
          <cell r="M123">
            <v>99999</v>
          </cell>
          <cell r="N123">
            <v>39062</v>
          </cell>
          <cell r="O123">
            <v>58440</v>
          </cell>
          <cell r="P123">
            <v>1</v>
          </cell>
          <cell r="Q123" t="str">
            <v>下限値</v>
          </cell>
          <cell r="S123">
            <v>0.59</v>
          </cell>
          <cell r="AC123">
            <v>0</v>
          </cell>
        </row>
        <row r="124">
          <cell r="A124" t="str">
            <v>○F6-SW2N3-12121</v>
          </cell>
          <cell r="B124" t="str">
            <v>○</v>
          </cell>
          <cell r="C124" t="str">
            <v>1:コストマスタ</v>
          </cell>
          <cell r="E124" t="str">
            <v>F6-SW2N3-12121</v>
          </cell>
          <cell r="H124">
            <v>8510</v>
          </cell>
          <cell r="I124" t="str">
            <v>富士セイラ</v>
          </cell>
          <cell r="J124" t="str">
            <v>0</v>
          </cell>
          <cell r="K124" t="str">
            <v>X</v>
          </cell>
          <cell r="L124">
            <v>1</v>
          </cell>
          <cell r="M124">
            <v>20000</v>
          </cell>
          <cell r="N124">
            <v>39000</v>
          </cell>
          <cell r="O124">
            <v>58440</v>
          </cell>
          <cell r="P124">
            <v>1</v>
          </cell>
          <cell r="Q124" t="str">
            <v>下限値</v>
          </cell>
          <cell r="S124">
            <v>0.8</v>
          </cell>
          <cell r="AC124">
            <v>0</v>
          </cell>
        </row>
        <row r="125">
          <cell r="A125" t="str">
            <v>○F6-SW2N4-08121</v>
          </cell>
          <cell r="B125" t="str">
            <v>○</v>
          </cell>
          <cell r="C125" t="str">
            <v>1:コストマスタ</v>
          </cell>
          <cell r="E125" t="str">
            <v>F6-SW2N4-08121</v>
          </cell>
          <cell r="H125">
            <v>8510</v>
          </cell>
          <cell r="I125" t="str">
            <v>富士セイラ</v>
          </cell>
          <cell r="J125" t="str">
            <v>1</v>
          </cell>
          <cell r="K125" t="str">
            <v>X</v>
          </cell>
          <cell r="L125">
            <v>10</v>
          </cell>
          <cell r="M125">
            <v>19999</v>
          </cell>
          <cell r="N125">
            <v>39070</v>
          </cell>
          <cell r="O125">
            <v>58440</v>
          </cell>
          <cell r="P125">
            <v>1</v>
          </cell>
          <cell r="Q125" t="str">
            <v>下限値</v>
          </cell>
          <cell r="S125">
            <v>0.95</v>
          </cell>
          <cell r="AC125">
            <v>0</v>
          </cell>
        </row>
        <row r="126">
          <cell r="A126" t="str">
            <v>○F6-SW2N4-12121</v>
          </cell>
          <cell r="B126" t="str">
            <v>○</v>
          </cell>
          <cell r="C126" t="str">
            <v>1:コストマスタ</v>
          </cell>
          <cell r="E126" t="str">
            <v>F6-SW2N4-12121</v>
          </cell>
          <cell r="H126">
            <v>8510</v>
          </cell>
          <cell r="I126" t="str">
            <v>富士セイラ</v>
          </cell>
          <cell r="J126" t="str">
            <v>0</v>
          </cell>
          <cell r="K126" t="str">
            <v>X</v>
          </cell>
          <cell r="L126">
            <v>1</v>
          </cell>
          <cell r="M126">
            <v>19999</v>
          </cell>
          <cell r="N126">
            <v>39000</v>
          </cell>
          <cell r="O126">
            <v>58440</v>
          </cell>
          <cell r="P126">
            <v>1</v>
          </cell>
          <cell r="Q126" t="str">
            <v>下限値</v>
          </cell>
          <cell r="S126">
            <v>1.1000000000000001</v>
          </cell>
          <cell r="AC126">
            <v>0</v>
          </cell>
        </row>
        <row r="127">
          <cell r="A127" t="str">
            <v>○F6-WB4-121</v>
          </cell>
          <cell r="B127" t="str">
            <v>○</v>
          </cell>
          <cell r="C127" t="str">
            <v>1:コストマスタ</v>
          </cell>
          <cell r="E127" t="str">
            <v>F6-WB4-121</v>
          </cell>
          <cell r="H127">
            <v>8510</v>
          </cell>
          <cell r="I127" t="str">
            <v>富士セイラ</v>
          </cell>
          <cell r="J127" t="str">
            <v>0</v>
          </cell>
          <cell r="K127" t="str">
            <v>X</v>
          </cell>
          <cell r="L127">
            <v>1</v>
          </cell>
          <cell r="M127">
            <v>20000</v>
          </cell>
          <cell r="N127">
            <v>39000</v>
          </cell>
          <cell r="O127">
            <v>58440</v>
          </cell>
          <cell r="P127">
            <v>1</v>
          </cell>
          <cell r="Q127" t="str">
            <v>下限値</v>
          </cell>
          <cell r="S127">
            <v>0.55000000000000004</v>
          </cell>
          <cell r="AC127">
            <v>0</v>
          </cell>
        </row>
        <row r="128">
          <cell r="A128" t="str">
            <v>○F6-WK5-121</v>
          </cell>
          <cell r="B128" t="str">
            <v>○</v>
          </cell>
          <cell r="C128" t="str">
            <v>1:コストマスタ</v>
          </cell>
          <cell r="E128" t="str">
            <v>F6-WK5-121</v>
          </cell>
          <cell r="H128">
            <v>8510</v>
          </cell>
          <cell r="I128" t="str">
            <v>富士セイラ</v>
          </cell>
          <cell r="J128" t="str">
            <v>1</v>
          </cell>
          <cell r="K128" t="str">
            <v>X</v>
          </cell>
          <cell r="L128">
            <v>1000</v>
          </cell>
          <cell r="M128">
            <v>1000</v>
          </cell>
          <cell r="N128">
            <v>20000000</v>
          </cell>
          <cell r="O128">
            <v>58440</v>
          </cell>
          <cell r="P128">
            <v>1</v>
          </cell>
          <cell r="Q128" t="str">
            <v>下限値</v>
          </cell>
          <cell r="S128">
            <v>0.65</v>
          </cell>
          <cell r="AC128">
            <v>0</v>
          </cell>
        </row>
        <row r="129">
          <cell r="A129" t="str">
            <v>○F6-WM3-121</v>
          </cell>
          <cell r="B129" t="str">
            <v>○</v>
          </cell>
          <cell r="C129" t="str">
            <v>1:コストマスタ</v>
          </cell>
          <cell r="E129" t="str">
            <v>F6-WM3-121</v>
          </cell>
          <cell r="H129">
            <v>8510</v>
          </cell>
          <cell r="I129" t="str">
            <v>富士セイラ</v>
          </cell>
          <cell r="J129" t="str">
            <v>1</v>
          </cell>
          <cell r="K129" t="str">
            <v>X</v>
          </cell>
          <cell r="L129">
            <v>10</v>
          </cell>
          <cell r="M129">
            <v>19999</v>
          </cell>
          <cell r="N129">
            <v>39027</v>
          </cell>
          <cell r="O129">
            <v>58440</v>
          </cell>
          <cell r="P129">
            <v>1</v>
          </cell>
          <cell r="Q129" t="str">
            <v>下限値</v>
          </cell>
          <cell r="S129">
            <v>0.23</v>
          </cell>
          <cell r="AC129">
            <v>0</v>
          </cell>
        </row>
        <row r="130">
          <cell r="A130" t="str">
            <v>○F6-WM4-121</v>
          </cell>
          <cell r="B130" t="str">
            <v>○</v>
          </cell>
          <cell r="C130" t="str">
            <v>1:コストマスタ</v>
          </cell>
          <cell r="E130" t="str">
            <v>F6-WM4-121</v>
          </cell>
          <cell r="H130">
            <v>8510</v>
          </cell>
          <cell r="I130" t="str">
            <v>富士セイラ</v>
          </cell>
          <cell r="J130" t="str">
            <v>0</v>
          </cell>
          <cell r="K130" t="str">
            <v>X</v>
          </cell>
          <cell r="L130">
            <v>1</v>
          </cell>
          <cell r="M130">
            <v>19999</v>
          </cell>
          <cell r="N130">
            <v>39000</v>
          </cell>
          <cell r="O130">
            <v>58440</v>
          </cell>
          <cell r="P130">
            <v>1</v>
          </cell>
          <cell r="Q130" t="str">
            <v>下限値</v>
          </cell>
          <cell r="S130">
            <v>0.6</v>
          </cell>
          <cell r="AC130">
            <v>0</v>
          </cell>
        </row>
        <row r="131">
          <cell r="A131" t="str">
            <v>○F7-ACTRAG1R25-4</v>
          </cell>
          <cell r="B131" t="str">
            <v>○</v>
          </cell>
          <cell r="C131" t="str">
            <v>1:コストマスタ</v>
          </cell>
          <cell r="E131" t="str">
            <v>F7-ACTRAG1R25-4</v>
          </cell>
          <cell r="H131">
            <v>9183</v>
          </cell>
          <cell r="I131" t="str">
            <v>日本圧着端子製造</v>
          </cell>
          <cell r="J131" t="str">
            <v>0</v>
          </cell>
          <cell r="K131" t="str">
            <v>X</v>
          </cell>
          <cell r="L131">
            <v>0</v>
          </cell>
          <cell r="M131">
            <v>0</v>
          </cell>
          <cell r="N131">
            <v>38884</v>
          </cell>
          <cell r="O131">
            <v>58440</v>
          </cell>
          <cell r="P131">
            <v>1</v>
          </cell>
          <cell r="Q131" t="str">
            <v>下限値</v>
          </cell>
          <cell r="S131">
            <v>2.8</v>
          </cell>
          <cell r="AC131">
            <v>0</v>
          </cell>
        </row>
        <row r="132">
          <cell r="A132" t="str">
            <v>○KD02160-E113</v>
          </cell>
          <cell r="B132" t="str">
            <v>○</v>
          </cell>
          <cell r="C132" t="str">
            <v>1:コストマスタ</v>
          </cell>
          <cell r="E132" t="str">
            <v>KD02160-E113</v>
          </cell>
          <cell r="H132">
            <v>2407</v>
          </cell>
          <cell r="I132" t="str">
            <v>ＦＤＴＰ</v>
          </cell>
          <cell r="J132" t="str">
            <v>0</v>
          </cell>
          <cell r="K132" t="str">
            <v>X</v>
          </cell>
          <cell r="L132">
            <v>50</v>
          </cell>
          <cell r="M132">
            <v>9999</v>
          </cell>
          <cell r="N132">
            <v>39371</v>
          </cell>
          <cell r="O132">
            <v>58440</v>
          </cell>
          <cell r="P132">
            <v>1</v>
          </cell>
          <cell r="Q132" t="str">
            <v>下限値</v>
          </cell>
          <cell r="S132">
            <v>79.790000000000006</v>
          </cell>
          <cell r="AC132">
            <v>0</v>
          </cell>
        </row>
        <row r="133">
          <cell r="A133" t="str">
            <v>KD02160-E113</v>
          </cell>
          <cell r="C133" t="str">
            <v>2:業者別見積り</v>
          </cell>
          <cell r="D133" t="str">
            <v>0</v>
          </cell>
          <cell r="E133" t="str">
            <v>KD02160-E113</v>
          </cell>
          <cell r="F133" t="str">
            <v>02</v>
          </cell>
          <cell r="G133" t="str">
            <v>MO</v>
          </cell>
          <cell r="H133">
            <v>2912</v>
          </cell>
          <cell r="I133" t="str">
            <v>ジェイテクト</v>
          </cell>
          <cell r="J133" t="str">
            <v>1</v>
          </cell>
          <cell r="P133">
            <v>1</v>
          </cell>
          <cell r="Q133" t="str">
            <v>上限値</v>
          </cell>
          <cell r="R133">
            <v>100</v>
          </cell>
          <cell r="S133">
            <v>81</v>
          </cell>
          <cell r="T133">
            <v>500</v>
          </cell>
          <cell r="U133">
            <v>81</v>
          </cell>
          <cell r="V133">
            <v>1000</v>
          </cell>
          <cell r="W133">
            <v>74</v>
          </cell>
          <cell r="X133">
            <v>5000</v>
          </cell>
          <cell r="Y133">
            <v>71</v>
          </cell>
          <cell r="AD133" t="str">
            <v>ﾓｰﾙﾄﾞ</v>
          </cell>
          <cell r="AE133">
            <v>900000</v>
          </cell>
        </row>
        <row r="134">
          <cell r="A134" t="str">
            <v>KD02160-E113</v>
          </cell>
          <cell r="C134" t="str">
            <v>2:業者別見積り</v>
          </cell>
          <cell r="D134" t="str">
            <v>0</v>
          </cell>
          <cell r="E134" t="str">
            <v>KD02160-E113</v>
          </cell>
          <cell r="F134" t="str">
            <v>02</v>
          </cell>
          <cell r="G134" t="str">
            <v>MO</v>
          </cell>
          <cell r="H134">
            <v>9612</v>
          </cell>
          <cell r="I134" t="str">
            <v>山ノ内樹脂工業</v>
          </cell>
          <cell r="J134" t="str">
            <v>0</v>
          </cell>
          <cell r="P134">
            <v>1</v>
          </cell>
          <cell r="Q134" t="str">
            <v>上限値</v>
          </cell>
          <cell r="R134">
            <v>100</v>
          </cell>
          <cell r="S134">
            <v>177</v>
          </cell>
          <cell r="T134">
            <v>500</v>
          </cell>
          <cell r="U134">
            <v>162</v>
          </cell>
          <cell r="V134">
            <v>1000</v>
          </cell>
          <cell r="W134">
            <v>147</v>
          </cell>
          <cell r="X134">
            <v>5000</v>
          </cell>
          <cell r="Y134">
            <v>127</v>
          </cell>
          <cell r="AD134" t="str">
            <v>ﾓｰﾙﾄﾞ(E115共取り)</v>
          </cell>
          <cell r="AE134">
            <v>780000</v>
          </cell>
        </row>
        <row r="135">
          <cell r="A135" t="str">
            <v>○KD02160-E115</v>
          </cell>
          <cell r="B135" t="str">
            <v>○</v>
          </cell>
          <cell r="C135" t="str">
            <v>1:コストマスタ</v>
          </cell>
          <cell r="E135" t="str">
            <v>KD02160-E115</v>
          </cell>
          <cell r="H135">
            <v>2407</v>
          </cell>
          <cell r="I135" t="str">
            <v>ＦＤＴＰ</v>
          </cell>
          <cell r="J135" t="str">
            <v>1</v>
          </cell>
          <cell r="K135" t="str">
            <v>X</v>
          </cell>
          <cell r="L135">
            <v>50</v>
          </cell>
          <cell r="M135">
            <v>9999</v>
          </cell>
          <cell r="N135">
            <v>39371</v>
          </cell>
          <cell r="O135">
            <v>58440</v>
          </cell>
          <cell r="P135">
            <v>1</v>
          </cell>
          <cell r="Q135" t="str">
            <v>下限値</v>
          </cell>
          <cell r="S135">
            <v>59.25</v>
          </cell>
          <cell r="AC135">
            <v>0</v>
          </cell>
        </row>
        <row r="136">
          <cell r="A136" t="str">
            <v>KD02160-E115</v>
          </cell>
          <cell r="C136" t="str">
            <v>2:業者別見積り</v>
          </cell>
          <cell r="D136" t="str">
            <v>0</v>
          </cell>
          <cell r="E136" t="str">
            <v>KD02160-E115</v>
          </cell>
          <cell r="F136" t="str">
            <v>02</v>
          </cell>
          <cell r="G136" t="str">
            <v>MO</v>
          </cell>
          <cell r="H136">
            <v>1053</v>
          </cell>
          <cell r="I136" t="str">
            <v>ミネベア</v>
          </cell>
          <cell r="J136" t="str">
            <v>1</v>
          </cell>
          <cell r="P136">
            <v>1</v>
          </cell>
          <cell r="Q136" t="str">
            <v>上限値</v>
          </cell>
          <cell r="R136">
            <v>100</v>
          </cell>
          <cell r="S136">
            <v>109</v>
          </cell>
          <cell r="T136">
            <v>500</v>
          </cell>
          <cell r="U136">
            <v>100</v>
          </cell>
          <cell r="V136">
            <v>1000</v>
          </cell>
          <cell r="W136">
            <v>76</v>
          </cell>
          <cell r="X136">
            <v>5000</v>
          </cell>
          <cell r="Y136">
            <v>76</v>
          </cell>
          <cell r="AD136" t="str">
            <v>ﾓｰﾙﾄﾞ</v>
          </cell>
          <cell r="AE136">
            <v>530000</v>
          </cell>
        </row>
        <row r="137">
          <cell r="A137" t="str">
            <v>KD02160-E115</v>
          </cell>
          <cell r="C137" t="str">
            <v>2:業者別見積り</v>
          </cell>
          <cell r="D137" t="str">
            <v>0</v>
          </cell>
          <cell r="E137" t="str">
            <v>KD02160-E115</v>
          </cell>
          <cell r="F137" t="str">
            <v>02</v>
          </cell>
          <cell r="G137" t="str">
            <v>MO</v>
          </cell>
          <cell r="H137">
            <v>9612</v>
          </cell>
          <cell r="I137" t="str">
            <v>山ノ内樹脂工業</v>
          </cell>
          <cell r="J137" t="str">
            <v>0</v>
          </cell>
          <cell r="P137">
            <v>1</v>
          </cell>
          <cell r="Q137" t="str">
            <v>上限値</v>
          </cell>
          <cell r="R137">
            <v>100</v>
          </cell>
          <cell r="S137">
            <v>175</v>
          </cell>
          <cell r="T137">
            <v>500</v>
          </cell>
          <cell r="U137">
            <v>160</v>
          </cell>
          <cell r="V137">
            <v>1000</v>
          </cell>
          <cell r="W137">
            <v>145</v>
          </cell>
          <cell r="X137">
            <v>5000</v>
          </cell>
          <cell r="Y137">
            <v>125</v>
          </cell>
          <cell r="AD137" t="str">
            <v>ﾓｰﾙﾄﾞ(E113共取り)</v>
          </cell>
          <cell r="AE137">
            <v>780000</v>
          </cell>
        </row>
        <row r="138">
          <cell r="A138" t="str">
            <v>○KD02160-E214</v>
          </cell>
          <cell r="B138" t="str">
            <v>○</v>
          </cell>
          <cell r="C138" t="str">
            <v>1:コストマスタ</v>
          </cell>
          <cell r="E138" t="str">
            <v>KD02160-E214</v>
          </cell>
          <cell r="H138">
            <v>2407</v>
          </cell>
          <cell r="I138" t="str">
            <v>ＦＤＴＰ</v>
          </cell>
          <cell r="J138" t="str">
            <v>0</v>
          </cell>
          <cell r="K138" t="str">
            <v>X</v>
          </cell>
          <cell r="L138">
            <v>50</v>
          </cell>
          <cell r="M138">
            <v>9999</v>
          </cell>
          <cell r="N138">
            <v>39371</v>
          </cell>
          <cell r="O138">
            <v>58440</v>
          </cell>
          <cell r="P138">
            <v>1</v>
          </cell>
          <cell r="Q138" t="str">
            <v>下限値</v>
          </cell>
          <cell r="S138">
            <v>129.69</v>
          </cell>
          <cell r="AC138">
            <v>0</v>
          </cell>
        </row>
        <row r="139">
          <cell r="A139" t="str">
            <v>○KD02160-E216</v>
          </cell>
          <cell r="B139" t="str">
            <v>○</v>
          </cell>
          <cell r="C139" t="str">
            <v>1:コストマスタ</v>
          </cell>
          <cell r="E139" t="str">
            <v>KD02160-E216</v>
          </cell>
          <cell r="H139">
            <v>2407</v>
          </cell>
          <cell r="I139" t="str">
            <v>ＦＤＴＰ</v>
          </cell>
          <cell r="J139" t="str">
            <v>0</v>
          </cell>
          <cell r="K139" t="str">
            <v>X</v>
          </cell>
          <cell r="L139">
            <v>50</v>
          </cell>
          <cell r="M139">
            <v>9999</v>
          </cell>
          <cell r="N139">
            <v>39371</v>
          </cell>
          <cell r="O139">
            <v>58440</v>
          </cell>
          <cell r="P139">
            <v>1</v>
          </cell>
          <cell r="Q139" t="str">
            <v>下限値</v>
          </cell>
          <cell r="S139">
            <v>131.99</v>
          </cell>
          <cell r="AC139">
            <v>0</v>
          </cell>
        </row>
        <row r="140">
          <cell r="A140" t="str">
            <v>○KD02160-E307</v>
          </cell>
          <cell r="B140" t="str">
            <v>○</v>
          </cell>
          <cell r="C140" t="str">
            <v>1:コストマスタ</v>
          </cell>
          <cell r="E140" t="str">
            <v>KD02160-E307</v>
          </cell>
          <cell r="H140">
            <v>2407</v>
          </cell>
          <cell r="I140" t="str">
            <v>ＦＤＴＰ</v>
          </cell>
          <cell r="J140" t="str">
            <v>0</v>
          </cell>
          <cell r="K140" t="str">
            <v>X</v>
          </cell>
          <cell r="L140">
            <v>50</v>
          </cell>
          <cell r="M140">
            <v>9999</v>
          </cell>
          <cell r="N140">
            <v>39371</v>
          </cell>
          <cell r="O140">
            <v>58440</v>
          </cell>
          <cell r="P140">
            <v>1</v>
          </cell>
          <cell r="Q140" t="str">
            <v>下限値</v>
          </cell>
          <cell r="S140">
            <v>38.1</v>
          </cell>
          <cell r="AC140">
            <v>0</v>
          </cell>
        </row>
        <row r="141">
          <cell r="A141" t="str">
            <v>○KD02160-E515</v>
          </cell>
          <cell r="B141" t="str">
            <v>○</v>
          </cell>
          <cell r="C141" t="str">
            <v>1:コストマスタ</v>
          </cell>
          <cell r="E141" t="str">
            <v>KD02160-E515</v>
          </cell>
          <cell r="H141">
            <v>2407</v>
          </cell>
          <cell r="I141" t="str">
            <v>ＦＤＴＰ</v>
          </cell>
          <cell r="J141" t="str">
            <v>0</v>
          </cell>
          <cell r="K141" t="str">
            <v>X</v>
          </cell>
          <cell r="L141">
            <v>50</v>
          </cell>
          <cell r="M141">
            <v>9999</v>
          </cell>
          <cell r="N141">
            <v>39371</v>
          </cell>
          <cell r="O141">
            <v>58440</v>
          </cell>
          <cell r="P141">
            <v>1</v>
          </cell>
          <cell r="Q141" t="str">
            <v>下限値</v>
          </cell>
          <cell r="S141">
            <v>60.35</v>
          </cell>
          <cell r="AC141">
            <v>0</v>
          </cell>
        </row>
        <row r="142">
          <cell r="A142" t="str">
            <v>KD02160-E515</v>
          </cell>
          <cell r="C142" t="str">
            <v>2:業者別見積り</v>
          </cell>
          <cell r="D142" t="str">
            <v>0</v>
          </cell>
          <cell r="E142" t="str">
            <v>KD02160-E515</v>
          </cell>
          <cell r="F142" t="str">
            <v>04</v>
          </cell>
          <cell r="G142" t="str">
            <v>MO</v>
          </cell>
          <cell r="H142">
            <v>1053</v>
          </cell>
          <cell r="I142" t="str">
            <v>ミネベア</v>
          </cell>
          <cell r="J142" t="str">
            <v>1</v>
          </cell>
          <cell r="P142">
            <v>1</v>
          </cell>
          <cell r="Q142" t="str">
            <v>上限値</v>
          </cell>
          <cell r="R142">
            <v>100</v>
          </cell>
          <cell r="S142">
            <v>118</v>
          </cell>
          <cell r="T142">
            <v>500</v>
          </cell>
          <cell r="U142">
            <v>109</v>
          </cell>
          <cell r="V142">
            <v>1000</v>
          </cell>
          <cell r="W142">
            <v>93</v>
          </cell>
          <cell r="X142">
            <v>5000</v>
          </cell>
          <cell r="Y142">
            <v>86</v>
          </cell>
          <cell r="AD142" t="str">
            <v>ﾓｰﾙﾄﾞ</v>
          </cell>
          <cell r="AE142">
            <v>1020000</v>
          </cell>
        </row>
        <row r="143">
          <cell r="A143" t="str">
            <v>○KD02160-E525</v>
          </cell>
          <cell r="B143" t="str">
            <v>○</v>
          </cell>
          <cell r="C143" t="str">
            <v>1:コストマスタ</v>
          </cell>
          <cell r="E143" t="str">
            <v>KD02160-E525</v>
          </cell>
          <cell r="H143">
            <v>1053</v>
          </cell>
          <cell r="I143" t="str">
            <v>ミネベア</v>
          </cell>
          <cell r="J143" t="str">
            <v>1</v>
          </cell>
          <cell r="K143" t="str">
            <v>X</v>
          </cell>
          <cell r="L143">
            <v>500</v>
          </cell>
          <cell r="M143">
            <v>6000</v>
          </cell>
          <cell r="N143">
            <v>39197</v>
          </cell>
          <cell r="O143">
            <v>58440</v>
          </cell>
          <cell r="P143">
            <v>1</v>
          </cell>
          <cell r="Q143" t="str">
            <v>下限値</v>
          </cell>
          <cell r="R143">
            <v>500</v>
          </cell>
          <cell r="S143">
            <v>85</v>
          </cell>
          <cell r="T143">
            <v>1000</v>
          </cell>
          <cell r="U143">
            <v>77</v>
          </cell>
          <cell r="V143">
            <v>5000</v>
          </cell>
          <cell r="W143">
            <v>70</v>
          </cell>
          <cell r="AB143">
            <v>6000</v>
          </cell>
          <cell r="AC143">
            <v>0</v>
          </cell>
        </row>
        <row r="144">
          <cell r="A144" t="str">
            <v>KD02160-E525</v>
          </cell>
          <cell r="C144" t="str">
            <v>2:業者別見積り</v>
          </cell>
          <cell r="D144" t="str">
            <v>0</v>
          </cell>
          <cell r="E144" t="str">
            <v>KD02160-E525</v>
          </cell>
          <cell r="F144" t="str">
            <v>02</v>
          </cell>
          <cell r="G144" t="str">
            <v>MO</v>
          </cell>
          <cell r="H144">
            <v>3379</v>
          </cell>
          <cell r="I144" t="str">
            <v>ＳＡＮＹＯＰ－ＰＨ</v>
          </cell>
          <cell r="J144" t="str">
            <v>1</v>
          </cell>
          <cell r="P144">
            <v>1</v>
          </cell>
          <cell r="Q144" t="str">
            <v>上限値</v>
          </cell>
          <cell r="R144">
            <v>100</v>
          </cell>
          <cell r="S144">
            <v>33.200000000000003</v>
          </cell>
          <cell r="T144">
            <v>300</v>
          </cell>
          <cell r="U144">
            <v>24.9</v>
          </cell>
          <cell r="V144">
            <v>500</v>
          </cell>
          <cell r="W144">
            <v>19.899999999999999</v>
          </cell>
          <cell r="X144">
            <v>1000</v>
          </cell>
          <cell r="Y144">
            <v>16.600000000000001</v>
          </cell>
          <cell r="AD144" t="str">
            <v>ﾓｰﾙﾄﾞ</v>
          </cell>
          <cell r="AE144">
            <v>400000</v>
          </cell>
        </row>
        <row r="145">
          <cell r="A145" t="str">
            <v>○KD02160-Y012</v>
          </cell>
          <cell r="B145" t="str">
            <v>○</v>
          </cell>
          <cell r="C145" t="str">
            <v>1:コストマスタ</v>
          </cell>
          <cell r="E145" t="str">
            <v>KD02160-Y012</v>
          </cell>
          <cell r="F145" t="str">
            <v>01</v>
          </cell>
          <cell r="H145">
            <v>9317</v>
          </cell>
          <cell r="I145" t="str">
            <v>村元工作所</v>
          </cell>
          <cell r="J145" t="str">
            <v>1</v>
          </cell>
          <cell r="K145" t="str">
            <v>X</v>
          </cell>
          <cell r="L145">
            <v>1</v>
          </cell>
          <cell r="M145">
            <v>999</v>
          </cell>
          <cell r="N145">
            <v>20000000</v>
          </cell>
          <cell r="O145">
            <v>58440</v>
          </cell>
          <cell r="P145">
            <v>1</v>
          </cell>
          <cell r="Q145" t="str">
            <v>下限値</v>
          </cell>
          <cell r="S145">
            <v>5.04</v>
          </cell>
          <cell r="AC145">
            <v>0</v>
          </cell>
        </row>
        <row r="146">
          <cell r="A146" t="str">
            <v>○KD02160-Y110</v>
          </cell>
          <cell r="B146" t="str">
            <v>○</v>
          </cell>
          <cell r="C146" t="str">
            <v>1:コストマスタ</v>
          </cell>
          <cell r="E146" t="str">
            <v>KD02160-Y110</v>
          </cell>
          <cell r="H146">
            <v>2407</v>
          </cell>
          <cell r="I146" t="str">
            <v>ＦＤＴＰ</v>
          </cell>
          <cell r="J146" t="str">
            <v>0</v>
          </cell>
          <cell r="K146" t="str">
            <v>X</v>
          </cell>
          <cell r="L146">
            <v>50</v>
          </cell>
          <cell r="M146">
            <v>9999</v>
          </cell>
          <cell r="N146">
            <v>39371</v>
          </cell>
          <cell r="O146">
            <v>58440</v>
          </cell>
          <cell r="P146">
            <v>1</v>
          </cell>
          <cell r="Q146" t="str">
            <v>下限値</v>
          </cell>
          <cell r="S146">
            <v>13.23</v>
          </cell>
          <cell r="AC146">
            <v>0</v>
          </cell>
        </row>
        <row r="147">
          <cell r="A147" t="str">
            <v>○KD02160-Y212</v>
          </cell>
          <cell r="B147" t="str">
            <v>○</v>
          </cell>
          <cell r="C147" t="str">
            <v>1:コストマスタ</v>
          </cell>
          <cell r="E147" t="str">
            <v>KD02160-Y212</v>
          </cell>
          <cell r="H147">
            <v>152</v>
          </cell>
          <cell r="I147" t="str">
            <v>川島工業</v>
          </cell>
          <cell r="J147" t="str">
            <v>0</v>
          </cell>
          <cell r="K147" t="str">
            <v>X</v>
          </cell>
          <cell r="L147">
            <v>0</v>
          </cell>
          <cell r="M147">
            <v>0</v>
          </cell>
          <cell r="N147">
            <v>38902</v>
          </cell>
          <cell r="O147">
            <v>58440</v>
          </cell>
          <cell r="P147">
            <v>1</v>
          </cell>
          <cell r="Q147" t="str">
            <v>下限値</v>
          </cell>
          <cell r="S147">
            <v>51</v>
          </cell>
          <cell r="AC147">
            <v>0</v>
          </cell>
        </row>
        <row r="148">
          <cell r="A148" t="str">
            <v>KD02160-Y212</v>
          </cell>
          <cell r="C148" t="str">
            <v>1:コストマスタ</v>
          </cell>
          <cell r="E148" t="str">
            <v>KD02160-Y212</v>
          </cell>
          <cell r="H148">
            <v>1543</v>
          </cell>
          <cell r="I148" t="str">
            <v>伊鈴製作所</v>
          </cell>
          <cell r="J148" t="str">
            <v>0</v>
          </cell>
          <cell r="K148" t="str">
            <v>X</v>
          </cell>
          <cell r="L148">
            <v>1</v>
          </cell>
          <cell r="M148">
            <v>9999</v>
          </cell>
          <cell r="N148">
            <v>38525</v>
          </cell>
          <cell r="O148">
            <v>58440</v>
          </cell>
          <cell r="P148">
            <v>1</v>
          </cell>
          <cell r="Q148" t="str">
            <v>下限値</v>
          </cell>
          <cell r="R148">
            <v>1</v>
          </cell>
          <cell r="S148">
            <v>23</v>
          </cell>
          <cell r="T148">
            <v>100</v>
          </cell>
          <cell r="U148">
            <v>18</v>
          </cell>
          <cell r="V148">
            <v>300</v>
          </cell>
          <cell r="W148">
            <v>17</v>
          </cell>
          <cell r="X148">
            <v>3000</v>
          </cell>
          <cell r="Y148">
            <v>15</v>
          </cell>
          <cell r="AB148">
            <v>9999</v>
          </cell>
          <cell r="AC148">
            <v>0</v>
          </cell>
        </row>
        <row r="149">
          <cell r="A149" t="str">
            <v>○KD02160-Y415</v>
          </cell>
          <cell r="B149" t="str">
            <v>○</v>
          </cell>
          <cell r="C149" t="str">
            <v>1:コストマスタ</v>
          </cell>
          <cell r="E149" t="str">
            <v>KD02160-Y415</v>
          </cell>
          <cell r="H149">
            <v>2407</v>
          </cell>
          <cell r="I149" t="str">
            <v>ＦＤＴＰ</v>
          </cell>
          <cell r="J149" t="str">
            <v>0</v>
          </cell>
          <cell r="K149" t="str">
            <v>X</v>
          </cell>
          <cell r="L149">
            <v>50</v>
          </cell>
          <cell r="M149">
            <v>9999</v>
          </cell>
          <cell r="N149">
            <v>39371</v>
          </cell>
          <cell r="O149">
            <v>58440</v>
          </cell>
          <cell r="P149">
            <v>1</v>
          </cell>
          <cell r="Q149" t="str">
            <v>下限値</v>
          </cell>
          <cell r="S149">
            <v>13.23</v>
          </cell>
          <cell r="AC149">
            <v>0</v>
          </cell>
        </row>
        <row r="150">
          <cell r="A150" t="str">
            <v>○KD02160-Y416</v>
          </cell>
          <cell r="B150" t="str">
            <v>○</v>
          </cell>
          <cell r="C150" t="str">
            <v>1:コストマスタ</v>
          </cell>
          <cell r="E150" t="str">
            <v>KD02160-Y416</v>
          </cell>
          <cell r="H150">
            <v>2407</v>
          </cell>
          <cell r="I150" t="str">
            <v>ＦＤＴＰ</v>
          </cell>
          <cell r="J150" t="str">
            <v>1</v>
          </cell>
          <cell r="K150" t="str">
            <v>X</v>
          </cell>
          <cell r="L150">
            <v>50</v>
          </cell>
          <cell r="M150">
            <v>9999</v>
          </cell>
          <cell r="N150">
            <v>39371</v>
          </cell>
          <cell r="O150">
            <v>58440</v>
          </cell>
          <cell r="P150">
            <v>1</v>
          </cell>
          <cell r="Q150" t="str">
            <v>下限値</v>
          </cell>
          <cell r="S150">
            <v>12.34</v>
          </cell>
          <cell r="AC150">
            <v>0</v>
          </cell>
        </row>
        <row r="151">
          <cell r="A151" t="str">
            <v>○KD02160-Y513</v>
          </cell>
          <cell r="B151" t="str">
            <v>○</v>
          </cell>
          <cell r="C151" t="str">
            <v>1:コストマスタ</v>
          </cell>
          <cell r="E151" t="str">
            <v>KD02160-Y513</v>
          </cell>
          <cell r="H151">
            <v>2407</v>
          </cell>
          <cell r="I151" t="str">
            <v>ＦＤＴＰ</v>
          </cell>
          <cell r="J151" t="str">
            <v>0</v>
          </cell>
          <cell r="K151" t="str">
            <v>X</v>
          </cell>
          <cell r="L151">
            <v>50</v>
          </cell>
          <cell r="M151">
            <v>9999</v>
          </cell>
          <cell r="N151">
            <v>39371</v>
          </cell>
          <cell r="O151">
            <v>58440</v>
          </cell>
          <cell r="P151">
            <v>1</v>
          </cell>
          <cell r="Q151" t="str">
            <v>下限値</v>
          </cell>
          <cell r="S151">
            <v>11.19</v>
          </cell>
          <cell r="AC151">
            <v>0</v>
          </cell>
        </row>
        <row r="152">
          <cell r="A152" t="str">
            <v>○KD02160-Y611</v>
          </cell>
          <cell r="B152" t="str">
            <v>○</v>
          </cell>
          <cell r="C152" t="str">
            <v>1:コストマスタ</v>
          </cell>
          <cell r="E152" t="str">
            <v>KD02160-Y611</v>
          </cell>
          <cell r="H152">
            <v>470</v>
          </cell>
          <cell r="I152" t="str">
            <v>東和製作所</v>
          </cell>
          <cell r="J152" t="str">
            <v>1</v>
          </cell>
          <cell r="K152" t="str">
            <v>X</v>
          </cell>
          <cell r="L152">
            <v>500</v>
          </cell>
          <cell r="M152">
            <v>5000</v>
          </cell>
          <cell r="N152">
            <v>38827</v>
          </cell>
          <cell r="O152">
            <v>58440</v>
          </cell>
          <cell r="P152">
            <v>1</v>
          </cell>
          <cell r="Q152" t="str">
            <v>下限値</v>
          </cell>
          <cell r="R152">
            <v>500</v>
          </cell>
          <cell r="S152">
            <v>38</v>
          </cell>
          <cell r="T152">
            <v>1000</v>
          </cell>
          <cell r="U152">
            <v>35</v>
          </cell>
          <cell r="AB152">
            <v>5000</v>
          </cell>
          <cell r="AC152">
            <v>0</v>
          </cell>
        </row>
        <row r="153">
          <cell r="A153" t="str">
            <v>KD02160-Y611</v>
          </cell>
          <cell r="C153" t="str">
            <v>2:業者別見積り</v>
          </cell>
          <cell r="D153" t="str">
            <v>0</v>
          </cell>
          <cell r="E153" t="str">
            <v>KD02160-Y611</v>
          </cell>
          <cell r="F153" t="str">
            <v>01</v>
          </cell>
          <cell r="G153" t="str">
            <v>R</v>
          </cell>
          <cell r="H153">
            <v>7784</v>
          </cell>
          <cell r="I153" t="str">
            <v>日本特材</v>
          </cell>
          <cell r="J153" t="str">
            <v>1</v>
          </cell>
          <cell r="P153">
            <v>1</v>
          </cell>
          <cell r="Q153" t="str">
            <v>上限値</v>
          </cell>
          <cell r="R153">
            <v>200</v>
          </cell>
          <cell r="S153">
            <v>45</v>
          </cell>
          <cell r="T153">
            <v>1000</v>
          </cell>
          <cell r="U153">
            <v>42</v>
          </cell>
          <cell r="V153">
            <v>2000</v>
          </cell>
          <cell r="W153">
            <v>41</v>
          </cell>
          <cell r="X153">
            <v>10000</v>
          </cell>
          <cell r="Y153">
            <v>32</v>
          </cell>
          <cell r="AD153" t="str">
            <v>ｺﾞﾑ</v>
          </cell>
          <cell r="AE153">
            <v>280000</v>
          </cell>
        </row>
        <row r="154">
          <cell r="A154" t="str">
            <v>KD02160-Y611</v>
          </cell>
          <cell r="C154" t="str">
            <v>2:業者別見積り</v>
          </cell>
          <cell r="D154" t="str">
            <v>0</v>
          </cell>
          <cell r="E154" t="str">
            <v>KD02160-Y611</v>
          </cell>
          <cell r="F154" t="str">
            <v>01</v>
          </cell>
          <cell r="G154" t="str">
            <v>R</v>
          </cell>
          <cell r="H154">
            <v>470</v>
          </cell>
          <cell r="I154" t="str">
            <v>東和製作所</v>
          </cell>
          <cell r="J154" t="str">
            <v>0</v>
          </cell>
          <cell r="P154">
            <v>1</v>
          </cell>
          <cell r="Q154" t="str">
            <v>上限値</v>
          </cell>
          <cell r="R154">
            <v>200</v>
          </cell>
          <cell r="S154">
            <v>42</v>
          </cell>
          <cell r="T154">
            <v>1000</v>
          </cell>
          <cell r="U154">
            <v>36</v>
          </cell>
          <cell r="V154">
            <v>2000</v>
          </cell>
          <cell r="W154">
            <v>35</v>
          </cell>
          <cell r="X154">
            <v>10000</v>
          </cell>
          <cell r="Y154">
            <v>33</v>
          </cell>
          <cell r="AD154" t="str">
            <v>ｺﾞﾑ</v>
          </cell>
          <cell r="AE154">
            <v>400000</v>
          </cell>
        </row>
        <row r="155">
          <cell r="A155" t="str">
            <v>○KD02160-Y711</v>
          </cell>
          <cell r="B155" t="str">
            <v>○</v>
          </cell>
          <cell r="C155" t="str">
            <v>1:コストマスタ</v>
          </cell>
          <cell r="E155" t="str">
            <v>KD02160-Y711</v>
          </cell>
          <cell r="H155">
            <v>6142</v>
          </cell>
          <cell r="I155" t="str">
            <v>オイレス工業</v>
          </cell>
          <cell r="J155" t="str">
            <v>1</v>
          </cell>
          <cell r="K155" t="str">
            <v>X</v>
          </cell>
          <cell r="L155">
            <v>1</v>
          </cell>
          <cell r="M155">
            <v>9999</v>
          </cell>
          <cell r="N155">
            <v>20000000</v>
          </cell>
          <cell r="O155">
            <v>58440</v>
          </cell>
          <cell r="P155">
            <v>1</v>
          </cell>
          <cell r="Q155" t="str">
            <v>下限値</v>
          </cell>
          <cell r="S155">
            <v>20</v>
          </cell>
          <cell r="AC155">
            <v>0</v>
          </cell>
        </row>
        <row r="156">
          <cell r="A156" t="str">
            <v>KD02160-Y711</v>
          </cell>
          <cell r="C156" t="str">
            <v>2:業者別見積り</v>
          </cell>
          <cell r="D156" t="str">
            <v>0</v>
          </cell>
          <cell r="E156" t="str">
            <v>KD02160-Y711</v>
          </cell>
          <cell r="F156" t="str">
            <v>02</v>
          </cell>
          <cell r="G156" t="str">
            <v>MO</v>
          </cell>
          <cell r="H156">
            <v>6142</v>
          </cell>
          <cell r="I156" t="str">
            <v>オイレス工業</v>
          </cell>
          <cell r="J156" t="str">
            <v>1</v>
          </cell>
          <cell r="P156">
            <v>1</v>
          </cell>
          <cell r="Q156" t="str">
            <v>上限値</v>
          </cell>
          <cell r="R156">
            <v>500</v>
          </cell>
          <cell r="S156">
            <v>45</v>
          </cell>
          <cell r="T156">
            <v>501</v>
          </cell>
          <cell r="U156">
            <v>20</v>
          </cell>
          <cell r="AD156" t="str">
            <v>ﾓｰﾙﾄﾞ</v>
          </cell>
          <cell r="AE156">
            <v>1800000</v>
          </cell>
        </row>
        <row r="157">
          <cell r="A157" t="str">
            <v>○KD02160-Y719</v>
          </cell>
          <cell r="B157" t="str">
            <v>○</v>
          </cell>
          <cell r="C157" t="str">
            <v>1:コストマスタ</v>
          </cell>
          <cell r="E157" t="str">
            <v>KD02160-Y719</v>
          </cell>
          <cell r="H157">
            <v>2407</v>
          </cell>
          <cell r="I157" t="str">
            <v>ＦＤＴＰ</v>
          </cell>
          <cell r="J157" t="str">
            <v>0</v>
          </cell>
          <cell r="K157" t="str">
            <v>X</v>
          </cell>
          <cell r="L157">
            <v>50</v>
          </cell>
          <cell r="M157">
            <v>9999</v>
          </cell>
          <cell r="N157">
            <v>39371</v>
          </cell>
          <cell r="O157">
            <v>58440</v>
          </cell>
          <cell r="P157">
            <v>1</v>
          </cell>
          <cell r="Q157" t="str">
            <v>下限値</v>
          </cell>
          <cell r="S157">
            <v>9.19</v>
          </cell>
          <cell r="AC157">
            <v>0</v>
          </cell>
        </row>
        <row r="158">
          <cell r="A158" t="str">
            <v>○KD02161-Y980</v>
          </cell>
          <cell r="B158" t="str">
            <v>○</v>
          </cell>
          <cell r="C158" t="str">
            <v>1:コストマスタ</v>
          </cell>
          <cell r="E158" t="str">
            <v>KD02161-Y980</v>
          </cell>
          <cell r="H158">
            <v>2407</v>
          </cell>
          <cell r="I158" t="str">
            <v>ＦＤＴＰ</v>
          </cell>
          <cell r="J158" t="str">
            <v>0</v>
          </cell>
          <cell r="K158" t="str">
            <v>X</v>
          </cell>
          <cell r="L158">
            <v>50</v>
          </cell>
          <cell r="M158">
            <v>9999</v>
          </cell>
          <cell r="N158">
            <v>39371</v>
          </cell>
          <cell r="O158">
            <v>58440</v>
          </cell>
          <cell r="P158">
            <v>1</v>
          </cell>
          <cell r="Q158" t="str">
            <v>下限値</v>
          </cell>
          <cell r="S158">
            <v>19.8</v>
          </cell>
          <cell r="AC158">
            <v>0</v>
          </cell>
        </row>
        <row r="159">
          <cell r="A159" t="str">
            <v>○KD02165-E101</v>
          </cell>
          <cell r="B159" t="str">
            <v>○</v>
          </cell>
          <cell r="C159" t="str">
            <v>1:コストマスタ</v>
          </cell>
          <cell r="E159" t="str">
            <v>KD02165-E101</v>
          </cell>
          <cell r="H159">
            <v>2407</v>
          </cell>
          <cell r="I159" t="str">
            <v>ＦＤＴＰ</v>
          </cell>
          <cell r="J159" t="str">
            <v>1</v>
          </cell>
          <cell r="K159" t="str">
            <v>X</v>
          </cell>
          <cell r="L159">
            <v>50</v>
          </cell>
          <cell r="M159">
            <v>9999</v>
          </cell>
          <cell r="N159">
            <v>39443</v>
          </cell>
          <cell r="O159">
            <v>58440</v>
          </cell>
          <cell r="P159">
            <v>1</v>
          </cell>
          <cell r="Q159" t="str">
            <v>下限値</v>
          </cell>
          <cell r="S159">
            <v>6232.8</v>
          </cell>
          <cell r="AC159">
            <v>0</v>
          </cell>
        </row>
        <row r="160">
          <cell r="A160" t="str">
            <v>KD02165-E101</v>
          </cell>
          <cell r="C160" t="str">
            <v>1:コストマスタ</v>
          </cell>
          <cell r="E160" t="str">
            <v>KD02165-E101</v>
          </cell>
          <cell r="H160">
            <v>2133</v>
          </cell>
          <cell r="I160" t="str">
            <v>カイシン工業</v>
          </cell>
          <cell r="J160" t="str">
            <v>0</v>
          </cell>
          <cell r="K160" t="str">
            <v>X</v>
          </cell>
          <cell r="L160">
            <v>1</v>
          </cell>
          <cell r="M160">
            <v>999</v>
          </cell>
          <cell r="N160">
            <v>20000000</v>
          </cell>
          <cell r="O160">
            <v>58440</v>
          </cell>
          <cell r="P160">
            <v>1</v>
          </cell>
          <cell r="Q160" t="str">
            <v>下限値</v>
          </cell>
          <cell r="R160">
            <v>1</v>
          </cell>
          <cell r="S160">
            <v>11893</v>
          </cell>
          <cell r="T160">
            <v>50</v>
          </cell>
          <cell r="U160">
            <v>11337</v>
          </cell>
          <cell r="V160">
            <v>100</v>
          </cell>
          <cell r="W160">
            <v>10665</v>
          </cell>
          <cell r="X160">
            <v>400</v>
          </cell>
          <cell r="Y160">
            <v>10615</v>
          </cell>
          <cell r="AB160">
            <v>999</v>
          </cell>
          <cell r="AC160">
            <v>0</v>
          </cell>
        </row>
        <row r="161">
          <cell r="A161" t="str">
            <v>○KD02165-E141</v>
          </cell>
          <cell r="B161" t="str">
            <v>○</v>
          </cell>
          <cell r="C161" t="str">
            <v>1:コストマスタ</v>
          </cell>
          <cell r="E161" t="str">
            <v>KD02165-E141</v>
          </cell>
          <cell r="H161">
            <v>1872</v>
          </cell>
          <cell r="I161" t="str">
            <v>オガワ工業</v>
          </cell>
          <cell r="J161" t="str">
            <v>0</v>
          </cell>
          <cell r="K161" t="str">
            <v>X</v>
          </cell>
          <cell r="L161">
            <v>15</v>
          </cell>
          <cell r="M161">
            <v>50</v>
          </cell>
          <cell r="N161">
            <v>20000000</v>
          </cell>
          <cell r="O161">
            <v>58440</v>
          </cell>
          <cell r="P161">
            <v>1</v>
          </cell>
          <cell r="Q161" t="str">
            <v>下限値</v>
          </cell>
          <cell r="S161">
            <v>752</v>
          </cell>
          <cell r="AC161">
            <v>0</v>
          </cell>
        </row>
        <row r="162">
          <cell r="A162" t="str">
            <v>KD02165-E141</v>
          </cell>
          <cell r="C162" t="str">
            <v>1:コストマスタ</v>
          </cell>
          <cell r="E162" t="str">
            <v>KD02165-E141</v>
          </cell>
          <cell r="H162">
            <v>2407</v>
          </cell>
          <cell r="I162" t="str">
            <v>ＦＤＴＰ</v>
          </cell>
          <cell r="J162" t="str">
            <v>0</v>
          </cell>
          <cell r="K162" t="str">
            <v>X</v>
          </cell>
          <cell r="L162">
            <v>50</v>
          </cell>
          <cell r="M162">
            <v>9999</v>
          </cell>
          <cell r="N162">
            <v>39371</v>
          </cell>
          <cell r="O162">
            <v>58440</v>
          </cell>
          <cell r="P162">
            <v>1</v>
          </cell>
          <cell r="Q162" t="str">
            <v>下限値</v>
          </cell>
          <cell r="S162">
            <v>99.27</v>
          </cell>
          <cell r="AC162">
            <v>0</v>
          </cell>
        </row>
        <row r="163">
          <cell r="A163" t="str">
            <v>○KD02165-E161</v>
          </cell>
          <cell r="B163" t="str">
            <v>○</v>
          </cell>
          <cell r="C163" t="str">
            <v>1:コストマスタ</v>
          </cell>
          <cell r="E163" t="str">
            <v>KD02165-E161</v>
          </cell>
          <cell r="H163">
            <v>2407</v>
          </cell>
          <cell r="I163" t="str">
            <v>ＦＤＴＰ</v>
          </cell>
          <cell r="J163" t="str">
            <v>0</v>
          </cell>
          <cell r="K163" t="str">
            <v>X</v>
          </cell>
          <cell r="L163">
            <v>50</v>
          </cell>
          <cell r="M163">
            <v>9999</v>
          </cell>
          <cell r="N163">
            <v>39371</v>
          </cell>
          <cell r="O163">
            <v>58440</v>
          </cell>
          <cell r="P163">
            <v>1</v>
          </cell>
          <cell r="Q163" t="str">
            <v>下限値</v>
          </cell>
          <cell r="S163">
            <v>262.91000000000003</v>
          </cell>
          <cell r="AC163">
            <v>0</v>
          </cell>
        </row>
        <row r="164">
          <cell r="A164" t="str">
            <v>○KD02165-E162</v>
          </cell>
          <cell r="B164" t="str">
            <v>○</v>
          </cell>
          <cell r="C164" t="str">
            <v>1:コストマスタ</v>
          </cell>
          <cell r="E164" t="str">
            <v>KD02165-E162</v>
          </cell>
          <cell r="H164">
            <v>2407</v>
          </cell>
          <cell r="I164" t="str">
            <v>ＦＤＴＰ</v>
          </cell>
          <cell r="J164" t="str">
            <v>0</v>
          </cell>
          <cell r="K164" t="str">
            <v>X</v>
          </cell>
          <cell r="L164">
            <v>50</v>
          </cell>
          <cell r="M164">
            <v>9999</v>
          </cell>
          <cell r="N164">
            <v>39371</v>
          </cell>
          <cell r="O164">
            <v>58440</v>
          </cell>
          <cell r="P164">
            <v>1</v>
          </cell>
          <cell r="Q164" t="str">
            <v>下限値</v>
          </cell>
          <cell r="S164">
            <v>262.91000000000003</v>
          </cell>
          <cell r="AC164">
            <v>0</v>
          </cell>
        </row>
        <row r="165">
          <cell r="A165" t="str">
            <v>○KD02165-E170</v>
          </cell>
          <cell r="B165" t="str">
            <v>○</v>
          </cell>
          <cell r="C165" t="str">
            <v>1:コストマスタ</v>
          </cell>
          <cell r="E165" t="str">
            <v>KD02165-E170</v>
          </cell>
          <cell r="H165">
            <v>2407</v>
          </cell>
          <cell r="I165" t="str">
            <v>ＦＤＴＰ</v>
          </cell>
          <cell r="J165" t="str">
            <v>0</v>
          </cell>
          <cell r="K165" t="str">
            <v>X</v>
          </cell>
          <cell r="L165">
            <v>50</v>
          </cell>
          <cell r="M165">
            <v>9999</v>
          </cell>
          <cell r="N165">
            <v>39371</v>
          </cell>
          <cell r="O165">
            <v>58440</v>
          </cell>
          <cell r="P165">
            <v>1</v>
          </cell>
          <cell r="Q165" t="str">
            <v>下限値</v>
          </cell>
          <cell r="S165">
            <v>115.99</v>
          </cell>
          <cell r="AC165">
            <v>0</v>
          </cell>
        </row>
        <row r="166">
          <cell r="A166" t="str">
            <v>○KD02165-E175</v>
          </cell>
          <cell r="B166" t="str">
            <v>○</v>
          </cell>
          <cell r="C166" t="str">
            <v>1:コストマスタ</v>
          </cell>
          <cell r="E166" t="str">
            <v>KD02165-E175</v>
          </cell>
          <cell r="H166">
            <v>2407</v>
          </cell>
          <cell r="I166" t="str">
            <v>ＦＤＴＰ</v>
          </cell>
          <cell r="J166" t="str">
            <v>0</v>
          </cell>
          <cell r="K166" t="str">
            <v>X</v>
          </cell>
          <cell r="L166">
            <v>50</v>
          </cell>
          <cell r="M166">
            <v>9999</v>
          </cell>
          <cell r="N166">
            <v>39371</v>
          </cell>
          <cell r="O166">
            <v>58440</v>
          </cell>
          <cell r="P166">
            <v>1</v>
          </cell>
          <cell r="Q166" t="str">
            <v>下限値</v>
          </cell>
          <cell r="S166">
            <v>148.61000000000001</v>
          </cell>
          <cell r="AC166">
            <v>0</v>
          </cell>
        </row>
        <row r="167">
          <cell r="A167" t="str">
            <v>○KD02165-E220</v>
          </cell>
          <cell r="B167" t="str">
            <v>○</v>
          </cell>
          <cell r="C167" t="str">
            <v>1:コストマスタ</v>
          </cell>
          <cell r="E167" t="str">
            <v>KD02165-E220</v>
          </cell>
          <cell r="H167">
            <v>2407</v>
          </cell>
          <cell r="I167" t="str">
            <v>ＦＤＴＰ</v>
          </cell>
          <cell r="J167" t="str">
            <v>0</v>
          </cell>
          <cell r="K167" t="str">
            <v>X</v>
          </cell>
          <cell r="L167">
            <v>50</v>
          </cell>
          <cell r="M167">
            <v>9999</v>
          </cell>
          <cell r="N167">
            <v>39371</v>
          </cell>
          <cell r="O167">
            <v>58440</v>
          </cell>
          <cell r="P167">
            <v>1</v>
          </cell>
          <cell r="Q167" t="str">
            <v>下限値</v>
          </cell>
          <cell r="S167">
            <v>75.900000000000006</v>
          </cell>
          <cell r="AC167">
            <v>0</v>
          </cell>
        </row>
        <row r="168">
          <cell r="A168" t="str">
            <v>○KD02165-Y107</v>
          </cell>
          <cell r="B168" t="str">
            <v>○</v>
          </cell>
          <cell r="C168" t="str">
            <v>1:コストマスタ</v>
          </cell>
          <cell r="E168" t="str">
            <v>KD02165-Y107</v>
          </cell>
          <cell r="H168">
            <v>2407</v>
          </cell>
          <cell r="I168" t="str">
            <v>ＦＤＴＰ</v>
          </cell>
          <cell r="J168" t="str">
            <v>0</v>
          </cell>
          <cell r="K168" t="str">
            <v>X</v>
          </cell>
          <cell r="L168">
            <v>50</v>
          </cell>
          <cell r="M168">
            <v>9999</v>
          </cell>
          <cell r="N168">
            <v>39371</v>
          </cell>
          <cell r="O168">
            <v>58440</v>
          </cell>
          <cell r="P168">
            <v>1</v>
          </cell>
          <cell r="Q168" t="str">
            <v>下限値</v>
          </cell>
          <cell r="S168">
            <v>11.49</v>
          </cell>
          <cell r="AC168">
            <v>0</v>
          </cell>
        </row>
        <row r="169">
          <cell r="A169" t="str">
            <v>○KD02165-Y111</v>
          </cell>
          <cell r="B169" t="str">
            <v>○</v>
          </cell>
          <cell r="C169" t="str">
            <v>1:コストマスタ</v>
          </cell>
          <cell r="E169" t="str">
            <v>KD02165-Y111</v>
          </cell>
          <cell r="F169" t="str">
            <v>6</v>
          </cell>
          <cell r="H169">
            <v>1945</v>
          </cell>
          <cell r="I169" t="str">
            <v>佐藤製作所</v>
          </cell>
          <cell r="J169" t="str">
            <v>0</v>
          </cell>
          <cell r="K169" t="str">
            <v>X</v>
          </cell>
          <cell r="L169">
            <v>1</v>
          </cell>
          <cell r="M169">
            <v>1000</v>
          </cell>
          <cell r="N169">
            <v>20000000</v>
          </cell>
          <cell r="O169">
            <v>58440</v>
          </cell>
          <cell r="P169">
            <v>1</v>
          </cell>
          <cell r="Q169" t="str">
            <v>下限値</v>
          </cell>
          <cell r="R169">
            <v>1</v>
          </cell>
          <cell r="S169">
            <v>502</v>
          </cell>
          <cell r="T169">
            <v>101</v>
          </cell>
          <cell r="U169">
            <v>450</v>
          </cell>
          <cell r="V169">
            <v>301</v>
          </cell>
          <cell r="W169">
            <v>438</v>
          </cell>
          <cell r="X169">
            <v>501</v>
          </cell>
          <cell r="Y169">
            <v>426</v>
          </cell>
          <cell r="AB169">
            <v>1000</v>
          </cell>
          <cell r="AC169">
            <v>0</v>
          </cell>
        </row>
        <row r="170">
          <cell r="A170" t="str">
            <v>○KD02165-Y112</v>
          </cell>
          <cell r="B170" t="str">
            <v>○</v>
          </cell>
          <cell r="C170" t="str">
            <v>1:コストマスタ</v>
          </cell>
          <cell r="E170" t="str">
            <v>KD02165-Y112</v>
          </cell>
          <cell r="F170" t="str">
            <v>7</v>
          </cell>
          <cell r="H170">
            <v>1945</v>
          </cell>
          <cell r="I170" t="str">
            <v>佐藤製作所</v>
          </cell>
          <cell r="J170" t="str">
            <v>0</v>
          </cell>
          <cell r="K170" t="str">
            <v>X</v>
          </cell>
          <cell r="L170">
            <v>1</v>
          </cell>
          <cell r="M170">
            <v>1000</v>
          </cell>
          <cell r="N170">
            <v>20000000</v>
          </cell>
          <cell r="O170">
            <v>58440</v>
          </cell>
          <cell r="P170">
            <v>1</v>
          </cell>
          <cell r="Q170" t="str">
            <v>下限値</v>
          </cell>
          <cell r="R170">
            <v>1</v>
          </cell>
          <cell r="S170">
            <v>502</v>
          </cell>
          <cell r="T170">
            <v>101</v>
          </cell>
          <cell r="U170">
            <v>450</v>
          </cell>
          <cell r="V170">
            <v>301</v>
          </cell>
          <cell r="W170">
            <v>438</v>
          </cell>
          <cell r="X170">
            <v>501</v>
          </cell>
          <cell r="Y170">
            <v>426</v>
          </cell>
          <cell r="AB170">
            <v>1000</v>
          </cell>
          <cell r="AC170">
            <v>0</v>
          </cell>
        </row>
        <row r="171">
          <cell r="A171" t="str">
            <v>○KD02165-Y121</v>
          </cell>
          <cell r="B171" t="str">
            <v>○</v>
          </cell>
          <cell r="C171" t="str">
            <v>1:コストマスタ</v>
          </cell>
          <cell r="E171" t="str">
            <v>KD02165-Y121</v>
          </cell>
          <cell r="F171" t="str">
            <v>5</v>
          </cell>
          <cell r="H171">
            <v>1945</v>
          </cell>
          <cell r="I171" t="str">
            <v>佐藤製作所</v>
          </cell>
          <cell r="J171" t="str">
            <v>0</v>
          </cell>
          <cell r="K171" t="str">
            <v>X</v>
          </cell>
          <cell r="L171">
            <v>1</v>
          </cell>
          <cell r="M171">
            <v>1000</v>
          </cell>
          <cell r="N171">
            <v>20000000</v>
          </cell>
          <cell r="O171">
            <v>58440</v>
          </cell>
          <cell r="P171">
            <v>1</v>
          </cell>
          <cell r="Q171" t="str">
            <v>下限値</v>
          </cell>
          <cell r="R171">
            <v>1</v>
          </cell>
          <cell r="S171">
            <v>271</v>
          </cell>
          <cell r="T171">
            <v>101</v>
          </cell>
          <cell r="U171">
            <v>262</v>
          </cell>
          <cell r="V171">
            <v>301</v>
          </cell>
          <cell r="W171">
            <v>256</v>
          </cell>
          <cell r="X171">
            <v>501</v>
          </cell>
          <cell r="Y171">
            <v>253</v>
          </cell>
          <cell r="AB171">
            <v>1000</v>
          </cell>
          <cell r="AC171">
            <v>0</v>
          </cell>
        </row>
        <row r="172">
          <cell r="A172" t="str">
            <v>KD02165-Y121</v>
          </cell>
          <cell r="C172" t="str">
            <v>1:コストマスタ</v>
          </cell>
          <cell r="E172" t="str">
            <v>KD02165-Y121</v>
          </cell>
          <cell r="H172">
            <v>2407</v>
          </cell>
          <cell r="I172" t="str">
            <v>ＦＤＴＰ</v>
          </cell>
          <cell r="J172" t="str">
            <v>0</v>
          </cell>
          <cell r="K172" t="str">
            <v>X</v>
          </cell>
          <cell r="L172">
            <v>50</v>
          </cell>
          <cell r="M172">
            <v>9999</v>
          </cell>
          <cell r="N172">
            <v>39371</v>
          </cell>
          <cell r="O172">
            <v>58440</v>
          </cell>
          <cell r="P172">
            <v>1</v>
          </cell>
          <cell r="Q172" t="str">
            <v>下限値</v>
          </cell>
          <cell r="S172">
            <v>349.67</v>
          </cell>
          <cell r="AC172">
            <v>0</v>
          </cell>
        </row>
        <row r="173">
          <cell r="A173" t="str">
            <v>○KD02165-Y131</v>
          </cell>
          <cell r="B173" t="str">
            <v>○</v>
          </cell>
          <cell r="C173" t="str">
            <v>1:コストマスタ</v>
          </cell>
          <cell r="E173" t="str">
            <v>KD02165-Y131</v>
          </cell>
          <cell r="H173">
            <v>2407</v>
          </cell>
          <cell r="I173" t="str">
            <v>ＦＤＴＰ</v>
          </cell>
          <cell r="J173" t="str">
            <v>0</v>
          </cell>
          <cell r="K173" t="str">
            <v>X</v>
          </cell>
          <cell r="L173">
            <v>50</v>
          </cell>
          <cell r="M173">
            <v>9999</v>
          </cell>
          <cell r="N173">
            <v>39371</v>
          </cell>
          <cell r="O173">
            <v>58440</v>
          </cell>
          <cell r="P173">
            <v>1</v>
          </cell>
          <cell r="Q173" t="str">
            <v>下限値</v>
          </cell>
          <cell r="S173">
            <v>361.1</v>
          </cell>
          <cell r="AC173">
            <v>0</v>
          </cell>
        </row>
        <row r="174">
          <cell r="A174" t="str">
            <v>○KD02165-Y136</v>
          </cell>
          <cell r="B174" t="str">
            <v>○</v>
          </cell>
          <cell r="C174" t="str">
            <v>1:コストマスタ</v>
          </cell>
          <cell r="E174" t="str">
            <v>KD02165-Y136</v>
          </cell>
          <cell r="H174">
            <v>2407</v>
          </cell>
          <cell r="I174" t="str">
            <v>ＦＤＴＰ</v>
          </cell>
          <cell r="J174" t="str">
            <v>0</v>
          </cell>
          <cell r="K174" t="str">
            <v>X</v>
          </cell>
          <cell r="L174">
            <v>50</v>
          </cell>
          <cell r="M174">
            <v>9999</v>
          </cell>
          <cell r="N174">
            <v>39371</v>
          </cell>
          <cell r="O174">
            <v>58440</v>
          </cell>
          <cell r="P174">
            <v>1</v>
          </cell>
          <cell r="Q174" t="str">
            <v>下限値</v>
          </cell>
          <cell r="S174">
            <v>40.24</v>
          </cell>
          <cell r="AC174">
            <v>0</v>
          </cell>
        </row>
        <row r="175">
          <cell r="A175" t="str">
            <v>○KD02165-Y137</v>
          </cell>
          <cell r="B175" t="str">
            <v>○</v>
          </cell>
          <cell r="C175" t="str">
            <v>1:コストマスタ</v>
          </cell>
          <cell r="E175" t="str">
            <v>KD02165-Y137</v>
          </cell>
          <cell r="H175">
            <v>2407</v>
          </cell>
          <cell r="I175" t="str">
            <v>ＦＤＴＰ</v>
          </cell>
          <cell r="J175" t="str">
            <v>0</v>
          </cell>
          <cell r="K175" t="str">
            <v>X</v>
          </cell>
          <cell r="L175">
            <v>50</v>
          </cell>
          <cell r="M175">
            <v>9999</v>
          </cell>
          <cell r="N175">
            <v>39371</v>
          </cell>
          <cell r="O175">
            <v>58440</v>
          </cell>
          <cell r="P175">
            <v>1</v>
          </cell>
          <cell r="Q175" t="str">
            <v>下限値</v>
          </cell>
          <cell r="S175">
            <v>71.3</v>
          </cell>
          <cell r="AC175">
            <v>0</v>
          </cell>
        </row>
        <row r="176">
          <cell r="A176" t="str">
            <v>○KD02165-Y151</v>
          </cell>
          <cell r="B176" t="str">
            <v>○</v>
          </cell>
          <cell r="C176" t="str">
            <v>1:コストマスタ</v>
          </cell>
          <cell r="E176" t="str">
            <v>KD02165-Y151</v>
          </cell>
          <cell r="H176">
            <v>2407</v>
          </cell>
          <cell r="I176" t="str">
            <v>ＦＤＴＰ</v>
          </cell>
          <cell r="J176" t="str">
            <v>0</v>
          </cell>
          <cell r="K176" t="str">
            <v>X</v>
          </cell>
          <cell r="L176">
            <v>50</v>
          </cell>
          <cell r="M176">
            <v>9999</v>
          </cell>
          <cell r="N176">
            <v>39371</v>
          </cell>
          <cell r="O176">
            <v>58440</v>
          </cell>
          <cell r="P176">
            <v>1</v>
          </cell>
          <cell r="Q176" t="str">
            <v>下限値</v>
          </cell>
          <cell r="S176">
            <v>31.81</v>
          </cell>
          <cell r="AC176">
            <v>0</v>
          </cell>
        </row>
        <row r="177">
          <cell r="A177" t="str">
            <v>○KD02165-Y155</v>
          </cell>
          <cell r="B177" t="str">
            <v>○</v>
          </cell>
          <cell r="C177" t="str">
            <v>1:コストマスタ</v>
          </cell>
          <cell r="E177" t="str">
            <v>KD02165-Y155</v>
          </cell>
          <cell r="H177">
            <v>2407</v>
          </cell>
          <cell r="I177" t="str">
            <v>ＦＤＴＰ</v>
          </cell>
          <cell r="J177" t="str">
            <v>0</v>
          </cell>
          <cell r="K177" t="str">
            <v>X</v>
          </cell>
          <cell r="L177">
            <v>50</v>
          </cell>
          <cell r="M177">
            <v>9999</v>
          </cell>
          <cell r="N177">
            <v>39371</v>
          </cell>
          <cell r="O177">
            <v>58440</v>
          </cell>
          <cell r="P177">
            <v>1</v>
          </cell>
          <cell r="Q177" t="str">
            <v>下限値</v>
          </cell>
          <cell r="S177">
            <v>103.55</v>
          </cell>
          <cell r="AC177">
            <v>0</v>
          </cell>
        </row>
        <row r="178">
          <cell r="A178" t="str">
            <v>○KD02165-Y172</v>
          </cell>
          <cell r="B178" t="str">
            <v>○</v>
          </cell>
          <cell r="C178" t="str">
            <v>1:コストマスタ</v>
          </cell>
          <cell r="E178" t="str">
            <v>KD02165-Y172</v>
          </cell>
          <cell r="H178">
            <v>2407</v>
          </cell>
          <cell r="I178" t="str">
            <v>ＦＤＴＰ</v>
          </cell>
          <cell r="J178" t="str">
            <v>0</v>
          </cell>
          <cell r="K178" t="str">
            <v>X</v>
          </cell>
          <cell r="L178">
            <v>50</v>
          </cell>
          <cell r="M178">
            <v>9999</v>
          </cell>
          <cell r="N178">
            <v>39371</v>
          </cell>
          <cell r="O178">
            <v>58440</v>
          </cell>
          <cell r="P178">
            <v>1</v>
          </cell>
          <cell r="Q178" t="str">
            <v>下限値</v>
          </cell>
          <cell r="S178">
            <v>14.69</v>
          </cell>
          <cell r="AC178">
            <v>0</v>
          </cell>
        </row>
        <row r="179">
          <cell r="A179" t="str">
            <v>○KD02165-Y173</v>
          </cell>
          <cell r="B179" t="str">
            <v>○</v>
          </cell>
          <cell r="C179" t="str">
            <v>1:コストマスタ</v>
          </cell>
          <cell r="E179" t="str">
            <v>KD02165-Y173</v>
          </cell>
          <cell r="H179">
            <v>2407</v>
          </cell>
          <cell r="I179" t="str">
            <v>ＦＤＴＰ</v>
          </cell>
          <cell r="J179" t="str">
            <v>0</v>
          </cell>
          <cell r="K179" t="str">
            <v>X</v>
          </cell>
          <cell r="L179">
            <v>50</v>
          </cell>
          <cell r="M179">
            <v>9999</v>
          </cell>
          <cell r="N179">
            <v>39371</v>
          </cell>
          <cell r="O179">
            <v>58440</v>
          </cell>
          <cell r="P179">
            <v>1</v>
          </cell>
          <cell r="Q179" t="str">
            <v>下限値</v>
          </cell>
          <cell r="S179">
            <v>10.29</v>
          </cell>
          <cell r="AC179">
            <v>0</v>
          </cell>
        </row>
        <row r="180">
          <cell r="A180" t="str">
            <v>○KD02165-Y175</v>
          </cell>
          <cell r="B180" t="str">
            <v>○</v>
          </cell>
          <cell r="C180" t="str">
            <v>1:コストマスタ</v>
          </cell>
          <cell r="E180" t="str">
            <v>KD02165-Y175</v>
          </cell>
          <cell r="H180">
            <v>7548</v>
          </cell>
          <cell r="I180" t="str">
            <v>和泉精機</v>
          </cell>
          <cell r="J180" t="str">
            <v>1</v>
          </cell>
          <cell r="K180" t="str">
            <v>X</v>
          </cell>
          <cell r="L180">
            <v>1</v>
          </cell>
          <cell r="M180">
            <v>1999</v>
          </cell>
          <cell r="N180">
            <v>20000000</v>
          </cell>
          <cell r="O180">
            <v>58440</v>
          </cell>
          <cell r="P180">
            <v>1</v>
          </cell>
          <cell r="Q180" t="str">
            <v>下限値</v>
          </cell>
          <cell r="S180">
            <v>107</v>
          </cell>
          <cell r="AC180">
            <v>0</v>
          </cell>
        </row>
        <row r="181">
          <cell r="A181" t="str">
            <v>KD02165-Y175</v>
          </cell>
          <cell r="C181" t="str">
            <v>1:コストマスタ</v>
          </cell>
          <cell r="E181" t="str">
            <v>KD02165-Y175</v>
          </cell>
          <cell r="H181">
            <v>1543</v>
          </cell>
          <cell r="I181" t="str">
            <v>伊鈴製作所</v>
          </cell>
          <cell r="J181" t="str">
            <v>0</v>
          </cell>
          <cell r="K181" t="str">
            <v>X</v>
          </cell>
          <cell r="L181">
            <v>1</v>
          </cell>
          <cell r="M181">
            <v>1999</v>
          </cell>
          <cell r="N181">
            <v>39003</v>
          </cell>
          <cell r="O181">
            <v>58440</v>
          </cell>
          <cell r="P181">
            <v>1</v>
          </cell>
          <cell r="Q181" t="str">
            <v>下限値</v>
          </cell>
          <cell r="S181">
            <v>125</v>
          </cell>
          <cell r="AC181">
            <v>0</v>
          </cell>
        </row>
        <row r="182">
          <cell r="A182" t="str">
            <v>KD02165-Y175</v>
          </cell>
          <cell r="C182" t="str">
            <v>2:業者別見積り</v>
          </cell>
          <cell r="D182" t="str">
            <v>0</v>
          </cell>
          <cell r="E182" t="str">
            <v>KD02165-Y175</v>
          </cell>
          <cell r="F182" t="str">
            <v>03</v>
          </cell>
          <cell r="G182" t="str">
            <v>L</v>
          </cell>
          <cell r="H182">
            <v>1543</v>
          </cell>
          <cell r="I182" t="str">
            <v>伊鈴製作所</v>
          </cell>
          <cell r="J182" t="str">
            <v>1</v>
          </cell>
          <cell r="P182">
            <v>1</v>
          </cell>
          <cell r="Q182" t="str">
            <v>上限値</v>
          </cell>
          <cell r="R182">
            <v>100</v>
          </cell>
          <cell r="S182">
            <v>199</v>
          </cell>
          <cell r="T182">
            <v>300</v>
          </cell>
          <cell r="U182">
            <v>153</v>
          </cell>
          <cell r="V182">
            <v>500</v>
          </cell>
          <cell r="W182">
            <v>139</v>
          </cell>
          <cell r="X182">
            <v>1000</v>
          </cell>
          <cell r="Y182">
            <v>133</v>
          </cell>
        </row>
        <row r="183">
          <cell r="A183" t="str">
            <v>KD02165-Y175</v>
          </cell>
          <cell r="C183" t="str">
            <v>2:業者別見積り</v>
          </cell>
          <cell r="D183" t="str">
            <v>0</v>
          </cell>
          <cell r="E183" t="str">
            <v>KD02165-Y175</v>
          </cell>
          <cell r="F183" t="str">
            <v>03</v>
          </cell>
          <cell r="G183" t="str">
            <v>L</v>
          </cell>
          <cell r="H183">
            <v>1715</v>
          </cell>
          <cell r="I183" t="str">
            <v>中村ターンテック</v>
          </cell>
          <cell r="J183" t="str">
            <v>0</v>
          </cell>
          <cell r="P183">
            <v>1</v>
          </cell>
          <cell r="Q183" t="str">
            <v>上限値</v>
          </cell>
          <cell r="R183">
            <v>100</v>
          </cell>
          <cell r="S183">
            <v>450</v>
          </cell>
          <cell r="T183">
            <v>300</v>
          </cell>
          <cell r="U183">
            <v>420</v>
          </cell>
          <cell r="V183">
            <v>500</v>
          </cell>
          <cell r="W183">
            <v>410</v>
          </cell>
          <cell r="X183">
            <v>1000</v>
          </cell>
          <cell r="Y183">
            <v>405</v>
          </cell>
        </row>
        <row r="184">
          <cell r="A184" t="str">
            <v>○KD02165-Y185</v>
          </cell>
          <cell r="B184" t="str">
            <v>○</v>
          </cell>
          <cell r="C184" t="str">
            <v>1:コストマスタ</v>
          </cell>
          <cell r="E184" t="str">
            <v>KD02165-Y185</v>
          </cell>
          <cell r="H184">
            <v>2407</v>
          </cell>
          <cell r="I184" t="str">
            <v>ＦＤＴＰ</v>
          </cell>
          <cell r="J184" t="str">
            <v>0</v>
          </cell>
          <cell r="K184" t="str">
            <v>X</v>
          </cell>
          <cell r="L184">
            <v>50</v>
          </cell>
          <cell r="M184">
            <v>9999</v>
          </cell>
          <cell r="N184">
            <v>39371</v>
          </cell>
          <cell r="O184">
            <v>58440</v>
          </cell>
          <cell r="P184">
            <v>1</v>
          </cell>
          <cell r="Q184" t="str">
            <v>下限値</v>
          </cell>
          <cell r="S184">
            <v>73.510000000000005</v>
          </cell>
          <cell r="AC184">
            <v>0</v>
          </cell>
        </row>
        <row r="185">
          <cell r="A185" t="str">
            <v>○KD02165-Y187</v>
          </cell>
          <cell r="B185" t="str">
            <v>○</v>
          </cell>
          <cell r="C185" t="str">
            <v>1:コストマスタ</v>
          </cell>
          <cell r="E185" t="str">
            <v>KD02165-Y187</v>
          </cell>
          <cell r="H185">
            <v>2407</v>
          </cell>
          <cell r="I185" t="str">
            <v>ＦＤＴＰ</v>
          </cell>
          <cell r="J185" t="str">
            <v>0</v>
          </cell>
          <cell r="K185" t="str">
            <v>X</v>
          </cell>
          <cell r="L185">
            <v>50</v>
          </cell>
          <cell r="M185">
            <v>9999</v>
          </cell>
          <cell r="N185">
            <v>39371</v>
          </cell>
          <cell r="O185">
            <v>58440</v>
          </cell>
          <cell r="P185">
            <v>1</v>
          </cell>
          <cell r="Q185" t="str">
            <v>下限値</v>
          </cell>
          <cell r="S185">
            <v>22.56</v>
          </cell>
          <cell r="AC185">
            <v>0</v>
          </cell>
        </row>
        <row r="186">
          <cell r="A186" t="str">
            <v>○KD02165-Y193</v>
          </cell>
          <cell r="B186" t="str">
            <v>○</v>
          </cell>
          <cell r="C186" t="str">
            <v>1:コストマスタ</v>
          </cell>
          <cell r="E186" t="str">
            <v>KD02165-Y193</v>
          </cell>
          <cell r="F186" t="str">
            <v>05</v>
          </cell>
          <cell r="H186">
            <v>1872</v>
          </cell>
          <cell r="I186" t="str">
            <v>オガワ工業</v>
          </cell>
          <cell r="J186" t="str">
            <v>0</v>
          </cell>
          <cell r="K186" t="str">
            <v>X</v>
          </cell>
          <cell r="L186">
            <v>15</v>
          </cell>
          <cell r="M186">
            <v>50</v>
          </cell>
          <cell r="N186">
            <v>20000000</v>
          </cell>
          <cell r="O186">
            <v>58440</v>
          </cell>
          <cell r="P186">
            <v>1</v>
          </cell>
          <cell r="Q186" t="str">
            <v>下限値</v>
          </cell>
          <cell r="S186">
            <v>544</v>
          </cell>
          <cell r="AC186">
            <v>0</v>
          </cell>
        </row>
        <row r="187">
          <cell r="A187" t="str">
            <v>KD02165-Y193</v>
          </cell>
          <cell r="C187" t="str">
            <v>1:コストマスタ</v>
          </cell>
          <cell r="E187" t="str">
            <v>KD02165-Y193</v>
          </cell>
          <cell r="H187">
            <v>2407</v>
          </cell>
          <cell r="I187" t="str">
            <v>ＦＤＴＰ</v>
          </cell>
          <cell r="J187" t="str">
            <v>0</v>
          </cell>
          <cell r="K187" t="str">
            <v>X</v>
          </cell>
          <cell r="L187">
            <v>50</v>
          </cell>
          <cell r="M187">
            <v>9999</v>
          </cell>
          <cell r="N187">
            <v>39371</v>
          </cell>
          <cell r="O187">
            <v>58440</v>
          </cell>
          <cell r="P187">
            <v>1</v>
          </cell>
          <cell r="Q187" t="str">
            <v>下限値</v>
          </cell>
          <cell r="S187">
            <v>37.200000000000003</v>
          </cell>
          <cell r="AC187">
            <v>0</v>
          </cell>
        </row>
        <row r="188">
          <cell r="A188" t="str">
            <v>○KD02165-Y194</v>
          </cell>
          <cell r="B188" t="str">
            <v>○</v>
          </cell>
          <cell r="C188" t="str">
            <v>1:コストマスタ</v>
          </cell>
          <cell r="E188" t="str">
            <v>KD02165-Y194</v>
          </cell>
          <cell r="H188">
            <v>2407</v>
          </cell>
          <cell r="I188" t="str">
            <v>ＦＤＴＰ</v>
          </cell>
          <cell r="J188" t="str">
            <v>0</v>
          </cell>
          <cell r="K188" t="str">
            <v>X</v>
          </cell>
          <cell r="L188">
            <v>50</v>
          </cell>
          <cell r="M188">
            <v>9999</v>
          </cell>
          <cell r="N188">
            <v>39371</v>
          </cell>
          <cell r="O188">
            <v>58440</v>
          </cell>
          <cell r="P188">
            <v>1</v>
          </cell>
          <cell r="Q188" t="str">
            <v>下限値</v>
          </cell>
          <cell r="S188">
            <v>37.42</v>
          </cell>
          <cell r="AC188">
            <v>0</v>
          </cell>
        </row>
        <row r="189">
          <cell r="A189" t="str">
            <v>○KD02165-Y201</v>
          </cell>
          <cell r="B189" t="str">
            <v>○</v>
          </cell>
          <cell r="C189" t="str">
            <v>1:コストマスタ</v>
          </cell>
          <cell r="E189" t="str">
            <v>KD02165-Y201</v>
          </cell>
          <cell r="H189">
            <v>2407</v>
          </cell>
          <cell r="I189" t="str">
            <v>ＦＤＴＰ</v>
          </cell>
          <cell r="J189" t="str">
            <v>0</v>
          </cell>
          <cell r="K189" t="str">
            <v>X</v>
          </cell>
          <cell r="L189">
            <v>50</v>
          </cell>
          <cell r="M189">
            <v>9999</v>
          </cell>
          <cell r="N189">
            <v>39371</v>
          </cell>
          <cell r="O189">
            <v>58440</v>
          </cell>
          <cell r="P189">
            <v>1</v>
          </cell>
          <cell r="Q189" t="str">
            <v>下限値</v>
          </cell>
          <cell r="S189">
            <v>40.090000000000003</v>
          </cell>
          <cell r="AC189">
            <v>0</v>
          </cell>
        </row>
        <row r="190">
          <cell r="A190" t="str">
            <v>○KD02165-Y202</v>
          </cell>
          <cell r="B190" t="str">
            <v>○</v>
          </cell>
          <cell r="C190" t="str">
            <v>1:コストマスタ</v>
          </cell>
          <cell r="E190" t="str">
            <v>KD02165-Y202</v>
          </cell>
          <cell r="H190">
            <v>2407</v>
          </cell>
          <cell r="I190" t="str">
            <v>ＦＤＴＰ</v>
          </cell>
          <cell r="J190" t="str">
            <v>0</v>
          </cell>
          <cell r="K190" t="str">
            <v>X</v>
          </cell>
          <cell r="L190">
            <v>50</v>
          </cell>
          <cell r="M190">
            <v>9999</v>
          </cell>
          <cell r="N190">
            <v>39371</v>
          </cell>
          <cell r="O190">
            <v>58440</v>
          </cell>
          <cell r="P190">
            <v>1</v>
          </cell>
          <cell r="Q190" t="str">
            <v>下限値</v>
          </cell>
          <cell r="S190">
            <v>12.43</v>
          </cell>
          <cell r="AC190">
            <v>0</v>
          </cell>
        </row>
        <row r="191">
          <cell r="A191" t="str">
            <v>○KD02165-Y204</v>
          </cell>
          <cell r="B191" t="str">
            <v>○</v>
          </cell>
          <cell r="C191" t="str">
            <v>1:コストマスタ</v>
          </cell>
          <cell r="E191" t="str">
            <v>KD02165-Y204</v>
          </cell>
          <cell r="H191">
            <v>2407</v>
          </cell>
          <cell r="I191" t="str">
            <v>ＦＤＴＰ</v>
          </cell>
          <cell r="J191" t="str">
            <v>0</v>
          </cell>
          <cell r="K191" t="str">
            <v>X</v>
          </cell>
          <cell r="L191">
            <v>50</v>
          </cell>
          <cell r="M191">
            <v>9999</v>
          </cell>
          <cell r="N191">
            <v>39371</v>
          </cell>
          <cell r="O191">
            <v>58440</v>
          </cell>
          <cell r="P191">
            <v>1</v>
          </cell>
          <cell r="Q191" t="str">
            <v>下限値</v>
          </cell>
          <cell r="S191">
            <v>104.68</v>
          </cell>
          <cell r="AC191">
            <v>0</v>
          </cell>
        </row>
        <row r="192">
          <cell r="A192" t="str">
            <v>○KD02165-Y205</v>
          </cell>
          <cell r="B192" t="str">
            <v>○</v>
          </cell>
          <cell r="C192" t="str">
            <v>1:コストマスタ</v>
          </cell>
          <cell r="E192" t="str">
            <v>KD02165-Y205</v>
          </cell>
          <cell r="H192">
            <v>2407</v>
          </cell>
          <cell r="I192" t="str">
            <v>ＦＤＴＰ</v>
          </cell>
          <cell r="J192" t="str">
            <v>0</v>
          </cell>
          <cell r="K192" t="str">
            <v>X</v>
          </cell>
          <cell r="L192">
            <v>50</v>
          </cell>
          <cell r="M192">
            <v>9999</v>
          </cell>
          <cell r="N192">
            <v>39371</v>
          </cell>
          <cell r="O192">
            <v>58440</v>
          </cell>
          <cell r="P192">
            <v>1</v>
          </cell>
          <cell r="Q192" t="str">
            <v>下限値</v>
          </cell>
          <cell r="S192">
            <v>184.03</v>
          </cell>
          <cell r="AC192">
            <v>0</v>
          </cell>
        </row>
        <row r="193">
          <cell r="A193" t="str">
            <v>○KD02165-Y206</v>
          </cell>
          <cell r="B193" t="str">
            <v>○</v>
          </cell>
          <cell r="C193" t="str">
            <v>1:コストマスタ</v>
          </cell>
          <cell r="E193" t="str">
            <v>KD02165-Y206</v>
          </cell>
          <cell r="H193">
            <v>2407</v>
          </cell>
          <cell r="I193" t="str">
            <v>ＦＤＴＰ</v>
          </cell>
          <cell r="J193" t="str">
            <v>0</v>
          </cell>
          <cell r="K193" t="str">
            <v>X</v>
          </cell>
          <cell r="L193">
            <v>50</v>
          </cell>
          <cell r="M193">
            <v>9999</v>
          </cell>
          <cell r="N193">
            <v>39371</v>
          </cell>
          <cell r="O193">
            <v>58440</v>
          </cell>
          <cell r="P193">
            <v>1</v>
          </cell>
          <cell r="Q193" t="str">
            <v>下限値</v>
          </cell>
          <cell r="S193">
            <v>10.79</v>
          </cell>
          <cell r="AC193">
            <v>0</v>
          </cell>
        </row>
        <row r="194">
          <cell r="A194" t="str">
            <v>○KD02165-Y208</v>
          </cell>
          <cell r="B194" t="str">
            <v>○</v>
          </cell>
          <cell r="C194" t="str">
            <v>1:コストマスタ</v>
          </cell>
          <cell r="E194" t="str">
            <v>KD02165-Y208</v>
          </cell>
          <cell r="H194">
            <v>2407</v>
          </cell>
          <cell r="I194" t="str">
            <v>ＦＤＴＰ</v>
          </cell>
          <cell r="J194" t="str">
            <v>0</v>
          </cell>
          <cell r="K194" t="str">
            <v>X</v>
          </cell>
          <cell r="L194">
            <v>50</v>
          </cell>
          <cell r="M194">
            <v>9999</v>
          </cell>
          <cell r="N194">
            <v>39371</v>
          </cell>
          <cell r="O194">
            <v>58440</v>
          </cell>
          <cell r="P194">
            <v>1</v>
          </cell>
          <cell r="Q194" t="str">
            <v>下限値</v>
          </cell>
          <cell r="S194">
            <v>34.520000000000003</v>
          </cell>
          <cell r="AC194">
            <v>0</v>
          </cell>
        </row>
        <row r="195">
          <cell r="A195" t="str">
            <v>○KD02165-Y209</v>
          </cell>
          <cell r="B195" t="str">
            <v>○</v>
          </cell>
          <cell r="C195" t="str">
            <v>1:コストマスタ</v>
          </cell>
          <cell r="E195" t="str">
            <v>KD02165-Y209</v>
          </cell>
          <cell r="H195">
            <v>2407</v>
          </cell>
          <cell r="I195" t="str">
            <v>ＦＤＴＰ</v>
          </cell>
          <cell r="J195" t="str">
            <v>0</v>
          </cell>
          <cell r="K195" t="str">
            <v>X</v>
          </cell>
          <cell r="L195">
            <v>50</v>
          </cell>
          <cell r="M195">
            <v>9999</v>
          </cell>
          <cell r="N195">
            <v>39371</v>
          </cell>
          <cell r="O195">
            <v>58440</v>
          </cell>
          <cell r="P195">
            <v>1</v>
          </cell>
          <cell r="Q195" t="str">
            <v>下限値</v>
          </cell>
          <cell r="S195">
            <v>13.49</v>
          </cell>
          <cell r="AC195">
            <v>0</v>
          </cell>
        </row>
        <row r="196">
          <cell r="A196" t="str">
            <v>○KD02165-Y211</v>
          </cell>
          <cell r="B196" t="str">
            <v>○</v>
          </cell>
          <cell r="C196" t="str">
            <v>1:コストマスタ</v>
          </cell>
          <cell r="E196" t="str">
            <v>KD02165-Y211</v>
          </cell>
          <cell r="H196">
            <v>2488</v>
          </cell>
          <cell r="I196" t="str">
            <v>クミ化成</v>
          </cell>
          <cell r="J196" t="str">
            <v>1</v>
          </cell>
          <cell r="K196" t="str">
            <v>X</v>
          </cell>
          <cell r="L196">
            <v>1</v>
          </cell>
          <cell r="M196">
            <v>1000</v>
          </cell>
          <cell r="N196">
            <v>20000000</v>
          </cell>
          <cell r="O196">
            <v>58440</v>
          </cell>
          <cell r="P196">
            <v>1</v>
          </cell>
          <cell r="Q196" t="str">
            <v>下限値</v>
          </cell>
          <cell r="R196">
            <v>1</v>
          </cell>
          <cell r="S196">
            <v>34.1</v>
          </cell>
          <cell r="T196">
            <v>101</v>
          </cell>
          <cell r="U196">
            <v>23.9</v>
          </cell>
          <cell r="V196">
            <v>301</v>
          </cell>
          <cell r="W196">
            <v>19.600000000000001</v>
          </cell>
          <cell r="X196">
            <v>501</v>
          </cell>
          <cell r="Y196">
            <v>17</v>
          </cell>
          <cell r="AB196">
            <v>1000</v>
          </cell>
          <cell r="AC196">
            <v>0</v>
          </cell>
        </row>
        <row r="197">
          <cell r="A197" t="str">
            <v>KD02165-Y211</v>
          </cell>
          <cell r="C197" t="str">
            <v>2:業者別見積り</v>
          </cell>
          <cell r="D197" t="str">
            <v>0</v>
          </cell>
          <cell r="E197" t="str">
            <v>KD02165-Y211</v>
          </cell>
          <cell r="F197" t="str">
            <v>02</v>
          </cell>
          <cell r="G197" t="str">
            <v>PP</v>
          </cell>
          <cell r="H197">
            <v>2488</v>
          </cell>
          <cell r="I197" t="str">
            <v>クミ化成</v>
          </cell>
          <cell r="J197" t="str">
            <v>1</v>
          </cell>
          <cell r="P197">
            <v>1</v>
          </cell>
          <cell r="Q197" t="str">
            <v>上限値</v>
          </cell>
          <cell r="R197">
            <v>100</v>
          </cell>
          <cell r="S197">
            <v>34.1</v>
          </cell>
          <cell r="T197">
            <v>500</v>
          </cell>
          <cell r="U197">
            <v>23.9</v>
          </cell>
          <cell r="V197">
            <v>1000</v>
          </cell>
          <cell r="W197">
            <v>19.600000000000001</v>
          </cell>
          <cell r="X197">
            <v>5000</v>
          </cell>
          <cell r="Y197">
            <v>17</v>
          </cell>
          <cell r="AD197" t="str">
            <v>抜</v>
          </cell>
          <cell r="AE197">
            <v>14000</v>
          </cell>
        </row>
        <row r="198">
          <cell r="A198" t="str">
            <v>○KD02165-Y212</v>
          </cell>
          <cell r="B198" t="str">
            <v>○</v>
          </cell>
          <cell r="C198" t="str">
            <v>1:コストマスタ</v>
          </cell>
          <cell r="E198" t="str">
            <v>KD02165-Y212</v>
          </cell>
          <cell r="H198">
            <v>2488</v>
          </cell>
          <cell r="I198" t="str">
            <v>クミ化成</v>
          </cell>
          <cell r="J198" t="str">
            <v>1</v>
          </cell>
          <cell r="K198" t="str">
            <v>X</v>
          </cell>
          <cell r="L198">
            <v>1</v>
          </cell>
          <cell r="M198">
            <v>1000</v>
          </cell>
          <cell r="N198">
            <v>20000000</v>
          </cell>
          <cell r="O198">
            <v>58440</v>
          </cell>
          <cell r="P198">
            <v>1</v>
          </cell>
          <cell r="Q198" t="str">
            <v>下限値</v>
          </cell>
          <cell r="R198">
            <v>1</v>
          </cell>
          <cell r="S198">
            <v>56.8</v>
          </cell>
          <cell r="T198">
            <v>101</v>
          </cell>
          <cell r="U198">
            <v>45.4</v>
          </cell>
          <cell r="V198">
            <v>301</v>
          </cell>
          <cell r="W198">
            <v>37</v>
          </cell>
          <cell r="X198">
            <v>501</v>
          </cell>
          <cell r="Y198">
            <v>32.1</v>
          </cell>
          <cell r="AB198">
            <v>1000</v>
          </cell>
          <cell r="AC198">
            <v>0</v>
          </cell>
        </row>
        <row r="199">
          <cell r="A199" t="str">
            <v>KD02165-Y212</v>
          </cell>
          <cell r="C199" t="str">
            <v>2:業者別見積り</v>
          </cell>
          <cell r="D199" t="str">
            <v>0</v>
          </cell>
          <cell r="E199" t="str">
            <v>KD02165-Y212</v>
          </cell>
          <cell r="F199" t="str">
            <v>02</v>
          </cell>
          <cell r="G199" t="str">
            <v>PP</v>
          </cell>
          <cell r="H199">
            <v>2488</v>
          </cell>
          <cell r="I199" t="str">
            <v>クミ化成</v>
          </cell>
          <cell r="J199" t="str">
            <v>1</v>
          </cell>
          <cell r="P199">
            <v>1</v>
          </cell>
          <cell r="Q199" t="str">
            <v>上限値</v>
          </cell>
          <cell r="R199">
            <v>100</v>
          </cell>
          <cell r="S199">
            <v>56.8</v>
          </cell>
          <cell r="T199">
            <v>500</v>
          </cell>
          <cell r="U199">
            <v>45.4</v>
          </cell>
          <cell r="V199">
            <v>1000</v>
          </cell>
          <cell r="W199">
            <v>37</v>
          </cell>
          <cell r="X199">
            <v>5000</v>
          </cell>
          <cell r="Y199">
            <v>32.1</v>
          </cell>
          <cell r="AD199" t="str">
            <v>抜</v>
          </cell>
          <cell r="AE199">
            <v>21000</v>
          </cell>
        </row>
        <row r="200">
          <cell r="A200" t="str">
            <v>○KD02165-Y213</v>
          </cell>
          <cell r="B200" t="str">
            <v>○</v>
          </cell>
          <cell r="C200" t="str">
            <v>1:コストマスタ</v>
          </cell>
          <cell r="E200" t="str">
            <v>KD02165-Y213</v>
          </cell>
          <cell r="H200">
            <v>1844</v>
          </cell>
          <cell r="I200" t="str">
            <v>オーエム</v>
          </cell>
          <cell r="J200" t="str">
            <v>0</v>
          </cell>
          <cell r="K200" t="str">
            <v>X</v>
          </cell>
          <cell r="L200">
            <v>1</v>
          </cell>
          <cell r="M200">
            <v>300</v>
          </cell>
          <cell r="N200">
            <v>20000000</v>
          </cell>
          <cell r="O200">
            <v>58440</v>
          </cell>
          <cell r="P200">
            <v>1</v>
          </cell>
          <cell r="Q200" t="str">
            <v>下限値</v>
          </cell>
          <cell r="R200">
            <v>1</v>
          </cell>
          <cell r="S200">
            <v>342</v>
          </cell>
          <cell r="T200">
            <v>100</v>
          </cell>
          <cell r="U200">
            <v>320</v>
          </cell>
          <cell r="V200">
            <v>300</v>
          </cell>
          <cell r="W200">
            <v>295</v>
          </cell>
          <cell r="X200">
            <v>500</v>
          </cell>
          <cell r="Y200">
            <v>280</v>
          </cell>
          <cell r="AB200">
            <v>999</v>
          </cell>
          <cell r="AC200">
            <v>0</v>
          </cell>
        </row>
        <row r="201">
          <cell r="A201" t="str">
            <v>○KD02165-Y215</v>
          </cell>
          <cell r="B201" t="str">
            <v>○</v>
          </cell>
          <cell r="C201" t="str">
            <v>1:コストマスタ</v>
          </cell>
          <cell r="E201" t="str">
            <v>KD02165-Y215</v>
          </cell>
          <cell r="H201">
            <v>3158</v>
          </cell>
          <cell r="I201" t="str">
            <v>フジノン佐野</v>
          </cell>
          <cell r="J201" t="str">
            <v>0</v>
          </cell>
          <cell r="K201" t="str">
            <v>X</v>
          </cell>
          <cell r="L201">
            <v>300</v>
          </cell>
          <cell r="M201">
            <v>499</v>
          </cell>
          <cell r="N201">
            <v>39361</v>
          </cell>
          <cell r="O201">
            <v>58440</v>
          </cell>
          <cell r="P201">
            <v>1</v>
          </cell>
          <cell r="Q201" t="str">
            <v>下限値</v>
          </cell>
          <cell r="R201">
            <v>100</v>
          </cell>
          <cell r="S201">
            <v>398</v>
          </cell>
          <cell r="T201">
            <v>300</v>
          </cell>
          <cell r="U201">
            <v>357</v>
          </cell>
          <cell r="V201">
            <v>500</v>
          </cell>
          <cell r="W201">
            <v>285</v>
          </cell>
          <cell r="X201">
            <v>1000</v>
          </cell>
          <cell r="Y201">
            <v>225</v>
          </cell>
          <cell r="AB201">
            <v>4999</v>
          </cell>
          <cell r="AC201">
            <v>0</v>
          </cell>
        </row>
        <row r="202">
          <cell r="A202" t="str">
            <v>KD02165-Y215</v>
          </cell>
          <cell r="C202" t="str">
            <v>2:業者別見積り</v>
          </cell>
          <cell r="D202" t="str">
            <v>0</v>
          </cell>
          <cell r="E202" t="str">
            <v>KD02165-Y215</v>
          </cell>
          <cell r="F202" t="str">
            <v>02</v>
          </cell>
          <cell r="G202" t="str">
            <v>DC</v>
          </cell>
          <cell r="H202">
            <v>3158</v>
          </cell>
          <cell r="I202" t="str">
            <v>フジノン佐野</v>
          </cell>
          <cell r="J202" t="str">
            <v>1</v>
          </cell>
          <cell r="P202">
            <v>1</v>
          </cell>
          <cell r="Q202" t="str">
            <v>上限値</v>
          </cell>
          <cell r="R202">
            <v>100</v>
          </cell>
          <cell r="S202">
            <v>428</v>
          </cell>
          <cell r="T202">
            <v>300</v>
          </cell>
          <cell r="U202">
            <v>357</v>
          </cell>
          <cell r="V202">
            <v>500</v>
          </cell>
          <cell r="W202">
            <v>285</v>
          </cell>
          <cell r="X202">
            <v>1000</v>
          </cell>
          <cell r="Y202">
            <v>225</v>
          </cell>
          <cell r="AD202" t="str">
            <v>ﾀﾞｲｷｬｽﾄ</v>
          </cell>
          <cell r="AE202">
            <v>2100000</v>
          </cell>
          <cell r="AF202" t="str">
            <v>ﾄﾘﾐﾝｸﾞ</v>
          </cell>
          <cell r="AG202">
            <v>200000</v>
          </cell>
        </row>
        <row r="203">
          <cell r="A203" t="str">
            <v>○KD02165-Y217</v>
          </cell>
          <cell r="B203" t="str">
            <v>○</v>
          </cell>
          <cell r="C203" t="str">
            <v>1:コストマスタ</v>
          </cell>
          <cell r="E203" t="str">
            <v>KD02165-Y217</v>
          </cell>
          <cell r="H203">
            <v>997</v>
          </cell>
          <cell r="I203" t="str">
            <v>伸栄発條</v>
          </cell>
          <cell r="J203" t="str">
            <v>1</v>
          </cell>
          <cell r="K203" t="str">
            <v>X</v>
          </cell>
          <cell r="L203">
            <v>500</v>
          </cell>
          <cell r="M203">
            <v>9999</v>
          </cell>
          <cell r="N203">
            <v>20000000</v>
          </cell>
          <cell r="O203">
            <v>58440</v>
          </cell>
          <cell r="P203">
            <v>1</v>
          </cell>
          <cell r="Q203" t="str">
            <v>下限値</v>
          </cell>
          <cell r="R203">
            <v>500</v>
          </cell>
          <cell r="S203">
            <v>53</v>
          </cell>
          <cell r="T203">
            <v>1000</v>
          </cell>
          <cell r="U203">
            <v>43</v>
          </cell>
          <cell r="AB203">
            <v>9999</v>
          </cell>
          <cell r="AC203">
            <v>0</v>
          </cell>
        </row>
        <row r="204">
          <cell r="A204" t="str">
            <v>KD02165-Y217</v>
          </cell>
          <cell r="C204" t="str">
            <v>2:業者別見積り</v>
          </cell>
          <cell r="D204" t="str">
            <v>0</v>
          </cell>
          <cell r="E204" t="str">
            <v>KD02165-Y217</v>
          </cell>
          <cell r="F204" t="str">
            <v>01</v>
          </cell>
          <cell r="G204" t="str">
            <v>SP</v>
          </cell>
          <cell r="H204">
            <v>3164</v>
          </cell>
          <cell r="I204" t="str">
            <v>明里スプリングＳＳ</v>
          </cell>
          <cell r="J204" t="str">
            <v>1</v>
          </cell>
          <cell r="P204">
            <v>1</v>
          </cell>
          <cell r="Q204" t="str">
            <v>上限値</v>
          </cell>
          <cell r="R204">
            <v>100</v>
          </cell>
          <cell r="S204">
            <v>83.3</v>
          </cell>
          <cell r="T204">
            <v>500</v>
          </cell>
          <cell r="U204">
            <v>69</v>
          </cell>
          <cell r="V204">
            <v>1000</v>
          </cell>
          <cell r="W204">
            <v>53</v>
          </cell>
          <cell r="X204">
            <v>5000</v>
          </cell>
          <cell r="Y204">
            <v>43</v>
          </cell>
        </row>
        <row r="205">
          <cell r="A205" t="str">
            <v>KD02165-Y217</v>
          </cell>
          <cell r="C205" t="str">
            <v>2:業者別見積り</v>
          </cell>
          <cell r="D205" t="str">
            <v>0</v>
          </cell>
          <cell r="E205" t="str">
            <v>KD02165-Y217</v>
          </cell>
          <cell r="F205" t="str">
            <v>01</v>
          </cell>
          <cell r="G205" t="str">
            <v>SP</v>
          </cell>
          <cell r="H205">
            <v>997</v>
          </cell>
          <cell r="I205" t="str">
            <v>伸栄発條</v>
          </cell>
          <cell r="J205" t="str">
            <v>0</v>
          </cell>
          <cell r="P205">
            <v>1</v>
          </cell>
          <cell r="Q205" t="str">
            <v>上限値</v>
          </cell>
          <cell r="R205">
            <v>99</v>
          </cell>
          <cell r="S205">
            <v>900</v>
          </cell>
          <cell r="T205">
            <v>499</v>
          </cell>
          <cell r="U205">
            <v>300</v>
          </cell>
          <cell r="V205">
            <v>999</v>
          </cell>
          <cell r="W205">
            <v>130</v>
          </cell>
          <cell r="X205">
            <v>4999</v>
          </cell>
          <cell r="Y205">
            <v>90</v>
          </cell>
        </row>
        <row r="206">
          <cell r="A206" t="str">
            <v>○KD02165-Y223</v>
          </cell>
          <cell r="B206" t="str">
            <v>○</v>
          </cell>
          <cell r="C206" t="str">
            <v>1:コストマスタ</v>
          </cell>
          <cell r="E206" t="str">
            <v>KD02165-Y223</v>
          </cell>
          <cell r="H206">
            <v>997</v>
          </cell>
          <cell r="I206" t="str">
            <v>伸栄発條</v>
          </cell>
          <cell r="J206" t="str">
            <v>1</v>
          </cell>
          <cell r="K206" t="str">
            <v>X</v>
          </cell>
          <cell r="L206">
            <v>300</v>
          </cell>
          <cell r="M206">
            <v>9999</v>
          </cell>
          <cell r="N206">
            <v>20000000</v>
          </cell>
          <cell r="O206">
            <v>58440</v>
          </cell>
          <cell r="P206">
            <v>1</v>
          </cell>
          <cell r="Q206" t="str">
            <v>下限値</v>
          </cell>
          <cell r="R206">
            <v>300</v>
          </cell>
          <cell r="S206">
            <v>60</v>
          </cell>
          <cell r="T206">
            <v>500</v>
          </cell>
          <cell r="U206">
            <v>50</v>
          </cell>
          <cell r="AB206">
            <v>9999</v>
          </cell>
          <cell r="AC206">
            <v>0</v>
          </cell>
        </row>
        <row r="207">
          <cell r="A207" t="str">
            <v>KD02165-Y223</v>
          </cell>
          <cell r="C207" t="str">
            <v>2:業者別見積り</v>
          </cell>
          <cell r="D207" t="str">
            <v>0</v>
          </cell>
          <cell r="E207" t="str">
            <v>KD02165-Y223</v>
          </cell>
          <cell r="F207" t="str">
            <v>03</v>
          </cell>
          <cell r="G207" t="str">
            <v>SP</v>
          </cell>
          <cell r="H207">
            <v>997</v>
          </cell>
          <cell r="I207" t="str">
            <v>伸栄発條</v>
          </cell>
          <cell r="J207" t="str">
            <v>1</v>
          </cell>
          <cell r="P207">
            <v>1</v>
          </cell>
          <cell r="Q207" t="str">
            <v>上限値</v>
          </cell>
          <cell r="R207">
            <v>100</v>
          </cell>
          <cell r="S207">
            <v>300</v>
          </cell>
          <cell r="T207">
            <v>300</v>
          </cell>
          <cell r="U207">
            <v>130</v>
          </cell>
          <cell r="V207">
            <v>500</v>
          </cell>
          <cell r="W207">
            <v>90</v>
          </cell>
          <cell r="X207">
            <v>1000</v>
          </cell>
          <cell r="Y207">
            <v>60</v>
          </cell>
        </row>
        <row r="208">
          <cell r="A208" t="str">
            <v>○KD02165-Y226</v>
          </cell>
          <cell r="B208" t="str">
            <v>○</v>
          </cell>
          <cell r="C208" t="str">
            <v>1:コストマスタ</v>
          </cell>
          <cell r="E208" t="str">
            <v>KD02165-Y226</v>
          </cell>
          <cell r="H208">
            <v>2407</v>
          </cell>
          <cell r="I208" t="str">
            <v>ＦＤＴＰ</v>
          </cell>
          <cell r="J208" t="str">
            <v>0</v>
          </cell>
          <cell r="K208" t="str">
            <v>X</v>
          </cell>
          <cell r="L208">
            <v>50</v>
          </cell>
          <cell r="M208">
            <v>9999</v>
          </cell>
          <cell r="N208">
            <v>39371</v>
          </cell>
          <cell r="O208">
            <v>58440</v>
          </cell>
          <cell r="P208">
            <v>1</v>
          </cell>
          <cell r="Q208" t="str">
            <v>下限値</v>
          </cell>
          <cell r="S208">
            <v>58.13</v>
          </cell>
          <cell r="AC208">
            <v>0</v>
          </cell>
        </row>
        <row r="209">
          <cell r="A209" t="str">
            <v>○KD02165-Y230</v>
          </cell>
          <cell r="B209" t="str">
            <v>○</v>
          </cell>
          <cell r="C209" t="str">
            <v>1:コストマスタ</v>
          </cell>
          <cell r="E209" t="str">
            <v>KD02165-Y230</v>
          </cell>
          <cell r="H209">
            <v>2407</v>
          </cell>
          <cell r="I209" t="str">
            <v>ＦＤＴＰ</v>
          </cell>
          <cell r="J209" t="str">
            <v>0</v>
          </cell>
          <cell r="K209" t="str">
            <v>X</v>
          </cell>
          <cell r="L209">
            <v>50</v>
          </cell>
          <cell r="M209">
            <v>9999</v>
          </cell>
          <cell r="N209">
            <v>39371</v>
          </cell>
          <cell r="O209">
            <v>58440</v>
          </cell>
          <cell r="P209">
            <v>1</v>
          </cell>
          <cell r="Q209" t="str">
            <v>下限値</v>
          </cell>
          <cell r="S209">
            <v>31.72</v>
          </cell>
          <cell r="AC209">
            <v>0</v>
          </cell>
        </row>
        <row r="210">
          <cell r="A210" t="str">
            <v>○KD02165-Y231</v>
          </cell>
          <cell r="B210" t="str">
            <v>○</v>
          </cell>
          <cell r="C210" t="str">
            <v>1:コストマスタ</v>
          </cell>
          <cell r="E210" t="str">
            <v>KD02165-Y231</v>
          </cell>
          <cell r="H210">
            <v>2407</v>
          </cell>
          <cell r="I210" t="str">
            <v>ＦＤＴＰ</v>
          </cell>
          <cell r="J210" t="str">
            <v>0</v>
          </cell>
          <cell r="K210" t="str">
            <v>X</v>
          </cell>
          <cell r="L210">
            <v>50</v>
          </cell>
          <cell r="M210">
            <v>9999</v>
          </cell>
          <cell r="N210">
            <v>39371</v>
          </cell>
          <cell r="O210">
            <v>58440</v>
          </cell>
          <cell r="P210">
            <v>1</v>
          </cell>
          <cell r="Q210" t="str">
            <v>下限値</v>
          </cell>
          <cell r="S210">
            <v>49.91</v>
          </cell>
          <cell r="AC210">
            <v>0</v>
          </cell>
        </row>
        <row r="211">
          <cell r="A211" t="str">
            <v>○KD02165-Y235</v>
          </cell>
          <cell r="B211" t="str">
            <v>○</v>
          </cell>
          <cell r="C211" t="str">
            <v>1:コストマスタ</v>
          </cell>
          <cell r="E211" t="str">
            <v>KD02165-Y235</v>
          </cell>
          <cell r="H211">
            <v>2407</v>
          </cell>
          <cell r="I211" t="str">
            <v>ＦＤＴＰ</v>
          </cell>
          <cell r="J211" t="str">
            <v>0</v>
          </cell>
          <cell r="K211" t="str">
            <v>X</v>
          </cell>
          <cell r="L211">
            <v>50</v>
          </cell>
          <cell r="M211">
            <v>9999</v>
          </cell>
          <cell r="N211">
            <v>39371</v>
          </cell>
          <cell r="O211">
            <v>58440</v>
          </cell>
          <cell r="P211">
            <v>1</v>
          </cell>
          <cell r="Q211" t="str">
            <v>下限値</v>
          </cell>
          <cell r="S211">
            <v>33.86</v>
          </cell>
          <cell r="AC211">
            <v>0</v>
          </cell>
        </row>
        <row r="212">
          <cell r="A212" t="str">
            <v>○KD02165-Y255</v>
          </cell>
          <cell r="B212" t="str">
            <v>○</v>
          </cell>
          <cell r="C212" t="str">
            <v>1:コストマスタ</v>
          </cell>
          <cell r="E212" t="str">
            <v>KD02165-Y255</v>
          </cell>
          <cell r="H212">
            <v>2407</v>
          </cell>
          <cell r="I212" t="str">
            <v>ＦＤＴＰ</v>
          </cell>
          <cell r="J212" t="str">
            <v>0</v>
          </cell>
          <cell r="K212" t="str">
            <v>X</v>
          </cell>
          <cell r="L212">
            <v>50</v>
          </cell>
          <cell r="M212">
            <v>9999</v>
          </cell>
          <cell r="N212">
            <v>39371</v>
          </cell>
          <cell r="O212">
            <v>58440</v>
          </cell>
          <cell r="P212">
            <v>1</v>
          </cell>
          <cell r="Q212" t="str">
            <v>下限値</v>
          </cell>
          <cell r="S212">
            <v>11.66</v>
          </cell>
          <cell r="AC212">
            <v>0</v>
          </cell>
        </row>
        <row r="213">
          <cell r="A213" t="str">
            <v>○KD02165-Y256</v>
          </cell>
          <cell r="B213" t="str">
            <v>○</v>
          </cell>
          <cell r="C213" t="str">
            <v>1:コストマスタ</v>
          </cell>
          <cell r="E213" t="str">
            <v>KD02165-Y256</v>
          </cell>
          <cell r="H213">
            <v>2407</v>
          </cell>
          <cell r="I213" t="str">
            <v>ＦＤＴＰ</v>
          </cell>
          <cell r="J213" t="str">
            <v>1</v>
          </cell>
          <cell r="K213" t="str">
            <v>X</v>
          </cell>
          <cell r="L213">
            <v>50</v>
          </cell>
          <cell r="M213">
            <v>9999</v>
          </cell>
          <cell r="N213">
            <v>39371</v>
          </cell>
          <cell r="O213">
            <v>58440</v>
          </cell>
          <cell r="P213">
            <v>1</v>
          </cell>
          <cell r="Q213" t="str">
            <v>下限値</v>
          </cell>
          <cell r="S213">
            <v>13.06</v>
          </cell>
          <cell r="AC213">
            <v>0</v>
          </cell>
        </row>
        <row r="214">
          <cell r="A214" t="str">
            <v>○KD02165-Y260</v>
          </cell>
          <cell r="B214" t="str">
            <v>○</v>
          </cell>
          <cell r="C214" t="str">
            <v>1:コストマスタ</v>
          </cell>
          <cell r="E214" t="str">
            <v>KD02165-Y260</v>
          </cell>
          <cell r="H214">
            <v>2407</v>
          </cell>
          <cell r="I214" t="str">
            <v>ＦＤＴＰ</v>
          </cell>
          <cell r="J214" t="str">
            <v>0</v>
          </cell>
          <cell r="K214" t="str">
            <v>X</v>
          </cell>
          <cell r="L214">
            <v>50</v>
          </cell>
          <cell r="M214">
            <v>9999</v>
          </cell>
          <cell r="N214">
            <v>39371</v>
          </cell>
          <cell r="O214">
            <v>58440</v>
          </cell>
          <cell r="P214">
            <v>1</v>
          </cell>
          <cell r="Q214" t="str">
            <v>下限値</v>
          </cell>
          <cell r="S214">
            <v>28.32</v>
          </cell>
          <cell r="AC214">
            <v>0</v>
          </cell>
        </row>
        <row r="215">
          <cell r="A215" t="str">
            <v>○KD02165-Y284</v>
          </cell>
          <cell r="B215" t="str">
            <v>○</v>
          </cell>
          <cell r="C215" t="str">
            <v>1:コストマスタ</v>
          </cell>
          <cell r="E215" t="str">
            <v>KD02165-Y284</v>
          </cell>
          <cell r="H215">
            <v>1434</v>
          </cell>
          <cell r="I215" t="str">
            <v>ファスコ</v>
          </cell>
          <cell r="J215" t="str">
            <v>1</v>
          </cell>
          <cell r="K215" t="str">
            <v>X</v>
          </cell>
          <cell r="L215">
            <v>300</v>
          </cell>
          <cell r="M215">
            <v>900</v>
          </cell>
          <cell r="N215">
            <v>39230</v>
          </cell>
          <cell r="O215">
            <v>58440</v>
          </cell>
          <cell r="P215">
            <v>1</v>
          </cell>
          <cell r="Q215" t="str">
            <v>下限値</v>
          </cell>
          <cell r="S215">
            <v>83</v>
          </cell>
          <cell r="AC215">
            <v>0</v>
          </cell>
        </row>
        <row r="216">
          <cell r="A216" t="str">
            <v>○KD02165-Y285</v>
          </cell>
          <cell r="B216" t="str">
            <v>○</v>
          </cell>
          <cell r="C216" t="str">
            <v>1:コストマスタ</v>
          </cell>
          <cell r="E216" t="str">
            <v>KD02165-Y285</v>
          </cell>
          <cell r="H216">
            <v>1434</v>
          </cell>
          <cell r="I216" t="str">
            <v>ファスコ</v>
          </cell>
          <cell r="J216" t="str">
            <v>1</v>
          </cell>
          <cell r="K216" t="str">
            <v>X</v>
          </cell>
          <cell r="L216">
            <v>100</v>
          </cell>
          <cell r="M216">
            <v>500</v>
          </cell>
          <cell r="N216">
            <v>39230</v>
          </cell>
          <cell r="O216">
            <v>58440</v>
          </cell>
          <cell r="P216">
            <v>1</v>
          </cell>
          <cell r="Q216" t="str">
            <v>下限値</v>
          </cell>
          <cell r="S216">
            <v>39</v>
          </cell>
          <cell r="AC216">
            <v>0</v>
          </cell>
        </row>
        <row r="217">
          <cell r="A217" t="str">
            <v>○KD02165-Y301</v>
          </cell>
          <cell r="B217" t="str">
            <v>○</v>
          </cell>
          <cell r="C217" t="str">
            <v>1:コストマスタ</v>
          </cell>
          <cell r="E217" t="str">
            <v>KD02165-Y301</v>
          </cell>
          <cell r="F217" t="str">
            <v>5</v>
          </cell>
          <cell r="H217">
            <v>1945</v>
          </cell>
          <cell r="I217" t="str">
            <v>佐藤製作所</v>
          </cell>
          <cell r="J217" t="str">
            <v>0</v>
          </cell>
          <cell r="K217" t="str">
            <v>X</v>
          </cell>
          <cell r="L217">
            <v>1</v>
          </cell>
          <cell r="M217">
            <v>1000</v>
          </cell>
          <cell r="N217">
            <v>20000000</v>
          </cell>
          <cell r="O217">
            <v>58440</v>
          </cell>
          <cell r="P217">
            <v>1</v>
          </cell>
          <cell r="Q217" t="str">
            <v>下限値</v>
          </cell>
          <cell r="R217">
            <v>1</v>
          </cell>
          <cell r="S217">
            <v>1195</v>
          </cell>
          <cell r="T217">
            <v>101</v>
          </cell>
          <cell r="U217">
            <v>1185</v>
          </cell>
          <cell r="V217">
            <v>301</v>
          </cell>
          <cell r="W217">
            <v>1140</v>
          </cell>
          <cell r="X217">
            <v>501</v>
          </cell>
          <cell r="Y217">
            <v>1080</v>
          </cell>
          <cell r="AB217">
            <v>1000</v>
          </cell>
          <cell r="AC217">
            <v>0</v>
          </cell>
        </row>
        <row r="218">
          <cell r="A218" t="str">
            <v>○KD02165-Y303</v>
          </cell>
          <cell r="B218" t="str">
            <v>○</v>
          </cell>
          <cell r="C218" t="str">
            <v>1:コストマスタ</v>
          </cell>
          <cell r="E218" t="str">
            <v>KD02165-Y303</v>
          </cell>
          <cell r="F218" t="str">
            <v>4</v>
          </cell>
          <cell r="H218">
            <v>1945</v>
          </cell>
          <cell r="I218" t="str">
            <v>佐藤製作所</v>
          </cell>
          <cell r="J218" t="str">
            <v>0</v>
          </cell>
          <cell r="K218" t="str">
            <v>X</v>
          </cell>
          <cell r="L218">
            <v>1</v>
          </cell>
          <cell r="M218">
            <v>1000</v>
          </cell>
          <cell r="N218">
            <v>20000000</v>
          </cell>
          <cell r="O218">
            <v>58440</v>
          </cell>
          <cell r="P218">
            <v>1</v>
          </cell>
          <cell r="Q218" t="str">
            <v>下限値</v>
          </cell>
          <cell r="R218">
            <v>1</v>
          </cell>
          <cell r="S218">
            <v>571</v>
          </cell>
          <cell r="T218">
            <v>101</v>
          </cell>
          <cell r="U218">
            <v>565</v>
          </cell>
          <cell r="V218">
            <v>301</v>
          </cell>
          <cell r="W218">
            <v>558</v>
          </cell>
          <cell r="X218">
            <v>501</v>
          </cell>
          <cell r="Y218">
            <v>551</v>
          </cell>
          <cell r="AB218">
            <v>1000</v>
          </cell>
          <cell r="AC218">
            <v>0</v>
          </cell>
        </row>
        <row r="219">
          <cell r="A219" t="str">
            <v>○KD02165-Y305</v>
          </cell>
          <cell r="B219" t="str">
            <v>○</v>
          </cell>
          <cell r="C219" t="str">
            <v>1:コストマスタ</v>
          </cell>
          <cell r="E219" t="str">
            <v>KD02165-Y305</v>
          </cell>
          <cell r="F219" t="str">
            <v>2</v>
          </cell>
          <cell r="H219">
            <v>1945</v>
          </cell>
          <cell r="I219" t="str">
            <v>佐藤製作所</v>
          </cell>
          <cell r="J219" t="str">
            <v>0</v>
          </cell>
          <cell r="K219" t="str">
            <v>X</v>
          </cell>
          <cell r="L219">
            <v>1</v>
          </cell>
          <cell r="M219">
            <v>1000</v>
          </cell>
          <cell r="N219">
            <v>20000000</v>
          </cell>
          <cell r="O219">
            <v>58440</v>
          </cell>
          <cell r="P219">
            <v>1</v>
          </cell>
          <cell r="Q219" t="str">
            <v>下限値</v>
          </cell>
          <cell r="R219">
            <v>1</v>
          </cell>
          <cell r="S219">
            <v>552</v>
          </cell>
          <cell r="T219">
            <v>101</v>
          </cell>
          <cell r="U219">
            <v>540</v>
          </cell>
          <cell r="V219">
            <v>301</v>
          </cell>
          <cell r="W219">
            <v>534</v>
          </cell>
          <cell r="X219">
            <v>501</v>
          </cell>
          <cell r="Y219">
            <v>528</v>
          </cell>
          <cell r="AB219">
            <v>1000</v>
          </cell>
          <cell r="AC219">
            <v>0</v>
          </cell>
        </row>
        <row r="220">
          <cell r="A220" t="str">
            <v>○KD02165-Y307</v>
          </cell>
          <cell r="B220" t="str">
            <v>○</v>
          </cell>
          <cell r="C220" t="str">
            <v>1:コストマスタ</v>
          </cell>
          <cell r="E220" t="str">
            <v>KD02165-Y307</v>
          </cell>
          <cell r="F220" t="str">
            <v>2</v>
          </cell>
          <cell r="H220">
            <v>1945</v>
          </cell>
          <cell r="I220" t="str">
            <v>佐藤製作所</v>
          </cell>
          <cell r="J220" t="str">
            <v>0</v>
          </cell>
          <cell r="K220" t="str">
            <v>X</v>
          </cell>
          <cell r="L220">
            <v>1</v>
          </cell>
          <cell r="M220">
            <v>1000</v>
          </cell>
          <cell r="N220">
            <v>20000000</v>
          </cell>
          <cell r="O220">
            <v>58440</v>
          </cell>
          <cell r="P220">
            <v>1</v>
          </cell>
          <cell r="Q220" t="str">
            <v>下限値</v>
          </cell>
          <cell r="R220">
            <v>1</v>
          </cell>
          <cell r="S220">
            <v>289</v>
          </cell>
          <cell r="T220">
            <v>101</v>
          </cell>
          <cell r="U220">
            <v>281</v>
          </cell>
          <cell r="V220">
            <v>301</v>
          </cell>
          <cell r="W220">
            <v>278</v>
          </cell>
          <cell r="X220">
            <v>501</v>
          </cell>
          <cell r="Y220">
            <v>275</v>
          </cell>
          <cell r="AB220">
            <v>1000</v>
          </cell>
          <cell r="AC220">
            <v>0</v>
          </cell>
        </row>
        <row r="221">
          <cell r="A221" t="str">
            <v>○KD02166-E011</v>
          </cell>
          <cell r="B221" t="str">
            <v>○</v>
          </cell>
          <cell r="C221" t="str">
            <v>1:コストマスタ</v>
          </cell>
          <cell r="E221" t="str">
            <v>KD02166-E011</v>
          </cell>
          <cell r="H221">
            <v>2407</v>
          </cell>
          <cell r="I221" t="str">
            <v>ＦＤＴＰ</v>
          </cell>
          <cell r="J221" t="str">
            <v>0</v>
          </cell>
          <cell r="K221" t="str">
            <v>X</v>
          </cell>
          <cell r="L221">
            <v>50</v>
          </cell>
          <cell r="M221">
            <v>9999</v>
          </cell>
          <cell r="N221">
            <v>39371</v>
          </cell>
          <cell r="O221">
            <v>58440</v>
          </cell>
          <cell r="P221">
            <v>1</v>
          </cell>
          <cell r="Q221" t="str">
            <v>下限値</v>
          </cell>
          <cell r="S221">
            <v>619.26</v>
          </cell>
          <cell r="AC221">
            <v>0</v>
          </cell>
        </row>
        <row r="222">
          <cell r="A222" t="str">
            <v>○KD02166-E015</v>
          </cell>
          <cell r="B222" t="str">
            <v>○</v>
          </cell>
          <cell r="C222" t="str">
            <v>1:コストマスタ</v>
          </cell>
          <cell r="E222" t="str">
            <v>KD02166-E015</v>
          </cell>
          <cell r="H222">
            <v>2407</v>
          </cell>
          <cell r="I222" t="str">
            <v>ＦＤＴＰ</v>
          </cell>
          <cell r="J222" t="str">
            <v>1</v>
          </cell>
          <cell r="K222" t="str">
            <v>X</v>
          </cell>
          <cell r="L222">
            <v>50</v>
          </cell>
          <cell r="M222">
            <v>9999</v>
          </cell>
          <cell r="N222">
            <v>39371</v>
          </cell>
          <cell r="O222">
            <v>58440</v>
          </cell>
          <cell r="P222">
            <v>1</v>
          </cell>
          <cell r="Q222" t="str">
            <v>下限値</v>
          </cell>
          <cell r="S222">
            <v>722.53</v>
          </cell>
          <cell r="AC222">
            <v>0</v>
          </cell>
        </row>
        <row r="223">
          <cell r="A223" t="str">
            <v>○KD02166-E030</v>
          </cell>
          <cell r="B223" t="str">
            <v>○</v>
          </cell>
          <cell r="C223" t="str">
            <v>1:コストマスタ</v>
          </cell>
          <cell r="E223" t="str">
            <v>KD02166-E030</v>
          </cell>
          <cell r="H223">
            <v>2407</v>
          </cell>
          <cell r="I223" t="str">
            <v>ＦＤＴＰ</v>
          </cell>
          <cell r="J223" t="str">
            <v>1</v>
          </cell>
          <cell r="K223" t="str">
            <v>X</v>
          </cell>
          <cell r="L223">
            <v>50</v>
          </cell>
          <cell r="M223">
            <v>9999</v>
          </cell>
          <cell r="N223">
            <v>39371</v>
          </cell>
          <cell r="O223">
            <v>58440</v>
          </cell>
          <cell r="P223">
            <v>1</v>
          </cell>
          <cell r="Q223" t="str">
            <v>下限値</v>
          </cell>
          <cell r="S223">
            <v>374.3</v>
          </cell>
          <cell r="AC223">
            <v>0</v>
          </cell>
        </row>
        <row r="224">
          <cell r="A224" t="str">
            <v>○KD02166-E040</v>
          </cell>
          <cell r="B224" t="str">
            <v>○</v>
          </cell>
          <cell r="C224" t="str">
            <v>1:コストマスタ</v>
          </cell>
          <cell r="E224" t="str">
            <v>KD02166-E040</v>
          </cell>
          <cell r="H224">
            <v>2407</v>
          </cell>
          <cell r="I224" t="str">
            <v>ＦＤＴＰ</v>
          </cell>
          <cell r="J224" t="str">
            <v>1</v>
          </cell>
          <cell r="K224" t="str">
            <v>X</v>
          </cell>
          <cell r="L224">
            <v>50</v>
          </cell>
          <cell r="M224">
            <v>9999</v>
          </cell>
          <cell r="N224">
            <v>39371</v>
          </cell>
          <cell r="O224">
            <v>58440</v>
          </cell>
          <cell r="P224">
            <v>1</v>
          </cell>
          <cell r="Q224" t="str">
            <v>下限値</v>
          </cell>
          <cell r="S224">
            <v>385.31</v>
          </cell>
          <cell r="AC224">
            <v>0</v>
          </cell>
        </row>
        <row r="225">
          <cell r="A225" t="str">
            <v>KD02166-E040</v>
          </cell>
          <cell r="C225" t="str">
            <v>1:コストマスタ</v>
          </cell>
          <cell r="E225" t="str">
            <v>KD02166-E040</v>
          </cell>
          <cell r="H225">
            <v>2133</v>
          </cell>
          <cell r="I225" t="str">
            <v>カイシン工業</v>
          </cell>
          <cell r="J225" t="str">
            <v>0</v>
          </cell>
          <cell r="K225" t="str">
            <v>M</v>
          </cell>
          <cell r="L225">
            <v>1</v>
          </cell>
          <cell r="M225">
            <v>199</v>
          </cell>
          <cell r="N225">
            <v>20000000</v>
          </cell>
          <cell r="O225">
            <v>58440</v>
          </cell>
          <cell r="P225">
            <v>1</v>
          </cell>
          <cell r="Q225" t="str">
            <v>下限値</v>
          </cell>
          <cell r="S225">
            <v>2252</v>
          </cell>
          <cell r="AC225">
            <v>0</v>
          </cell>
        </row>
        <row r="226">
          <cell r="A226" t="str">
            <v>KD02166-E040</v>
          </cell>
          <cell r="C226" t="str">
            <v>1:コストマスタ</v>
          </cell>
          <cell r="E226" t="str">
            <v>KD02166-E040</v>
          </cell>
          <cell r="H226">
            <v>2133</v>
          </cell>
          <cell r="I226" t="str">
            <v>カイシン工業</v>
          </cell>
          <cell r="J226" t="str">
            <v>0</v>
          </cell>
          <cell r="K226" t="str">
            <v>X</v>
          </cell>
          <cell r="L226">
            <v>1</v>
          </cell>
          <cell r="M226">
            <v>399</v>
          </cell>
          <cell r="N226">
            <v>20000000</v>
          </cell>
          <cell r="O226">
            <v>58440</v>
          </cell>
          <cell r="P226">
            <v>1</v>
          </cell>
          <cell r="Q226" t="str">
            <v>下限値</v>
          </cell>
          <cell r="R226">
            <v>1</v>
          </cell>
          <cell r="S226">
            <v>543</v>
          </cell>
          <cell r="T226">
            <v>50</v>
          </cell>
          <cell r="U226">
            <v>420</v>
          </cell>
          <cell r="V226">
            <v>100</v>
          </cell>
          <cell r="W226">
            <v>300</v>
          </cell>
          <cell r="AB226">
            <v>399</v>
          </cell>
          <cell r="AC226">
            <v>0</v>
          </cell>
        </row>
        <row r="227">
          <cell r="A227" t="str">
            <v>○KD02166-E047</v>
          </cell>
          <cell r="B227" t="str">
            <v>○</v>
          </cell>
          <cell r="C227" t="str">
            <v>1:コストマスタ</v>
          </cell>
          <cell r="E227" t="str">
            <v>KD02166-E047</v>
          </cell>
          <cell r="H227">
            <v>2407</v>
          </cell>
          <cell r="I227" t="str">
            <v>ＦＤＴＰ</v>
          </cell>
          <cell r="J227" t="str">
            <v>1</v>
          </cell>
          <cell r="K227" t="str">
            <v>X</v>
          </cell>
          <cell r="L227">
            <v>50</v>
          </cell>
          <cell r="M227">
            <v>9999</v>
          </cell>
          <cell r="N227">
            <v>39371</v>
          </cell>
          <cell r="O227">
            <v>58440</v>
          </cell>
          <cell r="P227">
            <v>1</v>
          </cell>
          <cell r="Q227" t="str">
            <v>下限値</v>
          </cell>
          <cell r="S227">
            <v>237.36</v>
          </cell>
          <cell r="AC227">
            <v>0</v>
          </cell>
        </row>
        <row r="228">
          <cell r="A228" t="str">
            <v>○KD02166-E124</v>
          </cell>
          <cell r="B228" t="str">
            <v>○</v>
          </cell>
          <cell r="C228" t="str">
            <v>1:コストマスタ</v>
          </cell>
          <cell r="E228" t="str">
            <v>KD02166-E124</v>
          </cell>
          <cell r="H228">
            <v>2407</v>
          </cell>
          <cell r="I228" t="str">
            <v>ＦＤＴＰ</v>
          </cell>
          <cell r="J228" t="str">
            <v>1</v>
          </cell>
          <cell r="K228" t="str">
            <v>X</v>
          </cell>
          <cell r="L228">
            <v>50</v>
          </cell>
          <cell r="M228">
            <v>9999</v>
          </cell>
          <cell r="N228">
            <v>39371</v>
          </cell>
          <cell r="O228">
            <v>58440</v>
          </cell>
          <cell r="P228">
            <v>1</v>
          </cell>
          <cell r="Q228" t="str">
            <v>下限値</v>
          </cell>
          <cell r="S228">
            <v>189.54</v>
          </cell>
          <cell r="AC228">
            <v>0</v>
          </cell>
        </row>
        <row r="229">
          <cell r="A229" t="str">
            <v>KD02166-E124</v>
          </cell>
          <cell r="C229" t="str">
            <v>1:コストマスタ</v>
          </cell>
          <cell r="E229" t="str">
            <v>KD02166-E124</v>
          </cell>
          <cell r="H229">
            <v>2133</v>
          </cell>
          <cell r="I229" t="str">
            <v>カイシン工業</v>
          </cell>
          <cell r="J229" t="str">
            <v>0</v>
          </cell>
          <cell r="K229" t="str">
            <v>X</v>
          </cell>
          <cell r="L229">
            <v>1</v>
          </cell>
          <cell r="M229">
            <v>399</v>
          </cell>
          <cell r="N229">
            <v>20000000</v>
          </cell>
          <cell r="O229">
            <v>58440</v>
          </cell>
          <cell r="P229">
            <v>1</v>
          </cell>
          <cell r="Q229" t="str">
            <v>下限値</v>
          </cell>
          <cell r="R229">
            <v>1</v>
          </cell>
          <cell r="S229">
            <v>597</v>
          </cell>
          <cell r="T229">
            <v>50</v>
          </cell>
          <cell r="U229">
            <v>495</v>
          </cell>
          <cell r="V229">
            <v>100</v>
          </cell>
          <cell r="W229">
            <v>400</v>
          </cell>
          <cell r="AB229">
            <v>399</v>
          </cell>
          <cell r="AC229">
            <v>0</v>
          </cell>
        </row>
        <row r="230">
          <cell r="A230" t="str">
            <v>○KD02166-E125</v>
          </cell>
          <cell r="B230" t="str">
            <v>○</v>
          </cell>
          <cell r="C230" t="str">
            <v>1:コストマスタ</v>
          </cell>
          <cell r="E230" t="str">
            <v>KD02166-E125</v>
          </cell>
          <cell r="H230">
            <v>2407</v>
          </cell>
          <cell r="I230" t="str">
            <v>ＦＤＴＰ</v>
          </cell>
          <cell r="J230" t="str">
            <v>1</v>
          </cell>
          <cell r="K230" t="str">
            <v>X</v>
          </cell>
          <cell r="L230">
            <v>50</v>
          </cell>
          <cell r="M230">
            <v>9999</v>
          </cell>
          <cell r="N230">
            <v>39371</v>
          </cell>
          <cell r="O230">
            <v>58440</v>
          </cell>
          <cell r="P230">
            <v>1</v>
          </cell>
          <cell r="Q230" t="str">
            <v>下限値</v>
          </cell>
          <cell r="S230">
            <v>207.18</v>
          </cell>
          <cell r="AC230">
            <v>0</v>
          </cell>
        </row>
        <row r="231">
          <cell r="A231" t="str">
            <v>KD02166-E125</v>
          </cell>
          <cell r="C231" t="str">
            <v>1:コストマスタ</v>
          </cell>
          <cell r="E231" t="str">
            <v>KD02166-E125</v>
          </cell>
          <cell r="H231">
            <v>2133</v>
          </cell>
          <cell r="I231" t="str">
            <v>カイシン工業</v>
          </cell>
          <cell r="J231" t="str">
            <v>0</v>
          </cell>
          <cell r="K231" t="str">
            <v>X</v>
          </cell>
          <cell r="L231">
            <v>1</v>
          </cell>
          <cell r="M231">
            <v>399</v>
          </cell>
          <cell r="N231">
            <v>20000000</v>
          </cell>
          <cell r="O231">
            <v>58440</v>
          </cell>
          <cell r="P231">
            <v>1</v>
          </cell>
          <cell r="Q231" t="str">
            <v>下限値</v>
          </cell>
          <cell r="R231">
            <v>1</v>
          </cell>
          <cell r="S231">
            <v>597</v>
          </cell>
          <cell r="T231">
            <v>50</v>
          </cell>
          <cell r="U231">
            <v>495</v>
          </cell>
          <cell r="V231">
            <v>100</v>
          </cell>
          <cell r="W231">
            <v>400</v>
          </cell>
          <cell r="AB231">
            <v>399</v>
          </cell>
          <cell r="AC231">
            <v>0</v>
          </cell>
        </row>
        <row r="232">
          <cell r="A232" t="str">
            <v>○KD02166-E134</v>
          </cell>
          <cell r="B232" t="str">
            <v>○</v>
          </cell>
          <cell r="C232" t="str">
            <v>1:コストマスタ</v>
          </cell>
          <cell r="E232" t="str">
            <v>KD02166-E134</v>
          </cell>
          <cell r="H232">
            <v>470</v>
          </cell>
          <cell r="I232" t="str">
            <v>東和製作所</v>
          </cell>
          <cell r="J232" t="str">
            <v>1</v>
          </cell>
          <cell r="K232" t="str">
            <v>X</v>
          </cell>
          <cell r="L232">
            <v>500</v>
          </cell>
          <cell r="M232">
            <v>5000</v>
          </cell>
          <cell r="N232">
            <v>38827</v>
          </cell>
          <cell r="O232">
            <v>58440</v>
          </cell>
          <cell r="P232">
            <v>1</v>
          </cell>
          <cell r="Q232" t="str">
            <v>下限値</v>
          </cell>
          <cell r="R232">
            <v>500</v>
          </cell>
          <cell r="S232">
            <v>195</v>
          </cell>
          <cell r="T232">
            <v>1000</v>
          </cell>
          <cell r="U232">
            <v>165</v>
          </cell>
          <cell r="AB232">
            <v>5000</v>
          </cell>
          <cell r="AC232">
            <v>0</v>
          </cell>
        </row>
        <row r="233">
          <cell r="A233" t="str">
            <v>○KD02166-E150</v>
          </cell>
          <cell r="B233" t="str">
            <v>○</v>
          </cell>
          <cell r="C233" t="str">
            <v>1:コストマスタ</v>
          </cell>
          <cell r="E233" t="str">
            <v>KD02166-E150</v>
          </cell>
          <cell r="H233">
            <v>1543</v>
          </cell>
          <cell r="I233" t="str">
            <v>伊鈴製作所</v>
          </cell>
          <cell r="J233" t="str">
            <v>1</v>
          </cell>
          <cell r="K233" t="str">
            <v>M</v>
          </cell>
          <cell r="L233">
            <v>1</v>
          </cell>
          <cell r="M233">
            <v>499</v>
          </cell>
          <cell r="N233">
            <v>20000000</v>
          </cell>
          <cell r="O233">
            <v>58440</v>
          </cell>
          <cell r="P233">
            <v>1</v>
          </cell>
          <cell r="Q233" t="str">
            <v>下限値</v>
          </cell>
          <cell r="R233">
            <v>1</v>
          </cell>
          <cell r="S233">
            <v>356</v>
          </cell>
          <cell r="T233">
            <v>100</v>
          </cell>
          <cell r="U233">
            <v>259</v>
          </cell>
          <cell r="V233">
            <v>300</v>
          </cell>
          <cell r="W233">
            <v>231</v>
          </cell>
          <cell r="AB233">
            <v>499</v>
          </cell>
          <cell r="AC233">
            <v>0</v>
          </cell>
        </row>
        <row r="234">
          <cell r="A234" t="str">
            <v>KD02166-E150</v>
          </cell>
          <cell r="C234" t="str">
            <v>1:コストマスタ</v>
          </cell>
          <cell r="E234" t="str">
            <v>KD02166-E150</v>
          </cell>
          <cell r="H234">
            <v>2407</v>
          </cell>
          <cell r="I234" t="str">
            <v>ＦＤＴＰ</v>
          </cell>
          <cell r="J234" t="str">
            <v>1</v>
          </cell>
          <cell r="K234" t="str">
            <v>X</v>
          </cell>
          <cell r="L234">
            <v>50</v>
          </cell>
          <cell r="M234">
            <v>9999</v>
          </cell>
          <cell r="N234">
            <v>39371</v>
          </cell>
          <cell r="O234">
            <v>58440</v>
          </cell>
          <cell r="P234">
            <v>1</v>
          </cell>
          <cell r="Q234" t="str">
            <v>下限値</v>
          </cell>
          <cell r="S234">
            <v>642.11</v>
          </cell>
          <cell r="AC234">
            <v>0</v>
          </cell>
        </row>
        <row r="235">
          <cell r="A235" t="str">
            <v>○KD02166-E155</v>
          </cell>
          <cell r="B235" t="str">
            <v>○</v>
          </cell>
          <cell r="C235" t="str">
            <v>1:コストマスタ</v>
          </cell>
          <cell r="E235" t="str">
            <v>KD02166-E155</v>
          </cell>
          <cell r="H235">
            <v>2039</v>
          </cell>
          <cell r="I235" t="str">
            <v>熊谷</v>
          </cell>
          <cell r="J235" t="str">
            <v>0</v>
          </cell>
          <cell r="K235" t="str">
            <v>M</v>
          </cell>
          <cell r="L235">
            <v>1</v>
          </cell>
          <cell r="M235">
            <v>1000</v>
          </cell>
          <cell r="N235">
            <v>20000000</v>
          </cell>
          <cell r="O235">
            <v>58440</v>
          </cell>
          <cell r="P235">
            <v>1</v>
          </cell>
          <cell r="Q235" t="str">
            <v>下限値</v>
          </cell>
          <cell r="R235">
            <v>1</v>
          </cell>
          <cell r="S235">
            <v>408</v>
          </cell>
          <cell r="T235">
            <v>101</v>
          </cell>
          <cell r="U235">
            <v>344</v>
          </cell>
          <cell r="V235">
            <v>301</v>
          </cell>
          <cell r="W235">
            <v>336</v>
          </cell>
          <cell r="X235">
            <v>501</v>
          </cell>
          <cell r="Y235">
            <v>333</v>
          </cell>
          <cell r="AB235">
            <v>1000</v>
          </cell>
          <cell r="AC235">
            <v>0</v>
          </cell>
        </row>
        <row r="236">
          <cell r="A236" t="str">
            <v>○KD02166-E158</v>
          </cell>
          <cell r="B236" t="str">
            <v>○</v>
          </cell>
          <cell r="C236" t="str">
            <v>1:コストマスタ</v>
          </cell>
          <cell r="E236" t="str">
            <v>KD02166-E158</v>
          </cell>
          <cell r="H236">
            <v>2039</v>
          </cell>
          <cell r="I236" t="str">
            <v>熊谷</v>
          </cell>
          <cell r="J236" t="str">
            <v>0</v>
          </cell>
          <cell r="K236" t="str">
            <v>M</v>
          </cell>
          <cell r="L236">
            <v>1</v>
          </cell>
          <cell r="M236">
            <v>1000</v>
          </cell>
          <cell r="N236">
            <v>20000000</v>
          </cell>
          <cell r="O236">
            <v>58440</v>
          </cell>
          <cell r="P236">
            <v>1</v>
          </cell>
          <cell r="Q236" t="str">
            <v>下限値</v>
          </cell>
          <cell r="R236">
            <v>1</v>
          </cell>
          <cell r="S236">
            <v>466</v>
          </cell>
          <cell r="T236">
            <v>101</v>
          </cell>
          <cell r="U236">
            <v>402</v>
          </cell>
          <cell r="V236">
            <v>301</v>
          </cell>
          <cell r="W236">
            <v>390</v>
          </cell>
          <cell r="X236">
            <v>501</v>
          </cell>
          <cell r="Y236">
            <v>386</v>
          </cell>
          <cell r="AB236">
            <v>1000</v>
          </cell>
          <cell r="AC236">
            <v>0</v>
          </cell>
        </row>
        <row r="237">
          <cell r="A237" t="str">
            <v>○KD02166-E161</v>
          </cell>
          <cell r="B237" t="str">
            <v>○</v>
          </cell>
          <cell r="C237" t="str">
            <v>1:コストマスタ</v>
          </cell>
          <cell r="E237" t="str">
            <v>KD02166-E161</v>
          </cell>
          <cell r="H237">
            <v>2407</v>
          </cell>
          <cell r="I237" t="str">
            <v>ＦＤＴＰ</v>
          </cell>
          <cell r="J237" t="str">
            <v>1</v>
          </cell>
          <cell r="K237" t="str">
            <v>X</v>
          </cell>
          <cell r="L237">
            <v>50</v>
          </cell>
          <cell r="M237">
            <v>9999</v>
          </cell>
          <cell r="N237">
            <v>39434</v>
          </cell>
          <cell r="O237">
            <v>58440</v>
          </cell>
          <cell r="P237">
            <v>1</v>
          </cell>
          <cell r="Q237" t="str">
            <v>下限値</v>
          </cell>
          <cell r="S237">
            <v>32.51</v>
          </cell>
          <cell r="AC237">
            <v>0</v>
          </cell>
        </row>
        <row r="238">
          <cell r="A238" t="str">
            <v>○KD02166-E175</v>
          </cell>
          <cell r="B238" t="str">
            <v>○</v>
          </cell>
          <cell r="C238" t="str">
            <v>1:コストマスタ</v>
          </cell>
          <cell r="E238" t="str">
            <v>KD02166-E175</v>
          </cell>
          <cell r="H238">
            <v>2407</v>
          </cell>
          <cell r="I238" t="str">
            <v>ＦＤＴＰ</v>
          </cell>
          <cell r="J238" t="str">
            <v>1</v>
          </cell>
          <cell r="K238" t="str">
            <v>X</v>
          </cell>
          <cell r="L238">
            <v>50</v>
          </cell>
          <cell r="M238">
            <v>9999</v>
          </cell>
          <cell r="N238">
            <v>39371</v>
          </cell>
          <cell r="O238">
            <v>58440</v>
          </cell>
          <cell r="P238">
            <v>1</v>
          </cell>
          <cell r="Q238" t="str">
            <v>下限値</v>
          </cell>
          <cell r="S238">
            <v>327.14999999999998</v>
          </cell>
          <cell r="AC238">
            <v>0</v>
          </cell>
        </row>
        <row r="239">
          <cell r="A239" t="str">
            <v>KD02166-E175</v>
          </cell>
          <cell r="C239" t="str">
            <v>1:コストマスタ</v>
          </cell>
          <cell r="E239" t="str">
            <v>KD02166-E175</v>
          </cell>
          <cell r="H239">
            <v>2039</v>
          </cell>
          <cell r="I239" t="str">
            <v>熊谷</v>
          </cell>
          <cell r="J239" t="str">
            <v>0</v>
          </cell>
          <cell r="K239" t="str">
            <v>M</v>
          </cell>
          <cell r="L239">
            <v>1</v>
          </cell>
          <cell r="M239">
            <v>999</v>
          </cell>
          <cell r="N239">
            <v>20000000</v>
          </cell>
          <cell r="O239">
            <v>58440</v>
          </cell>
          <cell r="P239">
            <v>1</v>
          </cell>
          <cell r="Q239" t="str">
            <v>下限値</v>
          </cell>
          <cell r="R239">
            <v>1</v>
          </cell>
          <cell r="S239">
            <v>830</v>
          </cell>
          <cell r="T239">
            <v>101</v>
          </cell>
          <cell r="U239">
            <v>660</v>
          </cell>
          <cell r="V239">
            <v>301</v>
          </cell>
          <cell r="W239">
            <v>615</v>
          </cell>
          <cell r="X239">
            <v>501</v>
          </cell>
          <cell r="Y239">
            <v>590</v>
          </cell>
          <cell r="AB239">
            <v>999</v>
          </cell>
          <cell r="AC239">
            <v>0</v>
          </cell>
        </row>
        <row r="240">
          <cell r="A240" t="str">
            <v>KD02166-E175</v>
          </cell>
          <cell r="C240" t="str">
            <v>1:コストマスタ</v>
          </cell>
          <cell r="E240" t="str">
            <v>KD02166-E175</v>
          </cell>
          <cell r="H240">
            <v>2039</v>
          </cell>
          <cell r="I240" t="str">
            <v>熊谷</v>
          </cell>
          <cell r="J240" t="str">
            <v>0</v>
          </cell>
          <cell r="K240" t="str">
            <v>X</v>
          </cell>
          <cell r="L240">
            <v>0</v>
          </cell>
          <cell r="M240">
            <v>0</v>
          </cell>
          <cell r="N240">
            <v>38786</v>
          </cell>
          <cell r="O240">
            <v>58440</v>
          </cell>
          <cell r="P240">
            <v>1</v>
          </cell>
          <cell r="Q240" t="str">
            <v>下限値</v>
          </cell>
          <cell r="S240">
            <v>830</v>
          </cell>
          <cell r="AC240">
            <v>0</v>
          </cell>
        </row>
        <row r="241">
          <cell r="A241" t="str">
            <v>○KD02166-E183</v>
          </cell>
          <cell r="B241" t="str">
            <v>○</v>
          </cell>
          <cell r="C241" t="str">
            <v>1:コストマスタ</v>
          </cell>
          <cell r="E241" t="str">
            <v>KD02166-E183</v>
          </cell>
          <cell r="H241">
            <v>2407</v>
          </cell>
          <cell r="I241" t="str">
            <v>ＦＤＴＰ</v>
          </cell>
          <cell r="J241" t="str">
            <v>1</v>
          </cell>
          <cell r="K241" t="str">
            <v>X</v>
          </cell>
          <cell r="L241">
            <v>50</v>
          </cell>
          <cell r="M241">
            <v>9999</v>
          </cell>
          <cell r="N241">
            <v>39371</v>
          </cell>
          <cell r="O241">
            <v>58440</v>
          </cell>
          <cell r="P241">
            <v>1</v>
          </cell>
          <cell r="Q241" t="str">
            <v>下限値</v>
          </cell>
          <cell r="S241">
            <v>65.19</v>
          </cell>
          <cell r="AC241">
            <v>0</v>
          </cell>
        </row>
        <row r="242">
          <cell r="A242" t="str">
            <v>○KD02166-E190</v>
          </cell>
          <cell r="B242" t="str">
            <v>○</v>
          </cell>
          <cell r="C242" t="str">
            <v>1:コストマスタ</v>
          </cell>
          <cell r="E242" t="str">
            <v>KD02166-E190</v>
          </cell>
          <cell r="H242">
            <v>2407</v>
          </cell>
          <cell r="I242" t="str">
            <v>ＦＤＴＰ</v>
          </cell>
          <cell r="J242" t="str">
            <v>1</v>
          </cell>
          <cell r="K242" t="str">
            <v>X</v>
          </cell>
          <cell r="L242">
            <v>50</v>
          </cell>
          <cell r="M242">
            <v>9999</v>
          </cell>
          <cell r="N242">
            <v>39380</v>
          </cell>
          <cell r="O242">
            <v>58440</v>
          </cell>
          <cell r="P242">
            <v>1</v>
          </cell>
          <cell r="Q242" t="str">
            <v>下限値</v>
          </cell>
          <cell r="S242">
            <v>209.3</v>
          </cell>
          <cell r="AC242">
            <v>0</v>
          </cell>
        </row>
        <row r="243">
          <cell r="A243" t="str">
            <v>○KD02166-E201</v>
          </cell>
          <cell r="B243" t="str">
            <v>○</v>
          </cell>
          <cell r="C243" t="str">
            <v>1:コストマスタ</v>
          </cell>
          <cell r="E243" t="str">
            <v>KD02166-E201</v>
          </cell>
          <cell r="H243">
            <v>2407</v>
          </cell>
          <cell r="I243" t="str">
            <v>ＦＤＴＰ</v>
          </cell>
          <cell r="J243" t="str">
            <v>1</v>
          </cell>
          <cell r="K243" t="str">
            <v>X</v>
          </cell>
          <cell r="L243">
            <v>50</v>
          </cell>
          <cell r="M243">
            <v>9999</v>
          </cell>
          <cell r="N243">
            <v>39371</v>
          </cell>
          <cell r="O243">
            <v>58440</v>
          </cell>
          <cell r="P243">
            <v>1</v>
          </cell>
          <cell r="Q243" t="str">
            <v>下限値</v>
          </cell>
          <cell r="S243">
            <v>799.46</v>
          </cell>
          <cell r="AC243">
            <v>0</v>
          </cell>
        </row>
        <row r="244">
          <cell r="A244" t="str">
            <v>○KD02166-E211</v>
          </cell>
          <cell r="B244" t="str">
            <v>○</v>
          </cell>
          <cell r="C244" t="str">
            <v>1:コストマスタ</v>
          </cell>
          <cell r="E244" t="str">
            <v>KD02166-E211</v>
          </cell>
          <cell r="H244">
            <v>2407</v>
          </cell>
          <cell r="I244" t="str">
            <v>ＦＤＴＰ</v>
          </cell>
          <cell r="J244" t="str">
            <v>1</v>
          </cell>
          <cell r="K244" t="str">
            <v>X</v>
          </cell>
          <cell r="L244">
            <v>50</v>
          </cell>
          <cell r="M244">
            <v>9999</v>
          </cell>
          <cell r="N244">
            <v>39371</v>
          </cell>
          <cell r="O244">
            <v>58440</v>
          </cell>
          <cell r="P244">
            <v>1</v>
          </cell>
          <cell r="Q244" t="str">
            <v>下限値</v>
          </cell>
          <cell r="S244">
            <v>84.71</v>
          </cell>
          <cell r="AC244">
            <v>0</v>
          </cell>
        </row>
        <row r="245">
          <cell r="A245" t="str">
            <v>○KD02166-E213</v>
          </cell>
          <cell r="B245" t="str">
            <v>○</v>
          </cell>
          <cell r="C245" t="str">
            <v>1:コストマスタ</v>
          </cell>
          <cell r="E245" t="str">
            <v>KD02166-E213</v>
          </cell>
          <cell r="H245">
            <v>2407</v>
          </cell>
          <cell r="I245" t="str">
            <v>ＦＤＴＰ</v>
          </cell>
          <cell r="J245" t="str">
            <v>1</v>
          </cell>
          <cell r="K245" t="str">
            <v>X</v>
          </cell>
          <cell r="L245">
            <v>50</v>
          </cell>
          <cell r="M245">
            <v>9999</v>
          </cell>
          <cell r="N245">
            <v>39371</v>
          </cell>
          <cell r="O245">
            <v>58440</v>
          </cell>
          <cell r="P245">
            <v>1</v>
          </cell>
          <cell r="Q245" t="str">
            <v>下限値</v>
          </cell>
          <cell r="S245">
            <v>97.88</v>
          </cell>
          <cell r="AC245">
            <v>0</v>
          </cell>
        </row>
        <row r="246">
          <cell r="A246" t="str">
            <v>○KD02166-E215</v>
          </cell>
          <cell r="B246" t="str">
            <v>○</v>
          </cell>
          <cell r="C246" t="str">
            <v>1:コストマスタ</v>
          </cell>
          <cell r="E246" t="str">
            <v>KD02166-E215</v>
          </cell>
          <cell r="H246">
            <v>2407</v>
          </cell>
          <cell r="I246" t="str">
            <v>ＦＤＴＰ</v>
          </cell>
          <cell r="J246" t="str">
            <v>1</v>
          </cell>
          <cell r="K246" t="str">
            <v>X</v>
          </cell>
          <cell r="L246">
            <v>50</v>
          </cell>
          <cell r="M246">
            <v>9999</v>
          </cell>
          <cell r="N246">
            <v>39371</v>
          </cell>
          <cell r="O246">
            <v>58440</v>
          </cell>
          <cell r="P246">
            <v>1</v>
          </cell>
          <cell r="Q246" t="str">
            <v>下限値</v>
          </cell>
          <cell r="S246">
            <v>84.71</v>
          </cell>
          <cell r="AC246">
            <v>0</v>
          </cell>
        </row>
        <row r="247">
          <cell r="A247" t="str">
            <v>○KD02166-E217</v>
          </cell>
          <cell r="B247" t="str">
            <v>○</v>
          </cell>
          <cell r="C247" t="str">
            <v>1:コストマスタ</v>
          </cell>
          <cell r="E247" t="str">
            <v>KD02166-E217</v>
          </cell>
          <cell r="H247">
            <v>2407</v>
          </cell>
          <cell r="I247" t="str">
            <v>ＦＤＴＰ</v>
          </cell>
          <cell r="J247" t="str">
            <v>1</v>
          </cell>
          <cell r="K247" t="str">
            <v>X</v>
          </cell>
          <cell r="L247">
            <v>50</v>
          </cell>
          <cell r="M247">
            <v>9999</v>
          </cell>
          <cell r="N247">
            <v>39371</v>
          </cell>
          <cell r="O247">
            <v>58440</v>
          </cell>
          <cell r="P247">
            <v>1</v>
          </cell>
          <cell r="Q247" t="str">
            <v>下限値</v>
          </cell>
          <cell r="S247">
            <v>97.88</v>
          </cell>
          <cell r="AC247">
            <v>0</v>
          </cell>
        </row>
        <row r="248">
          <cell r="A248" t="str">
            <v>○KD02166-E220</v>
          </cell>
          <cell r="B248" t="str">
            <v>○</v>
          </cell>
          <cell r="C248" t="str">
            <v>1:コストマスタ</v>
          </cell>
          <cell r="E248" t="str">
            <v>KD02166-E220</v>
          </cell>
          <cell r="H248">
            <v>2407</v>
          </cell>
          <cell r="I248" t="str">
            <v>ＦＤＴＰ</v>
          </cell>
          <cell r="J248" t="str">
            <v>1</v>
          </cell>
          <cell r="K248" t="str">
            <v>X</v>
          </cell>
          <cell r="L248">
            <v>50</v>
          </cell>
          <cell r="M248">
            <v>9999</v>
          </cell>
          <cell r="N248">
            <v>39428</v>
          </cell>
          <cell r="O248">
            <v>58440</v>
          </cell>
          <cell r="P248">
            <v>1</v>
          </cell>
          <cell r="Q248" t="str">
            <v>下限値</v>
          </cell>
          <cell r="S248">
            <v>349.88</v>
          </cell>
          <cell r="AC248">
            <v>0</v>
          </cell>
        </row>
        <row r="249">
          <cell r="A249" t="str">
            <v>KD02166-E220</v>
          </cell>
          <cell r="C249" t="str">
            <v>1:コストマスタ</v>
          </cell>
          <cell r="E249" t="str">
            <v>KD02166-E220</v>
          </cell>
          <cell r="H249">
            <v>2407</v>
          </cell>
          <cell r="I249" t="str">
            <v>ＦＤＴＰ</v>
          </cell>
          <cell r="J249" t="str">
            <v>0</v>
          </cell>
          <cell r="K249" t="str">
            <v>M</v>
          </cell>
          <cell r="L249">
            <v>50</v>
          </cell>
          <cell r="M249">
            <v>9999</v>
          </cell>
          <cell r="N249">
            <v>39371</v>
          </cell>
          <cell r="O249">
            <v>58440</v>
          </cell>
          <cell r="P249">
            <v>1</v>
          </cell>
          <cell r="Q249" t="str">
            <v>下限値</v>
          </cell>
          <cell r="S249">
            <v>349.88</v>
          </cell>
          <cell r="AC249">
            <v>0</v>
          </cell>
        </row>
        <row r="250">
          <cell r="A250" t="str">
            <v>○KD02166-E225</v>
          </cell>
          <cell r="B250" t="str">
            <v>○</v>
          </cell>
          <cell r="C250" t="str">
            <v>1:コストマスタ</v>
          </cell>
          <cell r="E250" t="str">
            <v>KD02166-E225</v>
          </cell>
          <cell r="H250">
            <v>2407</v>
          </cell>
          <cell r="I250" t="str">
            <v>ＦＤＴＰ</v>
          </cell>
          <cell r="J250" t="str">
            <v>1</v>
          </cell>
          <cell r="K250" t="str">
            <v>X</v>
          </cell>
          <cell r="L250">
            <v>50</v>
          </cell>
          <cell r="M250">
            <v>9999</v>
          </cell>
          <cell r="N250">
            <v>39371</v>
          </cell>
          <cell r="O250">
            <v>58440</v>
          </cell>
          <cell r="P250">
            <v>1</v>
          </cell>
          <cell r="Q250" t="str">
            <v>下限値</v>
          </cell>
          <cell r="S250">
            <v>187.76</v>
          </cell>
          <cell r="AC250">
            <v>0</v>
          </cell>
        </row>
        <row r="251">
          <cell r="A251" t="str">
            <v>KD02166-E225</v>
          </cell>
          <cell r="C251" t="str">
            <v>1:コストマスタ</v>
          </cell>
          <cell r="E251" t="str">
            <v>KD02166-E225</v>
          </cell>
          <cell r="H251">
            <v>152</v>
          </cell>
          <cell r="I251" t="str">
            <v>川島工業</v>
          </cell>
          <cell r="J251" t="str">
            <v>0</v>
          </cell>
          <cell r="K251" t="str">
            <v>X</v>
          </cell>
          <cell r="L251">
            <v>1</v>
          </cell>
          <cell r="M251">
            <v>499</v>
          </cell>
          <cell r="N251">
            <v>20000000</v>
          </cell>
          <cell r="O251">
            <v>58440</v>
          </cell>
          <cell r="P251">
            <v>1</v>
          </cell>
          <cell r="Q251" t="str">
            <v>下限値</v>
          </cell>
          <cell r="R251">
            <v>1</v>
          </cell>
          <cell r="S251">
            <v>5000</v>
          </cell>
          <cell r="T251">
            <v>50</v>
          </cell>
          <cell r="U251">
            <v>4500</v>
          </cell>
          <cell r="V251">
            <v>100</v>
          </cell>
          <cell r="W251">
            <v>4000</v>
          </cell>
          <cell r="X251">
            <v>300</v>
          </cell>
          <cell r="Y251">
            <v>2800</v>
          </cell>
          <cell r="AB251">
            <v>499</v>
          </cell>
          <cell r="AC251">
            <v>0</v>
          </cell>
        </row>
        <row r="252">
          <cell r="A252" t="str">
            <v>○KD02166-E260</v>
          </cell>
          <cell r="B252" t="str">
            <v>○</v>
          </cell>
          <cell r="C252" t="str">
            <v>1:コストマスタ</v>
          </cell>
          <cell r="E252" t="str">
            <v>KD02166-E260</v>
          </cell>
          <cell r="H252">
            <v>2407</v>
          </cell>
          <cell r="I252" t="str">
            <v>ＦＤＴＰ</v>
          </cell>
          <cell r="J252" t="str">
            <v>1</v>
          </cell>
          <cell r="K252" t="str">
            <v>X</v>
          </cell>
          <cell r="L252">
            <v>50</v>
          </cell>
          <cell r="M252">
            <v>9999</v>
          </cell>
          <cell r="N252">
            <v>39371</v>
          </cell>
          <cell r="O252">
            <v>58440</v>
          </cell>
          <cell r="P252">
            <v>1</v>
          </cell>
          <cell r="Q252" t="str">
            <v>下限値</v>
          </cell>
          <cell r="S252">
            <v>101</v>
          </cell>
          <cell r="AC252">
            <v>0</v>
          </cell>
        </row>
        <row r="253">
          <cell r="A253" t="str">
            <v>○KD02166-E301</v>
          </cell>
          <cell r="B253" t="str">
            <v>○</v>
          </cell>
          <cell r="C253" t="str">
            <v>1:コストマスタ</v>
          </cell>
          <cell r="E253" t="str">
            <v>KD02166-E301</v>
          </cell>
          <cell r="H253">
            <v>2407</v>
          </cell>
          <cell r="I253" t="str">
            <v>ＦＤＴＰ</v>
          </cell>
          <cell r="J253" t="str">
            <v>1</v>
          </cell>
          <cell r="K253" t="str">
            <v>X</v>
          </cell>
          <cell r="L253">
            <v>50</v>
          </cell>
          <cell r="M253">
            <v>9999</v>
          </cell>
          <cell r="N253">
            <v>39371</v>
          </cell>
          <cell r="O253">
            <v>58440</v>
          </cell>
          <cell r="P253">
            <v>1</v>
          </cell>
          <cell r="Q253" t="str">
            <v>下限値</v>
          </cell>
          <cell r="S253">
            <v>956.17</v>
          </cell>
          <cell r="AC253">
            <v>0</v>
          </cell>
        </row>
        <row r="254">
          <cell r="A254" t="str">
            <v>○KD02166-E311</v>
          </cell>
          <cell r="B254" t="str">
            <v>○</v>
          </cell>
          <cell r="C254" t="str">
            <v>1:コストマスタ</v>
          </cell>
          <cell r="E254" t="str">
            <v>KD02166-E311</v>
          </cell>
          <cell r="H254">
            <v>2407</v>
          </cell>
          <cell r="I254" t="str">
            <v>ＦＤＴＰ</v>
          </cell>
          <cell r="J254" t="str">
            <v>1</v>
          </cell>
          <cell r="K254" t="str">
            <v>X</v>
          </cell>
          <cell r="L254">
            <v>50</v>
          </cell>
          <cell r="M254">
            <v>9999</v>
          </cell>
          <cell r="N254">
            <v>39371</v>
          </cell>
          <cell r="O254">
            <v>58440</v>
          </cell>
          <cell r="P254">
            <v>1</v>
          </cell>
          <cell r="Q254" t="str">
            <v>下限値</v>
          </cell>
          <cell r="S254">
            <v>95.46</v>
          </cell>
          <cell r="AC254">
            <v>0</v>
          </cell>
        </row>
        <row r="255">
          <cell r="A255" t="str">
            <v>○KD02166-E313</v>
          </cell>
          <cell r="B255" t="str">
            <v>○</v>
          </cell>
          <cell r="C255" t="str">
            <v>1:コストマスタ</v>
          </cell>
          <cell r="E255" t="str">
            <v>KD02166-E313</v>
          </cell>
          <cell r="H255">
            <v>2407</v>
          </cell>
          <cell r="I255" t="str">
            <v>ＦＤＴＰ</v>
          </cell>
          <cell r="J255" t="str">
            <v>1</v>
          </cell>
          <cell r="K255" t="str">
            <v>X</v>
          </cell>
          <cell r="L255">
            <v>50</v>
          </cell>
          <cell r="M255">
            <v>9999</v>
          </cell>
          <cell r="N255">
            <v>39371</v>
          </cell>
          <cell r="O255">
            <v>58440</v>
          </cell>
          <cell r="P255">
            <v>1</v>
          </cell>
          <cell r="Q255" t="str">
            <v>下限値</v>
          </cell>
          <cell r="S255">
            <v>86.39</v>
          </cell>
          <cell r="AC255">
            <v>0</v>
          </cell>
        </row>
        <row r="256">
          <cell r="A256" t="str">
            <v>○KD02166-E315</v>
          </cell>
          <cell r="B256" t="str">
            <v>○</v>
          </cell>
          <cell r="C256" t="str">
            <v>1:コストマスタ</v>
          </cell>
          <cell r="E256" t="str">
            <v>KD02166-E315</v>
          </cell>
          <cell r="H256">
            <v>2407</v>
          </cell>
          <cell r="I256" t="str">
            <v>ＦＤＴＰ</v>
          </cell>
          <cell r="J256" t="str">
            <v>1</v>
          </cell>
          <cell r="K256" t="str">
            <v>X</v>
          </cell>
          <cell r="L256">
            <v>50</v>
          </cell>
          <cell r="M256">
            <v>9999</v>
          </cell>
          <cell r="N256">
            <v>39371</v>
          </cell>
          <cell r="O256">
            <v>58440</v>
          </cell>
          <cell r="P256">
            <v>1</v>
          </cell>
          <cell r="Q256" t="str">
            <v>下限値</v>
          </cell>
          <cell r="S256">
            <v>95.46</v>
          </cell>
          <cell r="AC256">
            <v>0</v>
          </cell>
        </row>
        <row r="257">
          <cell r="A257" t="str">
            <v>○KD02166-E317</v>
          </cell>
          <cell r="B257" t="str">
            <v>○</v>
          </cell>
          <cell r="C257" t="str">
            <v>1:コストマスタ</v>
          </cell>
          <cell r="E257" t="str">
            <v>KD02166-E317</v>
          </cell>
          <cell r="H257">
            <v>2407</v>
          </cell>
          <cell r="I257" t="str">
            <v>ＦＤＴＰ</v>
          </cell>
          <cell r="J257" t="str">
            <v>1</v>
          </cell>
          <cell r="K257" t="str">
            <v>X</v>
          </cell>
          <cell r="L257">
            <v>50</v>
          </cell>
          <cell r="M257">
            <v>9999</v>
          </cell>
          <cell r="N257">
            <v>39371</v>
          </cell>
          <cell r="O257">
            <v>58440</v>
          </cell>
          <cell r="P257">
            <v>1</v>
          </cell>
          <cell r="Q257" t="str">
            <v>下限値</v>
          </cell>
          <cell r="S257">
            <v>86.39</v>
          </cell>
          <cell r="AC257">
            <v>0</v>
          </cell>
        </row>
        <row r="258">
          <cell r="A258" t="str">
            <v>○KD02166-E320</v>
          </cell>
          <cell r="B258" t="str">
            <v>○</v>
          </cell>
          <cell r="C258" t="str">
            <v>1:コストマスタ</v>
          </cell>
          <cell r="E258" t="str">
            <v>KD02166-E320</v>
          </cell>
          <cell r="H258">
            <v>470</v>
          </cell>
          <cell r="I258" t="str">
            <v>東和製作所</v>
          </cell>
          <cell r="J258" t="str">
            <v>1</v>
          </cell>
          <cell r="K258" t="str">
            <v>M</v>
          </cell>
          <cell r="L258">
            <v>1</v>
          </cell>
          <cell r="M258">
            <v>1</v>
          </cell>
          <cell r="N258">
            <v>20000000</v>
          </cell>
          <cell r="O258">
            <v>58440</v>
          </cell>
          <cell r="P258">
            <v>1</v>
          </cell>
          <cell r="Q258" t="str">
            <v>下限値</v>
          </cell>
          <cell r="R258">
            <v>1</v>
          </cell>
          <cell r="S258">
            <v>1287</v>
          </cell>
          <cell r="T258">
            <v>101</v>
          </cell>
          <cell r="U258">
            <v>750</v>
          </cell>
          <cell r="V258">
            <v>301</v>
          </cell>
          <cell r="W258">
            <v>720</v>
          </cell>
          <cell r="X258">
            <v>501</v>
          </cell>
          <cell r="Y258">
            <v>690</v>
          </cell>
          <cell r="AB258">
            <v>1000</v>
          </cell>
          <cell r="AC258">
            <v>0</v>
          </cell>
        </row>
        <row r="259">
          <cell r="A259" t="str">
            <v>KD02166-E320</v>
          </cell>
          <cell r="C259" t="str">
            <v>1:コストマスタ</v>
          </cell>
          <cell r="E259" t="str">
            <v>KD02166-E320</v>
          </cell>
          <cell r="H259">
            <v>2407</v>
          </cell>
          <cell r="I259" t="str">
            <v>ＦＤＴＰ</v>
          </cell>
          <cell r="J259" t="str">
            <v>1</v>
          </cell>
          <cell r="K259" t="str">
            <v>X</v>
          </cell>
          <cell r="L259">
            <v>50</v>
          </cell>
          <cell r="M259">
            <v>9999</v>
          </cell>
          <cell r="N259">
            <v>39371</v>
          </cell>
          <cell r="O259">
            <v>58440</v>
          </cell>
          <cell r="P259">
            <v>1</v>
          </cell>
          <cell r="Q259" t="str">
            <v>下限値</v>
          </cell>
          <cell r="S259">
            <v>618.9</v>
          </cell>
          <cell r="AC259">
            <v>0</v>
          </cell>
        </row>
        <row r="260">
          <cell r="A260" t="str">
            <v>KD02166-E320</v>
          </cell>
          <cell r="C260" t="str">
            <v>1:コストマスタ</v>
          </cell>
          <cell r="E260" t="str">
            <v>KD02166-E320</v>
          </cell>
          <cell r="H260">
            <v>2133</v>
          </cell>
          <cell r="I260" t="str">
            <v>カイシン工業</v>
          </cell>
          <cell r="J260" t="str">
            <v>0</v>
          </cell>
          <cell r="K260" t="str">
            <v>X</v>
          </cell>
          <cell r="L260">
            <v>1</v>
          </cell>
          <cell r="M260">
            <v>9</v>
          </cell>
          <cell r="N260">
            <v>38292</v>
          </cell>
          <cell r="O260">
            <v>58440</v>
          </cell>
          <cell r="P260">
            <v>1</v>
          </cell>
          <cell r="Q260" t="str">
            <v>下限値</v>
          </cell>
          <cell r="R260">
            <v>1</v>
          </cell>
          <cell r="S260">
            <v>35</v>
          </cell>
          <cell r="AB260">
            <v>9</v>
          </cell>
          <cell r="AC260">
            <v>0</v>
          </cell>
        </row>
        <row r="261">
          <cell r="A261" t="str">
            <v>○KD02166-E322</v>
          </cell>
          <cell r="B261" t="str">
            <v>○</v>
          </cell>
          <cell r="C261" t="str">
            <v>1:コストマスタ</v>
          </cell>
          <cell r="E261" t="str">
            <v>KD02166-E322</v>
          </cell>
          <cell r="H261">
            <v>470</v>
          </cell>
          <cell r="I261" t="str">
            <v>東和製作所</v>
          </cell>
          <cell r="J261" t="str">
            <v>1</v>
          </cell>
          <cell r="K261" t="str">
            <v>X</v>
          </cell>
          <cell r="L261">
            <v>500</v>
          </cell>
          <cell r="M261">
            <v>5000</v>
          </cell>
          <cell r="N261">
            <v>38827</v>
          </cell>
          <cell r="O261">
            <v>58440</v>
          </cell>
          <cell r="P261">
            <v>1</v>
          </cell>
          <cell r="Q261" t="str">
            <v>下限値</v>
          </cell>
          <cell r="R261">
            <v>500</v>
          </cell>
          <cell r="S261">
            <v>170</v>
          </cell>
          <cell r="T261">
            <v>1000</v>
          </cell>
          <cell r="U261">
            <v>137</v>
          </cell>
          <cell r="AB261">
            <v>5000</v>
          </cell>
          <cell r="AC261">
            <v>0</v>
          </cell>
        </row>
        <row r="262">
          <cell r="A262" t="str">
            <v>○KD02166-E411</v>
          </cell>
          <cell r="B262" t="str">
            <v>○</v>
          </cell>
          <cell r="C262" t="str">
            <v>1:コストマスタ</v>
          </cell>
          <cell r="E262" t="str">
            <v>KD02166-E411</v>
          </cell>
          <cell r="H262">
            <v>2407</v>
          </cell>
          <cell r="I262" t="str">
            <v>ＦＤＴＰ</v>
          </cell>
          <cell r="J262" t="str">
            <v>1</v>
          </cell>
          <cell r="K262" t="str">
            <v>X</v>
          </cell>
          <cell r="L262">
            <v>50</v>
          </cell>
          <cell r="M262">
            <v>9999</v>
          </cell>
          <cell r="N262">
            <v>39371</v>
          </cell>
          <cell r="O262">
            <v>58440</v>
          </cell>
          <cell r="P262">
            <v>1</v>
          </cell>
          <cell r="Q262" t="str">
            <v>下限値</v>
          </cell>
          <cell r="S262">
            <v>510.04</v>
          </cell>
          <cell r="AC262">
            <v>0</v>
          </cell>
        </row>
        <row r="263">
          <cell r="A263" t="str">
            <v>○KD02166-E415</v>
          </cell>
          <cell r="B263" t="str">
            <v>○</v>
          </cell>
          <cell r="C263" t="str">
            <v>1:コストマスタ</v>
          </cell>
          <cell r="E263" t="str">
            <v>KD02166-E415</v>
          </cell>
          <cell r="H263">
            <v>2407</v>
          </cell>
          <cell r="I263" t="str">
            <v>ＦＤＴＰ</v>
          </cell>
          <cell r="J263" t="str">
            <v>1</v>
          </cell>
          <cell r="K263" t="str">
            <v>X</v>
          </cell>
          <cell r="L263">
            <v>50</v>
          </cell>
          <cell r="M263">
            <v>9999</v>
          </cell>
          <cell r="N263">
            <v>39371</v>
          </cell>
          <cell r="O263">
            <v>58440</v>
          </cell>
          <cell r="P263">
            <v>1</v>
          </cell>
          <cell r="Q263" t="str">
            <v>下限値</v>
          </cell>
          <cell r="S263">
            <v>869.1</v>
          </cell>
          <cell r="AC263">
            <v>0</v>
          </cell>
        </row>
        <row r="264">
          <cell r="A264" t="str">
            <v>○KD02166-E423</v>
          </cell>
          <cell r="B264" t="str">
            <v>○</v>
          </cell>
          <cell r="C264" t="str">
            <v>1:コストマスタ</v>
          </cell>
          <cell r="E264" t="str">
            <v>KD02166-E423</v>
          </cell>
          <cell r="H264">
            <v>2407</v>
          </cell>
          <cell r="I264" t="str">
            <v>ＦＤＴＰ</v>
          </cell>
          <cell r="J264" t="str">
            <v>0</v>
          </cell>
          <cell r="K264" t="str">
            <v>X</v>
          </cell>
          <cell r="L264">
            <v>50</v>
          </cell>
          <cell r="M264">
            <v>9999</v>
          </cell>
          <cell r="N264">
            <v>39371</v>
          </cell>
          <cell r="O264">
            <v>58440</v>
          </cell>
          <cell r="P264">
            <v>1</v>
          </cell>
          <cell r="Q264" t="str">
            <v>下限値</v>
          </cell>
          <cell r="S264">
            <v>85.96</v>
          </cell>
          <cell r="AC264">
            <v>0</v>
          </cell>
        </row>
        <row r="265">
          <cell r="A265" t="str">
            <v>KD02166-E423</v>
          </cell>
          <cell r="C265" t="str">
            <v>2:業者別見積り</v>
          </cell>
          <cell r="D265" t="str">
            <v>0</v>
          </cell>
          <cell r="E265" t="str">
            <v>KD02166-E423</v>
          </cell>
          <cell r="F265" t="str">
            <v>02</v>
          </cell>
          <cell r="G265" t="str">
            <v>MO</v>
          </cell>
          <cell r="H265">
            <v>2912</v>
          </cell>
          <cell r="I265" t="str">
            <v>ジェイテクト</v>
          </cell>
          <cell r="J265" t="str">
            <v>1</v>
          </cell>
          <cell r="P265">
            <v>1</v>
          </cell>
          <cell r="Q265" t="str">
            <v>上限値</v>
          </cell>
          <cell r="R265">
            <v>100</v>
          </cell>
          <cell r="S265">
            <v>134</v>
          </cell>
          <cell r="T265">
            <v>500</v>
          </cell>
          <cell r="U265">
            <v>134</v>
          </cell>
          <cell r="V265">
            <v>1000</v>
          </cell>
          <cell r="W265">
            <v>120</v>
          </cell>
          <cell r="X265">
            <v>5000</v>
          </cell>
          <cell r="Y265">
            <v>117</v>
          </cell>
          <cell r="AD265" t="str">
            <v>ﾓｰﾙﾄﾞ</v>
          </cell>
          <cell r="AE265">
            <v>1200000</v>
          </cell>
        </row>
        <row r="266">
          <cell r="A266" t="str">
            <v>○KD02166-E430</v>
          </cell>
          <cell r="B266" t="str">
            <v>○</v>
          </cell>
          <cell r="C266" t="str">
            <v>1:コストマスタ</v>
          </cell>
          <cell r="E266" t="str">
            <v>KD02166-E430</v>
          </cell>
          <cell r="H266">
            <v>2133</v>
          </cell>
          <cell r="I266" t="str">
            <v>カイシン工業</v>
          </cell>
          <cell r="J266" t="str">
            <v>0</v>
          </cell>
          <cell r="K266" t="str">
            <v>M</v>
          </cell>
          <cell r="L266">
            <v>1</v>
          </cell>
          <cell r="M266">
            <v>399</v>
          </cell>
          <cell r="N266">
            <v>20000000</v>
          </cell>
          <cell r="O266">
            <v>58440</v>
          </cell>
          <cell r="P266">
            <v>1</v>
          </cell>
          <cell r="Q266" t="str">
            <v>下限値</v>
          </cell>
          <cell r="R266">
            <v>1</v>
          </cell>
          <cell r="S266">
            <v>646</v>
          </cell>
          <cell r="T266">
            <v>50</v>
          </cell>
          <cell r="U266">
            <v>530</v>
          </cell>
          <cell r="V266">
            <v>100</v>
          </cell>
          <cell r="W266">
            <v>409</v>
          </cell>
          <cell r="AB266">
            <v>399</v>
          </cell>
          <cell r="AC266">
            <v>0</v>
          </cell>
        </row>
        <row r="267">
          <cell r="A267" t="str">
            <v>○KD02166-E440</v>
          </cell>
          <cell r="B267" t="str">
            <v>○</v>
          </cell>
          <cell r="C267" t="str">
            <v>1:コストマスタ</v>
          </cell>
          <cell r="E267" t="str">
            <v>KD02166-E440</v>
          </cell>
          <cell r="H267">
            <v>2407</v>
          </cell>
          <cell r="I267" t="str">
            <v>ＦＤＴＰ</v>
          </cell>
          <cell r="J267" t="str">
            <v>1</v>
          </cell>
          <cell r="K267" t="str">
            <v>X</v>
          </cell>
          <cell r="L267">
            <v>50</v>
          </cell>
          <cell r="M267">
            <v>9999</v>
          </cell>
          <cell r="N267">
            <v>39380</v>
          </cell>
          <cell r="O267">
            <v>58440</v>
          </cell>
          <cell r="P267">
            <v>1</v>
          </cell>
          <cell r="Q267" t="str">
            <v>下限値</v>
          </cell>
          <cell r="S267">
            <v>416.6</v>
          </cell>
          <cell r="AC267">
            <v>0</v>
          </cell>
        </row>
        <row r="268">
          <cell r="A268" t="str">
            <v>KD02166-E440</v>
          </cell>
          <cell r="C268" t="str">
            <v>1:コストマスタ</v>
          </cell>
          <cell r="E268" t="str">
            <v>KD02166-E440</v>
          </cell>
          <cell r="H268">
            <v>2133</v>
          </cell>
          <cell r="I268" t="str">
            <v>カイシン工業</v>
          </cell>
          <cell r="J268" t="str">
            <v>0</v>
          </cell>
          <cell r="K268" t="str">
            <v>M</v>
          </cell>
          <cell r="L268">
            <v>1</v>
          </cell>
          <cell r="M268">
            <v>399</v>
          </cell>
          <cell r="N268">
            <v>20000000</v>
          </cell>
          <cell r="O268">
            <v>58440</v>
          </cell>
          <cell r="P268">
            <v>1</v>
          </cell>
          <cell r="Q268" t="str">
            <v>下限値</v>
          </cell>
          <cell r="R268">
            <v>1</v>
          </cell>
          <cell r="S268">
            <v>363</v>
          </cell>
          <cell r="T268">
            <v>50</v>
          </cell>
          <cell r="U268">
            <v>295</v>
          </cell>
          <cell r="V268">
            <v>100</v>
          </cell>
          <cell r="W268">
            <v>256</v>
          </cell>
          <cell r="AB268">
            <v>399</v>
          </cell>
          <cell r="AC268">
            <v>0</v>
          </cell>
        </row>
        <row r="269">
          <cell r="A269" t="str">
            <v>○KD02166-E450</v>
          </cell>
          <cell r="B269" t="str">
            <v>○</v>
          </cell>
          <cell r="C269" t="str">
            <v>1:コストマスタ</v>
          </cell>
          <cell r="E269" t="str">
            <v>KD02166-E450</v>
          </cell>
          <cell r="H269">
            <v>2407</v>
          </cell>
          <cell r="I269" t="str">
            <v>ＦＤＴＰ</v>
          </cell>
          <cell r="J269" t="str">
            <v>1</v>
          </cell>
          <cell r="K269" t="str">
            <v>X</v>
          </cell>
          <cell r="L269">
            <v>50</v>
          </cell>
          <cell r="M269">
            <v>9999</v>
          </cell>
          <cell r="N269">
            <v>39371</v>
          </cell>
          <cell r="O269">
            <v>58440</v>
          </cell>
          <cell r="P269">
            <v>1</v>
          </cell>
          <cell r="Q269" t="str">
            <v>下限値</v>
          </cell>
          <cell r="S269">
            <v>636.62</v>
          </cell>
          <cell r="AC269">
            <v>0</v>
          </cell>
        </row>
        <row r="270">
          <cell r="A270" t="str">
            <v>KD02166-E450</v>
          </cell>
          <cell r="C270" t="str">
            <v>1:コストマスタ</v>
          </cell>
          <cell r="E270" t="str">
            <v>KD02166-E450</v>
          </cell>
          <cell r="H270">
            <v>1543</v>
          </cell>
          <cell r="I270" t="str">
            <v>伊鈴製作所</v>
          </cell>
          <cell r="J270" t="str">
            <v>1</v>
          </cell>
          <cell r="K270" t="str">
            <v>M</v>
          </cell>
          <cell r="L270">
            <v>1</v>
          </cell>
          <cell r="M270">
            <v>499</v>
          </cell>
          <cell r="N270">
            <v>38502</v>
          </cell>
          <cell r="O270">
            <v>58440</v>
          </cell>
          <cell r="P270">
            <v>1</v>
          </cell>
          <cell r="Q270" t="str">
            <v>下限値</v>
          </cell>
          <cell r="R270">
            <v>1</v>
          </cell>
          <cell r="S270">
            <v>410</v>
          </cell>
          <cell r="T270">
            <v>50</v>
          </cell>
          <cell r="U270">
            <v>312</v>
          </cell>
          <cell r="V270">
            <v>100</v>
          </cell>
          <cell r="W270">
            <v>284</v>
          </cell>
          <cell r="X270">
            <v>300</v>
          </cell>
          <cell r="Y270">
            <v>256</v>
          </cell>
          <cell r="AB270">
            <v>499</v>
          </cell>
          <cell r="AC270">
            <v>0</v>
          </cell>
        </row>
        <row r="271">
          <cell r="A271" t="str">
            <v>○KD02166-E455</v>
          </cell>
          <cell r="B271" t="str">
            <v>○</v>
          </cell>
          <cell r="C271" t="str">
            <v>1:コストマスタ</v>
          </cell>
          <cell r="E271" t="str">
            <v>KD02166-E455</v>
          </cell>
          <cell r="H271">
            <v>2039</v>
          </cell>
          <cell r="I271" t="str">
            <v>熊谷</v>
          </cell>
          <cell r="J271" t="str">
            <v>0</v>
          </cell>
          <cell r="K271" t="str">
            <v>M</v>
          </cell>
          <cell r="L271">
            <v>1</v>
          </cell>
          <cell r="M271">
            <v>1000</v>
          </cell>
          <cell r="N271">
            <v>20000000</v>
          </cell>
          <cell r="O271">
            <v>58440</v>
          </cell>
          <cell r="P271">
            <v>1</v>
          </cell>
          <cell r="Q271" t="str">
            <v>下限値</v>
          </cell>
          <cell r="R271">
            <v>1</v>
          </cell>
          <cell r="S271">
            <v>365</v>
          </cell>
          <cell r="T271">
            <v>101</v>
          </cell>
          <cell r="U271">
            <v>303</v>
          </cell>
          <cell r="V271">
            <v>301</v>
          </cell>
          <cell r="W271">
            <v>292</v>
          </cell>
          <cell r="X271">
            <v>501</v>
          </cell>
          <cell r="Y271">
            <v>289</v>
          </cell>
          <cell r="AB271">
            <v>1000</v>
          </cell>
          <cell r="AC271">
            <v>0</v>
          </cell>
        </row>
        <row r="272">
          <cell r="A272" t="str">
            <v>○KD02166-E459</v>
          </cell>
          <cell r="B272" t="str">
            <v>○</v>
          </cell>
          <cell r="C272" t="str">
            <v>1:コストマスタ</v>
          </cell>
          <cell r="E272" t="str">
            <v>KD02166-E459</v>
          </cell>
          <cell r="H272">
            <v>2407</v>
          </cell>
          <cell r="I272" t="str">
            <v>ＦＤＴＰ</v>
          </cell>
          <cell r="J272" t="str">
            <v>1</v>
          </cell>
          <cell r="K272" t="str">
            <v>X</v>
          </cell>
          <cell r="L272">
            <v>50</v>
          </cell>
          <cell r="M272">
            <v>9999</v>
          </cell>
          <cell r="N272">
            <v>39371</v>
          </cell>
          <cell r="O272">
            <v>58440</v>
          </cell>
          <cell r="P272">
            <v>1</v>
          </cell>
          <cell r="Q272" t="str">
            <v>下限値</v>
          </cell>
          <cell r="S272">
            <v>44.45</v>
          </cell>
          <cell r="AC272">
            <v>0</v>
          </cell>
        </row>
        <row r="273">
          <cell r="A273" t="str">
            <v>○KD02166-E465</v>
          </cell>
          <cell r="B273" t="str">
            <v>○</v>
          </cell>
          <cell r="C273" t="str">
            <v>1:コストマスタ</v>
          </cell>
          <cell r="E273" t="str">
            <v>KD02166-E465</v>
          </cell>
          <cell r="H273">
            <v>2407</v>
          </cell>
          <cell r="I273" t="str">
            <v>ＦＤＴＰ</v>
          </cell>
          <cell r="J273" t="str">
            <v>1</v>
          </cell>
          <cell r="K273" t="str">
            <v>X</v>
          </cell>
          <cell r="L273">
            <v>50</v>
          </cell>
          <cell r="M273">
            <v>9999</v>
          </cell>
          <cell r="N273">
            <v>39380</v>
          </cell>
          <cell r="O273">
            <v>58440</v>
          </cell>
          <cell r="P273">
            <v>1</v>
          </cell>
          <cell r="Q273" t="str">
            <v>下限値</v>
          </cell>
          <cell r="S273">
            <v>83.75</v>
          </cell>
          <cell r="AC273">
            <v>0</v>
          </cell>
        </row>
        <row r="274">
          <cell r="A274" t="str">
            <v>○KD02166-E472</v>
          </cell>
          <cell r="B274" t="str">
            <v>○</v>
          </cell>
          <cell r="C274" t="str">
            <v>1:コストマスタ</v>
          </cell>
          <cell r="E274" t="str">
            <v>KD02166-E472</v>
          </cell>
          <cell r="H274">
            <v>2407</v>
          </cell>
          <cell r="I274" t="str">
            <v>ＦＤＴＰ</v>
          </cell>
          <cell r="J274" t="str">
            <v>1</v>
          </cell>
          <cell r="K274" t="str">
            <v>X</v>
          </cell>
          <cell r="L274">
            <v>50</v>
          </cell>
          <cell r="M274">
            <v>9999</v>
          </cell>
          <cell r="N274">
            <v>39380</v>
          </cell>
          <cell r="O274">
            <v>58440</v>
          </cell>
          <cell r="P274">
            <v>1</v>
          </cell>
          <cell r="Q274" t="str">
            <v>下限値</v>
          </cell>
          <cell r="S274">
            <v>335.72</v>
          </cell>
          <cell r="AC274">
            <v>0</v>
          </cell>
        </row>
        <row r="275">
          <cell r="A275" t="str">
            <v>○KD02166-E480</v>
          </cell>
          <cell r="B275" t="str">
            <v>○</v>
          </cell>
          <cell r="C275" t="str">
            <v>1:コストマスタ</v>
          </cell>
          <cell r="E275" t="str">
            <v>KD02166-E480</v>
          </cell>
          <cell r="H275">
            <v>2407</v>
          </cell>
          <cell r="I275" t="str">
            <v>ＦＤＴＰ</v>
          </cell>
          <cell r="J275" t="str">
            <v>0</v>
          </cell>
          <cell r="K275" t="str">
            <v>X</v>
          </cell>
          <cell r="L275">
            <v>50</v>
          </cell>
          <cell r="M275">
            <v>9999</v>
          </cell>
          <cell r="N275">
            <v>39371</v>
          </cell>
          <cell r="O275">
            <v>58440</v>
          </cell>
          <cell r="P275">
            <v>1</v>
          </cell>
          <cell r="Q275" t="str">
            <v>下限値</v>
          </cell>
          <cell r="S275">
            <v>52.01</v>
          </cell>
          <cell r="AC275">
            <v>0</v>
          </cell>
        </row>
        <row r="276">
          <cell r="A276" t="str">
            <v>○KD02166-Y011</v>
          </cell>
          <cell r="B276" t="str">
            <v>○</v>
          </cell>
          <cell r="C276" t="str">
            <v>1:コストマスタ</v>
          </cell>
          <cell r="E276" t="str">
            <v>KD02166-Y011</v>
          </cell>
          <cell r="H276">
            <v>2407</v>
          </cell>
          <cell r="I276" t="str">
            <v>ＦＤＴＰ</v>
          </cell>
          <cell r="J276" t="str">
            <v>0</v>
          </cell>
          <cell r="K276" t="str">
            <v>X</v>
          </cell>
          <cell r="L276">
            <v>50</v>
          </cell>
          <cell r="M276">
            <v>9999</v>
          </cell>
          <cell r="N276">
            <v>39371</v>
          </cell>
          <cell r="O276">
            <v>58440</v>
          </cell>
          <cell r="P276">
            <v>1</v>
          </cell>
          <cell r="Q276" t="str">
            <v>下限値</v>
          </cell>
          <cell r="S276">
            <v>222.1</v>
          </cell>
          <cell r="AC276">
            <v>0</v>
          </cell>
        </row>
        <row r="277">
          <cell r="A277" t="str">
            <v>○KD02166-Y014</v>
          </cell>
          <cell r="B277" t="str">
            <v>○</v>
          </cell>
          <cell r="C277" t="str">
            <v>1:コストマスタ</v>
          </cell>
          <cell r="E277" t="str">
            <v>KD02166-Y014</v>
          </cell>
          <cell r="H277">
            <v>2407</v>
          </cell>
          <cell r="I277" t="str">
            <v>ＦＤＴＰ</v>
          </cell>
          <cell r="J277" t="str">
            <v>0</v>
          </cell>
          <cell r="K277" t="str">
            <v>X</v>
          </cell>
          <cell r="L277">
            <v>50</v>
          </cell>
          <cell r="M277">
            <v>9999</v>
          </cell>
          <cell r="N277">
            <v>39371</v>
          </cell>
          <cell r="O277">
            <v>58440</v>
          </cell>
          <cell r="P277">
            <v>1</v>
          </cell>
          <cell r="Q277" t="str">
            <v>下限値</v>
          </cell>
          <cell r="S277">
            <v>30.18</v>
          </cell>
          <cell r="AC277">
            <v>0</v>
          </cell>
        </row>
        <row r="278">
          <cell r="A278" t="str">
            <v>○KD02166-Y017</v>
          </cell>
          <cell r="B278" t="str">
            <v>○</v>
          </cell>
          <cell r="C278" t="str">
            <v>1:コストマスタ</v>
          </cell>
          <cell r="E278" t="str">
            <v>KD02166-Y017</v>
          </cell>
          <cell r="H278">
            <v>2407</v>
          </cell>
          <cell r="I278" t="str">
            <v>ＦＤＴＰ</v>
          </cell>
          <cell r="J278" t="str">
            <v>0</v>
          </cell>
          <cell r="K278" t="str">
            <v>X</v>
          </cell>
          <cell r="L278">
            <v>50</v>
          </cell>
          <cell r="M278">
            <v>9999</v>
          </cell>
          <cell r="N278">
            <v>39371</v>
          </cell>
          <cell r="O278">
            <v>58440</v>
          </cell>
          <cell r="P278">
            <v>1</v>
          </cell>
          <cell r="Q278" t="str">
            <v>下限値</v>
          </cell>
          <cell r="S278">
            <v>10.76</v>
          </cell>
          <cell r="AC278">
            <v>0</v>
          </cell>
        </row>
        <row r="279">
          <cell r="A279" t="str">
            <v>○KD02166-Y020</v>
          </cell>
          <cell r="B279" t="str">
            <v>○</v>
          </cell>
          <cell r="C279" t="str">
            <v>1:コストマスタ</v>
          </cell>
          <cell r="E279" t="str">
            <v>KD02166-Y020</v>
          </cell>
          <cell r="H279">
            <v>2407</v>
          </cell>
          <cell r="I279" t="str">
            <v>ＦＤＴＰ</v>
          </cell>
          <cell r="J279" t="str">
            <v>1</v>
          </cell>
          <cell r="K279" t="str">
            <v>X</v>
          </cell>
          <cell r="L279">
            <v>50</v>
          </cell>
          <cell r="M279">
            <v>9999</v>
          </cell>
          <cell r="N279">
            <v>39371</v>
          </cell>
          <cell r="O279">
            <v>58440</v>
          </cell>
          <cell r="P279">
            <v>1</v>
          </cell>
          <cell r="Q279" t="str">
            <v>下限値</v>
          </cell>
          <cell r="S279">
            <v>7.77</v>
          </cell>
          <cell r="AC279">
            <v>0</v>
          </cell>
        </row>
        <row r="280">
          <cell r="A280" t="str">
            <v>○KD02166-Y023</v>
          </cell>
          <cell r="B280" t="str">
            <v>○</v>
          </cell>
          <cell r="C280" t="str">
            <v>1:コストマスタ</v>
          </cell>
          <cell r="E280" t="str">
            <v>KD02166-Y023</v>
          </cell>
          <cell r="H280">
            <v>1926</v>
          </cell>
          <cell r="I280" t="str">
            <v>青山製作所</v>
          </cell>
          <cell r="J280" t="str">
            <v>0</v>
          </cell>
          <cell r="K280" t="str">
            <v>X</v>
          </cell>
          <cell r="L280">
            <v>1</v>
          </cell>
          <cell r="M280">
            <v>1999</v>
          </cell>
          <cell r="N280">
            <v>20000000</v>
          </cell>
          <cell r="O280">
            <v>58440</v>
          </cell>
          <cell r="P280">
            <v>1</v>
          </cell>
          <cell r="Q280" t="str">
            <v>下限値</v>
          </cell>
          <cell r="R280">
            <v>1</v>
          </cell>
          <cell r="S280">
            <v>88</v>
          </cell>
          <cell r="T280">
            <v>100</v>
          </cell>
          <cell r="U280">
            <v>78</v>
          </cell>
          <cell r="V280">
            <v>300</v>
          </cell>
          <cell r="W280">
            <v>73</v>
          </cell>
          <cell r="X280">
            <v>500</v>
          </cell>
          <cell r="Y280">
            <v>58</v>
          </cell>
          <cell r="Z280">
            <v>1000</v>
          </cell>
          <cell r="AA280">
            <v>55</v>
          </cell>
          <cell r="AB280">
            <v>1999</v>
          </cell>
          <cell r="AC280">
            <v>0</v>
          </cell>
        </row>
        <row r="281">
          <cell r="A281" t="str">
            <v>○KD02166-Y026</v>
          </cell>
          <cell r="B281" t="str">
            <v>○</v>
          </cell>
          <cell r="C281" t="str">
            <v>1:コストマスタ</v>
          </cell>
          <cell r="E281" t="str">
            <v>KD02166-Y026</v>
          </cell>
          <cell r="H281">
            <v>5813</v>
          </cell>
          <cell r="I281" t="str">
            <v>竹内工業</v>
          </cell>
          <cell r="J281" t="str">
            <v>1</v>
          </cell>
          <cell r="K281" t="str">
            <v>X</v>
          </cell>
          <cell r="L281">
            <v>50</v>
          </cell>
          <cell r="M281">
            <v>0</v>
          </cell>
          <cell r="N281">
            <v>38346</v>
          </cell>
          <cell r="O281">
            <v>58440</v>
          </cell>
          <cell r="P281">
            <v>1</v>
          </cell>
          <cell r="Q281" t="str">
            <v>下限値</v>
          </cell>
          <cell r="R281">
            <v>50</v>
          </cell>
          <cell r="S281">
            <v>68</v>
          </cell>
          <cell r="T281">
            <v>200</v>
          </cell>
          <cell r="U281">
            <v>26</v>
          </cell>
          <cell r="V281">
            <v>500</v>
          </cell>
          <cell r="W281">
            <v>21</v>
          </cell>
          <cell r="AB281">
            <v>9999</v>
          </cell>
          <cell r="AC281">
            <v>0</v>
          </cell>
        </row>
        <row r="282">
          <cell r="A282" t="str">
            <v>○KD02166-Y033</v>
          </cell>
          <cell r="B282" t="str">
            <v>○</v>
          </cell>
          <cell r="C282" t="str">
            <v>1:コストマスタ</v>
          </cell>
          <cell r="E282" t="str">
            <v>KD02166-Y033</v>
          </cell>
          <cell r="H282">
            <v>2407</v>
          </cell>
          <cell r="I282" t="str">
            <v>ＦＤＴＰ</v>
          </cell>
          <cell r="J282" t="str">
            <v>0</v>
          </cell>
          <cell r="K282" t="str">
            <v>X</v>
          </cell>
          <cell r="L282">
            <v>50</v>
          </cell>
          <cell r="M282">
            <v>9999</v>
          </cell>
          <cell r="N282">
            <v>39371</v>
          </cell>
          <cell r="O282">
            <v>58440</v>
          </cell>
          <cell r="P282">
            <v>1</v>
          </cell>
          <cell r="Q282" t="str">
            <v>下限値</v>
          </cell>
          <cell r="S282">
            <v>47.68</v>
          </cell>
          <cell r="AC282">
            <v>0</v>
          </cell>
        </row>
        <row r="283">
          <cell r="A283" t="str">
            <v>○KD02166-Y035</v>
          </cell>
          <cell r="B283" t="str">
            <v>○</v>
          </cell>
          <cell r="C283" t="str">
            <v>1:コストマスタ</v>
          </cell>
          <cell r="E283" t="str">
            <v>KD02166-Y035</v>
          </cell>
          <cell r="H283">
            <v>2407</v>
          </cell>
          <cell r="I283" t="str">
            <v>ＦＤＴＰ</v>
          </cell>
          <cell r="J283" t="str">
            <v>1</v>
          </cell>
          <cell r="K283" t="str">
            <v>X</v>
          </cell>
          <cell r="L283">
            <v>50</v>
          </cell>
          <cell r="M283">
            <v>9999</v>
          </cell>
          <cell r="N283">
            <v>39371</v>
          </cell>
          <cell r="O283">
            <v>58440</v>
          </cell>
          <cell r="P283">
            <v>1</v>
          </cell>
          <cell r="Q283" t="str">
            <v>下限値</v>
          </cell>
          <cell r="S283">
            <v>25.65</v>
          </cell>
          <cell r="AC283">
            <v>0</v>
          </cell>
        </row>
        <row r="284">
          <cell r="A284" t="str">
            <v>○KD02166-Y037</v>
          </cell>
          <cell r="B284" t="str">
            <v>○</v>
          </cell>
          <cell r="C284" t="str">
            <v>1:コストマスタ</v>
          </cell>
          <cell r="E284" t="str">
            <v>KD02166-Y037</v>
          </cell>
          <cell r="H284">
            <v>2407</v>
          </cell>
          <cell r="I284" t="str">
            <v>ＦＤＴＰ</v>
          </cell>
          <cell r="J284" t="str">
            <v>0</v>
          </cell>
          <cell r="K284" t="str">
            <v>X</v>
          </cell>
          <cell r="L284">
            <v>50</v>
          </cell>
          <cell r="M284">
            <v>9999</v>
          </cell>
          <cell r="N284">
            <v>39371</v>
          </cell>
          <cell r="O284">
            <v>58440</v>
          </cell>
          <cell r="P284">
            <v>1</v>
          </cell>
          <cell r="Q284" t="str">
            <v>下限値</v>
          </cell>
          <cell r="S284">
            <v>35.22</v>
          </cell>
          <cell r="AC284">
            <v>0</v>
          </cell>
        </row>
        <row r="285">
          <cell r="A285" t="str">
            <v>○KD02166-Y041</v>
          </cell>
          <cell r="B285" t="str">
            <v>○</v>
          </cell>
          <cell r="C285" t="str">
            <v>1:コストマスタ</v>
          </cell>
          <cell r="E285" t="str">
            <v>KD02166-Y041</v>
          </cell>
          <cell r="H285">
            <v>2407</v>
          </cell>
          <cell r="I285" t="str">
            <v>ＦＤＴＰ</v>
          </cell>
          <cell r="J285" t="str">
            <v>0</v>
          </cell>
          <cell r="K285" t="str">
            <v>X</v>
          </cell>
          <cell r="L285">
            <v>50</v>
          </cell>
          <cell r="M285">
            <v>9999</v>
          </cell>
          <cell r="N285">
            <v>39371</v>
          </cell>
          <cell r="O285">
            <v>58440</v>
          </cell>
          <cell r="P285">
            <v>1</v>
          </cell>
          <cell r="Q285" t="str">
            <v>下限値</v>
          </cell>
          <cell r="S285">
            <v>19.239999999999998</v>
          </cell>
          <cell r="AC285">
            <v>0</v>
          </cell>
        </row>
        <row r="286">
          <cell r="A286" t="str">
            <v>○KD02166-Y042</v>
          </cell>
          <cell r="B286" t="str">
            <v>○</v>
          </cell>
          <cell r="C286" t="str">
            <v>1:コストマスタ</v>
          </cell>
          <cell r="E286" t="str">
            <v>KD02166-Y042</v>
          </cell>
          <cell r="H286">
            <v>2407</v>
          </cell>
          <cell r="I286" t="str">
            <v>ＦＤＴＰ</v>
          </cell>
          <cell r="J286" t="str">
            <v>0</v>
          </cell>
          <cell r="K286" t="str">
            <v>X</v>
          </cell>
          <cell r="L286">
            <v>50</v>
          </cell>
          <cell r="M286">
            <v>9999</v>
          </cell>
          <cell r="N286">
            <v>39371</v>
          </cell>
          <cell r="O286">
            <v>58440</v>
          </cell>
          <cell r="P286">
            <v>1</v>
          </cell>
          <cell r="Q286" t="str">
            <v>下限値</v>
          </cell>
          <cell r="S286">
            <v>16.920000000000002</v>
          </cell>
          <cell r="AC286">
            <v>0</v>
          </cell>
        </row>
        <row r="287">
          <cell r="A287" t="str">
            <v>○KD02166-Y043</v>
          </cell>
          <cell r="B287" t="str">
            <v>○</v>
          </cell>
          <cell r="C287" t="str">
            <v>1:コストマスタ</v>
          </cell>
          <cell r="E287" t="str">
            <v>KD02166-Y043</v>
          </cell>
          <cell r="H287">
            <v>2407</v>
          </cell>
          <cell r="I287" t="str">
            <v>ＦＤＴＰ</v>
          </cell>
          <cell r="J287" t="str">
            <v>0</v>
          </cell>
          <cell r="K287" t="str">
            <v>X</v>
          </cell>
          <cell r="L287">
            <v>50</v>
          </cell>
          <cell r="M287">
            <v>9999</v>
          </cell>
          <cell r="N287">
            <v>39371</v>
          </cell>
          <cell r="O287">
            <v>58440</v>
          </cell>
          <cell r="P287">
            <v>1</v>
          </cell>
          <cell r="Q287" t="str">
            <v>下限値</v>
          </cell>
          <cell r="S287">
            <v>41.41</v>
          </cell>
          <cell r="AC287">
            <v>0</v>
          </cell>
        </row>
        <row r="288">
          <cell r="A288" t="str">
            <v>○KD02166-Y044</v>
          </cell>
          <cell r="B288" t="str">
            <v>○</v>
          </cell>
          <cell r="C288" t="str">
            <v>1:コストマスタ</v>
          </cell>
          <cell r="E288" t="str">
            <v>KD02166-Y044</v>
          </cell>
          <cell r="H288">
            <v>2407</v>
          </cell>
          <cell r="I288" t="str">
            <v>ＦＤＴＰ</v>
          </cell>
          <cell r="J288" t="str">
            <v>0</v>
          </cell>
          <cell r="K288" t="str">
            <v>X</v>
          </cell>
          <cell r="L288">
            <v>50</v>
          </cell>
          <cell r="M288">
            <v>9999</v>
          </cell>
          <cell r="N288">
            <v>39371</v>
          </cell>
          <cell r="O288">
            <v>58440</v>
          </cell>
          <cell r="P288">
            <v>1</v>
          </cell>
          <cell r="Q288" t="str">
            <v>下限値</v>
          </cell>
          <cell r="S288">
            <v>24.47</v>
          </cell>
          <cell r="AC288">
            <v>0</v>
          </cell>
        </row>
        <row r="289">
          <cell r="A289" t="str">
            <v>○KD02166-Y045</v>
          </cell>
          <cell r="B289" t="str">
            <v>○</v>
          </cell>
          <cell r="C289" t="str">
            <v>1:コストマスタ</v>
          </cell>
          <cell r="E289" t="str">
            <v>KD02166-Y045</v>
          </cell>
          <cell r="H289">
            <v>2407</v>
          </cell>
          <cell r="I289" t="str">
            <v>ＦＤＴＰ</v>
          </cell>
          <cell r="J289" t="str">
            <v>1</v>
          </cell>
          <cell r="K289" t="str">
            <v>X</v>
          </cell>
          <cell r="L289">
            <v>50</v>
          </cell>
          <cell r="M289">
            <v>9999</v>
          </cell>
          <cell r="N289">
            <v>39371</v>
          </cell>
          <cell r="O289">
            <v>58440</v>
          </cell>
          <cell r="P289">
            <v>1</v>
          </cell>
          <cell r="Q289" t="str">
            <v>下限値</v>
          </cell>
          <cell r="S289">
            <v>28.54</v>
          </cell>
          <cell r="AC289">
            <v>0</v>
          </cell>
        </row>
        <row r="290">
          <cell r="A290" t="str">
            <v>○KD02166-Y046</v>
          </cell>
          <cell r="B290" t="str">
            <v>○</v>
          </cell>
          <cell r="C290" t="str">
            <v>1:コストマスタ</v>
          </cell>
          <cell r="E290" t="str">
            <v>KD02166-Y046</v>
          </cell>
          <cell r="H290">
            <v>2407</v>
          </cell>
          <cell r="I290" t="str">
            <v>ＦＤＴＰ</v>
          </cell>
          <cell r="J290" t="str">
            <v>0</v>
          </cell>
          <cell r="K290" t="str">
            <v>X</v>
          </cell>
          <cell r="L290">
            <v>50</v>
          </cell>
          <cell r="M290">
            <v>9999</v>
          </cell>
          <cell r="N290">
            <v>39371</v>
          </cell>
          <cell r="O290">
            <v>58440</v>
          </cell>
          <cell r="P290">
            <v>1</v>
          </cell>
          <cell r="Q290" t="str">
            <v>下限値</v>
          </cell>
          <cell r="S290">
            <v>22.56</v>
          </cell>
          <cell r="AC290">
            <v>0</v>
          </cell>
        </row>
        <row r="291">
          <cell r="A291" t="str">
            <v>○KD02166-Y047</v>
          </cell>
          <cell r="B291" t="str">
            <v>○</v>
          </cell>
          <cell r="C291" t="str">
            <v>1:コストマスタ</v>
          </cell>
          <cell r="E291" t="str">
            <v>KD02166-Y047</v>
          </cell>
          <cell r="H291">
            <v>2407</v>
          </cell>
          <cell r="I291" t="str">
            <v>ＦＤＴＰ</v>
          </cell>
          <cell r="J291" t="str">
            <v>0</v>
          </cell>
          <cell r="K291" t="str">
            <v>X</v>
          </cell>
          <cell r="L291">
            <v>50</v>
          </cell>
          <cell r="M291">
            <v>9999</v>
          </cell>
          <cell r="N291">
            <v>39371</v>
          </cell>
          <cell r="O291">
            <v>58440</v>
          </cell>
          <cell r="P291">
            <v>1</v>
          </cell>
          <cell r="Q291" t="str">
            <v>下限値</v>
          </cell>
          <cell r="S291">
            <v>84.39</v>
          </cell>
          <cell r="AC291">
            <v>0</v>
          </cell>
        </row>
        <row r="292">
          <cell r="A292" t="str">
            <v>○KD02166-Y048</v>
          </cell>
          <cell r="B292" t="str">
            <v>○</v>
          </cell>
          <cell r="C292" t="str">
            <v>1:コストマスタ</v>
          </cell>
          <cell r="E292" t="str">
            <v>KD02166-Y048</v>
          </cell>
          <cell r="H292">
            <v>2407</v>
          </cell>
          <cell r="I292" t="str">
            <v>ＦＤＴＰ</v>
          </cell>
          <cell r="J292" t="str">
            <v>0</v>
          </cell>
          <cell r="K292" t="str">
            <v>X</v>
          </cell>
          <cell r="L292">
            <v>50</v>
          </cell>
          <cell r="M292">
            <v>9999</v>
          </cell>
          <cell r="N292">
            <v>39371</v>
          </cell>
          <cell r="O292">
            <v>58440</v>
          </cell>
          <cell r="P292">
            <v>1</v>
          </cell>
          <cell r="Q292" t="str">
            <v>下限値</v>
          </cell>
          <cell r="S292">
            <v>19.55</v>
          </cell>
          <cell r="AC292">
            <v>0</v>
          </cell>
        </row>
        <row r="293">
          <cell r="A293" t="str">
            <v>○KD02166-Y051</v>
          </cell>
          <cell r="B293" t="str">
            <v>○</v>
          </cell>
          <cell r="C293" t="str">
            <v>1:コストマスタ</v>
          </cell>
          <cell r="E293" t="str">
            <v>KD02166-Y051</v>
          </cell>
          <cell r="H293">
            <v>2407</v>
          </cell>
          <cell r="I293" t="str">
            <v>ＦＤＴＰ</v>
          </cell>
          <cell r="J293" t="str">
            <v>0</v>
          </cell>
          <cell r="K293" t="str">
            <v>X</v>
          </cell>
          <cell r="L293">
            <v>50</v>
          </cell>
          <cell r="M293">
            <v>9999</v>
          </cell>
          <cell r="N293">
            <v>39371</v>
          </cell>
          <cell r="O293">
            <v>58440</v>
          </cell>
          <cell r="P293">
            <v>1</v>
          </cell>
          <cell r="Q293" t="str">
            <v>下限値</v>
          </cell>
          <cell r="S293">
            <v>18.25</v>
          </cell>
          <cell r="AC293">
            <v>0</v>
          </cell>
        </row>
        <row r="294">
          <cell r="A294" t="str">
            <v>○KD02166-Y053</v>
          </cell>
          <cell r="B294" t="str">
            <v>○</v>
          </cell>
          <cell r="C294" t="str">
            <v>1:コストマスタ</v>
          </cell>
          <cell r="E294" t="str">
            <v>KD02166-Y053</v>
          </cell>
          <cell r="H294">
            <v>1543</v>
          </cell>
          <cell r="I294" t="str">
            <v>伊鈴製作所</v>
          </cell>
          <cell r="J294" t="str">
            <v>1</v>
          </cell>
          <cell r="K294" t="str">
            <v>X</v>
          </cell>
          <cell r="L294">
            <v>1</v>
          </cell>
          <cell r="M294">
            <v>299</v>
          </cell>
          <cell r="N294">
            <v>38409</v>
          </cell>
          <cell r="O294">
            <v>58440</v>
          </cell>
          <cell r="P294">
            <v>1</v>
          </cell>
          <cell r="Q294" t="str">
            <v>下限値</v>
          </cell>
          <cell r="R294">
            <v>1</v>
          </cell>
          <cell r="S294">
            <v>138</v>
          </cell>
          <cell r="T294">
            <v>50</v>
          </cell>
          <cell r="U294">
            <v>101</v>
          </cell>
          <cell r="V294">
            <v>100</v>
          </cell>
          <cell r="W294">
            <v>74</v>
          </cell>
          <cell r="AB294">
            <v>299</v>
          </cell>
          <cell r="AC294">
            <v>0</v>
          </cell>
        </row>
        <row r="295">
          <cell r="A295" t="str">
            <v>○KD02166-Y056</v>
          </cell>
          <cell r="B295" t="str">
            <v>○</v>
          </cell>
          <cell r="C295" t="str">
            <v>1:コストマスタ</v>
          </cell>
          <cell r="E295" t="str">
            <v>KD02166-Y056</v>
          </cell>
          <cell r="H295">
            <v>1945</v>
          </cell>
          <cell r="I295" t="str">
            <v>佐藤製作所</v>
          </cell>
          <cell r="J295" t="str">
            <v>0</v>
          </cell>
          <cell r="K295" t="str">
            <v>X</v>
          </cell>
          <cell r="L295">
            <v>1</v>
          </cell>
          <cell r="M295">
            <v>999</v>
          </cell>
          <cell r="N295">
            <v>20000000</v>
          </cell>
          <cell r="O295">
            <v>58440</v>
          </cell>
          <cell r="P295">
            <v>1</v>
          </cell>
          <cell r="Q295" t="str">
            <v>下限値</v>
          </cell>
          <cell r="R295">
            <v>1</v>
          </cell>
          <cell r="S295">
            <v>115</v>
          </cell>
          <cell r="T295">
            <v>100</v>
          </cell>
          <cell r="U295">
            <v>106</v>
          </cell>
          <cell r="V295">
            <v>300</v>
          </cell>
          <cell r="W295">
            <v>104</v>
          </cell>
          <cell r="X295">
            <v>500</v>
          </cell>
          <cell r="Y295">
            <v>102</v>
          </cell>
          <cell r="AB295">
            <v>999</v>
          </cell>
          <cell r="AC295">
            <v>0</v>
          </cell>
        </row>
        <row r="296">
          <cell r="A296" t="str">
            <v>○KD02166-Y060</v>
          </cell>
          <cell r="B296" t="str">
            <v>○</v>
          </cell>
          <cell r="C296" t="str">
            <v>1:コストマスタ</v>
          </cell>
          <cell r="E296" t="str">
            <v>KD02166-Y060</v>
          </cell>
          <cell r="H296">
            <v>2407</v>
          </cell>
          <cell r="I296" t="str">
            <v>ＦＤＴＰ</v>
          </cell>
          <cell r="J296" t="str">
            <v>1</v>
          </cell>
          <cell r="K296" t="str">
            <v>X</v>
          </cell>
          <cell r="L296">
            <v>50</v>
          </cell>
          <cell r="M296">
            <v>9999</v>
          </cell>
          <cell r="N296">
            <v>39371</v>
          </cell>
          <cell r="O296">
            <v>58440</v>
          </cell>
          <cell r="P296">
            <v>1</v>
          </cell>
          <cell r="Q296" t="str">
            <v>下限値</v>
          </cell>
          <cell r="S296">
            <v>589.57000000000005</v>
          </cell>
          <cell r="AC296">
            <v>0</v>
          </cell>
        </row>
        <row r="297">
          <cell r="A297" t="str">
            <v>○KD02166-Y063</v>
          </cell>
          <cell r="B297" t="str">
            <v>○</v>
          </cell>
          <cell r="C297" t="str">
            <v>1:コストマスタ</v>
          </cell>
          <cell r="E297" t="str">
            <v>KD02166-Y063</v>
          </cell>
          <cell r="H297">
            <v>2407</v>
          </cell>
          <cell r="I297" t="str">
            <v>ＦＤＴＰ</v>
          </cell>
          <cell r="J297" t="str">
            <v>0</v>
          </cell>
          <cell r="K297" t="str">
            <v>X</v>
          </cell>
          <cell r="L297">
            <v>50</v>
          </cell>
          <cell r="M297">
            <v>9999</v>
          </cell>
          <cell r="N297">
            <v>39371</v>
          </cell>
          <cell r="O297">
            <v>58440</v>
          </cell>
          <cell r="P297">
            <v>1</v>
          </cell>
          <cell r="Q297" t="str">
            <v>下限値</v>
          </cell>
          <cell r="S297">
            <v>66.010000000000005</v>
          </cell>
          <cell r="AC297">
            <v>0</v>
          </cell>
        </row>
        <row r="298">
          <cell r="A298" t="str">
            <v>○KD02166-Y071</v>
          </cell>
          <cell r="B298" t="str">
            <v>○</v>
          </cell>
          <cell r="C298" t="str">
            <v>1:コストマスタ</v>
          </cell>
          <cell r="E298" t="str">
            <v>KD02166-Y071</v>
          </cell>
          <cell r="H298">
            <v>2407</v>
          </cell>
          <cell r="I298" t="str">
            <v>ＦＤＴＰ</v>
          </cell>
          <cell r="J298" t="str">
            <v>0</v>
          </cell>
          <cell r="K298" t="str">
            <v>X</v>
          </cell>
          <cell r="L298">
            <v>50</v>
          </cell>
          <cell r="M298">
            <v>9999</v>
          </cell>
          <cell r="N298">
            <v>39371</v>
          </cell>
          <cell r="O298">
            <v>58440</v>
          </cell>
          <cell r="P298">
            <v>1</v>
          </cell>
          <cell r="Q298" t="str">
            <v>下限値</v>
          </cell>
          <cell r="S298">
            <v>46.56</v>
          </cell>
          <cell r="AC298">
            <v>0</v>
          </cell>
        </row>
        <row r="299">
          <cell r="A299" t="str">
            <v>○KD02166-Y072</v>
          </cell>
          <cell r="B299" t="str">
            <v>○</v>
          </cell>
          <cell r="C299" t="str">
            <v>1:コストマスタ</v>
          </cell>
          <cell r="E299" t="str">
            <v>KD02166-Y072</v>
          </cell>
          <cell r="H299">
            <v>2407</v>
          </cell>
          <cell r="I299" t="str">
            <v>ＦＤＴＰ</v>
          </cell>
          <cell r="J299" t="str">
            <v>0</v>
          </cell>
          <cell r="K299" t="str">
            <v>X</v>
          </cell>
          <cell r="L299">
            <v>50</v>
          </cell>
          <cell r="M299">
            <v>9999</v>
          </cell>
          <cell r="N299">
            <v>39371</v>
          </cell>
          <cell r="O299">
            <v>58440</v>
          </cell>
          <cell r="P299">
            <v>1</v>
          </cell>
          <cell r="Q299" t="str">
            <v>下限値</v>
          </cell>
          <cell r="S299">
            <v>40.33</v>
          </cell>
          <cell r="AC299">
            <v>0</v>
          </cell>
        </row>
        <row r="300">
          <cell r="A300" t="str">
            <v>○KD02166-Y073</v>
          </cell>
          <cell r="B300" t="str">
            <v>○</v>
          </cell>
          <cell r="C300" t="str">
            <v>1:コストマスタ</v>
          </cell>
          <cell r="E300" t="str">
            <v>KD02166-Y073</v>
          </cell>
          <cell r="H300">
            <v>2407</v>
          </cell>
          <cell r="I300" t="str">
            <v>ＦＤＴＰ</v>
          </cell>
          <cell r="J300" t="str">
            <v>1</v>
          </cell>
          <cell r="K300" t="str">
            <v>X</v>
          </cell>
          <cell r="L300">
            <v>50</v>
          </cell>
          <cell r="M300">
            <v>9999</v>
          </cell>
          <cell r="N300">
            <v>39371</v>
          </cell>
          <cell r="O300">
            <v>58440</v>
          </cell>
          <cell r="P300">
            <v>1</v>
          </cell>
          <cell r="Q300" t="str">
            <v>下限値</v>
          </cell>
          <cell r="S300">
            <v>233.02</v>
          </cell>
          <cell r="AC300">
            <v>0</v>
          </cell>
        </row>
        <row r="301">
          <cell r="A301" t="str">
            <v>○KD02166-Y076</v>
          </cell>
          <cell r="B301" t="str">
            <v>○</v>
          </cell>
          <cell r="C301" t="str">
            <v>1:コストマスタ</v>
          </cell>
          <cell r="E301" t="str">
            <v>KD02166-Y076</v>
          </cell>
          <cell r="H301">
            <v>1543</v>
          </cell>
          <cell r="I301" t="str">
            <v>伊鈴製作所</v>
          </cell>
          <cell r="J301" t="str">
            <v>1</v>
          </cell>
          <cell r="K301" t="str">
            <v>X</v>
          </cell>
          <cell r="L301">
            <v>1</v>
          </cell>
          <cell r="M301">
            <v>1000</v>
          </cell>
          <cell r="N301">
            <v>38414</v>
          </cell>
          <cell r="O301">
            <v>58440</v>
          </cell>
          <cell r="P301">
            <v>1</v>
          </cell>
          <cell r="Q301" t="str">
            <v>下限値</v>
          </cell>
          <cell r="R301">
            <v>1</v>
          </cell>
          <cell r="S301">
            <v>107</v>
          </cell>
          <cell r="T301">
            <v>101</v>
          </cell>
          <cell r="U301">
            <v>82</v>
          </cell>
          <cell r="V301">
            <v>301</v>
          </cell>
          <cell r="W301">
            <v>78</v>
          </cell>
          <cell r="X301">
            <v>501</v>
          </cell>
          <cell r="Y301">
            <v>76</v>
          </cell>
          <cell r="AB301">
            <v>1000</v>
          </cell>
          <cell r="AC301">
            <v>0</v>
          </cell>
        </row>
        <row r="302">
          <cell r="A302" t="str">
            <v>KD02166-Y076</v>
          </cell>
          <cell r="C302" t="str">
            <v>2:業者別見積り</v>
          </cell>
          <cell r="D302" t="str">
            <v>0</v>
          </cell>
          <cell r="E302" t="str">
            <v>KD02166-Y076</v>
          </cell>
          <cell r="F302" t="str">
            <v>01</v>
          </cell>
          <cell r="G302" t="str">
            <v>L</v>
          </cell>
          <cell r="H302">
            <v>1543</v>
          </cell>
          <cell r="I302" t="str">
            <v>伊鈴製作所</v>
          </cell>
          <cell r="J302" t="str">
            <v>1</v>
          </cell>
          <cell r="P302">
            <v>1</v>
          </cell>
          <cell r="Q302" t="str">
            <v>上限値</v>
          </cell>
          <cell r="R302">
            <v>100</v>
          </cell>
          <cell r="S302">
            <v>107</v>
          </cell>
          <cell r="T302">
            <v>300</v>
          </cell>
          <cell r="U302">
            <v>82</v>
          </cell>
          <cell r="V302">
            <v>500</v>
          </cell>
          <cell r="W302">
            <v>78</v>
          </cell>
          <cell r="X302">
            <v>1000</v>
          </cell>
          <cell r="Y302">
            <v>76</v>
          </cell>
        </row>
        <row r="303">
          <cell r="A303" t="str">
            <v>KD02166-Y076</v>
          </cell>
          <cell r="C303" t="str">
            <v>2:業者別見積り</v>
          </cell>
          <cell r="D303" t="str">
            <v>0</v>
          </cell>
          <cell r="E303" t="str">
            <v>KD02166-Y076</v>
          </cell>
          <cell r="F303" t="str">
            <v>01</v>
          </cell>
          <cell r="G303" t="str">
            <v>L</v>
          </cell>
          <cell r="H303">
            <v>1715</v>
          </cell>
          <cell r="I303" t="str">
            <v>中村ターンテック</v>
          </cell>
          <cell r="J303" t="str">
            <v>0</v>
          </cell>
          <cell r="P303">
            <v>1</v>
          </cell>
          <cell r="Q303" t="str">
            <v>上限値</v>
          </cell>
          <cell r="R303">
            <v>100</v>
          </cell>
          <cell r="S303">
            <v>210</v>
          </cell>
          <cell r="T303">
            <v>300</v>
          </cell>
          <cell r="U303">
            <v>205</v>
          </cell>
          <cell r="V303">
            <v>1000</v>
          </cell>
          <cell r="W303">
            <v>204</v>
          </cell>
        </row>
        <row r="304">
          <cell r="A304" t="str">
            <v>○KD02166-Y081</v>
          </cell>
          <cell r="B304" t="str">
            <v>○</v>
          </cell>
          <cell r="C304" t="str">
            <v>1:コストマスタ</v>
          </cell>
          <cell r="E304" t="str">
            <v>KD02166-Y081</v>
          </cell>
          <cell r="H304">
            <v>1434</v>
          </cell>
          <cell r="I304" t="str">
            <v>ファスコ</v>
          </cell>
          <cell r="J304" t="str">
            <v>1</v>
          </cell>
          <cell r="K304" t="str">
            <v>X</v>
          </cell>
          <cell r="L304">
            <v>300</v>
          </cell>
          <cell r="M304">
            <v>600</v>
          </cell>
          <cell r="N304">
            <v>39230</v>
          </cell>
          <cell r="O304">
            <v>58440</v>
          </cell>
          <cell r="P304">
            <v>1</v>
          </cell>
          <cell r="Q304" t="str">
            <v>下限値</v>
          </cell>
          <cell r="S304">
            <v>74</v>
          </cell>
          <cell r="AC304">
            <v>0</v>
          </cell>
        </row>
        <row r="305">
          <cell r="A305" t="str">
            <v>○KD02166-Y082</v>
          </cell>
          <cell r="B305" t="str">
            <v>○</v>
          </cell>
          <cell r="C305" t="str">
            <v>1:コストマスタ</v>
          </cell>
          <cell r="E305" t="str">
            <v>KD02166-Y082</v>
          </cell>
          <cell r="H305">
            <v>1434</v>
          </cell>
          <cell r="I305" t="str">
            <v>ファスコ</v>
          </cell>
          <cell r="J305" t="str">
            <v>1</v>
          </cell>
          <cell r="K305" t="str">
            <v>X</v>
          </cell>
          <cell r="L305">
            <v>300</v>
          </cell>
          <cell r="M305">
            <v>600</v>
          </cell>
          <cell r="N305">
            <v>39230</v>
          </cell>
          <cell r="O305">
            <v>58440</v>
          </cell>
          <cell r="P305">
            <v>1</v>
          </cell>
          <cell r="Q305" t="str">
            <v>下限値</v>
          </cell>
          <cell r="S305">
            <v>63</v>
          </cell>
          <cell r="AC305">
            <v>0</v>
          </cell>
        </row>
        <row r="306">
          <cell r="A306" t="str">
            <v>○KD02166-Y084</v>
          </cell>
          <cell r="B306" t="str">
            <v>○</v>
          </cell>
          <cell r="C306" t="str">
            <v>1:コストマスタ</v>
          </cell>
          <cell r="E306" t="str">
            <v>KD02166-Y084</v>
          </cell>
          <cell r="H306">
            <v>1434</v>
          </cell>
          <cell r="I306" t="str">
            <v>ファスコ</v>
          </cell>
          <cell r="J306" t="str">
            <v>0</v>
          </cell>
          <cell r="K306" t="str">
            <v>X</v>
          </cell>
          <cell r="L306">
            <v>0</v>
          </cell>
          <cell r="M306">
            <v>0</v>
          </cell>
          <cell r="N306">
            <v>39217</v>
          </cell>
          <cell r="O306">
            <v>58440</v>
          </cell>
          <cell r="P306">
            <v>1</v>
          </cell>
          <cell r="Q306" t="str">
            <v>下限値</v>
          </cell>
          <cell r="S306">
            <v>13</v>
          </cell>
          <cell r="AC306">
            <v>0</v>
          </cell>
        </row>
        <row r="307">
          <cell r="A307" t="str">
            <v>○KD02166-Y120</v>
          </cell>
          <cell r="B307" t="str">
            <v>○</v>
          </cell>
          <cell r="C307" t="str">
            <v>1:コストマスタ</v>
          </cell>
          <cell r="E307" t="str">
            <v>KD02166-Y120</v>
          </cell>
          <cell r="H307">
            <v>1715</v>
          </cell>
          <cell r="I307" t="str">
            <v>中村ターンテック</v>
          </cell>
          <cell r="J307" t="str">
            <v>1</v>
          </cell>
          <cell r="K307" t="str">
            <v>X</v>
          </cell>
          <cell r="L307">
            <v>1</v>
          </cell>
          <cell r="M307">
            <v>299</v>
          </cell>
          <cell r="N307">
            <v>20000000</v>
          </cell>
          <cell r="O307">
            <v>58440</v>
          </cell>
          <cell r="P307">
            <v>1</v>
          </cell>
          <cell r="Q307" t="str">
            <v>下限値</v>
          </cell>
          <cell r="R307">
            <v>1</v>
          </cell>
          <cell r="S307">
            <v>750</v>
          </cell>
          <cell r="T307">
            <v>10</v>
          </cell>
          <cell r="U307">
            <v>350</v>
          </cell>
          <cell r="V307">
            <v>30</v>
          </cell>
          <cell r="W307">
            <v>250</v>
          </cell>
          <cell r="X307">
            <v>50</v>
          </cell>
          <cell r="Y307">
            <v>230</v>
          </cell>
          <cell r="Z307">
            <v>100</v>
          </cell>
          <cell r="AA307">
            <v>220</v>
          </cell>
          <cell r="AB307">
            <v>299</v>
          </cell>
          <cell r="AC307">
            <v>0</v>
          </cell>
        </row>
        <row r="308">
          <cell r="A308" t="str">
            <v>○KD02166-Y121</v>
          </cell>
          <cell r="B308" t="str">
            <v>○</v>
          </cell>
          <cell r="C308" t="str">
            <v>1:コストマスタ</v>
          </cell>
          <cell r="E308" t="str">
            <v>KD02166-Y121</v>
          </cell>
          <cell r="H308">
            <v>1715</v>
          </cell>
          <cell r="I308" t="str">
            <v>中村ターンテック</v>
          </cell>
          <cell r="J308" t="str">
            <v>1</v>
          </cell>
          <cell r="K308" t="str">
            <v>X</v>
          </cell>
          <cell r="L308">
            <v>1</v>
          </cell>
          <cell r="M308">
            <v>299</v>
          </cell>
          <cell r="N308">
            <v>20000000</v>
          </cell>
          <cell r="O308">
            <v>58440</v>
          </cell>
          <cell r="P308">
            <v>1</v>
          </cell>
          <cell r="Q308" t="str">
            <v>下限値</v>
          </cell>
          <cell r="R308">
            <v>1</v>
          </cell>
          <cell r="S308">
            <v>750</v>
          </cell>
          <cell r="T308">
            <v>10</v>
          </cell>
          <cell r="U308">
            <v>360</v>
          </cell>
          <cell r="V308">
            <v>30</v>
          </cell>
          <cell r="W308">
            <v>270</v>
          </cell>
          <cell r="X308">
            <v>50</v>
          </cell>
          <cell r="Y308">
            <v>260</v>
          </cell>
          <cell r="Z308">
            <v>100</v>
          </cell>
          <cell r="AA308">
            <v>220</v>
          </cell>
          <cell r="AB308">
            <v>299</v>
          </cell>
          <cell r="AC308">
            <v>0</v>
          </cell>
        </row>
        <row r="309">
          <cell r="A309" t="str">
            <v>○KD02166-Y123</v>
          </cell>
          <cell r="B309" t="str">
            <v>○</v>
          </cell>
          <cell r="C309" t="str">
            <v>1:コストマスタ</v>
          </cell>
          <cell r="E309" t="str">
            <v>KD02166-Y123</v>
          </cell>
          <cell r="H309">
            <v>2407</v>
          </cell>
          <cell r="I309" t="str">
            <v>ＦＤＴＰ</v>
          </cell>
          <cell r="J309" t="str">
            <v>0</v>
          </cell>
          <cell r="K309" t="str">
            <v>X</v>
          </cell>
          <cell r="L309">
            <v>50</v>
          </cell>
          <cell r="M309">
            <v>9999</v>
          </cell>
          <cell r="N309">
            <v>39371</v>
          </cell>
          <cell r="O309">
            <v>58440</v>
          </cell>
          <cell r="P309">
            <v>1</v>
          </cell>
          <cell r="Q309" t="str">
            <v>下限値</v>
          </cell>
          <cell r="S309">
            <v>85.08</v>
          </cell>
          <cell r="AC309">
            <v>0</v>
          </cell>
        </row>
        <row r="310">
          <cell r="A310" t="str">
            <v>○KD02166-Y125</v>
          </cell>
          <cell r="B310" t="str">
            <v>○</v>
          </cell>
          <cell r="C310" t="str">
            <v>1:コストマスタ</v>
          </cell>
          <cell r="E310" t="str">
            <v>KD02166-Y125</v>
          </cell>
          <cell r="H310">
            <v>2407</v>
          </cell>
          <cell r="I310" t="str">
            <v>ＦＤＴＰ</v>
          </cell>
          <cell r="J310" t="str">
            <v>0</v>
          </cell>
          <cell r="K310" t="str">
            <v>X</v>
          </cell>
          <cell r="L310">
            <v>50</v>
          </cell>
          <cell r="M310">
            <v>9999</v>
          </cell>
          <cell r="N310">
            <v>39371</v>
          </cell>
          <cell r="O310">
            <v>58440</v>
          </cell>
          <cell r="P310">
            <v>1</v>
          </cell>
          <cell r="Q310" t="str">
            <v>下限値</v>
          </cell>
          <cell r="S310">
            <v>60.62</v>
          </cell>
          <cell r="AC310">
            <v>0</v>
          </cell>
        </row>
        <row r="311">
          <cell r="A311" t="str">
            <v>○KD02166-Y126</v>
          </cell>
          <cell r="B311" t="str">
            <v>○</v>
          </cell>
          <cell r="C311" t="str">
            <v>1:コストマスタ</v>
          </cell>
          <cell r="E311" t="str">
            <v>KD02166-Y126</v>
          </cell>
          <cell r="H311">
            <v>2407</v>
          </cell>
          <cell r="I311" t="str">
            <v>ＦＤＴＰ</v>
          </cell>
          <cell r="J311" t="str">
            <v>0</v>
          </cell>
          <cell r="K311" t="str">
            <v>X</v>
          </cell>
          <cell r="L311">
            <v>50</v>
          </cell>
          <cell r="M311">
            <v>9999</v>
          </cell>
          <cell r="N311">
            <v>39371</v>
          </cell>
          <cell r="O311">
            <v>58440</v>
          </cell>
          <cell r="P311">
            <v>1</v>
          </cell>
          <cell r="Q311" t="str">
            <v>下限値</v>
          </cell>
          <cell r="S311">
            <v>16.54</v>
          </cell>
          <cell r="AC311">
            <v>0</v>
          </cell>
        </row>
        <row r="312">
          <cell r="A312" t="str">
            <v>○KD02166-Y131</v>
          </cell>
          <cell r="B312" t="str">
            <v>○</v>
          </cell>
          <cell r="C312" t="str">
            <v>1:コストマスタ</v>
          </cell>
          <cell r="E312" t="str">
            <v>KD02166-Y131</v>
          </cell>
          <cell r="H312">
            <v>2407</v>
          </cell>
          <cell r="I312" t="str">
            <v>ＦＤＴＰ</v>
          </cell>
          <cell r="J312" t="str">
            <v>0</v>
          </cell>
          <cell r="K312" t="str">
            <v>X</v>
          </cell>
          <cell r="L312">
            <v>50</v>
          </cell>
          <cell r="M312">
            <v>9999</v>
          </cell>
          <cell r="N312">
            <v>39371</v>
          </cell>
          <cell r="O312">
            <v>58440</v>
          </cell>
          <cell r="P312">
            <v>1</v>
          </cell>
          <cell r="Q312" t="str">
            <v>下限値</v>
          </cell>
          <cell r="S312">
            <v>10.130000000000001</v>
          </cell>
          <cell r="AC312">
            <v>0</v>
          </cell>
        </row>
        <row r="313">
          <cell r="A313" t="str">
            <v>KD02166-Y131</v>
          </cell>
          <cell r="C313" t="str">
            <v>2:業者別見積り</v>
          </cell>
          <cell r="D313" t="str">
            <v>0</v>
          </cell>
          <cell r="E313" t="str">
            <v>KD02166-Y131</v>
          </cell>
          <cell r="F313" t="str">
            <v>00</v>
          </cell>
          <cell r="G313" t="str">
            <v>MO</v>
          </cell>
          <cell r="H313">
            <v>3169</v>
          </cell>
          <cell r="I313" t="str">
            <v>ＨＳ－ＭＯＬＤＩＮ</v>
          </cell>
          <cell r="J313" t="str">
            <v>1</v>
          </cell>
          <cell r="P313">
            <v>1</v>
          </cell>
          <cell r="Q313" t="str">
            <v>上限値</v>
          </cell>
          <cell r="R313">
            <v>99999</v>
          </cell>
          <cell r="S313">
            <v>11.68</v>
          </cell>
          <cell r="AD313" t="str">
            <v>ﾓｰﾙﾄﾞ</v>
          </cell>
          <cell r="AE313">
            <v>600000</v>
          </cell>
        </row>
        <row r="314">
          <cell r="A314" t="str">
            <v>○KD02166-Y132</v>
          </cell>
          <cell r="B314" t="str">
            <v>○</v>
          </cell>
          <cell r="C314" t="str">
            <v>1:コストマスタ</v>
          </cell>
          <cell r="E314" t="str">
            <v>KD02166-Y132</v>
          </cell>
          <cell r="H314">
            <v>2407</v>
          </cell>
          <cell r="I314" t="str">
            <v>ＦＤＴＰ</v>
          </cell>
          <cell r="J314" t="str">
            <v>0</v>
          </cell>
          <cell r="K314" t="str">
            <v>X</v>
          </cell>
          <cell r="L314">
            <v>50</v>
          </cell>
          <cell r="M314">
            <v>9999</v>
          </cell>
          <cell r="N314">
            <v>39371</v>
          </cell>
          <cell r="O314">
            <v>58440</v>
          </cell>
          <cell r="P314">
            <v>1</v>
          </cell>
          <cell r="Q314" t="str">
            <v>下限値</v>
          </cell>
          <cell r="S314">
            <v>33.79</v>
          </cell>
          <cell r="AC314">
            <v>0</v>
          </cell>
        </row>
        <row r="315">
          <cell r="A315" t="str">
            <v>○KD02166-Y140</v>
          </cell>
          <cell r="B315" t="str">
            <v>○</v>
          </cell>
          <cell r="C315" t="str">
            <v>1:コストマスタ</v>
          </cell>
          <cell r="E315" t="str">
            <v>KD02166-Y140</v>
          </cell>
          <cell r="H315">
            <v>2407</v>
          </cell>
          <cell r="I315" t="str">
            <v>ＦＤＴＰ</v>
          </cell>
          <cell r="J315" t="str">
            <v>0</v>
          </cell>
          <cell r="K315" t="str">
            <v>X</v>
          </cell>
          <cell r="L315">
            <v>50</v>
          </cell>
          <cell r="M315">
            <v>9999</v>
          </cell>
          <cell r="N315">
            <v>39371</v>
          </cell>
          <cell r="O315">
            <v>58440</v>
          </cell>
          <cell r="P315">
            <v>1</v>
          </cell>
          <cell r="Q315" t="str">
            <v>下限値</v>
          </cell>
          <cell r="S315">
            <v>18.649999999999999</v>
          </cell>
          <cell r="AC315">
            <v>0</v>
          </cell>
        </row>
        <row r="316">
          <cell r="A316" t="str">
            <v>○KD02166-Y163</v>
          </cell>
          <cell r="B316" t="str">
            <v>○</v>
          </cell>
          <cell r="C316" t="str">
            <v>1:コストマスタ</v>
          </cell>
          <cell r="E316" t="str">
            <v>KD02166-Y163</v>
          </cell>
          <cell r="H316">
            <v>2407</v>
          </cell>
          <cell r="I316" t="str">
            <v>ＦＤＴＰ</v>
          </cell>
          <cell r="J316" t="str">
            <v>0</v>
          </cell>
          <cell r="K316" t="str">
            <v>X</v>
          </cell>
          <cell r="L316">
            <v>50</v>
          </cell>
          <cell r="M316">
            <v>9999</v>
          </cell>
          <cell r="N316">
            <v>39371</v>
          </cell>
          <cell r="O316">
            <v>58440</v>
          </cell>
          <cell r="P316">
            <v>1</v>
          </cell>
          <cell r="Q316" t="str">
            <v>下限値</v>
          </cell>
          <cell r="S316">
            <v>7.88</v>
          </cell>
          <cell r="AC316">
            <v>0</v>
          </cell>
        </row>
        <row r="317">
          <cell r="A317" t="str">
            <v>○KD02166-Y164</v>
          </cell>
          <cell r="B317" t="str">
            <v>○</v>
          </cell>
          <cell r="C317" t="str">
            <v>1:コストマスタ</v>
          </cell>
          <cell r="E317" t="str">
            <v>KD02166-Y164</v>
          </cell>
          <cell r="H317">
            <v>2039</v>
          </cell>
          <cell r="I317" t="str">
            <v>熊谷</v>
          </cell>
          <cell r="J317" t="str">
            <v>0</v>
          </cell>
          <cell r="K317" t="str">
            <v>X</v>
          </cell>
          <cell r="L317">
            <v>0</v>
          </cell>
          <cell r="M317">
            <v>0</v>
          </cell>
          <cell r="N317">
            <v>38805</v>
          </cell>
          <cell r="O317">
            <v>58440</v>
          </cell>
          <cell r="P317">
            <v>1</v>
          </cell>
          <cell r="Q317" t="str">
            <v>下限値</v>
          </cell>
          <cell r="S317">
            <v>55</v>
          </cell>
          <cell r="AC317">
            <v>0</v>
          </cell>
        </row>
        <row r="318">
          <cell r="A318" t="str">
            <v>○KD02166-Y168</v>
          </cell>
          <cell r="B318" t="str">
            <v>○</v>
          </cell>
          <cell r="C318" t="str">
            <v>1:コストマスタ</v>
          </cell>
          <cell r="E318" t="str">
            <v>KD02166-Y168</v>
          </cell>
          <cell r="H318">
            <v>2407</v>
          </cell>
          <cell r="I318" t="str">
            <v>ＦＤＴＰ</v>
          </cell>
          <cell r="J318" t="str">
            <v>0</v>
          </cell>
          <cell r="K318" t="str">
            <v>X</v>
          </cell>
          <cell r="L318">
            <v>50</v>
          </cell>
          <cell r="M318">
            <v>9999</v>
          </cell>
          <cell r="N318">
            <v>39371</v>
          </cell>
          <cell r="O318">
            <v>58440</v>
          </cell>
          <cell r="P318">
            <v>1</v>
          </cell>
          <cell r="Q318" t="str">
            <v>下限値</v>
          </cell>
          <cell r="S318">
            <v>26.69</v>
          </cell>
          <cell r="AC318">
            <v>0</v>
          </cell>
        </row>
        <row r="319">
          <cell r="A319" t="str">
            <v>○KD02166-Y170</v>
          </cell>
          <cell r="B319" t="str">
            <v>○</v>
          </cell>
          <cell r="C319" t="str">
            <v>1:コストマスタ</v>
          </cell>
          <cell r="E319" t="str">
            <v>KD02166-Y170</v>
          </cell>
          <cell r="H319">
            <v>2407</v>
          </cell>
          <cell r="I319" t="str">
            <v>ＦＤＴＰ</v>
          </cell>
          <cell r="J319" t="str">
            <v>0</v>
          </cell>
          <cell r="K319" t="str">
            <v>X</v>
          </cell>
          <cell r="L319">
            <v>50</v>
          </cell>
          <cell r="M319">
            <v>9999</v>
          </cell>
          <cell r="N319">
            <v>39371</v>
          </cell>
          <cell r="O319">
            <v>58440</v>
          </cell>
          <cell r="P319">
            <v>1</v>
          </cell>
          <cell r="Q319" t="str">
            <v>下限値</v>
          </cell>
          <cell r="S319">
            <v>26.14</v>
          </cell>
          <cell r="AC319">
            <v>0</v>
          </cell>
        </row>
        <row r="320">
          <cell r="A320" t="str">
            <v>○KD02166-Y171</v>
          </cell>
          <cell r="B320" t="str">
            <v>○</v>
          </cell>
          <cell r="C320" t="str">
            <v>1:コストマスタ</v>
          </cell>
          <cell r="E320" t="str">
            <v>KD02166-Y171</v>
          </cell>
          <cell r="H320">
            <v>2407</v>
          </cell>
          <cell r="I320" t="str">
            <v>ＦＤＴＰ</v>
          </cell>
          <cell r="J320" t="str">
            <v>0</v>
          </cell>
          <cell r="K320" t="str">
            <v>X</v>
          </cell>
          <cell r="L320">
            <v>50</v>
          </cell>
          <cell r="M320">
            <v>9999</v>
          </cell>
          <cell r="N320">
            <v>39371</v>
          </cell>
          <cell r="O320">
            <v>58440</v>
          </cell>
          <cell r="P320">
            <v>1</v>
          </cell>
          <cell r="Q320" t="str">
            <v>下限値</v>
          </cell>
          <cell r="S320">
            <v>21.37</v>
          </cell>
          <cell r="AC320">
            <v>0</v>
          </cell>
        </row>
        <row r="321">
          <cell r="A321" t="str">
            <v>○KD02166-Y172</v>
          </cell>
          <cell r="B321" t="str">
            <v>○</v>
          </cell>
          <cell r="C321" t="str">
            <v>1:コストマスタ</v>
          </cell>
          <cell r="E321" t="str">
            <v>KD02166-Y172</v>
          </cell>
          <cell r="H321">
            <v>2407</v>
          </cell>
          <cell r="I321" t="str">
            <v>ＦＤＴＰ</v>
          </cell>
          <cell r="J321" t="str">
            <v>0</v>
          </cell>
          <cell r="K321" t="str">
            <v>X</v>
          </cell>
          <cell r="L321">
            <v>50</v>
          </cell>
          <cell r="M321">
            <v>9999</v>
          </cell>
          <cell r="N321">
            <v>39371</v>
          </cell>
          <cell r="O321">
            <v>58440</v>
          </cell>
          <cell r="P321">
            <v>1</v>
          </cell>
          <cell r="Q321" t="str">
            <v>下限値</v>
          </cell>
          <cell r="S321">
            <v>21.37</v>
          </cell>
          <cell r="AC321">
            <v>0</v>
          </cell>
        </row>
        <row r="322">
          <cell r="A322" t="str">
            <v>○KD02166-Y175</v>
          </cell>
          <cell r="B322" t="str">
            <v>○</v>
          </cell>
          <cell r="C322" t="str">
            <v>1:コストマスタ</v>
          </cell>
          <cell r="E322" t="str">
            <v>KD02166-Y175</v>
          </cell>
          <cell r="H322">
            <v>2039</v>
          </cell>
          <cell r="I322" t="str">
            <v>熊谷</v>
          </cell>
          <cell r="J322" t="str">
            <v>0</v>
          </cell>
          <cell r="K322" t="str">
            <v>X</v>
          </cell>
          <cell r="L322">
            <v>0</v>
          </cell>
          <cell r="M322">
            <v>0</v>
          </cell>
          <cell r="N322">
            <v>38805</v>
          </cell>
          <cell r="O322">
            <v>58440</v>
          </cell>
          <cell r="P322">
            <v>1</v>
          </cell>
          <cell r="Q322" t="str">
            <v>下限値</v>
          </cell>
          <cell r="S322">
            <v>275</v>
          </cell>
          <cell r="AC322">
            <v>0</v>
          </cell>
        </row>
        <row r="323">
          <cell r="A323" t="str">
            <v>○KD02166-Y180</v>
          </cell>
          <cell r="B323" t="str">
            <v>○</v>
          </cell>
          <cell r="C323" t="str">
            <v>1:コストマスタ</v>
          </cell>
          <cell r="E323" t="str">
            <v>KD02166-Y180</v>
          </cell>
          <cell r="H323">
            <v>2407</v>
          </cell>
          <cell r="I323" t="str">
            <v>ＦＤＴＰ</v>
          </cell>
          <cell r="J323" t="str">
            <v>0</v>
          </cell>
          <cell r="K323" t="str">
            <v>X</v>
          </cell>
          <cell r="L323">
            <v>50</v>
          </cell>
          <cell r="M323">
            <v>9999</v>
          </cell>
          <cell r="N323">
            <v>39371</v>
          </cell>
          <cell r="O323">
            <v>58440</v>
          </cell>
          <cell r="P323">
            <v>1</v>
          </cell>
          <cell r="Q323" t="str">
            <v>下限値</v>
          </cell>
          <cell r="S323">
            <v>16.84</v>
          </cell>
          <cell r="AC323">
            <v>0</v>
          </cell>
        </row>
        <row r="324">
          <cell r="A324" t="str">
            <v>○KD02166-Y189</v>
          </cell>
          <cell r="B324" t="str">
            <v>○</v>
          </cell>
          <cell r="C324" t="str">
            <v>1:コストマスタ</v>
          </cell>
          <cell r="E324" t="str">
            <v>KD02166-Y189</v>
          </cell>
          <cell r="H324">
            <v>2407</v>
          </cell>
          <cell r="I324" t="str">
            <v>ＦＤＴＰ</v>
          </cell>
          <cell r="J324" t="str">
            <v>0</v>
          </cell>
          <cell r="K324" t="str">
            <v>X</v>
          </cell>
          <cell r="L324">
            <v>50</v>
          </cell>
          <cell r="M324">
            <v>9999</v>
          </cell>
          <cell r="N324">
            <v>39371</v>
          </cell>
          <cell r="O324">
            <v>58440</v>
          </cell>
          <cell r="P324">
            <v>1</v>
          </cell>
          <cell r="Q324" t="str">
            <v>下限値</v>
          </cell>
          <cell r="S324">
            <v>28.78</v>
          </cell>
          <cell r="AC324">
            <v>0</v>
          </cell>
        </row>
        <row r="325">
          <cell r="A325" t="str">
            <v>○KD02166-Y190</v>
          </cell>
          <cell r="B325" t="str">
            <v>○</v>
          </cell>
          <cell r="C325" t="str">
            <v>1:コストマスタ</v>
          </cell>
          <cell r="E325" t="str">
            <v>KD02166-Y190</v>
          </cell>
          <cell r="H325">
            <v>1945</v>
          </cell>
          <cell r="I325" t="str">
            <v>佐藤製作所</v>
          </cell>
          <cell r="J325" t="str">
            <v>0</v>
          </cell>
          <cell r="K325" t="str">
            <v>X</v>
          </cell>
          <cell r="L325">
            <v>1</v>
          </cell>
          <cell r="M325">
            <v>999</v>
          </cell>
          <cell r="N325">
            <v>20000000</v>
          </cell>
          <cell r="O325">
            <v>58440</v>
          </cell>
          <cell r="P325">
            <v>1</v>
          </cell>
          <cell r="Q325" t="str">
            <v>下限値</v>
          </cell>
          <cell r="R325">
            <v>1</v>
          </cell>
          <cell r="S325">
            <v>115</v>
          </cell>
          <cell r="T325">
            <v>100</v>
          </cell>
          <cell r="U325">
            <v>106</v>
          </cell>
          <cell r="V325">
            <v>300</v>
          </cell>
          <cell r="W325">
            <v>104</v>
          </cell>
          <cell r="X325">
            <v>500</v>
          </cell>
          <cell r="Y325">
            <v>102</v>
          </cell>
          <cell r="AB325">
            <v>999</v>
          </cell>
          <cell r="AC325">
            <v>0</v>
          </cell>
        </row>
        <row r="326">
          <cell r="A326" t="str">
            <v>○KD02166-Y191</v>
          </cell>
          <cell r="B326" t="str">
            <v>○</v>
          </cell>
          <cell r="C326" t="str">
            <v>1:コストマスタ</v>
          </cell>
          <cell r="E326" t="str">
            <v>KD02166-Y191</v>
          </cell>
          <cell r="H326">
            <v>1945</v>
          </cell>
          <cell r="I326" t="str">
            <v>佐藤製作所</v>
          </cell>
          <cell r="J326" t="str">
            <v>0</v>
          </cell>
          <cell r="K326" t="str">
            <v>X</v>
          </cell>
          <cell r="L326">
            <v>1</v>
          </cell>
          <cell r="M326">
            <v>999</v>
          </cell>
          <cell r="N326">
            <v>20000000</v>
          </cell>
          <cell r="O326">
            <v>58440</v>
          </cell>
          <cell r="P326">
            <v>1</v>
          </cell>
          <cell r="Q326" t="str">
            <v>下限値</v>
          </cell>
          <cell r="R326">
            <v>1</v>
          </cell>
          <cell r="S326">
            <v>262</v>
          </cell>
          <cell r="T326">
            <v>100</v>
          </cell>
          <cell r="U326">
            <v>238</v>
          </cell>
          <cell r="V326">
            <v>300</v>
          </cell>
          <cell r="W326">
            <v>231</v>
          </cell>
          <cell r="X326">
            <v>500</v>
          </cell>
          <cell r="Y326">
            <v>224</v>
          </cell>
          <cell r="AB326">
            <v>999</v>
          </cell>
          <cell r="AC326">
            <v>0</v>
          </cell>
        </row>
        <row r="327">
          <cell r="A327" t="str">
            <v>○KD02166-Y192</v>
          </cell>
          <cell r="B327" t="str">
            <v>○</v>
          </cell>
          <cell r="C327" t="str">
            <v>1:コストマスタ</v>
          </cell>
          <cell r="E327" t="str">
            <v>KD02166-Y192</v>
          </cell>
          <cell r="H327">
            <v>2407</v>
          </cell>
          <cell r="I327" t="str">
            <v>ＦＤＴＰ</v>
          </cell>
          <cell r="J327" t="str">
            <v>0</v>
          </cell>
          <cell r="K327" t="str">
            <v>X</v>
          </cell>
          <cell r="L327">
            <v>50</v>
          </cell>
          <cell r="M327">
            <v>9999</v>
          </cell>
          <cell r="N327">
            <v>39371</v>
          </cell>
          <cell r="O327">
            <v>58440</v>
          </cell>
          <cell r="P327">
            <v>1</v>
          </cell>
          <cell r="Q327" t="str">
            <v>下限値</v>
          </cell>
          <cell r="S327">
            <v>17.86</v>
          </cell>
          <cell r="AC327">
            <v>0</v>
          </cell>
        </row>
        <row r="328">
          <cell r="A328" t="str">
            <v>○KD02166-Y195</v>
          </cell>
          <cell r="B328" t="str">
            <v>○</v>
          </cell>
          <cell r="C328" t="str">
            <v>1:コストマスタ</v>
          </cell>
          <cell r="E328" t="str">
            <v>KD02166-Y195</v>
          </cell>
          <cell r="H328">
            <v>8510</v>
          </cell>
          <cell r="I328" t="str">
            <v>富士セイラ</v>
          </cell>
          <cell r="J328" t="str">
            <v>0</v>
          </cell>
          <cell r="K328" t="str">
            <v>X</v>
          </cell>
          <cell r="L328">
            <v>0</v>
          </cell>
          <cell r="M328">
            <v>0</v>
          </cell>
          <cell r="N328">
            <v>38902</v>
          </cell>
          <cell r="O328">
            <v>58440</v>
          </cell>
          <cell r="P328">
            <v>1</v>
          </cell>
          <cell r="Q328" t="str">
            <v>下限値</v>
          </cell>
          <cell r="S328">
            <v>42</v>
          </cell>
          <cell r="AC328">
            <v>0</v>
          </cell>
        </row>
        <row r="329">
          <cell r="A329" t="str">
            <v>○KD02166-Y196</v>
          </cell>
          <cell r="B329" t="str">
            <v>○</v>
          </cell>
          <cell r="C329" t="str">
            <v>1:コストマスタ</v>
          </cell>
          <cell r="E329" t="str">
            <v>KD02166-Y196</v>
          </cell>
          <cell r="H329">
            <v>6908</v>
          </cell>
          <cell r="I329" t="str">
            <v>ナカタニ</v>
          </cell>
          <cell r="J329" t="str">
            <v>1</v>
          </cell>
          <cell r="K329" t="str">
            <v>X</v>
          </cell>
          <cell r="L329">
            <v>1</v>
          </cell>
          <cell r="M329">
            <v>0</v>
          </cell>
          <cell r="N329">
            <v>39295</v>
          </cell>
          <cell r="O329">
            <v>39447</v>
          </cell>
          <cell r="P329">
            <v>1</v>
          </cell>
          <cell r="Q329" t="str">
            <v>下限値</v>
          </cell>
          <cell r="R329">
            <v>51</v>
          </cell>
          <cell r="S329">
            <v>139.80000000000001</v>
          </cell>
          <cell r="T329">
            <v>100</v>
          </cell>
          <cell r="U329">
            <v>107.3</v>
          </cell>
          <cell r="V329">
            <v>300</v>
          </cell>
          <cell r="W329">
            <v>82.2</v>
          </cell>
          <cell r="X329">
            <v>500</v>
          </cell>
          <cell r="Y329">
            <v>77.599999999999994</v>
          </cell>
          <cell r="Z329">
            <v>1000</v>
          </cell>
          <cell r="AA329">
            <v>76.3</v>
          </cell>
          <cell r="AB329">
            <v>4999</v>
          </cell>
          <cell r="AC329">
            <v>0</v>
          </cell>
        </row>
        <row r="330">
          <cell r="A330" t="str">
            <v>○KD02166-Y202</v>
          </cell>
          <cell r="B330" t="str">
            <v>○</v>
          </cell>
          <cell r="C330" t="str">
            <v>1:コストマスタ</v>
          </cell>
          <cell r="E330" t="str">
            <v>KD02166-Y202</v>
          </cell>
          <cell r="H330">
            <v>1715</v>
          </cell>
          <cell r="I330" t="str">
            <v>中村ターンテック</v>
          </cell>
          <cell r="J330" t="str">
            <v>1</v>
          </cell>
          <cell r="K330" t="str">
            <v>X</v>
          </cell>
          <cell r="L330">
            <v>1</v>
          </cell>
          <cell r="M330">
            <v>299</v>
          </cell>
          <cell r="N330">
            <v>20000000</v>
          </cell>
          <cell r="O330">
            <v>57345</v>
          </cell>
          <cell r="P330">
            <v>1</v>
          </cell>
          <cell r="Q330" t="str">
            <v>下限値</v>
          </cell>
          <cell r="R330">
            <v>1</v>
          </cell>
          <cell r="S330">
            <v>280</v>
          </cell>
          <cell r="T330">
            <v>10</v>
          </cell>
          <cell r="U330">
            <v>200</v>
          </cell>
          <cell r="V330">
            <v>30</v>
          </cell>
          <cell r="W330">
            <v>125</v>
          </cell>
          <cell r="X330">
            <v>50</v>
          </cell>
          <cell r="Y330">
            <v>70</v>
          </cell>
          <cell r="Z330">
            <v>100</v>
          </cell>
          <cell r="AA330">
            <v>50</v>
          </cell>
          <cell r="AB330">
            <v>299</v>
          </cell>
          <cell r="AC330">
            <v>0</v>
          </cell>
        </row>
        <row r="331">
          <cell r="A331" t="str">
            <v>○KD02166-Y203</v>
          </cell>
          <cell r="B331" t="str">
            <v>○</v>
          </cell>
          <cell r="C331" t="str">
            <v>1:コストマスタ</v>
          </cell>
          <cell r="E331" t="str">
            <v>KD02166-Y203</v>
          </cell>
          <cell r="H331">
            <v>2407</v>
          </cell>
          <cell r="I331" t="str">
            <v>ＦＤＴＰ</v>
          </cell>
          <cell r="J331" t="str">
            <v>1</v>
          </cell>
          <cell r="K331" t="str">
            <v>X</v>
          </cell>
          <cell r="L331">
            <v>50</v>
          </cell>
          <cell r="M331">
            <v>9999</v>
          </cell>
          <cell r="N331">
            <v>39380</v>
          </cell>
          <cell r="O331">
            <v>58440</v>
          </cell>
          <cell r="P331">
            <v>1</v>
          </cell>
          <cell r="Q331" t="str">
            <v>下限値</v>
          </cell>
          <cell r="S331">
            <v>61.67</v>
          </cell>
          <cell r="AC331">
            <v>0</v>
          </cell>
        </row>
        <row r="332">
          <cell r="A332" t="str">
            <v>○KD02166-Y206</v>
          </cell>
          <cell r="B332" t="str">
            <v>○</v>
          </cell>
          <cell r="C332" t="str">
            <v>1:コストマスタ</v>
          </cell>
          <cell r="E332" t="str">
            <v>KD02166-Y206</v>
          </cell>
          <cell r="H332">
            <v>2407</v>
          </cell>
          <cell r="I332" t="str">
            <v>ＦＤＴＰ</v>
          </cell>
          <cell r="J332" t="str">
            <v>1</v>
          </cell>
          <cell r="K332" t="str">
            <v>X</v>
          </cell>
          <cell r="L332">
            <v>50</v>
          </cell>
          <cell r="M332">
            <v>9999</v>
          </cell>
          <cell r="N332">
            <v>39371</v>
          </cell>
          <cell r="O332">
            <v>58440</v>
          </cell>
          <cell r="P332">
            <v>1</v>
          </cell>
          <cell r="Q332" t="str">
            <v>下限値</v>
          </cell>
          <cell r="S332">
            <v>22.03</v>
          </cell>
          <cell r="AC332">
            <v>0</v>
          </cell>
        </row>
        <row r="333">
          <cell r="A333" t="str">
            <v>○KD02166-Y209</v>
          </cell>
          <cell r="B333" t="str">
            <v>○</v>
          </cell>
          <cell r="C333" t="str">
            <v>1:コストマスタ</v>
          </cell>
          <cell r="E333" t="str">
            <v>KD02166-Y209</v>
          </cell>
          <cell r="H333">
            <v>2407</v>
          </cell>
          <cell r="I333" t="str">
            <v>ＦＤＴＰ</v>
          </cell>
          <cell r="J333" t="str">
            <v>1</v>
          </cell>
          <cell r="K333" t="str">
            <v>X</v>
          </cell>
          <cell r="L333">
            <v>50</v>
          </cell>
          <cell r="M333">
            <v>9999</v>
          </cell>
          <cell r="N333">
            <v>39371</v>
          </cell>
          <cell r="O333">
            <v>58440</v>
          </cell>
          <cell r="P333">
            <v>1</v>
          </cell>
          <cell r="Q333" t="str">
            <v>下限値</v>
          </cell>
          <cell r="S333">
            <v>149.34</v>
          </cell>
          <cell r="AC333">
            <v>0</v>
          </cell>
        </row>
        <row r="334">
          <cell r="A334" t="str">
            <v>○KD02166-Y230</v>
          </cell>
          <cell r="B334" t="str">
            <v>○</v>
          </cell>
          <cell r="C334" t="str">
            <v>1:コストマスタ</v>
          </cell>
          <cell r="E334" t="str">
            <v>KD02166-Y230</v>
          </cell>
          <cell r="H334">
            <v>1715</v>
          </cell>
          <cell r="I334" t="str">
            <v>中村ターンテック</v>
          </cell>
          <cell r="J334" t="str">
            <v>1</v>
          </cell>
          <cell r="K334" t="str">
            <v>X</v>
          </cell>
          <cell r="L334">
            <v>1</v>
          </cell>
          <cell r="M334">
            <v>299</v>
          </cell>
          <cell r="N334">
            <v>20000000</v>
          </cell>
          <cell r="O334">
            <v>58440</v>
          </cell>
          <cell r="P334">
            <v>1</v>
          </cell>
          <cell r="Q334" t="str">
            <v>下限値</v>
          </cell>
          <cell r="R334">
            <v>1</v>
          </cell>
          <cell r="S334">
            <v>250</v>
          </cell>
          <cell r="T334">
            <v>10</v>
          </cell>
          <cell r="U334">
            <v>200</v>
          </cell>
          <cell r="V334">
            <v>30</v>
          </cell>
          <cell r="W334">
            <v>150</v>
          </cell>
          <cell r="X334">
            <v>50</v>
          </cell>
          <cell r="Y334">
            <v>130</v>
          </cell>
          <cell r="Z334">
            <v>100</v>
          </cell>
          <cell r="AA334">
            <v>110</v>
          </cell>
          <cell r="AB334">
            <v>299</v>
          </cell>
          <cell r="AC334">
            <v>0</v>
          </cell>
        </row>
        <row r="335">
          <cell r="A335" t="str">
            <v>○KD02166-Y250</v>
          </cell>
          <cell r="B335" t="str">
            <v>○</v>
          </cell>
          <cell r="C335" t="str">
            <v>1:コストマスタ</v>
          </cell>
          <cell r="E335" t="str">
            <v>KD02166-Y250</v>
          </cell>
          <cell r="H335">
            <v>2407</v>
          </cell>
          <cell r="I335" t="str">
            <v>ＦＤＴＰ</v>
          </cell>
          <cell r="J335" t="str">
            <v>0</v>
          </cell>
          <cell r="K335" t="str">
            <v>X</v>
          </cell>
          <cell r="L335">
            <v>50</v>
          </cell>
          <cell r="M335">
            <v>9999</v>
          </cell>
          <cell r="N335">
            <v>39371</v>
          </cell>
          <cell r="O335">
            <v>58440</v>
          </cell>
          <cell r="P335">
            <v>1</v>
          </cell>
          <cell r="Q335" t="str">
            <v>下限値</v>
          </cell>
          <cell r="S335">
            <v>396.75</v>
          </cell>
          <cell r="AC335">
            <v>0</v>
          </cell>
        </row>
        <row r="336">
          <cell r="A336" t="str">
            <v>○KD02166-Y252</v>
          </cell>
          <cell r="B336" t="str">
            <v>○</v>
          </cell>
          <cell r="C336" t="str">
            <v>1:コストマスタ</v>
          </cell>
          <cell r="E336" t="str">
            <v>KD02166-Y252</v>
          </cell>
          <cell r="H336">
            <v>2407</v>
          </cell>
          <cell r="I336" t="str">
            <v>ＦＤＴＰ</v>
          </cell>
          <cell r="J336" t="str">
            <v>0</v>
          </cell>
          <cell r="K336" t="str">
            <v>X</v>
          </cell>
          <cell r="L336">
            <v>50</v>
          </cell>
          <cell r="M336">
            <v>9999</v>
          </cell>
          <cell r="N336">
            <v>39371</v>
          </cell>
          <cell r="O336">
            <v>58440</v>
          </cell>
          <cell r="P336">
            <v>1</v>
          </cell>
          <cell r="Q336" t="str">
            <v>下限値</v>
          </cell>
          <cell r="S336">
            <v>28.65</v>
          </cell>
          <cell r="AC336">
            <v>0</v>
          </cell>
        </row>
        <row r="337">
          <cell r="A337" t="str">
            <v>○KD02166-Y254</v>
          </cell>
          <cell r="B337" t="str">
            <v>○</v>
          </cell>
          <cell r="C337" t="str">
            <v>1:コストマスタ</v>
          </cell>
          <cell r="E337" t="str">
            <v>KD02166-Y254</v>
          </cell>
          <cell r="H337">
            <v>2407</v>
          </cell>
          <cell r="I337" t="str">
            <v>ＦＤＴＰ</v>
          </cell>
          <cell r="J337" t="str">
            <v>0</v>
          </cell>
          <cell r="K337" t="str">
            <v>X</v>
          </cell>
          <cell r="L337">
            <v>50</v>
          </cell>
          <cell r="M337">
            <v>9999</v>
          </cell>
          <cell r="N337">
            <v>39371</v>
          </cell>
          <cell r="O337">
            <v>58440</v>
          </cell>
          <cell r="P337">
            <v>1</v>
          </cell>
          <cell r="Q337" t="str">
            <v>下限値</v>
          </cell>
          <cell r="S337">
            <v>18.73</v>
          </cell>
          <cell r="AC337">
            <v>0</v>
          </cell>
        </row>
        <row r="338">
          <cell r="A338" t="str">
            <v>○KD02166-Y261</v>
          </cell>
          <cell r="B338" t="str">
            <v>○</v>
          </cell>
          <cell r="C338" t="str">
            <v>1:コストマスタ</v>
          </cell>
          <cell r="E338" t="str">
            <v>KD02166-Y261</v>
          </cell>
          <cell r="H338">
            <v>2407</v>
          </cell>
          <cell r="I338" t="str">
            <v>ＦＤＴＰ</v>
          </cell>
          <cell r="J338" t="str">
            <v>1</v>
          </cell>
          <cell r="K338" t="str">
            <v>X</v>
          </cell>
          <cell r="L338">
            <v>50</v>
          </cell>
          <cell r="M338">
            <v>9999</v>
          </cell>
          <cell r="N338">
            <v>39371</v>
          </cell>
          <cell r="O338">
            <v>58440</v>
          </cell>
          <cell r="P338">
            <v>1</v>
          </cell>
          <cell r="Q338" t="str">
            <v>下限値</v>
          </cell>
          <cell r="S338">
            <v>29.76</v>
          </cell>
          <cell r="AC338">
            <v>0</v>
          </cell>
        </row>
        <row r="339">
          <cell r="A339" t="str">
            <v>○KD02166-Y304</v>
          </cell>
          <cell r="B339" t="str">
            <v>○</v>
          </cell>
          <cell r="C339" t="str">
            <v>1:コストマスタ</v>
          </cell>
          <cell r="E339" t="str">
            <v>KD02166-Y304</v>
          </cell>
          <cell r="H339">
            <v>4464</v>
          </cell>
          <cell r="I339" t="str">
            <v>チノンテック</v>
          </cell>
          <cell r="J339" t="str">
            <v>0</v>
          </cell>
          <cell r="K339" t="str">
            <v>X</v>
          </cell>
          <cell r="L339">
            <v>1</v>
          </cell>
          <cell r="M339">
            <v>5000</v>
          </cell>
          <cell r="N339">
            <v>20000000</v>
          </cell>
          <cell r="O339">
            <v>58440</v>
          </cell>
          <cell r="P339">
            <v>1</v>
          </cell>
          <cell r="Q339" t="str">
            <v>下限値</v>
          </cell>
          <cell r="R339">
            <v>1</v>
          </cell>
          <cell r="S339">
            <v>123.9</v>
          </cell>
          <cell r="T339">
            <v>100</v>
          </cell>
          <cell r="U339">
            <v>95.8</v>
          </cell>
          <cell r="V339">
            <v>500</v>
          </cell>
          <cell r="W339">
            <v>92.3</v>
          </cell>
          <cell r="X339">
            <v>1000</v>
          </cell>
          <cell r="Y339">
            <v>89.5</v>
          </cell>
          <cell r="AB339">
            <v>5000</v>
          </cell>
          <cell r="AC339">
            <v>0</v>
          </cell>
        </row>
        <row r="340">
          <cell r="A340" t="str">
            <v>KD02166-Y304</v>
          </cell>
          <cell r="C340" t="str">
            <v>2:業者別見積り</v>
          </cell>
          <cell r="D340" t="str">
            <v>0</v>
          </cell>
          <cell r="E340" t="str">
            <v>KD02166-Y304</v>
          </cell>
          <cell r="F340" t="str">
            <v>02</v>
          </cell>
          <cell r="G340" t="str">
            <v>MO</v>
          </cell>
          <cell r="H340">
            <v>4464</v>
          </cell>
          <cell r="I340" t="str">
            <v>チノンテック</v>
          </cell>
          <cell r="J340" t="str">
            <v>1</v>
          </cell>
          <cell r="P340">
            <v>1</v>
          </cell>
          <cell r="Q340" t="str">
            <v>上限値</v>
          </cell>
          <cell r="R340">
            <v>100</v>
          </cell>
          <cell r="S340">
            <v>128.9</v>
          </cell>
          <cell r="T340">
            <v>500</v>
          </cell>
          <cell r="U340">
            <v>100.8</v>
          </cell>
          <cell r="V340">
            <v>1000</v>
          </cell>
          <cell r="W340">
            <v>97.3</v>
          </cell>
          <cell r="X340">
            <v>5000</v>
          </cell>
          <cell r="Y340">
            <v>94.5</v>
          </cell>
          <cell r="AD340" t="str">
            <v>ﾓｰﾙﾄﾞ</v>
          </cell>
          <cell r="AE340">
            <v>2000000</v>
          </cell>
        </row>
        <row r="341">
          <cell r="A341" t="str">
            <v>○KD02166-Y305</v>
          </cell>
          <cell r="B341" t="str">
            <v>○</v>
          </cell>
          <cell r="C341" t="str">
            <v>1:コストマスタ</v>
          </cell>
          <cell r="E341" t="str">
            <v>KD02166-Y305</v>
          </cell>
          <cell r="H341">
            <v>3822</v>
          </cell>
          <cell r="I341" t="str">
            <v>新川崎製作所</v>
          </cell>
          <cell r="J341" t="str">
            <v>0</v>
          </cell>
          <cell r="K341" t="str">
            <v>X</v>
          </cell>
          <cell r="L341">
            <v>1</v>
          </cell>
          <cell r="M341">
            <v>499</v>
          </cell>
          <cell r="N341">
            <v>20000000</v>
          </cell>
          <cell r="O341">
            <v>58440</v>
          </cell>
          <cell r="P341">
            <v>1</v>
          </cell>
          <cell r="Q341" t="str">
            <v>下限値</v>
          </cell>
          <cell r="R341">
            <v>1</v>
          </cell>
          <cell r="S341">
            <v>4867</v>
          </cell>
          <cell r="T341">
            <v>50</v>
          </cell>
          <cell r="U341">
            <v>3598</v>
          </cell>
          <cell r="V341">
            <v>100</v>
          </cell>
          <cell r="W341">
            <v>2581</v>
          </cell>
          <cell r="X341">
            <v>300</v>
          </cell>
          <cell r="Y341">
            <v>2400</v>
          </cell>
          <cell r="AB341">
            <v>499</v>
          </cell>
          <cell r="AC341">
            <v>0</v>
          </cell>
        </row>
        <row r="342">
          <cell r="A342" t="str">
            <v>KD02166-Y305</v>
          </cell>
          <cell r="C342" t="str">
            <v>1:コストマスタ</v>
          </cell>
          <cell r="E342" t="str">
            <v>KD02166-Y305</v>
          </cell>
          <cell r="H342">
            <v>2407</v>
          </cell>
          <cell r="I342" t="str">
            <v>ＦＤＴＰ</v>
          </cell>
          <cell r="J342" t="str">
            <v>0</v>
          </cell>
          <cell r="K342" t="str">
            <v>X</v>
          </cell>
          <cell r="L342">
            <v>50</v>
          </cell>
          <cell r="M342">
            <v>9999</v>
          </cell>
          <cell r="N342">
            <v>39371</v>
          </cell>
          <cell r="O342">
            <v>58440</v>
          </cell>
          <cell r="P342">
            <v>1</v>
          </cell>
          <cell r="Q342" t="str">
            <v>下限値</v>
          </cell>
          <cell r="S342">
            <v>81.22</v>
          </cell>
          <cell r="AC342">
            <v>0</v>
          </cell>
        </row>
        <row r="343">
          <cell r="A343" t="str">
            <v>○KD02166-Y306</v>
          </cell>
          <cell r="B343" t="str">
            <v>○</v>
          </cell>
          <cell r="C343" t="str">
            <v>1:コストマスタ</v>
          </cell>
          <cell r="E343" t="str">
            <v>KD02166-Y306</v>
          </cell>
          <cell r="H343">
            <v>2407</v>
          </cell>
          <cell r="I343" t="str">
            <v>ＦＤＴＰ</v>
          </cell>
          <cell r="J343" t="str">
            <v>0</v>
          </cell>
          <cell r="K343" t="str">
            <v>X</v>
          </cell>
          <cell r="L343">
            <v>50</v>
          </cell>
          <cell r="M343">
            <v>9999</v>
          </cell>
          <cell r="N343">
            <v>39371</v>
          </cell>
          <cell r="O343">
            <v>58440</v>
          </cell>
          <cell r="P343">
            <v>1</v>
          </cell>
          <cell r="Q343" t="str">
            <v>下限値</v>
          </cell>
          <cell r="S343">
            <v>31.95</v>
          </cell>
          <cell r="AC343">
            <v>0</v>
          </cell>
        </row>
        <row r="344">
          <cell r="A344" t="str">
            <v>○KD02166-Y309</v>
          </cell>
          <cell r="B344" t="str">
            <v>○</v>
          </cell>
          <cell r="C344" t="str">
            <v>1:コストマスタ</v>
          </cell>
          <cell r="E344" t="str">
            <v>KD02166-Y309</v>
          </cell>
          <cell r="H344">
            <v>2407</v>
          </cell>
          <cell r="I344" t="str">
            <v>ＦＤＴＰ</v>
          </cell>
          <cell r="J344" t="str">
            <v>1</v>
          </cell>
          <cell r="K344" t="str">
            <v>X</v>
          </cell>
          <cell r="L344">
            <v>50</v>
          </cell>
          <cell r="M344">
            <v>9999</v>
          </cell>
          <cell r="N344">
            <v>39434</v>
          </cell>
          <cell r="O344">
            <v>58440</v>
          </cell>
          <cell r="P344">
            <v>1</v>
          </cell>
          <cell r="Q344" t="str">
            <v>下限値</v>
          </cell>
          <cell r="S344">
            <v>112.08</v>
          </cell>
          <cell r="AC344">
            <v>0</v>
          </cell>
        </row>
        <row r="345">
          <cell r="A345" t="str">
            <v>○KD02166-Y330</v>
          </cell>
          <cell r="B345" t="str">
            <v>○</v>
          </cell>
          <cell r="C345" t="str">
            <v>1:コストマスタ</v>
          </cell>
          <cell r="E345" t="str">
            <v>KD02166-Y330</v>
          </cell>
          <cell r="H345">
            <v>9614</v>
          </cell>
          <cell r="I345" t="str">
            <v>山又製作所</v>
          </cell>
          <cell r="J345" t="str">
            <v>0</v>
          </cell>
          <cell r="K345" t="str">
            <v>X</v>
          </cell>
          <cell r="L345">
            <v>1</v>
          </cell>
          <cell r="M345">
            <v>100</v>
          </cell>
          <cell r="N345">
            <v>20000000</v>
          </cell>
          <cell r="O345">
            <v>58440</v>
          </cell>
          <cell r="P345">
            <v>1</v>
          </cell>
          <cell r="Q345" t="str">
            <v>下限値</v>
          </cell>
          <cell r="S345">
            <v>420</v>
          </cell>
          <cell r="AC345">
            <v>0</v>
          </cell>
        </row>
        <row r="346">
          <cell r="A346" t="str">
            <v>KD02166-Y330</v>
          </cell>
          <cell r="C346" t="str">
            <v>1:コストマスタ</v>
          </cell>
          <cell r="E346" t="str">
            <v>KD02166-Y330</v>
          </cell>
          <cell r="H346">
            <v>2407</v>
          </cell>
          <cell r="I346" t="str">
            <v>ＦＤＴＰ</v>
          </cell>
          <cell r="J346" t="str">
            <v>0</v>
          </cell>
          <cell r="K346" t="str">
            <v>X</v>
          </cell>
          <cell r="L346">
            <v>50</v>
          </cell>
          <cell r="M346">
            <v>9999</v>
          </cell>
          <cell r="N346">
            <v>39371</v>
          </cell>
          <cell r="O346">
            <v>58440</v>
          </cell>
          <cell r="P346">
            <v>1</v>
          </cell>
          <cell r="Q346" t="str">
            <v>下限値</v>
          </cell>
          <cell r="S346">
            <v>47.4</v>
          </cell>
          <cell r="AC346">
            <v>0</v>
          </cell>
        </row>
        <row r="347">
          <cell r="A347" t="str">
            <v>○KD02166-Y335</v>
          </cell>
          <cell r="B347" t="str">
            <v>○</v>
          </cell>
          <cell r="C347" t="str">
            <v>1:コストマスタ</v>
          </cell>
          <cell r="E347" t="str">
            <v>KD02166-Y335</v>
          </cell>
          <cell r="H347">
            <v>1715</v>
          </cell>
          <cell r="I347" t="str">
            <v>中村ターンテック</v>
          </cell>
          <cell r="J347" t="str">
            <v>1</v>
          </cell>
          <cell r="K347" t="str">
            <v>X</v>
          </cell>
          <cell r="L347">
            <v>1</v>
          </cell>
          <cell r="M347">
            <v>299</v>
          </cell>
          <cell r="N347">
            <v>20000000</v>
          </cell>
          <cell r="O347">
            <v>58440</v>
          </cell>
          <cell r="P347">
            <v>1</v>
          </cell>
          <cell r="Q347" t="str">
            <v>下限値</v>
          </cell>
          <cell r="R347">
            <v>1</v>
          </cell>
          <cell r="S347">
            <v>600</v>
          </cell>
          <cell r="T347">
            <v>10</v>
          </cell>
          <cell r="U347">
            <v>300</v>
          </cell>
          <cell r="V347">
            <v>30</v>
          </cell>
          <cell r="W347">
            <v>200</v>
          </cell>
          <cell r="X347">
            <v>50</v>
          </cell>
          <cell r="Y347">
            <v>150</v>
          </cell>
          <cell r="Z347">
            <v>100</v>
          </cell>
          <cell r="AA347">
            <v>110</v>
          </cell>
          <cell r="AB347">
            <v>299</v>
          </cell>
          <cell r="AC347">
            <v>0</v>
          </cell>
        </row>
        <row r="348">
          <cell r="A348" t="str">
            <v>○KD02166-Y408</v>
          </cell>
          <cell r="B348" t="str">
            <v>○</v>
          </cell>
          <cell r="C348" t="str">
            <v>1:コストマスタ</v>
          </cell>
          <cell r="E348" t="str">
            <v>KD02166-Y408</v>
          </cell>
          <cell r="H348">
            <v>9614</v>
          </cell>
          <cell r="I348" t="str">
            <v>山又製作所</v>
          </cell>
          <cell r="J348" t="str">
            <v>0</v>
          </cell>
          <cell r="K348" t="str">
            <v>X</v>
          </cell>
          <cell r="L348">
            <v>1</v>
          </cell>
          <cell r="M348">
            <v>300</v>
          </cell>
          <cell r="N348">
            <v>20000000</v>
          </cell>
          <cell r="O348">
            <v>58440</v>
          </cell>
          <cell r="P348">
            <v>1</v>
          </cell>
          <cell r="Q348" t="str">
            <v>下限値</v>
          </cell>
          <cell r="R348">
            <v>1</v>
          </cell>
          <cell r="S348">
            <v>137</v>
          </cell>
          <cell r="T348">
            <v>151</v>
          </cell>
          <cell r="U348">
            <v>98</v>
          </cell>
          <cell r="AB348">
            <v>300</v>
          </cell>
          <cell r="AC348">
            <v>0</v>
          </cell>
        </row>
        <row r="349">
          <cell r="A349" t="str">
            <v>○KD02166-Y409</v>
          </cell>
          <cell r="B349" t="str">
            <v>○</v>
          </cell>
          <cell r="C349" t="str">
            <v>1:コストマスタ</v>
          </cell>
          <cell r="E349" t="str">
            <v>KD02166-Y409</v>
          </cell>
          <cell r="H349">
            <v>9614</v>
          </cell>
          <cell r="I349" t="str">
            <v>山又製作所</v>
          </cell>
          <cell r="J349" t="str">
            <v>0</v>
          </cell>
          <cell r="K349" t="str">
            <v>X</v>
          </cell>
          <cell r="L349">
            <v>1</v>
          </cell>
          <cell r="M349">
            <v>300</v>
          </cell>
          <cell r="N349">
            <v>20000000</v>
          </cell>
          <cell r="O349">
            <v>58440</v>
          </cell>
          <cell r="P349">
            <v>1</v>
          </cell>
          <cell r="Q349" t="str">
            <v>下限値</v>
          </cell>
          <cell r="R349">
            <v>1</v>
          </cell>
          <cell r="S349">
            <v>145</v>
          </cell>
          <cell r="T349">
            <v>151</v>
          </cell>
          <cell r="U349">
            <v>130</v>
          </cell>
          <cell r="AB349">
            <v>300</v>
          </cell>
          <cell r="AC349">
            <v>0</v>
          </cell>
        </row>
        <row r="350">
          <cell r="A350" t="str">
            <v>○KD02166-Y411</v>
          </cell>
          <cell r="B350" t="str">
            <v>○</v>
          </cell>
          <cell r="C350" t="str">
            <v>1:コストマスタ</v>
          </cell>
          <cell r="E350" t="str">
            <v>KD02166-Y411</v>
          </cell>
          <cell r="H350">
            <v>2407</v>
          </cell>
          <cell r="I350" t="str">
            <v>ＦＤＴＰ</v>
          </cell>
          <cell r="J350" t="str">
            <v>0</v>
          </cell>
          <cell r="K350" t="str">
            <v>X</v>
          </cell>
          <cell r="L350">
            <v>50</v>
          </cell>
          <cell r="M350">
            <v>9999</v>
          </cell>
          <cell r="N350">
            <v>39371</v>
          </cell>
          <cell r="O350">
            <v>58440</v>
          </cell>
          <cell r="P350">
            <v>1</v>
          </cell>
          <cell r="Q350" t="str">
            <v>下限値</v>
          </cell>
          <cell r="S350">
            <v>182.94</v>
          </cell>
          <cell r="AC350">
            <v>0</v>
          </cell>
        </row>
        <row r="351">
          <cell r="A351" t="str">
            <v>○KD02166-Y414</v>
          </cell>
          <cell r="B351" t="str">
            <v>○</v>
          </cell>
          <cell r="C351" t="str">
            <v>1:コストマスタ</v>
          </cell>
          <cell r="E351" t="str">
            <v>KD02166-Y414</v>
          </cell>
          <cell r="H351">
            <v>8510</v>
          </cell>
          <cell r="I351" t="str">
            <v>富士セイラ</v>
          </cell>
          <cell r="J351" t="str">
            <v>0</v>
          </cell>
          <cell r="K351" t="str">
            <v>X</v>
          </cell>
          <cell r="L351">
            <v>0</v>
          </cell>
          <cell r="M351">
            <v>0</v>
          </cell>
          <cell r="N351">
            <v>38902</v>
          </cell>
          <cell r="O351">
            <v>58440</v>
          </cell>
          <cell r="P351">
            <v>1</v>
          </cell>
          <cell r="Q351" t="str">
            <v>下限値</v>
          </cell>
          <cell r="S351">
            <v>88</v>
          </cell>
          <cell r="AC351">
            <v>0</v>
          </cell>
        </row>
        <row r="352">
          <cell r="A352" t="str">
            <v>○KD02166-Y415</v>
          </cell>
          <cell r="B352" t="str">
            <v>○</v>
          </cell>
          <cell r="C352" t="str">
            <v>1:コストマスタ</v>
          </cell>
          <cell r="E352" t="str">
            <v>KD02166-Y415</v>
          </cell>
          <cell r="H352">
            <v>2407</v>
          </cell>
          <cell r="I352" t="str">
            <v>ＦＤＴＰ</v>
          </cell>
          <cell r="J352" t="str">
            <v>0</v>
          </cell>
          <cell r="K352" t="str">
            <v>X</v>
          </cell>
          <cell r="L352">
            <v>50</v>
          </cell>
          <cell r="M352">
            <v>9999</v>
          </cell>
          <cell r="N352">
            <v>39371</v>
          </cell>
          <cell r="O352">
            <v>58440</v>
          </cell>
          <cell r="P352">
            <v>1</v>
          </cell>
          <cell r="Q352" t="str">
            <v>下限値</v>
          </cell>
          <cell r="S352">
            <v>207.18</v>
          </cell>
          <cell r="AC352">
            <v>0</v>
          </cell>
        </row>
        <row r="353">
          <cell r="A353" t="str">
            <v>○KD02166-Y418</v>
          </cell>
          <cell r="B353" t="str">
            <v>○</v>
          </cell>
          <cell r="C353" t="str">
            <v>1:コストマスタ</v>
          </cell>
          <cell r="E353" t="str">
            <v>KD02166-Y418</v>
          </cell>
          <cell r="H353">
            <v>8510</v>
          </cell>
          <cell r="I353" t="str">
            <v>富士セイラ</v>
          </cell>
          <cell r="J353" t="str">
            <v>0</v>
          </cell>
          <cell r="K353" t="str">
            <v>X</v>
          </cell>
          <cell r="L353">
            <v>0</v>
          </cell>
          <cell r="M353">
            <v>0</v>
          </cell>
          <cell r="N353">
            <v>38902</v>
          </cell>
          <cell r="O353">
            <v>58440</v>
          </cell>
          <cell r="P353">
            <v>1</v>
          </cell>
          <cell r="Q353" t="str">
            <v>下限値</v>
          </cell>
          <cell r="S353">
            <v>82</v>
          </cell>
          <cell r="AC353">
            <v>0</v>
          </cell>
        </row>
        <row r="354">
          <cell r="A354" t="str">
            <v>○KD02166-Y419</v>
          </cell>
          <cell r="B354" t="str">
            <v>○</v>
          </cell>
          <cell r="C354" t="str">
            <v>1:コストマスタ</v>
          </cell>
          <cell r="E354" t="str">
            <v>KD02166-Y419</v>
          </cell>
          <cell r="H354">
            <v>8510</v>
          </cell>
          <cell r="I354" t="str">
            <v>富士セイラ</v>
          </cell>
          <cell r="J354" t="str">
            <v>0</v>
          </cell>
          <cell r="K354" t="str">
            <v>X</v>
          </cell>
          <cell r="L354">
            <v>0</v>
          </cell>
          <cell r="M354">
            <v>0</v>
          </cell>
          <cell r="N354">
            <v>38902</v>
          </cell>
          <cell r="O354">
            <v>58440</v>
          </cell>
          <cell r="P354">
            <v>1</v>
          </cell>
          <cell r="Q354" t="str">
            <v>下限値</v>
          </cell>
          <cell r="S354">
            <v>28</v>
          </cell>
          <cell r="AC354">
            <v>0</v>
          </cell>
        </row>
        <row r="355">
          <cell r="A355" t="str">
            <v>○KD02166-Y420</v>
          </cell>
          <cell r="B355" t="str">
            <v>○</v>
          </cell>
          <cell r="C355" t="str">
            <v>1:コストマスタ</v>
          </cell>
          <cell r="E355" t="str">
            <v>KD02166-Y420</v>
          </cell>
          <cell r="H355">
            <v>2407</v>
          </cell>
          <cell r="I355" t="str">
            <v>ＦＤＴＰ</v>
          </cell>
          <cell r="J355" t="str">
            <v>0</v>
          </cell>
          <cell r="K355" t="str">
            <v>X</v>
          </cell>
          <cell r="L355">
            <v>50</v>
          </cell>
          <cell r="M355">
            <v>9999</v>
          </cell>
          <cell r="N355">
            <v>39371</v>
          </cell>
          <cell r="O355">
            <v>58440</v>
          </cell>
          <cell r="P355">
            <v>1</v>
          </cell>
          <cell r="Q355" t="str">
            <v>下限値</v>
          </cell>
          <cell r="S355">
            <v>19.04</v>
          </cell>
          <cell r="AC355">
            <v>0</v>
          </cell>
        </row>
        <row r="356">
          <cell r="A356" t="str">
            <v>○KD02166-Y440</v>
          </cell>
          <cell r="B356" t="str">
            <v>○</v>
          </cell>
          <cell r="C356" t="str">
            <v>1:コストマスタ</v>
          </cell>
          <cell r="E356" t="str">
            <v>KD02166-Y440</v>
          </cell>
          <cell r="H356">
            <v>2407</v>
          </cell>
          <cell r="I356" t="str">
            <v>ＦＤＴＰ</v>
          </cell>
          <cell r="J356" t="str">
            <v>0</v>
          </cell>
          <cell r="K356" t="str">
            <v>X</v>
          </cell>
          <cell r="L356">
            <v>50</v>
          </cell>
          <cell r="M356">
            <v>9999</v>
          </cell>
          <cell r="N356">
            <v>39371</v>
          </cell>
          <cell r="O356">
            <v>58440</v>
          </cell>
          <cell r="P356">
            <v>1</v>
          </cell>
          <cell r="Q356" t="str">
            <v>下限値</v>
          </cell>
          <cell r="S356">
            <v>170.05</v>
          </cell>
          <cell r="AC356">
            <v>0</v>
          </cell>
        </row>
        <row r="357">
          <cell r="A357" t="str">
            <v>○KD02166-Y445</v>
          </cell>
          <cell r="B357" t="str">
            <v>○</v>
          </cell>
          <cell r="C357" t="str">
            <v>1:コストマスタ</v>
          </cell>
          <cell r="E357" t="str">
            <v>KD02166-Y445</v>
          </cell>
          <cell r="H357">
            <v>2407</v>
          </cell>
          <cell r="I357" t="str">
            <v>ＦＤＴＰ</v>
          </cell>
          <cell r="J357" t="str">
            <v>1</v>
          </cell>
          <cell r="K357" t="str">
            <v>X</v>
          </cell>
          <cell r="L357">
            <v>50</v>
          </cell>
          <cell r="M357">
            <v>9999</v>
          </cell>
          <cell r="N357">
            <v>39371</v>
          </cell>
          <cell r="O357">
            <v>58440</v>
          </cell>
          <cell r="P357">
            <v>1</v>
          </cell>
          <cell r="Q357" t="str">
            <v>下限値</v>
          </cell>
          <cell r="S357">
            <v>30.88</v>
          </cell>
          <cell r="AC357">
            <v>0</v>
          </cell>
        </row>
        <row r="358">
          <cell r="A358" t="str">
            <v>○KD02166-Y446</v>
          </cell>
          <cell r="B358" t="str">
            <v>○</v>
          </cell>
          <cell r="C358" t="str">
            <v>1:コストマスタ</v>
          </cell>
          <cell r="E358" t="str">
            <v>KD02166-Y446</v>
          </cell>
          <cell r="H358">
            <v>2407</v>
          </cell>
          <cell r="I358" t="str">
            <v>ＦＤＴＰ</v>
          </cell>
          <cell r="J358" t="str">
            <v>1</v>
          </cell>
          <cell r="K358" t="str">
            <v>X</v>
          </cell>
          <cell r="L358">
            <v>50</v>
          </cell>
          <cell r="M358">
            <v>9999</v>
          </cell>
          <cell r="N358">
            <v>39371</v>
          </cell>
          <cell r="O358">
            <v>58440</v>
          </cell>
          <cell r="P358">
            <v>1</v>
          </cell>
          <cell r="Q358" t="str">
            <v>下限値</v>
          </cell>
          <cell r="S358">
            <v>30.88</v>
          </cell>
          <cell r="AC358">
            <v>0</v>
          </cell>
        </row>
        <row r="359">
          <cell r="A359" t="str">
            <v>○KD02166-Y448</v>
          </cell>
          <cell r="B359" t="str">
            <v>○</v>
          </cell>
          <cell r="C359" t="str">
            <v>1:コストマスタ</v>
          </cell>
          <cell r="E359" t="str">
            <v>KD02166-Y448</v>
          </cell>
          <cell r="H359">
            <v>2407</v>
          </cell>
          <cell r="I359" t="str">
            <v>ＦＤＴＰ</v>
          </cell>
          <cell r="J359" t="str">
            <v>1</v>
          </cell>
          <cell r="K359" t="str">
            <v>X</v>
          </cell>
          <cell r="L359">
            <v>50</v>
          </cell>
          <cell r="M359">
            <v>9999</v>
          </cell>
          <cell r="N359">
            <v>39371</v>
          </cell>
          <cell r="O359">
            <v>58440</v>
          </cell>
          <cell r="P359">
            <v>1</v>
          </cell>
          <cell r="Q359" t="str">
            <v>下限値</v>
          </cell>
          <cell r="S359">
            <v>34.880000000000003</v>
          </cell>
          <cell r="AC359">
            <v>0</v>
          </cell>
        </row>
        <row r="360">
          <cell r="A360" t="str">
            <v>KD02166-Y448</v>
          </cell>
          <cell r="C360" t="str">
            <v>2:業者別見積り</v>
          </cell>
          <cell r="D360" t="str">
            <v>0</v>
          </cell>
          <cell r="E360" t="str">
            <v>KD02166-Y448</v>
          </cell>
          <cell r="F360" t="str">
            <v>00</v>
          </cell>
          <cell r="G360" t="str">
            <v>MO</v>
          </cell>
          <cell r="H360">
            <v>3169</v>
          </cell>
          <cell r="I360" t="str">
            <v>ＨＳ－ＭＯＬＤＩＮ</v>
          </cell>
          <cell r="J360" t="str">
            <v>1</v>
          </cell>
          <cell r="P360">
            <v>120</v>
          </cell>
          <cell r="Q360" t="str">
            <v>上限値</v>
          </cell>
          <cell r="S360">
            <v>22.584</v>
          </cell>
        </row>
        <row r="361">
          <cell r="A361" t="str">
            <v>○KD02166-Y449</v>
          </cell>
          <cell r="B361" t="str">
            <v>○</v>
          </cell>
          <cell r="C361" t="str">
            <v>1:コストマスタ</v>
          </cell>
          <cell r="E361" t="str">
            <v>KD02166-Y449</v>
          </cell>
          <cell r="H361">
            <v>2407</v>
          </cell>
          <cell r="I361" t="str">
            <v>ＦＤＴＰ</v>
          </cell>
          <cell r="J361" t="str">
            <v>1</v>
          </cell>
          <cell r="K361" t="str">
            <v>X</v>
          </cell>
          <cell r="L361">
            <v>50</v>
          </cell>
          <cell r="M361">
            <v>9999</v>
          </cell>
          <cell r="N361">
            <v>39371</v>
          </cell>
          <cell r="O361">
            <v>58440</v>
          </cell>
          <cell r="P361">
            <v>1</v>
          </cell>
          <cell r="Q361" t="str">
            <v>下限値</v>
          </cell>
          <cell r="S361">
            <v>31.86</v>
          </cell>
          <cell r="AC361">
            <v>0</v>
          </cell>
        </row>
        <row r="362">
          <cell r="A362" t="str">
            <v>KD02166-Y449</v>
          </cell>
          <cell r="C362" t="str">
            <v>2:業者別見積り</v>
          </cell>
          <cell r="D362" t="str">
            <v>0</v>
          </cell>
          <cell r="E362" t="str">
            <v>KD02166-Y449</v>
          </cell>
          <cell r="F362" t="str">
            <v>00</v>
          </cell>
          <cell r="G362" t="str">
            <v>MO</v>
          </cell>
          <cell r="H362">
            <v>3169</v>
          </cell>
          <cell r="I362" t="str">
            <v>ＨＳ－ＭＯＬＤＩＮ</v>
          </cell>
          <cell r="J362" t="str">
            <v>1</v>
          </cell>
          <cell r="P362">
            <v>120</v>
          </cell>
          <cell r="Q362" t="str">
            <v>上限値</v>
          </cell>
          <cell r="S362">
            <v>21.611999999999998</v>
          </cell>
        </row>
        <row r="363">
          <cell r="A363" t="str">
            <v>○KD02166-Y461</v>
          </cell>
          <cell r="B363" t="str">
            <v>○</v>
          </cell>
          <cell r="C363" t="str">
            <v>1:コストマスタ</v>
          </cell>
          <cell r="E363" t="str">
            <v>KD02166-Y461</v>
          </cell>
          <cell r="H363">
            <v>9614</v>
          </cell>
          <cell r="I363" t="str">
            <v>山又製作所</v>
          </cell>
          <cell r="J363" t="str">
            <v>0</v>
          </cell>
          <cell r="K363" t="str">
            <v>X</v>
          </cell>
          <cell r="L363">
            <v>100</v>
          </cell>
          <cell r="M363">
            <v>200</v>
          </cell>
          <cell r="N363">
            <v>20000000</v>
          </cell>
          <cell r="O363">
            <v>58440</v>
          </cell>
          <cell r="P363">
            <v>1</v>
          </cell>
          <cell r="Q363" t="str">
            <v>下限値</v>
          </cell>
          <cell r="S363">
            <v>82</v>
          </cell>
          <cell r="AC363">
            <v>0</v>
          </cell>
        </row>
        <row r="364">
          <cell r="A364" t="str">
            <v>KD02166-Y461</v>
          </cell>
          <cell r="C364" t="str">
            <v>1:コストマスタ</v>
          </cell>
          <cell r="E364" t="str">
            <v>KD02166-Y461</v>
          </cell>
          <cell r="H364">
            <v>2407</v>
          </cell>
          <cell r="I364" t="str">
            <v>ＦＤＴＰ</v>
          </cell>
          <cell r="J364" t="str">
            <v>0</v>
          </cell>
          <cell r="K364" t="str">
            <v>X</v>
          </cell>
          <cell r="L364">
            <v>50</v>
          </cell>
          <cell r="M364">
            <v>9999</v>
          </cell>
          <cell r="N364">
            <v>39371</v>
          </cell>
          <cell r="O364">
            <v>58440</v>
          </cell>
          <cell r="P364">
            <v>1</v>
          </cell>
          <cell r="Q364" t="str">
            <v>下限値</v>
          </cell>
          <cell r="S364">
            <v>9.2899999999999991</v>
          </cell>
          <cell r="AC364">
            <v>0</v>
          </cell>
        </row>
        <row r="365">
          <cell r="A365" t="str">
            <v>○KD02166-Y463</v>
          </cell>
          <cell r="B365" t="str">
            <v>○</v>
          </cell>
          <cell r="C365" t="str">
            <v>1:コストマスタ</v>
          </cell>
          <cell r="E365" t="str">
            <v>KD02166-Y463</v>
          </cell>
          <cell r="H365">
            <v>2407</v>
          </cell>
          <cell r="I365" t="str">
            <v>ＦＤＴＰ</v>
          </cell>
          <cell r="J365" t="str">
            <v>1</v>
          </cell>
          <cell r="K365" t="str">
            <v>X</v>
          </cell>
          <cell r="L365">
            <v>50</v>
          </cell>
          <cell r="M365">
            <v>9999</v>
          </cell>
          <cell r="N365">
            <v>39415</v>
          </cell>
          <cell r="O365">
            <v>58440</v>
          </cell>
          <cell r="P365">
            <v>1</v>
          </cell>
          <cell r="Q365" t="str">
            <v>下限値</v>
          </cell>
          <cell r="S365">
            <v>23</v>
          </cell>
          <cell r="AC365">
            <v>0</v>
          </cell>
        </row>
        <row r="366">
          <cell r="A366" t="str">
            <v>○KD02166-Y464</v>
          </cell>
          <cell r="B366" t="str">
            <v>○</v>
          </cell>
          <cell r="C366" t="str">
            <v>1:コストマスタ</v>
          </cell>
          <cell r="E366" t="str">
            <v>KD02166-Y464</v>
          </cell>
          <cell r="H366">
            <v>2407</v>
          </cell>
          <cell r="I366" t="str">
            <v>ＦＤＴＰ</v>
          </cell>
          <cell r="J366" t="str">
            <v>1</v>
          </cell>
          <cell r="K366" t="str">
            <v>X</v>
          </cell>
          <cell r="L366">
            <v>50</v>
          </cell>
          <cell r="M366">
            <v>9999</v>
          </cell>
          <cell r="N366">
            <v>39415</v>
          </cell>
          <cell r="O366">
            <v>58440</v>
          </cell>
          <cell r="P366">
            <v>1</v>
          </cell>
          <cell r="Q366" t="str">
            <v>下限値</v>
          </cell>
          <cell r="S366">
            <v>23</v>
          </cell>
          <cell r="AC366">
            <v>0</v>
          </cell>
        </row>
        <row r="367">
          <cell r="A367" t="str">
            <v>○KD02166-Y473</v>
          </cell>
          <cell r="B367" t="str">
            <v>○</v>
          </cell>
          <cell r="C367" t="str">
            <v>1:コストマスタ</v>
          </cell>
          <cell r="E367" t="str">
            <v>KD02166-Y473</v>
          </cell>
          <cell r="H367">
            <v>2407</v>
          </cell>
          <cell r="I367" t="str">
            <v>ＦＤＴＰ</v>
          </cell>
          <cell r="J367" t="str">
            <v>0</v>
          </cell>
          <cell r="K367" t="str">
            <v>X</v>
          </cell>
          <cell r="L367">
            <v>50</v>
          </cell>
          <cell r="M367">
            <v>9999</v>
          </cell>
          <cell r="N367">
            <v>39371</v>
          </cell>
          <cell r="O367">
            <v>58440</v>
          </cell>
          <cell r="P367">
            <v>1</v>
          </cell>
          <cell r="Q367" t="str">
            <v>下限値</v>
          </cell>
          <cell r="S367">
            <v>53.51</v>
          </cell>
          <cell r="AC367">
            <v>0</v>
          </cell>
        </row>
        <row r="368">
          <cell r="A368" t="str">
            <v>○KD02166-Y474</v>
          </cell>
          <cell r="B368" t="str">
            <v>○</v>
          </cell>
          <cell r="C368" t="str">
            <v>1:コストマスタ</v>
          </cell>
          <cell r="E368" t="str">
            <v>KD02166-Y474</v>
          </cell>
          <cell r="H368">
            <v>1945</v>
          </cell>
          <cell r="I368" t="str">
            <v>佐藤製作所</v>
          </cell>
          <cell r="J368" t="str">
            <v>0</v>
          </cell>
          <cell r="K368" t="str">
            <v>X</v>
          </cell>
          <cell r="L368">
            <v>1</v>
          </cell>
          <cell r="M368">
            <v>999</v>
          </cell>
          <cell r="N368">
            <v>20000000</v>
          </cell>
          <cell r="O368">
            <v>58440</v>
          </cell>
          <cell r="P368">
            <v>1</v>
          </cell>
          <cell r="Q368" t="str">
            <v>下限値</v>
          </cell>
          <cell r="R368">
            <v>1</v>
          </cell>
          <cell r="S368">
            <v>200</v>
          </cell>
          <cell r="T368">
            <v>100</v>
          </cell>
          <cell r="U368">
            <v>173</v>
          </cell>
          <cell r="V368">
            <v>300</v>
          </cell>
          <cell r="W368">
            <v>169</v>
          </cell>
          <cell r="X368">
            <v>500</v>
          </cell>
          <cell r="Y368">
            <v>166</v>
          </cell>
          <cell r="AB368">
            <v>999</v>
          </cell>
          <cell r="AC368">
            <v>0</v>
          </cell>
        </row>
        <row r="369">
          <cell r="A369" t="str">
            <v>○KD02167-Y820</v>
          </cell>
          <cell r="B369" t="str">
            <v>○</v>
          </cell>
          <cell r="C369" t="str">
            <v>1:コストマスタ</v>
          </cell>
          <cell r="E369" t="str">
            <v>KD02167-Y820</v>
          </cell>
          <cell r="H369">
            <v>1876</v>
          </cell>
          <cell r="I369" t="str">
            <v>小原精工所</v>
          </cell>
          <cell r="J369" t="str">
            <v>0</v>
          </cell>
          <cell r="K369" t="str">
            <v>X</v>
          </cell>
          <cell r="L369">
            <v>1</v>
          </cell>
          <cell r="M369">
            <v>999</v>
          </cell>
          <cell r="N369">
            <v>20000000</v>
          </cell>
          <cell r="O369">
            <v>58440</v>
          </cell>
          <cell r="P369">
            <v>1</v>
          </cell>
          <cell r="Q369" t="str">
            <v>下限値</v>
          </cell>
          <cell r="R369">
            <v>1</v>
          </cell>
          <cell r="S369">
            <v>5800</v>
          </cell>
          <cell r="T369">
            <v>50</v>
          </cell>
          <cell r="U369">
            <v>4000</v>
          </cell>
          <cell r="V369">
            <v>100</v>
          </cell>
          <cell r="W369">
            <v>3000</v>
          </cell>
          <cell r="X369">
            <v>400</v>
          </cell>
          <cell r="Y369">
            <v>2200</v>
          </cell>
          <cell r="Z369">
            <v>600</v>
          </cell>
          <cell r="AA369">
            <v>1650</v>
          </cell>
          <cell r="AB369">
            <v>999</v>
          </cell>
          <cell r="AC369">
            <v>0</v>
          </cell>
        </row>
        <row r="370">
          <cell r="A370" t="str">
            <v>KD02167-Y820</v>
          </cell>
          <cell r="C370" t="str">
            <v>1:コストマスタ</v>
          </cell>
          <cell r="E370" t="str">
            <v>KD02167-Y820</v>
          </cell>
          <cell r="H370">
            <v>2407</v>
          </cell>
          <cell r="I370" t="str">
            <v>ＦＤＴＰ</v>
          </cell>
          <cell r="J370" t="str">
            <v>0</v>
          </cell>
          <cell r="K370" t="str">
            <v>X</v>
          </cell>
          <cell r="L370">
            <v>50</v>
          </cell>
          <cell r="M370">
            <v>9999</v>
          </cell>
          <cell r="N370">
            <v>39371</v>
          </cell>
          <cell r="O370">
            <v>58440</v>
          </cell>
          <cell r="P370">
            <v>1</v>
          </cell>
          <cell r="Q370" t="str">
            <v>下限値</v>
          </cell>
          <cell r="S370">
            <v>11.19</v>
          </cell>
          <cell r="AC370">
            <v>0</v>
          </cell>
        </row>
        <row r="371">
          <cell r="A371" t="str">
            <v>○KD02901-0016</v>
          </cell>
          <cell r="B371" t="str">
            <v>○</v>
          </cell>
          <cell r="C371" t="str">
            <v>1:コストマスタ</v>
          </cell>
          <cell r="E371" t="str">
            <v>KD02901-0016</v>
          </cell>
          <cell r="H371">
            <v>7823</v>
          </cell>
          <cell r="I371" t="str">
            <v>日本アレフ</v>
          </cell>
          <cell r="J371" t="str">
            <v>1</v>
          </cell>
          <cell r="K371" t="str">
            <v>X</v>
          </cell>
          <cell r="L371">
            <v>100</v>
          </cell>
          <cell r="M371">
            <v>24999</v>
          </cell>
          <cell r="N371">
            <v>39231</v>
          </cell>
          <cell r="O371">
            <v>39599</v>
          </cell>
          <cell r="P371">
            <v>1</v>
          </cell>
          <cell r="Q371" t="str">
            <v>下限値</v>
          </cell>
          <cell r="R371">
            <v>100</v>
          </cell>
          <cell r="S371">
            <v>90</v>
          </cell>
          <cell r="T371">
            <v>5001</v>
          </cell>
          <cell r="U371">
            <v>86</v>
          </cell>
          <cell r="V371">
            <v>10000</v>
          </cell>
          <cell r="W371">
            <v>83</v>
          </cell>
          <cell r="X371">
            <v>20000</v>
          </cell>
          <cell r="Y371">
            <v>76</v>
          </cell>
          <cell r="AB371">
            <v>24999</v>
          </cell>
          <cell r="AC371">
            <v>0</v>
          </cell>
        </row>
        <row r="372">
          <cell r="A372" t="str">
            <v>○KD02901-0030</v>
          </cell>
          <cell r="B372" t="str">
            <v>○</v>
          </cell>
          <cell r="C372" t="str">
            <v>1:コストマスタ</v>
          </cell>
          <cell r="E372" t="str">
            <v>KD02901-0030</v>
          </cell>
          <cell r="H372">
            <v>6784</v>
          </cell>
          <cell r="I372" t="str">
            <v>栃木屋</v>
          </cell>
          <cell r="J372" t="str">
            <v>1</v>
          </cell>
          <cell r="K372" t="str">
            <v>X</v>
          </cell>
          <cell r="L372">
            <v>1</v>
          </cell>
          <cell r="M372">
            <v>2000</v>
          </cell>
          <cell r="N372">
            <v>39212</v>
          </cell>
          <cell r="O372">
            <v>39599</v>
          </cell>
          <cell r="P372">
            <v>1</v>
          </cell>
          <cell r="Q372" t="str">
            <v>下限値</v>
          </cell>
          <cell r="S372">
            <v>228</v>
          </cell>
          <cell r="AC372">
            <v>0</v>
          </cell>
        </row>
        <row r="373">
          <cell r="A373" t="str">
            <v>○KD02901-0069</v>
          </cell>
          <cell r="B373" t="str">
            <v>○</v>
          </cell>
          <cell r="C373" t="str">
            <v>1:コストマスタ</v>
          </cell>
          <cell r="E373" t="str">
            <v>KD02901-0069</v>
          </cell>
          <cell r="H373">
            <v>4464</v>
          </cell>
          <cell r="I373" t="str">
            <v>チノンテック</v>
          </cell>
          <cell r="J373" t="str">
            <v>0</v>
          </cell>
          <cell r="K373" t="str">
            <v>X</v>
          </cell>
          <cell r="L373">
            <v>1</v>
          </cell>
          <cell r="M373">
            <v>5000</v>
          </cell>
          <cell r="N373">
            <v>20000000</v>
          </cell>
          <cell r="O373">
            <v>58440</v>
          </cell>
          <cell r="P373">
            <v>1</v>
          </cell>
          <cell r="Q373" t="str">
            <v>下限値</v>
          </cell>
          <cell r="R373">
            <v>1</v>
          </cell>
          <cell r="S373">
            <v>96.8</v>
          </cell>
          <cell r="T373">
            <v>100</v>
          </cell>
          <cell r="U373">
            <v>94.1</v>
          </cell>
          <cell r="V373">
            <v>500</v>
          </cell>
          <cell r="W373">
            <v>92.8</v>
          </cell>
          <cell r="X373">
            <v>1000</v>
          </cell>
          <cell r="Y373">
            <v>91</v>
          </cell>
          <cell r="AB373">
            <v>5000</v>
          </cell>
          <cell r="AC373">
            <v>0</v>
          </cell>
        </row>
        <row r="374">
          <cell r="A374" t="str">
            <v>○KD02901-0149</v>
          </cell>
          <cell r="B374" t="str">
            <v>○</v>
          </cell>
          <cell r="C374" t="str">
            <v>1:コストマスタ</v>
          </cell>
          <cell r="E374" t="str">
            <v>KD02901-0149</v>
          </cell>
          <cell r="H374">
            <v>1053</v>
          </cell>
          <cell r="I374" t="str">
            <v>ミネベア</v>
          </cell>
          <cell r="J374" t="str">
            <v>0</v>
          </cell>
          <cell r="K374" t="str">
            <v>X</v>
          </cell>
          <cell r="L374">
            <v>60</v>
          </cell>
          <cell r="M374">
            <v>5000</v>
          </cell>
          <cell r="N374">
            <v>38849</v>
          </cell>
          <cell r="O374">
            <v>58440</v>
          </cell>
          <cell r="P374">
            <v>1</v>
          </cell>
          <cell r="Q374" t="str">
            <v>下限値</v>
          </cell>
          <cell r="R374">
            <v>1</v>
          </cell>
          <cell r="S374">
            <v>545</v>
          </cell>
          <cell r="T374">
            <v>101</v>
          </cell>
          <cell r="U374">
            <v>505</v>
          </cell>
          <cell r="V374">
            <v>501</v>
          </cell>
          <cell r="W374">
            <v>495</v>
          </cell>
          <cell r="X374">
            <v>1001</v>
          </cell>
          <cell r="Y374">
            <v>485</v>
          </cell>
          <cell r="AB374">
            <v>5000</v>
          </cell>
          <cell r="AC374">
            <v>0</v>
          </cell>
        </row>
        <row r="375">
          <cell r="A375" t="str">
            <v>○KD02901-0236</v>
          </cell>
          <cell r="B375" t="str">
            <v>○</v>
          </cell>
          <cell r="C375" t="str">
            <v>1:コストマスタ</v>
          </cell>
          <cell r="E375" t="str">
            <v>KD02901-0236</v>
          </cell>
          <cell r="H375">
            <v>8510</v>
          </cell>
          <cell r="I375" t="str">
            <v>富士セイラ</v>
          </cell>
          <cell r="J375" t="str">
            <v>1</v>
          </cell>
          <cell r="K375" t="str">
            <v>X</v>
          </cell>
          <cell r="L375">
            <v>1</v>
          </cell>
          <cell r="M375">
            <v>99999</v>
          </cell>
          <cell r="N375">
            <v>38280</v>
          </cell>
          <cell r="O375">
            <v>58440</v>
          </cell>
          <cell r="P375">
            <v>1</v>
          </cell>
          <cell r="Q375" t="str">
            <v>下限値</v>
          </cell>
          <cell r="S375">
            <v>0.78</v>
          </cell>
          <cell r="AC375">
            <v>0</v>
          </cell>
        </row>
        <row r="376">
          <cell r="A376" t="str">
            <v>○KD02901-1134</v>
          </cell>
          <cell r="B376" t="str">
            <v>○</v>
          </cell>
          <cell r="C376" t="str">
            <v>1:コストマスタ</v>
          </cell>
          <cell r="E376" t="str">
            <v>KD02901-1134</v>
          </cell>
          <cell r="H376">
            <v>9914</v>
          </cell>
          <cell r="I376" t="str">
            <v>和光</v>
          </cell>
          <cell r="J376" t="str">
            <v>1</v>
          </cell>
          <cell r="K376" t="str">
            <v>X</v>
          </cell>
          <cell r="L376">
            <v>1</v>
          </cell>
          <cell r="M376">
            <v>999999</v>
          </cell>
          <cell r="N376">
            <v>38674</v>
          </cell>
          <cell r="O376">
            <v>58440</v>
          </cell>
          <cell r="P376">
            <v>1</v>
          </cell>
          <cell r="Q376" t="str">
            <v>下限値</v>
          </cell>
          <cell r="S376">
            <v>3.9</v>
          </cell>
          <cell r="AC376">
            <v>0</v>
          </cell>
        </row>
        <row r="377">
          <cell r="A377" t="str">
            <v>○KD02901-1148</v>
          </cell>
          <cell r="B377" t="str">
            <v>○</v>
          </cell>
          <cell r="C377" t="str">
            <v>1:コストマスタ</v>
          </cell>
          <cell r="E377" t="str">
            <v>KD02901-1148</v>
          </cell>
          <cell r="H377">
            <v>1845</v>
          </cell>
          <cell r="I377" t="str">
            <v>沖マイクロ技研</v>
          </cell>
          <cell r="J377" t="str">
            <v>1</v>
          </cell>
          <cell r="K377" t="str">
            <v>X</v>
          </cell>
          <cell r="L377">
            <v>100</v>
          </cell>
          <cell r="M377">
            <v>4999</v>
          </cell>
          <cell r="N377">
            <v>38834</v>
          </cell>
          <cell r="O377">
            <v>58440</v>
          </cell>
          <cell r="P377">
            <v>1</v>
          </cell>
          <cell r="Q377" t="str">
            <v>下限値</v>
          </cell>
          <cell r="S377">
            <v>510</v>
          </cell>
          <cell r="AC377">
            <v>0</v>
          </cell>
        </row>
        <row r="378">
          <cell r="A378" t="str">
            <v>○KD02901-1151</v>
          </cell>
          <cell r="B378" t="str">
            <v>○</v>
          </cell>
          <cell r="C378" t="str">
            <v>1:コストマスタ</v>
          </cell>
          <cell r="E378" t="str">
            <v>KD02901-1151</v>
          </cell>
          <cell r="H378">
            <v>804</v>
          </cell>
          <cell r="I378" t="str">
            <v>コスモテック</v>
          </cell>
          <cell r="J378" t="str">
            <v>1</v>
          </cell>
          <cell r="K378" t="str">
            <v>X</v>
          </cell>
          <cell r="L378">
            <v>1</v>
          </cell>
          <cell r="M378">
            <v>13000</v>
          </cell>
          <cell r="N378">
            <v>39234</v>
          </cell>
          <cell r="O378">
            <v>39629</v>
          </cell>
          <cell r="P378">
            <v>1</v>
          </cell>
          <cell r="Q378" t="str">
            <v>下限値</v>
          </cell>
          <cell r="S378">
            <v>98</v>
          </cell>
          <cell r="AC378">
            <v>0</v>
          </cell>
        </row>
        <row r="379">
          <cell r="A379" t="str">
            <v>○KD02901-1152</v>
          </cell>
          <cell r="B379" t="str">
            <v>○</v>
          </cell>
          <cell r="C379" t="str">
            <v>1:コストマスタ</v>
          </cell>
          <cell r="E379" t="str">
            <v>KD02901-1152</v>
          </cell>
          <cell r="H379">
            <v>804</v>
          </cell>
          <cell r="I379" t="str">
            <v>コスモテック</v>
          </cell>
          <cell r="J379" t="str">
            <v>1</v>
          </cell>
          <cell r="K379" t="str">
            <v>X</v>
          </cell>
          <cell r="L379">
            <v>1</v>
          </cell>
          <cell r="M379">
            <v>14000</v>
          </cell>
          <cell r="N379">
            <v>39230</v>
          </cell>
          <cell r="O379">
            <v>39599</v>
          </cell>
          <cell r="P379">
            <v>1</v>
          </cell>
          <cell r="Q379" t="str">
            <v>下限値</v>
          </cell>
          <cell r="S379">
            <v>125</v>
          </cell>
          <cell r="AC379">
            <v>0</v>
          </cell>
        </row>
        <row r="380">
          <cell r="A380" t="str">
            <v>○KD02901-1154</v>
          </cell>
          <cell r="B380" t="str">
            <v>○</v>
          </cell>
          <cell r="C380" t="str">
            <v>1:コストマスタ</v>
          </cell>
          <cell r="E380" t="str">
            <v>KD02901-1154</v>
          </cell>
          <cell r="H380">
            <v>804</v>
          </cell>
          <cell r="I380" t="str">
            <v>コスモテック</v>
          </cell>
          <cell r="J380" t="str">
            <v>1</v>
          </cell>
          <cell r="K380" t="str">
            <v>X</v>
          </cell>
          <cell r="L380">
            <v>1</v>
          </cell>
          <cell r="M380">
            <v>7000</v>
          </cell>
          <cell r="N380">
            <v>39226</v>
          </cell>
          <cell r="O380">
            <v>39599</v>
          </cell>
          <cell r="P380">
            <v>1</v>
          </cell>
          <cell r="Q380" t="str">
            <v>下限値</v>
          </cell>
          <cell r="S380">
            <v>152</v>
          </cell>
          <cell r="AC380">
            <v>0</v>
          </cell>
        </row>
        <row r="381">
          <cell r="A381" t="str">
            <v>○KD02901-1155</v>
          </cell>
          <cell r="B381" t="str">
            <v>○</v>
          </cell>
          <cell r="C381" t="str">
            <v>1:コストマスタ</v>
          </cell>
          <cell r="E381" t="str">
            <v>KD02901-1155</v>
          </cell>
          <cell r="H381">
            <v>804</v>
          </cell>
          <cell r="I381" t="str">
            <v>コスモテック</v>
          </cell>
          <cell r="J381" t="str">
            <v>1</v>
          </cell>
          <cell r="K381" t="str">
            <v>X</v>
          </cell>
          <cell r="L381">
            <v>1</v>
          </cell>
          <cell r="M381">
            <v>6000</v>
          </cell>
          <cell r="N381">
            <v>39479</v>
          </cell>
          <cell r="O381">
            <v>39721</v>
          </cell>
          <cell r="P381">
            <v>1</v>
          </cell>
          <cell r="Q381" t="str">
            <v>下限値</v>
          </cell>
          <cell r="S381">
            <v>172</v>
          </cell>
          <cell r="AC381">
            <v>0</v>
          </cell>
        </row>
        <row r="382">
          <cell r="A382" t="str">
            <v>KD02901-1155</v>
          </cell>
          <cell r="C382" t="str">
            <v>1:コストマスタ</v>
          </cell>
          <cell r="E382" t="str">
            <v>KD02901-1155</v>
          </cell>
          <cell r="H382">
            <v>804</v>
          </cell>
          <cell r="I382" t="str">
            <v>コスモテック</v>
          </cell>
          <cell r="J382" t="str">
            <v>1</v>
          </cell>
          <cell r="K382" t="str">
            <v>X</v>
          </cell>
          <cell r="L382">
            <v>1</v>
          </cell>
          <cell r="M382">
            <v>6000</v>
          </cell>
          <cell r="N382">
            <v>39226</v>
          </cell>
          <cell r="O382">
            <v>39478</v>
          </cell>
          <cell r="P382">
            <v>1</v>
          </cell>
          <cell r="Q382" t="str">
            <v>下限値</v>
          </cell>
          <cell r="S382">
            <v>190</v>
          </cell>
          <cell r="AC382">
            <v>0</v>
          </cell>
        </row>
        <row r="383">
          <cell r="A383" t="str">
            <v>○KD02901-1165</v>
          </cell>
          <cell r="B383" t="str">
            <v>○</v>
          </cell>
          <cell r="C383" t="str">
            <v>1:コストマスタ</v>
          </cell>
          <cell r="E383" t="str">
            <v>KD02901-1165</v>
          </cell>
          <cell r="H383">
            <v>7823</v>
          </cell>
          <cell r="I383" t="str">
            <v>日本アレフ</v>
          </cell>
          <cell r="J383" t="str">
            <v>1</v>
          </cell>
          <cell r="K383" t="str">
            <v>X</v>
          </cell>
          <cell r="L383">
            <v>1</v>
          </cell>
          <cell r="M383">
            <v>5000</v>
          </cell>
          <cell r="N383">
            <v>38674</v>
          </cell>
          <cell r="O383">
            <v>58440</v>
          </cell>
          <cell r="P383">
            <v>1</v>
          </cell>
          <cell r="Q383" t="str">
            <v>下限値</v>
          </cell>
          <cell r="S383">
            <v>300</v>
          </cell>
          <cell r="AC383">
            <v>0</v>
          </cell>
        </row>
        <row r="384">
          <cell r="A384" t="str">
            <v>○KD02901-1182</v>
          </cell>
          <cell r="B384" t="str">
            <v>○</v>
          </cell>
          <cell r="C384" t="str">
            <v>1:コストマスタ</v>
          </cell>
          <cell r="E384" t="str">
            <v>KD02901-1182</v>
          </cell>
          <cell r="H384">
            <v>3416</v>
          </cell>
          <cell r="I384" t="str">
            <v>山洋電気</v>
          </cell>
          <cell r="J384" t="str">
            <v>0</v>
          </cell>
          <cell r="K384" t="str">
            <v>X</v>
          </cell>
          <cell r="L384">
            <v>101</v>
          </cell>
          <cell r="M384">
            <v>1999</v>
          </cell>
          <cell r="N384">
            <v>38674</v>
          </cell>
          <cell r="O384">
            <v>58440</v>
          </cell>
          <cell r="P384">
            <v>1</v>
          </cell>
          <cell r="Q384" t="str">
            <v>下限値</v>
          </cell>
          <cell r="R384">
            <v>101</v>
          </cell>
          <cell r="S384">
            <v>2000</v>
          </cell>
          <cell r="T384">
            <v>301</v>
          </cell>
          <cell r="U384">
            <v>1600</v>
          </cell>
          <cell r="V384">
            <v>401</v>
          </cell>
          <cell r="W384">
            <v>1595</v>
          </cell>
          <cell r="X384">
            <v>501</v>
          </cell>
          <cell r="Y384">
            <v>1500</v>
          </cell>
          <cell r="Z384">
            <v>1000</v>
          </cell>
          <cell r="AA384">
            <v>1450</v>
          </cell>
          <cell r="AB384">
            <v>1999</v>
          </cell>
          <cell r="AC384">
            <v>0</v>
          </cell>
        </row>
        <row r="385">
          <cell r="A385" t="str">
            <v>○KD02901-1220</v>
          </cell>
          <cell r="B385" t="str">
            <v>○</v>
          </cell>
          <cell r="C385" t="str">
            <v>1:コストマスタ</v>
          </cell>
          <cell r="E385" t="str">
            <v>KD02901-1220</v>
          </cell>
          <cell r="H385">
            <v>6784</v>
          </cell>
          <cell r="I385" t="str">
            <v>栃木屋</v>
          </cell>
          <cell r="J385" t="str">
            <v>1</v>
          </cell>
          <cell r="K385" t="str">
            <v>X</v>
          </cell>
          <cell r="L385">
            <v>1</v>
          </cell>
          <cell r="M385">
            <v>2199</v>
          </cell>
          <cell r="N385">
            <v>39436</v>
          </cell>
          <cell r="O385">
            <v>39813</v>
          </cell>
          <cell r="P385">
            <v>1</v>
          </cell>
          <cell r="Q385" t="str">
            <v>下限値</v>
          </cell>
          <cell r="R385">
            <v>1</v>
          </cell>
          <cell r="S385">
            <v>490</v>
          </cell>
          <cell r="T385">
            <v>2000</v>
          </cell>
          <cell r="U385">
            <v>455</v>
          </cell>
          <cell r="AB385">
            <v>2199</v>
          </cell>
          <cell r="AC385">
            <v>0</v>
          </cell>
        </row>
        <row r="386">
          <cell r="A386" t="str">
            <v>○KD02901-1251</v>
          </cell>
          <cell r="B386" t="str">
            <v>○</v>
          </cell>
          <cell r="C386" t="str">
            <v>1:コストマスタ</v>
          </cell>
          <cell r="E386" t="str">
            <v>KD02901-1251</v>
          </cell>
          <cell r="H386">
            <v>5813</v>
          </cell>
          <cell r="I386" t="str">
            <v>竹内工業</v>
          </cell>
          <cell r="J386" t="str">
            <v>0</v>
          </cell>
          <cell r="K386" t="str">
            <v>X</v>
          </cell>
          <cell r="L386">
            <v>1</v>
          </cell>
          <cell r="M386">
            <v>499</v>
          </cell>
          <cell r="N386">
            <v>39128</v>
          </cell>
          <cell r="O386">
            <v>39355</v>
          </cell>
          <cell r="P386">
            <v>1</v>
          </cell>
          <cell r="Q386" t="str">
            <v>下限値</v>
          </cell>
          <cell r="R386">
            <v>1</v>
          </cell>
          <cell r="S386">
            <v>242</v>
          </cell>
          <cell r="T386">
            <v>10</v>
          </cell>
          <cell r="U386">
            <v>72</v>
          </cell>
          <cell r="V386">
            <v>50</v>
          </cell>
          <cell r="W386">
            <v>52</v>
          </cell>
          <cell r="X386">
            <v>120</v>
          </cell>
          <cell r="Y386">
            <v>46</v>
          </cell>
          <cell r="AB386">
            <v>499</v>
          </cell>
          <cell r="AC386">
            <v>0</v>
          </cell>
        </row>
        <row r="387">
          <cell r="A387" t="str">
            <v>○KD02901-1252</v>
          </cell>
          <cell r="B387" t="str">
            <v>○</v>
          </cell>
          <cell r="C387" t="str">
            <v>1:コストマスタ</v>
          </cell>
          <cell r="E387" t="str">
            <v>KD02901-1252</v>
          </cell>
          <cell r="H387">
            <v>5813</v>
          </cell>
          <cell r="I387" t="str">
            <v>竹内工業</v>
          </cell>
          <cell r="J387" t="str">
            <v>1</v>
          </cell>
          <cell r="K387" t="str">
            <v>X</v>
          </cell>
          <cell r="L387">
            <v>20</v>
          </cell>
          <cell r="M387">
            <v>2000</v>
          </cell>
          <cell r="N387">
            <v>38881</v>
          </cell>
          <cell r="O387">
            <v>40268</v>
          </cell>
          <cell r="P387">
            <v>1</v>
          </cell>
          <cell r="Q387" t="str">
            <v>下限値</v>
          </cell>
          <cell r="R387">
            <v>20</v>
          </cell>
          <cell r="S387">
            <v>63</v>
          </cell>
          <cell r="T387">
            <v>504</v>
          </cell>
          <cell r="U387">
            <v>48</v>
          </cell>
          <cell r="AB387">
            <v>2000</v>
          </cell>
          <cell r="AC387">
            <v>0</v>
          </cell>
        </row>
        <row r="388">
          <cell r="A388" t="str">
            <v>○KD02901-1253</v>
          </cell>
          <cell r="B388" t="str">
            <v>○</v>
          </cell>
          <cell r="C388" t="str">
            <v>1:コストマスタ</v>
          </cell>
          <cell r="E388" t="str">
            <v>KD02901-1253</v>
          </cell>
          <cell r="H388">
            <v>1434</v>
          </cell>
          <cell r="I388" t="str">
            <v>ファスコ</v>
          </cell>
          <cell r="J388" t="str">
            <v>1</v>
          </cell>
          <cell r="K388" t="str">
            <v>X</v>
          </cell>
          <cell r="L388">
            <v>1</v>
          </cell>
          <cell r="M388">
            <v>999</v>
          </cell>
          <cell r="N388">
            <v>39315</v>
          </cell>
          <cell r="O388">
            <v>58440</v>
          </cell>
          <cell r="P388">
            <v>1</v>
          </cell>
          <cell r="Q388" t="str">
            <v>下限値</v>
          </cell>
          <cell r="S388">
            <v>80</v>
          </cell>
          <cell r="AC388">
            <v>0</v>
          </cell>
        </row>
        <row r="389">
          <cell r="A389" t="str">
            <v>○KD02901-1265</v>
          </cell>
          <cell r="B389" t="str">
            <v>○</v>
          </cell>
          <cell r="C389" t="str">
            <v>1:コストマスタ</v>
          </cell>
          <cell r="E389" t="str">
            <v>KD02901-1265</v>
          </cell>
          <cell r="H389">
            <v>5813</v>
          </cell>
          <cell r="I389" t="str">
            <v>竹内工業</v>
          </cell>
          <cell r="J389" t="str">
            <v>1</v>
          </cell>
          <cell r="K389" t="str">
            <v>X</v>
          </cell>
          <cell r="L389">
            <v>1</v>
          </cell>
          <cell r="M389">
            <v>2000</v>
          </cell>
          <cell r="N389">
            <v>39059</v>
          </cell>
          <cell r="O389">
            <v>58440</v>
          </cell>
          <cell r="P389">
            <v>1</v>
          </cell>
          <cell r="Q389" t="str">
            <v>下限値</v>
          </cell>
          <cell r="R389">
            <v>1</v>
          </cell>
          <cell r="S389">
            <v>58</v>
          </cell>
          <cell r="T389">
            <v>100</v>
          </cell>
          <cell r="U389">
            <v>10</v>
          </cell>
          <cell r="V389">
            <v>1000</v>
          </cell>
          <cell r="W389">
            <v>9</v>
          </cell>
          <cell r="AB389">
            <v>2000</v>
          </cell>
          <cell r="AC389">
            <v>0</v>
          </cell>
        </row>
        <row r="390">
          <cell r="A390" t="str">
            <v>○KD02902-0261</v>
          </cell>
          <cell r="B390" t="str">
            <v>○</v>
          </cell>
          <cell r="C390" t="str">
            <v>1:コストマスタ</v>
          </cell>
          <cell r="E390" t="str">
            <v>KD02902-0261</v>
          </cell>
          <cell r="H390">
            <v>1166</v>
          </cell>
          <cell r="I390" t="str">
            <v>イースタン</v>
          </cell>
          <cell r="J390" t="str">
            <v>1</v>
          </cell>
          <cell r="K390" t="str">
            <v>X</v>
          </cell>
          <cell r="L390">
            <v>1</v>
          </cell>
          <cell r="M390">
            <v>3000</v>
          </cell>
          <cell r="N390">
            <v>38777</v>
          </cell>
          <cell r="O390">
            <v>58440</v>
          </cell>
          <cell r="P390">
            <v>1</v>
          </cell>
          <cell r="Q390" t="str">
            <v>下限値</v>
          </cell>
          <cell r="S390">
            <v>3700</v>
          </cell>
          <cell r="AC390">
            <v>0</v>
          </cell>
        </row>
        <row r="391">
          <cell r="A391" t="str">
            <v>KD02902-0261</v>
          </cell>
          <cell r="C391" t="str">
            <v>1:コストマスタ</v>
          </cell>
          <cell r="E391" t="str">
            <v>KD02902-0261</v>
          </cell>
          <cell r="H391">
            <v>1166</v>
          </cell>
          <cell r="I391" t="str">
            <v>イースタン</v>
          </cell>
          <cell r="J391" t="str">
            <v>0</v>
          </cell>
          <cell r="K391" t="str">
            <v>X</v>
          </cell>
          <cell r="L391">
            <v>1</v>
          </cell>
          <cell r="M391">
            <v>3000</v>
          </cell>
          <cell r="N391">
            <v>38677</v>
          </cell>
          <cell r="O391">
            <v>38776</v>
          </cell>
          <cell r="P391">
            <v>1</v>
          </cell>
          <cell r="Q391" t="str">
            <v>下限値</v>
          </cell>
          <cell r="S391">
            <v>14000</v>
          </cell>
          <cell r="AC391">
            <v>0</v>
          </cell>
        </row>
        <row r="392">
          <cell r="A392" t="str">
            <v>○KD02902-3445</v>
          </cell>
          <cell r="B392" t="str">
            <v>○</v>
          </cell>
          <cell r="C392" t="str">
            <v>1:コストマスタ</v>
          </cell>
          <cell r="E392" t="str">
            <v>KD02902-3445</v>
          </cell>
          <cell r="H392">
            <v>6784</v>
          </cell>
          <cell r="I392" t="str">
            <v>栃木屋</v>
          </cell>
          <cell r="J392" t="str">
            <v>1</v>
          </cell>
          <cell r="K392" t="str">
            <v>X</v>
          </cell>
          <cell r="L392">
            <v>1</v>
          </cell>
          <cell r="M392">
            <v>2000</v>
          </cell>
          <cell r="N392">
            <v>39300</v>
          </cell>
          <cell r="O392">
            <v>39691</v>
          </cell>
          <cell r="P392">
            <v>1</v>
          </cell>
          <cell r="Q392" t="str">
            <v>下限値</v>
          </cell>
          <cell r="S392">
            <v>7</v>
          </cell>
          <cell r="AC392">
            <v>0</v>
          </cell>
        </row>
        <row r="393">
          <cell r="A393" t="str">
            <v>○KD02903-8024</v>
          </cell>
          <cell r="B393" t="str">
            <v>○</v>
          </cell>
          <cell r="C393" t="str">
            <v>1:コストマスタ</v>
          </cell>
          <cell r="E393" t="str">
            <v>KD02903-8024</v>
          </cell>
          <cell r="H393">
            <v>1239</v>
          </cell>
          <cell r="I393" t="str">
            <v>トックベアリング</v>
          </cell>
          <cell r="J393" t="str">
            <v>1</v>
          </cell>
          <cell r="K393" t="str">
            <v>X</v>
          </cell>
          <cell r="L393">
            <v>1</v>
          </cell>
          <cell r="M393">
            <v>5000</v>
          </cell>
          <cell r="N393">
            <v>20000000</v>
          </cell>
          <cell r="O393">
            <v>58440</v>
          </cell>
          <cell r="P393">
            <v>1</v>
          </cell>
          <cell r="Q393" t="str">
            <v>下限値</v>
          </cell>
          <cell r="S393">
            <v>750</v>
          </cell>
          <cell r="AC393">
            <v>0</v>
          </cell>
        </row>
        <row r="394">
          <cell r="A394" t="str">
            <v>KD02903-8024</v>
          </cell>
          <cell r="C394" t="str">
            <v>2:業者別見積り</v>
          </cell>
          <cell r="D394" t="str">
            <v>0</v>
          </cell>
          <cell r="E394" t="str">
            <v>KD02903-8024</v>
          </cell>
          <cell r="F394" t="str">
            <v>01</v>
          </cell>
          <cell r="G394" t="str">
            <v>CM</v>
          </cell>
          <cell r="H394">
            <v>1239</v>
          </cell>
          <cell r="I394" t="str">
            <v>トックベアリング</v>
          </cell>
          <cell r="J394" t="str">
            <v>1</v>
          </cell>
          <cell r="P394">
            <v>1</v>
          </cell>
          <cell r="Q394" t="str">
            <v>上限値</v>
          </cell>
          <cell r="R394">
            <v>100</v>
          </cell>
          <cell r="S394">
            <v>800</v>
          </cell>
          <cell r="T394">
            <v>500</v>
          </cell>
          <cell r="U394">
            <v>750</v>
          </cell>
          <cell r="V394">
            <v>1000</v>
          </cell>
          <cell r="W394">
            <v>700</v>
          </cell>
          <cell r="X394">
            <v>5000</v>
          </cell>
          <cell r="Y394">
            <v>500</v>
          </cell>
        </row>
        <row r="395">
          <cell r="A395" t="str">
            <v>○KD02905-0195</v>
          </cell>
          <cell r="B395" t="str">
            <v>○</v>
          </cell>
          <cell r="C395" t="str">
            <v>1:コストマスタ</v>
          </cell>
          <cell r="E395" t="str">
            <v>KD02905-0195</v>
          </cell>
          <cell r="H395">
            <v>8883</v>
          </cell>
          <cell r="I395" t="str">
            <v>北辰工業・鶴見</v>
          </cell>
          <cell r="J395" t="str">
            <v>1</v>
          </cell>
          <cell r="K395" t="str">
            <v>X</v>
          </cell>
          <cell r="L395">
            <v>1</v>
          </cell>
          <cell r="M395">
            <v>99999</v>
          </cell>
          <cell r="N395">
            <v>38323</v>
          </cell>
          <cell r="O395">
            <v>58440</v>
          </cell>
          <cell r="P395">
            <v>1</v>
          </cell>
          <cell r="Q395" t="str">
            <v>下限値</v>
          </cell>
          <cell r="S395">
            <v>98</v>
          </cell>
          <cell r="AC395">
            <v>0</v>
          </cell>
        </row>
        <row r="396">
          <cell r="A396" t="str">
            <v>○KD02905-0408</v>
          </cell>
          <cell r="B396" t="str">
            <v>○</v>
          </cell>
          <cell r="C396" t="str">
            <v>1:コストマスタ</v>
          </cell>
          <cell r="E396" t="str">
            <v>KD02905-0408</v>
          </cell>
          <cell r="H396">
            <v>8883</v>
          </cell>
          <cell r="I396" t="str">
            <v>北辰工業・鶴見</v>
          </cell>
          <cell r="J396" t="str">
            <v>1</v>
          </cell>
          <cell r="K396" t="str">
            <v>X</v>
          </cell>
          <cell r="L396">
            <v>1</v>
          </cell>
          <cell r="M396">
            <v>99999</v>
          </cell>
          <cell r="N396">
            <v>38323</v>
          </cell>
          <cell r="O396">
            <v>58440</v>
          </cell>
          <cell r="P396">
            <v>1</v>
          </cell>
          <cell r="Q396" t="str">
            <v>下限値</v>
          </cell>
          <cell r="S396">
            <v>124</v>
          </cell>
          <cell r="AC396">
            <v>0</v>
          </cell>
        </row>
        <row r="397">
          <cell r="A397" t="str">
            <v>○KD02905-0562</v>
          </cell>
          <cell r="B397" t="str">
            <v>○</v>
          </cell>
          <cell r="C397" t="str">
            <v>1:コストマスタ</v>
          </cell>
          <cell r="E397" t="str">
            <v>KD02905-0562</v>
          </cell>
          <cell r="H397">
            <v>8883</v>
          </cell>
          <cell r="I397" t="str">
            <v>北辰工業・鶴見</v>
          </cell>
          <cell r="J397" t="str">
            <v>1</v>
          </cell>
          <cell r="K397" t="str">
            <v>X</v>
          </cell>
          <cell r="L397">
            <v>1</v>
          </cell>
          <cell r="M397">
            <v>9999</v>
          </cell>
          <cell r="N397">
            <v>38323</v>
          </cell>
          <cell r="O397">
            <v>58440</v>
          </cell>
          <cell r="P397">
            <v>1</v>
          </cell>
          <cell r="Q397" t="str">
            <v>下限値</v>
          </cell>
          <cell r="S397">
            <v>148</v>
          </cell>
          <cell r="AC397">
            <v>0</v>
          </cell>
        </row>
        <row r="398">
          <cell r="A398" t="str">
            <v>○KD02951-L042</v>
          </cell>
          <cell r="B398" t="str">
            <v>○</v>
          </cell>
          <cell r="C398" t="str">
            <v>1:コストマスタ</v>
          </cell>
          <cell r="E398" t="str">
            <v>KD02951-L042</v>
          </cell>
          <cell r="H398">
            <v>1434</v>
          </cell>
          <cell r="I398" t="str">
            <v>ファスコ</v>
          </cell>
          <cell r="J398" t="str">
            <v>1</v>
          </cell>
          <cell r="K398" t="str">
            <v>X</v>
          </cell>
          <cell r="L398">
            <v>100</v>
          </cell>
          <cell r="M398">
            <v>99999</v>
          </cell>
          <cell r="N398">
            <v>38513</v>
          </cell>
          <cell r="O398">
            <v>58440</v>
          </cell>
          <cell r="P398">
            <v>1</v>
          </cell>
          <cell r="Q398" t="str">
            <v>下限値</v>
          </cell>
          <cell r="S398">
            <v>1.9</v>
          </cell>
          <cell r="AC398">
            <v>0</v>
          </cell>
        </row>
        <row r="399">
          <cell r="A399" t="str">
            <v>○KD20050-B51X</v>
          </cell>
          <cell r="B399" t="str">
            <v>○</v>
          </cell>
          <cell r="C399" t="str">
            <v>1:コストマスタ</v>
          </cell>
          <cell r="E399" t="str">
            <v>KD20050-B51X</v>
          </cell>
          <cell r="H399">
            <v>3353</v>
          </cell>
          <cell r="I399" t="str">
            <v>三立電機</v>
          </cell>
          <cell r="J399" t="str">
            <v>0</v>
          </cell>
          <cell r="K399" t="str">
            <v>M</v>
          </cell>
          <cell r="L399">
            <v>1</v>
          </cell>
          <cell r="M399">
            <v>999</v>
          </cell>
          <cell r="N399">
            <v>39328</v>
          </cell>
          <cell r="O399">
            <v>58440</v>
          </cell>
          <cell r="P399">
            <v>1</v>
          </cell>
          <cell r="Q399" t="str">
            <v>下限値</v>
          </cell>
          <cell r="S399">
            <v>2430</v>
          </cell>
          <cell r="AC399">
            <v>0</v>
          </cell>
        </row>
        <row r="400">
          <cell r="A400" t="str">
            <v>○KD77276-0501</v>
          </cell>
          <cell r="B400" t="str">
            <v>○</v>
          </cell>
          <cell r="C400" t="str">
            <v>1:コストマスタ</v>
          </cell>
          <cell r="E400" t="str">
            <v>KD77276-0501</v>
          </cell>
          <cell r="H400">
            <v>9737</v>
          </cell>
          <cell r="I400" t="str">
            <v>吉城電子工業</v>
          </cell>
          <cell r="J400" t="str">
            <v>1</v>
          </cell>
          <cell r="K400" t="str">
            <v>X</v>
          </cell>
          <cell r="L400">
            <v>1</v>
          </cell>
          <cell r="M400">
            <v>100</v>
          </cell>
          <cell r="N400">
            <v>20000000</v>
          </cell>
          <cell r="O400">
            <v>58440</v>
          </cell>
          <cell r="P400">
            <v>1</v>
          </cell>
          <cell r="Q400" t="str">
            <v>下限値</v>
          </cell>
          <cell r="S400">
            <v>350</v>
          </cell>
          <cell r="AC400">
            <v>0</v>
          </cell>
        </row>
        <row r="401">
          <cell r="A401" t="str">
            <v>KD77276-0501</v>
          </cell>
          <cell r="C401" t="str">
            <v>2:業者別見積り</v>
          </cell>
          <cell r="D401" t="str">
            <v>0</v>
          </cell>
          <cell r="E401" t="str">
            <v>KD77276-0501</v>
          </cell>
          <cell r="F401" t="str">
            <v>05</v>
          </cell>
          <cell r="G401" t="str">
            <v>H</v>
          </cell>
          <cell r="H401">
            <v>9737</v>
          </cell>
          <cell r="I401" t="str">
            <v>吉城電子工業</v>
          </cell>
          <cell r="J401" t="str">
            <v>1</v>
          </cell>
          <cell r="P401">
            <v>1</v>
          </cell>
          <cell r="Q401" t="str">
            <v>上限値</v>
          </cell>
          <cell r="R401">
            <v>150</v>
          </cell>
          <cell r="S401">
            <v>350</v>
          </cell>
          <cell r="T401">
            <v>300</v>
          </cell>
          <cell r="U401">
            <v>230</v>
          </cell>
          <cell r="V401">
            <v>500</v>
          </cell>
          <cell r="W401">
            <v>200</v>
          </cell>
          <cell r="X401">
            <v>1000</v>
          </cell>
          <cell r="Y401">
            <v>190</v>
          </cell>
        </row>
        <row r="402">
          <cell r="A402" t="str">
            <v>○KD77276-0502</v>
          </cell>
          <cell r="B402" t="str">
            <v>○</v>
          </cell>
          <cell r="C402" t="str">
            <v>1:コストマスタ</v>
          </cell>
          <cell r="E402" t="str">
            <v>KD77276-0502</v>
          </cell>
          <cell r="H402">
            <v>9737</v>
          </cell>
          <cell r="I402" t="str">
            <v>吉城電子工業</v>
          </cell>
          <cell r="J402" t="str">
            <v>0</v>
          </cell>
          <cell r="K402" t="str">
            <v>X</v>
          </cell>
          <cell r="L402">
            <v>1</v>
          </cell>
          <cell r="M402">
            <v>100</v>
          </cell>
          <cell r="N402">
            <v>38244</v>
          </cell>
          <cell r="O402">
            <v>58440</v>
          </cell>
          <cell r="P402">
            <v>1</v>
          </cell>
          <cell r="Q402" t="str">
            <v>下限値</v>
          </cell>
          <cell r="S402">
            <v>869</v>
          </cell>
          <cell r="AC402">
            <v>0</v>
          </cell>
        </row>
        <row r="403">
          <cell r="A403" t="str">
            <v>KD77276-0502</v>
          </cell>
          <cell r="C403" t="str">
            <v>2:業者別見積り</v>
          </cell>
          <cell r="D403" t="str">
            <v>0</v>
          </cell>
          <cell r="E403" t="str">
            <v>KD77276-0502</v>
          </cell>
          <cell r="F403" t="str">
            <v>03</v>
          </cell>
          <cell r="G403" t="str">
            <v>H</v>
          </cell>
          <cell r="H403">
            <v>9737</v>
          </cell>
          <cell r="I403" t="str">
            <v>吉城電子工業</v>
          </cell>
          <cell r="J403" t="str">
            <v>1</v>
          </cell>
          <cell r="P403">
            <v>1</v>
          </cell>
          <cell r="Q403" t="str">
            <v>上限値</v>
          </cell>
          <cell r="R403">
            <v>100</v>
          </cell>
          <cell r="S403">
            <v>869</v>
          </cell>
          <cell r="T403">
            <v>300</v>
          </cell>
          <cell r="U403">
            <v>670</v>
          </cell>
          <cell r="V403">
            <v>500</v>
          </cell>
          <cell r="W403">
            <v>640</v>
          </cell>
          <cell r="X403">
            <v>1000</v>
          </cell>
          <cell r="Y403">
            <v>610</v>
          </cell>
        </row>
        <row r="404">
          <cell r="A404" t="str">
            <v>○KD77276-0503</v>
          </cell>
          <cell r="B404" t="str">
            <v>○</v>
          </cell>
          <cell r="C404" t="str">
            <v>1:コストマスタ</v>
          </cell>
          <cell r="E404" t="str">
            <v>KD77276-0503</v>
          </cell>
          <cell r="H404">
            <v>2407</v>
          </cell>
          <cell r="I404" t="str">
            <v>ＦＤＴＰ</v>
          </cell>
          <cell r="J404" t="str">
            <v>1</v>
          </cell>
          <cell r="K404" t="str">
            <v>X</v>
          </cell>
          <cell r="L404">
            <v>50</v>
          </cell>
          <cell r="M404">
            <v>9999</v>
          </cell>
          <cell r="N404">
            <v>39371</v>
          </cell>
          <cell r="O404">
            <v>58440</v>
          </cell>
          <cell r="P404">
            <v>1</v>
          </cell>
          <cell r="Q404" t="str">
            <v>下限値</v>
          </cell>
          <cell r="S404">
            <v>500.4</v>
          </cell>
          <cell r="AC404">
            <v>0</v>
          </cell>
        </row>
        <row r="405">
          <cell r="A405" t="str">
            <v>KD77276-0503</v>
          </cell>
          <cell r="C405" t="str">
            <v>1:コストマスタ</v>
          </cell>
          <cell r="E405" t="str">
            <v>KD77276-0503</v>
          </cell>
          <cell r="H405">
            <v>9737</v>
          </cell>
          <cell r="I405" t="str">
            <v>吉城電子工業</v>
          </cell>
          <cell r="J405" t="str">
            <v>0</v>
          </cell>
          <cell r="K405" t="str">
            <v>X</v>
          </cell>
          <cell r="L405">
            <v>1</v>
          </cell>
          <cell r="M405">
            <v>100</v>
          </cell>
          <cell r="N405">
            <v>20000000</v>
          </cell>
          <cell r="O405">
            <v>58440</v>
          </cell>
          <cell r="P405">
            <v>1</v>
          </cell>
          <cell r="Q405" t="str">
            <v>下限値</v>
          </cell>
          <cell r="S405">
            <v>617</v>
          </cell>
          <cell r="AC405">
            <v>0</v>
          </cell>
        </row>
        <row r="406">
          <cell r="A406" t="str">
            <v>KD77276-0503</v>
          </cell>
          <cell r="C406" t="str">
            <v>2:業者別見積り</v>
          </cell>
          <cell r="D406" t="str">
            <v>0</v>
          </cell>
          <cell r="E406" t="str">
            <v>KD77276-0503</v>
          </cell>
          <cell r="F406" t="str">
            <v>02</v>
          </cell>
          <cell r="G406" t="str">
            <v>H</v>
          </cell>
          <cell r="H406">
            <v>9737</v>
          </cell>
          <cell r="I406" t="str">
            <v>吉城電子工業</v>
          </cell>
          <cell r="J406" t="str">
            <v>1</v>
          </cell>
          <cell r="P406">
            <v>1</v>
          </cell>
          <cell r="Q406" t="str">
            <v>上限値</v>
          </cell>
          <cell r="R406">
            <v>100</v>
          </cell>
          <cell r="S406">
            <v>239</v>
          </cell>
          <cell r="T406">
            <v>500</v>
          </cell>
          <cell r="U406">
            <v>219</v>
          </cell>
          <cell r="V406">
            <v>1000</v>
          </cell>
          <cell r="W406">
            <v>214</v>
          </cell>
          <cell r="X406">
            <v>5000</v>
          </cell>
          <cell r="Y406">
            <v>209</v>
          </cell>
        </row>
        <row r="407">
          <cell r="A407" t="str">
            <v>KD77276-0503</v>
          </cell>
          <cell r="C407" t="str">
            <v>2:業者別見積り</v>
          </cell>
          <cell r="D407" t="str">
            <v>0</v>
          </cell>
          <cell r="E407" t="str">
            <v>KD77276-0503</v>
          </cell>
          <cell r="F407" t="str">
            <v>02</v>
          </cell>
          <cell r="G407" t="str">
            <v>H</v>
          </cell>
          <cell r="H407">
            <v>3712</v>
          </cell>
          <cell r="I407" t="str">
            <v>昭和電線デバテク</v>
          </cell>
          <cell r="J407" t="str">
            <v>0</v>
          </cell>
          <cell r="P407">
            <v>1</v>
          </cell>
          <cell r="Q407" t="str">
            <v>上限値</v>
          </cell>
          <cell r="R407">
            <v>100</v>
          </cell>
          <cell r="S407">
            <v>495</v>
          </cell>
          <cell r="T407">
            <v>1000</v>
          </cell>
          <cell r="U407">
            <v>326</v>
          </cell>
          <cell r="V407">
            <v>5000</v>
          </cell>
          <cell r="W407">
            <v>317</v>
          </cell>
        </row>
        <row r="408">
          <cell r="A408" t="str">
            <v>○KD77276-0512</v>
          </cell>
          <cell r="B408" t="str">
            <v>○</v>
          </cell>
          <cell r="C408" t="str">
            <v>1:コストマスタ</v>
          </cell>
          <cell r="E408" t="str">
            <v>KD77276-0512</v>
          </cell>
          <cell r="H408">
            <v>2407</v>
          </cell>
          <cell r="I408" t="str">
            <v>ＦＤＴＰ</v>
          </cell>
          <cell r="J408" t="str">
            <v>1</v>
          </cell>
          <cell r="K408" t="str">
            <v>X</v>
          </cell>
          <cell r="L408">
            <v>50</v>
          </cell>
          <cell r="M408">
            <v>9999</v>
          </cell>
          <cell r="N408">
            <v>39380</v>
          </cell>
          <cell r="O408">
            <v>58440</v>
          </cell>
          <cell r="P408">
            <v>1</v>
          </cell>
          <cell r="Q408" t="str">
            <v>下限値</v>
          </cell>
          <cell r="S408">
            <v>128.88999999999999</v>
          </cell>
          <cell r="AC408">
            <v>0</v>
          </cell>
        </row>
        <row r="409">
          <cell r="A409" t="str">
            <v>KD77276-0512</v>
          </cell>
          <cell r="C409" t="str">
            <v>1:コストマスタ</v>
          </cell>
          <cell r="E409" t="str">
            <v>KD77276-0512</v>
          </cell>
          <cell r="H409">
            <v>9737</v>
          </cell>
          <cell r="I409" t="str">
            <v>吉城電子工業</v>
          </cell>
          <cell r="J409" t="str">
            <v>0</v>
          </cell>
          <cell r="K409" t="str">
            <v>X</v>
          </cell>
          <cell r="L409">
            <v>1</v>
          </cell>
          <cell r="M409">
            <v>100</v>
          </cell>
          <cell r="N409">
            <v>20000000</v>
          </cell>
          <cell r="O409">
            <v>58440</v>
          </cell>
          <cell r="P409">
            <v>1</v>
          </cell>
          <cell r="Q409" t="str">
            <v>下限値</v>
          </cell>
          <cell r="S409">
            <v>355</v>
          </cell>
          <cell r="AC409">
            <v>0</v>
          </cell>
        </row>
        <row r="410">
          <cell r="A410" t="str">
            <v>KD77276-0512</v>
          </cell>
          <cell r="C410" t="str">
            <v>2:業者別見積り</v>
          </cell>
          <cell r="D410" t="str">
            <v>0</v>
          </cell>
          <cell r="E410" t="str">
            <v>KD77276-0512</v>
          </cell>
          <cell r="F410" t="str">
            <v>03</v>
          </cell>
          <cell r="G410" t="str">
            <v>H</v>
          </cell>
          <cell r="H410">
            <v>3712</v>
          </cell>
          <cell r="I410" t="str">
            <v>昭和電線デバテク</v>
          </cell>
          <cell r="J410" t="str">
            <v>1</v>
          </cell>
          <cell r="P410">
            <v>1</v>
          </cell>
          <cell r="Q410" t="str">
            <v>上限値</v>
          </cell>
          <cell r="R410">
            <v>100</v>
          </cell>
          <cell r="S410">
            <v>570</v>
          </cell>
          <cell r="T410">
            <v>300</v>
          </cell>
          <cell r="U410">
            <v>570</v>
          </cell>
          <cell r="V410">
            <v>500</v>
          </cell>
          <cell r="W410">
            <v>520</v>
          </cell>
          <cell r="X410">
            <v>1000</v>
          </cell>
          <cell r="Y410">
            <v>468</v>
          </cell>
        </row>
        <row r="411">
          <cell r="A411" t="str">
            <v>○KD77276-0522</v>
          </cell>
          <cell r="B411" t="str">
            <v>○</v>
          </cell>
          <cell r="C411" t="str">
            <v>1:コストマスタ</v>
          </cell>
          <cell r="E411" t="str">
            <v>KD77276-0522</v>
          </cell>
          <cell r="H411">
            <v>9737</v>
          </cell>
          <cell r="I411" t="str">
            <v>吉城電子工業</v>
          </cell>
          <cell r="J411" t="str">
            <v>0</v>
          </cell>
          <cell r="K411" t="str">
            <v>X</v>
          </cell>
          <cell r="L411">
            <v>1</v>
          </cell>
          <cell r="M411">
            <v>100</v>
          </cell>
          <cell r="N411">
            <v>20000000</v>
          </cell>
          <cell r="O411">
            <v>58440</v>
          </cell>
          <cell r="P411">
            <v>1</v>
          </cell>
          <cell r="Q411" t="str">
            <v>下限値</v>
          </cell>
          <cell r="S411">
            <v>534</v>
          </cell>
          <cell r="AC411">
            <v>0</v>
          </cell>
        </row>
        <row r="412">
          <cell r="A412" t="str">
            <v>KD77276-0522</v>
          </cell>
          <cell r="C412" t="str">
            <v>2:業者別見積り</v>
          </cell>
          <cell r="D412" t="str">
            <v>0</v>
          </cell>
          <cell r="E412" t="str">
            <v>KD77276-0522</v>
          </cell>
          <cell r="F412" t="str">
            <v>03</v>
          </cell>
          <cell r="G412" t="str">
            <v>H</v>
          </cell>
          <cell r="H412">
            <v>3712</v>
          </cell>
          <cell r="I412" t="str">
            <v>昭和電線デバテク</v>
          </cell>
          <cell r="J412" t="str">
            <v>1</v>
          </cell>
          <cell r="P412">
            <v>1</v>
          </cell>
          <cell r="Q412" t="str">
            <v>上限値</v>
          </cell>
          <cell r="R412">
            <v>100</v>
          </cell>
          <cell r="S412">
            <v>353</v>
          </cell>
          <cell r="T412">
            <v>300</v>
          </cell>
          <cell r="U412">
            <v>353</v>
          </cell>
          <cell r="V412">
            <v>500</v>
          </cell>
          <cell r="W412">
            <v>218</v>
          </cell>
          <cell r="X412">
            <v>1000</v>
          </cell>
          <cell r="Y412">
            <v>197</v>
          </cell>
        </row>
        <row r="413">
          <cell r="A413" t="str">
            <v>○KD77276-0530</v>
          </cell>
          <cell r="B413" t="str">
            <v>○</v>
          </cell>
          <cell r="C413" t="str">
            <v>1:コストマスタ</v>
          </cell>
          <cell r="E413" t="str">
            <v>KD77276-0530</v>
          </cell>
          <cell r="H413">
            <v>2407</v>
          </cell>
          <cell r="I413" t="str">
            <v>ＦＤＴＰ</v>
          </cell>
          <cell r="J413" t="str">
            <v>1</v>
          </cell>
          <cell r="K413" t="str">
            <v>X</v>
          </cell>
          <cell r="L413">
            <v>50</v>
          </cell>
          <cell r="M413">
            <v>9999</v>
          </cell>
          <cell r="N413">
            <v>39371</v>
          </cell>
          <cell r="O413">
            <v>58440</v>
          </cell>
          <cell r="P413">
            <v>1</v>
          </cell>
          <cell r="Q413" t="str">
            <v>下限値</v>
          </cell>
          <cell r="S413">
            <v>564.47</v>
          </cell>
          <cell r="AC413">
            <v>0</v>
          </cell>
        </row>
        <row r="414">
          <cell r="A414" t="str">
            <v>KD77276-0530</v>
          </cell>
          <cell r="C414" t="str">
            <v>1:コストマスタ</v>
          </cell>
          <cell r="E414" t="str">
            <v>KD77276-0530</v>
          </cell>
          <cell r="H414">
            <v>4424</v>
          </cell>
          <cell r="I414" t="str">
            <v>ダイジ</v>
          </cell>
          <cell r="J414" t="str">
            <v>0</v>
          </cell>
          <cell r="K414" t="str">
            <v>X</v>
          </cell>
          <cell r="L414">
            <v>101</v>
          </cell>
          <cell r="M414">
            <v>1000</v>
          </cell>
          <cell r="N414">
            <v>20000000</v>
          </cell>
          <cell r="O414">
            <v>58440</v>
          </cell>
          <cell r="P414">
            <v>1</v>
          </cell>
          <cell r="Q414" t="str">
            <v>下限値</v>
          </cell>
          <cell r="S414">
            <v>550</v>
          </cell>
          <cell r="AC414">
            <v>0</v>
          </cell>
        </row>
        <row r="415">
          <cell r="A415" t="str">
            <v>KD77276-0530</v>
          </cell>
          <cell r="C415" t="str">
            <v>2:業者別見積り</v>
          </cell>
          <cell r="D415" t="str">
            <v>0</v>
          </cell>
          <cell r="E415" t="str">
            <v>KD77276-0530</v>
          </cell>
          <cell r="F415" t="str">
            <v>04</v>
          </cell>
          <cell r="G415" t="str">
            <v>H</v>
          </cell>
          <cell r="H415">
            <v>9737</v>
          </cell>
          <cell r="I415" t="str">
            <v>吉城電子工業</v>
          </cell>
          <cell r="J415" t="str">
            <v>1</v>
          </cell>
          <cell r="P415">
            <v>1</v>
          </cell>
          <cell r="Q415" t="str">
            <v>上限値</v>
          </cell>
          <cell r="R415">
            <v>100</v>
          </cell>
          <cell r="S415">
            <v>613</v>
          </cell>
          <cell r="T415">
            <v>300</v>
          </cell>
          <cell r="U415">
            <v>593</v>
          </cell>
          <cell r="V415">
            <v>500</v>
          </cell>
          <cell r="W415">
            <v>573</v>
          </cell>
          <cell r="X415">
            <v>1000</v>
          </cell>
          <cell r="Y415">
            <v>553</v>
          </cell>
        </row>
        <row r="416">
          <cell r="A416" t="str">
            <v>○KD77276-0556</v>
          </cell>
          <cell r="B416" t="str">
            <v>○</v>
          </cell>
          <cell r="C416" t="str">
            <v>1:コストマスタ</v>
          </cell>
          <cell r="E416" t="str">
            <v>KD77276-0556</v>
          </cell>
          <cell r="H416">
            <v>4424</v>
          </cell>
          <cell r="I416" t="str">
            <v>ダイジ</v>
          </cell>
          <cell r="J416" t="str">
            <v>1</v>
          </cell>
          <cell r="K416" t="str">
            <v>X</v>
          </cell>
          <cell r="L416">
            <v>1</v>
          </cell>
          <cell r="M416">
            <v>49</v>
          </cell>
          <cell r="N416">
            <v>38684</v>
          </cell>
          <cell r="O416">
            <v>58440</v>
          </cell>
          <cell r="P416">
            <v>1</v>
          </cell>
          <cell r="Q416" t="str">
            <v>下限値</v>
          </cell>
          <cell r="S416">
            <v>650</v>
          </cell>
          <cell r="AC416">
            <v>0</v>
          </cell>
        </row>
        <row r="417">
          <cell r="A417" t="str">
            <v>○KD77276-0561</v>
          </cell>
          <cell r="B417" t="str">
            <v>○</v>
          </cell>
          <cell r="C417" t="str">
            <v>1:コストマスタ</v>
          </cell>
          <cell r="E417" t="str">
            <v>KD77276-0561</v>
          </cell>
          <cell r="H417">
            <v>9737</v>
          </cell>
          <cell r="I417" t="str">
            <v>吉城電子工業</v>
          </cell>
          <cell r="J417" t="str">
            <v>0</v>
          </cell>
          <cell r="K417" t="str">
            <v>X</v>
          </cell>
          <cell r="L417">
            <v>1</v>
          </cell>
          <cell r="M417">
            <v>100</v>
          </cell>
          <cell r="N417">
            <v>20000000</v>
          </cell>
          <cell r="O417">
            <v>58440</v>
          </cell>
          <cell r="P417">
            <v>1</v>
          </cell>
          <cell r="Q417" t="str">
            <v>下限値</v>
          </cell>
          <cell r="S417">
            <v>412</v>
          </cell>
          <cell r="AC417">
            <v>0</v>
          </cell>
        </row>
        <row r="418">
          <cell r="A418" t="str">
            <v>KD77276-0561</v>
          </cell>
          <cell r="C418" t="str">
            <v>1:コストマスタ</v>
          </cell>
          <cell r="E418" t="str">
            <v>KD77276-0561</v>
          </cell>
          <cell r="H418">
            <v>2407</v>
          </cell>
          <cell r="I418" t="str">
            <v>ＦＤＴＰ</v>
          </cell>
          <cell r="J418" t="str">
            <v>0</v>
          </cell>
          <cell r="K418" t="str">
            <v>X</v>
          </cell>
          <cell r="L418">
            <v>50</v>
          </cell>
          <cell r="M418">
            <v>9999</v>
          </cell>
          <cell r="N418">
            <v>39371</v>
          </cell>
          <cell r="O418">
            <v>58440</v>
          </cell>
          <cell r="P418">
            <v>1</v>
          </cell>
          <cell r="Q418" t="str">
            <v>下限値</v>
          </cell>
          <cell r="S418">
            <v>371.38</v>
          </cell>
          <cell r="AC418">
            <v>0</v>
          </cell>
        </row>
        <row r="419">
          <cell r="A419" t="str">
            <v>○KD77276-0563</v>
          </cell>
          <cell r="B419" t="str">
            <v>○</v>
          </cell>
          <cell r="C419" t="str">
            <v>1:コストマスタ</v>
          </cell>
          <cell r="E419" t="str">
            <v>KD77276-0563</v>
          </cell>
          <cell r="H419">
            <v>9737</v>
          </cell>
          <cell r="I419" t="str">
            <v>吉城電子工業</v>
          </cell>
          <cell r="J419" t="str">
            <v>1</v>
          </cell>
          <cell r="K419" t="str">
            <v>X</v>
          </cell>
          <cell r="L419">
            <v>1</v>
          </cell>
          <cell r="M419">
            <v>100</v>
          </cell>
          <cell r="N419">
            <v>20000000</v>
          </cell>
          <cell r="O419">
            <v>58440</v>
          </cell>
          <cell r="P419">
            <v>1</v>
          </cell>
          <cell r="Q419" t="str">
            <v>下限値</v>
          </cell>
          <cell r="S419">
            <v>418</v>
          </cell>
          <cell r="AC419">
            <v>0</v>
          </cell>
        </row>
        <row r="420">
          <cell r="A420" t="str">
            <v>○KD77276-0564</v>
          </cell>
          <cell r="B420" t="str">
            <v>○</v>
          </cell>
          <cell r="C420" t="str">
            <v>1:コストマスタ</v>
          </cell>
          <cell r="E420" t="str">
            <v>KD77276-0564</v>
          </cell>
          <cell r="H420">
            <v>9737</v>
          </cell>
          <cell r="I420" t="str">
            <v>吉城電子工業</v>
          </cell>
          <cell r="J420" t="str">
            <v>1</v>
          </cell>
          <cell r="K420" t="str">
            <v>X</v>
          </cell>
          <cell r="L420">
            <v>1</v>
          </cell>
          <cell r="M420">
            <v>100</v>
          </cell>
          <cell r="N420">
            <v>20000000</v>
          </cell>
          <cell r="O420">
            <v>58440</v>
          </cell>
          <cell r="P420">
            <v>1</v>
          </cell>
          <cell r="Q420" t="str">
            <v>下限値</v>
          </cell>
          <cell r="S420">
            <v>420</v>
          </cell>
          <cell r="AC420">
            <v>0</v>
          </cell>
        </row>
        <row r="421">
          <cell r="A421" t="str">
            <v>○KD77276-0571</v>
          </cell>
          <cell r="B421" t="str">
            <v>○</v>
          </cell>
          <cell r="C421" t="str">
            <v>1:コストマスタ</v>
          </cell>
          <cell r="E421" t="str">
            <v>KD77276-0571</v>
          </cell>
          <cell r="H421">
            <v>9737</v>
          </cell>
          <cell r="I421" t="str">
            <v>吉城電子工業</v>
          </cell>
          <cell r="J421" t="str">
            <v>0</v>
          </cell>
          <cell r="K421" t="str">
            <v>X</v>
          </cell>
          <cell r="L421">
            <v>1</v>
          </cell>
          <cell r="M421">
            <v>100</v>
          </cell>
          <cell r="N421">
            <v>20000000</v>
          </cell>
          <cell r="O421">
            <v>58440</v>
          </cell>
          <cell r="P421">
            <v>1</v>
          </cell>
          <cell r="Q421" t="str">
            <v>下限値</v>
          </cell>
          <cell r="S421">
            <v>258</v>
          </cell>
          <cell r="AC421">
            <v>0</v>
          </cell>
        </row>
        <row r="422">
          <cell r="A422" t="str">
            <v>○KD77276-0573</v>
          </cell>
          <cell r="B422" t="str">
            <v>○</v>
          </cell>
          <cell r="C422" t="str">
            <v>1:コストマスタ</v>
          </cell>
          <cell r="E422" t="str">
            <v>KD77276-0573</v>
          </cell>
          <cell r="H422">
            <v>9737</v>
          </cell>
          <cell r="I422" t="str">
            <v>吉城電子工業</v>
          </cell>
          <cell r="J422" t="str">
            <v>1</v>
          </cell>
          <cell r="K422" t="str">
            <v>X</v>
          </cell>
          <cell r="L422">
            <v>1</v>
          </cell>
          <cell r="M422">
            <v>100</v>
          </cell>
          <cell r="N422">
            <v>20000000</v>
          </cell>
          <cell r="O422">
            <v>58440</v>
          </cell>
          <cell r="P422">
            <v>1</v>
          </cell>
          <cell r="Q422" t="str">
            <v>下限値</v>
          </cell>
          <cell r="S422">
            <v>234</v>
          </cell>
          <cell r="AC422">
            <v>0</v>
          </cell>
        </row>
        <row r="423">
          <cell r="A423" t="str">
            <v>○KD77276-0574</v>
          </cell>
          <cell r="B423" t="str">
            <v>○</v>
          </cell>
          <cell r="C423" t="str">
            <v>1:コストマスタ</v>
          </cell>
          <cell r="E423" t="str">
            <v>KD77276-0574</v>
          </cell>
          <cell r="H423">
            <v>9737</v>
          </cell>
          <cell r="I423" t="str">
            <v>吉城電子工業</v>
          </cell>
          <cell r="J423" t="str">
            <v>1</v>
          </cell>
          <cell r="K423" t="str">
            <v>X</v>
          </cell>
          <cell r="L423">
            <v>1</v>
          </cell>
          <cell r="M423">
            <v>100</v>
          </cell>
          <cell r="N423">
            <v>20000000</v>
          </cell>
          <cell r="O423">
            <v>58440</v>
          </cell>
          <cell r="P423">
            <v>1</v>
          </cell>
          <cell r="Q423" t="str">
            <v>下限値</v>
          </cell>
          <cell r="S423">
            <v>235</v>
          </cell>
          <cell r="AC423">
            <v>0</v>
          </cell>
        </row>
        <row r="424">
          <cell r="A424" t="str">
            <v>○KD77276-0601</v>
          </cell>
          <cell r="B424" t="str">
            <v>○</v>
          </cell>
          <cell r="C424" t="str">
            <v>1:コストマスタ</v>
          </cell>
          <cell r="E424" t="str">
            <v>KD77276-0601</v>
          </cell>
          <cell r="H424">
            <v>2407</v>
          </cell>
          <cell r="I424" t="str">
            <v>ＦＤＴＰ</v>
          </cell>
          <cell r="J424" t="str">
            <v>1</v>
          </cell>
          <cell r="K424" t="str">
            <v>X</v>
          </cell>
          <cell r="L424">
            <v>50</v>
          </cell>
          <cell r="M424">
            <v>9999</v>
          </cell>
          <cell r="N424">
            <v>39371</v>
          </cell>
          <cell r="O424">
            <v>58440</v>
          </cell>
          <cell r="P424">
            <v>1</v>
          </cell>
          <cell r="Q424" t="str">
            <v>下限値</v>
          </cell>
          <cell r="S424">
            <v>453.36</v>
          </cell>
          <cell r="AC424">
            <v>0</v>
          </cell>
        </row>
        <row r="425">
          <cell r="A425" t="str">
            <v>KD77276-0601</v>
          </cell>
          <cell r="C425" t="str">
            <v>1:コストマスタ</v>
          </cell>
          <cell r="E425" t="str">
            <v>KD77276-0601</v>
          </cell>
          <cell r="H425">
            <v>9737</v>
          </cell>
          <cell r="I425" t="str">
            <v>吉城電子工業</v>
          </cell>
          <cell r="J425" t="str">
            <v>0</v>
          </cell>
          <cell r="K425" t="str">
            <v>X</v>
          </cell>
          <cell r="L425">
            <v>1</v>
          </cell>
          <cell r="M425">
            <v>100</v>
          </cell>
          <cell r="N425">
            <v>20000000</v>
          </cell>
          <cell r="O425">
            <v>58440</v>
          </cell>
          <cell r="P425">
            <v>1</v>
          </cell>
          <cell r="Q425" t="str">
            <v>下限値</v>
          </cell>
          <cell r="S425">
            <v>903</v>
          </cell>
          <cell r="AC425">
            <v>0</v>
          </cell>
        </row>
        <row r="426">
          <cell r="A426" t="str">
            <v>KD77276-0601</v>
          </cell>
          <cell r="C426" t="str">
            <v>2:業者別見積り</v>
          </cell>
          <cell r="D426" t="str">
            <v>0</v>
          </cell>
          <cell r="E426" t="str">
            <v>KD77276-0601</v>
          </cell>
          <cell r="F426" t="str">
            <v>04</v>
          </cell>
          <cell r="G426" t="str">
            <v>H</v>
          </cell>
          <cell r="H426">
            <v>9737</v>
          </cell>
          <cell r="I426" t="str">
            <v>吉城電子工業</v>
          </cell>
          <cell r="J426" t="str">
            <v>1</v>
          </cell>
          <cell r="P426">
            <v>1</v>
          </cell>
          <cell r="Q426" t="str">
            <v>上限値</v>
          </cell>
          <cell r="R426">
            <v>100</v>
          </cell>
          <cell r="S426">
            <v>920</v>
          </cell>
          <cell r="T426">
            <v>300</v>
          </cell>
          <cell r="U426">
            <v>590</v>
          </cell>
          <cell r="V426">
            <v>500</v>
          </cell>
          <cell r="W426">
            <v>580</v>
          </cell>
          <cell r="X426">
            <v>1000</v>
          </cell>
          <cell r="Y426">
            <v>550</v>
          </cell>
        </row>
        <row r="427">
          <cell r="A427" t="str">
            <v>○KD77276-0603</v>
          </cell>
          <cell r="B427" t="str">
            <v>○</v>
          </cell>
          <cell r="C427" t="str">
            <v>1:コストマスタ</v>
          </cell>
          <cell r="E427" t="str">
            <v>KD77276-0603</v>
          </cell>
          <cell r="H427">
            <v>2407</v>
          </cell>
          <cell r="I427" t="str">
            <v>ＦＤＴＰ</v>
          </cell>
          <cell r="J427" t="str">
            <v>1</v>
          </cell>
          <cell r="K427" t="str">
            <v>X</v>
          </cell>
          <cell r="L427">
            <v>50</v>
          </cell>
          <cell r="M427">
            <v>9999</v>
          </cell>
          <cell r="N427">
            <v>39371</v>
          </cell>
          <cell r="O427">
            <v>58440</v>
          </cell>
          <cell r="P427">
            <v>1</v>
          </cell>
          <cell r="Q427" t="str">
            <v>下限値</v>
          </cell>
          <cell r="S427">
            <v>362.76</v>
          </cell>
          <cell r="AC427">
            <v>0</v>
          </cell>
        </row>
        <row r="428">
          <cell r="A428" t="str">
            <v>KD77276-0603</v>
          </cell>
          <cell r="C428" t="str">
            <v>1:コストマスタ</v>
          </cell>
          <cell r="E428" t="str">
            <v>KD77276-0603</v>
          </cell>
          <cell r="H428">
            <v>9737</v>
          </cell>
          <cell r="I428" t="str">
            <v>吉城電子工業</v>
          </cell>
          <cell r="J428" t="str">
            <v>0</v>
          </cell>
          <cell r="K428" t="str">
            <v>X</v>
          </cell>
          <cell r="L428">
            <v>1</v>
          </cell>
          <cell r="M428">
            <v>100</v>
          </cell>
          <cell r="N428">
            <v>20000000</v>
          </cell>
          <cell r="O428">
            <v>58440</v>
          </cell>
          <cell r="P428">
            <v>1</v>
          </cell>
          <cell r="Q428" t="str">
            <v>下限値</v>
          </cell>
          <cell r="S428">
            <v>753</v>
          </cell>
          <cell r="AC428">
            <v>0</v>
          </cell>
        </row>
        <row r="429">
          <cell r="A429" t="str">
            <v>KD77276-0603</v>
          </cell>
          <cell r="C429" t="str">
            <v>2:業者別見積り</v>
          </cell>
          <cell r="D429" t="str">
            <v>0</v>
          </cell>
          <cell r="E429" t="str">
            <v>KD77276-0603</v>
          </cell>
          <cell r="F429" t="str">
            <v>03</v>
          </cell>
          <cell r="G429" t="str">
            <v>H</v>
          </cell>
          <cell r="H429">
            <v>9737</v>
          </cell>
          <cell r="I429" t="str">
            <v>吉城電子工業</v>
          </cell>
          <cell r="J429" t="str">
            <v>1</v>
          </cell>
          <cell r="P429">
            <v>1</v>
          </cell>
          <cell r="Q429" t="str">
            <v>上限値</v>
          </cell>
          <cell r="R429">
            <v>100</v>
          </cell>
          <cell r="S429">
            <v>770</v>
          </cell>
          <cell r="T429">
            <v>300</v>
          </cell>
          <cell r="U429">
            <v>490</v>
          </cell>
          <cell r="V429">
            <v>500</v>
          </cell>
          <cell r="W429">
            <v>480</v>
          </cell>
          <cell r="X429">
            <v>1000</v>
          </cell>
          <cell r="Y429">
            <v>470</v>
          </cell>
        </row>
        <row r="430">
          <cell r="A430" t="str">
            <v>○KD91001-0197</v>
          </cell>
          <cell r="B430" t="str">
            <v>○</v>
          </cell>
          <cell r="C430" t="str">
            <v>1:コストマスタ</v>
          </cell>
          <cell r="E430" t="str">
            <v>KD91001-0197</v>
          </cell>
          <cell r="F430" t="str">
            <v>00</v>
          </cell>
          <cell r="H430">
            <v>1440</v>
          </cell>
          <cell r="I430" t="str">
            <v>旭ネームプレート</v>
          </cell>
          <cell r="J430" t="str">
            <v>0</v>
          </cell>
          <cell r="K430" t="str">
            <v>X</v>
          </cell>
          <cell r="L430">
            <v>1000</v>
          </cell>
          <cell r="M430">
            <v>0</v>
          </cell>
          <cell r="N430">
            <v>20000000</v>
          </cell>
          <cell r="O430">
            <v>58440</v>
          </cell>
          <cell r="P430">
            <v>1</v>
          </cell>
          <cell r="Q430" t="str">
            <v>下限値</v>
          </cell>
          <cell r="R430">
            <v>1000</v>
          </cell>
          <cell r="S430">
            <v>12.6</v>
          </cell>
          <cell r="T430">
            <v>6000</v>
          </cell>
          <cell r="U430">
            <v>10.199999999999999</v>
          </cell>
          <cell r="V430">
            <v>9000</v>
          </cell>
          <cell r="W430">
            <v>8.9</v>
          </cell>
          <cell r="X430">
            <v>10000</v>
          </cell>
          <cell r="Y430">
            <v>8.4</v>
          </cell>
          <cell r="Z430">
            <v>12000</v>
          </cell>
          <cell r="AA430">
            <v>8</v>
          </cell>
          <cell r="AB430">
            <v>14000</v>
          </cell>
          <cell r="AC430">
            <v>0</v>
          </cell>
        </row>
        <row r="431">
          <cell r="A431" t="str">
            <v>○KD91004-0473</v>
          </cell>
          <cell r="B431" t="str">
            <v>○</v>
          </cell>
          <cell r="C431" t="str">
            <v>1:コストマスタ</v>
          </cell>
          <cell r="E431" t="str">
            <v>KD91004-0473</v>
          </cell>
          <cell r="H431">
            <v>2407</v>
          </cell>
          <cell r="I431" t="str">
            <v>ＦＤＴＰ</v>
          </cell>
          <cell r="J431" t="str">
            <v>1</v>
          </cell>
          <cell r="K431" t="str">
            <v>X</v>
          </cell>
          <cell r="L431">
            <v>50</v>
          </cell>
          <cell r="M431">
            <v>9999</v>
          </cell>
          <cell r="N431">
            <v>39371</v>
          </cell>
          <cell r="O431">
            <v>58440</v>
          </cell>
          <cell r="P431">
            <v>1</v>
          </cell>
          <cell r="Q431" t="str">
            <v>下限値</v>
          </cell>
          <cell r="S431">
            <v>27.77</v>
          </cell>
          <cell r="AC431">
            <v>0</v>
          </cell>
        </row>
        <row r="432">
          <cell r="A432" t="str">
            <v>KD91004-0473</v>
          </cell>
          <cell r="C432" t="str">
            <v>1:コストマスタ</v>
          </cell>
          <cell r="E432" t="str">
            <v>KD91004-0473</v>
          </cell>
          <cell r="H432">
            <v>1440</v>
          </cell>
          <cell r="I432" t="str">
            <v>旭ネームプレート</v>
          </cell>
          <cell r="J432" t="str">
            <v>0</v>
          </cell>
          <cell r="K432" t="str">
            <v>X</v>
          </cell>
          <cell r="L432">
            <v>1</v>
          </cell>
          <cell r="M432">
            <v>999</v>
          </cell>
          <cell r="N432">
            <v>20000000</v>
          </cell>
          <cell r="O432">
            <v>58440</v>
          </cell>
          <cell r="P432">
            <v>1</v>
          </cell>
          <cell r="Q432" t="str">
            <v>下限値</v>
          </cell>
          <cell r="R432">
            <v>1</v>
          </cell>
          <cell r="S432">
            <v>90</v>
          </cell>
          <cell r="T432">
            <v>50</v>
          </cell>
          <cell r="U432">
            <v>75</v>
          </cell>
          <cell r="V432">
            <v>100</v>
          </cell>
          <cell r="W432">
            <v>60</v>
          </cell>
          <cell r="X432">
            <v>300</v>
          </cell>
          <cell r="Y432">
            <v>45</v>
          </cell>
          <cell r="Z432">
            <v>500</v>
          </cell>
          <cell r="AA432">
            <v>35</v>
          </cell>
          <cell r="AB432">
            <v>999</v>
          </cell>
          <cell r="AC432">
            <v>0</v>
          </cell>
        </row>
        <row r="433">
          <cell r="A433" t="str">
            <v>○KD91004-0629</v>
          </cell>
          <cell r="B433" t="str">
            <v>○</v>
          </cell>
          <cell r="C433" t="str">
            <v>1:コストマスタ</v>
          </cell>
          <cell r="E433" t="str">
            <v>KD91004-0629</v>
          </cell>
          <cell r="H433">
            <v>1440</v>
          </cell>
          <cell r="I433" t="str">
            <v>旭ネームプレート</v>
          </cell>
          <cell r="J433" t="str">
            <v>1</v>
          </cell>
          <cell r="K433" t="str">
            <v>X</v>
          </cell>
          <cell r="L433">
            <v>1</v>
          </cell>
          <cell r="M433">
            <v>2999</v>
          </cell>
          <cell r="N433">
            <v>38281</v>
          </cell>
          <cell r="O433">
            <v>58440</v>
          </cell>
          <cell r="P433">
            <v>1</v>
          </cell>
          <cell r="Q433" t="str">
            <v>下限値</v>
          </cell>
          <cell r="R433">
            <v>1</v>
          </cell>
          <cell r="S433">
            <v>60</v>
          </cell>
          <cell r="T433">
            <v>100</v>
          </cell>
          <cell r="U433">
            <v>40</v>
          </cell>
          <cell r="V433">
            <v>300</v>
          </cell>
          <cell r="W433">
            <v>30</v>
          </cell>
          <cell r="X433">
            <v>500</v>
          </cell>
          <cell r="Y433">
            <v>25</v>
          </cell>
          <cell r="Z433">
            <v>1000</v>
          </cell>
          <cell r="AA433">
            <v>15</v>
          </cell>
          <cell r="AB433">
            <v>2999</v>
          </cell>
          <cell r="AC433">
            <v>0</v>
          </cell>
        </row>
        <row r="434">
          <cell r="A434" t="str">
            <v>○KD91004-0631</v>
          </cell>
          <cell r="B434" t="str">
            <v>○</v>
          </cell>
          <cell r="C434" t="str">
            <v>1:コストマスタ</v>
          </cell>
          <cell r="E434" t="str">
            <v>KD91004-0631</v>
          </cell>
          <cell r="H434">
            <v>2407</v>
          </cell>
          <cell r="I434" t="str">
            <v>ＦＤＴＰ</v>
          </cell>
          <cell r="J434" t="str">
            <v>1</v>
          </cell>
          <cell r="K434" t="str">
            <v>X</v>
          </cell>
          <cell r="L434">
            <v>50</v>
          </cell>
          <cell r="M434">
            <v>9999</v>
          </cell>
          <cell r="N434">
            <v>39371</v>
          </cell>
          <cell r="O434">
            <v>58440</v>
          </cell>
          <cell r="P434">
            <v>1</v>
          </cell>
          <cell r="Q434" t="str">
            <v>下限値</v>
          </cell>
          <cell r="S434">
            <v>25.13</v>
          </cell>
          <cell r="AC434">
            <v>0</v>
          </cell>
        </row>
        <row r="435">
          <cell r="A435" t="str">
            <v>KD91004-0631</v>
          </cell>
          <cell r="C435" t="str">
            <v>1:コストマスタ</v>
          </cell>
          <cell r="E435" t="str">
            <v>KD91004-0631</v>
          </cell>
          <cell r="H435">
            <v>1440</v>
          </cell>
          <cell r="I435" t="str">
            <v>旭ネームプレート</v>
          </cell>
          <cell r="J435" t="str">
            <v>1</v>
          </cell>
          <cell r="K435" t="str">
            <v>X</v>
          </cell>
          <cell r="L435">
            <v>1</v>
          </cell>
          <cell r="M435">
            <v>0</v>
          </cell>
          <cell r="N435">
            <v>38371</v>
          </cell>
          <cell r="O435">
            <v>58440</v>
          </cell>
          <cell r="P435">
            <v>1</v>
          </cell>
          <cell r="Q435" t="str">
            <v>下限値</v>
          </cell>
          <cell r="R435">
            <v>1</v>
          </cell>
          <cell r="S435">
            <v>180</v>
          </cell>
          <cell r="T435">
            <v>100</v>
          </cell>
          <cell r="U435">
            <v>120</v>
          </cell>
          <cell r="V435">
            <v>300</v>
          </cell>
          <cell r="W435">
            <v>80</v>
          </cell>
          <cell r="X435">
            <v>500</v>
          </cell>
          <cell r="Y435">
            <v>65</v>
          </cell>
          <cell r="Z435">
            <v>1000</v>
          </cell>
          <cell r="AA435">
            <v>48</v>
          </cell>
          <cell r="AB435">
            <v>2999</v>
          </cell>
          <cell r="AC435">
            <v>0</v>
          </cell>
        </row>
        <row r="436">
          <cell r="A436" t="str">
            <v>○KD91004-0632</v>
          </cell>
          <cell r="B436" t="str">
            <v>○</v>
          </cell>
          <cell r="C436" t="str">
            <v>1:コストマスタ</v>
          </cell>
          <cell r="E436" t="str">
            <v>KD91004-0632</v>
          </cell>
          <cell r="H436">
            <v>1440</v>
          </cell>
          <cell r="I436" t="str">
            <v>旭ネームプレート</v>
          </cell>
          <cell r="J436" t="str">
            <v>1</v>
          </cell>
          <cell r="K436" t="str">
            <v>X</v>
          </cell>
          <cell r="L436">
            <v>1</v>
          </cell>
          <cell r="M436">
            <v>0</v>
          </cell>
          <cell r="N436">
            <v>38371</v>
          </cell>
          <cell r="O436">
            <v>58440</v>
          </cell>
          <cell r="P436">
            <v>1</v>
          </cell>
          <cell r="Q436" t="str">
            <v>下限値</v>
          </cell>
          <cell r="R436">
            <v>1</v>
          </cell>
          <cell r="S436">
            <v>80</v>
          </cell>
          <cell r="T436">
            <v>100</v>
          </cell>
          <cell r="U436">
            <v>55</v>
          </cell>
          <cell r="V436">
            <v>300</v>
          </cell>
          <cell r="W436">
            <v>45</v>
          </cell>
          <cell r="X436">
            <v>500</v>
          </cell>
          <cell r="Y436">
            <v>35</v>
          </cell>
          <cell r="Z436">
            <v>1000</v>
          </cell>
          <cell r="AA436">
            <v>30</v>
          </cell>
          <cell r="AB436">
            <v>2999</v>
          </cell>
          <cell r="AC436">
            <v>0</v>
          </cell>
        </row>
        <row r="437">
          <cell r="A437" t="str">
            <v>○KD91004-0860</v>
          </cell>
          <cell r="B437" t="str">
            <v>○</v>
          </cell>
          <cell r="C437" t="str">
            <v>1:コストマスタ</v>
          </cell>
          <cell r="E437" t="str">
            <v>KD91004-0860</v>
          </cell>
          <cell r="H437">
            <v>1440</v>
          </cell>
          <cell r="I437" t="str">
            <v>旭ネームプレート</v>
          </cell>
          <cell r="J437" t="str">
            <v>0</v>
          </cell>
          <cell r="K437" t="str">
            <v>X</v>
          </cell>
          <cell r="L437">
            <v>500</v>
          </cell>
          <cell r="M437">
            <v>0</v>
          </cell>
          <cell r="N437">
            <v>38546</v>
          </cell>
          <cell r="O437">
            <v>58440</v>
          </cell>
          <cell r="P437">
            <v>1</v>
          </cell>
          <cell r="Q437" t="str">
            <v>下限値</v>
          </cell>
          <cell r="R437">
            <v>500</v>
          </cell>
          <cell r="S437">
            <v>43</v>
          </cell>
          <cell r="T437">
            <v>1000</v>
          </cell>
          <cell r="U437">
            <v>30</v>
          </cell>
          <cell r="V437">
            <v>3000</v>
          </cell>
          <cell r="W437">
            <v>18</v>
          </cell>
          <cell r="X437">
            <v>5000</v>
          </cell>
          <cell r="Y437">
            <v>14</v>
          </cell>
          <cell r="Z437">
            <v>10000</v>
          </cell>
          <cell r="AA437">
            <v>9</v>
          </cell>
          <cell r="AB437">
            <v>14999</v>
          </cell>
          <cell r="AC437">
            <v>0</v>
          </cell>
        </row>
        <row r="438">
          <cell r="A438" t="str">
            <v/>
          </cell>
        </row>
      </sheetData>
      <sheetData sheetId="5" refreshError="1">
        <row r="4">
          <cell r="A4">
            <v>1</v>
          </cell>
          <cell r="B4" t="str">
            <v>国内(内作)</v>
          </cell>
          <cell r="F4" t="str">
            <v>量産用</v>
          </cell>
          <cell r="H4" t="str">
            <v>量産用</v>
          </cell>
          <cell r="K4" t="str">
            <v>量産用ﾛｯﾄ50</v>
          </cell>
          <cell r="M4" t="str">
            <v>切捨て</v>
          </cell>
          <cell r="N4">
            <v>0</v>
          </cell>
          <cell r="P4" t="str">
            <v>1.コストマスター</v>
          </cell>
          <cell r="S4" t="str">
            <v>下限値</v>
          </cell>
        </row>
        <row r="5">
          <cell r="A5">
            <v>2</v>
          </cell>
          <cell r="B5" t="str">
            <v>国内(外作)</v>
          </cell>
          <cell r="F5" t="str">
            <v>試作用</v>
          </cell>
          <cell r="H5" t="str">
            <v>査定用</v>
          </cell>
          <cell r="K5" t="str">
            <v>量産用ﾛｯﾄ100</v>
          </cell>
          <cell r="M5" t="str">
            <v>切り上げ</v>
          </cell>
          <cell r="N5">
            <v>0.9</v>
          </cell>
          <cell r="P5" t="str">
            <v>2.業者別見積り</v>
          </cell>
          <cell r="S5" t="str">
            <v>上限値</v>
          </cell>
        </row>
        <row r="6">
          <cell r="A6">
            <v>3</v>
          </cell>
          <cell r="B6" t="str">
            <v>海外(FDTP)</v>
          </cell>
          <cell r="F6" t="str">
            <v>量産査定用</v>
          </cell>
          <cell r="K6" t="str">
            <v>量産用ﾛｯﾄ300</v>
          </cell>
          <cell r="M6" t="str">
            <v>四捨五入</v>
          </cell>
          <cell r="N6">
            <v>0.5</v>
          </cell>
          <cell r="P6" t="str">
            <v>3.ＰＴ板見積り</v>
          </cell>
        </row>
        <row r="7">
          <cell r="A7">
            <v>4</v>
          </cell>
          <cell r="B7" t="str">
            <v>海外(中国)</v>
          </cell>
          <cell r="F7" t="str">
            <v>試作査定用</v>
          </cell>
          <cell r="K7" t="str">
            <v>量産用ﾛｯﾄ500</v>
          </cell>
          <cell r="P7" t="str">
            <v>4.概算見積り</v>
          </cell>
        </row>
        <row r="8">
          <cell r="K8" t="str">
            <v>量産用ﾛｯﾄ1000</v>
          </cell>
        </row>
        <row r="9">
          <cell r="K9" t="str">
            <v>量産用ﾛｯﾄ1001</v>
          </cell>
        </row>
        <row r="10">
          <cell r="K10" t="str">
            <v>査定用ﾛｯﾄ1</v>
          </cell>
        </row>
        <row r="11">
          <cell r="K11" t="str">
            <v>査定用ﾛｯﾄ4</v>
          </cell>
        </row>
        <row r="12">
          <cell r="K12" t="str">
            <v>査定用ﾛｯﾄ10</v>
          </cell>
        </row>
        <row r="13">
          <cell r="K13" t="str">
            <v>査定用ﾛｯﾄ50</v>
          </cell>
        </row>
        <row r="14">
          <cell r="K14" t="str">
            <v>査定用ﾛｯﾄ100</v>
          </cell>
        </row>
        <row r="15">
          <cell r="K15" t="str">
            <v>査定用ﾛｯﾄ300</v>
          </cell>
        </row>
        <row r="16">
          <cell r="K16" t="str">
            <v>査定用ﾛｯﾄ500</v>
          </cell>
        </row>
        <row r="17">
          <cell r="K17" t="str">
            <v>査定用ﾛｯﾄ1000</v>
          </cell>
        </row>
        <row r="18">
          <cell r="K18" t="str">
            <v>査定用ﾛｯﾄ1001</v>
          </cell>
        </row>
        <row r="19">
          <cell r="K19" t="str">
            <v>試作用ﾛｯﾄ1</v>
          </cell>
        </row>
        <row r="20">
          <cell r="K20" t="str">
            <v>試作用ﾛｯﾄ4</v>
          </cell>
        </row>
        <row r="21">
          <cell r="K21" t="str">
            <v>試作用ﾛｯﾄ10</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り詳細(提出)"/>
      <sheetName val="見積り詳細(査定)"/>
      <sheetName val="LC見積りデータ"/>
      <sheetName val="条件"/>
      <sheetName val="購入関連見積り一覧"/>
      <sheetName val="List"/>
      <sheetName val="Mold_Charge"/>
      <sheetName val="Efficiency"/>
      <sheetName val="Charge"/>
      <sheetName val="KD03168-D001希望価格"/>
    </sheetNames>
    <sheetDataSet>
      <sheetData sheetId="0" refreshError="1"/>
      <sheetData sheetId="1" refreshError="1"/>
      <sheetData sheetId="2" refreshError="1"/>
      <sheetData sheetId="3" refreshError="1">
        <row r="3">
          <cell r="B3">
            <v>100</v>
          </cell>
          <cell r="C3">
            <v>300</v>
          </cell>
        </row>
        <row r="4">
          <cell r="B4" t="str">
            <v>量産用</v>
          </cell>
          <cell r="C4" t="str">
            <v>量産用</v>
          </cell>
          <cell r="D4" t="str">
            <v>量産用</v>
          </cell>
          <cell r="E4" t="str">
            <v>量産用</v>
          </cell>
          <cell r="F4" t="str">
            <v>量産用</v>
          </cell>
        </row>
        <row r="5">
          <cell r="B5" t="str">
            <v>量産用ﾛｯﾄ100</v>
          </cell>
          <cell r="C5" t="str">
            <v>量産用ﾛｯﾄ300</v>
          </cell>
          <cell r="D5" t="str">
            <v>量産用ﾛｯﾄ500</v>
          </cell>
          <cell r="E5" t="str">
            <v>量産用ﾛｯﾄ1000</v>
          </cell>
          <cell r="F5" t="str">
            <v>量産用ﾛｯﾄ1001</v>
          </cell>
        </row>
        <row r="21">
          <cell r="A21" t="str">
            <v>AS</v>
          </cell>
          <cell r="B21">
            <v>1</v>
          </cell>
          <cell r="C21">
            <v>1</v>
          </cell>
          <cell r="D21">
            <v>0.8</v>
          </cell>
          <cell r="E21">
            <v>0.8</v>
          </cell>
        </row>
        <row r="22">
          <cell r="A22" t="str">
            <v>P</v>
          </cell>
          <cell r="B22">
            <v>1</v>
          </cell>
          <cell r="C22">
            <v>1</v>
          </cell>
          <cell r="D22">
            <v>0.8</v>
          </cell>
          <cell r="E22">
            <v>0.8</v>
          </cell>
        </row>
        <row r="23">
          <cell r="A23" t="str">
            <v>L</v>
          </cell>
          <cell r="B23">
            <v>1</v>
          </cell>
          <cell r="C23">
            <v>1</v>
          </cell>
          <cell r="D23">
            <v>0.8</v>
          </cell>
          <cell r="E23">
            <v>0.8</v>
          </cell>
        </row>
        <row r="24">
          <cell r="A24" t="str">
            <v>LG</v>
          </cell>
          <cell r="B24">
            <v>1</v>
          </cell>
          <cell r="C24">
            <v>1</v>
          </cell>
          <cell r="D24">
            <v>0.8</v>
          </cell>
          <cell r="E24">
            <v>0.8</v>
          </cell>
        </row>
        <row r="25">
          <cell r="A25" t="str">
            <v>MO</v>
          </cell>
          <cell r="B25">
            <v>1</v>
          </cell>
          <cell r="C25">
            <v>1</v>
          </cell>
          <cell r="D25">
            <v>0.8</v>
          </cell>
          <cell r="E25">
            <v>0.8</v>
          </cell>
        </row>
      </sheetData>
      <sheetData sheetId="4" refreshError="1"/>
      <sheetData sheetId="5" refreshError="1">
        <row r="4">
          <cell r="B4" t="str">
            <v>国内(内作)</v>
          </cell>
          <cell r="D4" t="str">
            <v>LC見積り</v>
          </cell>
          <cell r="V4" t="str">
            <v>型適用</v>
          </cell>
        </row>
        <row r="5">
          <cell r="B5" t="str">
            <v>国内(外作)</v>
          </cell>
          <cell r="D5" t="str">
            <v>倉庫単価</v>
          </cell>
          <cell r="V5" t="str">
            <v>手造り</v>
          </cell>
        </row>
        <row r="6">
          <cell r="B6" t="str">
            <v>海外(FDTP)</v>
          </cell>
          <cell r="D6" t="str">
            <v>実績単価(PRAS)</v>
          </cell>
        </row>
        <row r="7">
          <cell r="B7" t="str">
            <v>海外(中国)</v>
          </cell>
          <cell r="D7" t="str">
            <v>購入関連</v>
          </cell>
        </row>
        <row r="8">
          <cell r="D8" t="str">
            <v>集計非対象</v>
          </cell>
        </row>
        <row r="13">
          <cell r="N13">
            <v>0.9</v>
          </cell>
        </row>
        <row r="16">
          <cell r="N16">
            <v>0.9</v>
          </cell>
        </row>
      </sheetData>
      <sheetData sheetId="6" refreshError="1">
        <row r="4">
          <cell r="B4">
            <v>50</v>
          </cell>
          <cell r="C4">
            <v>4980</v>
          </cell>
          <cell r="D4">
            <v>1760</v>
          </cell>
          <cell r="E4">
            <v>880</v>
          </cell>
          <cell r="F4">
            <v>880</v>
          </cell>
        </row>
        <row r="5">
          <cell r="B5">
            <v>75</v>
          </cell>
          <cell r="C5">
            <v>4980</v>
          </cell>
          <cell r="D5">
            <v>2450</v>
          </cell>
          <cell r="E5">
            <v>1225</v>
          </cell>
          <cell r="F5">
            <v>1225</v>
          </cell>
        </row>
        <row r="6">
          <cell r="B6">
            <v>150</v>
          </cell>
          <cell r="C6">
            <v>4980</v>
          </cell>
          <cell r="D6">
            <v>2800</v>
          </cell>
          <cell r="E6">
            <v>1400</v>
          </cell>
          <cell r="F6">
            <v>1400</v>
          </cell>
        </row>
        <row r="7">
          <cell r="B7">
            <v>300</v>
          </cell>
          <cell r="C7">
            <v>4980</v>
          </cell>
          <cell r="D7">
            <v>4530</v>
          </cell>
          <cell r="E7">
            <v>2265</v>
          </cell>
          <cell r="F7">
            <v>2265</v>
          </cell>
        </row>
        <row r="8">
          <cell r="B8">
            <v>450</v>
          </cell>
          <cell r="C8">
            <v>4980</v>
          </cell>
          <cell r="D8">
            <v>6860</v>
          </cell>
          <cell r="E8">
            <v>3430</v>
          </cell>
          <cell r="F8">
            <v>3430</v>
          </cell>
        </row>
        <row r="9">
          <cell r="B9">
            <v>800</v>
          </cell>
          <cell r="C9">
            <v>4980</v>
          </cell>
          <cell r="D9">
            <v>10000</v>
          </cell>
          <cell r="E9">
            <v>5000</v>
          </cell>
          <cell r="F9">
            <v>5000</v>
          </cell>
        </row>
        <row r="10">
          <cell r="B10">
            <v>1300</v>
          </cell>
          <cell r="C10">
            <v>4980</v>
          </cell>
          <cell r="D10">
            <v>15000</v>
          </cell>
          <cell r="E10">
            <v>7500</v>
          </cell>
          <cell r="F10">
            <v>7500</v>
          </cell>
        </row>
      </sheetData>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達2"/>
      <sheetName val="組織表（PDF）"/>
      <sheetName val="社達"/>
      <sheetName val="Sheet2"/>
      <sheetName val="Sheet1"/>
      <sheetName val="経営会議資料(専務)"/>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り詳細(提出)"/>
      <sheetName val="見積り詳細(査定)"/>
      <sheetName val="LC見積りデータ"/>
      <sheetName val="条件"/>
      <sheetName val="購入関連見積り一覧"/>
      <sheetName val="List"/>
      <sheetName val="Mold_Charge"/>
      <sheetName val="Efficiency"/>
      <sheetName val="Charge"/>
      <sheetName val="P02.詳細"/>
      <sheetName val="P02_詳細"/>
      <sheetName val="Sheet1"/>
      <sheetName val="summry"/>
      <sheetName val="Définition_main board"/>
      <sheetName val="P02_詳細1"/>
      <sheetName val="P02_詳細2"/>
    </sheetNames>
    <sheetDataSet>
      <sheetData sheetId="0" refreshError="1"/>
      <sheetData sheetId="1" refreshError="1"/>
      <sheetData sheetId="2" refreshError="1"/>
      <sheetData sheetId="3" refreshError="1">
        <row r="3">
          <cell r="B3">
            <v>100</v>
          </cell>
        </row>
      </sheetData>
      <sheetData sheetId="4" refreshError="1"/>
      <sheetData sheetId="5">
        <row r="4">
          <cell r="B4" t="str">
            <v>国内(内作)</v>
          </cell>
        </row>
      </sheetData>
      <sheetData sheetId="6">
        <row r="4">
          <cell r="B4">
            <v>50</v>
          </cell>
        </row>
      </sheetData>
      <sheetData sheetId="7" refreshError="1"/>
      <sheetData sheetId="8" refreshError="1"/>
      <sheetData sheetId="9" refreshError="1"/>
      <sheetData sheetId="10"/>
      <sheetData sheetId="11" refreshError="1"/>
      <sheetData sheetId="12" refreshError="1"/>
      <sheetData sheetId="13" refreshError="1"/>
      <sheetData sheetId="14"/>
      <sheetData sheetId="1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原単位（値）"/>
      <sheetName val="見積り詳細(提出)"/>
      <sheetName val="見積り詳細(査定)"/>
      <sheetName val="LC見積りデータ"/>
      <sheetName val="条件"/>
      <sheetName val="購入関連見積り一覧"/>
      <sheetName val="List"/>
      <sheetName val="Mold_Charge"/>
      <sheetName val="Efficiency"/>
      <sheetName val="Charge"/>
      <sheetName val="型管理ﾘｽﾄ"/>
      <sheetName val="K20部品明細(提出)"/>
    </sheetNames>
    <sheetDataSet>
      <sheetData sheetId="0" refreshError="1"/>
      <sheetData sheetId="1" refreshError="1"/>
      <sheetData sheetId="2" refreshError="1"/>
      <sheetData sheetId="3" refreshError="1"/>
      <sheetData sheetId="4" refreshError="1">
        <row r="3">
          <cell r="D3">
            <v>500</v>
          </cell>
          <cell r="F3">
            <v>2000</v>
          </cell>
        </row>
        <row r="9">
          <cell r="B9">
            <v>1</v>
          </cell>
          <cell r="C9">
            <v>1.1000000000000001</v>
          </cell>
        </row>
        <row r="10">
          <cell r="B10">
            <v>1.5</v>
          </cell>
          <cell r="C10">
            <v>1.1000000000000001</v>
          </cell>
        </row>
        <row r="11">
          <cell r="B11">
            <v>1.5</v>
          </cell>
          <cell r="C11">
            <v>1</v>
          </cell>
        </row>
        <row r="12">
          <cell r="B12">
            <v>1.5</v>
          </cell>
          <cell r="C12">
            <v>1</v>
          </cell>
        </row>
        <row r="13">
          <cell r="B13">
            <v>1.5</v>
          </cell>
          <cell r="C13">
            <v>1.1000000000000001</v>
          </cell>
        </row>
      </sheetData>
      <sheetData sheetId="5" refreshError="1"/>
      <sheetData sheetId="6" refreshError="1">
        <row r="10">
          <cell r="N10">
            <v>0.9</v>
          </cell>
        </row>
        <row r="22">
          <cell r="N22">
            <v>0.9</v>
          </cell>
        </row>
      </sheetData>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リスト"/>
      <sheetName val="工数DB"/>
      <sheetName val="購買担当課"/>
      <sheetName val="LOGIN"/>
      <sheetName val="組立_試験見積シート"/>
      <sheetName val="_COSTMAST.CSV"/>
      <sheetName val="部品費_SK"/>
      <sheetName val="Path"/>
      <sheetName val="部品構成集計"/>
      <sheetName val="_COSTMAST_CSV"/>
      <sheetName val="List"/>
      <sheetName val="_COSTMAST_CSV1"/>
      <sheetName val="_COSTMAST_CSV2"/>
    </sheetNames>
    <sheetDataSet>
      <sheetData sheetId="0" refreshError="1">
        <row r="2">
          <cell r="C2" t="str">
            <v>PRAS</v>
          </cell>
        </row>
        <row r="3">
          <cell r="C3" t="str">
            <v>ｺｽﾄﾏｽﾀｰ</v>
          </cell>
        </row>
        <row r="4">
          <cell r="C4" t="str">
            <v>除外</v>
          </cell>
        </row>
      </sheetData>
      <sheetData sheetId="1" refreshError="1"/>
      <sheetData sheetId="2">
        <row r="2">
          <cell r="C2" t="str">
            <v>PRAS</v>
          </cell>
        </row>
      </sheetData>
      <sheetData sheetId="3">
        <row r="2">
          <cell r="C2" t="str">
            <v>PRAS</v>
          </cell>
        </row>
      </sheetData>
      <sheetData sheetId="4">
        <row r="2">
          <cell r="C2" t="str">
            <v>PRAS</v>
          </cell>
        </row>
      </sheetData>
      <sheetData sheetId="5">
        <row r="2">
          <cell r="C2" t="str">
            <v>PRAS</v>
          </cell>
        </row>
      </sheetData>
      <sheetData sheetId="6">
        <row r="2">
          <cell r="C2" t="str">
            <v>PRAS</v>
          </cell>
        </row>
      </sheetData>
      <sheetData sheetId="7">
        <row r="2">
          <cell r="C2" t="str">
            <v>PRAS</v>
          </cell>
        </row>
      </sheetData>
      <sheetData sheetId="8"/>
      <sheetData sheetId="9">
        <row r="2">
          <cell r="C2" t="str">
            <v>PRAS</v>
          </cell>
        </row>
      </sheetData>
      <sheetData sheetId="10" refreshError="1"/>
      <sheetData sheetId="11">
        <row r="2">
          <cell r="C2" t="str">
            <v>PRAS</v>
          </cell>
        </row>
      </sheetData>
      <sheetData sheetId="12">
        <row r="2">
          <cell r="C2" t="str">
            <v>PRAS</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売上まとめ"/>
      <sheetName val="BRU売上"/>
      <sheetName val="BDU売上"/>
      <sheetName val="生産計画"/>
      <sheetName val="BRU加工部品"/>
      <sheetName val="BRU購入品"/>
      <sheetName val="BDU加工部品"/>
      <sheetName val="BDU購入品"/>
    </sheetNames>
    <sheetDataSet>
      <sheetData sheetId="0" refreshError="1"/>
      <sheetData sheetId="1">
        <row r="119">
          <cell r="S119" t="str">
            <v>FDTP総売上（２００３、４、５）</v>
          </cell>
        </row>
        <row r="125">
          <cell r="S125" t="str">
            <v>FTEC社給品</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り詳細(提出)"/>
      <sheetName val="見積り詳細(査定)"/>
      <sheetName val="LC見積りデータ"/>
      <sheetName val="条件"/>
      <sheetName val="購入関連見積り一覧"/>
      <sheetName val="List"/>
      <sheetName val="Mold_Charge"/>
      <sheetName val="Efficiency"/>
      <sheetName val="Charge"/>
      <sheetName val="Sheet1"/>
      <sheetName val="P02.詳細"/>
    </sheetNames>
    <sheetDataSet>
      <sheetData sheetId="0" refreshError="1"/>
      <sheetData sheetId="1" refreshError="1"/>
      <sheetData sheetId="2" refreshError="1"/>
      <sheetData sheetId="3" refreshError="1"/>
      <sheetData sheetId="4" refreshError="1"/>
      <sheetData sheetId="5" refreshError="1">
        <row r="11">
          <cell r="D11" t="str">
            <v>LC見積り</v>
          </cell>
        </row>
        <row r="20">
          <cell r="D20" t="str">
            <v>購入関連</v>
          </cell>
        </row>
      </sheetData>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調整補助資料"/>
      <sheetName val="データ"/>
      <sheetName val="成果評価一覧"/>
      <sheetName val="売上明細2011"/>
      <sheetName val="Ｈ18192021前期比較グラフ(本社）"/>
      <sheetName val="分類 Classification"/>
      <sheetName val="単金"/>
      <sheetName val="Sheet2"/>
      <sheetName val="19準備（18年度退職者情報削除まで）"/>
      <sheetName val="18準備（17年度退職者情報削除まで） "/>
      <sheetName val="17準備（16年度退職者情報削除まで）"/>
      <sheetName val="16準備（15年度退職者情報削除まで）"/>
      <sheetName val="氏名"/>
      <sheetName val="Sheet1"/>
      <sheetName val="15末残高(休職歴含） "/>
      <sheetName val="14末残高 (2)"/>
      <sheetName val="15追加"/>
      <sheetName val="15付与"/>
      <sheetName val="14末残高"/>
      <sheetName val="14付与"/>
      <sheetName val="14追加"/>
      <sheetName val="13末残高"/>
      <sheetName val="13付与"/>
      <sheetName val="12末残高"/>
      <sheetName val="12付与"/>
      <sheetName val="11末残高"/>
      <sheetName val="11付与"/>
      <sheetName val="10末残高"/>
      <sheetName val="退職・役離"/>
      <sheetName val="10付与"/>
      <sheetName val="09末残高"/>
      <sheetName val="09付与"/>
      <sheetName val="08末残高"/>
      <sheetName val="08付与"/>
      <sheetName val="07末残高"/>
      <sheetName val="過去分DC,前払"/>
      <sheetName val="過去分退職,離任"/>
      <sheetName val="評価P"/>
      <sheetName val="2015年度退職者"/>
    </sheetNames>
    <sheetDataSet>
      <sheetData sheetId="0" refreshError="1"/>
      <sheetData sheetId="1" refreshError="1"/>
      <sheetData sheetId="2" refreshError="1">
        <row r="1">
          <cell r="A1" t="str">
            <v>従業員番号</v>
          </cell>
          <cell r="B1" t="str">
            <v>社内－漢字氏名</v>
          </cell>
          <cell r="C1" t="str">
            <v>査定担当コード</v>
          </cell>
          <cell r="D1" t="str">
            <v>所属会社事業本部コード</v>
          </cell>
          <cell r="E1" t="str">
            <v>所属会社事業本部名</v>
          </cell>
          <cell r="F1" t="str">
            <v>所属会社職制コード</v>
          </cell>
          <cell r="G1" t="str">
            <v>所属会社職制順コード</v>
          </cell>
          <cell r="H1" t="str">
            <v>所属会社漢字略部課名</v>
          </cell>
          <cell r="I1" t="str">
            <v>資格区分</v>
          </cell>
          <cell r="J1" t="str">
            <v>資格区分名</v>
          </cell>
          <cell r="K1" t="str">
            <v>ＳＰＩＲＩＴ適用区分</v>
          </cell>
          <cell r="L1" t="str">
            <v>年度</v>
          </cell>
          <cell r="M1" t="str">
            <v>期</v>
          </cell>
          <cell r="N1" t="str">
            <v>版数</v>
          </cell>
          <cell r="O1" t="str">
            <v>状態フラグ</v>
          </cell>
          <cell r="P1" t="str">
            <v>半期評価時１次評価者－従業員番号</v>
          </cell>
          <cell r="Q1" t="str">
            <v>半期評価時１次評価者－氏名</v>
          </cell>
          <cell r="R1" t="str">
            <v>半期評価時１次評価者－役職名</v>
          </cell>
          <cell r="S1" t="str">
            <v>半期評価時２次評価者－従業員番号</v>
          </cell>
          <cell r="T1" t="str">
            <v>半期評価時２次評価者－氏名</v>
          </cell>
          <cell r="U1" t="str">
            <v>半期評価時２次評価者－役職名</v>
          </cell>
          <cell r="V1" t="str">
            <v>個別目標０１_ウェイト</v>
          </cell>
          <cell r="W1" t="str">
            <v>個別目標０１_目標概要</v>
          </cell>
          <cell r="X1" t="str">
            <v>個別目標０１_目標設定－評価者難易度</v>
          </cell>
          <cell r="Y1" t="str">
            <v>個別目標０１_成果評価－評価者コメント</v>
          </cell>
          <cell r="Z1" t="str">
            <v>個別目標０１_成果評価－評価者難易度</v>
          </cell>
          <cell r="AA1" t="str">
            <v>個別目標０２_ウェイト</v>
          </cell>
          <cell r="AB1" t="str">
            <v>個別目標０２_目標概要</v>
          </cell>
          <cell r="AC1" t="str">
            <v>個別目標０２_目標設定－評価者難易度</v>
          </cell>
          <cell r="AD1" t="str">
            <v>個別目標０２_成果評価－評価者コメント</v>
          </cell>
          <cell r="AE1" t="str">
            <v>個別目標０２_成果評価－評価者難易度</v>
          </cell>
          <cell r="AF1" t="str">
            <v>個別目標０３_ウェイト</v>
          </cell>
          <cell r="AG1" t="str">
            <v>個別目標０３_目標概要</v>
          </cell>
          <cell r="AH1" t="str">
            <v>個別目標０３_目標設定－評価者難易度</v>
          </cell>
          <cell r="AI1" t="str">
            <v>個別目標０３_成果評価－評価者コメント</v>
          </cell>
          <cell r="AJ1" t="str">
            <v>個別目標０３_成果評価－評価者難易度</v>
          </cell>
          <cell r="AK1" t="str">
            <v>個別目標０４_ウェイト</v>
          </cell>
          <cell r="AL1" t="str">
            <v>個別目標０４_目標概要</v>
          </cell>
          <cell r="AM1" t="str">
            <v>個別目標０４_目標設定－評価者難易度</v>
          </cell>
          <cell r="AN1" t="str">
            <v>個別目標０４_成果評価－評価者コメント</v>
          </cell>
          <cell r="AO1" t="str">
            <v>個別目標０４_成果評価－評価者難易度</v>
          </cell>
          <cell r="AP1" t="str">
            <v>個別目標０５_ウェイト</v>
          </cell>
          <cell r="AQ1" t="str">
            <v>個別目標０５_目標概要</v>
          </cell>
          <cell r="AR1" t="str">
            <v>個別目標０５_目標設定－評価者難易度</v>
          </cell>
          <cell r="AS1" t="str">
            <v>個別目標０５_成果評価－評価者コメント</v>
          </cell>
          <cell r="AT1" t="str">
            <v>個別目標０５_成果評価－評価者難易度</v>
          </cell>
          <cell r="AU1" t="str">
            <v>個別目標０６_ウェイト</v>
          </cell>
          <cell r="AV1" t="str">
            <v>個別目標０６_目標概要</v>
          </cell>
          <cell r="AW1" t="str">
            <v>個別目標０６_目標設定－評価者難易度</v>
          </cell>
          <cell r="AX1" t="str">
            <v>個別目標０６_成果評価－評価者コメント</v>
          </cell>
          <cell r="AY1" t="str">
            <v>個別目標０６_成果評価－評価者難易度</v>
          </cell>
          <cell r="AZ1" t="str">
            <v>個別目標０７_ウェイト</v>
          </cell>
          <cell r="BA1" t="str">
            <v>個別目標０７_目標概要</v>
          </cell>
          <cell r="BB1" t="str">
            <v>個別目標０７_目標設定－評価者難易度</v>
          </cell>
          <cell r="BC1" t="str">
            <v>個別目標０７_成果評価－評価者コメント</v>
          </cell>
          <cell r="BD1" t="str">
            <v>個別目標０７_成果評価－評価者難易度</v>
          </cell>
          <cell r="BE1" t="str">
            <v>個別目標０８_ウェイト</v>
          </cell>
          <cell r="BF1" t="str">
            <v>個別目標０８_目標概要</v>
          </cell>
          <cell r="BG1" t="str">
            <v>個別目標０８_目標設定－評価者難易度</v>
          </cell>
          <cell r="BH1" t="str">
            <v>個別目標０８_成果評価－評価者コメント</v>
          </cell>
          <cell r="BI1" t="str">
            <v>個別目標０８_成果評価－評価者難易度</v>
          </cell>
          <cell r="BJ1" t="str">
            <v>個別目標０９_ウェイト</v>
          </cell>
          <cell r="BK1" t="str">
            <v>個別目標０９_目標概要</v>
          </cell>
          <cell r="BL1" t="str">
            <v>個別目標０９_目標設定－評価者難易度</v>
          </cell>
          <cell r="BM1" t="str">
            <v>個別目標０９_成果評価－評価者コメント</v>
          </cell>
          <cell r="BN1" t="str">
            <v>個別目標０９_成果評価－評価者難易度</v>
          </cell>
          <cell r="BO1" t="str">
            <v>個別目標１０_ウェイト</v>
          </cell>
          <cell r="BP1" t="str">
            <v>個別目標１０_目標概要</v>
          </cell>
          <cell r="BQ1" t="str">
            <v>個別目標１０_目標設定－評価者難易度</v>
          </cell>
          <cell r="BR1" t="str">
            <v>個別目標１０_成果評価－評価者コメント</v>
          </cell>
          <cell r="BS1" t="str">
            <v>個別目標１０_成果評価－評価者難易度</v>
          </cell>
          <cell r="BT1" t="str">
            <v>目標外成果１－評価者コメント</v>
          </cell>
          <cell r="BU1" t="str">
            <v>目標外成果１－評価者評価</v>
          </cell>
          <cell r="BV1" t="str">
            <v>目標外成果２－評価者コメント</v>
          </cell>
          <cell r="BW1" t="str">
            <v>目標外成果２－評価者評価</v>
          </cell>
          <cell r="BX1" t="str">
            <v>目標外成果３－評価者コメント</v>
          </cell>
          <cell r="BY1" t="str">
            <v>目標外成果３－評価者評価</v>
          </cell>
          <cell r="BZ1" t="str">
            <v>目標外成果４－評価者コメント</v>
          </cell>
          <cell r="CA1" t="str">
            <v>目標外成果４－評価者評価</v>
          </cell>
          <cell r="CB1" t="str">
            <v>開発目標１－目標内容</v>
          </cell>
          <cell r="CC1" t="str">
            <v>開発目標１－評価者評価</v>
          </cell>
          <cell r="CD1" t="str">
            <v>開発目標２－目標内容</v>
          </cell>
          <cell r="CE1" t="str">
            <v>開発目標２－評価者評価</v>
          </cell>
          <cell r="CF1" t="str">
            <v>開発目標３－目標内容</v>
          </cell>
          <cell r="CG1" t="str">
            <v>開発目標３－評価者評価</v>
          </cell>
          <cell r="CH1" t="str">
            <v>行動規範１－評価者評価</v>
          </cell>
          <cell r="CI1" t="str">
            <v>行動規範２－評価者評価</v>
          </cell>
          <cell r="CJ1" t="str">
            <v>行動規範３－評価者評価</v>
          </cell>
          <cell r="CK1" t="str">
            <v>総評－１次評価者コメント</v>
          </cell>
          <cell r="CL1" t="str">
            <v>総評－１次評価者評価</v>
          </cell>
          <cell r="CM1" t="str">
            <v>総評－２次評価者コメント</v>
          </cell>
          <cell r="CN1" t="str">
            <v>総評－２次評価者評価</v>
          </cell>
          <cell r="CO1" t="str">
            <v>最終評価</v>
          </cell>
          <cell r="CP1" t="str">
            <v>賞与成績_前期決定成績</v>
          </cell>
          <cell r="CQ1" t="str">
            <v>目標評価対象者区分</v>
          </cell>
          <cell r="CR1" t="str">
            <v>会社管理元本部勤労コード</v>
          </cell>
          <cell r="CS1" t="str">
            <v>会社順コード</v>
          </cell>
        </row>
        <row r="2">
          <cell r="A2">
            <v>792239</v>
          </cell>
          <cell r="B2" t="str">
            <v>山田　浩史　　　　　</v>
          </cell>
          <cell r="C2">
            <v>12</v>
          </cell>
          <cell r="D2">
            <v>10</v>
          </cell>
          <cell r="E2" t="str">
            <v>本社機構　　　　　　</v>
          </cell>
          <cell r="F2">
            <v>164</v>
          </cell>
          <cell r="G2">
            <v>180500040</v>
          </cell>
          <cell r="H2" t="str">
            <v>経理）主計　　　　　</v>
          </cell>
          <cell r="I2">
            <v>31</v>
          </cell>
          <cell r="J2" t="str">
            <v>主事補　　　　　</v>
          </cell>
          <cell r="K2" t="str">
            <v>有</v>
          </cell>
          <cell r="L2">
            <v>1998</v>
          </cell>
          <cell r="M2">
            <v>1</v>
          </cell>
          <cell r="N2">
            <v>1</v>
          </cell>
          <cell r="O2">
            <v>3</v>
          </cell>
          <cell r="P2">
            <v>830201</v>
          </cell>
          <cell r="Q2" t="str">
            <v>吉田　直樹　　　　　</v>
          </cell>
          <cell r="R2" t="str">
            <v>担当課長　　　　　　</v>
          </cell>
          <cell r="S2">
            <v>760011</v>
          </cell>
          <cell r="T2" t="str">
            <v>加藤　和彦　　　　　</v>
          </cell>
          <cell r="U2" t="str">
            <v>統括部長　　　　　　</v>
          </cell>
          <cell r="V2">
            <v>45</v>
          </cell>
          <cell r="W2" t="str">
            <v xml:space="preserve">【決算月末締切対応】　１．共通部門(総務・人事・資材)との対応方法決定／アナウンス　２．工場キャラバンによる進捗状況確認とフォロー　３．固定資産業務対応手続きのまとめ／説明会の実施                                                                                                                                                                  </v>
          </cell>
          <cell r="X2" t="str">
            <v>4</v>
          </cell>
          <cell r="Y2" t="str">
            <v xml:space="preserve">各地区の経理部門／関連部門との橋渡しとなり業務の問題点の洗い出しと見直し、月末締めへの対応策等の検討に積極的に参画するとともに一連の周知徹底の諸施策の企画・実行・取りまとめに取り組んだことを評価します。                                                                                                                                                          </v>
          </cell>
          <cell r="Z2" t="str">
            <v>4</v>
          </cell>
          <cell r="AA2">
            <v>45</v>
          </cell>
          <cell r="AB2" t="str">
            <v xml:space="preserve">【Ｊｕｓｔ（経理ＥＤＩセンタ）構築】　１．Ｊｕｓｔの機能検討（Ｗｅｂ／ホスト／既存システム連携機能改善）　２．展開資料の作成（概説／ハンドブックの作成）とアナウンス（関連システム部門へ　　　の説明会、関連部門／経理部門業務担当者への説明会、他）                                                                                                </v>
          </cell>
          <cell r="AC2" t="str">
            <v>4</v>
          </cell>
          <cell r="AD2" t="str">
            <v xml:space="preserve">経理部門のみならず関連部門、システム部門などユーザーの立場にたってデイリー処理への足掛かりとなる仕組みの企画・実現に取り組んだことを評価します。                                                                                                                                                                                       </v>
          </cell>
          <cell r="AE2" t="str">
            <v>4</v>
          </cell>
          <cell r="AF2">
            <v>10</v>
          </cell>
          <cell r="AG2" t="str">
            <v xml:space="preserve">【既存システム改善】　１．財務会計（ＧＬ）・２次／３次仕訳の運用／帳票見直し・次月用マスタメンテ機能　２．買掛金システム（支払条件変更、支払保留対応）                                                                                                                                                                                    </v>
          </cell>
          <cell r="AH2" t="str">
            <v>3</v>
          </cell>
          <cell r="AI2" t="str">
            <v xml:space="preserve">地道な業務ではあるが積極的に取り組んでいただきました。                                                                                                                                                                                                                                    </v>
          </cell>
          <cell r="AJ2" t="str">
            <v>3</v>
          </cell>
          <cell r="BT2" t="str">
            <v xml:space="preserve">                                                                                                                                                                                                                                                               </v>
          </cell>
          <cell r="BV2" t="str">
            <v xml:space="preserve">                                                                                                                                                                                                                                                               </v>
          </cell>
          <cell r="BX2" t="str">
            <v xml:space="preserve">                                                                                                                                                                                                                                                               </v>
          </cell>
          <cell r="BZ2" t="str">
            <v xml:space="preserve">                                                                                                                                                                                                                                                               </v>
          </cell>
          <cell r="CK2" t="str">
            <v xml:space="preserve">関連部門／関連システム／経理部門の橋渡しとなり、月末締め移行へのプロジェクトを短期間でかつ強力に推進したことを評価します。                                                                                                                                                                                                  </v>
          </cell>
          <cell r="CL2" t="str">
            <v>ＳＡ</v>
          </cell>
          <cell r="CM2" t="str">
            <v>月末締め移行の推進に当たり現行実務の問題点指摘と標準化を図り10月決算に間にあうまで短期間で追い込めた点は予想以上。今後のDAILY処理促進、固定資産等の課題も今期以上の達成を期待します。</v>
          </cell>
          <cell r="CN2" t="str">
            <v>ＳＡ</v>
          </cell>
          <cell r="CO2" t="str">
            <v>ＳＡ</v>
          </cell>
          <cell r="CP2" t="str">
            <v>A</v>
          </cell>
          <cell r="CQ2">
            <v>2</v>
          </cell>
          <cell r="CR2">
            <v>12</v>
          </cell>
          <cell r="CS2">
            <v>10</v>
          </cell>
        </row>
        <row r="3">
          <cell r="A3">
            <v>840116</v>
          </cell>
          <cell r="B3" t="str">
            <v>鈴木　伸二　　　　　</v>
          </cell>
          <cell r="C3">
            <v>12</v>
          </cell>
          <cell r="D3">
            <v>10</v>
          </cell>
          <cell r="E3" t="str">
            <v>本社機構　　　　　　</v>
          </cell>
          <cell r="F3">
            <v>1330</v>
          </cell>
          <cell r="G3">
            <v>170500000</v>
          </cell>
          <cell r="H3" t="str">
            <v>財務部　　　　　　　</v>
          </cell>
          <cell r="I3">
            <v>31</v>
          </cell>
          <cell r="J3" t="str">
            <v>主事補　　　　　</v>
          </cell>
          <cell r="K3" t="str">
            <v>有</v>
          </cell>
          <cell r="L3">
            <v>1998</v>
          </cell>
          <cell r="M3">
            <v>1</v>
          </cell>
          <cell r="N3">
            <v>1</v>
          </cell>
          <cell r="O3">
            <v>3</v>
          </cell>
          <cell r="P3">
            <v>721423</v>
          </cell>
          <cell r="Q3" t="str">
            <v>家本　健一　　　　　</v>
          </cell>
          <cell r="R3" t="str">
            <v>担当課長　　　　　　</v>
          </cell>
          <cell r="S3">
            <v>730441</v>
          </cell>
          <cell r="T3" t="str">
            <v>安達　敏夫　　　　　</v>
          </cell>
          <cell r="U3" t="str">
            <v>統括部長　　　　　　</v>
          </cell>
          <cell r="V3">
            <v>65</v>
          </cell>
          <cell r="W3" t="str">
            <v xml:space="preserve">回収遅延額の削減・回収遅延額月平均1,950百万円以下・回収遅延率0.80%以内、前年度比-200百万円の削減・6ヶ月以上の長期回収遅延発生の撲滅                                                                                                                                                                                      </v>
          </cell>
          <cell r="X3" t="str">
            <v>5</v>
          </cell>
          <cell r="Y3" t="str">
            <v xml:space="preserve">営業幹部社員と直接ヒヤリングシ、また、調査方法等に工夫をし、削減に努めました。                                                                                                                                                                                                                        </v>
          </cell>
          <cell r="Z3" t="str">
            <v>5</v>
          </cell>
          <cell r="AA3">
            <v>25</v>
          </cell>
          <cell r="AB3" t="str">
            <v xml:space="preserve">名義貸管理の強化・名義貸の管理方法の変更及び運用ルールの制度化・名義貸依頼レポートの定型化による請求方法の明確化・未請求/回収遅延/未払の定期的営業への調査                                                                                                                                                                                 </v>
          </cell>
          <cell r="AC3" t="str">
            <v>4</v>
          </cell>
          <cell r="AD3" t="str">
            <v xml:space="preserve">来期より、運用ルールを崩さないよう、さらに工夫し、フォロー願います。                                                                                                                                                                                                                             </v>
          </cell>
          <cell r="AE3" t="str">
            <v>4</v>
          </cell>
          <cell r="AF3">
            <v>10</v>
          </cell>
          <cell r="AG3" t="str">
            <v xml:space="preserve">継続的残高整理・担当者からのヒヤリングによる問題顧客の把握とそのフォロー・長期未解決物件                                                                                                                                                                                                                   </v>
          </cell>
          <cell r="AH3" t="str">
            <v>4</v>
          </cell>
          <cell r="AI3" t="str">
            <v xml:space="preserve">さらに、部下に問題意識を持たせ、崩れないようルールの強化、工夫をしてください。                                                                                                                                                                                                                        </v>
          </cell>
          <cell r="AJ3" t="str">
            <v>4</v>
          </cell>
          <cell r="BT3" t="str">
            <v xml:space="preserve">早期、解決に向け、積極的、迅速に対応した。                                                                                                                                                                                                                                          </v>
          </cell>
          <cell r="BU3" t="str">
            <v>4</v>
          </cell>
          <cell r="BV3" t="str">
            <v xml:space="preserve">                                                                                                                                                                                                                                                               </v>
          </cell>
          <cell r="BX3" t="str">
            <v xml:space="preserve">                                                                                                                                                                                                                                                               </v>
          </cell>
          <cell r="BZ3" t="str">
            <v xml:space="preserve">                                                                                                                                                                                                                                                               </v>
          </cell>
          <cell r="CB3" t="str">
            <v>国内債権管理において、売上計上基準・支払条件・請求方法等の知識を身につける。</v>
          </cell>
          <cell r="CC3" t="str">
            <v>4</v>
          </cell>
          <cell r="CH3" t="str">
            <v>5</v>
          </cell>
          <cell r="CK3" t="str">
            <v xml:space="preserve">今期、国際グループより、配転し、新分野の業務の中、営業幹部との積極的に回収遅延問題に取り組み、回収遅延削減を図った。部下(担当女子)に対しても、積極的に回収遅延ヒヤリングに向かせ、意識向上に努めた。                                                                                                                                                            </v>
          </cell>
          <cell r="CL3" t="str">
            <v>Ａ　</v>
          </cell>
          <cell r="CM3" t="str">
            <v>回収遅延削減は目標を達成し大いに評価します。下期も、部下とのコミュニケーションよく一緒に遅延削減・業務改善を行い、債権管理の強化を期待します。</v>
          </cell>
          <cell r="CN3" t="str">
            <v>Ａ　</v>
          </cell>
          <cell r="CO3" t="str">
            <v>Ａ　</v>
          </cell>
          <cell r="CP3" t="str">
            <v>C</v>
          </cell>
          <cell r="CQ3">
            <v>2</v>
          </cell>
          <cell r="CR3">
            <v>12</v>
          </cell>
          <cell r="CS3">
            <v>10</v>
          </cell>
        </row>
        <row r="4">
          <cell r="A4">
            <v>850064</v>
          </cell>
          <cell r="B4" t="str">
            <v>角舘　善道　　　　　</v>
          </cell>
          <cell r="C4">
            <v>12</v>
          </cell>
          <cell r="D4">
            <v>10</v>
          </cell>
          <cell r="E4" t="str">
            <v>本社機構　　　　　　</v>
          </cell>
          <cell r="F4">
            <v>1330</v>
          </cell>
          <cell r="G4">
            <v>170500000</v>
          </cell>
          <cell r="H4" t="str">
            <v>財務部　　　　　　　</v>
          </cell>
          <cell r="I4">
            <v>31</v>
          </cell>
          <cell r="J4" t="str">
            <v>主事補　　　　　</v>
          </cell>
          <cell r="K4" t="str">
            <v>有</v>
          </cell>
          <cell r="L4">
            <v>1998</v>
          </cell>
          <cell r="M4">
            <v>1</v>
          </cell>
          <cell r="N4">
            <v>1</v>
          </cell>
          <cell r="O4">
            <v>3</v>
          </cell>
          <cell r="P4">
            <v>820187</v>
          </cell>
          <cell r="Q4" t="str">
            <v>中筋　一郎　　　　　</v>
          </cell>
          <cell r="R4" t="str">
            <v>担当課長　　　　　　</v>
          </cell>
          <cell r="S4">
            <v>730441</v>
          </cell>
          <cell r="T4" t="str">
            <v>安達　敏夫　　　　　</v>
          </cell>
          <cell r="U4" t="str">
            <v>統括部長　　　　　　</v>
          </cell>
          <cell r="V4">
            <v>45</v>
          </cell>
          <cell r="W4" t="str">
            <v xml:space="preserve">CashManagementSystemの確立(1)ﾈｯﾃｨﾝｸﾞの見直し:利点の洗直し､ﾈｯﾃｨﾝｸﾞ･ｾﾝﾀｰ機能とｾｷｭﾘﾃｨの確定､ｾﾝﾀｰ口座の設置(2)ﾌﾟｰﾘﾝｸﾞ･ｼｽﾃﾑの確立:Europe,Asia,Americaの3極に地域分けを行いﾌﾟｰﾘﾝｸﾞ･ｼｽﾃﾑを導入                                                                                                                </v>
          </cell>
          <cell r="X4" t="str">
            <v>5</v>
          </cell>
          <cell r="Y4" t="str">
            <v xml:space="preserve">債権管理強化の課題に専念した事により、期待した成果を上げる事が出来なかった。来期以降の継続的な課題として力を充分発揮してくれる事を期待する。                                                                                                                                                                                         </v>
          </cell>
          <cell r="Z4" t="str">
            <v>3</v>
          </cell>
          <cell r="AA4">
            <v>25</v>
          </cell>
          <cell r="AB4" t="str">
            <v xml:space="preserve">債権管理手続の全面的な見直しによる管理業務の質の向上                                                                                                                                                                                                                                     </v>
          </cell>
          <cell r="AC4" t="str">
            <v>5</v>
          </cell>
          <cell r="AD4" t="str">
            <v xml:space="preserve">新人2人を抱えながらも、債権管理手続き全般に渡って見直しをした結果、業務改善・回収遅延の削減・質の向上等大きな成果を上げた。                                                                                                                                                                                                 </v>
          </cell>
          <cell r="AE4" t="str">
            <v>5</v>
          </cell>
          <cell r="AF4">
            <v>20</v>
          </cell>
          <cell r="AG4" t="str">
            <v xml:space="preserve">海外子会社の借入金削減(1)海外子会社のAgingﾘｽﾄ管理(売掛金､棚卸)を通じて、資産管理を行う。(2)不良債権､不良棚卸資産の削減を指導する。資産の圧縮を図り回転を高めることで、借入金の削減を行う。                                                                                                                                                         </v>
          </cell>
          <cell r="AH4" t="str">
            <v>4</v>
          </cell>
          <cell r="AI4" t="str">
            <v xml:space="preserve">販売子会社を中心に各拠点の指導に努めた事は評価する。業務知識の無いスタッフを抱え、教育だけで手一杯であったのは残念であるが来期以降を期待したい。                                                                                                                                                                                       </v>
          </cell>
          <cell r="AJ4" t="str">
            <v>3</v>
          </cell>
          <cell r="AK4">
            <v>10</v>
          </cell>
          <cell r="AL4" t="str">
            <v xml:space="preserve">情報担当回収遅延の上期平均残高を前期末比にて60%削減。ｸﾞﾙｰﾌﾟ内の資金還流を健全化するもの。                                                                                                                                                                                                              </v>
          </cell>
          <cell r="AM4" t="str">
            <v>4</v>
          </cell>
          <cell r="AN4" t="str">
            <v xml:space="preserve">アジア・ヨーロッパについては、目標を達成した。請求ﾃﾞｰﾀの整備・事前確認等債権管理全般の手続きの見直し、教育の成果であり評価できる。                                                                                                                                                                                            </v>
          </cell>
          <cell r="AO4" t="str">
            <v>4</v>
          </cell>
          <cell r="BT4" t="str">
            <v xml:space="preserve">新人2人への指導を充分に行なった。                                                                                                                                                                                                                                              </v>
          </cell>
          <cell r="BU4" t="str">
            <v>4</v>
          </cell>
          <cell r="BV4" t="str">
            <v xml:space="preserve">                                                                                                                                                                                                                                                               </v>
          </cell>
          <cell r="BX4" t="str">
            <v xml:space="preserve">                                                                                                                                                                                                                                                               </v>
          </cell>
          <cell r="BZ4" t="str">
            <v xml:space="preserve">                                                                                                                                                                                                                                                               </v>
          </cell>
          <cell r="CI4" t="str">
            <v>5</v>
          </cell>
          <cell r="CK4" t="str">
            <v xml:space="preserve">部下・営業等への教育・指導は評価すべき成果を上げた。結果として回収遅延の削減・請求手続きの削減等債権管理強化では、満足のいく結果を上げた。積み残しに終わったCMS等来期以降の課題として、取り組んで欲しい。                                                                                                                                                         </v>
          </cell>
          <cell r="CL4" t="str">
            <v>Ａ　</v>
          </cell>
          <cell r="CM4" t="str">
            <v>部下指導・債権管理強化に積極的に取り組んだ事を評価します。下期も部下とのｺﾐｭﾆｹｰｼｮﾝよく一緒に業務改善・遅延削減に取り組み、債権管理の強化を期待します。</v>
          </cell>
          <cell r="CN4" t="str">
            <v>Ａ　</v>
          </cell>
          <cell r="CO4" t="str">
            <v>Ａ　</v>
          </cell>
          <cell r="CP4" t="str">
            <v>A</v>
          </cell>
          <cell r="CQ4">
            <v>2</v>
          </cell>
          <cell r="CR4">
            <v>12</v>
          </cell>
          <cell r="CS4">
            <v>10</v>
          </cell>
        </row>
        <row r="5">
          <cell r="A5">
            <v>860054</v>
          </cell>
          <cell r="B5" t="str">
            <v>加藤　昌男　　　　　</v>
          </cell>
          <cell r="C5">
            <v>12</v>
          </cell>
          <cell r="D5">
            <v>10</v>
          </cell>
          <cell r="E5" t="str">
            <v>本社機構　　　　　　</v>
          </cell>
          <cell r="F5">
            <v>1330</v>
          </cell>
          <cell r="G5">
            <v>170500000</v>
          </cell>
          <cell r="H5" t="str">
            <v>財務部　　　　　　　</v>
          </cell>
          <cell r="I5">
            <v>31</v>
          </cell>
          <cell r="J5" t="str">
            <v>主事補　　　　　</v>
          </cell>
          <cell r="K5" t="str">
            <v>有</v>
          </cell>
          <cell r="L5">
            <v>1998</v>
          </cell>
          <cell r="M5">
            <v>1</v>
          </cell>
          <cell r="N5">
            <v>1</v>
          </cell>
          <cell r="O5">
            <v>3</v>
          </cell>
          <cell r="P5">
            <v>730441</v>
          </cell>
          <cell r="Q5" t="str">
            <v>安達　敏夫　　　　　</v>
          </cell>
          <cell r="R5" t="str">
            <v>統括部長　　　　　　</v>
          </cell>
          <cell r="S5">
            <v>730441</v>
          </cell>
          <cell r="T5" t="str">
            <v>安達　敏夫　　　　　</v>
          </cell>
          <cell r="U5" t="str">
            <v>統括部長　　　　　　</v>
          </cell>
          <cell r="V5">
            <v>50</v>
          </cell>
          <cell r="W5" t="str">
            <v xml:space="preserve">資金調達の実施・国内普通社債の発行（社債償還資金）・包括決議方式導入により、より機動性を図る                                                                                                                                                                                                                 </v>
          </cell>
          <cell r="X5" t="str">
            <v>4</v>
          </cell>
          <cell r="Y5" t="str">
            <v xml:space="preserve">上記の通り評価します。下期も継続推進して下さい。                                                                                                                                                                                                                                       </v>
          </cell>
          <cell r="Z5" t="str">
            <v>4</v>
          </cell>
          <cell r="AA5">
            <v>35</v>
          </cell>
          <cell r="AB5" t="str">
            <v xml:space="preserve">有利子負債の増加抑制・債権売却額の増加による抑制・設備購入におけるリ－ス活用の検討                                                                                                                                                                                                                      </v>
          </cell>
          <cell r="AC5" t="str">
            <v>4</v>
          </cell>
          <cell r="AD5" t="str">
            <v xml:space="preserve">上記の通り評価します。下期も継続して推進して下さい。                                                                                                                                                                                                                                     </v>
          </cell>
          <cell r="AE5" t="str">
            <v>4</v>
          </cell>
          <cell r="AF5">
            <v>15</v>
          </cell>
          <cell r="AG5" t="str">
            <v xml:space="preserve">事務効率化の推進・公共料金支払方法の変更（一括自動引落）                                                                                                                                                                                                                                   </v>
          </cell>
          <cell r="AH5" t="str">
            <v>4</v>
          </cell>
          <cell r="AI5" t="str">
            <v xml:space="preserve">下期に推進して下さい。                                                                                                                                                                                                                                                    </v>
          </cell>
          <cell r="AJ5" t="str">
            <v>3</v>
          </cell>
          <cell r="BT5" t="str">
            <v xml:space="preserve">左記の通り。                                                                                                                                                                                                                                                         </v>
          </cell>
          <cell r="BU5" t="str">
            <v>4</v>
          </cell>
          <cell r="BV5" t="str">
            <v xml:space="preserve">                                                                                                                                                                                                                                                               </v>
          </cell>
          <cell r="BX5" t="str">
            <v xml:space="preserve">                                                                                                                                                                                                                                                               </v>
          </cell>
          <cell r="BZ5" t="str">
            <v xml:space="preserve">                                                                                                                                                                                                                                                               </v>
          </cell>
          <cell r="CB5" t="str">
            <v>金融機関との交渉能力の向上</v>
          </cell>
          <cell r="CC5" t="str">
            <v>4</v>
          </cell>
          <cell r="CD5" t="str">
            <v>経営分析の能力開発（財務指標の分析等）</v>
          </cell>
          <cell r="CE5" t="str">
            <v>3</v>
          </cell>
          <cell r="CH5" t="str">
            <v>4</v>
          </cell>
          <cell r="CI5" t="str">
            <v>4</v>
          </cell>
          <cell r="CJ5" t="str">
            <v>4</v>
          </cell>
          <cell r="CK5" t="str">
            <v xml:space="preserve">左記の通り調達コスト削減等を評価します。下期も継続推進して下さい。                                                                                                                                                                                                                              </v>
          </cell>
          <cell r="CL5" t="str">
            <v>Ａ　</v>
          </cell>
          <cell r="CN5" t="str">
            <v>　　</v>
          </cell>
          <cell r="CO5" t="str">
            <v>Ａ　</v>
          </cell>
          <cell r="CP5" t="str">
            <v>A</v>
          </cell>
          <cell r="CQ5">
            <v>2</v>
          </cell>
          <cell r="CR5">
            <v>12</v>
          </cell>
          <cell r="CS5">
            <v>10</v>
          </cell>
        </row>
        <row r="6">
          <cell r="A6">
            <v>890046</v>
          </cell>
          <cell r="B6" t="str">
            <v>岡田　利明　　　　　</v>
          </cell>
          <cell r="C6">
            <v>12</v>
          </cell>
          <cell r="D6">
            <v>10</v>
          </cell>
          <cell r="E6" t="str">
            <v>本社機構　　　　　　</v>
          </cell>
          <cell r="F6">
            <v>1330</v>
          </cell>
          <cell r="G6">
            <v>170500000</v>
          </cell>
          <cell r="H6" t="str">
            <v>財務部　　　　　　　</v>
          </cell>
          <cell r="I6">
            <v>31</v>
          </cell>
          <cell r="J6" t="str">
            <v>主事補　　　　　</v>
          </cell>
          <cell r="K6" t="str">
            <v>有</v>
          </cell>
          <cell r="L6">
            <v>1998</v>
          </cell>
          <cell r="M6">
            <v>1</v>
          </cell>
          <cell r="N6">
            <v>1</v>
          </cell>
          <cell r="O6">
            <v>3</v>
          </cell>
          <cell r="P6">
            <v>730441</v>
          </cell>
          <cell r="Q6" t="str">
            <v>安達　敏夫　　　　　</v>
          </cell>
          <cell r="R6" t="str">
            <v>統括部長　　　　　　</v>
          </cell>
          <cell r="S6">
            <v>730441</v>
          </cell>
          <cell r="T6" t="str">
            <v>安達　敏夫　　　　　</v>
          </cell>
          <cell r="U6" t="str">
            <v>統括部長　　　　　　</v>
          </cell>
          <cell r="V6">
            <v>40</v>
          </cell>
          <cell r="W6" t="str">
            <v xml:space="preserve">低コストの資金調達と機動的な調達体制の実現。社債・CPの発行や銀行借入の更新時に、より低いコストの資金を安定的に集められる調達体制を整える。また有利子負債の削減を図るため、債権売却の拡大及びリ-ス導入を検討。                                                                                                                                       </v>
          </cell>
          <cell r="X6" t="str">
            <v>4</v>
          </cell>
          <cell r="Y6" t="str">
            <v xml:space="preserve">上記の通り評価します。下期も継続推進して下さい。                                                                                                                                                                                                                                       </v>
          </cell>
          <cell r="Z6" t="str">
            <v>4</v>
          </cell>
          <cell r="AA6">
            <v>45</v>
          </cell>
          <cell r="AB6" t="str">
            <v xml:space="preserve">『企業内銀行』の検討。『企業内銀行』の定義付けを行い、資金効率を高める具体的な方策を探る。                                                                                                                                                                                                                  </v>
          </cell>
          <cell r="AC6" t="str">
            <v>5</v>
          </cell>
          <cell r="AD6" t="str">
            <v xml:space="preserve">上記の通り評価します。下期も継続推進願います。                                                                                                                                                                                                                                        </v>
          </cell>
          <cell r="AE6" t="str">
            <v>4</v>
          </cell>
          <cell r="AF6">
            <v>15</v>
          </cell>
          <cell r="AG6" t="str">
            <v xml:space="preserve">資金運用業務の効率化。デイリ-の運用業務について、より精度の高い資金予測をベ-スに効率化を行う。                                                                                                                                                                                                               </v>
          </cell>
          <cell r="AH6" t="str">
            <v>4</v>
          </cell>
          <cell r="AI6" t="str">
            <v xml:space="preserve">下期に成果を期待します。                                                                                                                                                                                                                                                   </v>
          </cell>
          <cell r="AJ6" t="str">
            <v>3</v>
          </cell>
          <cell r="BT6" t="str">
            <v xml:space="preserve">左記の通り。                                                                                                                                                                                                                                                         </v>
          </cell>
          <cell r="BU6" t="str">
            <v>3</v>
          </cell>
          <cell r="BV6" t="str">
            <v xml:space="preserve">                                                                                                                                                                                                                                                               </v>
          </cell>
          <cell r="BX6" t="str">
            <v xml:space="preserve">                                                                                                                                                                                                                                                               </v>
          </cell>
          <cell r="BZ6" t="str">
            <v xml:space="preserve">                                                                                                                                                                                                                                                               </v>
          </cell>
          <cell r="CB6" t="str">
            <v>日本の金融市場に関する情報・知識の習得</v>
          </cell>
          <cell r="CC6" t="str">
            <v>3</v>
          </cell>
          <cell r="CH6" t="str">
            <v>3</v>
          </cell>
          <cell r="CI6" t="str">
            <v>3</v>
          </cell>
          <cell r="CJ6" t="str">
            <v>3</v>
          </cell>
          <cell r="CK6" t="str">
            <v xml:space="preserve">部下とのコミュニケーションよく資金Gのレベルアップを期待します。                                                                                                                                                                                                                               </v>
          </cell>
          <cell r="CL6" t="str">
            <v>Ａ　</v>
          </cell>
          <cell r="CN6" t="str">
            <v>　　</v>
          </cell>
          <cell r="CO6" t="str">
            <v>Ａ　</v>
          </cell>
          <cell r="CP6" t="str">
            <v>A</v>
          </cell>
          <cell r="CQ6">
            <v>2</v>
          </cell>
          <cell r="CR6">
            <v>12</v>
          </cell>
          <cell r="CS6">
            <v>10</v>
          </cell>
        </row>
        <row r="7">
          <cell r="A7">
            <v>900226</v>
          </cell>
          <cell r="B7" t="str">
            <v>土方　康弘　　　　　</v>
          </cell>
          <cell r="C7">
            <v>12</v>
          </cell>
          <cell r="D7">
            <v>10</v>
          </cell>
          <cell r="E7" t="str">
            <v>本社機構　　　　　　</v>
          </cell>
          <cell r="F7">
            <v>1330</v>
          </cell>
          <cell r="G7">
            <v>170500000</v>
          </cell>
          <cell r="H7" t="str">
            <v>財務部　　　　　　　</v>
          </cell>
          <cell r="I7">
            <v>31</v>
          </cell>
          <cell r="J7" t="str">
            <v>主事補　　　　　</v>
          </cell>
          <cell r="K7" t="str">
            <v>　</v>
          </cell>
          <cell r="L7">
            <v>1998</v>
          </cell>
          <cell r="M7">
            <v>1</v>
          </cell>
          <cell r="N7">
            <v>1</v>
          </cell>
          <cell r="O7">
            <v>3</v>
          </cell>
          <cell r="P7">
            <v>742651</v>
          </cell>
          <cell r="Q7" t="str">
            <v>高田　敬二　　　　　</v>
          </cell>
          <cell r="R7" t="str">
            <v>担当課長　　　　　　</v>
          </cell>
          <cell r="S7">
            <v>730441</v>
          </cell>
          <cell r="T7" t="str">
            <v>安達　敏夫　　　　　</v>
          </cell>
          <cell r="U7" t="str">
            <v>統括部長　　　　　　</v>
          </cell>
          <cell r="V7">
            <v>40</v>
          </cell>
          <cell r="W7" t="str">
            <v xml:space="preserve">新債権管理システム構築98年下期に請求系､99年下期に帳簿系の新システムを構築･運用開始する｡今期中に請求系の要件確定･設計を終了させ､プログラム開発の殆どを終了させる｡                                                                                                                                                                          </v>
          </cell>
          <cell r="X7" t="str">
            <v>5</v>
          </cell>
          <cell r="Y7" t="str">
            <v xml:space="preserve">システム側の遅れに対しレビュー回数を増やす等適切な対応を行い単なる遅延挽回のみでなく品質を落とさない考えは評価出来ます。                                                                                                                                                                                                   </v>
          </cell>
          <cell r="Z7" t="str">
            <v>4</v>
          </cell>
          <cell r="AA7">
            <v>25</v>
          </cell>
          <cell r="AB7" t="str">
            <v xml:space="preserve">回収遅延調査回答連携回収遅延のデｰタを営業･FS部門と共有し､調査依頼･回答をシステム化して､デｰタの有効活用により､営業･FS･債権管理各部門での管理強化並びにペｰパｰレス化を図る｡                                                                                                                                                                   </v>
          </cell>
          <cell r="AC7" t="str">
            <v>5</v>
          </cell>
          <cell r="AD7" t="str">
            <v xml:space="preserve">全く新しいシステムに対し財務部門の要件を的確に伝え、予定通りの開発を進めたことは評価出来ます。                                                                                                                                                                                                                </v>
          </cell>
          <cell r="AE7" t="str">
            <v>5</v>
          </cell>
          <cell r="AF7">
            <v>25</v>
          </cell>
          <cell r="AG7" t="str">
            <v xml:space="preserve">本社･支社2000年対応本社･支社の債権管理システムの西暦2000年対応を行う｡現行システムに対して､利用者の混乱がないように､また改造にできるだけ工数をかけない形で対応していく｡                                                                                                                                                                     </v>
          </cell>
          <cell r="AH7" t="str">
            <v>3</v>
          </cell>
          <cell r="AI7" t="str">
            <v xml:space="preserve">支社の運用開始にあたっては問題なく移行運用開始できたことは十分評価出来ます。引続き本社の対応を願います。                                                                                                                                                                                                           </v>
          </cell>
          <cell r="AJ7" t="str">
            <v>3</v>
          </cell>
          <cell r="AK7">
            <v>10</v>
          </cell>
          <cell r="AL7" t="str">
            <v xml:space="preserve">会社マスタ整備全社共通の顧客マスタである会社マスタで､顧客情報の重複を整備していく｡                                                                                                                                                                                                                     </v>
          </cell>
          <cell r="AM7" t="str">
            <v>4</v>
          </cell>
          <cell r="AN7" t="str">
            <v xml:space="preserve">FIRSTのスケジュールに合わせた対応が依頼出来たことと、件数の大幅増に対しての遅延を最小に出来たことは評価出来ます。                                                                                                                                                                                                    </v>
          </cell>
          <cell r="AO7" t="str">
            <v>4</v>
          </cell>
          <cell r="BT7" t="str">
            <v xml:space="preserve">支社業務の効率化に寄与していることは評価出来ます。                                                                                                                                                                                                                                      </v>
          </cell>
          <cell r="BU7" t="str">
            <v>4</v>
          </cell>
          <cell r="BV7" t="str">
            <v xml:space="preserve">                                                                                                                                                                                                                                                               </v>
          </cell>
          <cell r="BX7" t="str">
            <v xml:space="preserve">                                                                                                                                                                                                                                                               </v>
          </cell>
          <cell r="BZ7" t="str">
            <v xml:space="preserve">                                                                                                                                                                                                                                                               </v>
          </cell>
          <cell r="CB7" t="str">
            <v>最新のシステム事例や技術等の情報を収集し､業務に役立てる｡</v>
          </cell>
          <cell r="CC7" t="str">
            <v>4</v>
          </cell>
          <cell r="CH7" t="str">
            <v>4</v>
          </cell>
          <cell r="CI7" t="str">
            <v>4</v>
          </cell>
          <cell r="CJ7" t="str">
            <v>4</v>
          </cell>
          <cell r="CK7" t="str">
            <v xml:space="preserve">業務が輻輳する中、期途中からFIRSTの実質的なキーマンとしてプロジェクトを進めており財務側の要件取りまとめ・開発部隊への要件提示と、若干のスケジュールの遅れは有るが大きな混乱も無く進めていることは評価出来ます。                                                                                                                                                     </v>
          </cell>
          <cell r="CL7" t="str">
            <v>Ａ　</v>
          </cell>
          <cell r="CM7" t="str">
            <v>期途中からの実質的な財務部門の取りまとめを行い、大きな混乱も無く進めて居る事は評価出来ます。来期のFIRST立ち上げに向け遅れの無いよう進めて下さい。</v>
          </cell>
          <cell r="CN7" t="str">
            <v>Ａ　</v>
          </cell>
          <cell r="CO7" t="str">
            <v>Ａ　</v>
          </cell>
          <cell r="CP7" t="str">
            <v>B</v>
          </cell>
          <cell r="CQ7">
            <v>2</v>
          </cell>
          <cell r="CR7">
            <v>12</v>
          </cell>
          <cell r="CS7">
            <v>10</v>
          </cell>
        </row>
        <row r="8">
          <cell r="A8">
            <v>860084</v>
          </cell>
          <cell r="B8" t="str">
            <v>小熊　光　　　　　　</v>
          </cell>
          <cell r="C8">
            <v>12</v>
          </cell>
          <cell r="D8">
            <v>10</v>
          </cell>
          <cell r="E8" t="str">
            <v>本社機構　　　　　　</v>
          </cell>
          <cell r="F8">
            <v>10</v>
          </cell>
          <cell r="G8">
            <v>180500020</v>
          </cell>
          <cell r="H8" t="str">
            <v>経理）会計　　　　　</v>
          </cell>
          <cell r="I8">
            <v>31</v>
          </cell>
          <cell r="J8" t="str">
            <v>主事補　　　　　</v>
          </cell>
          <cell r="K8" t="str">
            <v>有</v>
          </cell>
          <cell r="L8">
            <v>1998</v>
          </cell>
          <cell r="M8">
            <v>1</v>
          </cell>
          <cell r="N8">
            <v>1</v>
          </cell>
          <cell r="O8">
            <v>3</v>
          </cell>
          <cell r="P8">
            <v>780030</v>
          </cell>
          <cell r="Q8" t="str">
            <v>小林　稔　　　　　　</v>
          </cell>
          <cell r="R8" t="str">
            <v>課長　　　　　　　　</v>
          </cell>
          <cell r="S8">
            <v>760011</v>
          </cell>
          <cell r="T8" t="str">
            <v>加藤　和彦　　　　　</v>
          </cell>
          <cell r="U8" t="str">
            <v>統括部長　　　　　　</v>
          </cell>
          <cell r="V8">
            <v>50</v>
          </cell>
          <cell r="W8" t="str">
            <v xml:space="preserve">人件費関連業務の改善1.給料精算業務2.賞与精算業務3.退職金支給業務                                                                                                                                                                                                                            </v>
          </cell>
          <cell r="X8" t="str">
            <v>4</v>
          </cell>
          <cell r="Y8" t="str">
            <v xml:space="preserve">個別出向者給料のデータ化は工数の効率化の面で効果が大きい。今後もマニュアル処理のデータ化を推進して下さい。                                                                                                                                                                                                          </v>
          </cell>
          <cell r="Z8" t="str">
            <v>4</v>
          </cell>
          <cell r="AA8">
            <v>30</v>
          </cell>
          <cell r="AB8" t="str">
            <v xml:space="preserve">海外旅費関連業務の改善　１．海外渡航費精算業務　２．仮払金精算業務                                                                                                                                                                                                                              </v>
          </cell>
          <cell r="AC8" t="str">
            <v>4</v>
          </cell>
          <cell r="AD8" t="str">
            <v xml:space="preserve">海外渡航費については早急にシステム化を図って下さい。国際人事関連業務はほとんどがマニュアル処理であり、経理の業務効率化のカギとなっています。また人事の効率化を含め、お互いに最適な方法を早急に検討して下さい。                                                                                                                                                        </v>
          </cell>
          <cell r="AE8" t="str">
            <v>3</v>
          </cell>
          <cell r="AF8">
            <v>20</v>
          </cell>
          <cell r="AG8" t="str">
            <v xml:space="preserve">決算業務末締め対応　１．現状の業務見直し　２．末締め対応の推進                                                                                                                                                                                                                                </v>
          </cell>
          <cell r="AH8" t="str">
            <v>3</v>
          </cell>
          <cell r="AI8" t="str">
            <v xml:space="preserve">今後は実行段階での問題を確実にフォロー願います。                                                                                                                                                                                                                                       </v>
          </cell>
          <cell r="AJ8" t="str">
            <v>3</v>
          </cell>
          <cell r="BT8" t="str">
            <v xml:space="preserve">ﾍﾞﾃﾗﾝが退職し、新人の補充はあったものの全体の人員減の中で、無事に対応することができた。今後はより円滑に業務を遂行できるようﾏﾆｭｱﾙ処理のデータ化、システム化を推進し、業務の効率化を図って下さい。                                                                                                                                          </v>
          </cell>
          <cell r="BU8" t="str">
            <v>4</v>
          </cell>
          <cell r="BV8" t="str">
            <v xml:space="preserve">                                                                                                                                                                                                                                                               </v>
          </cell>
          <cell r="BX8" t="str">
            <v xml:space="preserve">                                                                                                                                                                                                                                                               </v>
          </cell>
          <cell r="BZ8" t="str">
            <v xml:space="preserve">                                                                                                                                                                                                                                                               </v>
          </cell>
          <cell r="CH8" t="str">
            <v>3</v>
          </cell>
          <cell r="CI8" t="str">
            <v>4</v>
          </cell>
          <cell r="CK8" t="str">
            <v xml:space="preserve">人員減については業務分担の見直し等で苦労したと思うが無事に対応することができた。今後は残されたﾏﾆｭｱﾙ業務のデータ化、システム化や、特例扱いとなっている業の改善を強力に推進して下さい。                                                                                                                                                                  </v>
          </cell>
          <cell r="CL8" t="str">
            <v>Ａ　</v>
          </cell>
          <cell r="CM8" t="str">
            <v>人員減の中業務の効率を予想以上に行い決算対応できた点は評価</v>
          </cell>
          <cell r="CN8" t="str">
            <v>Ａ　</v>
          </cell>
          <cell r="CO8" t="str">
            <v>Ａ　</v>
          </cell>
          <cell r="CP8" t="str">
            <v>A</v>
          </cell>
          <cell r="CQ8">
            <v>2</v>
          </cell>
          <cell r="CR8">
            <v>12</v>
          </cell>
          <cell r="CS8">
            <v>10</v>
          </cell>
        </row>
        <row r="9">
          <cell r="A9">
            <v>870196</v>
          </cell>
          <cell r="B9" t="str">
            <v>牧野　恭久　　　　　</v>
          </cell>
          <cell r="C9">
            <v>12</v>
          </cell>
          <cell r="D9">
            <v>10</v>
          </cell>
          <cell r="E9" t="str">
            <v>本社機構　　　　　　</v>
          </cell>
          <cell r="F9">
            <v>10</v>
          </cell>
          <cell r="G9">
            <v>180500020</v>
          </cell>
          <cell r="H9" t="str">
            <v>経理）会計　　　　　</v>
          </cell>
          <cell r="I9">
            <v>31</v>
          </cell>
          <cell r="J9" t="str">
            <v>主事補　　　　　</v>
          </cell>
          <cell r="K9" t="str">
            <v>有</v>
          </cell>
          <cell r="L9">
            <v>1998</v>
          </cell>
          <cell r="M9">
            <v>1</v>
          </cell>
          <cell r="N9">
            <v>1</v>
          </cell>
          <cell r="O9">
            <v>3</v>
          </cell>
          <cell r="P9">
            <v>780030</v>
          </cell>
          <cell r="Q9" t="str">
            <v>小林　稔　　　　　　</v>
          </cell>
          <cell r="R9" t="str">
            <v>課長　　　　　　　　</v>
          </cell>
          <cell r="S9">
            <v>760011</v>
          </cell>
          <cell r="T9" t="str">
            <v>加藤　和彦　　　　　</v>
          </cell>
          <cell r="U9" t="str">
            <v>統括部長　　　　　　</v>
          </cell>
          <cell r="V9">
            <v>40</v>
          </cell>
          <cell r="W9" t="str">
            <v xml:space="preserve">税制改正対応平成10年度税制改正に伴い経理手続きの通知、固定資産システムの改造を行う。                                                                                                                                                                                                                    </v>
          </cell>
          <cell r="X9" t="str">
            <v>4</v>
          </cell>
          <cell r="Y9" t="str">
            <v xml:space="preserve">移転価格調査で通信の価格が適正と評価されたことの意味は大きい。半導体についても当局の理解を得られるように頑張って下さい。税制改正では的確な指示で順調に対応することができた。今後もフォローをお願いします。                                                                                                                                                          </v>
          </cell>
          <cell r="Z9" t="str">
            <v>4</v>
          </cell>
          <cell r="AA9">
            <v>30</v>
          </cell>
          <cell r="AB9" t="str">
            <v xml:space="preserve">富士通東和エレクトロン合併対応富士通東和エレクトロンとの合併につき、合併仕訳を検討し、税務上の取扱いを検討する。                                                                                                                                                                                                       </v>
          </cell>
          <cell r="AC9" t="str">
            <v>5</v>
          </cell>
          <cell r="AD9" t="str">
            <v xml:space="preserve">短期間での大変難しいプロジェクトであったが、中心的な役割を担って、無事に合併までの実務を遂行できた。                                                                                                                                                                                                             </v>
          </cell>
          <cell r="AE9" t="str">
            <v>5</v>
          </cell>
          <cell r="AF9">
            <v>30</v>
          </cell>
          <cell r="AG9" t="str">
            <v xml:space="preserve">税務関連事項の質疑応答関係会社等からの税務関連の質問に対して回答する。                                                                                                                                                                                                                            </v>
          </cell>
          <cell r="AH9" t="str">
            <v>4</v>
          </cell>
          <cell r="AI9" t="str">
            <v xml:space="preserve">今後も時間的な負担は大きいと思いますが問題の事前防止の為、質問、疑問には相手の理解を得られるまで丁寧に答えて下さい。                                                                                                                                                                                                     </v>
          </cell>
          <cell r="AJ9" t="str">
            <v>4</v>
          </cell>
          <cell r="BT9" t="str">
            <v xml:space="preserve">短期間での対応であったが、事前検討の成果は大きい。                                                                                                                                                                                                                                      </v>
          </cell>
          <cell r="BU9" t="str">
            <v>4</v>
          </cell>
          <cell r="BV9" t="str">
            <v xml:space="preserve">                                                                                                                                                                                                                                                               </v>
          </cell>
          <cell r="BX9" t="str">
            <v xml:space="preserve">                                                                                                                                                                                                                                                               </v>
          </cell>
          <cell r="BZ9" t="str">
            <v xml:space="preserve">                                                                                                                                                                                                                                                               </v>
          </cell>
          <cell r="CB9" t="str">
            <v>税理士試験の法人税・消費税を勉強し、合格を目指す。</v>
          </cell>
          <cell r="CC9" t="str">
            <v>4</v>
          </cell>
          <cell r="CK9" t="str">
            <v xml:space="preserve">移転価格調査で通信の価格について当局の理解が得られたこと、半導体についても不当名な要求を拒否し、当社の価格設定の正当性の理解に努めている努力、及び東和との合併を無事終了できたことは評価できます。                                                                                                                                                              </v>
          </cell>
          <cell r="CL9" t="str">
            <v>Ａ　</v>
          </cell>
          <cell r="CM9" t="str">
            <v>移転価格問題は最終結論はでていないが通信問題はクリアできた点は評価</v>
          </cell>
          <cell r="CN9" t="str">
            <v>Ａ　</v>
          </cell>
          <cell r="CO9" t="str">
            <v>Ａ　</v>
          </cell>
          <cell r="CP9" t="str">
            <v>B</v>
          </cell>
          <cell r="CQ9">
            <v>2</v>
          </cell>
          <cell r="CR9">
            <v>12</v>
          </cell>
          <cell r="CS9">
            <v>10</v>
          </cell>
        </row>
        <row r="10">
          <cell r="A10">
            <v>860127</v>
          </cell>
          <cell r="B10" t="str">
            <v>関野　喜正　　　　　</v>
          </cell>
          <cell r="C10">
            <v>12</v>
          </cell>
          <cell r="D10">
            <v>10</v>
          </cell>
          <cell r="E10" t="str">
            <v>本社機構　　　　　　</v>
          </cell>
          <cell r="F10">
            <v>164</v>
          </cell>
          <cell r="G10">
            <v>180500040</v>
          </cell>
          <cell r="H10" t="str">
            <v>経理）主計　　　　　</v>
          </cell>
          <cell r="I10">
            <v>31</v>
          </cell>
          <cell r="J10" t="str">
            <v>主事補　　　　　</v>
          </cell>
          <cell r="K10" t="str">
            <v>有</v>
          </cell>
          <cell r="L10">
            <v>1998</v>
          </cell>
          <cell r="M10">
            <v>1</v>
          </cell>
          <cell r="N10">
            <v>1</v>
          </cell>
          <cell r="O10">
            <v>3</v>
          </cell>
          <cell r="P10">
            <v>830201</v>
          </cell>
          <cell r="Q10" t="str">
            <v>吉田　直樹　　　　　</v>
          </cell>
          <cell r="R10" t="str">
            <v>担当課長　　　　　　</v>
          </cell>
          <cell r="S10">
            <v>760011</v>
          </cell>
          <cell r="T10" t="str">
            <v>加藤　和彦　　　　　</v>
          </cell>
          <cell r="U10" t="str">
            <v>統括部長　　　　　　</v>
          </cell>
          <cell r="V10">
            <v>50</v>
          </cell>
          <cell r="W10" t="str">
            <v xml:space="preserve">【Ｊｕｓｔの構築】関連部門とのデータのディリー受信／月末締めを進めるためＪｕｓｔの構築及び、基本コンセプト／社内取引コードの事前チェック等の関連部門／経理部門へのアナウンス資料の作成、Ｊｕｓｔ構築に伴うＳＵＭＭＩＴの変更等経理システムの対応を行う。                                                                                            </v>
          </cell>
          <cell r="X10" t="str">
            <v>4</v>
          </cell>
          <cell r="Y10" t="str">
            <v xml:space="preserve">短期間のシステム立ち上げの中で個人のもつスキル／ノウハウを十二分に発揮し、経理部門のみならず関連部門での手番短縮に繋がる仕組みを実現したことを評価します。                                                                                                                                                                                  </v>
          </cell>
          <cell r="Z10" t="str">
            <v>4</v>
          </cell>
          <cell r="AA10">
            <v>35</v>
          </cell>
          <cell r="AB10" t="str">
            <v xml:space="preserve">【経理部門ｾｷｭﾘﾃｨ強化対策の実施】1.GP5000ｻｰﾊﾞの全社への展開（最新ｳｨﾙｽ対策ｿﾌﾄ/ﾊﾞｯｸｱｯｸｿﾌﾄ等の導入、ﾃﾞｨｽｸの信頼性向上対策)、旧ｻｰﾊﾞのﾊﾞｯｸｱｯﾌﾟｻｰﾊﾞ化、事業所管理者教育の実施、ﾊﾟｽﾜｰﾄﾞのｾｷｭﾘﾃｨ強化2.SUMMIT-GLｻｰﾊﾞのｸﾗｽﾀ化による信頼性向上対策、Sｻｰﾊﾞの館林ｾﾝﾀｰ移設                                                                                </v>
          </cell>
          <cell r="AC10" t="str">
            <v>4</v>
          </cell>
          <cell r="AD10" t="str">
            <v xml:space="preserve">デイリー化への取り組みとしてネットワーク環境の信頼性向上に今後も取り組んでいただきたい。                                                                                                                                                                                                                   </v>
          </cell>
          <cell r="AE10" t="str">
            <v>4</v>
          </cell>
          <cell r="AF10">
            <v>15</v>
          </cell>
          <cell r="AG10" t="str">
            <v xml:space="preserve">【部門費検索機能の提供】所属職制及び事業部長／統括部長／部長／課長／一般社員の職級レベルにより検索可能な範囲を制限するため、人事マスタを元にセキュリティマスタを作成し、全社員に部門費集計表及び取引明細データから作成した部門費明細をＷｅｂを使用して公開する。                                                                                    </v>
          </cell>
          <cell r="AH10" t="str">
            <v>4</v>
          </cell>
          <cell r="AI10" t="str">
            <v xml:space="preserve">関連部門に共感のもたれる経理情報のフィードバックに視点をあてた取り組みを評価します。                                                                                                                                                                                                                     </v>
          </cell>
          <cell r="AJ10" t="str">
            <v>4</v>
          </cell>
          <cell r="BT10" t="str">
            <v xml:space="preserve">                                                                                                                                                                                                                                                               </v>
          </cell>
          <cell r="BV10" t="str">
            <v xml:space="preserve">                                                                                                                                                                                                                                                               </v>
          </cell>
          <cell r="BX10" t="str">
            <v xml:space="preserve">                                                                                                                                                                                                                                                               </v>
          </cell>
          <cell r="BZ10" t="str">
            <v xml:space="preserve">                                                                                                                                                                                                                                                               </v>
          </cell>
          <cell r="CK10" t="str">
            <v xml:space="preserve">短期間でのシステム立ち上げの中で個人のもつスキル／ノウハウを十二分に発揮し、関連部門／経理部門のユーザに共感のもたれる仕組みを実現したことを評価します。                                                                                                                                                                                   </v>
          </cell>
          <cell r="CL10" t="str">
            <v>Ａ　</v>
          </cell>
          <cell r="CM10" t="str">
            <v>月末締めに必要な関連ｼｽﾃﾑ連携での仕組み作りを短期間で実現した点は評価。</v>
          </cell>
          <cell r="CN10" t="str">
            <v>Ａ　</v>
          </cell>
          <cell r="CO10" t="str">
            <v>Ａ　</v>
          </cell>
          <cell r="CP10" t="str">
            <v>B</v>
          </cell>
          <cell r="CQ10">
            <v>2</v>
          </cell>
          <cell r="CR10">
            <v>12</v>
          </cell>
          <cell r="CS10">
            <v>10</v>
          </cell>
        </row>
        <row r="11">
          <cell r="A11">
            <v>860258</v>
          </cell>
          <cell r="B11" t="str">
            <v>山内　伊知郎　　　　</v>
          </cell>
          <cell r="C11">
            <v>12</v>
          </cell>
          <cell r="D11">
            <v>10</v>
          </cell>
          <cell r="E11" t="str">
            <v>本社機構　　　　　　</v>
          </cell>
          <cell r="F11">
            <v>164</v>
          </cell>
          <cell r="G11">
            <v>180500040</v>
          </cell>
          <cell r="H11" t="str">
            <v>経理）主計　　　　　</v>
          </cell>
          <cell r="I11">
            <v>31</v>
          </cell>
          <cell r="J11" t="str">
            <v>主事補　　　　　</v>
          </cell>
          <cell r="K11" t="str">
            <v>有</v>
          </cell>
          <cell r="L11">
            <v>1998</v>
          </cell>
          <cell r="M11">
            <v>1</v>
          </cell>
          <cell r="N11">
            <v>1</v>
          </cell>
          <cell r="O11">
            <v>3</v>
          </cell>
          <cell r="P11">
            <v>780027</v>
          </cell>
          <cell r="Q11" t="str">
            <v>小坂　悟　　　　　　</v>
          </cell>
          <cell r="R11" t="str">
            <v>課長　　　　　　　　</v>
          </cell>
          <cell r="S11">
            <v>760011</v>
          </cell>
          <cell r="T11" t="str">
            <v>加藤　和彦　　　　　</v>
          </cell>
          <cell r="U11" t="str">
            <v>統括部長　　　　　　</v>
          </cell>
          <cell r="V11">
            <v>30</v>
          </cell>
          <cell r="W11" t="str">
            <v xml:space="preserve">取締役会日程前進に対応し、月次グループ決算を早期化する。早期化方法の決定・インフラの改善及びシステム化の指導を行う。                                                                                                                                                                                                     </v>
          </cell>
          <cell r="X11" t="str">
            <v>4</v>
          </cell>
          <cell r="Y11" t="str">
            <v xml:space="preserve">海外からの月次決算報告がデータ連携されたため、データの精度向上と決算の早期化がはかられた。今後はデータの事業部サイドとの共有・子会社マネージメントへの活用を検討してもらいたい。                                                                                                                                                                       </v>
          </cell>
          <cell r="Z11" t="str">
            <v>4</v>
          </cell>
          <cell r="AA11">
            <v>30</v>
          </cell>
          <cell r="AB11" t="str">
            <v xml:space="preserve">１．決算公表において従来の国内・在外別セグメントを地域別に開示する。作成方針の決定およびＩＣＬ・アムダールへのデータ作成依頼２．アニュアルレポートの見直し今回より金融商品について検討し開示を行う。今回はじめてアニュアルレポートを作成する担当者を指導する。                                                                                      </v>
          </cell>
          <cell r="AC11" t="str">
            <v>4</v>
          </cell>
          <cell r="AD11" t="str">
            <v xml:space="preserve">地域別セグメントの件以外でも、ＩＣＬとアムダールの経理部門間の実質上の窓口として、情報収集および指導を行うなどの日常の努力を評価したい。また、新人を指導してアニュアルレポートを前年より２週間早く作成するなど改善努力が見られる。                                                                                                                                              </v>
          </cell>
          <cell r="AE11" t="str">
            <v>4</v>
          </cell>
          <cell r="AF11">
            <v>30</v>
          </cell>
          <cell r="AG11" t="str">
            <v xml:space="preserve">アムダール社の財務状況分析アムダール買収後生じている経理財務面の問題点の解決のため、分析を行う。                                                                                                                                                                                                               </v>
          </cell>
          <cell r="AH11" t="str">
            <v>4</v>
          </cell>
          <cell r="AI11" t="str">
            <v xml:space="preserve">買収後の経理上の課題解決に向け、積極的に取り組んだ。                                                                                                                                                                                                                                     </v>
          </cell>
          <cell r="AJ11" t="str">
            <v>4</v>
          </cell>
          <cell r="AK11">
            <v>10</v>
          </cell>
          <cell r="AL11" t="str">
            <v xml:space="preserve">TDnet（東証適時開示システム）用のソフトウエア（販売用）の開発にユーザーサイドとしてサポートする。                                                                                                                                                                                                            </v>
          </cell>
          <cell r="AM11" t="str">
            <v>3</v>
          </cell>
          <cell r="AN11" t="str">
            <v xml:space="preserve">営業活動支援の一環として、経理部門としてできることは今後も協力していって欲しい。                                                                                                                                                                                                                       </v>
          </cell>
          <cell r="AO11" t="str">
            <v>3</v>
          </cell>
          <cell r="BT11" t="str">
            <v xml:space="preserve">                                                                                                                                                                                                                                                               </v>
          </cell>
          <cell r="BV11" t="str">
            <v xml:space="preserve">                                                                                                                                                                                                                                                               </v>
          </cell>
          <cell r="BX11" t="str">
            <v xml:space="preserve">                                                                                                                                                                                                                                                               </v>
          </cell>
          <cell r="BZ11" t="str">
            <v xml:space="preserve">                                                                                                                                                                                                                                                               </v>
          </cell>
          <cell r="CB11" t="str">
            <v>国際会計基準・ＵＳ会計基準の理解を深めたい。</v>
          </cell>
          <cell r="CC11" t="str">
            <v>3</v>
          </cell>
          <cell r="CD11" t="str">
            <v>経営管理の能力を高めたい。</v>
          </cell>
          <cell r="CE11" t="str">
            <v>3</v>
          </cell>
          <cell r="CH11" t="str">
            <v>4</v>
          </cell>
          <cell r="CI11" t="str">
            <v>4</v>
          </cell>
          <cell r="CK11" t="str">
            <v xml:space="preserve">海外子会社との決算データ入手を完全にデータ連携できたことはすばらしい。また、予算前に同時に退職者２名でる中で、予算編成・中間決算を遂行できたのは、山内君の一人一人に対するスケジューリングとその管理・ホローの結果だと思います。                                                                                                                                               </v>
          </cell>
          <cell r="CL11" t="str">
            <v>Ａ　</v>
          </cell>
          <cell r="CM11" t="str">
            <v>連結決算の日程が大幅に短縮でき点とアニュアルREPのレベルUP,AC/ICL決算の問題対応は評価</v>
          </cell>
          <cell r="CN11" t="str">
            <v>Ａ　</v>
          </cell>
          <cell r="CO11" t="str">
            <v>Ａ　</v>
          </cell>
          <cell r="CP11" t="str">
            <v>A</v>
          </cell>
          <cell r="CQ11">
            <v>2</v>
          </cell>
          <cell r="CR11">
            <v>12</v>
          </cell>
          <cell r="CS11">
            <v>10</v>
          </cell>
        </row>
        <row r="12">
          <cell r="A12">
            <v>870198</v>
          </cell>
          <cell r="B12" t="str">
            <v>松尾　茂　　　　　　</v>
          </cell>
          <cell r="C12">
            <v>12</v>
          </cell>
          <cell r="D12">
            <v>10</v>
          </cell>
          <cell r="E12" t="str">
            <v>本社機構　　　　　　</v>
          </cell>
          <cell r="F12">
            <v>164</v>
          </cell>
          <cell r="G12">
            <v>180500040</v>
          </cell>
          <cell r="H12" t="str">
            <v>経理）主計　　　　　</v>
          </cell>
          <cell r="I12">
            <v>31</v>
          </cell>
          <cell r="J12" t="str">
            <v>主事補　　　　　</v>
          </cell>
          <cell r="K12" t="str">
            <v>有</v>
          </cell>
          <cell r="L12">
            <v>1998</v>
          </cell>
          <cell r="M12">
            <v>1</v>
          </cell>
          <cell r="N12">
            <v>1</v>
          </cell>
          <cell r="O12">
            <v>3</v>
          </cell>
          <cell r="P12">
            <v>780027</v>
          </cell>
          <cell r="Q12" t="str">
            <v>小坂　悟　　　　　　</v>
          </cell>
          <cell r="R12" t="str">
            <v>課長　　　　　　　　</v>
          </cell>
          <cell r="S12">
            <v>760011</v>
          </cell>
          <cell r="T12" t="str">
            <v>加藤　和彦　　　　　</v>
          </cell>
          <cell r="U12" t="str">
            <v>統括部長　　　　　　</v>
          </cell>
          <cell r="V12">
            <v>60</v>
          </cell>
          <cell r="W12" t="str">
            <v xml:space="preserve">情報開示の充実について　セグメント情報の開示あたっての取り決め作成                                                                                                                                                                                                                              </v>
          </cell>
          <cell r="X12" t="str">
            <v>4</v>
          </cell>
          <cell r="Y12" t="str">
            <v xml:space="preserve">通信・情報・ｿﾌﾄｻｰﾋﾞｽ・電ﾃﾞﾊﾞ・その他の５セグメントの損益と資産開示を９９年３月期決算で行う旨、外部に対して富士通として公約した。基本的な考え方は概ね整理できた。幾つかのシュミレーションパターンを幹部に提示し、考え方を最終的にとりまとめていきたい。                                                                                                                              </v>
          </cell>
          <cell r="Z12" t="str">
            <v>4</v>
          </cell>
          <cell r="AA12">
            <v>20</v>
          </cell>
          <cell r="AB12" t="str">
            <v xml:space="preserve">連結予算の精度向上（富士通データの取りこみ方法の改善）                                                                                                                                                                                                                                    </v>
          </cell>
          <cell r="AC12" t="str">
            <v>4</v>
          </cell>
          <cell r="AD12" t="str">
            <v xml:space="preserve">結合売上が４兆１，３２６億円、内部売上が１兆７，１９３億円、連結売上が２兆４，１３３億円。これは９８年上期の決算数値である。内部取引（売上）が巨額なため、売上予測値の作成で苦労したが、予算上みていた上期予測値の２兆４，３０８億円と大きな相違がなかったので、ほっとしている。これは、松尾君野データ精度向上に対する執念だと思う。                                                                                             </v>
          </cell>
          <cell r="AE12" t="str">
            <v>4</v>
          </cell>
          <cell r="AF12">
            <v>10</v>
          </cell>
          <cell r="AG12" t="str">
            <v xml:space="preserve">富士通と東和エレクトロンの合併の会計処理に関する事項                                                                                                                                                                                                                                     </v>
          </cell>
          <cell r="AH12" t="str">
            <v>4</v>
          </cell>
          <cell r="AI12" t="str">
            <v xml:space="preserve">試行錯誤で苦労したことと思います。                                                                                                                                                                                                                                              </v>
          </cell>
          <cell r="AJ12" t="str">
            <v>3</v>
          </cell>
          <cell r="AK12">
            <v>10</v>
          </cell>
          <cell r="AL12" t="str">
            <v xml:space="preserve">ディリバティブ情報の開示に関する事項                                                                                                                                                                                                                                             </v>
          </cell>
          <cell r="AM12" t="str">
            <v>3</v>
          </cell>
          <cell r="AN12" t="str">
            <v xml:space="preserve">国際レベルの開示情報が必要とされる環境の中で、外部公表事項を主計課でもってすべて行うには限界がでてきた。他部門を教育して開示情報の充実を図ることは重要である。                                                                                                                                                                                </v>
          </cell>
          <cell r="AO12" t="str">
            <v>3</v>
          </cell>
          <cell r="BT12" t="str">
            <v xml:space="preserve">                                                                                                                                                                                                                                                               </v>
          </cell>
          <cell r="BV12" t="str">
            <v xml:space="preserve">                                                                                                                                                                                                                                                               </v>
          </cell>
          <cell r="BX12" t="str">
            <v xml:space="preserve">                                                                                                                                                                                                                                                               </v>
          </cell>
          <cell r="BZ12" t="str">
            <v xml:space="preserve">                                                                                                                                                                                                                                                               </v>
          </cell>
          <cell r="CH12" t="str">
            <v>4</v>
          </cell>
          <cell r="CI12" t="str">
            <v>4</v>
          </cell>
          <cell r="CK12" t="str">
            <v xml:space="preserve">セグメント開示の道筋ができたことは、大きな進歩である。ＦＴＣへの出向を前提に後輩への実務指導と予算前での退職者２名という状況の中で、大きな支障もなく予算・上期決算が主計課として遂行できたことは、大変うれしく思います。                                                                                                                                                   </v>
          </cell>
          <cell r="CL12" t="str">
            <v>Ａ　</v>
          </cell>
          <cell r="CM12" t="str">
            <v>今後当社の情報開示で非常に重要なセグメント情報に関し問題点、対応策を調査分析で道筋ができた点は評価</v>
          </cell>
          <cell r="CN12" t="str">
            <v>Ａ　</v>
          </cell>
          <cell r="CO12" t="str">
            <v>Ａ　</v>
          </cell>
          <cell r="CP12" t="str">
            <v>B</v>
          </cell>
          <cell r="CQ12">
            <v>2</v>
          </cell>
          <cell r="CR12">
            <v>12</v>
          </cell>
          <cell r="CS12">
            <v>10</v>
          </cell>
        </row>
        <row r="13">
          <cell r="A13">
            <v>880094</v>
          </cell>
          <cell r="B13" t="str">
            <v>小西　秀智　　　　　</v>
          </cell>
          <cell r="C13">
            <v>12</v>
          </cell>
          <cell r="D13">
            <v>10</v>
          </cell>
          <cell r="E13" t="str">
            <v>本社機構　　　　　　</v>
          </cell>
          <cell r="F13">
            <v>164</v>
          </cell>
          <cell r="G13">
            <v>180500040</v>
          </cell>
          <cell r="H13" t="str">
            <v>経理）主計　　　　　</v>
          </cell>
          <cell r="I13">
            <v>31</v>
          </cell>
          <cell r="J13" t="str">
            <v>主事補　　　　　</v>
          </cell>
          <cell r="K13" t="str">
            <v>有</v>
          </cell>
          <cell r="L13">
            <v>1998</v>
          </cell>
          <cell r="M13">
            <v>1</v>
          </cell>
          <cell r="N13">
            <v>1</v>
          </cell>
          <cell r="O13">
            <v>3</v>
          </cell>
          <cell r="P13">
            <v>780027</v>
          </cell>
          <cell r="Q13" t="str">
            <v>小坂　悟　　　　　　</v>
          </cell>
          <cell r="R13" t="str">
            <v>課長　　　　　　　　</v>
          </cell>
          <cell r="S13">
            <v>760011</v>
          </cell>
          <cell r="T13" t="str">
            <v>加藤　和彦　　　　　</v>
          </cell>
          <cell r="U13" t="str">
            <v>統括部長　　　　　　</v>
          </cell>
          <cell r="V13">
            <v>60</v>
          </cell>
          <cell r="W13" t="str">
            <v xml:space="preserve">退職給付に係わる会計基準対応(1)退職給付債務の将来予測試算(2)退職金の一部を年金化する為の分析、検討                                                                                                                                                                                                           </v>
          </cell>
          <cell r="X13" t="str">
            <v>4</v>
          </cell>
          <cell r="Y13" t="str">
            <v xml:space="preserve">税制改正、新会計基準(退職給付会計)導入などを踏まえ、退職金の一部年金化の制度改定案『段階移行方式』を策定したことを評価する。                                                                                                                                                                                                </v>
          </cell>
          <cell r="Z13" t="str">
            <v>4</v>
          </cell>
          <cell r="AA13">
            <v>40</v>
          </cell>
          <cell r="AB13" t="str">
            <v xml:space="preserve">会計士監査後の講評手順改善　・従来口頭で行っていたため、後日議事録を当社が作成していたが、事前に会計士側に　　作成させることにより、議事進行の短縮と議事録作成の工数を削減。                                                                                                                                                                        </v>
          </cell>
          <cell r="AC13" t="str">
            <v>3</v>
          </cell>
          <cell r="AD13" t="str">
            <v xml:space="preserve">主計課へ配転となって1年が経過しました。有価証券報告書の作成は年1回のため、担当者の人事異動があると、ノウハウの引き継ぎが難しく、新担当者にフラストレーションが溜まる場合が多い。本人の実経験を踏まえた方式であり、改善努力を認めたい。                                                                                                                                           </v>
          </cell>
          <cell r="AE13" t="str">
            <v>3</v>
          </cell>
          <cell r="BT13" t="str">
            <v xml:space="preserve">                                                                                                                                                                                                                                                               </v>
          </cell>
          <cell r="BV13" t="str">
            <v xml:space="preserve">                                                                                                                                                                                                                                                               </v>
          </cell>
          <cell r="BX13" t="str">
            <v xml:space="preserve">                                                                                                                                                                                                                                                               </v>
          </cell>
          <cell r="BZ13" t="str">
            <v xml:space="preserve">                                                                                                                                                                                                                                                               </v>
          </cell>
          <cell r="CI13" t="str">
            <v>3</v>
          </cell>
          <cell r="CJ13" t="str">
            <v>3</v>
          </cell>
          <cell r="CK13" t="str">
            <v xml:space="preserve">主計課へ配転となって1年が経過しました。ようやく小西君の粘りが感じられるアウトプット(退職金の一部年金化)がでてきた。新人を指導しながら通常業務(97年度附属明細書、有価証券報告書作成)もこなした努力も評価したい。                                                                                                                                                    </v>
          </cell>
          <cell r="CL13" t="str">
            <v>Ａ　</v>
          </cell>
          <cell r="CM13" t="str">
            <v>年金会計については予想以上の検討資料ができ大きく進展。</v>
          </cell>
          <cell r="CN13" t="str">
            <v>Ａ　</v>
          </cell>
          <cell r="CO13" t="str">
            <v>Ａ　</v>
          </cell>
          <cell r="CP13" t="str">
            <v>B</v>
          </cell>
          <cell r="CQ13">
            <v>2</v>
          </cell>
          <cell r="CR13">
            <v>12</v>
          </cell>
          <cell r="CS13">
            <v>10</v>
          </cell>
        </row>
        <row r="14">
          <cell r="A14">
            <v>850001</v>
          </cell>
          <cell r="B14" t="str">
            <v>相川　昌樹　　　　　</v>
          </cell>
          <cell r="C14">
            <v>12</v>
          </cell>
          <cell r="D14">
            <v>10</v>
          </cell>
          <cell r="E14" t="str">
            <v>本社機構　　　　　　</v>
          </cell>
          <cell r="F14">
            <v>1230</v>
          </cell>
          <cell r="G14">
            <v>190500000</v>
          </cell>
          <cell r="H14" t="str">
            <v>監査部　　　　　　　</v>
          </cell>
          <cell r="I14">
            <v>31</v>
          </cell>
          <cell r="J14" t="str">
            <v>主事補　　　　　</v>
          </cell>
          <cell r="K14" t="str">
            <v>有</v>
          </cell>
          <cell r="L14">
            <v>1998</v>
          </cell>
          <cell r="M14">
            <v>1</v>
          </cell>
          <cell r="N14">
            <v>1</v>
          </cell>
          <cell r="O14">
            <v>3</v>
          </cell>
          <cell r="P14">
            <v>760031</v>
          </cell>
          <cell r="Q14" t="str">
            <v>関根　政雄　　　　　</v>
          </cell>
          <cell r="R14" t="str">
            <v>担当部長　　　　　　</v>
          </cell>
          <cell r="S14">
            <v>680022</v>
          </cell>
          <cell r="T14" t="str">
            <v>加藤　晃　　　　　　</v>
          </cell>
          <cell r="U14" t="str">
            <v>統括部長　　　　　　</v>
          </cell>
          <cell r="V14">
            <v>70</v>
          </cell>
          <cell r="W14" t="str">
            <v xml:space="preserve">[通常監査業務]（1）営業部門の監査充実①各部門ヘの権限委譲状況の調査②営業子店・低価格率物件等の調査③売上管理の重点調査(2)制度等の改善提案（3)事業・購買部門等の監査充実①ﾌﾟﾛｼﾞｪｸﾄ管理・研究費等の調査②価格決定の適切性・合理化の推進状況等③ﾘｻｲｸﾙ・廃棄物等の調査④牽制体制の調査⑤制度面を含む改善提案                                           </v>
          </cell>
          <cell r="X14" t="str">
            <v>3</v>
          </cell>
          <cell r="Y14" t="str">
            <v xml:space="preserve">営業部門監査では、被監査部門の問題点を着実に摘出し改善要請。特に、官公需）教育二営での指摘は、分析的調査の結果であり評価できる。又、富士通リフレ監査では資金管理の不備を指摘し是正に貢献。                                                                                                                                                                  </v>
          </cell>
          <cell r="Z14" t="str">
            <v>4</v>
          </cell>
          <cell r="AA14">
            <v>25</v>
          </cell>
          <cell r="AB14" t="str">
            <v xml:space="preserve">[新たな着眼点による推進](1)全社的共通問題の分析・評価①横断的な調査の実施②制度体制等の改善策を提案(2)関係会社の内部監査　①ｺﾝｻﾙﾃｨﾝｸﾞ監査による管理充実                                                                                                                                                                           </v>
          </cell>
          <cell r="AC14" t="str">
            <v>3</v>
          </cell>
          <cell r="AD14" t="str">
            <v xml:space="preserve">工場物流部門監査は、上期監査内容をベースに下期も継続調査を行い、共通的な提言することを期待する。　　　グループ監査部門との連絡会後のフォローを期待する。                                                                                                                                                                                   </v>
          </cell>
          <cell r="AE14" t="str">
            <v>3</v>
          </cell>
          <cell r="AF14">
            <v>5</v>
          </cell>
          <cell r="AG14" t="str">
            <v xml:space="preserve">[その他](1)パソコンの利用範囲を拡大し、監査効率・精度の向上を図る。(2)部内の事務合理化                                                                                                                                                                                                                </v>
          </cell>
          <cell r="AH14" t="str">
            <v>3</v>
          </cell>
          <cell r="AI14" t="str">
            <v xml:space="preserve">海外営業部門監査（１２月予定）に向けて、あるべき監査の調査票を模索中。　納期に留意願いたい。                                                                                                                                                                                                                 </v>
          </cell>
          <cell r="AJ14" t="str">
            <v>3</v>
          </cell>
          <cell r="BT14" t="str">
            <v xml:space="preserve">                                                                                                                                                                                                                                                               </v>
          </cell>
          <cell r="BV14" t="str">
            <v xml:space="preserve">                                                                                                                                                                                                                                                               </v>
          </cell>
          <cell r="BX14" t="str">
            <v xml:space="preserve">                                                                                                                                                                                                                                                               </v>
          </cell>
          <cell r="BZ14" t="str">
            <v xml:space="preserve">                                                                                                                                                                                                                                                               </v>
          </cell>
          <cell r="CB14" t="str">
            <v>・パソコンの利用拡大の為に知識を深める。</v>
          </cell>
          <cell r="CC14" t="str">
            <v>3</v>
          </cell>
          <cell r="CD14" t="str">
            <v>・英会話学習を継続的に行い、TOEICの成績アップを目指す。</v>
          </cell>
          <cell r="CE14" t="str">
            <v>3</v>
          </cell>
          <cell r="CH14" t="str">
            <v>4</v>
          </cell>
          <cell r="CI14" t="str">
            <v>3</v>
          </cell>
          <cell r="CJ14" t="str">
            <v>3</v>
          </cell>
          <cell r="CK14" t="str">
            <v xml:space="preserve">・営業部門監査では、被監査部門の問題点を着実に摘出し改善要請。　特に、官公需　）　教育二営での指摘は評価できる。　・富士通リフレ監査では、資金管理の不備を指摘しリフレ内部の改善に貢献した。・制度等の改善提言をも積極的に推進されたい。                                                                                                                                           </v>
          </cell>
          <cell r="CL14" t="str">
            <v>Ａ　</v>
          </cell>
          <cell r="CM14" t="str">
            <v>対営業部門においては、監査内容の「掘り下げ」を積極的に行い、各種の成果をあげました。今後、他の分野の監査においても、有効な指摘並びに制度上の提案を期待しております。</v>
          </cell>
          <cell r="CN14" t="str">
            <v>Ａ　</v>
          </cell>
          <cell r="CO14" t="str">
            <v>Ａ　</v>
          </cell>
          <cell r="CP14" t="str">
            <v>A</v>
          </cell>
          <cell r="CQ14">
            <v>2</v>
          </cell>
          <cell r="CR14">
            <v>12</v>
          </cell>
          <cell r="CS14">
            <v>10</v>
          </cell>
        </row>
        <row r="15">
          <cell r="A15">
            <v>860277</v>
          </cell>
          <cell r="B15" t="str">
            <v>渡辺　浩治　　　　　</v>
          </cell>
          <cell r="C15">
            <v>12</v>
          </cell>
          <cell r="D15">
            <v>10</v>
          </cell>
          <cell r="E15" t="str">
            <v>本社機構　　　　　　</v>
          </cell>
          <cell r="F15">
            <v>1230</v>
          </cell>
          <cell r="G15">
            <v>190500000</v>
          </cell>
          <cell r="H15" t="str">
            <v>監査部　　　　　　　</v>
          </cell>
          <cell r="I15">
            <v>31</v>
          </cell>
          <cell r="J15" t="str">
            <v>主事補　　　　　</v>
          </cell>
          <cell r="K15" t="str">
            <v>有</v>
          </cell>
          <cell r="L15">
            <v>1998</v>
          </cell>
          <cell r="M15">
            <v>1</v>
          </cell>
          <cell r="N15">
            <v>1</v>
          </cell>
          <cell r="O15">
            <v>3</v>
          </cell>
          <cell r="P15">
            <v>760031</v>
          </cell>
          <cell r="Q15" t="str">
            <v>関根　政雄　　　　　</v>
          </cell>
          <cell r="R15" t="str">
            <v>担当部長　　　　　　</v>
          </cell>
          <cell r="S15">
            <v>680022</v>
          </cell>
          <cell r="T15" t="str">
            <v>加藤　晃　　　　　　</v>
          </cell>
          <cell r="U15" t="str">
            <v>統括部長　　　　　　</v>
          </cell>
          <cell r="V15">
            <v>70</v>
          </cell>
          <cell r="W15" t="str">
            <v xml:space="preserve">通常監査業務1．営業部門の監査　①新たな着眼点で異常値を発見・分析（営業子店、低価格率物件等）②売上管理の重点調査（数値が増加傾向の根本的原因を調査する)２．購買部門等の監査①価格の妥当性②制度について調査、運用の検証                                                                                                                            </v>
          </cell>
          <cell r="X15" t="str">
            <v>3</v>
          </cell>
          <cell r="Y15" t="str">
            <v xml:space="preserve">・クレジット金融営業監査での契約外出荷及び長期出荷済未売上品の指摘は、　調査継続中だが問題摘出を評価する。・ＮＴＴ営業の売上計上基準の誤適用については、制度改善問題として提言　　されたい。                                                                                                                                                                 </v>
          </cell>
          <cell r="Z15" t="str">
            <v>4</v>
          </cell>
          <cell r="AA15">
            <v>10</v>
          </cell>
          <cell r="AB15" t="str">
            <v xml:space="preserve">新たな分野・領域の監査にチャレンジし、新たな視点から制度や運用状況について改善及び提案を行う                                                                                                                                                                                                                 </v>
          </cell>
          <cell r="AC15" t="str">
            <v>3</v>
          </cell>
          <cell r="AD15" t="str">
            <v xml:space="preserve">グループ監査部門との連絡会後のフォローを期待する。                                                                                                                                                                                                                                      </v>
          </cell>
          <cell r="AE15" t="str">
            <v>3</v>
          </cell>
          <cell r="AF15">
            <v>20</v>
          </cell>
          <cell r="AG15" t="str">
            <v xml:space="preserve">監査の効率・質の向上及び環境変化への対応　１．監査報告のスピードアップ・精度の向上－調書ＤＢの指摘明細への取込みの完了。２．営業ＤＢの新規ツールの各監査人への展開（営業統合Ｖｉｅｗ、オーダファイル管理システム）。３．監査マニュアルの適宜見直しを行う。                                                                                          </v>
          </cell>
          <cell r="AH15" t="str">
            <v>3</v>
          </cell>
          <cell r="AI15" t="str">
            <v xml:space="preserve">・監査報告書の別紙明細への調査データの引き込みは、効率・精度向上に寄与　したことを評価する。・その他は納期を定めて実施してください。                                                                                                                                                                                             </v>
          </cell>
          <cell r="AJ15" t="str">
            <v>3</v>
          </cell>
          <cell r="BT15" t="str">
            <v xml:space="preserve">                                                                                                                                                                                                                                                               </v>
          </cell>
          <cell r="BV15" t="str">
            <v xml:space="preserve">                                                                                                                                                                                                                                                               </v>
          </cell>
          <cell r="BX15" t="str">
            <v xml:space="preserve">                                                                                                                                                                                                                                                               </v>
          </cell>
          <cell r="BZ15" t="str">
            <v xml:space="preserve">                                                                                                                                                                                                                                                               </v>
          </cell>
          <cell r="CB15" t="str">
            <v>英語力のレベルアップ（計画的な学習）</v>
          </cell>
          <cell r="CC15" t="str">
            <v>4</v>
          </cell>
          <cell r="CD15" t="str">
            <v>新しい分野について常に書籍等で勉強していく</v>
          </cell>
          <cell r="CE15" t="str">
            <v>3</v>
          </cell>
          <cell r="CH15" t="str">
            <v>4</v>
          </cell>
          <cell r="CI15" t="str">
            <v>3</v>
          </cell>
          <cell r="CJ15" t="str">
            <v>3</v>
          </cell>
          <cell r="CK15" t="str">
            <v xml:space="preserve">・クレジット金融営業監査での契約外出荷及び長期出荷済未売上品の指摘は、調査　継続中だが問題摘出を評価します。・ＮＴＴ営業の売上計上基準の誤適用については、制度改善問題として提言された　　い。                                                                                                                                                                </v>
          </cell>
          <cell r="CL15" t="str">
            <v>Ａ　</v>
          </cell>
          <cell r="CM15" t="str">
            <v>営業監査で、ｸﾚｼﾞｯﾄ金融の不適切事例の摘出・ＮＴＴ営業の売り上げ制度と実態との乖離・岐阜支店の不適性売り上げの指摘等多大の成果をあげました。今後は指摘案件を防止するため、制度上の「提案」をお願いします。</v>
          </cell>
          <cell r="CN15" t="str">
            <v>Ａ　</v>
          </cell>
          <cell r="CO15" t="str">
            <v>Ａ　</v>
          </cell>
          <cell r="CP15" t="str">
            <v>B</v>
          </cell>
          <cell r="CQ15">
            <v>2</v>
          </cell>
          <cell r="CR15">
            <v>12</v>
          </cell>
          <cell r="CS15">
            <v>10</v>
          </cell>
        </row>
        <row r="16">
          <cell r="A16">
            <v>910312</v>
          </cell>
          <cell r="B16" t="str">
            <v>浜　俊明　　　　　　</v>
          </cell>
          <cell r="C16">
            <v>12</v>
          </cell>
          <cell r="D16">
            <v>898</v>
          </cell>
          <cell r="E16" t="str">
            <v>キャピタル　　　　　</v>
          </cell>
          <cell r="F16">
            <v>6120</v>
          </cell>
          <cell r="G16">
            <v>9420000000</v>
          </cell>
          <cell r="H16" t="str">
            <v>富士通キャピタル　　</v>
          </cell>
          <cell r="I16">
            <v>31</v>
          </cell>
          <cell r="J16" t="str">
            <v>主事補　　　　　</v>
          </cell>
          <cell r="K16" t="str">
            <v>　</v>
          </cell>
          <cell r="L16">
            <v>1998</v>
          </cell>
          <cell r="M16">
            <v>1</v>
          </cell>
          <cell r="N16">
            <v>1</v>
          </cell>
          <cell r="O16">
            <v>3</v>
          </cell>
          <cell r="P16">
            <v>730441</v>
          </cell>
          <cell r="Q16" t="str">
            <v>安達　敏夫　　　　　</v>
          </cell>
          <cell r="R16" t="str">
            <v>統括部長　　　　　　</v>
          </cell>
          <cell r="S16">
            <v>730441</v>
          </cell>
          <cell r="T16" t="str">
            <v>安達　敏夫　　　　　</v>
          </cell>
          <cell r="U16" t="str">
            <v>統括部長　　　　　　</v>
          </cell>
          <cell r="V16">
            <v>30</v>
          </cell>
          <cell r="W16" t="str">
            <v xml:space="preserve">９月末越え資金確保（金融機関との交渉・調整）グループ会社の富士通向け債権流動化による資金確保（銀行借入以外の代替案として）関係会社借入金の圧縮・預け金の推進指導                                                                                                                                                                               </v>
          </cell>
          <cell r="X16" t="str">
            <v>4</v>
          </cell>
          <cell r="Y16" t="str">
            <v xml:space="preserve">上記の通り評価します。                                                                                                                                                                                                                                                    </v>
          </cell>
          <cell r="Z16" t="str">
            <v>4</v>
          </cell>
          <cell r="AA16">
            <v>20</v>
          </cell>
          <cell r="AB16" t="str">
            <v xml:space="preserve">関係会社の普通預金管理（グループにおける流動性預金ゼロを目指す）銀行提供のシステム導入                                                                                                                                                                                                                    </v>
          </cell>
          <cell r="AC16" t="str">
            <v>5</v>
          </cell>
          <cell r="AD16" t="str">
            <v xml:space="preserve">上記の通り評価します。下期導入をお願いします。                                                                                                                                                                                                                                        </v>
          </cell>
          <cell r="AE16" t="str">
            <v>4</v>
          </cell>
          <cell r="AF16">
            <v>20</v>
          </cell>
          <cell r="AG16" t="str">
            <v xml:space="preserve">富士通の決算月末締めに対応し、システム対応を図る。DAILYによる当社の損益状況を把握、上司への報告を可能にする。                                                                                                                                                                                                      </v>
          </cell>
          <cell r="AH16" t="str">
            <v>4</v>
          </cell>
          <cell r="AI16" t="str">
            <v xml:space="preserve">上記の通り評価します。下期も継続推進して下さい。                                                                                                                                                                                                                                       </v>
          </cell>
          <cell r="AJ16" t="str">
            <v>4</v>
          </cell>
          <cell r="AK16">
            <v>15</v>
          </cell>
          <cell r="AL16" t="str">
            <v xml:space="preserve">ＣＰ・社債発行し、資金調達の多様化を図る。直接金融の導入によって、より低利な資金調達を実施する。                                                                                                                                                                                                               </v>
          </cell>
          <cell r="AM16" t="str">
            <v>4</v>
          </cell>
          <cell r="AN16" t="str">
            <v xml:space="preserve">上記の通り。                                                                                                                                                                                                                                                         </v>
          </cell>
          <cell r="AO16" t="str">
            <v>3</v>
          </cell>
          <cell r="AP16">
            <v>15</v>
          </cell>
          <cell r="AQ16" t="str">
            <v xml:space="preserve">グループ会社のネットワーク構築。データを共有化し、事務効率の向上を図る。インターネットWEBを利用し、導入コストを極力抑えながら構築。                                                                                                                                                                                            </v>
          </cell>
          <cell r="AR16" t="str">
            <v>5</v>
          </cell>
          <cell r="AS16" t="str">
            <v xml:space="preserve">上記の通り。下期に期待。                                                                                                                                                                                                                                                   </v>
          </cell>
          <cell r="AT16" t="str">
            <v>3</v>
          </cell>
          <cell r="BT16" t="str">
            <v xml:space="preserve">左記の通り。                                                                                                                                                                                                                                                         </v>
          </cell>
          <cell r="BU16" t="str">
            <v>3</v>
          </cell>
          <cell r="BV16" t="str">
            <v xml:space="preserve">                                                                                                                                                                                                                                                               </v>
          </cell>
          <cell r="BX16" t="str">
            <v xml:space="preserve">                                                                                                                                                                                                                                                               </v>
          </cell>
          <cell r="BZ16" t="str">
            <v xml:space="preserve">                                                                                                                                                                                                                                                               </v>
          </cell>
          <cell r="CB16" t="str">
            <v>金利リスク管理能力の向上</v>
          </cell>
          <cell r="CC16" t="str">
            <v>3</v>
          </cell>
          <cell r="CD16" t="str">
            <v>資金調達方法（銀行借入以外）の研究</v>
          </cell>
          <cell r="CE16" t="str">
            <v>3</v>
          </cell>
          <cell r="CH16" t="str">
            <v>3</v>
          </cell>
          <cell r="CJ16" t="str">
            <v>3</v>
          </cell>
          <cell r="CK16" t="str">
            <v xml:space="preserve">左記の通り安定的な資金確保等に積極的に取り組んだ事を評価します。下期は、業務の改善を推進して下さい。                                                                                                                                                                                                             </v>
          </cell>
          <cell r="CL16" t="str">
            <v>Ａ　</v>
          </cell>
          <cell r="CN16" t="str">
            <v>　　</v>
          </cell>
          <cell r="CO16" t="str">
            <v>Ａ　</v>
          </cell>
          <cell r="CP16" t="str">
            <v>B</v>
          </cell>
          <cell r="CQ16">
            <v>2</v>
          </cell>
          <cell r="CR16">
            <v>12</v>
          </cell>
          <cell r="CS16">
            <v>1220</v>
          </cell>
        </row>
        <row r="17">
          <cell r="A17">
            <v>850105</v>
          </cell>
          <cell r="B17" t="str">
            <v>斎藤　周作　　　　　</v>
          </cell>
          <cell r="C17">
            <v>12</v>
          </cell>
          <cell r="D17">
            <v>10</v>
          </cell>
          <cell r="E17" t="str">
            <v>本社機構　　　　　　</v>
          </cell>
          <cell r="F17">
            <v>1330</v>
          </cell>
          <cell r="G17">
            <v>170500000</v>
          </cell>
          <cell r="H17" t="str">
            <v>財務部　　　　　　　</v>
          </cell>
          <cell r="I17">
            <v>31</v>
          </cell>
          <cell r="J17" t="str">
            <v>主事補　　　　　</v>
          </cell>
          <cell r="K17" t="str">
            <v>有</v>
          </cell>
          <cell r="L17">
            <v>1998</v>
          </cell>
          <cell r="M17">
            <v>1</v>
          </cell>
          <cell r="N17">
            <v>1</v>
          </cell>
          <cell r="O17">
            <v>3</v>
          </cell>
          <cell r="P17">
            <v>721423</v>
          </cell>
          <cell r="Q17" t="str">
            <v>家本　健一　　　　　</v>
          </cell>
          <cell r="R17" t="str">
            <v>担当課長　　　　　　</v>
          </cell>
          <cell r="S17">
            <v>730441</v>
          </cell>
          <cell r="T17" t="str">
            <v>安達　敏夫　　　　　</v>
          </cell>
          <cell r="U17" t="str">
            <v>統括部長　　　　　　</v>
          </cell>
          <cell r="V17">
            <v>40</v>
          </cell>
          <cell r="W17" t="str">
            <v xml:space="preserve">営業収入予測の精度向上(1)各月ごと及び期平均で誤差率２％以内を目指す。(2)本社の担当及び支社の誤差率２％以内を達成出来る月の確率を高くする。　　　　　　　　１０日予測→５割以上、２０日予測→６割７分以上                                                                                                                                            </v>
          </cell>
          <cell r="X17" t="str">
            <v>5</v>
          </cell>
          <cell r="Y17" t="str">
            <v xml:space="preserve">本社は、一般の更なる強化をはかり、支店についても、もう一歩踏み込んで、指導し強化をはかつてください。                                                                                                                                                                                                             </v>
          </cell>
          <cell r="Z17" t="str">
            <v>5</v>
          </cell>
          <cell r="AA17">
            <v>30</v>
          </cell>
          <cell r="AB17" t="str">
            <v xml:space="preserve">回収遅延の削減(1)ＪＥＣＣ／リースの調査の強化(2)ＪＥＣＣ／リースの遡求売上による入金遅れの原因分析及び撲滅(3)ＮＴＴ長期３ケ月以上の削減                                                                                                                                                                                       </v>
          </cell>
          <cell r="AC17" t="str">
            <v>4</v>
          </cell>
          <cell r="AD17" t="str">
            <v xml:space="preserve">富士通リースについて、根本から見直し来期中に改善を図ってください。                                                                                                                                                                                                                              </v>
          </cell>
          <cell r="AE17" t="str">
            <v>3</v>
          </cell>
          <cell r="AF17">
            <v>15</v>
          </cell>
          <cell r="AG17" t="str">
            <v xml:space="preserve">財務部レンタル稼働資産システムの廃止に向けて(1)当部でのレンタル稼働資産システムを廃止し、マーケ）業務部へ移管できるよう準備を進める                                                                                                                                                                                            </v>
          </cell>
          <cell r="AH17" t="str">
            <v>4</v>
          </cell>
          <cell r="AI17" t="str">
            <v xml:space="preserve">取り組みはじめて相当経っています。来期は、方向性を具体的にして下さい。                                                                                                                                                                                                                            </v>
          </cell>
          <cell r="AJ17" t="str">
            <v>3</v>
          </cell>
          <cell r="AK17">
            <v>15</v>
          </cell>
          <cell r="AL17" t="str">
            <v xml:space="preserve">ＮＴＴ本社契約売上の契約情報の付与について(1)「新ＮＴＴ営業情報システム」立ち上げに絡め、本社契約売上の契約情報（統一伝票番号、注文番号）の引当モレをなくすシステムを構築する。                                                                                                                                                                     </v>
          </cell>
          <cell r="AM17" t="str">
            <v>4</v>
          </cell>
          <cell r="AN17" t="str">
            <v xml:space="preserve">再度、財務部要件が入っているか確認をされ、進捗状況を把握してください。                                                                                                                                                                                                                            </v>
          </cell>
          <cell r="AO17" t="str">
            <v>4</v>
          </cell>
          <cell r="BT17" t="str">
            <v xml:space="preserve">早期解決に向けとりくんだ。                                                                                                                                                                                                                                                  </v>
          </cell>
          <cell r="BU17" t="str">
            <v>3</v>
          </cell>
          <cell r="BV17" t="str">
            <v xml:space="preserve">                                                                                                                                                                                                                                                               </v>
          </cell>
          <cell r="BX17" t="str">
            <v xml:space="preserve">                                                                                                                                                                                                                                                               </v>
          </cell>
          <cell r="BZ17" t="str">
            <v xml:space="preserve">                                                                                                                                                                                                                                                               </v>
          </cell>
          <cell r="CH17" t="str">
            <v>4</v>
          </cell>
          <cell r="CI17" t="str">
            <v>3</v>
          </cell>
          <cell r="CK17" t="str">
            <v xml:space="preserve">来期は、精度を落とさないで、営業収入予測の効率を図り、リース検収差異問うに取り組む工夫をしてください。                                                                                                                                                                                                            </v>
          </cell>
          <cell r="CL17" t="str">
            <v>Ｂ　</v>
          </cell>
          <cell r="CM17" t="str">
            <v>営業収入予測の目標を達成した事を評価します。来期も更なる精度向上を期待します。</v>
          </cell>
          <cell r="CN17" t="str">
            <v>Ｂ　</v>
          </cell>
          <cell r="CO17" t="str">
            <v>Ｂ　</v>
          </cell>
          <cell r="CP17" t="str">
            <v>A</v>
          </cell>
          <cell r="CQ17">
            <v>2</v>
          </cell>
          <cell r="CR17">
            <v>12</v>
          </cell>
          <cell r="CS17">
            <v>10</v>
          </cell>
        </row>
        <row r="18">
          <cell r="A18">
            <v>870199</v>
          </cell>
          <cell r="B18" t="str">
            <v>松尾　泰志　　　　　</v>
          </cell>
          <cell r="C18">
            <v>12</v>
          </cell>
          <cell r="D18">
            <v>10</v>
          </cell>
          <cell r="E18" t="str">
            <v>本社機構　　　　　　</v>
          </cell>
          <cell r="F18">
            <v>1330</v>
          </cell>
          <cell r="G18">
            <v>170500000</v>
          </cell>
          <cell r="H18" t="str">
            <v>財務部　　　　　　　</v>
          </cell>
          <cell r="I18">
            <v>31</v>
          </cell>
          <cell r="J18" t="str">
            <v>主事補　　　　　</v>
          </cell>
          <cell r="K18" t="str">
            <v>有</v>
          </cell>
          <cell r="L18">
            <v>1998</v>
          </cell>
          <cell r="M18">
            <v>1</v>
          </cell>
          <cell r="N18">
            <v>1</v>
          </cell>
          <cell r="O18">
            <v>3</v>
          </cell>
          <cell r="P18">
            <v>742651</v>
          </cell>
          <cell r="Q18" t="str">
            <v>高田　敬二　　　　　</v>
          </cell>
          <cell r="R18" t="str">
            <v>担当課長　　　　　　</v>
          </cell>
          <cell r="S18">
            <v>730441</v>
          </cell>
          <cell r="T18" t="str">
            <v>安達　敏夫　　　　　</v>
          </cell>
          <cell r="U18" t="str">
            <v>統括部長　　　　　　</v>
          </cell>
          <cell r="V18">
            <v>20</v>
          </cell>
          <cell r="W18" t="str">
            <v xml:space="preserve">新債権管理システム（ＦＩＲＳＴ）の意義／概要を理解するとともに、財務部門の業務概略を把握する                                                                                                                                                                                                                 </v>
          </cell>
          <cell r="X18" t="str">
            <v>3</v>
          </cell>
          <cell r="Y18" t="str">
            <v xml:space="preserve">引続き業務理解を進めて下さい。                                                                                                                                                                                                                                                </v>
          </cell>
          <cell r="Z18" t="str">
            <v>3</v>
          </cell>
          <cell r="AA18">
            <v>30</v>
          </cell>
          <cell r="AB18" t="str">
            <v xml:space="preserve">新債権管理システム（ＦＩＲＳＴ）の根幹となるバッチプログラムの設計に関する処理概要の要件提示を行う。                                                                                                                                                                                                             </v>
          </cell>
          <cell r="AC18" t="str">
            <v>5</v>
          </cell>
          <cell r="AD18" t="str">
            <v xml:space="preserve">意見の提案までできなかったことは残念です。引続き理解を進めて下さい。                                                                                                                                                                                                                             </v>
          </cell>
          <cell r="AE18" t="str">
            <v>3</v>
          </cell>
          <cell r="AF18">
            <v>40</v>
          </cell>
          <cell r="AG18" t="str">
            <v xml:space="preserve">下期からのＦＩＲＳＴの検証テストスケジュ－ルを作成する。既存の業務も含めたスケジュ－ル作成を行い、効率的に業務が運ぶように、そして予定どおりのサ－ビス開始（１月１８日）となるように配慮する。                                                                                                                                                      </v>
          </cell>
          <cell r="AH18" t="str">
            <v>4</v>
          </cell>
          <cell r="AI18" t="str">
            <v xml:space="preserve">テスト計画立案は評価します。今後はスケジュール管理を十分に行って下さい。                                                                                                                                                                                                                           </v>
          </cell>
          <cell r="AJ18" t="str">
            <v>4</v>
          </cell>
          <cell r="AK18">
            <v>10</v>
          </cell>
          <cell r="AL18" t="str">
            <v xml:space="preserve">システム班のチ－フとして、課員の取りまとめを行う。                                                                                                                                                                                                                                      </v>
          </cell>
          <cell r="AM18" t="str">
            <v>3</v>
          </cell>
          <cell r="AN18" t="str">
            <v xml:space="preserve">積極的な対応を評価します。                                                                                                                                                                                                                                                  </v>
          </cell>
          <cell r="AO18" t="str">
            <v>4</v>
          </cell>
          <cell r="BT18" t="str">
            <v xml:space="preserve">スケジュール遅延を管理し積極的な参画を評価します。                                                                                                                                                                                                                                      </v>
          </cell>
          <cell r="BU18" t="str">
            <v>4</v>
          </cell>
          <cell r="BV18" t="str">
            <v xml:space="preserve">(事業部常富課長)事業部系業務の期間システムを完成させ、月末締め対応が可能となったこと及び工数削減(▲300H/月)が実現できた貢献度は高い。                                                                                                                                                                                        </v>
          </cell>
          <cell r="BW18" t="str">
            <v>5</v>
          </cell>
          <cell r="BX18" t="str">
            <v xml:space="preserve">(事業部常富課長)分散化システムの導入及びシステム高信頼化に向けて、ユーザー部門の責任者として果たした役割は評価する。                                                                                                                                                                                                    </v>
          </cell>
          <cell r="BY18" t="str">
            <v>4</v>
          </cell>
          <cell r="BZ18" t="str">
            <v xml:space="preserve">                                                                                                                                                                                                                                                               </v>
          </cell>
          <cell r="CH18" t="str">
            <v>4</v>
          </cell>
          <cell r="CI18" t="str">
            <v>5</v>
          </cell>
          <cell r="CJ18" t="str">
            <v>4</v>
          </cell>
          <cell r="CK18" t="str">
            <v xml:space="preserve">新しい業務であり業務内容的には知識の吸収段階であると思われますが、部下指導・プロジェクト管理等は行われており評価出来ます。                                                                                                                                                                                                  </v>
          </cell>
          <cell r="CL18" t="str">
            <v>Ｂ　</v>
          </cell>
          <cell r="CM18" t="str">
            <v>債権管理業務の早期習得を行った上で、FIRSTの遅れの無いようプロジェクト管理を進めて下さい。</v>
          </cell>
          <cell r="CN18" t="str">
            <v>Ｂ　</v>
          </cell>
          <cell r="CO18" t="str">
            <v>Ｂ　</v>
          </cell>
          <cell r="CP18" t="str">
            <v>A</v>
          </cell>
          <cell r="CQ18">
            <v>2</v>
          </cell>
          <cell r="CR18">
            <v>12</v>
          </cell>
          <cell r="CS18">
            <v>10</v>
          </cell>
        </row>
        <row r="19">
          <cell r="A19">
            <v>880044</v>
          </cell>
          <cell r="B19" t="str">
            <v>大八木　博茂　　　　</v>
          </cell>
          <cell r="C19">
            <v>12</v>
          </cell>
          <cell r="D19">
            <v>10</v>
          </cell>
          <cell r="E19" t="str">
            <v>本社機構　　　　　　</v>
          </cell>
          <cell r="F19">
            <v>1330</v>
          </cell>
          <cell r="G19">
            <v>170500000</v>
          </cell>
          <cell r="H19" t="str">
            <v>財務部　　　　　　　</v>
          </cell>
          <cell r="I19">
            <v>31</v>
          </cell>
          <cell r="J19" t="str">
            <v>主事補　　　　　</v>
          </cell>
          <cell r="K19" t="str">
            <v>有</v>
          </cell>
          <cell r="L19">
            <v>1998</v>
          </cell>
          <cell r="M19">
            <v>1</v>
          </cell>
          <cell r="N19">
            <v>1</v>
          </cell>
          <cell r="O19">
            <v>3</v>
          </cell>
          <cell r="P19">
            <v>752484</v>
          </cell>
          <cell r="Q19" t="str">
            <v>石川　欽也　　　　　</v>
          </cell>
          <cell r="R19" t="str">
            <v>担当課長　　　　　　</v>
          </cell>
          <cell r="S19">
            <v>730441</v>
          </cell>
          <cell r="T19" t="str">
            <v>安達　敏夫　　　　　</v>
          </cell>
          <cell r="U19" t="str">
            <v>統括部長　　　　　　</v>
          </cell>
          <cell r="V19">
            <v>40</v>
          </cell>
          <cell r="W19" t="str">
            <v xml:space="preserve">回収遅延管理強化。(1)回収遅延額の削減月平均360百万円(年間平均340百万円前年度比10%減)(2)検収遅延額の削減月平均120百万円(+FSAS50百万円前年度比10%減)(3)6か月以上の回収遅延期末月0件                                                                                                                                                    </v>
          </cell>
          <cell r="X19" t="str">
            <v>4</v>
          </cell>
          <cell r="Y19" t="str">
            <v xml:space="preserve">定例会・ﾋｱﾘﾝｸﾞを積極的に実施し回収遅延目標(特に長期大幅減)を概ね達成したことを評価します。FSAS問題に上期は時間を取られましたが下期前半に解消願います。下期は、年間目標(遅延340・率0.34%・長期0件)が達成できるよう未然防止対策・定例会・ﾋｱﾘﾝｸﾞを推進して下さい。                                                                                                                 </v>
          </cell>
          <cell r="Z19" t="str">
            <v>4</v>
          </cell>
          <cell r="AA19">
            <v>30</v>
          </cell>
          <cell r="AB19" t="str">
            <v xml:space="preserve">事務処理効率化(1)ディーラーＥＤＩプロジェクトへの参画　（2)新債権管理システム(ＦＩＲＳＴ）への参画                                                                                                                                                                                                           </v>
          </cell>
          <cell r="AC19" t="str">
            <v>4</v>
          </cell>
          <cell r="AD19" t="str">
            <v xml:space="preserve">請求/回収分化会に積極的参加し情報提供ﾌｫｰﾏｯﾄが完成した事を大いに評価。下期は、富士通財務のＥＤＩ方針をﾃﾞｨｰﾗに個別説明し、計画が遅延しないよう対応願います。                                                                                                                                                                            </v>
          </cell>
          <cell r="AE19" t="str">
            <v>4</v>
          </cell>
          <cell r="AF19">
            <v>20</v>
          </cell>
          <cell r="AG19" t="str">
            <v xml:space="preserve">営業収入予測精度向上：誤差２０％以内　(1)10日予測的中50%以上(2)20日予測67%以上                                                                                                                                                                                                                </v>
          </cell>
          <cell r="AH19" t="str">
            <v>4</v>
          </cell>
          <cell r="AI19" t="str">
            <v xml:space="preserve">上記の通り目標を達成した事を評価します。下期も引続き事前入金確認を実施し、更なる精度を向上し目標を達成願います。                                                                                                                                                                                                       </v>
          </cell>
          <cell r="AJ19" t="str">
            <v>4</v>
          </cell>
          <cell r="AK19">
            <v>10</v>
          </cell>
          <cell r="AL19" t="str">
            <v xml:space="preserve">継続的残高管理(1)〇×毎月チェック(2)仮勘定チェック                                                                                                                                                                                                                                   </v>
          </cell>
          <cell r="AM19" t="str">
            <v>3</v>
          </cell>
          <cell r="AN19" t="str">
            <v xml:space="preserve">上記の通り評価します。下期も引続き推進願います。                                                                                                                                                                                                                                       </v>
          </cell>
          <cell r="AO19" t="str">
            <v>3</v>
          </cell>
          <cell r="BT19" t="str">
            <v xml:space="preserve">左記のとおり評価します。                                                                                                                                                                                                                                                   </v>
          </cell>
          <cell r="BU19" t="str">
            <v>3</v>
          </cell>
          <cell r="BV19" t="str">
            <v xml:space="preserve">                                                                                                                                                                                                                                                               </v>
          </cell>
          <cell r="BX19" t="str">
            <v xml:space="preserve">                                                                                                                                                                                                                                                               </v>
          </cell>
          <cell r="BZ19" t="str">
            <v xml:space="preserve">                                                                                                                                                                                                                                                               </v>
          </cell>
          <cell r="CB19" t="str">
            <v>ディーラーの財務状況が判断できるよう自己啓発に努め、経理・財務の知識を深めたい。</v>
          </cell>
          <cell r="CC19" t="str">
            <v>3</v>
          </cell>
          <cell r="CH19" t="str">
            <v>4</v>
          </cell>
          <cell r="CI19" t="str">
            <v>3</v>
          </cell>
          <cell r="CJ19" t="str">
            <v>4</v>
          </cell>
          <cell r="CK19" t="str">
            <v xml:space="preserve">回収遅延は概ね目標を達成(特に遅延率・長期減)・営業収入予測は目標達成。下期も営業ﾋｱﾘﾝｸﾞ・定例会を行い遅延年間目標(340百万円・0.34%・長期0件)をｸﾘｱできるよう努めて下さい。ﾃﾞｨｰﾗEDIは、関連部門と連携し請求情報提供ﾌｫｰﾏｯﾄを完成した事を評価。下期はﾃﾞｨｰﾗに個別説明を実施し計画が遅れないよう対応願います。                                                                                       </v>
          </cell>
          <cell r="CL19" t="str">
            <v>Ｂ　</v>
          </cell>
          <cell r="CM19" t="str">
            <v>回収遅延削減・ディーラEDI等に積極的に取り組んだ事を評価します。来期も部下とのｺﾐｭﾆｹｰｼｮﾝよく一緒に業務改善・遅延削減に取り組み、債権管理の強化を期待します。</v>
          </cell>
          <cell r="CN19" t="str">
            <v>Ｂ　</v>
          </cell>
          <cell r="CO19" t="str">
            <v>Ｂ　</v>
          </cell>
          <cell r="CP19" t="str">
            <v>A</v>
          </cell>
          <cell r="CQ19">
            <v>2</v>
          </cell>
          <cell r="CR19">
            <v>12</v>
          </cell>
          <cell r="CS19">
            <v>10</v>
          </cell>
        </row>
        <row r="20">
          <cell r="A20">
            <v>900229</v>
          </cell>
          <cell r="B20" t="str">
            <v>平澤　岳仁　　　　　</v>
          </cell>
          <cell r="C20">
            <v>12</v>
          </cell>
          <cell r="D20">
            <v>10</v>
          </cell>
          <cell r="E20" t="str">
            <v>本社機構　　　　　　</v>
          </cell>
          <cell r="F20">
            <v>10</v>
          </cell>
          <cell r="G20">
            <v>180500020</v>
          </cell>
          <cell r="H20" t="str">
            <v>経理）会計　　　　　</v>
          </cell>
          <cell r="I20">
            <v>31</v>
          </cell>
          <cell r="J20" t="str">
            <v>主事補　　　　　</v>
          </cell>
          <cell r="K20" t="str">
            <v>有</v>
          </cell>
          <cell r="L20">
            <v>1998</v>
          </cell>
          <cell r="M20">
            <v>1</v>
          </cell>
          <cell r="N20">
            <v>1</v>
          </cell>
          <cell r="O20">
            <v>3</v>
          </cell>
          <cell r="P20">
            <v>780030</v>
          </cell>
          <cell r="Q20" t="str">
            <v>小林　稔　　　　　　</v>
          </cell>
          <cell r="R20" t="str">
            <v>課長　　　　　　　　</v>
          </cell>
          <cell r="S20">
            <v>760011</v>
          </cell>
          <cell r="T20" t="str">
            <v>加藤　和彦　　　　　</v>
          </cell>
          <cell r="U20" t="str">
            <v>統括部長　　　　　　</v>
          </cell>
          <cell r="V20">
            <v>70</v>
          </cell>
          <cell r="W20" t="str">
            <v xml:space="preserve">SEA-ME-WE3ﾌﾟﾛｼﾞｪｸﾄの現地での作業が開始される。これに伴い、現地で課税問題が発生する韓国、中国、豪州について申告方法の概要は確認済であるので、作成資料の内容等の実務的な側面を詰めて行くと同時に登記等、事前に必要な作業を完了させる。現地の税制を遵守し、ペナライズされないことを前提として作業を進める。                                            </v>
          </cell>
          <cell r="X20" t="str">
            <v>4</v>
          </cell>
          <cell r="Y20" t="str">
            <v xml:space="preserve">韓国では現地会計士に当社の考え方を理解させた上で韓国の税法上の問題を解決してくれた。今度は中国での登記を完了させるべく頑張って下さい。残された時間は僅かです。                                                                                                                                                                                </v>
          </cell>
          <cell r="Z20" t="str">
            <v>4</v>
          </cell>
          <cell r="AA20">
            <v>20</v>
          </cell>
          <cell r="AB20" t="str">
            <v xml:space="preserve">FOGﾌﾟﾛｼﾞｪｸﾄは既に申告事務が進行中であるが会計士の意向により申告納期限が延長されており実際の申告は上期前半となる。期限までに申告を行なうことはもとより現地会計士の監査への対応が必要となる。(追加資料の請求等)現在出せる限りの資料は提出しているが現地での税務調査が開始されればその対応も必要となるであろう。                                       </v>
          </cell>
          <cell r="AC20" t="str">
            <v>4</v>
          </cell>
          <cell r="AD20" t="str">
            <v xml:space="preserve">下請業者の問題も着実にフォロー願います。                                                                                                                                                                                                                                           </v>
          </cell>
          <cell r="AE20" t="str">
            <v>3</v>
          </cell>
          <cell r="AF20">
            <v>10</v>
          </cell>
          <cell r="AG20" t="str">
            <v xml:space="preserve">世界各国において付加価値税の創設が相次ぎ課税を受けるケースが多発している。また、デバイスの預託品取引のように取引方法の変化から問題が生じるケースも見られる。各々の問題を整理し外国付加価値税への対処方法を制度化する。                                                                                                                              </v>
          </cell>
          <cell r="AH20" t="str">
            <v>3</v>
          </cell>
          <cell r="AI20" t="str">
            <v xml:space="preserve">懸案となっていたシンガポールについて方向性が明確となったことは評価できる。今後は実行面で実態うぃ即した方法を検討して下さい。                                                                                                                                                                                                 </v>
          </cell>
          <cell r="AJ20" t="str">
            <v>3</v>
          </cell>
          <cell r="BT20" t="str">
            <v xml:space="preserve">今後も作成資料の見直しを行って下さい。                                                                                                                                                                                                                                            </v>
          </cell>
          <cell r="BU20" t="str">
            <v>3</v>
          </cell>
          <cell r="BV20" t="str">
            <v xml:space="preserve">                                                                                                                                                                                                                                                               </v>
          </cell>
          <cell r="BX20" t="str">
            <v xml:space="preserve">                                                                                                                                                                                                                                                               </v>
          </cell>
          <cell r="BZ20" t="str">
            <v xml:space="preserve">                                                                                                                                                                                                                                                               </v>
          </cell>
          <cell r="CB20" t="str">
            <v>英語は業務上必要であるので個人的にもその習得に努める。</v>
          </cell>
          <cell r="CC20" t="str">
            <v>4</v>
          </cell>
          <cell r="CH20" t="str">
            <v>3</v>
          </cell>
          <cell r="CI20" t="str">
            <v>3</v>
          </cell>
          <cell r="CK20" t="str">
            <v xml:space="preserve">韓国でのPE問題の目処がたったことは評価できます。今後はFOGを含め今までの貴重な経験をﾏﾆｭｱﾙ化して下さい。                                                                                                                                                                                                       </v>
          </cell>
          <cell r="CL20" t="str">
            <v>Ｂ　</v>
          </cell>
          <cell r="CM20" t="str">
            <v>PE課税問題は毎年発生する問題で一つ一つ地道に積み上げていく必要があります是非事前と事後の対応マニュアルを作成して下さい。</v>
          </cell>
          <cell r="CN20" t="str">
            <v>Ｂ　</v>
          </cell>
          <cell r="CO20" t="str">
            <v>Ｂ　</v>
          </cell>
          <cell r="CP20" t="str">
            <v>A</v>
          </cell>
          <cell r="CQ20">
            <v>2</v>
          </cell>
          <cell r="CR20">
            <v>12</v>
          </cell>
          <cell r="CS20">
            <v>10</v>
          </cell>
        </row>
        <row r="21">
          <cell r="A21">
            <v>890265</v>
          </cell>
          <cell r="B21" t="str">
            <v>諸橋　達也　　　　　</v>
          </cell>
          <cell r="C21">
            <v>12</v>
          </cell>
          <cell r="D21">
            <v>10</v>
          </cell>
          <cell r="E21" t="str">
            <v>本社機構　　　　　　</v>
          </cell>
          <cell r="F21">
            <v>164</v>
          </cell>
          <cell r="G21">
            <v>180500040</v>
          </cell>
          <cell r="H21" t="str">
            <v>経理）主計　　　　　</v>
          </cell>
          <cell r="I21">
            <v>31</v>
          </cell>
          <cell r="J21" t="str">
            <v>主事補　　　　　</v>
          </cell>
          <cell r="K21" t="str">
            <v>有</v>
          </cell>
          <cell r="L21">
            <v>1998</v>
          </cell>
          <cell r="M21">
            <v>1</v>
          </cell>
          <cell r="N21">
            <v>2</v>
          </cell>
          <cell r="O21">
            <v>3</v>
          </cell>
          <cell r="P21">
            <v>830201</v>
          </cell>
          <cell r="Q21" t="str">
            <v>吉田　直樹　　　　　</v>
          </cell>
          <cell r="R21" t="str">
            <v>担当課長　　　　　　</v>
          </cell>
          <cell r="S21">
            <v>760011</v>
          </cell>
          <cell r="T21" t="str">
            <v>加藤　和彦　　　　　</v>
          </cell>
          <cell r="U21" t="str">
            <v>統括部長　　　　　　</v>
          </cell>
          <cell r="V21">
            <v>60</v>
          </cell>
          <cell r="W21" t="str">
            <v xml:space="preserve">会津若松工場の決算月末締め対応(関連部門を含めた問題点洗い出しとその改善)・仕掛品棚卸データの精度アップ(月次から週単位でのチェック促進を全ﾗｲﾝにｱﾅｳﾝｽ)・貯蔵品倉庫についてのシステム立ち上げの促進(新システムへの移行を早めさせる)・関係会社請求(通勤バス)請求額定額化による事務手番短縮                                                              </v>
          </cell>
          <cell r="X21" t="str">
            <v>4</v>
          </cell>
          <cell r="Y21" t="str">
            <v xml:space="preserve">工場ＷＧを組織し、各部門の問題／課題を洗い出し、特に部材倉庫を中心とした棚卸資産データの精度向上をＷＧリーダーとして推進。                                                                                                                                                                                                  </v>
          </cell>
          <cell r="Z21" t="str">
            <v>4</v>
          </cell>
          <cell r="AA21">
            <v>10</v>
          </cell>
          <cell r="AB21" t="str">
            <v xml:space="preserve">経理新システムJust開設準備・関連部門用システム処理状況確認画面のホームページ操作マニュアルの作成。・データエラーの際のメッセージの作成と関連部門でのエラー対応表を作成し、各部門にアナウンスする。                                                                                                                                                  </v>
          </cell>
          <cell r="AC21" t="str">
            <v>3</v>
          </cell>
          <cell r="AD21" t="str">
            <v xml:space="preserve">今後もよろしくサポート願います。                                                                                                                                                                                                                                               </v>
          </cell>
          <cell r="AE21" t="str">
            <v>3</v>
          </cell>
          <cell r="AF21">
            <v>10</v>
          </cell>
          <cell r="AG21" t="str">
            <v xml:space="preserve">経理EUC連携環境とAccess版SUMMIT-JS定型帳票の展開・定型帳票出力システムのテストと改善(入力画面の変更、操作ﾎﾞﾀﾝのﾚｲｱｳﾄ変更等)・EUC連携運用マニュアルの作成。(連携方法、Accessでのｱﾌﾟﾘｹｰｼｮﾝの作成方法等)・各事業所への展開(インストール手順、動作確認テスト方法の設定)                                                                                 </v>
          </cell>
          <cell r="AH21" t="str">
            <v>3</v>
          </cell>
          <cell r="AI21" t="str">
            <v xml:space="preserve">ユーザの立場からより有効な創意工夫を今度、検討願います。                                                                                                                                                                                                                                   </v>
          </cell>
          <cell r="AJ21" t="str">
            <v>3</v>
          </cell>
          <cell r="AK21">
            <v>20</v>
          </cell>
          <cell r="AL21" t="str">
            <v xml:space="preserve">会津工場製造ラインの閉鎖にともなう経理対応、工場へのアナウンス。・棚卸資産処理確認(スクラップ処理、仕掛品整理の取り決め)・閉鎖後の原動費等の割り振り費用の再設定。・閉鎖後の後処理費用の事務処理取り決め(発注製番・負担元の確認他)                                                                                                                  </v>
          </cell>
          <cell r="AM21" t="str">
            <v>4</v>
          </cell>
          <cell r="AN21" t="str">
            <v xml:space="preserve">ＰＪチームの一員として資産処理方法等、的確に指導し、製造ラインの６月度閉鎖に貢献。ランニングコストも工夫をこらし、費用を適正に把握し、特損処理を実施。                                                                                                                                                                                    </v>
          </cell>
          <cell r="AO21" t="str">
            <v>4</v>
          </cell>
          <cell r="BT21" t="str">
            <v xml:space="preserve">                                                                                                                                                                                                                                                               </v>
          </cell>
          <cell r="BV21" t="str">
            <v xml:space="preserve">                                                                                                                                                                                                                                                               </v>
          </cell>
          <cell r="BX21" t="str">
            <v xml:space="preserve">                                                                                                                                                                                                                                                               </v>
          </cell>
          <cell r="BZ21" t="str">
            <v xml:space="preserve">                                                                                                                                                                                                                                                               </v>
          </cell>
          <cell r="CB21" t="str">
            <v>ｱﾌﾟﾘｹｰｼｮﾝｿﾌﾄMicrosoftAccessの習得</v>
          </cell>
          <cell r="CK21" t="str">
            <v xml:space="preserve">全社をあげたプロジェクト遂行の中で、他部門との協調／協働のための合意形成プロセスの重要性を再認識し、今後の課題として取り組んでいただきたい。                                                                                                                                                                                         </v>
          </cell>
          <cell r="CL21" t="str">
            <v>Ｂ　</v>
          </cell>
          <cell r="CM21" t="str">
            <v>途中からSSGで月末締め展開サポートを実施できた点は大いに助かりました。SSGに途中から参画し展開サポートを地道に実施できた点は評価</v>
          </cell>
          <cell r="CN21" t="str">
            <v>Ｂ　</v>
          </cell>
          <cell r="CO21" t="str">
            <v>Ｂ　</v>
          </cell>
          <cell r="CP21" t="str">
            <v>B</v>
          </cell>
          <cell r="CQ21">
            <v>2</v>
          </cell>
          <cell r="CR21">
            <v>12</v>
          </cell>
          <cell r="CS21">
            <v>10</v>
          </cell>
        </row>
        <row r="22">
          <cell r="A22">
            <v>840121</v>
          </cell>
          <cell r="B22" t="str">
            <v>関　誠治　　　　　　</v>
          </cell>
          <cell r="C22">
            <v>12</v>
          </cell>
          <cell r="D22">
            <v>10</v>
          </cell>
          <cell r="E22" t="str">
            <v>本社機構　　　　　　</v>
          </cell>
          <cell r="F22">
            <v>102</v>
          </cell>
          <cell r="G22">
            <v>200500000</v>
          </cell>
          <cell r="H22" t="str">
            <v>関連事業部　　　　　</v>
          </cell>
          <cell r="I22">
            <v>31</v>
          </cell>
          <cell r="J22" t="str">
            <v>主事補　　　　　</v>
          </cell>
          <cell r="K22" t="str">
            <v>有</v>
          </cell>
          <cell r="L22">
            <v>1998</v>
          </cell>
          <cell r="M22">
            <v>1</v>
          </cell>
          <cell r="N22">
            <v>1</v>
          </cell>
          <cell r="O22">
            <v>3</v>
          </cell>
          <cell r="P22">
            <v>780027</v>
          </cell>
          <cell r="Q22" t="str">
            <v>小坂　悟　　　　　　</v>
          </cell>
          <cell r="R22" t="str">
            <v>課長　　　　　　　　</v>
          </cell>
          <cell r="S22">
            <v>760011</v>
          </cell>
          <cell r="T22" t="str">
            <v>加藤　和彦　　　　　</v>
          </cell>
          <cell r="U22" t="str">
            <v>統括部長　　　　　　</v>
          </cell>
          <cell r="V22">
            <v>25</v>
          </cell>
          <cell r="W22" t="str">
            <v xml:space="preserve">月次グループ決算情報より、業績の悪化が予想される会社に対して早期支援を行う。・上期予測より対象会社の選定及び損益改善依頼(98/8)・損益改善対策のヒヤリング実施及び予算織り込み(98/9)・予算検討会における会社別説明書の作成                                                                                                                            </v>
          </cell>
          <cell r="X22" t="str">
            <v>3</v>
          </cell>
          <cell r="Y22" t="str">
            <v xml:space="preserve">連結損益改善に向け子会社の改善意欲が高まった。                                                                                                                                                                                                                                        </v>
          </cell>
          <cell r="Z22" t="str">
            <v>3</v>
          </cell>
          <cell r="AA22">
            <v>30</v>
          </cell>
          <cell r="AB22" t="str">
            <v xml:space="preserve">関係会社対応1.上場関連(ﾃﾞﾊﾞｲｽ、FJSC,FSAS)・上場支援(常務会/稟議/関係部門調整)・株式売却益の予算/予測への織り込み2.古河海外開発の解散                                                                                                                                                                                </v>
          </cell>
          <cell r="AC22" t="str">
            <v>3</v>
          </cell>
          <cell r="AD22" t="str">
            <v xml:space="preserve">株式上場は各社の努力に加え、黒子役の関連事業部の支援もあって成し遂げられたと思います。                                                                                                                                                                                                                    </v>
          </cell>
          <cell r="AE22" t="str">
            <v>3</v>
          </cell>
          <cell r="AF22">
            <v>25</v>
          </cell>
          <cell r="AG22" t="str">
            <v xml:space="preserve">商号規定・商標規定（ｼﾝﾎﾞﾙﾏｰｸ）を特許業務部と共同立案・配布し、運用を始める。・商号許諾規定の常務会承認予定(98/7)・各本部向けレポート発信(98/7)・商号規定のFJ-CUG及びﾎ-ﾑﾍﾟｰｼﾞへの掲載・国内子会社向けレポート発信(98/8)及び孫会社の把握・規定の英文化並びに海外子会社向けレポート発信(98/9)                                                          </v>
          </cell>
          <cell r="AH22" t="str">
            <v>3</v>
          </cell>
          <cell r="AI22" t="str">
            <v xml:space="preserve">深川副社長への説明を3回行うなど、商号とシンボルマークの規定は重要な案件である。コーポレイト・ブランドの再構築として秋草社長肝入りのプロジェクトが始動しようとしています。                                                                                                                                                                          </v>
          </cell>
          <cell r="AJ22" t="str">
            <v>3</v>
          </cell>
          <cell r="AK22">
            <v>20</v>
          </cell>
          <cell r="AL22" t="str">
            <v xml:space="preserve">ｸﾞﾙｰﾌﾟ決算の日程短縮に伴う、国内子会社の決算業務のスピードアップと決算分析の精度向上・上期予測予算比を重視したFORMATへの変更・新FORMATの納期厳守及び早期ファイリング化の徹底                                                                                                                                                                </v>
          </cell>
          <cell r="AM22" t="str">
            <v>3</v>
          </cell>
          <cell r="AN22" t="str">
            <v xml:space="preserve">小さな改善の積み重ねでもって、決算日程短縮やデータべース化(フォーマット統一)ができます。改善努力を評価したい。                                                                                                                                                                                                       </v>
          </cell>
          <cell r="AO22" t="str">
            <v>3</v>
          </cell>
          <cell r="BT22" t="str">
            <v xml:space="preserve">                                                                                                                                                                                                                                                               </v>
          </cell>
          <cell r="BV22" t="str">
            <v xml:space="preserve">                                                                                                                                                                                                                                                               </v>
          </cell>
          <cell r="BX22" t="str">
            <v xml:space="preserve">                                                                                                                                                                                                                                                               </v>
          </cell>
          <cell r="BZ22" t="str">
            <v xml:space="preserve">                                                                                                                                                                                                                                                               </v>
          </cell>
          <cell r="CB22" t="str">
            <v>上場関連事務手続きの習得</v>
          </cell>
          <cell r="CC22" t="str">
            <v>3</v>
          </cell>
          <cell r="CH22" t="str">
            <v>3</v>
          </cell>
          <cell r="CI22" t="str">
            <v>3</v>
          </cell>
          <cell r="CJ22" t="str">
            <v>3</v>
          </cell>
          <cell r="CK22" t="str">
            <v xml:space="preserve">関連事業部へ配転となって2年、部員2名という陣容の中で国内子会社をどこまでサポートすれば良いのかというジレンマがあると思いますが、今までの枠組みを越えたものを出してもらいたい。                                                                                                                                                                       </v>
          </cell>
          <cell r="CL22" t="str">
            <v>Ｂ　</v>
          </cell>
          <cell r="CM22" t="str">
            <v>商号商標問題に対しての基準作りは評価</v>
          </cell>
          <cell r="CN22" t="str">
            <v>Ｂ　</v>
          </cell>
          <cell r="CO22" t="str">
            <v>Ｂ　</v>
          </cell>
          <cell r="CP22" t="str">
            <v>B</v>
          </cell>
          <cell r="CQ22">
            <v>2</v>
          </cell>
          <cell r="CR22">
            <v>12</v>
          </cell>
          <cell r="CS22">
            <v>10</v>
          </cell>
        </row>
        <row r="23">
          <cell r="A23">
            <v>880213</v>
          </cell>
          <cell r="B23" t="str">
            <v>福本　健太郎　　　　</v>
          </cell>
          <cell r="C23">
            <v>12</v>
          </cell>
          <cell r="D23">
            <v>898</v>
          </cell>
          <cell r="E23" t="str">
            <v>キャピタル　　　　　</v>
          </cell>
          <cell r="F23">
            <v>6120</v>
          </cell>
          <cell r="G23">
            <v>9420000000</v>
          </cell>
          <cell r="H23" t="str">
            <v>富士通キャピタル　　</v>
          </cell>
          <cell r="I23">
            <v>31</v>
          </cell>
          <cell r="J23" t="str">
            <v>主事補　　　　　</v>
          </cell>
          <cell r="K23" t="str">
            <v>有</v>
          </cell>
          <cell r="L23">
            <v>1998</v>
          </cell>
          <cell r="M23">
            <v>1</v>
          </cell>
          <cell r="N23">
            <v>1</v>
          </cell>
          <cell r="O23">
            <v>3</v>
          </cell>
          <cell r="P23">
            <v>730441</v>
          </cell>
          <cell r="Q23" t="str">
            <v>安達　敏夫　　　　　</v>
          </cell>
          <cell r="R23" t="str">
            <v>統括部長　　　　　　</v>
          </cell>
          <cell r="S23">
            <v>730441</v>
          </cell>
          <cell r="T23" t="str">
            <v>安達　敏夫　　　　　</v>
          </cell>
          <cell r="U23" t="str">
            <v>統括部長　　　　　　</v>
          </cell>
          <cell r="V23">
            <v>30</v>
          </cell>
          <cell r="W23" t="str">
            <v xml:space="preserve">出資法改正に伴う資本市場からの資金調達の検討｡                                                                                                                                                                                                                                        </v>
          </cell>
          <cell r="X23" t="str">
            <v>5</v>
          </cell>
          <cell r="Y23" t="str">
            <v xml:space="preserve">上記の通り。                                                                                                                                                                                                                                                         </v>
          </cell>
          <cell r="Z23" t="str">
            <v>3</v>
          </cell>
          <cell r="AA23">
            <v>25</v>
          </cell>
          <cell r="AB23" t="str">
            <v xml:space="preserve">債権流動化対象会社・規模拡大による期末必要資金確保｡                                                                                                                                                                                                                                     </v>
          </cell>
          <cell r="AC23" t="str">
            <v>4</v>
          </cell>
          <cell r="AD23" t="str">
            <v xml:space="preserve">上記の通り評価します。下期も継続推進を。                                                                                                                                                                                                                                           </v>
          </cell>
          <cell r="AE23" t="str">
            <v>4</v>
          </cell>
          <cell r="AF23">
            <v>20</v>
          </cell>
          <cell r="AG23" t="str">
            <v xml:space="preserve">短期借入金ベース部分積増。コミットメントライン導入検討。                                                                                                                                                                                                                                   </v>
          </cell>
          <cell r="AH23" t="str">
            <v>4</v>
          </cell>
          <cell r="AI23" t="str">
            <v xml:space="preserve">上記の通り。                                                                                                                                                                                                                                                         </v>
          </cell>
          <cell r="AJ23" t="str">
            <v>3</v>
          </cell>
          <cell r="AK23">
            <v>10</v>
          </cell>
          <cell r="AL23" t="str">
            <v xml:space="preserve">借入残高上位製造会社の固定長期適合率向上検討｡                                                                                                                                                                                                                                        </v>
          </cell>
          <cell r="AM23" t="str">
            <v>3</v>
          </cell>
          <cell r="AN23" t="str">
            <v xml:space="preserve">上記の通り。下期も継続推進を。                                                                                                                                                                                                                                                </v>
          </cell>
          <cell r="AO23" t="str">
            <v>3</v>
          </cell>
          <cell r="AP23">
            <v>10</v>
          </cell>
          <cell r="AQ23" t="str">
            <v xml:space="preserve">債権保全のためのｸﾞﾙｰﾌﾟ会社･取引先間ﾌｧｸﾀﾘﾝｸﾞ、ﾈｯﾃｨﾝｸﾞの検討｡                                                                                                                                                                                                                      </v>
          </cell>
          <cell r="AR23" t="str">
            <v>3</v>
          </cell>
          <cell r="AS23" t="str">
            <v xml:space="preserve">上記の通り。                                                                                                                                                                                                                                                         </v>
          </cell>
          <cell r="AT23" t="str">
            <v>2</v>
          </cell>
          <cell r="AU23">
            <v>5</v>
          </cell>
          <cell r="AV23" t="str">
            <v xml:space="preserve">ﾌｧｸﾀﾘﾝｸﾞ取引対象会社拡大に伴い、対象会社を起点としたｸﾞﾙｰﾌﾟ会社間のﾏﾙﾁ･ﾈｯﾃｨﾝｸﾞを検討する。                                                                                                                                                                                                      </v>
          </cell>
          <cell r="AW23" t="str">
            <v>3</v>
          </cell>
          <cell r="AX23" t="str">
            <v xml:space="preserve">上記の通り。                                                                                                                                                                                                                                                         </v>
          </cell>
          <cell r="AY23" t="str">
            <v>3</v>
          </cell>
          <cell r="BT23" t="str">
            <v xml:space="preserve">左記の通り。                                                                                                                                                                                                                                                         </v>
          </cell>
          <cell r="BU23" t="str">
            <v>4</v>
          </cell>
          <cell r="BV23" t="str">
            <v xml:space="preserve">                                                                                                                                                                                                                                                               </v>
          </cell>
          <cell r="BX23" t="str">
            <v xml:space="preserve">                                                                                                                                                                                                                                                               </v>
          </cell>
          <cell r="BZ23" t="str">
            <v xml:space="preserve">                                                                                                                                                                                                                                                               </v>
          </cell>
          <cell r="CB23" t="str">
            <v>改正出資法等、当社資金調達関係法令の知識習得。</v>
          </cell>
          <cell r="CC23" t="str">
            <v>3</v>
          </cell>
          <cell r="CD23" t="str">
            <v>関係会社の借入内容の適非判断のためのＡＬＭ知識習得。</v>
          </cell>
          <cell r="CE23" t="str">
            <v>3</v>
          </cell>
          <cell r="CH23" t="str">
            <v>4</v>
          </cell>
          <cell r="CJ23" t="str">
            <v>3</v>
          </cell>
          <cell r="CK23" t="str">
            <v xml:space="preserve">左記の通り評価します。下期は、外部環境の変化に対応できるようレベルアップを期待します。                                                                                                                                                                                                                    </v>
          </cell>
          <cell r="CL23" t="str">
            <v>Ｂ　</v>
          </cell>
          <cell r="CN23" t="str">
            <v>　　</v>
          </cell>
          <cell r="CO23" t="str">
            <v>Ｂ　</v>
          </cell>
          <cell r="CP23" t="str">
            <v>A</v>
          </cell>
          <cell r="CQ23">
            <v>2</v>
          </cell>
          <cell r="CR23">
            <v>12</v>
          </cell>
          <cell r="CS23">
            <v>1220</v>
          </cell>
        </row>
        <row r="24">
          <cell r="A24">
            <v>720008</v>
          </cell>
          <cell r="B24" t="str">
            <v>阿部　勇　　　　　　</v>
          </cell>
          <cell r="C24">
            <v>12</v>
          </cell>
          <cell r="D24">
            <v>874</v>
          </cell>
          <cell r="E24" t="str">
            <v>ＦＩＭＡＴ　　　　　</v>
          </cell>
          <cell r="F24">
            <v>8910</v>
          </cell>
          <cell r="G24">
            <v>9510102000</v>
          </cell>
          <cell r="H24" t="str">
            <v>経営）教育部　　　　</v>
          </cell>
          <cell r="I24">
            <v>41</v>
          </cell>
          <cell r="J24" t="str">
            <v>主事　　　　　　</v>
          </cell>
          <cell r="K24" t="str">
            <v>無</v>
          </cell>
          <cell r="L24">
            <v>1998</v>
          </cell>
          <cell r="M24">
            <v>1</v>
          </cell>
          <cell r="N24">
            <v>1</v>
          </cell>
          <cell r="O24">
            <v>3</v>
          </cell>
          <cell r="P24">
            <v>710354</v>
          </cell>
          <cell r="Q24" t="str">
            <v>本郷　憲雄　　　　　</v>
          </cell>
          <cell r="R24" t="str">
            <v>部長　　　　　　　　</v>
          </cell>
          <cell r="S24">
            <v>631009</v>
          </cell>
          <cell r="T24" t="str">
            <v>小泉　信　　　　　　</v>
          </cell>
          <cell r="U24" t="str">
            <v>（出向中）　　　　　</v>
          </cell>
          <cell r="V24">
            <v>30</v>
          </cell>
          <cell r="W24" t="str">
            <v xml:space="preserve">出版部門の債権管理業務（含む在庫管理）の経理部門への移管                                                                                                                                                                                                                                   </v>
          </cell>
          <cell r="X24" t="str">
            <v>4</v>
          </cell>
          <cell r="Y24" t="str">
            <v xml:space="preserve">積極的に係わることにより、出版の債権管理等でいくつかの課題が浮彫りになった。対策をたて実行したことは評価できる。合理化の為の新システム導入については、スピードの点で遅れ98年度の導入ができなくなったことは残念である。手作業の正確度をあげざるをえないので工夫をお願いしいたい。                                                                                                                      </v>
          </cell>
          <cell r="Z24" t="str">
            <v>4</v>
          </cell>
          <cell r="AA24">
            <v>20</v>
          </cell>
          <cell r="AB24" t="str">
            <v xml:space="preserve">富士通向け研修価格の見直し                                                                                                                                                                                                                                                  </v>
          </cell>
          <cell r="AC24" t="str">
            <v>4</v>
          </cell>
          <cell r="AD24" t="str">
            <v xml:space="preserve">市場競争原理を導入し、研修の単価をクラス単価から個人単価にきりかえた。ただ、原価をベースにしているが、顧客に納得出来る価格の裏づけについて提案がされていない。研修の価格について、同業他社の調査を経理のサイドから行い、積極的に研修部門にフィードバックして欲しい。                                                                                                                             </v>
          </cell>
          <cell r="AE24" t="str">
            <v>3</v>
          </cell>
          <cell r="AF24">
            <v>15</v>
          </cell>
          <cell r="AG24" t="str">
            <v xml:space="preserve">仕入れ先への支払条件の見直し                                                                                                                                                                                                                                                 </v>
          </cell>
          <cell r="AH24" t="str">
            <v>3</v>
          </cell>
          <cell r="AI24" t="str">
            <v xml:space="preserve">仕入れ先の支払について、積極的に活動してくれた。まだ、例外もあるので当社の支払基準適用に今後も努力して欲しい。                                                                                                                                                                                                        </v>
          </cell>
          <cell r="AJ24" t="str">
            <v>3</v>
          </cell>
          <cell r="AK24">
            <v>10</v>
          </cell>
          <cell r="AL24" t="str">
            <v xml:space="preserve">FIMATのインフラについての再構築                                                                                                                                                                                                                                             </v>
          </cell>
          <cell r="AM24" t="str">
            <v>2</v>
          </cell>
          <cell r="AN24" t="str">
            <v xml:space="preserve">おおがかりな教育環境の整備は出来なかった。受講者や講師が研修しやすい環境を提供する為にも、小さいことでも主体的に行動して欲しい。受け身すぎると思います。                                                                                                                                                                                   </v>
          </cell>
          <cell r="AO24" t="str">
            <v>1</v>
          </cell>
          <cell r="AP24">
            <v>25</v>
          </cell>
          <cell r="AQ24" t="str">
            <v xml:space="preserve">①平成９年度決算並びに月次決算業務②平成９年度税務申告業務③平成１０年度下期予算策定                                                                                                                                                                                                                     </v>
          </cell>
          <cell r="AR24" t="str">
            <v>3</v>
          </cell>
          <cell r="AS24" t="str">
            <v xml:space="preserve">目標達成にむけた取り組みが達成できた。今後は数字から分析し、課題と対策について経理としての積極的な係わりをお願いしたい。                                                                                                                                                                                                   </v>
          </cell>
          <cell r="AT24" t="str">
            <v>4</v>
          </cell>
          <cell r="BT24" t="str">
            <v xml:space="preserve">月次決算時に期の損益予測を毎月出すことにより、問題点の共通認識の土台が出来てきている。精度はもちろんであるが、教育機関としてのステージで対策案を各部門と一緒になって提案できるようにして欲しい。                                                                                                                                          </v>
          </cell>
          <cell r="BU24" t="str">
            <v>3</v>
          </cell>
          <cell r="BV24" t="str">
            <v xml:space="preserve">                                                                                                                                                                                                                                                               </v>
          </cell>
          <cell r="BX24" t="str">
            <v xml:space="preserve">                                                                                                                                                                                                                                                               </v>
          </cell>
          <cell r="BZ24" t="str">
            <v xml:space="preserve">                                                                                                                                                                                                                                                               </v>
          </cell>
          <cell r="CB24" t="str">
            <v>そもそも価格はどのようにきまるのか｡価格決定のメカニズムを調査する。</v>
          </cell>
          <cell r="CC24" t="str">
            <v>3</v>
          </cell>
          <cell r="CD24" t="str">
            <v>決算情報の提供を更に早めるための迅速かつ正確な処理能力をつける｡</v>
          </cell>
          <cell r="CE24" t="str">
            <v>3</v>
          </cell>
          <cell r="CH24" t="str">
            <v>4</v>
          </cell>
          <cell r="CI24" t="str">
            <v>2</v>
          </cell>
          <cell r="CJ24" t="str">
            <v>3</v>
          </cell>
          <cell r="CK24" t="str">
            <v xml:space="preserve">今期は新しいやり方で仕事の取り組みをして頂いた。従来に比較し、積極的に取組んでいただいたので、成果も出てきたと感じている。希望としては、もっと各部門にくらいついて指導的な役割を担うように努力と行動をして頂きたい。                                                                                                                                                     </v>
          </cell>
          <cell r="CL24" t="str">
            <v>Ｂ　</v>
          </cell>
          <cell r="CM24" t="str">
            <v>取締役会に同室しているなど、課長以上に富士通や当社の方針に精通している部分もある筈。そういう信頼に応えるよう自分のテリトリーに篭らず、積極的に各部門をリードしてほしい。</v>
          </cell>
          <cell r="CN24" t="str">
            <v>Ｂ　</v>
          </cell>
          <cell r="CO24" t="str">
            <v>Ｂ　</v>
          </cell>
          <cell r="CP24" t="str">
            <v>B</v>
          </cell>
          <cell r="CQ24">
            <v>2</v>
          </cell>
          <cell r="CR24">
            <v>12</v>
          </cell>
          <cell r="CS24">
            <v>1230</v>
          </cell>
        </row>
        <row r="25">
          <cell r="A25">
            <v>870025</v>
          </cell>
          <cell r="B25" t="str">
            <v>今井　昭宏　　　　　</v>
          </cell>
          <cell r="C25">
            <v>12</v>
          </cell>
          <cell r="D25">
            <v>872</v>
          </cell>
          <cell r="E25" t="str">
            <v>ＦＬＣ　　　　　　　</v>
          </cell>
          <cell r="F25">
            <v>9623</v>
          </cell>
          <cell r="G25">
            <v>9310001010</v>
          </cell>
          <cell r="H25" t="str">
            <v>ＦＬＣ・財務）会計　</v>
          </cell>
          <cell r="I25">
            <v>31</v>
          </cell>
          <cell r="J25" t="str">
            <v>主事補　　　　　</v>
          </cell>
          <cell r="K25" t="str">
            <v>有</v>
          </cell>
          <cell r="L25">
            <v>1998</v>
          </cell>
          <cell r="M25">
            <v>1</v>
          </cell>
          <cell r="N25">
            <v>1</v>
          </cell>
          <cell r="O25">
            <v>3</v>
          </cell>
          <cell r="P25">
            <v>820208</v>
          </cell>
          <cell r="Q25" t="str">
            <v>橋本　充　　　　　　</v>
          </cell>
          <cell r="R25" t="str">
            <v>担当課長　　　　　　</v>
          </cell>
          <cell r="S25">
            <v>750060</v>
          </cell>
          <cell r="T25" t="str">
            <v>長南　公治　　　　　</v>
          </cell>
          <cell r="U25" t="str">
            <v>部長　　　　　　　　</v>
          </cell>
          <cell r="V25">
            <v>40</v>
          </cell>
          <cell r="W25" t="str">
            <v xml:space="preserve">部門費管理体制の強化　・予算作成方法の見直しをはかる。　・外注費についてＦＳ本部内の決裁方法（「外注決定申請書」回議等）を確立し管理強　　化をはかる。また、ＢＳオーダー体系の見直しをする。                                                                                                                                                        </v>
          </cell>
          <cell r="X25" t="str">
            <v>3</v>
          </cell>
          <cell r="Y25" t="str">
            <v xml:space="preserve">外注費管理手法の見直しを通じ、経費の効率的使用に関して、本部サポート技術部門の意識改革に着手した事を評価する。                                                                                                                                                                                                        </v>
          </cell>
          <cell r="Z25" t="str">
            <v>3</v>
          </cell>
          <cell r="AA25">
            <v>30</v>
          </cell>
          <cell r="AB25" t="str">
            <v xml:space="preserve">ＦＳ本部グループ連結損益管理の拡充　・グローバル化に対応したセグメント別損益管理をする。　・未実現利益／資本消去等ができる手法を確立する。　・月次決算で貸借対照表連結の仕組み作りを行う。                                                                                                                                                          </v>
          </cell>
          <cell r="AC25" t="str">
            <v>4</v>
          </cell>
          <cell r="AD25" t="str">
            <v xml:space="preserve">月次連結決算の数値集約にとどまっており、問題点の分析には至っていない。                                                                                                                                                                                                                            </v>
          </cell>
          <cell r="AE25" t="str">
            <v>3</v>
          </cell>
          <cell r="AF25">
            <v>30</v>
          </cell>
          <cell r="AG25" t="str">
            <v xml:space="preserve">月末日締切りへのスムースな移行の推進　・１０月度から月末日締切りを行うにあたって、スムースに移行できるような下地作り　　をする。                                                                                                                                                                                               </v>
          </cell>
          <cell r="AH25" t="str">
            <v>3</v>
          </cell>
          <cell r="AI25" t="str">
            <v xml:space="preserve">月末締めへのスムーズな移行を図るべく、自ら進んで本部内各部門間の意識合わせを行った。                                                                                                                                                                                                                     </v>
          </cell>
          <cell r="AJ25" t="str">
            <v>3</v>
          </cell>
          <cell r="BT25" t="str">
            <v xml:space="preserve">                                                                                                                                                                                                                                                               </v>
          </cell>
          <cell r="BV25" t="str">
            <v xml:space="preserve">                                                                                                                                                                                                                                                               </v>
          </cell>
          <cell r="BX25" t="str">
            <v xml:space="preserve">                                                                                                                                                                                                                                                               </v>
          </cell>
          <cell r="BZ25" t="str">
            <v xml:space="preserve">                                                                                                                                                                                                                                                               </v>
          </cell>
          <cell r="CD25" t="str">
            <v>ビジネスのグローバル化に対応するため、語学力の向上をはかる</v>
          </cell>
          <cell r="CK25" t="str">
            <v xml:space="preserve">各目標に着手した事には、一応の評価をする。今後FS部門で培ったノウハウを活用し、FLCでの活躍を期待する。                                                                                                                                                                                                          </v>
          </cell>
          <cell r="CL25" t="str">
            <v>Ｂ　</v>
          </cell>
          <cell r="CM25" t="str">
            <v>転勤先での今後の活躍を期待する｡</v>
          </cell>
          <cell r="CN25" t="str">
            <v>Ｂ　</v>
          </cell>
          <cell r="CO25" t="str">
            <v>Ｂ　</v>
          </cell>
          <cell r="CP25" t="str">
            <v>B</v>
          </cell>
          <cell r="CQ25">
            <v>2</v>
          </cell>
          <cell r="CR25">
            <v>12</v>
          </cell>
          <cell r="CS25">
            <v>1330</v>
          </cell>
        </row>
        <row r="26">
          <cell r="A26">
            <v>870025</v>
          </cell>
          <cell r="B26" t="str">
            <v>今井　昭宏　　　　　</v>
          </cell>
          <cell r="C26">
            <v>12</v>
          </cell>
          <cell r="D26">
            <v>872</v>
          </cell>
          <cell r="E26" t="str">
            <v>ＦＬＣ　　　　　　　</v>
          </cell>
          <cell r="F26">
            <v>9623</v>
          </cell>
          <cell r="G26">
            <v>9310001010</v>
          </cell>
          <cell r="H26" t="str">
            <v>ＦＬＣ・財務）会計　</v>
          </cell>
          <cell r="I26">
            <v>31</v>
          </cell>
          <cell r="J26" t="str">
            <v>主事補　　　　　</v>
          </cell>
          <cell r="K26" t="str">
            <v>有</v>
          </cell>
          <cell r="L26">
            <v>1998</v>
          </cell>
          <cell r="M26">
            <v>1</v>
          </cell>
          <cell r="N26">
            <v>2</v>
          </cell>
          <cell r="O26">
            <v>3</v>
          </cell>
          <cell r="P26">
            <v>830089</v>
          </cell>
          <cell r="Q26" t="str">
            <v>鈴木　敏夫　　　　　</v>
          </cell>
          <cell r="R26" t="str">
            <v>課長　　　　　　　　</v>
          </cell>
          <cell r="S26">
            <v>64093</v>
          </cell>
          <cell r="T26" t="str">
            <v>本間　良則　　　　　</v>
          </cell>
          <cell r="U26" t="str">
            <v>部長　　　　　　　　</v>
          </cell>
          <cell r="V26">
            <v>45</v>
          </cell>
          <cell r="W26" t="str">
            <v xml:space="preserve">決算業務の効率化　迅速且つ正確な決算業務の遂行、及び一層の効率化推進                                                                                                                                                                                                                             </v>
          </cell>
          <cell r="X26" t="str">
            <v>4</v>
          </cell>
          <cell r="Y26" t="str">
            <v xml:space="preserve">積極的に効率化を推進し効果をあげた。                                                                                                                                                                                                                                             </v>
          </cell>
          <cell r="Z26" t="str">
            <v>4</v>
          </cell>
          <cell r="AA26">
            <v>30</v>
          </cell>
          <cell r="AB26" t="str">
            <v xml:space="preserve">新会計システムの改善　ＯＡシステム改善に伴い、上期中に新会計システムを導入し、下期より稼働                                                                                                                                                                                                                  </v>
          </cell>
          <cell r="AC26" t="str">
            <v>4</v>
          </cell>
          <cell r="AD26" t="str">
            <v xml:space="preserve">上期注にインストールまで完了し、略予定どうりの成果と認められる。                                                                                                                                                                                                                               </v>
          </cell>
          <cell r="AE26" t="str">
            <v>4</v>
          </cell>
          <cell r="AF26">
            <v>25</v>
          </cell>
          <cell r="AG26" t="str">
            <v xml:space="preserve">事務処理の改善　事務処理方法の改善を行う　又、ファームバンキングの導入を検討する                                                                                                                                                                                                                       </v>
          </cell>
          <cell r="AH26" t="str">
            <v>4</v>
          </cell>
          <cell r="AI26" t="str">
            <v xml:space="preserve">フアームバンキングを導入し、支払事務工数削減の効果が認められる。                                                                                                                                                                                                                               </v>
          </cell>
          <cell r="AJ26" t="str">
            <v>3</v>
          </cell>
          <cell r="BT26" t="str">
            <v xml:space="preserve">ボリュームのある仕事を引き継ぎ、略支障なく業務を遂行している。                                                                                                                                                                                                                                </v>
          </cell>
          <cell r="BU26" t="str">
            <v>4</v>
          </cell>
          <cell r="BV26" t="str">
            <v xml:space="preserve">                                                                                                                                                                                                                                                               </v>
          </cell>
          <cell r="BX26" t="str">
            <v xml:space="preserve">                                                                                                                                                                                                                                                               </v>
          </cell>
          <cell r="BZ26" t="str">
            <v xml:space="preserve">                                                                                                                                                                                                                                                               </v>
          </cell>
          <cell r="CB26" t="str">
            <v>リース会社としての経理処理について理解する</v>
          </cell>
          <cell r="CC26" t="str">
            <v>3</v>
          </cell>
          <cell r="CH26" t="str">
            <v>4</v>
          </cell>
          <cell r="CI26" t="str">
            <v>4</v>
          </cell>
          <cell r="CJ26" t="str">
            <v>4</v>
          </cell>
          <cell r="CK26" t="str">
            <v xml:space="preserve">短い期間であるが、円滑に業務を引き継ぎ、正確な決算データの作成を行っている点は評価に値する。今後は会計システムの本稼働に向けてさらに意欲的に活躍して欲しい。                                                                                                                                                                                 </v>
          </cell>
          <cell r="CL26" t="str">
            <v>Ａ　</v>
          </cell>
          <cell r="CM26" t="str">
            <v>転籍間もないが、ﾘｰｽに対して意欲的に取り組んでいる。新会計ｼｽﾃﾑの立ち上げ他、新たな課題に対して下期に期待する。</v>
          </cell>
          <cell r="CN26" t="str">
            <v>Ｂ　</v>
          </cell>
          <cell r="CO26" t="str">
            <v>Ｂ　</v>
          </cell>
          <cell r="CP26" t="str">
            <v>B</v>
          </cell>
          <cell r="CQ26">
            <v>2</v>
          </cell>
          <cell r="CR26">
            <v>12</v>
          </cell>
          <cell r="CS26">
            <v>1330</v>
          </cell>
        </row>
        <row r="27">
          <cell r="A27">
            <v>271293</v>
          </cell>
          <cell r="B27" t="str">
            <v>佐野　邦子　　　　　</v>
          </cell>
          <cell r="C27">
            <v>12</v>
          </cell>
          <cell r="D27">
            <v>10</v>
          </cell>
          <cell r="E27" t="str">
            <v>本社機構　　　　　　</v>
          </cell>
          <cell r="F27">
            <v>1330</v>
          </cell>
          <cell r="G27">
            <v>170500000</v>
          </cell>
          <cell r="H27" t="str">
            <v>財務部　　　　　　　</v>
          </cell>
          <cell r="I27">
            <v>31</v>
          </cell>
          <cell r="J27" t="str">
            <v>主事補　　　　　</v>
          </cell>
          <cell r="K27" t="str">
            <v>無</v>
          </cell>
          <cell r="L27">
            <v>1998</v>
          </cell>
          <cell r="M27">
            <v>1</v>
          </cell>
          <cell r="N27">
            <v>1</v>
          </cell>
          <cell r="O27">
            <v>3</v>
          </cell>
          <cell r="P27">
            <v>721423</v>
          </cell>
          <cell r="Q27" t="str">
            <v>家本　健一　　　　　</v>
          </cell>
          <cell r="R27" t="str">
            <v>担当課長　　　　　　</v>
          </cell>
          <cell r="S27">
            <v>730441</v>
          </cell>
          <cell r="T27" t="str">
            <v>安達　敏夫　　　　　</v>
          </cell>
          <cell r="U27" t="str">
            <v>統括部長　　　　　　</v>
          </cell>
          <cell r="V27">
            <v>40</v>
          </cell>
          <cell r="W27" t="str">
            <v xml:space="preserve">ＮＴＴ回収遅延の管理強化による削減・高額回収遅延及び長期回収遅延をなくす・請求のﾁｪｯｸ体制を検討し、請求モレをなくす                                                                                                                                                                                                    </v>
          </cell>
          <cell r="X27" t="str">
            <v>4</v>
          </cell>
          <cell r="Y27" t="str">
            <v xml:space="preserve">FOCS/DORIS売上ﾃﾞｰﾀを引き込み、EXCELへ落と仕込み、○×管理強化をして、未請求を防ぐ事に努めました。                                                                                                                                                                                                     </v>
          </cell>
          <cell r="Z27" t="str">
            <v>4</v>
          </cell>
          <cell r="AA27">
            <v>40</v>
          </cell>
          <cell r="AB27" t="str">
            <v xml:space="preserve">ＮＴＴ売掛金管理の強化・入金済未売上の原因分析・調査依頼の回答率ｱｯﾌﾟ                                                                                                                                                                                                                           </v>
          </cell>
          <cell r="AC27" t="str">
            <v>4</v>
          </cell>
          <cell r="AD27" t="str">
            <v xml:space="preserve">「新NTT営業情報システムに100%引当に向けて、来期努力してください。                                                                                                                                                                                                                           </v>
          </cell>
          <cell r="AE27" t="str">
            <v>3</v>
          </cell>
          <cell r="AF27">
            <v>20</v>
          </cell>
          <cell r="AG27" t="str">
            <v xml:space="preserve">ＮＴＴ本社契約売上の契約情報の付与について・「新ＮＴＴ営業情報システム」立ち上げに絡め、本社契約売上の契約情報（統一伝票　番号、注文番号）の引当モレをなくすシステムを構築する。                                                                                                                                                                    </v>
          </cell>
          <cell r="AH27" t="str">
            <v>4</v>
          </cell>
          <cell r="AI27" t="str">
            <v xml:space="preserve">来期は、提示した内容を確認のうえ、全点引当できるシステムになるよう、NTT業務ヘ財務要件が折り込んであるか確認願います。                                                                                                                                                                                                   </v>
          </cell>
          <cell r="AJ27" t="str">
            <v>3</v>
          </cell>
          <cell r="BT27" t="str">
            <v xml:space="preserve">                                                                                                                                                                                                                                                               </v>
          </cell>
          <cell r="BV27" t="str">
            <v xml:space="preserve">                                                                                                                                                                                                                                                               </v>
          </cell>
          <cell r="BX27" t="str">
            <v xml:space="preserve">                                                                                                                                                                                                                                                               </v>
          </cell>
          <cell r="BZ27" t="str">
            <v xml:space="preserve">                                                                                                                                                                                                                                                               </v>
          </cell>
          <cell r="CH27" t="str">
            <v>3</v>
          </cell>
          <cell r="CK27" t="str">
            <v xml:space="preserve">請求未発行のチェック等、EXCELを工夫して、回収遅延の防止に努めました。                                                                                                                                                                                                                          </v>
          </cell>
          <cell r="CL27" t="str">
            <v>Ｃ　</v>
          </cell>
          <cell r="CM27" t="str">
            <v>回収遅延削減に積極的に取り組んだ事を評価します。来期も引続き対応を期待します。</v>
          </cell>
          <cell r="CN27" t="str">
            <v>Ｃ　</v>
          </cell>
          <cell r="CO27" t="str">
            <v>Ｃ　</v>
          </cell>
          <cell r="CP27" t="str">
            <v>C</v>
          </cell>
          <cell r="CQ27">
            <v>2</v>
          </cell>
          <cell r="CR27">
            <v>12</v>
          </cell>
          <cell r="CS27">
            <v>10</v>
          </cell>
        </row>
        <row r="28">
          <cell r="A28">
            <v>880108</v>
          </cell>
          <cell r="B28" t="str">
            <v>坂本　裕　　　　　　</v>
          </cell>
          <cell r="C28">
            <v>12</v>
          </cell>
          <cell r="D28">
            <v>10</v>
          </cell>
          <cell r="E28" t="str">
            <v>本社機構　　　　　　</v>
          </cell>
          <cell r="F28">
            <v>29</v>
          </cell>
          <cell r="G28">
            <v>80500000</v>
          </cell>
          <cell r="H28" t="str">
            <v>経営企画室　　　　　</v>
          </cell>
          <cell r="I28">
            <v>31</v>
          </cell>
          <cell r="J28" t="str">
            <v>主事補　　　　　</v>
          </cell>
          <cell r="K28" t="str">
            <v>有</v>
          </cell>
          <cell r="L28">
            <v>1998</v>
          </cell>
          <cell r="M28">
            <v>1</v>
          </cell>
          <cell r="N28">
            <v>1</v>
          </cell>
          <cell r="O28">
            <v>2</v>
          </cell>
          <cell r="P28">
            <v>850027</v>
          </cell>
          <cell r="Q28" t="str">
            <v>石橋　克彦　　　　　</v>
          </cell>
          <cell r="R28" t="str">
            <v>担当課長　　　　　　</v>
          </cell>
          <cell r="S28">
            <v>780074</v>
          </cell>
          <cell r="T28" t="str">
            <v>守谷　高志　　　　　</v>
          </cell>
          <cell r="U28" t="str">
            <v>室長　　　　　　　　</v>
          </cell>
          <cell r="V28">
            <v>40</v>
          </cell>
          <cell r="W28" t="str">
            <v xml:space="preserve">グループマネージメントモデルの作成・持株会社検討・米国市場上場検討・株式交換によるＭ＆Ａの検討                                                                                                                                                                                                                </v>
          </cell>
          <cell r="X28" t="str">
            <v>5</v>
          </cell>
          <cell r="Y28" t="str">
            <v xml:space="preserve">・グループマネジメントモデルの構築は当社の重要な検討テーマであり、今後の経営意思決定に大きな影響を与えます。現状は、未だ調査・検討段階でであり、他社事例も含め検討分析を図り、当社にとってのベストプラクティス・モデルを考えて下さい。                                                                                                                                            </v>
          </cell>
          <cell r="Z28" t="str">
            <v>4</v>
          </cell>
          <cell r="AA28">
            <v>30</v>
          </cell>
          <cell r="AB28" t="str">
            <v xml:space="preserve">経営管理システムの構築（１）Hyperionを使ったシステム構築（２）Spidermanを使った意思決定支援システム作成                                                                                                                                                                                                   </v>
          </cell>
          <cell r="AC28" t="str">
            <v>4</v>
          </cell>
          <cell r="AD28" t="str">
            <v xml:space="preserve">・グループマネジメントの実現に向けた連結管理会計システムの構築では、HYPERION,SPIDERMAN等を適用したオペレートしやすい実務(現場)レベルのアプローチを検討中で、方向性は見出しつつある。関連部門も多く大変ですが今後も継続的な努力を願います。                                                                                                                                </v>
          </cell>
          <cell r="AE28" t="str">
            <v>4</v>
          </cell>
          <cell r="AF28">
            <v>30</v>
          </cell>
          <cell r="AG28" t="str">
            <v xml:space="preserve">Dragonプロジェクト（海外企業への資本参加）                                                                                                                                                                                                                                       </v>
          </cell>
          <cell r="AH28" t="str">
            <v>5</v>
          </cell>
          <cell r="AI28" t="str">
            <v xml:space="preserve">・英国Ｄ社プロジェクトのコア・メンバートしてファイナンシャルな側面から大変尽力している。関連部門との投資に対する認識ギャップもあり大変苦労しているが、努力の甲斐があり漸く方向性が見え始めたので是非、成功させて下さい。                                                                                                                                                   </v>
          </cell>
          <cell r="AJ28" t="str">
            <v>5</v>
          </cell>
          <cell r="BT28" t="str">
            <v xml:space="preserve">                                                                                                                                                                                                                                                               </v>
          </cell>
          <cell r="BV28" t="str">
            <v xml:space="preserve">                                                                                                                                                                                                                                                               </v>
          </cell>
          <cell r="BX28" t="str">
            <v xml:space="preserve">                                                                                                                                                                                                                                                               </v>
          </cell>
          <cell r="BZ28" t="str">
            <v xml:space="preserve">                                                                                                                                                                                                                                                               </v>
          </cell>
          <cell r="CB28" t="str">
            <v>キャシュフロー、EVA等の企業業績評価に関する知識の習得</v>
          </cell>
          <cell r="CC28" t="str">
            <v>4</v>
          </cell>
          <cell r="CH28" t="str">
            <v>5</v>
          </cell>
          <cell r="CI28" t="str">
            <v>4</v>
          </cell>
          <cell r="CJ28" t="str">
            <v>4</v>
          </cell>
          <cell r="CK28" t="str">
            <v xml:space="preserve">・当室への配転早々、英Ｄ社(Dragon)プロジェクトではコア・メンバーとしてファイナンシャルな側面から、充分な役割を果たしている。今後は、本プロジェクト如何に成功裏に完結させられるか、未だ課題も多い(各種関連部門との調整等)がいい経験だと思いますので積極的な尽力を期待しております。                                                                                                                 </v>
          </cell>
          <cell r="CL28" t="str">
            <v>Ａ　</v>
          </cell>
          <cell r="CN28" t="str">
            <v>　　</v>
          </cell>
          <cell r="CO28" t="str">
            <v>　　</v>
          </cell>
          <cell r="CP28" t="str">
            <v>B</v>
          </cell>
          <cell r="CQ28">
            <v>2</v>
          </cell>
          <cell r="CR28">
            <v>12</v>
          </cell>
          <cell r="CS28">
            <v>10</v>
          </cell>
        </row>
        <row r="29">
          <cell r="A29">
            <v>880264</v>
          </cell>
          <cell r="B29" t="str">
            <v>由井　一嘉　　　　　</v>
          </cell>
          <cell r="C29">
            <v>12</v>
          </cell>
          <cell r="D29">
            <v>10</v>
          </cell>
          <cell r="E29" t="str">
            <v>本社機構　　　　　　</v>
          </cell>
          <cell r="F29">
            <v>10</v>
          </cell>
          <cell r="G29">
            <v>180500020</v>
          </cell>
          <cell r="H29" t="str">
            <v>経理）会計　　　　　</v>
          </cell>
          <cell r="I29">
            <v>31</v>
          </cell>
          <cell r="J29" t="str">
            <v>主事補　　　　　</v>
          </cell>
          <cell r="K29" t="str">
            <v>有</v>
          </cell>
          <cell r="L29">
            <v>1998</v>
          </cell>
          <cell r="M29">
            <v>1</v>
          </cell>
          <cell r="N29">
            <v>1</v>
          </cell>
          <cell r="O29">
            <v>2</v>
          </cell>
          <cell r="P29">
            <v>780030</v>
          </cell>
          <cell r="Q29" t="str">
            <v>小林　稔　　　　　　</v>
          </cell>
          <cell r="R29" t="str">
            <v>課長　　　　　　　　</v>
          </cell>
          <cell r="S29">
            <v>760011</v>
          </cell>
          <cell r="T29" t="str">
            <v>加藤　和彦　　　　　</v>
          </cell>
          <cell r="U29" t="str">
            <v>統括部長　　　　　　</v>
          </cell>
          <cell r="V29">
            <v>30</v>
          </cell>
          <cell r="W29" t="str">
            <v xml:space="preserve">&lt;予算編成業務の効率化&gt;98下期予算編成にあたり、単独予算のみならず連結予算をも視野に入れ、グループ予算編成の効率化に繋げるべく、編成業務の見直しを図る。具体的には、ツールの共通化によるデータの共有化を柱に見直しを図る。                                                                                                                            </v>
          </cell>
          <cell r="X29" t="str">
            <v>4</v>
          </cell>
          <cell r="Y29" t="str">
            <v xml:space="preserve">度重なる見直しと多くの制度変更があったが無事に対応することができた。今回の経験を活かし、予算編成の一層の効率化に取り組んで欲しい。                                                                                                                                                                                              </v>
          </cell>
          <cell r="Z29" t="str">
            <v>4</v>
          </cell>
          <cell r="AA29">
            <v>10</v>
          </cell>
          <cell r="AB29" t="str">
            <v xml:space="preserve">&lt;機種別決算書システムの構築&gt;現状運用の機種別決算書システムを、クライアント及びシステム管理の利便性を重視し、再構築する。決算日程短縮に対応し機種別決算書の運用形態を含め、総合的かつ抜本的見直しを図る。                                                                                                                                            </v>
          </cell>
          <cell r="AC29" t="str">
            <v>4</v>
          </cell>
          <cell r="AD29" t="str">
            <v xml:space="preserve">決算日程短縮の影響が大きいので、早急に仕様を確定しｼｽﾃﾑ開発に着手して下さい。                                                                                                                                                                                                                       </v>
          </cell>
          <cell r="AE29" t="str">
            <v>3</v>
          </cell>
          <cell r="AF29">
            <v>10</v>
          </cell>
          <cell r="AG29" t="str">
            <v xml:space="preserve">&lt;関係会社業務代行費の見直し&gt;当社の人事・総務部門等の代行業務の変化に対応し、従来の業務区分及び単価を見直す。また、業務内容の実態を考慮し、現状での人数比が相応しくないものは、より適切なチャージ方法を検討する。                                                                                                                                    </v>
          </cell>
          <cell r="AH29" t="str">
            <v>3</v>
          </cell>
          <cell r="AI29" t="str">
            <v xml:space="preserve">業務集約の効果はあった。今後は市場価格を意識した全体のコスト削減に繋がる業務区分を検討して下さい。                                                                                                                                                                                                              </v>
          </cell>
          <cell r="AJ29" t="str">
            <v>3</v>
          </cell>
          <cell r="AK29">
            <v>10</v>
          </cell>
          <cell r="AL29" t="str">
            <v xml:space="preserve">&lt;事業部門別資金収支表の作成&gt;事業部門単位での資金状況はキャッシュフロー表のみでしか把握できず、実際の収支状況が掴みにくい欠点を持つ。その欠点をフォローすべく資金収支表を作成し、部門単位での資金管理強化に繋げる。                                                                                                                                  </v>
          </cell>
          <cell r="AM29" t="str">
            <v>4</v>
          </cell>
          <cell r="AN29" t="str">
            <v xml:space="preserve">担当者の異動等があるとレベルﾀﾞｳﾝの傾向がある。基本情報と連動した資金収支予測となるよう一層の改善をお願いしたい。                                                                                                                                                                                                     </v>
          </cell>
          <cell r="AO29" t="str">
            <v>4</v>
          </cell>
          <cell r="AP29">
            <v>10</v>
          </cell>
          <cell r="AQ29" t="str">
            <v xml:space="preserve">&lt;本社決算説明書の見直し&gt;本社決算説明書の位置付けを再度確認し、内容・構成等抜本的見直しを行う。作成効率を考慮し不要な情報の廃止、利用効率を考慮し不足な情報の追加・構成の見直し等を行う。また、データの収集方法についても再検討を行う。                                                                                                              </v>
          </cell>
          <cell r="AR29" t="str">
            <v>3</v>
          </cell>
          <cell r="AS29" t="str">
            <v xml:space="preserve">形骸化したり、環境変化に対応していない内容については今後も的確にフォローして下さい。                                                                                                                                                                                                                     </v>
          </cell>
          <cell r="AT29" t="str">
            <v>3</v>
          </cell>
          <cell r="AU29">
            <v>30</v>
          </cell>
          <cell r="AV29" t="str">
            <v xml:space="preserve">&lt;当社ビジネスの問題点検出&gt;月次決算において各ビジネスの状況を把握し、その中から不採算ビジネス、悪化ビジネスについては早期に問題点を検出し、各ビジネスの損益改善の方向性を経理部門の立場から検討する。                                                                                                                                                </v>
          </cell>
          <cell r="AW29" t="str">
            <v>5</v>
          </cell>
          <cell r="AX29" t="str">
            <v xml:space="preserve">赤字ビジネスを中心として当社の問題点を指摘する多数の資料を短時間に作成した行動は評価できる。                                                                                                                                                                                                                 </v>
          </cell>
          <cell r="AY29" t="str">
            <v>5</v>
          </cell>
          <cell r="BT29" t="str">
            <v xml:space="preserve">                                                                                                                                                                                                                                                               </v>
          </cell>
          <cell r="BV29" t="str">
            <v xml:space="preserve">                                                                                                                                                                                                                                                               </v>
          </cell>
          <cell r="BX29" t="str">
            <v xml:space="preserve">                                                                                                                                                                                                                                                               </v>
          </cell>
          <cell r="BZ29" t="str">
            <v xml:space="preserve">                                                                                                                                                                                                                                                               </v>
          </cell>
          <cell r="CB29" t="str">
            <v>プレンゼンテーション能力。説明資料作成の機会が多いため、是非改善していきたい。</v>
          </cell>
          <cell r="CC29" t="str">
            <v>4</v>
          </cell>
          <cell r="CD29" t="str">
            <v>語学力。（英語）会話力と読解力。特に英文資料を速読できるようにしたい。</v>
          </cell>
          <cell r="CH29" t="str">
            <v>5</v>
          </cell>
          <cell r="CI29" t="str">
            <v>4</v>
          </cell>
          <cell r="CK29" t="str">
            <v xml:space="preserve">決算での問題点分析、予算編成での的確な対応は評価できる。今後も一層の活躍を期待する。                                                                                                                                                                                                                     </v>
          </cell>
          <cell r="CL29" t="str">
            <v>ＳＡ</v>
          </cell>
          <cell r="CN29" t="str">
            <v>　　</v>
          </cell>
          <cell r="CO29" t="str">
            <v>　　</v>
          </cell>
          <cell r="CP29" t="str">
            <v>B</v>
          </cell>
          <cell r="CQ29">
            <v>2</v>
          </cell>
          <cell r="CR29">
            <v>12</v>
          </cell>
          <cell r="CS29">
            <v>10</v>
          </cell>
        </row>
        <row r="30">
          <cell r="A30">
            <v>870220</v>
          </cell>
          <cell r="B30" t="str">
            <v>森　真人　　　　　　</v>
          </cell>
          <cell r="C30">
            <v>12</v>
          </cell>
          <cell r="D30">
            <v>10</v>
          </cell>
          <cell r="E30" t="str">
            <v>本社機構　　　　　　</v>
          </cell>
          <cell r="F30">
            <v>164</v>
          </cell>
          <cell r="G30">
            <v>180500040</v>
          </cell>
          <cell r="H30" t="str">
            <v>経理）主計　　　　　</v>
          </cell>
          <cell r="I30">
            <v>31</v>
          </cell>
          <cell r="J30" t="str">
            <v>主事補　　　　　</v>
          </cell>
          <cell r="K30" t="str">
            <v>有</v>
          </cell>
          <cell r="L30">
            <v>1998</v>
          </cell>
          <cell r="M30">
            <v>1</v>
          </cell>
          <cell r="N30">
            <v>1</v>
          </cell>
          <cell r="O30">
            <v>2</v>
          </cell>
          <cell r="P30">
            <v>850027</v>
          </cell>
          <cell r="Q30" t="str">
            <v>石橋　克彦　　　　　</v>
          </cell>
          <cell r="R30" t="str">
            <v>担当課長　　　　　　</v>
          </cell>
          <cell r="S30">
            <v>780074</v>
          </cell>
          <cell r="T30" t="str">
            <v>守谷　高志　　　　　</v>
          </cell>
          <cell r="U30" t="str">
            <v>室長　　　　　　　　</v>
          </cell>
          <cell r="V30">
            <v>25</v>
          </cell>
          <cell r="W30" t="str">
            <v xml:space="preserve">英国Ｄ社との提携プロジェクトに参画。Ｄ社はロンドン証券取引所およびＮＡＳＤＡＱに上場しているオンライン・データベースの世界最大手の会社で、日本アジアを中心に富士通と提携してビジネス展開をするために資本参加するもの。資本参加のストラクチャー検討、およびファイナンスデューデリジェンスの実施。本年中（１２月まで）に完結。                        </v>
          </cell>
          <cell r="X30" t="str">
            <v>5</v>
          </cell>
          <cell r="Y30" t="str">
            <v xml:space="preserve">・英国D社との提携プロジェクト(資本参加)では、プロジェクトチームのコアメンバーとしてストクチャー検討やファイナンス・デューデリジェンス、事業価値評価(バリエーション)等に尽力している。案件に対する関係者間の認識ギャップもあり、調整等に苦労しているが好成果を今後に期待。                                                                                                                        </v>
          </cell>
          <cell r="Z30" t="str">
            <v>4</v>
          </cell>
          <cell r="AA30">
            <v>25</v>
          </cell>
          <cell r="AB30" t="str">
            <v xml:space="preserve">会計パッケージ・ハイペリオンを用いたソリューションの提案:パッケージ本が推進するグロービアとハイペリオンを用いたソリューション構築の為の協力。ハイペリオンの実力を検証し、グロービア等他のアプリケーションとの共存形態を模索する。また富士通グループにとってのベスト・プラクティスを導く。                                                           </v>
          </cell>
          <cell r="AC30" t="str">
            <v>4</v>
          </cell>
          <cell r="AD30" t="str">
            <v xml:space="preserve">・ハイペリオン社の開催するユーザコンファレンスに参加し有益な情報を実務やFJグループの会計プラクティスに是非、活かして下さい。今後は各種部門における情報共有化やオペレーションレベルに落とすべく尽力下さい。                                                                                                                                                         </v>
          </cell>
          <cell r="AE30" t="str">
            <v>5</v>
          </cell>
          <cell r="AF30">
            <v>20</v>
          </cell>
          <cell r="AG30" t="str">
            <v xml:space="preserve">ＨＹＰＥＲＩＯＮのスパイダーマン（ブラウザーから財務データにアクセスするソフト）導入。昨年来、役員情報システムの中に社内の財務データを役員に公開していく方法を模索してきたが、今回はハイペリオンスパイダーマンを用いてベスト・ソリューションを目指す。                                                                                              </v>
          </cell>
          <cell r="AH30" t="str">
            <v>4</v>
          </cell>
          <cell r="AI30" t="str">
            <v xml:space="preserve">・HYPERIONスパイダーマンの導入では相手側とのハードな交渉等を含め尽力。今後は各部門への浸透・普及(オペレーションレベル)が課題。                                                                                                                                                                                           </v>
          </cell>
          <cell r="AJ30" t="str">
            <v>4</v>
          </cell>
          <cell r="AK30">
            <v>15</v>
          </cell>
          <cell r="AL30" t="str">
            <v xml:space="preserve">（経理部門移動後）連結予算の取りまとめプロセスの見直し。ＨＹＰＥＲＩＯＮの事業部への浸透をはかる。事業部の単独決算・予算業務を効率化するための、ハイペリオンを中心としたツールの応用方法を検討し、改善のための助言とプラニングを行う。                                                                                                              </v>
          </cell>
          <cell r="AM30" t="str">
            <v>4</v>
          </cell>
          <cell r="AN30" t="str">
            <v xml:space="preserve">・HYPERIONを漸く単独決算・予算(経理)に適用、連結ベースの事業管理の精度向上とスピードアップに貢献した。今後は各事業部門が管理会計ベースでも活用できるような環境と教育及び普及が課題。                                                                                                                                                                </v>
          </cell>
          <cell r="AO30" t="str">
            <v>5</v>
          </cell>
          <cell r="AP30">
            <v>15</v>
          </cell>
          <cell r="AQ30" t="str">
            <v xml:space="preserve">ネットワーク投資効率測定ロジックの開発。昨年実施したアンケートの結果から、ネットワーク投資の効果を定量的に測定する為の算出モデルを作成。                                                                                                                                                                                           </v>
          </cell>
          <cell r="AR30" t="str">
            <v>4</v>
          </cell>
          <cell r="AS30" t="str">
            <v xml:space="preserve">・情報化投資評価の為のモデル(CFﾍﾞｰｽの定量的分析とｱﾝｹｰﾄﾍﾞｰｽの定性的評価のﾏﾄﾘｯｸｽ・ﾃｰﾌﾞﾙ)を構築した。今後、本モデルの現場での多面的活用とレベルアップ(改善適用)等が重要。                                                                                                                                                             </v>
          </cell>
          <cell r="AT30" t="str">
            <v>4</v>
          </cell>
          <cell r="BT30" t="str">
            <v xml:space="preserve">                                                                                                                                                                                                                                                               </v>
          </cell>
          <cell r="BV30" t="str">
            <v xml:space="preserve">                                                                                                                                                                                                                                                               </v>
          </cell>
          <cell r="BX30" t="str">
            <v xml:space="preserve">                                                                                                                                                                                                                                                               </v>
          </cell>
          <cell r="BZ30" t="str">
            <v xml:space="preserve">                                                                                                                                                                                                                                                               </v>
          </cell>
          <cell r="CB30" t="str">
            <v>米国シリコンバレーをリードする会社の組織構造と意思決定プロセスのベスト・プラクティスを習得する。</v>
          </cell>
          <cell r="CC30" t="str">
            <v>4</v>
          </cell>
          <cell r="CD30" t="str">
            <v>EVAの理論を習得する。</v>
          </cell>
          <cell r="CE30" t="str">
            <v>5</v>
          </cell>
          <cell r="CH30" t="str">
            <v>5</v>
          </cell>
          <cell r="CI30" t="str">
            <v>5</v>
          </cell>
          <cell r="CJ30" t="str">
            <v>4</v>
          </cell>
          <cell r="CK30" t="str">
            <v xml:space="preserve">・意思決定のための管理会計アプローチ(CF,ROI,EVA)や連結会計(HYPERION)導入、ＡＣ買収案件、英国Ｄ社プロジェクト等、何れも重要かつ困難テーマに積極的に取り組んでくれ一定の成果を出したと思います。今後は出向先のＡＣでこれ迄の経験を活かし、一層の成果を期待致します。                                                                                                                   </v>
          </cell>
          <cell r="CL30" t="str">
            <v>Ａ　</v>
          </cell>
          <cell r="CN30" t="str">
            <v>　　</v>
          </cell>
          <cell r="CO30" t="str">
            <v>　　</v>
          </cell>
          <cell r="CP30" t="str">
            <v>A</v>
          </cell>
          <cell r="CQ30">
            <v>2</v>
          </cell>
          <cell r="CR30">
            <v>12</v>
          </cell>
          <cell r="CS30">
            <v>10</v>
          </cell>
        </row>
        <row r="31">
          <cell r="A31">
            <v>890265</v>
          </cell>
          <cell r="B31" t="str">
            <v>諸橋　達也　　　　　</v>
          </cell>
          <cell r="C31">
            <v>12</v>
          </cell>
          <cell r="D31">
            <v>10</v>
          </cell>
          <cell r="E31" t="str">
            <v>本社機構　　　　　　</v>
          </cell>
          <cell r="F31">
            <v>164</v>
          </cell>
          <cell r="G31">
            <v>180500040</v>
          </cell>
          <cell r="H31" t="str">
            <v>経理）主計　　　　　</v>
          </cell>
          <cell r="I31">
            <v>31</v>
          </cell>
          <cell r="J31" t="str">
            <v>主事補　　　　　</v>
          </cell>
          <cell r="K31" t="str">
            <v>有</v>
          </cell>
          <cell r="L31">
            <v>1998</v>
          </cell>
          <cell r="M31">
            <v>1</v>
          </cell>
          <cell r="N31">
            <v>1</v>
          </cell>
          <cell r="O31">
            <v>3</v>
          </cell>
          <cell r="P31">
            <v>0</v>
          </cell>
          <cell r="Q31" t="str">
            <v>　　　　　　　　　　</v>
          </cell>
          <cell r="R31" t="str">
            <v>　　　　　　　　　　</v>
          </cell>
          <cell r="S31">
            <v>0</v>
          </cell>
          <cell r="T31" t="str">
            <v>　　　　　　　　　　</v>
          </cell>
          <cell r="U31" t="str">
            <v>　　　　　　　　　　</v>
          </cell>
          <cell r="V31">
            <v>40</v>
          </cell>
          <cell r="W31" t="str">
            <v xml:space="preserve">決算月末締め対応・経理処理の見直し。・関連部門との調整。・各種ｼｽﾃﾑの見直し。                                                                                                                                                                                                                       </v>
          </cell>
          <cell r="X31" t="str">
            <v>4</v>
          </cell>
          <cell r="Y31" t="str">
            <v xml:space="preserve">                                                                                                                                                                                                                                                               </v>
          </cell>
          <cell r="AA31">
            <v>30</v>
          </cell>
          <cell r="AB31" t="str">
            <v xml:space="preserve">工場経費の予算達成・統制部門の強化・削減案の各部門との検討                                                                                                                                                                                                                                  </v>
          </cell>
          <cell r="AC31" t="str">
            <v>4</v>
          </cell>
          <cell r="AD31" t="str">
            <v xml:space="preserve">                                                                                                                                                                                                                                                               </v>
          </cell>
          <cell r="AF31">
            <v>15</v>
          </cell>
          <cell r="AG31" t="str">
            <v xml:space="preserve">FLT作業代行の経理処理設定・経費・その他投資の区分の明確化。・経費統制部門の設定。　　　・予算申請の変更                                                                                                                                                                                                          </v>
          </cell>
          <cell r="AH31" t="str">
            <v>3</v>
          </cell>
          <cell r="AI31" t="str">
            <v xml:space="preserve">                                                                                                                                                                                                                                                               </v>
          </cell>
          <cell r="AK31">
            <v>15</v>
          </cell>
          <cell r="AL31" t="str">
            <v xml:space="preserve">一般会計処理マニュアルの整備                                                                                                                                                                                                                                                 </v>
          </cell>
          <cell r="AM31" t="str">
            <v>3</v>
          </cell>
          <cell r="AN31" t="str">
            <v xml:space="preserve">                                                                                                                                                                                                                                                               </v>
          </cell>
          <cell r="BT31" t="str">
            <v xml:space="preserve">                                                                                                                                                                                                                                                               </v>
          </cell>
          <cell r="BV31" t="str">
            <v xml:space="preserve">                                                                                                                                                                                                                                                               </v>
          </cell>
          <cell r="BX31" t="str">
            <v xml:space="preserve">                                                                                                                                                                                                                                                               </v>
          </cell>
          <cell r="BZ31" t="str">
            <v xml:space="preserve">                                                                                                                                                                                                                                                               </v>
          </cell>
          <cell r="CB31" t="str">
            <v>英会話の取得(TOEICの平均点500以上取得)</v>
          </cell>
          <cell r="CD31" t="str">
            <v>簿記1級の取得</v>
          </cell>
          <cell r="CK31" t="str">
            <v xml:space="preserve">                                                                                                                                                                                                                                                               </v>
          </cell>
          <cell r="CL31" t="str">
            <v>　　</v>
          </cell>
          <cell r="CN31" t="str">
            <v>　　</v>
          </cell>
          <cell r="CO31" t="str">
            <v>　　</v>
          </cell>
          <cell r="CP31" t="str">
            <v>B</v>
          </cell>
          <cell r="CQ31">
            <v>2</v>
          </cell>
          <cell r="CR31">
            <v>12</v>
          </cell>
          <cell r="CS31">
            <v>10</v>
          </cell>
        </row>
        <row r="32">
          <cell r="A32">
            <v>802259</v>
          </cell>
          <cell r="B32" t="str">
            <v>加藤　寛　　　　　　</v>
          </cell>
          <cell r="C32">
            <v>90</v>
          </cell>
          <cell r="D32">
            <v>85</v>
          </cell>
          <cell r="E32" t="str">
            <v>川崎工場　　　　　　</v>
          </cell>
          <cell r="F32">
            <v>165</v>
          </cell>
          <cell r="G32">
            <v>850502510</v>
          </cell>
          <cell r="H32" t="str">
            <v>川崎・総務）経理　　</v>
          </cell>
          <cell r="I32">
            <v>31</v>
          </cell>
          <cell r="J32" t="str">
            <v>主事補　　　　　</v>
          </cell>
          <cell r="K32" t="str">
            <v>有</v>
          </cell>
          <cell r="L32">
            <v>1998</v>
          </cell>
          <cell r="M32">
            <v>1</v>
          </cell>
          <cell r="N32">
            <v>1</v>
          </cell>
          <cell r="O32">
            <v>3</v>
          </cell>
          <cell r="P32">
            <v>691802</v>
          </cell>
          <cell r="Q32" t="str">
            <v>小林　雅弘　　　　　</v>
          </cell>
          <cell r="R32" t="str">
            <v>課長　　　　　　　　</v>
          </cell>
          <cell r="S32">
            <v>700889</v>
          </cell>
          <cell r="T32" t="str">
            <v>出口　敏雄　　　　　</v>
          </cell>
          <cell r="U32" t="str">
            <v>工場長　　　　　　　</v>
          </cell>
          <cell r="V32">
            <v>40</v>
          </cell>
          <cell r="W32" t="str">
            <v xml:space="preserve">決算月末締移行への対応　（１）購買・支払関係の対応　（２）決算データ受渡しの対応　（３）経理課内部の業務対応                                                                                                                                                                                                         </v>
          </cell>
          <cell r="X32" t="str">
            <v>4</v>
          </cell>
          <cell r="Y32" t="str">
            <v xml:space="preserve">全社推進事項とはいえ、月末締め移行作業を、関連部門の業務改善を含めて、略目標通りの成果を達成出来た事は評価するも、まだ積み残し分があり、フォローを怠らずに推進願います。                                                                                                                                                                           </v>
          </cell>
          <cell r="Z32" t="str">
            <v>4</v>
          </cell>
          <cell r="AA32">
            <v>20</v>
          </cell>
          <cell r="AB32" t="str">
            <v xml:space="preserve">現預金出納業務の効率化検討（１）支払管理システムの構築検討　(２）費用計上・支払日の徹底（３）現金支払の振込化検討                                                                                                                                                                                                      </v>
          </cell>
          <cell r="AC32" t="str">
            <v>4</v>
          </cell>
          <cell r="AD32" t="str">
            <v xml:space="preserve">本人評価通り                                                                                                                                                                                                                                                         </v>
          </cell>
          <cell r="AE32" t="str">
            <v>4</v>
          </cell>
          <cell r="AF32">
            <v>20</v>
          </cell>
          <cell r="AG32" t="str">
            <v xml:space="preserve">ＳＵＭＭＩＴ－ＪＳ取引データの精度向上　（１）関連部門システムの事前チェック機能の追加　（２）ＥＤＩセンター開設対応                                                                                                                                                                                                     </v>
          </cell>
          <cell r="AH32" t="str">
            <v>4</v>
          </cell>
          <cell r="AI32" t="str">
            <v xml:space="preserve">下期の決算業務に於いて、エラーは大変な問題となる要件ですが、略予定通りの成果を上げたので評価します。                                                                                                                                                                                                             </v>
          </cell>
          <cell r="AJ32" t="str">
            <v>4</v>
          </cell>
          <cell r="AK32">
            <v>20</v>
          </cell>
          <cell r="AL32" t="str">
            <v xml:space="preserve">宇宙開発推進室のプロジェクト損益管理対応　（１）ＧＬＩ－ＰＦＭの仕掛投入状況の管理　（２）新規プロジェクトの損益管理手法の確立                                                                                                                                                                                                </v>
          </cell>
          <cell r="AM32" t="str">
            <v>4</v>
          </cell>
          <cell r="AN32" t="str">
            <v xml:space="preserve">ＧＬＩ－ＰＦＭは、初めて手がける大型衛星であり、予期出来ぬ事態が度々発生する状態が続いている。そのため原価及び仕損費の把握が重要な要件となってきた。それについて、今後の検討を要するが、仕損費としての考え方や金額の算出を、ある程度達成し評価する。下期も継続して下さい。                                                                                                                          </v>
          </cell>
          <cell r="AO32" t="str">
            <v>4</v>
          </cell>
          <cell r="BT32" t="str">
            <v xml:space="preserve">全社目標とはいえ、関連部門への粘り強い説得、交渉を推進し、予定を上回る削減を達成出来評価する。                                                                                                                                                                                                                </v>
          </cell>
          <cell r="BU32" t="str">
            <v>4</v>
          </cell>
          <cell r="BV32" t="str">
            <v xml:space="preserve">                                                                                                                                                                                                                                                               </v>
          </cell>
          <cell r="BX32" t="str">
            <v xml:space="preserve">                                                                                                                                                                                                                                                               </v>
          </cell>
          <cell r="BZ32" t="str">
            <v xml:space="preserve">                                                                                                                                                                                                                                                               </v>
          </cell>
          <cell r="CB32" t="str">
            <v>損益管理会計知識の向上</v>
          </cell>
          <cell r="CC32" t="str">
            <v>4</v>
          </cell>
          <cell r="CD32" t="str">
            <v>法人税知識の向上</v>
          </cell>
          <cell r="CE32" t="str">
            <v>4</v>
          </cell>
          <cell r="CH32" t="str">
            <v>4</v>
          </cell>
          <cell r="CI32" t="str">
            <v>4</v>
          </cell>
          <cell r="CJ32" t="str">
            <v>4</v>
          </cell>
          <cell r="CK32" t="str">
            <v xml:space="preserve">全社目標である月末締め移行に、相当の工数を取られた事は、致し方ないと思います。下期が本番ですので、上期のフォローを忘れず、積み残しの問題解決を推進して下さい。ＧＬＩ－ＰＦＭについても貴職の書かれている通り積極的に推進して下さい。                                                                                                                                             </v>
          </cell>
          <cell r="CL32" t="str">
            <v>Ａ　</v>
          </cell>
          <cell r="CM32" t="str">
            <v>決算の月末締めへの移行対応を評価。今後もチェックを厳しく、損益改善・精度向上を追求のこと。</v>
          </cell>
          <cell r="CN32" t="str">
            <v>Ａ　</v>
          </cell>
          <cell r="CO32" t="str">
            <v>Ａ　</v>
          </cell>
          <cell r="CP32" t="str">
            <v>B</v>
          </cell>
          <cell r="CQ32">
            <v>2</v>
          </cell>
          <cell r="CR32">
            <v>12</v>
          </cell>
          <cell r="CS32">
            <v>10</v>
          </cell>
        </row>
        <row r="33">
          <cell r="A33">
            <v>890038</v>
          </cell>
          <cell r="B33" t="str">
            <v>大槻　一浩　　　　　</v>
          </cell>
          <cell r="C33">
            <v>90</v>
          </cell>
          <cell r="D33">
            <v>85</v>
          </cell>
          <cell r="E33" t="str">
            <v>川崎工場　　　　　　</v>
          </cell>
          <cell r="F33">
            <v>165</v>
          </cell>
          <cell r="G33">
            <v>850502510</v>
          </cell>
          <cell r="H33" t="str">
            <v>川崎・総務）経理　　</v>
          </cell>
          <cell r="I33">
            <v>31</v>
          </cell>
          <cell r="J33" t="str">
            <v>主事補　　　　　</v>
          </cell>
          <cell r="K33" t="str">
            <v>有</v>
          </cell>
          <cell r="L33">
            <v>1998</v>
          </cell>
          <cell r="M33">
            <v>1</v>
          </cell>
          <cell r="N33">
            <v>1</v>
          </cell>
          <cell r="O33">
            <v>3</v>
          </cell>
          <cell r="P33">
            <v>691802</v>
          </cell>
          <cell r="Q33" t="str">
            <v>小林　雅弘　　　　　</v>
          </cell>
          <cell r="R33" t="str">
            <v>課長　　　　　　　　</v>
          </cell>
          <cell r="S33">
            <v>700889</v>
          </cell>
          <cell r="T33" t="str">
            <v>出口　敏雄　　　　　</v>
          </cell>
          <cell r="U33" t="str">
            <v>工場長　　　　　　　</v>
          </cell>
          <cell r="V33">
            <v>40</v>
          </cell>
          <cell r="W33" t="str">
            <v xml:space="preserve">『決算月末締に向けての対応』決算月末締への移行に伴い、関連部門からの経理データ受け渡しに関し、問題点を洗い出し改善していく。また、一部データ化されていない業務のデータ化を推進し、経理による入力作業を排除し、月末締による経理の負荷を軽減する。                                                                                                    </v>
          </cell>
          <cell r="X33" t="str">
            <v>4</v>
          </cell>
          <cell r="Y33" t="str">
            <v xml:space="preserve">全社推進事項とはいえ、月末締め移行作業を、関連部門の業務改善を含めて、略目標通りの成果を達成出来た事は評価するも、まだ積み残し分があり、フォローを怠らずに推進願います。                                                                                                                                                                           </v>
          </cell>
          <cell r="Z33" t="str">
            <v>4</v>
          </cell>
          <cell r="AA33">
            <v>30</v>
          </cell>
          <cell r="AB33" t="str">
            <v xml:space="preserve">『固定資産システムの改善』９８年度税制改正及び２０００年対応に伴い、全社の固定資産システムの改造及びテストを行い、決算に影響が出ない様進めていく。また、現状の固定資産業務の問題点を洗い出し、改善点を検討し、次期固定資産システムに反映させていく。                                                                                                </v>
          </cell>
          <cell r="AC33" t="str">
            <v>4</v>
          </cell>
          <cell r="AD33" t="str">
            <v xml:space="preserve">本部事務局と一体となり、平成10年税制改正他のシステム対応を推進し、予定通り達成し評価する。                                                                                                                                                                                                                 </v>
          </cell>
          <cell r="AE33" t="str">
            <v>4</v>
          </cell>
          <cell r="AF33">
            <v>30</v>
          </cell>
          <cell r="AG33" t="str">
            <v xml:space="preserve">『ＣＡＬＳプロジェクトの費用検討・設備管理状況把握』ＣＡＬＳプロジェクトの進捗状況を充分に把握し、本部及び事業部負担の切りわけを適切に行う。また、取得後２年経過した設備の事業部への移管がスムーズに行える様、管理状況を把握し、データでの受渡しを検討する。                                                                                        </v>
          </cell>
          <cell r="AH33" t="str">
            <v>4</v>
          </cell>
          <cell r="AI33" t="str">
            <v xml:space="preserve">ＣＡＬＳ推進室が設立されてから３年目となり、費用負担の問題が一段と難しくなってきました。上期、積み残し分がありますので、中期計画に織り込んで、９９年度から実施出来る様にして下さい。                                                                                                                                                                     </v>
          </cell>
          <cell r="AJ33" t="str">
            <v>3</v>
          </cell>
          <cell r="BT33" t="str">
            <v xml:space="preserve">前任の業務とは言え、当課の担当業務を推進しつつ、支援・指導を行い、予定通り対応が完了した事は評価する。                                                                                                                                                                                                            </v>
          </cell>
          <cell r="BU33" t="str">
            <v>4</v>
          </cell>
          <cell r="BV33" t="str">
            <v xml:space="preserve">                                                                                                                                                                                                                                                               </v>
          </cell>
          <cell r="BX33" t="str">
            <v xml:space="preserve">                                                                                                                                                                                                                                                               </v>
          </cell>
          <cell r="BZ33" t="str">
            <v xml:space="preserve">                                                                                                                                                                                                                                                               </v>
          </cell>
          <cell r="CB33" t="str">
            <v>データベースソフトを使いこなせる様、ＡＣＣＥＳＳの知識を習得する。</v>
          </cell>
          <cell r="CC33" t="str">
            <v>3</v>
          </cell>
          <cell r="CH33" t="str">
            <v>4</v>
          </cell>
          <cell r="CI33" t="str">
            <v>3</v>
          </cell>
          <cell r="CJ33" t="str">
            <v>3</v>
          </cell>
          <cell r="CK33" t="str">
            <v xml:space="preserve">全社方針である月末締め移行対応に、思った以上に工数を取られ、大変だったと思いますが、積み残しはあるものの、移行対応は、実施出来ました。他の目標も達成しなければなりません。下期は月末締めの本番ですし、上期以上に大変だと思いますが頑張って下さい。                                                                                                                                      </v>
          </cell>
          <cell r="CL33" t="str">
            <v>Ｂ　</v>
          </cell>
          <cell r="CM33" t="str">
            <v>決算の月末締めへの移行、固定資産の税制改正対応に努力した。下期は月末締めのフォロー、２０００年問題の解決に注力。</v>
          </cell>
          <cell r="CN33" t="str">
            <v>Ｂ　</v>
          </cell>
          <cell r="CO33" t="str">
            <v>Ｂ　</v>
          </cell>
          <cell r="CP33" t="str">
            <v>A</v>
          </cell>
          <cell r="CQ33">
            <v>2</v>
          </cell>
          <cell r="CR33">
            <v>12</v>
          </cell>
          <cell r="CS33">
            <v>10</v>
          </cell>
        </row>
        <row r="34">
          <cell r="A34">
            <v>590038</v>
          </cell>
          <cell r="B34" t="str">
            <v>奥　保夫　　　　　　</v>
          </cell>
          <cell r="C34">
            <v>90</v>
          </cell>
          <cell r="D34">
            <v>873</v>
          </cell>
          <cell r="E34" t="str">
            <v>ＦＳＩ　　　　　　　</v>
          </cell>
          <cell r="F34">
            <v>9311</v>
          </cell>
          <cell r="G34">
            <v>9556001010</v>
          </cell>
          <cell r="H34" t="str">
            <v>ＦＳＩ・管理）管　理</v>
          </cell>
          <cell r="I34">
            <v>41</v>
          </cell>
          <cell r="J34" t="str">
            <v>主事　　　　　　</v>
          </cell>
          <cell r="K34" t="str">
            <v>無</v>
          </cell>
          <cell r="L34">
            <v>1998</v>
          </cell>
          <cell r="M34">
            <v>1</v>
          </cell>
          <cell r="N34">
            <v>1</v>
          </cell>
          <cell r="O34">
            <v>3</v>
          </cell>
          <cell r="P34">
            <v>61038</v>
          </cell>
          <cell r="Q34" t="str">
            <v>久保　登　　　　　　</v>
          </cell>
          <cell r="R34" t="str">
            <v>部長　　　　　　　　</v>
          </cell>
          <cell r="S34">
            <v>602014</v>
          </cell>
          <cell r="T34" t="str">
            <v>庄司　武之　　　　　</v>
          </cell>
          <cell r="U34" t="str">
            <v>（出向中）　　　　　</v>
          </cell>
          <cell r="V34">
            <v>25</v>
          </cell>
          <cell r="W34" t="str">
            <v xml:space="preserve">各月決算数値の把握都予算対比による進捗の確認･差異分析｡各部門に対する資料ﾌｲ-ﾄﾞﾊﾞﾂｸによる原価意識､経費削減損益向上意識の高揚を推進｡商法規定に則った各種書類の作成､トﾂプへの経営情報の提供,外部監査への対応。                                                                                                                                          </v>
          </cell>
          <cell r="X34" t="str">
            <v>3</v>
          </cell>
          <cell r="Y34" t="str">
            <v xml:space="preserve">月次決算を通じ各研究部、上層部へタイムリーに情報を提供する等当初の目標を達成した。                                                                                                                                                                                                                      </v>
          </cell>
          <cell r="Z34" t="str">
            <v>3</v>
          </cell>
          <cell r="AA34">
            <v>20</v>
          </cell>
          <cell r="AB34" t="str">
            <v xml:space="preserve">予算業務　　上期予算の運用管理､進捗状況の確認と変動情報の収集、社内外関連部門　　　　　　との折衝,調整を行う。　　　　　　下期予算の編成および資金運用計画の策定と実行。                                                                                                                                                                          </v>
          </cell>
          <cell r="AC34" t="str">
            <v>3</v>
          </cell>
          <cell r="AD34" t="str">
            <v xml:space="preserve">今期は損益面で厳しい状況にあるため予実管理を着実に行い変動要因を把握するとともに適切な経営情報を上層部に報告し、軌道修正する等前向きに対応。健全な予算管理と損益確保に努めたことは評価する。                                                                                                                                                                 </v>
          </cell>
          <cell r="AE34" t="str">
            <v>4</v>
          </cell>
          <cell r="AF34">
            <v>15</v>
          </cell>
          <cell r="AG34" t="str">
            <v xml:space="preserve">その他決算業務　　（税務関係)決算に基く法人税､消費税､地方税等の計算と確定申告書　　　　　　　　　　　　　　　の作成･提出。　　　　　　　　　（固定資産)設備計画の取りまとめと上期計画の実行管理。                                                                                                                                                   </v>
          </cell>
          <cell r="AH34" t="str">
            <v>4</v>
          </cell>
          <cell r="AI34" t="str">
            <v xml:space="preserve">専門的な知識を取得し、税務処理等の経理業務を問題なく処理した。下期も情報収集に努め、決算に反映して下さい。                                                                                                                                                                                                          </v>
          </cell>
          <cell r="AJ34" t="str">
            <v>4</v>
          </cell>
          <cell r="AK34">
            <v>40</v>
          </cell>
          <cell r="AL34" t="str">
            <v xml:space="preserve">総務･勤労関係　　日常業務全般における部下の指導を通じて上司をサポ－ト。　　　　　　　　　対外提出資料(官公庁）の作成｡統制費用についての予実管理を推進。　　　　　　　　　総務マイオフｲスへの移行(取り込み）の具体化。                                                                                                                               </v>
          </cell>
          <cell r="AM34" t="str">
            <v>4</v>
          </cell>
          <cell r="AN34" t="str">
            <v xml:space="preserve">管理部の総括として、部内を取りまとめ、円滑なる業務遂行に努めたことは評価する。マイオフィスによる購買・旅費システムは予定通り下期に導入して下さい。                                                                                                                                                                                      </v>
          </cell>
          <cell r="AO34" t="str">
            <v>3</v>
          </cell>
          <cell r="BT34" t="str">
            <v xml:space="preserve">                                                                                                                                                                                                                                                               </v>
          </cell>
          <cell r="BV34" t="str">
            <v xml:space="preserve">                                                                                                                                                                                                                                                               </v>
          </cell>
          <cell r="BX34" t="str">
            <v xml:space="preserve">                                                                                                                                                                                                                                                               </v>
          </cell>
          <cell r="BZ34" t="str">
            <v xml:space="preserve">                                                                                                                                                                                                                                                               </v>
          </cell>
          <cell r="CB34" t="str">
            <v>決算締切日の変更(20日－－月末日）に備えて諸対策の検討と実施。</v>
          </cell>
          <cell r="CC34" t="str">
            <v>3</v>
          </cell>
          <cell r="CH34" t="str">
            <v>3</v>
          </cell>
          <cell r="CI34" t="str">
            <v>4</v>
          </cell>
          <cell r="CJ34" t="str">
            <v>4</v>
          </cell>
          <cell r="CK34" t="str">
            <v xml:space="preserve">経理関連の専門分野については、問題なく対処された。各部門に跨がる資料の取りまとめ、社内の調整など円滑に対応されたと思います。                                                                                                                                                                                                 </v>
          </cell>
          <cell r="CL34" t="str">
            <v>Ｂ　</v>
          </cell>
          <cell r="CM34" t="str">
            <v>着実に毎月の経理処理を遂行した。ほんのわずかな益を見込んだ予算設定だったため、タイムリーな経理報告は判断の助けとなった。</v>
          </cell>
          <cell r="CN34" t="str">
            <v>Ｂ　</v>
          </cell>
          <cell r="CO34" t="str">
            <v>Ｂ　</v>
          </cell>
          <cell r="CP34" t="str">
            <v>B</v>
          </cell>
          <cell r="CQ34">
            <v>2</v>
          </cell>
          <cell r="CR34">
            <v>90</v>
          </cell>
          <cell r="CS34">
            <v>1170</v>
          </cell>
        </row>
        <row r="35">
          <cell r="A35">
            <v>812792</v>
          </cell>
          <cell r="B35" t="str">
            <v>有門　忠司　　　　　</v>
          </cell>
          <cell r="C35">
            <v>130</v>
          </cell>
          <cell r="D35">
            <v>410</v>
          </cell>
          <cell r="E35" t="str">
            <v>マーケ本部　　　　　</v>
          </cell>
          <cell r="F35">
            <v>3002</v>
          </cell>
          <cell r="G35">
            <v>4100140000</v>
          </cell>
          <cell r="H35" t="str">
            <v>マーケ）経理部　　　</v>
          </cell>
          <cell r="I35">
            <v>31</v>
          </cell>
          <cell r="J35" t="str">
            <v>主事補　　　　　</v>
          </cell>
          <cell r="K35" t="str">
            <v>有</v>
          </cell>
          <cell r="L35">
            <v>1998</v>
          </cell>
          <cell r="M35">
            <v>1</v>
          </cell>
          <cell r="N35">
            <v>1</v>
          </cell>
          <cell r="O35">
            <v>3</v>
          </cell>
          <cell r="P35">
            <v>742629</v>
          </cell>
          <cell r="Q35" t="str">
            <v>田中　智明　　　　　</v>
          </cell>
          <cell r="R35" t="str">
            <v>担当課長　　　　　　</v>
          </cell>
          <cell r="S35">
            <v>720162</v>
          </cell>
          <cell r="T35" t="str">
            <v>黒木　為政　　　　　</v>
          </cell>
          <cell r="U35" t="str">
            <v>統括部長　　　　　　</v>
          </cell>
          <cell r="V35">
            <v>25</v>
          </cell>
          <cell r="W35" t="str">
            <v xml:space="preserve">販売費用の管理強化(管理体系の再構築)                                                                                                                                                                                                                                            </v>
          </cell>
          <cell r="X35" t="str">
            <v>4</v>
          </cell>
          <cell r="Y35" t="str">
            <v xml:space="preserve">営業効率の測定は重要な課題、担当外の項目についても部内各グループリーダや関連部門を交えリーダシップを発揮し第一次試算を行った。他にも費用管理グループのリーダとして売上下方修正の状況下で強力に費用統制を推進・指導し販売費用全体で対予算比-19億とした。                                                                                                                                  </v>
          </cell>
          <cell r="Z35" t="str">
            <v>4</v>
          </cell>
          <cell r="AA35">
            <v>25</v>
          </cell>
          <cell r="AB35" t="str">
            <v xml:space="preserve">物流費用の効率化(物流コストWGへの参画及び物流費管理ＤＢの構築）                                                                                                                                                                                                                              </v>
          </cell>
          <cell r="AC35" t="str">
            <v>4</v>
          </cell>
          <cell r="AD35" t="str">
            <v xml:space="preserve">前期の要件取りまとめに引き続き当期は詳細仕様レベルの確定を達成し、９９年１月運用開始に目処をつけた。詳細仕様レベルでは、広範囲な業務ノウハウとシステム化ノウハウが要求されるがＷＧメンバ内で重要な役割を果たしている。                                                                                                                                                    </v>
          </cell>
          <cell r="AE35" t="str">
            <v>4</v>
          </cell>
          <cell r="AF35">
            <v>20</v>
          </cell>
          <cell r="AG35" t="str">
            <v xml:space="preserve">連結決算推進体制の確立(会社別決算説明のレベルアップ)                                                                                                                                                                                                                                    </v>
          </cell>
          <cell r="AH35" t="str">
            <v>4</v>
          </cell>
          <cell r="AI35" t="str">
            <v xml:space="preserve">小会社管理では特に国内小会社を担当し中でもＦＯＭに関しては監査業務等によるノウハウを生かし精力的に活動し種々の問題提起を行った。                                                                                                                                                                                               </v>
          </cell>
          <cell r="AJ35" t="str">
            <v>4</v>
          </cell>
          <cell r="AK35">
            <v>20</v>
          </cell>
          <cell r="AL35" t="str">
            <v xml:space="preserve">資金管理の効率化推進                                                                                                                                                                                                                                                     </v>
          </cell>
          <cell r="AM35" t="str">
            <v>4</v>
          </cell>
          <cell r="AN35" t="str">
            <v xml:space="preserve">ＰＫＧ導入は初体験であるが、ＳＳＧとの連携や部下への適切なアドバイス、積極的な業務遂行によりサンアカウント社のＰＫＧを選定し早期運用開始に目処をつけた。                                                                                                                                                                                   </v>
          </cell>
          <cell r="AO35" t="str">
            <v>4</v>
          </cell>
          <cell r="AP35">
            <v>10</v>
          </cell>
          <cell r="AQ35" t="str">
            <v xml:space="preserve">固定資産管理の強化（不健全資産の撲滅と管理体制の確立）                                                                                                                                                                                                                                    </v>
          </cell>
          <cell r="AR35" t="str">
            <v>4</v>
          </cell>
          <cell r="AS35" t="str">
            <v xml:space="preserve">課題であった固定資産棚卸し実施に向けて翌期実施に目処をつけた。一方、支社支店への関連システム展開は目標どおり遂行し現在安定運用となっており、支社支店経理からも高く評価されている。                                                                                                                                                                      </v>
          </cell>
          <cell r="AT35" t="str">
            <v>4</v>
          </cell>
          <cell r="BT35" t="str">
            <v xml:space="preserve">各営業部門と連携し新基準を設定、事業部にフィードバックし予算等への反映を図った。                                                                                                                                                                                                                       </v>
          </cell>
          <cell r="BU35" t="str">
            <v>4</v>
          </cell>
          <cell r="BV35" t="str">
            <v xml:space="preserve">                                                                                                                                                                                                                                                               </v>
          </cell>
          <cell r="BX35" t="str">
            <v xml:space="preserve">                                                                                                                                                                                                                                                               </v>
          </cell>
          <cell r="BZ35" t="str">
            <v xml:space="preserve">                                                                                                                                                                                                                                                               </v>
          </cell>
          <cell r="CB35" t="str">
            <v>担当している販売費用、固定資産に関する会計・税務知識を習得し、業務の中で活かせる様にする．</v>
          </cell>
          <cell r="CC35" t="str">
            <v>3</v>
          </cell>
          <cell r="CH35" t="str">
            <v>4</v>
          </cell>
          <cell r="CI35" t="str">
            <v>4</v>
          </cell>
          <cell r="CJ35" t="str">
            <v>4</v>
          </cell>
          <cell r="CK35" t="str">
            <v xml:space="preserve">売上下方修正が相次ぐ環境下で、費用管理面で関連部門との調整や指導等強力なリーダシップを発揮した。更に部門の最重要目標である「営業効率の測定手法確立」に向けチャネル別売上把握の定常化等、アグレッシブな業務遂行であった。                                                                                                                                                   </v>
          </cell>
          <cell r="CL35" t="str">
            <v>Ａ　</v>
          </cell>
          <cell r="CM35" t="str">
            <v>費用管理を主に部内でリーダシップを発揮している。</v>
          </cell>
          <cell r="CN35" t="str">
            <v>Ａ　</v>
          </cell>
          <cell r="CO35" t="str">
            <v>Ａ　</v>
          </cell>
          <cell r="CP35" t="str">
            <v>A</v>
          </cell>
          <cell r="CQ35">
            <v>2</v>
          </cell>
          <cell r="CR35">
            <v>12</v>
          </cell>
          <cell r="CS35">
            <v>10</v>
          </cell>
        </row>
        <row r="36">
          <cell r="A36">
            <v>890117</v>
          </cell>
          <cell r="B36" t="str">
            <v>佐伯　隆志　　　　　</v>
          </cell>
          <cell r="C36">
            <v>130</v>
          </cell>
          <cell r="D36">
            <v>410</v>
          </cell>
          <cell r="E36" t="str">
            <v>マーケ本部　　　　　</v>
          </cell>
          <cell r="F36">
            <v>3002</v>
          </cell>
          <cell r="G36">
            <v>4100140000</v>
          </cell>
          <cell r="H36" t="str">
            <v>マーケ）経理部　　　</v>
          </cell>
          <cell r="I36">
            <v>31</v>
          </cell>
          <cell r="J36" t="str">
            <v>主事補　　　　　</v>
          </cell>
          <cell r="K36" t="str">
            <v>有</v>
          </cell>
          <cell r="L36">
            <v>1998</v>
          </cell>
          <cell r="M36">
            <v>1</v>
          </cell>
          <cell r="N36">
            <v>1</v>
          </cell>
          <cell r="O36">
            <v>3</v>
          </cell>
          <cell r="P36">
            <v>742629</v>
          </cell>
          <cell r="Q36" t="str">
            <v>田中　智明　　　　　</v>
          </cell>
          <cell r="R36" t="str">
            <v>担当課長　　　　　　</v>
          </cell>
          <cell r="S36">
            <v>720162</v>
          </cell>
          <cell r="T36" t="str">
            <v>黒木　為政　　　　　</v>
          </cell>
          <cell r="U36" t="str">
            <v>統括部長　　　　　　</v>
          </cell>
          <cell r="V36">
            <v>30</v>
          </cell>
          <cell r="W36" t="str">
            <v xml:space="preserve">売上高の予算/予測業務における部門内連携強化とスピード化(1)販推-業務-経理間の統合システム化(ＰＣレベル）によるスピード化。(2)フォーマットの標準化・共通化による情報の共有化。                                                                                                                                                                    </v>
          </cell>
          <cell r="X36" t="str">
            <v>4</v>
          </cell>
          <cell r="Y36" t="str">
            <v xml:space="preserve">全社的な売上マイナス成長下で従来に無い「チャネル別」の分析と問題提起を行った、特にディーラ／社内で大きく異なる予算達成率や伸長率の把握は営業効率の測定に有益な情報であり、この定常把握を可能にした事は高く評価できる。他案件もスピート化に資する内容であり翌期本格運用の目処をつけた。                                                                                                                    </v>
          </cell>
          <cell r="Z36" t="str">
            <v>4</v>
          </cell>
          <cell r="AA36">
            <v>30</v>
          </cell>
          <cell r="AB36" t="str">
            <v xml:space="preserve">海外取引（受注・売上）に伴うルールの再構築(1)受注計上基準(2)価格改定(3)ＤＯＡ等の基準と事務ルールについての全面的見直し                                                                                                                                                                                               </v>
          </cell>
          <cell r="AC36" t="str">
            <v>4</v>
          </cell>
          <cell r="AD36" t="str">
            <v xml:space="preserve">海外関係制度の全面棚卸し、受注・売上の分野についてリーダシップを発揮しＷＧを推進した。国際営業本部内への問題点認識化が課題であったが精力的な活動により共通認識にまで至り、翌期での具体的アウトプットの目処をつけた。                                                                                                                                                     </v>
          </cell>
          <cell r="AE36" t="str">
            <v>4</v>
          </cell>
          <cell r="AF36">
            <v>20</v>
          </cell>
          <cell r="AG36" t="str">
            <v xml:space="preserve">手書き売上伝票の撲滅(1)電子シートによるシステム化(2)１／４期実施に向けてのルール制定、アナウンス。                                                                                                                                                                                                           </v>
          </cell>
          <cell r="AH36" t="str">
            <v>3</v>
          </cell>
          <cell r="AI36" t="str">
            <v xml:space="preserve">売上伝票の１００％電子化は全社経理部門の予てからの課題、本社地区での試行を踏まえ８月度より全国展開、現状マニュアル伝票は完全撲滅。関連部門との強力な連携により予定より１カ月早く全国運用に至った。                                                                                                                                                              </v>
          </cell>
          <cell r="AJ36" t="str">
            <v>4</v>
          </cell>
          <cell r="AK36">
            <v>15</v>
          </cell>
          <cell r="AL36" t="str">
            <v xml:space="preserve">営業部門内パソコン価格率の管理体制構築検討                                                                                                                                                                                                                                          </v>
          </cell>
          <cell r="AM36" t="str">
            <v>4</v>
          </cell>
          <cell r="AN36" t="str">
            <v xml:space="preserve">試行錯誤の段階、諸会議や情報の多面的整理を行い翌期アウトプットに向け継続した検討が必要。                                                                                                                                                                                                                   </v>
          </cell>
          <cell r="AO36" t="str">
            <v>3</v>
          </cell>
          <cell r="AP36">
            <v>5</v>
          </cell>
          <cell r="AQ36" t="str">
            <v xml:space="preserve">受注情報の精度向上・オープンシステムを中心とした『一括受注』方式の見直し。                                                                                                                                                                                                                          </v>
          </cell>
          <cell r="AR36" t="str">
            <v>3</v>
          </cell>
          <cell r="AS36" t="str">
            <v xml:space="preserve">適切な部下指導により制度改訂の目処をつけた。                                                                                                                                                                                                                                         </v>
          </cell>
          <cell r="AT36" t="str">
            <v>4</v>
          </cell>
          <cell r="BT36" t="str">
            <v xml:space="preserve">膨大なデータ量に対し根気よく精力的に遂行し決算説明書に反映させた。                                                                                                                                                                                                                              </v>
          </cell>
          <cell r="BU36" t="str">
            <v>4</v>
          </cell>
          <cell r="BV36" t="str">
            <v xml:space="preserve">受注残高の分析は従来に無かった内容、部下の指導と供に積極的に取り組んだ。                                                                                                                                                                                                                           </v>
          </cell>
          <cell r="BW36" t="str">
            <v>4</v>
          </cell>
          <cell r="BX36" t="str">
            <v xml:space="preserve">                                                                                                                                                                                                                                                               </v>
          </cell>
          <cell r="BZ36" t="str">
            <v xml:space="preserve">                                                                                                                                                                                                                                                               </v>
          </cell>
          <cell r="CB36" t="str">
            <v>Ｐｏｗｅｒ－Ｐｏｉｎｔの習得。</v>
          </cell>
          <cell r="CC36" t="str">
            <v>3</v>
          </cell>
          <cell r="CH36" t="str">
            <v>4</v>
          </cell>
          <cell r="CI36" t="str">
            <v>4</v>
          </cell>
          <cell r="CJ36" t="str">
            <v>4</v>
          </cell>
          <cell r="CK36" t="str">
            <v xml:space="preserve">グループリーダとしての自覚も高まり、且つマイナス成長の環境下で従来に無い切り口での分析や問題提起に積極的に取り組んだ。特に売上高に於けるチャネル別の状況把握は全社損益への影響はもとより営業部門の効率測定への重要な項目、これを定常的に把握可能とした事は大きな成果であり高く評価できる。                                                                                                                  </v>
          </cell>
          <cell r="CL36" t="str">
            <v>Ａ　</v>
          </cell>
          <cell r="CM36" t="str">
            <v>チャネル売上の把握定常化は全社に対するインパクトも大きく高く評価できる。</v>
          </cell>
          <cell r="CN36" t="str">
            <v>Ａ　</v>
          </cell>
          <cell r="CO36" t="str">
            <v>Ａ　</v>
          </cell>
          <cell r="CP36" t="str">
            <v>B</v>
          </cell>
          <cell r="CQ36">
            <v>2</v>
          </cell>
          <cell r="CR36">
            <v>12</v>
          </cell>
          <cell r="CS36">
            <v>10</v>
          </cell>
        </row>
        <row r="37">
          <cell r="A37">
            <v>900023</v>
          </cell>
          <cell r="B37" t="str">
            <v>石毛　総一郎　　　　</v>
          </cell>
          <cell r="C37">
            <v>130</v>
          </cell>
          <cell r="D37">
            <v>410</v>
          </cell>
          <cell r="E37" t="str">
            <v>マーケ本部　　　　　</v>
          </cell>
          <cell r="F37">
            <v>3002</v>
          </cell>
          <cell r="G37">
            <v>4100140000</v>
          </cell>
          <cell r="H37" t="str">
            <v>マーケ）経理部　　　</v>
          </cell>
          <cell r="I37">
            <v>31</v>
          </cell>
          <cell r="J37" t="str">
            <v>主事補　　　　　</v>
          </cell>
          <cell r="K37" t="str">
            <v>無</v>
          </cell>
          <cell r="L37">
            <v>1998</v>
          </cell>
          <cell r="M37">
            <v>1</v>
          </cell>
          <cell r="N37">
            <v>1</v>
          </cell>
          <cell r="O37">
            <v>3</v>
          </cell>
          <cell r="P37">
            <v>742629</v>
          </cell>
          <cell r="Q37" t="str">
            <v>田中　智明　　　　　</v>
          </cell>
          <cell r="R37" t="str">
            <v>担当課長　　　　　　</v>
          </cell>
          <cell r="S37">
            <v>720162</v>
          </cell>
          <cell r="T37" t="str">
            <v>黒木　為政　　　　　</v>
          </cell>
          <cell r="U37" t="str">
            <v>統括部長　　　　　　</v>
          </cell>
          <cell r="V37">
            <v>30</v>
          </cell>
          <cell r="W37" t="str">
            <v xml:space="preserve">営業・経理間の資産管理新体制の構築・運用。(1)SIIMAと連携した新システムの導入・運用(2)デイリー/タイムリーな資産管理体制の実現                                                                                                                                                                                           </v>
          </cell>
          <cell r="X37" t="str">
            <v>4</v>
          </cell>
          <cell r="Y37" t="str">
            <v xml:space="preserve">「経理ｲﾝﾀｰﾌｪｲｽ」は営業部門の効率向上に大きく寄与するものと期待、産業営業本部での試行に於いても営業部門から高い評価を得ている。返品資産のみならず、貸出資産の早期展開と事業部経理の出荷済未売上資産の展開推進により、経理業務・営業効率の両面に資するものとして翌期での一層の積極的推進を望む。                                                                                                            </v>
          </cell>
          <cell r="Z37" t="str">
            <v>4</v>
          </cell>
          <cell r="AA37">
            <v>30</v>
          </cell>
          <cell r="AB37" t="str">
            <v xml:space="preserve">下取返品資産の圧縮。(1)６カ月以上滞留資産の撲滅。(2)３カ月以上滞留資産の半減。                                                                                                                                                                                                                     </v>
          </cell>
          <cell r="AC37" t="str">
            <v>4</v>
          </cell>
          <cell r="AD37" t="str">
            <v xml:space="preserve">特に当期は長期滞留品にターゲットを絞って資産圧縮に努め、６カ月以上滞留品の撲滅は成らなかったものの概ね目標達成。常に３カ月以内に止めるべく継続的に推進願いたい。                                                                                                                                                                               </v>
          </cell>
          <cell r="AE37" t="str">
            <v>3</v>
          </cell>
          <cell r="AF37">
            <v>30</v>
          </cell>
          <cell r="AG37" t="str">
            <v xml:space="preserve">無償貸出品の圧縮。　(1)新しい管理キーの設定による圧縮ターゲットの絞り込み。(2)営業への指導・徹底と継続的アラーム管理の実施。                                                                                                                                                                                              </v>
          </cell>
          <cell r="AH37" t="str">
            <v>4</v>
          </cell>
          <cell r="AI37" t="str">
            <v xml:space="preserve">従来に無い新しい管理ポイントの創造は高く評価できる。更に、資産圧縮の活動として貸出期限切れ物件について精力的に調査・ヒアリングを行い25%圧縮を実現した。翌期も多面的なポイントからの営業指導により資産圧縮、有償化推進に資する活動を心がけられたい。                                                                                                                                    </v>
          </cell>
          <cell r="AJ37" t="str">
            <v>4</v>
          </cell>
          <cell r="AK37">
            <v>10</v>
          </cell>
          <cell r="AL37" t="str">
            <v xml:space="preserve">部門内インフラの再構築・レベルアップ。(1)GP6000導入(K690ﾘﾌﾟﾚｰｽ)。(2)GP5000導入(PCｻｰﾊﾞ・レベルアップ、バックアップ環境の充実)。(3)分析ツールの導入・活用。                                                                                                                                                              </v>
          </cell>
          <cell r="AM37" t="str">
            <v>4</v>
          </cell>
          <cell r="AN37" t="str">
            <v xml:space="preserve">部門内の業務効率向上とリスク回避に貢献した。                                                                                                                                                                                                                                         </v>
          </cell>
          <cell r="AO37" t="str">
            <v>3</v>
          </cell>
          <cell r="BT37" t="str">
            <v xml:space="preserve">                                                                                                                                                                                                                                                               </v>
          </cell>
          <cell r="BU37" t="str">
            <v>3</v>
          </cell>
          <cell r="BV37" t="str">
            <v xml:space="preserve">前任者の配転により期中より担当。関連部門に対する積極的な指導を主にスピーディな業務遂行となっている。                                                                                                                                                                                                             </v>
          </cell>
          <cell r="BW37" t="str">
            <v>4</v>
          </cell>
          <cell r="BX37" t="str">
            <v xml:space="preserve">                                                                                                                                                                                                                                                               </v>
          </cell>
          <cell r="BY37" t="str">
            <v>3</v>
          </cell>
          <cell r="BZ37" t="str">
            <v xml:space="preserve">                                                                                                                                                                                                                                                               </v>
          </cell>
          <cell r="CB37" t="str">
            <v>企業評価のための分析手法を習得する。</v>
          </cell>
          <cell r="CC37" t="str">
            <v>3</v>
          </cell>
          <cell r="CD37" t="str">
            <v>ＴＯＥＩＣの得点を１００点アップさせる。</v>
          </cell>
          <cell r="CE37" t="str">
            <v>4</v>
          </cell>
          <cell r="CF37" t="str">
            <v>商法の基礎知識を習得する。</v>
          </cell>
          <cell r="CG37" t="str">
            <v>3</v>
          </cell>
          <cell r="CH37" t="str">
            <v>4</v>
          </cell>
          <cell r="CI37" t="str">
            <v>4</v>
          </cell>
          <cell r="CJ37" t="str">
            <v>4</v>
          </cell>
          <cell r="CK37" t="str">
            <v xml:space="preserve">専門職昇級後１年を経過しグループリーダとして略々定着してきた。経理ｲﾝﾀｰﾌｪｲｽの構築は営業部門効率を飛躍的に向上させるシカケとして期待され、予定どおりオープンした事は高く評価できる。一方、ターゲットを絞った資産圧縮に於いては一部未達成はあるものの略々達成のレベル。                                                                                                                         </v>
          </cell>
          <cell r="CL37" t="str">
            <v>Ｂ　</v>
          </cell>
          <cell r="CM37" t="str">
            <v>専門職昇級後１年経過しリーダとして部下のやる気を引き出しつつある。</v>
          </cell>
          <cell r="CN37" t="str">
            <v>Ｂ　</v>
          </cell>
          <cell r="CO37" t="str">
            <v>Ｂ　</v>
          </cell>
          <cell r="CP37" t="str">
            <v>B</v>
          </cell>
          <cell r="CQ37">
            <v>2</v>
          </cell>
          <cell r="CR37">
            <v>12</v>
          </cell>
          <cell r="CS37">
            <v>10</v>
          </cell>
        </row>
        <row r="38">
          <cell r="A38">
            <v>880187</v>
          </cell>
          <cell r="B38" t="str">
            <v>西田　猛　　　　　　</v>
          </cell>
          <cell r="C38">
            <v>130</v>
          </cell>
          <cell r="D38">
            <v>800</v>
          </cell>
          <cell r="E38" t="str">
            <v>　　　　　　　　　　</v>
          </cell>
          <cell r="F38">
            <v>1234</v>
          </cell>
          <cell r="G38">
            <v>8819402010</v>
          </cell>
          <cell r="H38" t="str">
            <v>Ｆ・Ａ・Ｉ　　　　　</v>
          </cell>
          <cell r="I38">
            <v>31</v>
          </cell>
          <cell r="J38" t="str">
            <v>主事補　　　　　</v>
          </cell>
          <cell r="K38" t="str">
            <v>有</v>
          </cell>
          <cell r="L38">
            <v>1998</v>
          </cell>
          <cell r="M38">
            <v>1</v>
          </cell>
          <cell r="N38">
            <v>1</v>
          </cell>
          <cell r="O38">
            <v>3</v>
          </cell>
          <cell r="P38">
            <v>0</v>
          </cell>
          <cell r="Q38" t="str">
            <v>　　　　　　　　　　</v>
          </cell>
          <cell r="R38" t="str">
            <v>　　　　　　　　　　</v>
          </cell>
          <cell r="S38">
            <v>0</v>
          </cell>
          <cell r="T38" t="str">
            <v>　　　　　　　　　　</v>
          </cell>
          <cell r="U38" t="str">
            <v>　　　　　　　　　　</v>
          </cell>
          <cell r="V38">
            <v>50</v>
          </cell>
          <cell r="W38" t="str">
            <v xml:space="preserve">子会社業績管理の強化(運用体制の再構築)(1)決算内容のブレイクダウンとスピードアップ(2)海外子会社の拠点別問題点の洗い出しと対策検討(3)国内子会社の運用検討                                                                                                                                                                              </v>
          </cell>
          <cell r="X38" t="str">
            <v>4</v>
          </cell>
          <cell r="Y38" t="str">
            <v xml:space="preserve">                                                                                                                                                                                                                                                               </v>
          </cell>
          <cell r="AA38">
            <v>30</v>
          </cell>
          <cell r="AB38" t="str">
            <v xml:space="preserve">子会社業績管理の強化(管理レベルの向上)(1)決算説明書の作成と課題検討会の実施(2)予測精度の向上                                                                                                                                                                                                             </v>
          </cell>
          <cell r="AC38" t="str">
            <v>4</v>
          </cell>
          <cell r="AD38" t="str">
            <v xml:space="preserve">                                                                                                                                                                                                                                                               </v>
          </cell>
          <cell r="AF38">
            <v>20</v>
          </cell>
          <cell r="AG38" t="str">
            <v xml:space="preserve">営業資産の圧縮(1)長期滞留資産の撲滅(2)新しいカテゴリによる管理基準の設定(貸出理由等)                                                                                                                                                                                                                 </v>
          </cell>
          <cell r="AH38" t="str">
            <v>3</v>
          </cell>
          <cell r="AI38" t="str">
            <v xml:space="preserve">                                                                                                                                                                                                                                                               </v>
          </cell>
          <cell r="BT38" t="str">
            <v xml:space="preserve">                                                                                                                                                                                                                                                               </v>
          </cell>
          <cell r="BV38" t="str">
            <v xml:space="preserve">                                                                                                                                                                                                                                                               </v>
          </cell>
          <cell r="BX38" t="str">
            <v xml:space="preserve">                                                                                                                                                                                                                                                               </v>
          </cell>
          <cell r="BZ38" t="str">
            <v xml:space="preserve">                                                                                                                                                                                                                                                               </v>
          </cell>
          <cell r="CB38" t="str">
            <v>英語コミュニケーション能力の向上。</v>
          </cell>
          <cell r="CD38" t="str">
            <v>法人税法、消費税法の理解。</v>
          </cell>
          <cell r="CK38" t="str">
            <v xml:space="preserve">                                                                                                                                                                                                                                                               </v>
          </cell>
          <cell r="CL38" t="str">
            <v>　　</v>
          </cell>
          <cell r="CN38" t="str">
            <v>　　</v>
          </cell>
          <cell r="CO38" t="str">
            <v>　　</v>
          </cell>
          <cell r="CP38" t="str">
            <v>A</v>
          </cell>
          <cell r="CQ38">
            <v>2</v>
          </cell>
          <cell r="CR38">
            <v>130</v>
          </cell>
          <cell r="CS38">
            <v>7000</v>
          </cell>
        </row>
        <row r="39">
          <cell r="A39">
            <v>812805</v>
          </cell>
          <cell r="B39" t="str">
            <v>川井田　義幸　　　　</v>
          </cell>
          <cell r="C39">
            <v>170</v>
          </cell>
          <cell r="D39">
            <v>585</v>
          </cell>
          <cell r="E39" t="str">
            <v>ＦＳ本部　　　　　　</v>
          </cell>
          <cell r="F39">
            <v>84</v>
          </cell>
          <cell r="G39">
            <v>5800094400</v>
          </cell>
          <cell r="H39" t="str">
            <v>ＦＳ）経理部　　　　</v>
          </cell>
          <cell r="I39">
            <v>31</v>
          </cell>
          <cell r="J39" t="str">
            <v>主事補　　　　　</v>
          </cell>
          <cell r="K39" t="str">
            <v>有</v>
          </cell>
          <cell r="L39">
            <v>1998</v>
          </cell>
          <cell r="M39">
            <v>1</v>
          </cell>
          <cell r="N39">
            <v>1</v>
          </cell>
          <cell r="O39">
            <v>3</v>
          </cell>
          <cell r="P39">
            <v>820208</v>
          </cell>
          <cell r="Q39" t="str">
            <v>橋本　充　　　　　　</v>
          </cell>
          <cell r="R39" t="str">
            <v>担当課長　　　　　　</v>
          </cell>
          <cell r="S39">
            <v>750060</v>
          </cell>
          <cell r="T39" t="str">
            <v>長南　公治　　　　　</v>
          </cell>
          <cell r="U39" t="str">
            <v>部長　　　　　　　　</v>
          </cell>
          <cell r="V39">
            <v>40</v>
          </cell>
          <cell r="W39" t="str">
            <v xml:space="preserve">ｻﾎﾟｰﾄﾃﾞｽｸ売上損益管理強化。（－採算性管理が出来る施策検討と損益意識の向上－)・売上及び原価の管理ｶﾃｺﾞﾘを細分化/明確化、採算性管理・損益意識の向上が図れる施策を検討し、予算・予測精度の向上を図る為、実績を多面的(一括/継続/遡及等)に分析する。                                                                                                      </v>
          </cell>
          <cell r="X39" t="str">
            <v>4</v>
          </cell>
          <cell r="Y39" t="str">
            <v xml:space="preserve">サービスビジネスの中核となるサポートデスクについて、販推部門と連携を図り、売上・原価の商品型格別分析、価格率分析等多面的に行い、問題点の抽出と損益改善の為の提言取りまとめに多大の貢献があった。                                                                                                                                                               </v>
          </cell>
          <cell r="Z39" t="str">
            <v>4</v>
          </cell>
          <cell r="AA39">
            <v>30</v>
          </cell>
          <cell r="AB39" t="str">
            <v xml:space="preserve">個別PROPOSE商品(ｼｽﾃﾑ展開/運用管理)の売上損益管理強化。・実績を多面的(規模別/受注月別等)に分析、予測/予算の精度向上を図る。又、98年上期目標原価率達成に向け、原価管理を強化・情報提供を行う。                                                                                                                                                       </v>
          </cell>
          <cell r="AC39" t="str">
            <v>3</v>
          </cell>
          <cell r="AD39" t="str">
            <v xml:space="preserve">個別PROPOSE商品の売上・原価データを効率的に集約を行い、採算向上を図る為に、PCスキルを駆使し各種分析を推進。販売推進部門・サポート部門に対し、危機意識の向上を図った事を評価したい。                                                                                                                                                                 </v>
          </cell>
          <cell r="AE39" t="str">
            <v>4</v>
          </cell>
          <cell r="AF39">
            <v>30</v>
          </cell>
          <cell r="AG39" t="str">
            <v xml:space="preserve">原価計算システムのレベルアップ・決算日程短縮実施に伴い、管理分析機能を追加し、ｽﾋﾟｰﾄﾞｱｯﾌﾟを図る。・システム管理強化----将来の改善に備え、現行ｼｽﾃﾑの徹底解析を図る。                                                                                                                                                                     </v>
          </cell>
          <cell r="AH39" t="str">
            <v>3</v>
          </cell>
          <cell r="AI39" t="str">
            <v xml:space="preserve">原価計算システムの改善を図り、決算業務の迅速化を実現する為の業務ﾌﾛｰの再構築を評価したい。                                                                                                                                                                                                                 </v>
          </cell>
          <cell r="AJ39" t="str">
            <v>4</v>
          </cell>
          <cell r="BT39" t="str">
            <v xml:space="preserve">                                                                                                                                                                                                                                                               </v>
          </cell>
          <cell r="BV39" t="str">
            <v xml:space="preserve">                                                                                                                                                                                                                                                               </v>
          </cell>
          <cell r="BX39" t="str">
            <v xml:space="preserve">                                                                                                                                                                                                                                                               </v>
          </cell>
          <cell r="BZ39" t="str">
            <v xml:space="preserve">                                                                                                                                                                                                                                                               </v>
          </cell>
          <cell r="CD39" t="str">
            <v>部門全体リーダとしての能力向上。</v>
          </cell>
          <cell r="CE39" t="str">
            <v>3</v>
          </cell>
          <cell r="CH39" t="str">
            <v>3</v>
          </cell>
          <cell r="CI39" t="str">
            <v>4</v>
          </cell>
          <cell r="CK39" t="str">
            <v xml:space="preserve">FS本部の核となるべき、サービスビジネスの損益分析を他部門と連携を通じ、商品型格別、受注・売上形態別等各種分析を行った。損益改善の為の施策・提言の取りまとめを問題意識を持って意欲的に取り組み成果を上げた。また、リーダーシップを発揮し、部門全体の取りまとめ役として頑張っている。                                                                                                                     </v>
          </cell>
          <cell r="CL39" t="str">
            <v>Ａ　</v>
          </cell>
          <cell r="CM39" t="str">
            <v>意欲的に課題に取り組んだ事を評価します｡</v>
          </cell>
          <cell r="CN39" t="str">
            <v>Ａ　</v>
          </cell>
          <cell r="CO39" t="str">
            <v>Ａ　</v>
          </cell>
          <cell r="CP39" t="str">
            <v>A</v>
          </cell>
          <cell r="CQ39">
            <v>2</v>
          </cell>
          <cell r="CR39">
            <v>12</v>
          </cell>
          <cell r="CS39">
            <v>10</v>
          </cell>
        </row>
        <row r="40">
          <cell r="A40">
            <v>850100</v>
          </cell>
          <cell r="B40" t="str">
            <v>木南　恭彦　　　　　</v>
          </cell>
          <cell r="C40">
            <v>170</v>
          </cell>
          <cell r="D40">
            <v>585</v>
          </cell>
          <cell r="E40" t="str">
            <v>ＦＳ本部　　　　　　</v>
          </cell>
          <cell r="F40">
            <v>84</v>
          </cell>
          <cell r="G40">
            <v>5800094400</v>
          </cell>
          <cell r="H40" t="str">
            <v>ＦＳ）経理部　　　　</v>
          </cell>
          <cell r="I40">
            <v>31</v>
          </cell>
          <cell r="J40" t="str">
            <v>主事補　　　　　</v>
          </cell>
          <cell r="K40" t="str">
            <v>有</v>
          </cell>
          <cell r="L40">
            <v>1998</v>
          </cell>
          <cell r="M40">
            <v>1</v>
          </cell>
          <cell r="N40">
            <v>2</v>
          </cell>
          <cell r="O40">
            <v>3</v>
          </cell>
          <cell r="P40">
            <v>820208</v>
          </cell>
          <cell r="Q40" t="str">
            <v>橋本　充　　　　　　</v>
          </cell>
          <cell r="R40" t="str">
            <v>担当課長　　　　　　</v>
          </cell>
          <cell r="S40">
            <v>750060</v>
          </cell>
          <cell r="T40" t="str">
            <v>長南　公治　　　　　</v>
          </cell>
          <cell r="U40" t="str">
            <v>部長　　　　　　　　</v>
          </cell>
          <cell r="V40">
            <v>40</v>
          </cell>
          <cell r="W40" t="str">
            <v xml:space="preserve">ＦＳ本部グループ連結損益管理の拡充　・グローバル化に対応したセグメント別損益管理を行う。　・未実現利益／資本消去等ができる手法を確立する。　・月次決算で貸借対照表連結の仕組み作りを行う。                                                                                                                                                          </v>
          </cell>
          <cell r="X40" t="str">
            <v>4</v>
          </cell>
          <cell r="Y40" t="str">
            <v xml:space="preserve">想定していた以上に連結会計の構造理解が早い。来期は、連結対象グループ子会社の個別財務諸表分析を通じ、問題点の掘り下げを進めて欲しい。                                                                                                                                                                                             </v>
          </cell>
          <cell r="Z40" t="str">
            <v>4</v>
          </cell>
          <cell r="AA40">
            <v>30</v>
          </cell>
          <cell r="AB40" t="str">
            <v xml:space="preserve">月末日締切りへのスムーズな移行の推進。　・１０月度から月末日締切りを行うにあたって、スムーズに移行出来るように、各部門　　との調整を図る。                                                                                                                                                                                          </v>
          </cell>
          <cell r="AC40" t="str">
            <v>3</v>
          </cell>
          <cell r="AD40" t="str">
            <v xml:space="preserve">FS本部の取引システムの理解に意欲的に取り組んでいる。関連部門に対しても積極的に末締め移行の啓蒙を進めた事を評価する。                                                                                                                                                                                                    </v>
          </cell>
          <cell r="AE40" t="str">
            <v>3</v>
          </cell>
          <cell r="AF40">
            <v>30</v>
          </cell>
          <cell r="AG40" t="str">
            <v xml:space="preserve">部門費管理体制の強化　・外注費についてＦＳ本部内の決裁方法（「外注決定申請書」回議等）を確立し、管理　　強化を図る。　・外注費製番体系（ＢＳ，ＱＨオーダー等）の見直しを行う。                                                                                                                                                                      </v>
          </cell>
          <cell r="AH40" t="str">
            <v>3</v>
          </cell>
          <cell r="AI40" t="str">
            <v xml:space="preserve">経理システムを利用した予算実績管理に加え、現行のオーダー体系の見直しを図り、外注費用の効率的使用に繋がる仕組み作りを行って欲しい。                                                                                                                                                                                              </v>
          </cell>
          <cell r="AJ40" t="str">
            <v>3</v>
          </cell>
          <cell r="BT40" t="str">
            <v xml:space="preserve">                                                                                                                                                                                                                                                               </v>
          </cell>
          <cell r="BV40" t="str">
            <v xml:space="preserve">                                                                                                                                                                                                                                                               </v>
          </cell>
          <cell r="BX40" t="str">
            <v xml:space="preserve">                                                                                                                                                                                                                                                               </v>
          </cell>
          <cell r="BZ40" t="str">
            <v xml:space="preserve">                                                                                                                                                                                                                                                               </v>
          </cell>
          <cell r="CK40" t="str">
            <v xml:space="preserve">連結会計、ﾌﾘｰｷｬｯｼｭﾌﾛｰ等事業本部経理固有の事項について、想定した以上に理解が早い。また、他部門へ積極的に足を運び、FS部門の諸制度理解に意欲的に取り組んでいる。来期はｽｸﾗｯﾌﾟ&amp;ﾋﾞﾙﾄﾞによる費用管理、ｸﾞﾙｰﾌﾟ連結損益管理について更なる問題点の掘り下げと、損益改善の為の施策を提言出来る様、一層の活躍を期待したい。                                                                                         </v>
          </cell>
          <cell r="CL40" t="str">
            <v>Ｂ　</v>
          </cell>
          <cell r="CM40" t="str">
            <v>着実に理解を深めていると感じます｡来期は結果が出る様､期待します｡</v>
          </cell>
          <cell r="CN40" t="str">
            <v>Ｂ　</v>
          </cell>
          <cell r="CO40" t="str">
            <v>Ｂ　</v>
          </cell>
          <cell r="CP40" t="str">
            <v>A</v>
          </cell>
          <cell r="CQ40">
            <v>2</v>
          </cell>
          <cell r="CR40">
            <v>12</v>
          </cell>
          <cell r="CS40">
            <v>10</v>
          </cell>
        </row>
        <row r="41">
          <cell r="A41">
            <v>900330</v>
          </cell>
          <cell r="B41" t="str">
            <v>若林　昭浩　　　　　</v>
          </cell>
          <cell r="C41">
            <v>170</v>
          </cell>
          <cell r="D41">
            <v>585</v>
          </cell>
          <cell r="E41" t="str">
            <v>ＦＳ本部　　　　　　</v>
          </cell>
          <cell r="F41">
            <v>84</v>
          </cell>
          <cell r="G41">
            <v>5800094400</v>
          </cell>
          <cell r="H41" t="str">
            <v>ＦＳ）経理部　　　　</v>
          </cell>
          <cell r="I41">
            <v>31</v>
          </cell>
          <cell r="J41" t="str">
            <v>主事補　　　　　</v>
          </cell>
          <cell r="K41" t="str">
            <v>無</v>
          </cell>
          <cell r="L41">
            <v>1998</v>
          </cell>
          <cell r="M41">
            <v>1</v>
          </cell>
          <cell r="N41">
            <v>1</v>
          </cell>
          <cell r="O41">
            <v>3</v>
          </cell>
          <cell r="P41">
            <v>820208</v>
          </cell>
          <cell r="Q41" t="str">
            <v>橋本　充　　　　　　</v>
          </cell>
          <cell r="R41" t="str">
            <v>担当課長　　　　　　</v>
          </cell>
          <cell r="S41">
            <v>750060</v>
          </cell>
          <cell r="T41" t="str">
            <v>長南　公治　　　　　</v>
          </cell>
          <cell r="U41" t="str">
            <v>部長　　　　　　　　</v>
          </cell>
          <cell r="V41">
            <v>40</v>
          </cell>
          <cell r="W41" t="str">
            <v xml:space="preserve">(1)保守損益の管理・分析強化(2)原価計算システムのレベルアップ                                                                                                                                                                                                                              </v>
          </cell>
          <cell r="X41" t="str">
            <v>4</v>
          </cell>
          <cell r="Y41" t="str">
            <v xml:space="preserve">保守ビジネスのコスト構造を部品費・外注費等原価要素別に分解、システム別の荒利益管理の強化を推進し、問題点抽出に積極的に取り組んでいる。また、保守部門の原価計算データのDB化を推進し、決算分析業務の効率化に貢献があった。                                                                                                                                                  </v>
          </cell>
          <cell r="Z41" t="str">
            <v>4</v>
          </cell>
          <cell r="AA41">
            <v>40</v>
          </cell>
          <cell r="AB41" t="str">
            <v xml:space="preserve">アフタ－コスト(販売直接費:無償保守費､部品物流費)の管理強化                                                                                                                                                                                                                                </v>
          </cell>
          <cell r="AC41" t="str">
            <v>3</v>
          </cell>
          <cell r="AD41" t="str">
            <v xml:space="preserve">FS本部内の関連部門と連携、無償保守費のデータ整備を図り、PB部門・情報部門へ情報提供の標準化を推進した。来期は削減施策の提言が出来る様、分析を強化して欲しい。                                                                                                                                                                               </v>
          </cell>
          <cell r="AE41" t="str">
            <v>3</v>
          </cell>
          <cell r="AF41">
            <v>20</v>
          </cell>
          <cell r="AG41" t="str">
            <v xml:space="preserve">経理決算システムの安定運用・レベルアップ対応の円滑化・トラブル対応の迅速化                                                                                                                                                                                                                          </v>
          </cell>
          <cell r="AH41" t="str">
            <v>3</v>
          </cell>
          <cell r="AI41" t="str">
            <v xml:space="preserve">FS部門の経理ネットワークインフラの安定運用に貢献があった。システム関係の後任者へのスキルトランスファーも順調に進んでいる。                                                                                                                                                                                                 </v>
          </cell>
          <cell r="AJ41" t="str">
            <v>3</v>
          </cell>
          <cell r="BT41" t="str">
            <v xml:space="preserve">                                                                                                                                                                                                                                                               </v>
          </cell>
          <cell r="BV41" t="str">
            <v xml:space="preserve">                                                                                                                                                                                                                                                               </v>
          </cell>
          <cell r="BX41" t="str">
            <v xml:space="preserve">                                                                                                                                                                                                                                                               </v>
          </cell>
          <cell r="BZ41" t="str">
            <v xml:space="preserve">                                                                                                                                                                                                                                                               </v>
          </cell>
          <cell r="CK41" t="str">
            <v xml:space="preserve">システムに関するノウハウを駆使し、保守原価の内容分析や、無償保守費の実績データ整備を通して損益改善や決算業務の効率化に繋げる為、問題意識を持って取り組んでいる。来期は更に問題点の掘り下げを行い、保守部門のコストダウン施策の提言に結びつける事を期待したい。                                                                                                                                </v>
          </cell>
          <cell r="CL41" t="str">
            <v>Ｂ　</v>
          </cell>
          <cell r="CM41" t="str">
            <v>課題に対し多面的に分析が出来つつあるが、もう一段の掘り下げをきたいする｡</v>
          </cell>
          <cell r="CN41" t="str">
            <v>Ｂ　</v>
          </cell>
          <cell r="CO41" t="str">
            <v>Ｂ　</v>
          </cell>
          <cell r="CP41" t="str">
            <v>B</v>
          </cell>
          <cell r="CQ41">
            <v>2</v>
          </cell>
          <cell r="CR41">
            <v>12</v>
          </cell>
          <cell r="CS41">
            <v>10</v>
          </cell>
        </row>
        <row r="42">
          <cell r="A42">
            <v>850100</v>
          </cell>
          <cell r="B42" t="str">
            <v>木南　恭彦　　　　　</v>
          </cell>
          <cell r="C42">
            <v>170</v>
          </cell>
          <cell r="D42">
            <v>585</v>
          </cell>
          <cell r="E42" t="str">
            <v>ＦＳ本部　　　　　　</v>
          </cell>
          <cell r="F42">
            <v>84</v>
          </cell>
          <cell r="G42">
            <v>5800094400</v>
          </cell>
          <cell r="H42" t="str">
            <v>ＦＳ）経理部　　　　</v>
          </cell>
          <cell r="I42">
            <v>31</v>
          </cell>
          <cell r="J42" t="str">
            <v>主事補　　　　　</v>
          </cell>
          <cell r="K42" t="str">
            <v>有</v>
          </cell>
          <cell r="L42">
            <v>1998</v>
          </cell>
          <cell r="M42">
            <v>1</v>
          </cell>
          <cell r="N42">
            <v>1</v>
          </cell>
          <cell r="O42">
            <v>3</v>
          </cell>
          <cell r="P42">
            <v>0</v>
          </cell>
          <cell r="Q42" t="str">
            <v>　　　　　　　　　　</v>
          </cell>
          <cell r="R42" t="str">
            <v>　　　　　　　　　　</v>
          </cell>
          <cell r="S42">
            <v>0</v>
          </cell>
          <cell r="T42" t="str">
            <v>　　　　　　　　　　</v>
          </cell>
          <cell r="U42" t="str">
            <v>　　　　　　　　　　</v>
          </cell>
          <cell r="V42">
            <v>50</v>
          </cell>
          <cell r="W42" t="str">
            <v xml:space="preserve">棚卸資産の圧縮と売掛債権の早期現金化を図り、投下資本の早期回収を促進する。                                                                                                                                                                                                                          </v>
          </cell>
          <cell r="X42" t="str">
            <v>5</v>
          </cell>
          <cell r="Y42" t="str">
            <v xml:space="preserve">                                                                                                                                                                                                                                                               </v>
          </cell>
          <cell r="AA42">
            <v>30</v>
          </cell>
          <cell r="AB42" t="str">
            <v xml:space="preserve">経理部員のスキルアップと経理部の管理機能向上を図る。　                                                                                                                                                                                                                                    </v>
          </cell>
          <cell r="AC42" t="str">
            <v>4</v>
          </cell>
          <cell r="AD42" t="str">
            <v xml:space="preserve">                                                                                                                                                                                                                                                               </v>
          </cell>
          <cell r="AF42">
            <v>20</v>
          </cell>
          <cell r="AG42" t="str">
            <v xml:space="preserve">資金の有効活用につなげる為、投資効果の実態把握に努める。                                                                                                                                                                                                                                   </v>
          </cell>
          <cell r="AH42" t="str">
            <v>5</v>
          </cell>
          <cell r="AI42" t="str">
            <v xml:space="preserve">                                                                                                                                                                                                                                                               </v>
          </cell>
          <cell r="BT42" t="str">
            <v xml:space="preserve">                                                                                                                                                                                                                                                               </v>
          </cell>
          <cell r="BV42" t="str">
            <v xml:space="preserve">                                                                                                                                                                                                                                                               </v>
          </cell>
          <cell r="BX42" t="str">
            <v xml:space="preserve">                                                                                                                                                                                                                                                               </v>
          </cell>
          <cell r="BZ42" t="str">
            <v xml:space="preserve">                                                                                                                                                                                                                                                               </v>
          </cell>
          <cell r="CK42" t="str">
            <v xml:space="preserve">                                                                                                                                                                                                                                                               </v>
          </cell>
          <cell r="CL42" t="str">
            <v>　　</v>
          </cell>
          <cell r="CN42" t="str">
            <v>　　</v>
          </cell>
          <cell r="CO42" t="str">
            <v>　　</v>
          </cell>
          <cell r="CP42" t="str">
            <v>A</v>
          </cell>
          <cell r="CQ42">
            <v>2</v>
          </cell>
          <cell r="CR42">
            <v>12</v>
          </cell>
          <cell r="CS42">
            <v>10</v>
          </cell>
        </row>
        <row r="43">
          <cell r="A43">
            <v>782197</v>
          </cell>
          <cell r="B43" t="str">
            <v>水野　雅敏　　　　　</v>
          </cell>
          <cell r="C43">
            <v>190</v>
          </cell>
          <cell r="D43">
            <v>550</v>
          </cell>
          <cell r="E43" t="str">
            <v>ＳＳ事推　　　　　　</v>
          </cell>
          <cell r="F43">
            <v>3078</v>
          </cell>
          <cell r="G43">
            <v>5500120000</v>
          </cell>
          <cell r="H43" t="str">
            <v>ＳＳ）経理部　　　　</v>
          </cell>
          <cell r="I43">
            <v>31</v>
          </cell>
          <cell r="J43" t="str">
            <v>主事補　　　　　</v>
          </cell>
          <cell r="K43" t="str">
            <v>有</v>
          </cell>
          <cell r="L43">
            <v>1998</v>
          </cell>
          <cell r="M43">
            <v>1</v>
          </cell>
          <cell r="N43">
            <v>1</v>
          </cell>
          <cell r="O43">
            <v>3</v>
          </cell>
          <cell r="P43">
            <v>810200</v>
          </cell>
          <cell r="Q43" t="str">
            <v>広瀬　陽一　　　　　</v>
          </cell>
          <cell r="R43" t="str">
            <v>担当課長　　　　　　</v>
          </cell>
          <cell r="S43">
            <v>730470</v>
          </cell>
          <cell r="T43" t="str">
            <v>児玉　治行　　　　　</v>
          </cell>
          <cell r="U43" t="str">
            <v>統括部長　　　　　　</v>
          </cell>
          <cell r="V43">
            <v>30</v>
          </cell>
          <cell r="W43" t="str">
            <v xml:space="preserve">パッケージビジネス関連(1)棚卸資産管理強化、及び不健全防止に向けての問題点整理、分析(2)キャッシュフローに基づくビジネス分析へのアプローチ                                                                                                                                                                                        </v>
          </cell>
          <cell r="X43" t="str">
            <v>4</v>
          </cell>
          <cell r="Y43" t="str">
            <v xml:space="preserve">提供時期が運用上曖昧になっていた点を問題視して、制度見直し，フィールドへの通知まで完了させたことを評価する。税務対応上も事前に制度上の問題を改善した意味合いは大きい。廃却については、フィールドに要因別分析を徹底させたことにより反省を含め、今後の製品計画への反映が期待出来る。                                                                                                                      </v>
          </cell>
          <cell r="Z43" t="str">
            <v>4</v>
          </cell>
          <cell r="AA43">
            <v>30</v>
          </cell>
          <cell r="AB43" t="str">
            <v xml:space="preserve">ＧＬＯＶＩＡ／Ｆ商品開発関連(1)コンセプトつくり(2)個別機能の仕様検討                                                                                                                                                                                                                          </v>
          </cell>
          <cell r="AC43" t="str">
            <v>4</v>
          </cell>
          <cell r="AD43" t="str">
            <v xml:space="preserve">商品開発への参画と言うこれまで経験のない分野について、本部経理としての立場も含めて積極的に良く対応していただいた。特に開発部門との調整等で多くの苦労があったことを理解する。プロジェクトも問題を抱えながらも確実に進捗しており評価出来る。                                                                                                                                          </v>
          </cell>
          <cell r="AE43" t="str">
            <v>4</v>
          </cell>
          <cell r="AF43">
            <v>25</v>
          </cell>
          <cell r="AG43" t="str">
            <v xml:space="preserve">新制度対応(1)月末締め対応(2)システム部門内新制度対応                                                                                                                                                                                                                                  </v>
          </cell>
          <cell r="AH43" t="str">
            <v>3</v>
          </cell>
          <cell r="AI43" t="str">
            <v xml:space="preserve">月末締め／ＪＵＳＴシステム対応については、リーダーとして部内，関連部門との調整，対策実施等十分な働きであり、ほぼ目処がたった点も評価します。自治体ソリューション関連では、ビジネスプラン上でキャシュフローを評価指標の一つに入れて検討したことは、今後の他商品のひな型としても評価出来る。                                                                                                                  </v>
          </cell>
          <cell r="AJ43" t="str">
            <v>4</v>
          </cell>
          <cell r="AK43">
            <v>15</v>
          </cell>
          <cell r="AL43" t="str">
            <v xml:space="preserve">決算、原価計算、予算編成関連(1)効率化と精度向上                                                                                                                                                                                                                                      </v>
          </cell>
          <cell r="AM43" t="str">
            <v>3</v>
          </cell>
          <cell r="AN43" t="str">
            <v xml:space="preserve">上記の通り確実に効果が現れていると考えます。今後とも継続検討願います。                                                                                                                                                                                                                            </v>
          </cell>
          <cell r="AO43" t="str">
            <v>3</v>
          </cell>
          <cell r="BT43" t="str">
            <v xml:space="preserve">                                                                                                                                                                                                                                                               </v>
          </cell>
          <cell r="BV43" t="str">
            <v xml:space="preserve">                                                                                                                                                                                                                                                               </v>
          </cell>
          <cell r="BX43" t="str">
            <v xml:space="preserve">                                                                                                                                                                                                                                                               </v>
          </cell>
          <cell r="BZ43" t="str">
            <v xml:space="preserve">                                                                                                                                                                                                                                                               </v>
          </cell>
          <cell r="CH43" t="str">
            <v>4</v>
          </cell>
          <cell r="CI43" t="str">
            <v>3</v>
          </cell>
          <cell r="CK43" t="str">
            <v xml:space="preserve">個別目標については、自発的に問題意識を持ち積極的に取り組んでおり、成果としても概ね達成出来たと考えます。特に、商品開発への参画と言う新しいテーマについては期を通して時間と労力を費やした事を理解します。                                                                                                                                                           </v>
          </cell>
          <cell r="CL43" t="str">
            <v>Ａ　</v>
          </cell>
          <cell r="CM43" t="str">
            <v>プロジェクトが重なり大変な時期であったと思います。ご苦労様でした。</v>
          </cell>
          <cell r="CN43" t="str">
            <v>Ａ　</v>
          </cell>
          <cell r="CO43" t="str">
            <v>Ａ　</v>
          </cell>
          <cell r="CP43" t="str">
            <v>A</v>
          </cell>
          <cell r="CQ43">
            <v>2</v>
          </cell>
          <cell r="CR43">
            <v>12</v>
          </cell>
          <cell r="CS43">
            <v>10</v>
          </cell>
        </row>
        <row r="44">
          <cell r="A44">
            <v>834041</v>
          </cell>
          <cell r="B44" t="str">
            <v>郷家　桂樹　　　　　</v>
          </cell>
          <cell r="C44">
            <v>190</v>
          </cell>
          <cell r="D44">
            <v>550</v>
          </cell>
          <cell r="E44" t="str">
            <v>ＳＳ事推　　　　　　</v>
          </cell>
          <cell r="F44">
            <v>3078</v>
          </cell>
          <cell r="G44">
            <v>5500120000</v>
          </cell>
          <cell r="H44" t="str">
            <v>ＳＳ）経理部　　　　</v>
          </cell>
          <cell r="I44">
            <v>31</v>
          </cell>
          <cell r="J44" t="str">
            <v>主事補　　　　　</v>
          </cell>
          <cell r="K44" t="str">
            <v>有</v>
          </cell>
          <cell r="L44">
            <v>1998</v>
          </cell>
          <cell r="M44">
            <v>1</v>
          </cell>
          <cell r="N44">
            <v>1</v>
          </cell>
          <cell r="O44">
            <v>3</v>
          </cell>
          <cell r="P44">
            <v>701685</v>
          </cell>
          <cell r="Q44" t="str">
            <v>竹花　敏行　　　　　</v>
          </cell>
          <cell r="R44" t="str">
            <v>担当課長　　　　　　</v>
          </cell>
          <cell r="S44">
            <v>730470</v>
          </cell>
          <cell r="T44" t="str">
            <v>児玉　治行　　　　　</v>
          </cell>
          <cell r="U44" t="str">
            <v>統括部長　　　　　　</v>
          </cell>
          <cell r="V44">
            <v>45</v>
          </cell>
          <cell r="W44" t="str">
            <v xml:space="preserve">本部推進活動（ＳＳＵ／ＣＰＵ活動）への積極的参加◆タイムリーな情報提供／調査回答内容の充実化／営業事務処理促進（営業指導徹底）・調査回答の内容を検証し不健全な物件についての早期解決に努める・営業事務処理怠慢によるアラーム物件を徹底した営業指導で極小化                                                                                          </v>
          </cell>
          <cell r="X44" t="str">
            <v>4</v>
          </cell>
          <cell r="Y44" t="str">
            <v xml:space="preserve">本部及び支社挙げての活動であり、管理部門として目標達成に向けての部門間調整、営業担当への個別指導など、積極的に対応したことは評価できる。                                                                                                                                                                                           </v>
          </cell>
          <cell r="Z44" t="str">
            <v>4</v>
          </cell>
          <cell r="AA44">
            <v>40</v>
          </cell>
          <cell r="AB44" t="str">
            <v xml:space="preserve">貸出資産／棚卸資産管理◆不健全残高、特に９７／９以前の解約済未返品残高を徹底的に整理◆営業部門による稼働資産管理手法の検討                                                                                                                                                                                                  </v>
          </cell>
          <cell r="AC44" t="str">
            <v>4</v>
          </cell>
          <cell r="AD44" t="str">
            <v xml:space="preserve">期中での配転もあって、当初目標の一つである『営業部門による稼働資産管理手法の検討』迄は手が回らなかったが、一方の『不健全資産の整理』は積極的に取り組んだ。数値結果は今一歩であるが、貴殿の5月実施の調査をベースに後任担当者(若槻君)の以降の資産整理がスムーズに実行できました。評価します。                                                                                                                </v>
          </cell>
          <cell r="AE44" t="str">
            <v>3</v>
          </cell>
          <cell r="AF44">
            <v>10</v>
          </cell>
          <cell r="AG44" t="str">
            <v xml:space="preserve">日常業務の見直し◆個別業務：ＦＢ化推進（支払）／固定資産業務効率化／検討事項記録に対する　アクションアイテムの選定および改善◆ＪＯＢローテーションの実施                                                                                                                                                                                   </v>
          </cell>
          <cell r="AH44" t="str">
            <v>4</v>
          </cell>
          <cell r="AI44" t="str">
            <v xml:space="preserve">固定資産業務の効率化の一環として、マーケ本経理部の要請から、支社経理のトップを切ってサブシステムを導入。更に、東北支社、関東支社へもシステム稼働を実現すべく訪問指導し実現させた。結果、大幅な工数削減を実現。又、班内のJOBローテーション実施により活性化を図った。一部は引継事項となったが、実施項目は何れも内容のあるもので評価できる。                                                                                         </v>
          </cell>
          <cell r="AJ44" t="str">
            <v>4</v>
          </cell>
          <cell r="AK44">
            <v>5</v>
          </cell>
          <cell r="AL44" t="str">
            <v xml:space="preserve">部門内教育◆営業活動と法人税務の関係について、来期での実施を目指し内容検討／資料作成                                                                                                                                                                                                                     </v>
          </cell>
          <cell r="AM44" t="str">
            <v>3</v>
          </cell>
          <cell r="AN44" t="str">
            <v xml:space="preserve">来期実施を目指した内容検討(構想ﾍﾞｰｽ)に止まる。本件は、内容は多少異なるにしても、新しい職場においても必要と思います。継続課題としては如何でしょうか。                                                                                                                                                                                  </v>
          </cell>
          <cell r="AO44" t="str">
            <v>3</v>
          </cell>
          <cell r="BT44" t="str">
            <v xml:space="preserve">                                                                                                                                                                                                                                                               </v>
          </cell>
          <cell r="BV44" t="str">
            <v xml:space="preserve">                                                                                                                                                                                                                                                               </v>
          </cell>
          <cell r="BX44" t="str">
            <v xml:space="preserve">                                                                                                                                                                                                                                                               </v>
          </cell>
          <cell r="BZ44" t="str">
            <v xml:space="preserve">                                                                                                                                                                                                                                                               </v>
          </cell>
          <cell r="CB44" t="str">
            <v>１０年度税制改正の理解および対策実施（小額減価償却資産関連）</v>
          </cell>
          <cell r="CC44" t="str">
            <v>3</v>
          </cell>
          <cell r="CD44" t="str">
            <v>円滑なＪＯＢローテーションを意識したコミュニケーション手法の習得</v>
          </cell>
          <cell r="CE44" t="str">
            <v>3</v>
          </cell>
          <cell r="CH44" t="str">
            <v>4</v>
          </cell>
          <cell r="CI44" t="str">
            <v>3</v>
          </cell>
          <cell r="CJ44" t="str">
            <v>3</v>
          </cell>
          <cell r="CK44" t="str">
            <v xml:space="preserve">期初の目標は配転により未達成の部分はありますが、目標達成に向けた積極的行動は経理部門のリーダに止まらず、営業部門にも個別指導する等、評価すべき内容は充分にあったと思います。新しい職場においても、前向きな姿勢を崩さず頑張ってくれることを期待します。                                                                                                                                    </v>
          </cell>
          <cell r="CL44" t="str">
            <v>Ａ　</v>
          </cell>
          <cell r="CM44" t="str">
            <v>転勤前の目標成果はコメントの通りだと理解します。新しい業務は初めての経験とは思いますが、原価班の主力メンバーとして出来るだけ早く要点を把握し積極的に取り組んで下さい。</v>
          </cell>
          <cell r="CN44" t="str">
            <v>Ａ　</v>
          </cell>
          <cell r="CO44" t="str">
            <v>Ａ　</v>
          </cell>
          <cell r="CP44" t="str">
            <v>B</v>
          </cell>
          <cell r="CQ44">
            <v>2</v>
          </cell>
          <cell r="CR44">
            <v>12</v>
          </cell>
          <cell r="CS44">
            <v>10</v>
          </cell>
        </row>
        <row r="45">
          <cell r="A45">
            <v>870005</v>
          </cell>
          <cell r="B45" t="str">
            <v>阿部　文宏　　　　　</v>
          </cell>
          <cell r="C45">
            <v>190</v>
          </cell>
          <cell r="D45">
            <v>550</v>
          </cell>
          <cell r="E45" t="str">
            <v>ＳＳ事推　　　　　　</v>
          </cell>
          <cell r="F45">
            <v>3078</v>
          </cell>
          <cell r="G45">
            <v>5500120000</v>
          </cell>
          <cell r="H45" t="str">
            <v>ＳＳ）経理部　　　　</v>
          </cell>
          <cell r="I45">
            <v>31</v>
          </cell>
          <cell r="J45" t="str">
            <v>主事補　　　　　</v>
          </cell>
          <cell r="K45" t="str">
            <v>有</v>
          </cell>
          <cell r="L45">
            <v>1998</v>
          </cell>
          <cell r="M45">
            <v>1</v>
          </cell>
          <cell r="N45">
            <v>1</v>
          </cell>
          <cell r="O45">
            <v>3</v>
          </cell>
          <cell r="P45">
            <v>770082</v>
          </cell>
          <cell r="Q45" t="str">
            <v>畠山　節郎　　　　　</v>
          </cell>
          <cell r="R45" t="str">
            <v>担当課長　　　　　　</v>
          </cell>
          <cell r="S45">
            <v>730470</v>
          </cell>
          <cell r="T45" t="str">
            <v>児玉　治行　　　　　</v>
          </cell>
          <cell r="U45" t="str">
            <v>統括部長　　　　　　</v>
          </cell>
          <cell r="V45">
            <v>25</v>
          </cell>
          <cell r="W45" t="str">
            <v xml:space="preserve">ＩＳＯ９００１認証取得の審査対応と品質保証を意識した購買業務の維持および認証取得を機にした、ＫＦＮの知名度アップのための広報活動。                                                                                                                                                                                              </v>
          </cell>
          <cell r="X45" t="str">
            <v>4</v>
          </cell>
          <cell r="Y45" t="str">
            <v xml:space="preserve">民放、出版社への具体的提案のもとに、ﾆｭｰｽ番組へのｻｰﾋﾞｽﾘﾘｰｽを実現したことは相当評価できます。                                                                                                                                                                                                           </v>
          </cell>
          <cell r="Z45" t="str">
            <v>4</v>
          </cell>
          <cell r="AA45">
            <v>10</v>
          </cell>
          <cell r="AB45" t="str">
            <v xml:space="preserve">９９年度新人採用活動において、優秀な人材を確保する為に、会社説明会を開催するだけではなく、積極的に大学へのアプローチを行い学生への浸透を図る。                                                                                                                                                                                        </v>
          </cell>
          <cell r="AC45" t="str">
            <v>3</v>
          </cell>
          <cell r="AD45" t="str">
            <v xml:space="preserve">提案された内容をもとに、予想以上(300名以上)の応募があった実績は評価できます。特に担当者としてのｾﾐﾅｰでの対応は、学校関係者をはじめとして、好印象をもたれ、学生の照会が相次いだことには感謝しております。                                                                                                                                                       </v>
          </cell>
          <cell r="AE45" t="str">
            <v>4</v>
          </cell>
          <cell r="AF45">
            <v>45</v>
          </cell>
          <cell r="AG45" t="str">
            <v xml:space="preserve">富士通への復職にあたって、ＫＦＮでは購買業務および資産管理業務を中心に、富士通では特に下期予算作成・期末決算業務の引き継ぎをスムーズに行う。                                                                                                                                                                                         </v>
          </cell>
          <cell r="AH45" t="str">
            <v>4</v>
          </cell>
          <cell r="AI45" t="str">
            <v xml:space="preserve">予算、決算も一通りこなし、引き継ぎは完了した。業務の理解と新経理ｼｽﾃﾑのﾏｽﾀｰとで大変だったと思う。これからは、現状の業務処理、業務分担の見直しに努力してもらいたい。                                                                                                                                                                          </v>
          </cell>
          <cell r="AJ45" t="str">
            <v>4</v>
          </cell>
          <cell r="AK45">
            <v>20</v>
          </cell>
          <cell r="AL45" t="str">
            <v xml:space="preserve">下期より末締めへ移行するため、前任者から引き継ぎを受けるとともに、関連部門との調整をとり、経理業務に支障をきたさないようにする。                                                                                                                                                                                               </v>
          </cell>
          <cell r="AM45" t="str">
            <v>4</v>
          </cell>
          <cell r="AN45" t="str">
            <v xml:space="preserve">他部門との役割・責任についての問題があり、調整が困難と思われていたが、積極的な対応と問題点の丁寧な分析を通して解決策が見いだせ、業務が進展してきたことは大きな成果。                                                                                                                                                                             </v>
          </cell>
          <cell r="AO45" t="str">
            <v>4</v>
          </cell>
          <cell r="BT45" t="str">
            <v xml:space="preserve">                                                                                                                                                                                                                                                               </v>
          </cell>
          <cell r="BV45" t="str">
            <v xml:space="preserve">                                                                                                                                                                                                                                                               </v>
          </cell>
          <cell r="BX45" t="str">
            <v xml:space="preserve">                                                                                                                                                                                                                                                               </v>
          </cell>
          <cell r="BZ45" t="str">
            <v xml:space="preserve">                                                                                                                                                                                                                                                               </v>
          </cell>
          <cell r="CH45" t="str">
            <v>3</v>
          </cell>
          <cell r="CI45" t="str">
            <v>3</v>
          </cell>
          <cell r="CK45" t="str">
            <v xml:space="preserve">関係会社の総務業務から、ＳＳ経理の一般会計業務への転換ということ、ＳＳの一般会計業務は、守備範囲が広い上に特殊処理もおおいこと、新経理システムへの対応等短い期間でのこれらへの対応は大変だったと思うが、良く引き継ぎができたと思う。                                                                                                                                             </v>
          </cell>
          <cell r="CL45" t="str">
            <v>Ａ　</v>
          </cell>
          <cell r="CM45" t="str">
            <v>今期は転勤、経理への復帰で大変だったと思いますが、良く対応出来たと思います。今後も会計班全体の問題意識をもって改善努力して下さい。</v>
          </cell>
          <cell r="CN45" t="str">
            <v>Ａ　</v>
          </cell>
          <cell r="CO45" t="str">
            <v>Ａ　</v>
          </cell>
          <cell r="CP45" t="str">
            <v>B</v>
          </cell>
          <cell r="CQ45">
            <v>2</v>
          </cell>
          <cell r="CR45">
            <v>12</v>
          </cell>
          <cell r="CS45">
            <v>10</v>
          </cell>
        </row>
        <row r="46">
          <cell r="A46">
            <v>880207</v>
          </cell>
          <cell r="B46" t="str">
            <v>平井　隆史　　　　　</v>
          </cell>
          <cell r="C46">
            <v>190</v>
          </cell>
          <cell r="D46">
            <v>550</v>
          </cell>
          <cell r="E46" t="str">
            <v>ＳＳ事推　　　　　　</v>
          </cell>
          <cell r="F46">
            <v>3078</v>
          </cell>
          <cell r="G46">
            <v>5500120000</v>
          </cell>
          <cell r="H46" t="str">
            <v>ＳＳ）経理部　　　　</v>
          </cell>
          <cell r="I46">
            <v>31</v>
          </cell>
          <cell r="J46" t="str">
            <v>主事補　　　　　</v>
          </cell>
          <cell r="K46" t="str">
            <v>有</v>
          </cell>
          <cell r="L46">
            <v>1998</v>
          </cell>
          <cell r="M46">
            <v>1</v>
          </cell>
          <cell r="N46">
            <v>1</v>
          </cell>
          <cell r="O46">
            <v>3</v>
          </cell>
          <cell r="P46">
            <v>810200</v>
          </cell>
          <cell r="Q46" t="str">
            <v>広瀬　陽一　　　　　</v>
          </cell>
          <cell r="R46" t="str">
            <v>担当課長　　　　　　</v>
          </cell>
          <cell r="S46">
            <v>730470</v>
          </cell>
          <cell r="T46" t="str">
            <v>児玉　治行　　　　　</v>
          </cell>
          <cell r="U46" t="str">
            <v>統括部長　　　　　　</v>
          </cell>
          <cell r="V46">
            <v>35</v>
          </cell>
          <cell r="W46" t="str">
            <v xml:space="preserve">事業部別一次損益及びキャッシュフロー経営管理資料として事業部別の一次損益を認識し、月次での報告を行える体制をつくる。また一次損益の他に、事業部別キャッシュフロー管理の導入の検討を行い、実施出来る体制をつくる。                                                                                                                                    </v>
          </cell>
          <cell r="X46" t="str">
            <v>4</v>
          </cell>
          <cell r="Y46" t="str">
            <v xml:space="preserve">荒利中心かつ十分に機能していなかった事業部別損益について、管理可能損益を明確にし、月次報告が出来る体制に関連部門連携のもと実施したことは評価出来る。事業部別キャシュフローについては問題点の洗い出し、及び対応策については概ね完了している。下期中に実施出来るようにして下さい。                                                                                                                       </v>
          </cell>
          <cell r="Z46" t="str">
            <v>4</v>
          </cell>
          <cell r="AA46">
            <v>35</v>
          </cell>
          <cell r="AB46" t="str">
            <v xml:space="preserve">新コンセプト商品の損益管理ソリューション・トータルアウトソーシング等新コンセプト商品の損益管理及び事業区分について、関連各部門と連携しながら検討を行い、導入出来る体制をつくる。                                                                                                                                                                    </v>
          </cell>
          <cell r="AC46" t="str">
            <v>4</v>
          </cell>
          <cell r="AD46" t="str">
            <v xml:space="preserve">今期は、大幅な組織変更が発生、損益区分の見直しを含めた対応が中心となったが、この点では十分な対応ぶりであったと考える。                                                                                                                                                                                                    </v>
          </cell>
          <cell r="AE46" t="str">
            <v>3</v>
          </cell>
          <cell r="AF46">
            <v>15</v>
          </cell>
          <cell r="AG46" t="str">
            <v xml:space="preserve">ＰＲＯＰＯＳＥ原価計算の予定原価計算化推進商品及び型名で予定原価計算適用の適否を判断する。適用可能なものについては、月次決算は予定原価、期末決算は実際原価で精算するようシステム化を推進する。                                                                                                                                                      </v>
          </cell>
          <cell r="AH46" t="str">
            <v>4</v>
          </cell>
          <cell r="AI46" t="str">
            <v xml:space="preserve">現状分析を実施し、その結果を原価計算に反映出来たことは評価出来る。精度向上にも繋がったと考える。                                                                                                                                                                                                               </v>
          </cell>
          <cell r="AJ46" t="str">
            <v>3</v>
          </cell>
          <cell r="AK46">
            <v>15</v>
          </cell>
          <cell r="AL46" t="str">
            <v xml:space="preserve">受注管理の推進受注の正確な把握及び特徴を認識出来るよう、業種別の区分を導入する。又、受注計上基準の変更により、受注金額が激変する事が予想される。この事を十分認識しながら仕事を進めていく。                                                                                                                                                          </v>
          </cell>
          <cell r="AM46" t="str">
            <v>3</v>
          </cell>
          <cell r="AN46" t="str">
            <v xml:space="preserve">先行指標である受注の状況を新たに業種別に分析することにより、マクロな視点での商談状況の特徴が把握出来たことは評価出来る。営業部門とシステム部門との事業区分（商品区分）の不整合は、サービス商品拡販上の大きな問題点となっており、今後とも過去の経験を活かし、積極的に対応して欲しい。                                                                                                                     </v>
          </cell>
          <cell r="AO46" t="str">
            <v>4</v>
          </cell>
          <cell r="BT46" t="str">
            <v xml:space="preserve">                                                                                                                                                                                                                                                               </v>
          </cell>
          <cell r="BV46" t="str">
            <v xml:space="preserve">                                                                                                                                                                                                                                                               </v>
          </cell>
          <cell r="BX46" t="str">
            <v xml:space="preserve">                                                                                                                                                                                                                                                               </v>
          </cell>
          <cell r="BZ46" t="str">
            <v xml:space="preserve">                                                                                                                                                                                                                                                               </v>
          </cell>
          <cell r="CD46" t="str">
            <v>国際会計基準（ＩＡＳ）及び連結決算に関する知識習得。</v>
          </cell>
          <cell r="CE46" t="str">
            <v>3</v>
          </cell>
          <cell r="CI46" t="str">
            <v>4</v>
          </cell>
          <cell r="CJ46" t="str">
            <v>4</v>
          </cell>
          <cell r="CK46" t="str">
            <v xml:space="preserve">一次損益担当者として、全体のスケジュール管理他部内，他部門調整についても良く対応してくれたと考える。個別目標についても、本人総評の通り一部に対応未の部分はあるが、全体的には目標達成に向けて努力し、一定の成果も上がったと考える。                                                                                                                                              </v>
          </cell>
          <cell r="CL46" t="str">
            <v>Ａ　</v>
          </cell>
          <cell r="CM46" t="str">
            <v>各テーマはそれぞれ難しいものが多くまだ完成出来ていないところがありますが、かなりの成果があったと思います。今後確実に仕上げて下さい。</v>
          </cell>
          <cell r="CN46" t="str">
            <v>Ａ　</v>
          </cell>
          <cell r="CO46" t="str">
            <v>Ａ　</v>
          </cell>
          <cell r="CP46" t="str">
            <v>A</v>
          </cell>
          <cell r="CQ46">
            <v>2</v>
          </cell>
          <cell r="CR46">
            <v>12</v>
          </cell>
          <cell r="CS46">
            <v>10</v>
          </cell>
        </row>
        <row r="47">
          <cell r="A47">
            <v>780078</v>
          </cell>
          <cell r="B47" t="str">
            <v>吉永　紳一郎　　　　</v>
          </cell>
          <cell r="C47">
            <v>190</v>
          </cell>
          <cell r="D47">
            <v>871</v>
          </cell>
          <cell r="E47" t="str">
            <v>ＦＲＩ　　　　　　　</v>
          </cell>
          <cell r="F47">
            <v>8861</v>
          </cell>
          <cell r="G47">
            <v>9732501000</v>
          </cell>
          <cell r="H47" t="str">
            <v>ＦＲＩ）管理部　　　</v>
          </cell>
          <cell r="I47">
            <v>41</v>
          </cell>
          <cell r="J47" t="str">
            <v>主事　　　　　　</v>
          </cell>
          <cell r="K47" t="str">
            <v>有</v>
          </cell>
          <cell r="L47">
            <v>1998</v>
          </cell>
          <cell r="M47">
            <v>1</v>
          </cell>
          <cell r="N47">
            <v>1</v>
          </cell>
          <cell r="O47">
            <v>3</v>
          </cell>
          <cell r="P47">
            <v>740027</v>
          </cell>
          <cell r="Q47" t="str">
            <v>池田　雄二　　　　　</v>
          </cell>
          <cell r="R47" t="str">
            <v>課長　　　　　　　　</v>
          </cell>
          <cell r="S47">
            <v>650250</v>
          </cell>
          <cell r="T47" t="str">
            <v>小林　征夫　　　　　</v>
          </cell>
          <cell r="U47" t="str">
            <v>（出向中）　　　　　</v>
          </cell>
          <cell r="V47">
            <v>30</v>
          </cell>
          <cell r="W47" t="str">
            <v xml:space="preserve">９８年上期予算の利益確保　純利益25百万円を計上するため．早めの対策を打つ。                                                                                                                                                                                                                         </v>
          </cell>
          <cell r="X47" t="str">
            <v>4</v>
          </cell>
          <cell r="Y47" t="str">
            <v xml:space="preserve">売上増にともなって利益が増えた面もあるが、目標を上回る成果を達成した。                                                                                                                                                                                                                            </v>
          </cell>
          <cell r="Z47" t="str">
            <v>4</v>
          </cell>
          <cell r="AA47">
            <v>25</v>
          </cell>
          <cell r="AB47" t="str">
            <v xml:space="preserve">業務ＢＰＲによる経理シテムの強化                                                                                                                                                                                                                                               </v>
          </cell>
          <cell r="AC47" t="str">
            <v>4</v>
          </cell>
          <cell r="AD47" t="str">
            <v xml:space="preserve">部門費情報システムに必要なドキュメントを整備し、システム化の基盤を作った成果は大きい。                                                                                                                                                                                                                    </v>
          </cell>
          <cell r="AE47" t="str">
            <v>4</v>
          </cell>
          <cell r="AF47">
            <v>25</v>
          </cell>
          <cell r="AG47" t="str">
            <v xml:space="preserve">総務、勤労業務の強化                                                                                                                                                                                                                                                     </v>
          </cell>
          <cell r="AH47" t="str">
            <v>3</v>
          </cell>
          <cell r="AI47" t="str">
            <v xml:space="preserve">不慮の事態が発生したにもかかわらず、新人を教育してその後の対応を問題なく行ったことを評価。                                                                                                                                                                                                                  </v>
          </cell>
          <cell r="AJ47" t="str">
            <v>4</v>
          </cell>
          <cell r="AK47">
            <v>20</v>
          </cell>
          <cell r="AL47" t="str">
            <v xml:space="preserve">資金管理の充実                                                                                                                                                                                                                                                        </v>
          </cell>
          <cell r="AM47" t="str">
            <v>3</v>
          </cell>
          <cell r="AN47" t="str">
            <v xml:space="preserve">本人の申請通り、目標を達成した                                                                                                                                                                                                                                                </v>
          </cell>
          <cell r="AO47" t="str">
            <v>3</v>
          </cell>
          <cell r="BT47" t="str">
            <v xml:space="preserve">                                                                                                                                                                                                                                                               </v>
          </cell>
          <cell r="BV47" t="str">
            <v xml:space="preserve">                                                                                                                                                                                                                                                               </v>
          </cell>
          <cell r="BX47" t="str">
            <v xml:space="preserve">本人の申請通り、初めての経験ながら、求人から試験、面接まで問題なく行った。                                                                                                                                                                                                                          </v>
          </cell>
          <cell r="BY47" t="str">
            <v>4</v>
          </cell>
          <cell r="BZ47" t="str">
            <v xml:space="preserve">                                                                                                                                                                                                                                                               </v>
          </cell>
          <cell r="CD47" t="str">
            <v>税務知識の充実</v>
          </cell>
          <cell r="CE47" t="str">
            <v>3</v>
          </cell>
          <cell r="CH47" t="str">
            <v>2</v>
          </cell>
          <cell r="CI47" t="str">
            <v>4</v>
          </cell>
          <cell r="CK47" t="str">
            <v xml:space="preserve">・不慮の事態が起きたにもかかわらず、体制の立て直しと、部下の育成により問題なく業務を遂行し、また、目標を上回る成果も上げた。                                                                                                                                                                                                 </v>
          </cell>
          <cell r="CL47" t="str">
            <v>Ａ　</v>
          </cell>
          <cell r="CM47" t="str">
            <v>・業務量の増加と人員の増加に伴う経理、勤労の作業を十分に遂行した。</v>
          </cell>
          <cell r="CN47" t="str">
            <v>Ａ　</v>
          </cell>
          <cell r="CO47" t="str">
            <v>Ａ　</v>
          </cell>
          <cell r="CP47" t="str">
            <v>A</v>
          </cell>
          <cell r="CQ47">
            <v>2</v>
          </cell>
          <cell r="CR47">
            <v>190</v>
          </cell>
          <cell r="CS47">
            <v>370</v>
          </cell>
        </row>
        <row r="48">
          <cell r="A48">
            <v>900326</v>
          </cell>
          <cell r="B48" t="str">
            <v>吉田　光泰　　　　　</v>
          </cell>
          <cell r="C48">
            <v>190</v>
          </cell>
          <cell r="D48">
            <v>550</v>
          </cell>
          <cell r="E48" t="str">
            <v>ＳＳ事推　　　　　　</v>
          </cell>
          <cell r="F48">
            <v>3078</v>
          </cell>
          <cell r="G48">
            <v>5500120000</v>
          </cell>
          <cell r="H48" t="str">
            <v>ＳＳ）経理部　　　　</v>
          </cell>
          <cell r="I48">
            <v>31</v>
          </cell>
          <cell r="J48" t="str">
            <v>主事補　　　　　</v>
          </cell>
          <cell r="K48" t="str">
            <v>無</v>
          </cell>
          <cell r="L48">
            <v>1998</v>
          </cell>
          <cell r="M48">
            <v>1</v>
          </cell>
          <cell r="N48">
            <v>1</v>
          </cell>
          <cell r="O48">
            <v>3</v>
          </cell>
          <cell r="P48">
            <v>810200</v>
          </cell>
          <cell r="Q48" t="str">
            <v>広瀬　陽一　　　　　</v>
          </cell>
          <cell r="R48" t="str">
            <v>担当課長　　　　　　</v>
          </cell>
          <cell r="S48">
            <v>730470</v>
          </cell>
          <cell r="T48" t="str">
            <v>児玉　治行　　　　　</v>
          </cell>
          <cell r="U48" t="str">
            <v>統括部長　　　　　　</v>
          </cell>
          <cell r="V48">
            <v>60</v>
          </cell>
          <cell r="W48" t="str">
            <v xml:space="preserve">アプリソフト費の内容を分析し、オーダー体系の整備及び負担方法の明確化を図る。（９９年度事業計画より実施予定）                                                                                                                                                                                                         </v>
          </cell>
          <cell r="X48" t="str">
            <v>4</v>
          </cell>
          <cell r="Y48" t="str">
            <v xml:space="preserve">オーダー定義が広い技術サポート費を中心に、関連部門と連携して作業内容別に実績把握したことは評価する。今後、更に作業内容分析を進めてオーダー定義の見直し、負担方法の検討を行ってほしい。                                                                                                                                                                    </v>
          </cell>
          <cell r="Z48" t="str">
            <v>3</v>
          </cell>
          <cell r="AA48">
            <v>20</v>
          </cell>
          <cell r="AB48" t="str">
            <v xml:space="preserve">年間３００億のプレ費用（アプリソフト費６６０億の４５％［９８年度予算ベース］）の調査／分析及び９８年下期予算作成方法の検討。                                                                                                                                                                                                 </v>
          </cell>
          <cell r="AC48" t="str">
            <v>4</v>
          </cell>
          <cell r="AD48" t="str">
            <v xml:space="preserve">マクロ的には、業種別の切り口での分析により当期の特徴をとらえることが出来たと考える。更に、業種別の特徴について、個別に重要プレ商談の情報収集を行ったことについては評価出来る。                                                                                                                                                                        </v>
          </cell>
          <cell r="AE48" t="str">
            <v>4</v>
          </cell>
          <cell r="AF48">
            <v>20</v>
          </cell>
          <cell r="AG48" t="str">
            <v xml:space="preserve">決算日程の短縮に伴い、仕込処理及びアプリソフト費確定の早期化を図る。                                                                                                                                                                                                                             </v>
          </cell>
          <cell r="AH48" t="str">
            <v>3</v>
          </cell>
          <cell r="AI48" t="str">
            <v xml:space="preserve">上記の通り、効率化が図れたと考える。今後とも小手先の対応にならないよう効率化を進めて下さい。                                                                                                                                                                                                                 </v>
          </cell>
          <cell r="AJ48" t="str">
            <v>3</v>
          </cell>
          <cell r="BT48" t="str">
            <v xml:space="preserve">                                                                                                                                                                                                                                                               </v>
          </cell>
          <cell r="BV48" t="str">
            <v xml:space="preserve">                                                                                                                                                                                                                                                               </v>
          </cell>
          <cell r="BX48" t="str">
            <v xml:space="preserve">適切に対応出来たと考える。                                                                                                                                                                                                                                                  </v>
          </cell>
          <cell r="BY48" t="str">
            <v>3</v>
          </cell>
          <cell r="BZ48" t="str">
            <v xml:space="preserve">                                                                                                                                                                                                                                                               </v>
          </cell>
          <cell r="CK48" t="str">
            <v xml:space="preserve">アプリソフト費の分析については一定の成果があったと考える。今後、更に実態分析を深めて費用効率化に寄与することが課題です。                                                                                                                                                                                                   </v>
          </cell>
          <cell r="CL48" t="str">
            <v>Ｂ　</v>
          </cell>
          <cell r="CM48" t="str">
            <v>経理部門の目標はほとんどが半年で完成できるものではない思いますが、半期半期でのステップをきちんと具体的に設定すること、そして一つ一つクリアしていくことが重要です。もう一段頑張って下さい。</v>
          </cell>
          <cell r="CN48" t="str">
            <v>Ｂ　</v>
          </cell>
          <cell r="CO48" t="str">
            <v>Ｂ　</v>
          </cell>
          <cell r="CP48" t="str">
            <v>C</v>
          </cell>
          <cell r="CQ48">
            <v>2</v>
          </cell>
          <cell r="CR48">
            <v>12</v>
          </cell>
          <cell r="CS48">
            <v>10</v>
          </cell>
        </row>
        <row r="49">
          <cell r="A49">
            <v>901279</v>
          </cell>
          <cell r="B49" t="str">
            <v>河原　憲一　　　　　</v>
          </cell>
          <cell r="C49">
            <v>190</v>
          </cell>
          <cell r="D49">
            <v>550</v>
          </cell>
          <cell r="E49" t="str">
            <v>ＳＳ事推　　　　　　</v>
          </cell>
          <cell r="F49">
            <v>3078</v>
          </cell>
          <cell r="G49">
            <v>5500120000</v>
          </cell>
          <cell r="H49" t="str">
            <v>ＳＳ）経理部　　　　</v>
          </cell>
          <cell r="I49">
            <v>31</v>
          </cell>
          <cell r="J49" t="str">
            <v>主事補　　　　　</v>
          </cell>
          <cell r="K49" t="str">
            <v>無</v>
          </cell>
          <cell r="L49">
            <v>1998</v>
          </cell>
          <cell r="M49">
            <v>1</v>
          </cell>
          <cell r="N49">
            <v>1</v>
          </cell>
          <cell r="O49">
            <v>3</v>
          </cell>
          <cell r="P49">
            <v>810200</v>
          </cell>
          <cell r="Q49" t="str">
            <v>広瀬　陽一　　　　　</v>
          </cell>
          <cell r="R49" t="str">
            <v>担当課長　　　　　　</v>
          </cell>
          <cell r="S49">
            <v>730470</v>
          </cell>
          <cell r="T49" t="str">
            <v>児玉　治行　　　　　</v>
          </cell>
          <cell r="U49" t="str">
            <v>統括部長　　　　　　</v>
          </cell>
          <cell r="V49">
            <v>50</v>
          </cell>
          <cell r="W49" t="str">
            <v xml:space="preserve">ＳＥ操業管理強化・今期からの間接員の仕事票提出を踏まえ、ＳＥ作業の実態を把握し、オーダ　体系の在り方を検討する。　・予実差異分析を通して現状を捉え、ＳＥに詳細な管理指標を提供する。                                                                                                                                                                </v>
          </cell>
          <cell r="X49" t="str">
            <v>4</v>
          </cell>
          <cell r="Y49" t="str">
            <v xml:space="preserve">間接作業の区分集計及びその内容調査の点ではある程度の成果があったと考えるが、もう一歩踏み込みが足りずオーダー定義の見直し、問題提起には至っていない。下期の奮起を期待します。                                                                                                                                                                         </v>
          </cell>
          <cell r="Z49" t="str">
            <v>3</v>
          </cell>
          <cell r="AA49">
            <v>30</v>
          </cell>
          <cell r="AB49" t="str">
            <v xml:space="preserve">加工費差額予測・タイムリーな情報入手により月毎の予測精度の向上を図る。                                                                                                                                                                                                                            </v>
          </cell>
          <cell r="AC49" t="str">
            <v>3</v>
          </cell>
          <cell r="AD49" t="str">
            <v xml:space="preserve">上記の通り月次予測は実行できた。下期は、更なる精度向上に向けて検討願います。                                                                                                                                                                                                                         </v>
          </cell>
          <cell r="AE49" t="str">
            <v>3</v>
          </cell>
          <cell r="AF49">
            <v>10</v>
          </cell>
          <cell r="AG49" t="str">
            <v xml:space="preserve">決算月末締対応（仕事票関係）・下期からの決算月末締に向けて、詳細レベルでの問題点の解決に取り組み、　環境を整備する。                                                                                                                                                                                                     </v>
          </cell>
          <cell r="AH49" t="str">
            <v>3</v>
          </cell>
          <cell r="AI49" t="str">
            <v xml:space="preserve">仕事表関連の月末締め対応については、関連部門と良く連携し、概ね対応が完了したことを評価する。また検討の過程で効率化の観点からも見直しも行ったことを評価する。                                                                                                                                                                                 </v>
          </cell>
          <cell r="AJ49" t="str">
            <v>4</v>
          </cell>
          <cell r="AK49">
            <v>10</v>
          </cell>
          <cell r="AL49" t="str">
            <v xml:space="preserve">ＳＥＳ／ＵＰ　ＢＩＧプロジェクト管理強化・不採算品の早期発見等、大口品の管理を強化する。                                                                                                                                                                                                                   </v>
          </cell>
          <cell r="AM49" t="str">
            <v>3</v>
          </cell>
          <cell r="AN49" t="str">
            <v xml:space="preserve">情報の早期入手の点では、前期に比して改善出来たと考える。今後、変動分についての状況把握の徹底を図りタイムリーな報告が出来るようにして下さい。                                                                                                                                                                                         </v>
          </cell>
          <cell r="AO49" t="str">
            <v>3</v>
          </cell>
          <cell r="BT49" t="str">
            <v xml:space="preserve">                                                                                                                                                                                                                                                               </v>
          </cell>
          <cell r="BV49" t="str">
            <v xml:space="preserve">                                                                                                                                                                                                                                                               </v>
          </cell>
          <cell r="BX49" t="str">
            <v xml:space="preserve">                                                                                                                                                                                                                                                               </v>
          </cell>
          <cell r="BZ49" t="str">
            <v xml:space="preserve">                                                                                                                                                                                                                                                               </v>
          </cell>
          <cell r="CH49" t="str">
            <v>3</v>
          </cell>
          <cell r="CK49" t="str">
            <v xml:space="preserve">月末締め対応等納期が限られたテーマについては成果があったと考えます。一方で、本人総評の通り、もう一歩踏み込みが足りない面があると思います。もっと問題意識を明確にして目標遂行に当たる必要があると思います。                                                                                                                                                          </v>
          </cell>
          <cell r="CL49" t="str">
            <v>Ｂ　</v>
          </cell>
          <cell r="CM49" t="str">
            <v>目標の設定や実行において、より具体的な取り組みが必要と思います。もう一息頑張って下さい。</v>
          </cell>
          <cell r="CN49" t="str">
            <v>Ｂ　</v>
          </cell>
          <cell r="CO49" t="str">
            <v>Ｂ　</v>
          </cell>
          <cell r="CP49" t="str">
            <v>B</v>
          </cell>
          <cell r="CQ49">
            <v>2</v>
          </cell>
          <cell r="CR49">
            <v>12</v>
          </cell>
          <cell r="CS49">
            <v>10</v>
          </cell>
        </row>
        <row r="50">
          <cell r="A50">
            <v>910151</v>
          </cell>
          <cell r="B50" t="str">
            <v>栗原　伸公　　　　　</v>
          </cell>
          <cell r="C50">
            <v>190</v>
          </cell>
          <cell r="D50">
            <v>550</v>
          </cell>
          <cell r="E50" t="str">
            <v>ＳＳ事推　　　　　　</v>
          </cell>
          <cell r="F50">
            <v>3078</v>
          </cell>
          <cell r="G50">
            <v>5500120000</v>
          </cell>
          <cell r="H50" t="str">
            <v>ＳＳ）経理部　　　　</v>
          </cell>
          <cell r="I50">
            <v>31</v>
          </cell>
          <cell r="J50" t="str">
            <v>主事補　　　　　</v>
          </cell>
          <cell r="K50" t="str">
            <v>無</v>
          </cell>
          <cell r="L50">
            <v>1998</v>
          </cell>
          <cell r="M50">
            <v>1</v>
          </cell>
          <cell r="N50">
            <v>1</v>
          </cell>
          <cell r="O50">
            <v>3</v>
          </cell>
          <cell r="P50">
            <v>810200</v>
          </cell>
          <cell r="Q50" t="str">
            <v>広瀬　陽一　　　　　</v>
          </cell>
          <cell r="R50" t="str">
            <v>担当課長　　　　　　</v>
          </cell>
          <cell r="S50">
            <v>730470</v>
          </cell>
          <cell r="T50" t="str">
            <v>児玉　治行　　　　　</v>
          </cell>
          <cell r="U50" t="str">
            <v>統括部長　　　　　　</v>
          </cell>
          <cell r="V50">
            <v>25</v>
          </cell>
          <cell r="W50" t="str">
            <v xml:space="preserve">ＳＩ損益管理の推進　・詳細分析のための関連情報のデータ化整備　・分析結果のＳＥ部門へのフィードバック　・収益分析方法の検討（ＳＩのキャッシュフロー分析）                                                                                                                                                                                   </v>
          </cell>
          <cell r="X50" t="str">
            <v>4</v>
          </cell>
          <cell r="Y50" t="str">
            <v xml:space="preserve">不採算を中心に個別主要プロジェクトについて、フィールドと連携して良く状況把握を行ったことは評価出来る。但し、新しい切り口での分析・フィードバックと言う点では不十分と考える。来期に期待します。                                                                                                                                                                </v>
          </cell>
          <cell r="Z50" t="str">
            <v>3</v>
          </cell>
          <cell r="AA50">
            <v>35</v>
          </cell>
          <cell r="AB50" t="str">
            <v xml:space="preserve">ＳＩ原価計算制度の効率化　・原価計算標準化の推進                                                                                                                                                                                                                                       </v>
          </cell>
          <cell r="AC50" t="str">
            <v>4</v>
          </cell>
          <cell r="AD50" t="str">
            <v xml:space="preserve">特定の事業部ではあるが、自動見積りのロジックの検討,試行を行い、問題点を抽出出来たことは一歩前進であり評価出来る。まだ多くの問題が存在しますが、下期にこれらの問題を解決して効率化を推進して下さい。                                                                                                                                                             </v>
          </cell>
          <cell r="AE50" t="str">
            <v>3</v>
          </cell>
          <cell r="AF50">
            <v>30</v>
          </cell>
          <cell r="AG50" t="str">
            <v xml:space="preserve">ハード部門の損益管理強化　・システム部門ハードビジネスの収益構造分析と開発部門への問題提起                                                                                                                                                                                                                  </v>
          </cell>
          <cell r="AH50" t="str">
            <v>4</v>
          </cell>
          <cell r="AI50" t="str">
            <v xml:space="preserve">主要プロジェクトについて、ハード・ソフト含めた全体商談損益を明らかにして、事業部内部検討会でフィードバックするようにした点は評価出来る。予測精度についても、前期の反省に立ち一定の対応が図れたと考える。                                                                                                                                                           </v>
          </cell>
          <cell r="AJ50" t="str">
            <v>3</v>
          </cell>
          <cell r="AK50">
            <v>10</v>
          </cell>
          <cell r="AL50" t="str">
            <v xml:space="preserve">オーダの管理強化　・オーダ状況推移の定期実施により見積、長期滞留、　　大型プロジェクトの管理を徹底する。                                                                                                                                                                                                           </v>
          </cell>
          <cell r="AM50" t="str">
            <v>3</v>
          </cell>
          <cell r="AN50" t="str">
            <v xml:space="preserve">オーダー完了のみならず、複数の条件で長期滞留物件を定期的に抽出し、フィードバック出来るような仕組みを実施したことは、不健全資産の早期対応に大いに寄与すると考える。今後、システム本部会議等での状況報告も検討して下さい。                                                                                                                                                   </v>
          </cell>
          <cell r="AO50" t="str">
            <v>4</v>
          </cell>
          <cell r="BT50" t="str">
            <v xml:space="preserve">                                                                                                                                                                                                                                                               </v>
          </cell>
          <cell r="BV50" t="str">
            <v xml:space="preserve">                                                                                                                                                                                                                                                               </v>
          </cell>
          <cell r="BX50" t="str">
            <v xml:space="preserve">過去に経験のない清算手続きについて、上記の通り良く対応出来たと考える。                                                                                                                                                                                                                            </v>
          </cell>
          <cell r="BY50" t="str">
            <v>4</v>
          </cell>
          <cell r="BZ50" t="str">
            <v xml:space="preserve">短納期で適切に対応出来たと考える。                                                                                                                                                                                                                                              </v>
          </cell>
          <cell r="CA50" t="str">
            <v>3</v>
          </cell>
          <cell r="CD50" t="str">
            <v>関係会社の決算／清算業務を通じた税務知識の習熟</v>
          </cell>
          <cell r="CE50" t="str">
            <v>3</v>
          </cell>
          <cell r="CF50" t="str">
            <v>語学力の向上</v>
          </cell>
          <cell r="CG50" t="str">
            <v>3</v>
          </cell>
          <cell r="CH50" t="str">
            <v>4</v>
          </cell>
          <cell r="CK50" t="str">
            <v xml:space="preserve">こなした業務量については、十分満足出来るレベルであり評価します。但し、もう一歩踏み込んだ新しい観点での取り組み及び成果と言う点ではいま一歩と考えます。下期に大いに期待します。                                                                                                                                                                        </v>
          </cell>
          <cell r="CL50" t="str">
            <v>Ｂ　</v>
          </cell>
          <cell r="CM50" t="str">
            <v>今期はいま一歩のようですが、現状での実務上の問題点をよく整理して将来に繋げましょう。</v>
          </cell>
          <cell r="CN50" t="str">
            <v>Ｂ　</v>
          </cell>
          <cell r="CO50" t="str">
            <v>Ｂ　</v>
          </cell>
          <cell r="CP50" t="str">
            <v>A</v>
          </cell>
          <cell r="CQ50">
            <v>2</v>
          </cell>
          <cell r="CR50">
            <v>12</v>
          </cell>
          <cell r="CS50">
            <v>10</v>
          </cell>
        </row>
        <row r="51">
          <cell r="A51">
            <v>685655</v>
          </cell>
          <cell r="B51" t="str">
            <v>長谷川　敏雄　　　　</v>
          </cell>
          <cell r="C51">
            <v>250</v>
          </cell>
          <cell r="D51">
            <v>810</v>
          </cell>
          <cell r="E51" t="str">
            <v>研究所　　　　　　　</v>
          </cell>
          <cell r="F51">
            <v>6905</v>
          </cell>
          <cell r="G51">
            <v>8821111000</v>
          </cell>
          <cell r="H51" t="str">
            <v>研究支援推）経理部　</v>
          </cell>
          <cell r="I51">
            <v>31</v>
          </cell>
          <cell r="J51" t="str">
            <v>主事補　　　　　</v>
          </cell>
          <cell r="K51" t="str">
            <v>有</v>
          </cell>
          <cell r="L51">
            <v>1998</v>
          </cell>
          <cell r="M51">
            <v>1</v>
          </cell>
          <cell r="N51">
            <v>1</v>
          </cell>
          <cell r="O51">
            <v>3</v>
          </cell>
          <cell r="P51">
            <v>622268</v>
          </cell>
          <cell r="Q51" t="str">
            <v>大橋　弘　　　　　　</v>
          </cell>
          <cell r="R51" t="str">
            <v>部長　　　　　　　　</v>
          </cell>
          <cell r="S51">
            <v>730109</v>
          </cell>
          <cell r="T51" t="str">
            <v>河合　邦明　　　　　</v>
          </cell>
          <cell r="U51" t="str">
            <v>統括部長　　　　　　</v>
          </cell>
          <cell r="V51">
            <v>60</v>
          </cell>
          <cell r="W51" t="str">
            <v xml:space="preserve">研究収入の制度の見直し　・研究収入（一種、二種）の機種別配分方法の新制度確立の為の調査、分析、作成。(事業部、関連部門との連携により10月より実施予定)                                                                                                                                                                                   </v>
          </cell>
          <cell r="X51" t="str">
            <v>4</v>
          </cell>
          <cell r="Y51" t="str">
            <v xml:space="preserve">関連部門への基礎データ、分析資料の提供が終了したが、今後新制度の導入に対し、経理制度の整備が課題となる。                                                                                                                                                                                                           </v>
          </cell>
          <cell r="Z51" t="str">
            <v>3</v>
          </cell>
          <cell r="AA51">
            <v>10</v>
          </cell>
          <cell r="AB51" t="str">
            <v xml:space="preserve">研究所別活動資料の検討、作成　資料作成、提供方法を進める。（集計単位、方法のＥＤＰ化）                                                                                                                                                                                                                    </v>
          </cell>
          <cell r="AC51" t="str">
            <v>4</v>
          </cell>
          <cell r="AD51" t="str">
            <v xml:space="preserve">経理データの集計システム化により研究部へのサービス範囲が拡大してきた。                                                                                                                                                                                                                            </v>
          </cell>
          <cell r="AE51" t="str">
            <v>3</v>
          </cell>
          <cell r="AF51">
            <v>10</v>
          </cell>
          <cell r="AG51" t="str">
            <v xml:space="preserve">中国Ｒ＆Ｄセンターの経理支援決算に対する実務の指導                                                                                                                                                                                                                                      </v>
          </cell>
          <cell r="AH51" t="str">
            <v>3</v>
          </cell>
          <cell r="AI51" t="str">
            <v xml:space="preserve">中国R&amp;Dセンターの支援の機会がなく、下期にまわす。                                                                                                                                                                                                                                     </v>
          </cell>
          <cell r="AJ51" t="str">
            <v>2</v>
          </cell>
          <cell r="AK51">
            <v>10</v>
          </cell>
          <cell r="AL51" t="str">
            <v xml:space="preserve">業務の効率化　決算説明、決算書、予算の通常業務の見直し。                                                                                                                                                                                                                                   </v>
          </cell>
          <cell r="AM51" t="str">
            <v>3</v>
          </cell>
          <cell r="AN51" t="str">
            <v xml:space="preserve">経常的に効率向上は図られているが、今後は更に精度の向上が                                                                                                                                                                                                                                   </v>
          </cell>
          <cell r="AO51" t="str">
            <v>3</v>
          </cell>
          <cell r="AP51">
            <v>10</v>
          </cell>
          <cell r="AQ51" t="str">
            <v xml:space="preserve">分析ラボの経理指導決算・税務等実務指導                                                                                                                                                                                                                                            </v>
          </cell>
          <cell r="AR51" t="str">
            <v>3</v>
          </cell>
          <cell r="AS51" t="str">
            <v xml:space="preserve">徐々にOJTの成果はみられるが、一段のレベルアップがほしい。                                                                                                                                                                                                                                 </v>
          </cell>
          <cell r="AT51" t="str">
            <v>3</v>
          </cell>
          <cell r="BT51" t="str">
            <v xml:space="preserve">新規事業の企画に対処した経理資料を作成し、企画に参加した。                                                                                                                                                                                                                                  </v>
          </cell>
          <cell r="BU51" t="str">
            <v>3</v>
          </cell>
          <cell r="BV51" t="str">
            <v xml:space="preserve">新システム対応の開発に目処がたった。実施は下期より。                                                                                                                                                                                                                                     </v>
          </cell>
          <cell r="BW51" t="str">
            <v>3</v>
          </cell>
          <cell r="BX51" t="str">
            <v xml:space="preserve">                                                                                                                                                                                                                                                               </v>
          </cell>
          <cell r="BZ51" t="str">
            <v xml:space="preserve">                                                                                                                                                                                                                                                               </v>
          </cell>
          <cell r="CB51" t="str">
            <v>営業報告書、附属明細書の検討</v>
          </cell>
          <cell r="CC51" t="str">
            <v>3</v>
          </cell>
          <cell r="CD51" t="str">
            <v>読書(歴史に学ぶ人間学)</v>
          </cell>
          <cell r="CE51" t="str">
            <v>3</v>
          </cell>
          <cell r="CH51" t="str">
            <v>3</v>
          </cell>
          <cell r="CI51" t="str">
            <v>3</v>
          </cell>
          <cell r="CJ51" t="str">
            <v>3</v>
          </cell>
          <cell r="CK51" t="str">
            <v xml:space="preserve">研究所全体で研究収入を見直しており、経理としてデータの提供、分析など役割を果たしてきている。今後は新制度導入に対し、経理体制の整備が課題である。                                                                                                                                                                                       </v>
          </cell>
          <cell r="CL51" t="str">
            <v>Ｂ　</v>
          </cell>
          <cell r="CN51" t="str">
            <v>Ｂ　</v>
          </cell>
          <cell r="CO51" t="str">
            <v>Ｂ　</v>
          </cell>
          <cell r="CP51" t="str">
            <v>B</v>
          </cell>
          <cell r="CQ51">
            <v>2</v>
          </cell>
          <cell r="CR51">
            <v>250</v>
          </cell>
          <cell r="CS51">
            <v>20</v>
          </cell>
        </row>
        <row r="52">
          <cell r="A52">
            <v>810079</v>
          </cell>
          <cell r="B52" t="str">
            <v>木村　真　　　　　　</v>
          </cell>
          <cell r="C52">
            <v>250</v>
          </cell>
          <cell r="D52">
            <v>810</v>
          </cell>
          <cell r="E52" t="str">
            <v>研究所　　　　　　　</v>
          </cell>
          <cell r="F52">
            <v>6905</v>
          </cell>
          <cell r="G52">
            <v>8821111000</v>
          </cell>
          <cell r="H52" t="str">
            <v>研究支援推）経理部　</v>
          </cell>
          <cell r="I52">
            <v>31</v>
          </cell>
          <cell r="J52" t="str">
            <v>主事補　　　　　</v>
          </cell>
          <cell r="K52" t="str">
            <v>有</v>
          </cell>
          <cell r="L52">
            <v>1998</v>
          </cell>
          <cell r="M52">
            <v>1</v>
          </cell>
          <cell r="N52">
            <v>1</v>
          </cell>
          <cell r="O52">
            <v>3</v>
          </cell>
          <cell r="P52">
            <v>622268</v>
          </cell>
          <cell r="Q52" t="str">
            <v>大橋　弘　　　　　　</v>
          </cell>
          <cell r="R52" t="str">
            <v>部長　　　　　　　　</v>
          </cell>
          <cell r="S52">
            <v>730109</v>
          </cell>
          <cell r="T52" t="str">
            <v>河合　邦明　　　　　</v>
          </cell>
          <cell r="U52" t="str">
            <v>統括部長　　　　　　</v>
          </cell>
          <cell r="V52">
            <v>40</v>
          </cell>
          <cell r="W52" t="str">
            <v xml:space="preserve">固定資産台帳上一括計上データの細分化及び保管課変更の迅速化による固定資産の管理の向上（１）固定資産データ細分化の技術的問題点の克服（２）保管課変更の迅速化                                                                                                                                                                                  </v>
          </cell>
          <cell r="X52" t="str">
            <v>4</v>
          </cell>
          <cell r="Y52" t="str">
            <v xml:space="preserve">当初目標を略達成している。今後はデータ作成作業の効率化を促進すること。                                                                                                                                                                                                                            </v>
          </cell>
          <cell r="Z52" t="str">
            <v>4</v>
          </cell>
          <cell r="AA52">
            <v>10</v>
          </cell>
          <cell r="AB52" t="str">
            <v xml:space="preserve">固定資産棚卸の実施                                                                                                                                                                                                                                                      </v>
          </cell>
          <cell r="AC52" t="str">
            <v>3</v>
          </cell>
          <cell r="AD52" t="str">
            <v xml:space="preserve">台帳を整備して下期の実施を期待する。                                                                                                                                                                                                                                             </v>
          </cell>
          <cell r="AE52" t="str">
            <v>2</v>
          </cell>
          <cell r="AF52">
            <v>20</v>
          </cell>
          <cell r="AG52" t="str">
            <v xml:space="preserve">中国Ｒ＆Ｄセンターの経理制度の確立と指導（１）月次決算（２）予算（３）連結決算                                                                                                                                                                                                                        </v>
          </cell>
          <cell r="AH52" t="str">
            <v>4</v>
          </cell>
          <cell r="AI52" t="str">
            <v xml:space="preserve">中国経理担当者を指導し、連結決算の業務が行えるようになった。更に、予算等の指導が必要となる。                                                                                                                                                                                                                 </v>
          </cell>
          <cell r="AJ52" t="str">
            <v>4</v>
          </cell>
          <cell r="AK52">
            <v>10</v>
          </cell>
          <cell r="AL52" t="str">
            <v xml:space="preserve">ＦＬＡの経理制度の把握と経営状況の分析                                                                                                                                                                                                                                            </v>
          </cell>
          <cell r="AM52" t="str">
            <v>3</v>
          </cell>
          <cell r="AN52" t="str">
            <v xml:space="preserve">FLAの決算を見るまで実施できなかった。                                                                                                                                                                                                                                           </v>
          </cell>
          <cell r="AO52" t="str">
            <v>2</v>
          </cell>
          <cell r="AP52">
            <v>10</v>
          </cell>
          <cell r="AQ52" t="str">
            <v xml:space="preserve">支払条件の変更による業務の簡素化と手数料の削減。（１）一括支払該当取引先の洗い出し（２）購買グループによる折衝（３）銀行への廃止手続き                                                                                                                                                                                            </v>
          </cell>
          <cell r="AR52" t="str">
            <v>3</v>
          </cell>
          <cell r="AS52" t="str">
            <v xml:space="preserve">上期では途中であるが、下期中には目標達成の目処がたっている。                                                                                                                                                                                                                                 </v>
          </cell>
          <cell r="AT52" t="str">
            <v>3</v>
          </cell>
          <cell r="AU52">
            <v>10</v>
          </cell>
          <cell r="AV52" t="str">
            <v xml:space="preserve">税法改正による社内ルールの変更及び指導                                                                                                                                                                                                                                            </v>
          </cell>
          <cell r="AW52" t="str">
            <v>3</v>
          </cell>
          <cell r="AX52" t="str">
            <v xml:space="preserve">一部方針変更があり、目標全体の達成には至らなかった。                                                                                                                                                                                                                                     </v>
          </cell>
          <cell r="AY52" t="str">
            <v>2</v>
          </cell>
          <cell r="BT52" t="str">
            <v xml:space="preserve">AI研の持ち回り担当会社となり、一連の経理業務を実施した。                                                                                                                                                                                                                                  </v>
          </cell>
          <cell r="BU52" t="str">
            <v>3</v>
          </cell>
          <cell r="BV52" t="str">
            <v xml:space="preserve">                                                                                                                                                                                                                                                               </v>
          </cell>
          <cell r="BX52" t="str">
            <v xml:space="preserve">                                                                                                                                                                                                                                                               </v>
          </cell>
          <cell r="BZ52" t="str">
            <v xml:space="preserve">                                                                                                                                                                                                                                                               </v>
          </cell>
          <cell r="CB52" t="str">
            <v>税法の変更等に対する知識を深める。</v>
          </cell>
          <cell r="CC52" t="str">
            <v>3</v>
          </cell>
          <cell r="CH52" t="str">
            <v>3</v>
          </cell>
          <cell r="CI52" t="str">
            <v>3</v>
          </cell>
          <cell r="CJ52" t="str">
            <v>3</v>
          </cell>
          <cell r="CK52" t="str">
            <v xml:space="preserve">銀行の貸し渋りや低金利のなか、資金管理は重要な業務であり、財務担当者として銀行、富士通キャピタルと交渉等を良くこなしている。また、中国R&amp;Dセンターも出張を機に積極的に取り組んできた。                                                                                                                                                                   </v>
          </cell>
          <cell r="CL52" t="str">
            <v>Ｂ　</v>
          </cell>
          <cell r="CN52" t="str">
            <v>Ｂ　</v>
          </cell>
          <cell r="CO52" t="str">
            <v>Ｂ　</v>
          </cell>
          <cell r="CP52" t="str">
            <v>B</v>
          </cell>
          <cell r="CQ52">
            <v>2</v>
          </cell>
          <cell r="CR52">
            <v>250</v>
          </cell>
          <cell r="CS52">
            <v>20</v>
          </cell>
        </row>
        <row r="53">
          <cell r="A53">
            <v>812802</v>
          </cell>
          <cell r="B53" t="str">
            <v>井手　博幸　　　　　</v>
          </cell>
          <cell r="C53">
            <v>500</v>
          </cell>
          <cell r="D53">
            <v>600</v>
          </cell>
          <cell r="E53" t="str">
            <v>通信事推本部　　　　</v>
          </cell>
          <cell r="F53">
            <v>680</v>
          </cell>
          <cell r="G53">
            <v>6000140000</v>
          </cell>
          <cell r="H53" t="str">
            <v>通推本）経理部　　　</v>
          </cell>
          <cell r="I53">
            <v>31</v>
          </cell>
          <cell r="J53" t="str">
            <v>主事補　　　　　</v>
          </cell>
          <cell r="K53" t="str">
            <v>有</v>
          </cell>
          <cell r="L53">
            <v>1998</v>
          </cell>
          <cell r="M53">
            <v>1</v>
          </cell>
          <cell r="N53">
            <v>1</v>
          </cell>
          <cell r="O53">
            <v>3</v>
          </cell>
          <cell r="P53">
            <v>833128</v>
          </cell>
          <cell r="Q53" t="str">
            <v>森　行博　　　　　　</v>
          </cell>
          <cell r="R53" t="str">
            <v>担当課長　　　　　　</v>
          </cell>
          <cell r="S53">
            <v>740562</v>
          </cell>
          <cell r="T53" t="str">
            <v>中野　勝薫　　　　　</v>
          </cell>
          <cell r="U53" t="str">
            <v>担当部長　　　　　　</v>
          </cell>
          <cell r="V53">
            <v>35</v>
          </cell>
          <cell r="W53" t="str">
            <v xml:space="preserve">月末締め対応全社的な動きであり、部門としても重要なテーマである。　＜棚卸資産受払業務・売上原価計算＞　・関連部門と連携し、１０月度運用開始を目標とする。                                                                                                                                                                                   </v>
          </cell>
          <cell r="X53" t="str">
            <v>4</v>
          </cell>
          <cell r="Y53" t="str">
            <v xml:space="preserve">システムや運用面での変更に対応し準備を完了させた。                                                                                                                                                                                                                                      </v>
          </cell>
          <cell r="Z53" t="str">
            <v>4</v>
          </cell>
          <cell r="AA53">
            <v>35</v>
          </cell>
          <cell r="AB53" t="str">
            <v xml:space="preserve">決算日程短縮への対応　＜決算業務＞　・業務内容を見直し、必要であれば関連部門と連携し、上期運用開始を目標とする。                                                                                                                                                                                                       </v>
          </cell>
          <cell r="AC53" t="str">
            <v>3</v>
          </cell>
          <cell r="AD53" t="str">
            <v xml:space="preserve">原価計算、一次損益集約、統計資料作成等の業務について目標以上の効率化を推進した。                                                                                                                                                                                                                       </v>
          </cell>
          <cell r="AE53" t="str">
            <v>4</v>
          </cell>
          <cell r="AF53">
            <v>30</v>
          </cell>
          <cell r="AG53" t="str">
            <v xml:space="preserve">新売上原価計算システムの構築（９８年上期フェーズ）　＜売上原価計算業務＞　・９９年運用開始を目標とし、「９８年上期フェーズ」の完了を目標とする。                                                                                                                                                                                       </v>
          </cell>
          <cell r="AH53" t="str">
            <v>4</v>
          </cell>
          <cell r="AI53" t="str">
            <v xml:space="preserve">業務多忙の中関係部門や部下をリードしシステム計画書を作成し、下期から開発着手できるようにした。                                                                                                                                                                                                                </v>
          </cell>
          <cell r="AJ53" t="str">
            <v>4</v>
          </cell>
          <cell r="BT53" t="str">
            <v xml:space="preserve">関係会社の業務内容にまで調査を実施し改善を実行した。                                                                                                                                                                                                                                     </v>
          </cell>
          <cell r="BU53" t="str">
            <v>4</v>
          </cell>
          <cell r="BV53" t="str">
            <v xml:space="preserve">ソフトの原価計算について契約内容や費用発生の状況等を把握し、制度変更や運用ルールを確立させるようにすること。                                                                                                                                                                                                         </v>
          </cell>
          <cell r="BW53" t="str">
            <v>4</v>
          </cell>
          <cell r="BX53" t="str">
            <v xml:space="preserve">                                                                                                                                                                                                                                                               </v>
          </cell>
          <cell r="BZ53" t="str">
            <v xml:space="preserve">                                                                                                                                                                                                                                                               </v>
          </cell>
          <cell r="CB53" t="str">
            <v>税法改訂等に対応する為の知識習得</v>
          </cell>
          <cell r="CC53" t="str">
            <v>3</v>
          </cell>
          <cell r="CD53" t="str">
            <v>国際取引関連の知識習得</v>
          </cell>
          <cell r="CE53" t="str">
            <v>3</v>
          </cell>
          <cell r="CH53" t="str">
            <v>4</v>
          </cell>
          <cell r="CI53" t="str">
            <v>3</v>
          </cell>
          <cell r="CJ53" t="str">
            <v>3</v>
          </cell>
          <cell r="CK53" t="str">
            <v xml:space="preserve">決算月末締め、新原価計算システム等新たな課題に積極的に取り組み、また、部下に対しても強いリーダーシップを発揮して個人としても部門としても成果をあげることができた。                                                                                                                                                                              </v>
          </cell>
          <cell r="CL53" t="str">
            <v>Ａ　</v>
          </cell>
          <cell r="CM53" t="str">
            <v>原価計算部隊のﾘｰﾀﾞｰとして業務遂行、進捗管理、部下の指導育成に責任感を持って対応している事を評価します。今後は経理ﾏﾝとしての幅を拡げる為にも好奇心を旺盛に持ち自分の領域以外の分野にも視野を拡げて下さい。</v>
          </cell>
          <cell r="CN53" t="str">
            <v>Ａ　</v>
          </cell>
          <cell r="CO53" t="str">
            <v>Ａ　</v>
          </cell>
          <cell r="CP53" t="str">
            <v>A</v>
          </cell>
          <cell r="CQ53">
            <v>2</v>
          </cell>
          <cell r="CR53">
            <v>12</v>
          </cell>
          <cell r="CS53">
            <v>10</v>
          </cell>
        </row>
        <row r="54">
          <cell r="A54">
            <v>860240</v>
          </cell>
          <cell r="B54" t="str">
            <v>三輪　雅人　　　　　</v>
          </cell>
          <cell r="C54">
            <v>500</v>
          </cell>
          <cell r="D54">
            <v>600</v>
          </cell>
          <cell r="E54" t="str">
            <v>通信事推本部　　　　</v>
          </cell>
          <cell r="F54">
            <v>680</v>
          </cell>
          <cell r="G54">
            <v>6000140000</v>
          </cell>
          <cell r="H54" t="str">
            <v>通推本）経理部　　　</v>
          </cell>
          <cell r="I54">
            <v>31</v>
          </cell>
          <cell r="J54" t="str">
            <v>主事補　　　　　</v>
          </cell>
          <cell r="K54" t="str">
            <v>有</v>
          </cell>
          <cell r="L54">
            <v>1998</v>
          </cell>
          <cell r="M54">
            <v>1</v>
          </cell>
          <cell r="N54">
            <v>1</v>
          </cell>
          <cell r="O54">
            <v>3</v>
          </cell>
          <cell r="P54">
            <v>833128</v>
          </cell>
          <cell r="Q54" t="str">
            <v>森　行博　　　　　　</v>
          </cell>
          <cell r="R54" t="str">
            <v>担当課長　　　　　　</v>
          </cell>
          <cell r="S54">
            <v>740562</v>
          </cell>
          <cell r="T54" t="str">
            <v>中野　勝薫　　　　　</v>
          </cell>
          <cell r="U54" t="str">
            <v>担当部長　　　　　　</v>
          </cell>
          <cell r="V54">
            <v>10</v>
          </cell>
          <cell r="W54" t="str">
            <v xml:space="preserve">月末締め・決算日程短縮対応１1.開発費管理システム(RAMS.TIS.SMIS)2.決算時の開発費確定業務                                                                                                                                                                                                          </v>
          </cell>
          <cell r="X54" t="str">
            <v>3</v>
          </cell>
          <cell r="Y54" t="str">
            <v xml:space="preserve">月末締め対応の準備を完了させた。                                                                                                                                                                                                                                               </v>
          </cell>
          <cell r="Z54" t="str">
            <v>3</v>
          </cell>
          <cell r="AA54">
            <v>30</v>
          </cell>
          <cell r="AB54" t="str">
            <v xml:space="preserve">月末締め・決算日程短縮対応２駐在員事務所経費精算システムの構築・展開                                                                                                                                                                                                                             </v>
          </cell>
          <cell r="AC54" t="str">
            <v>5</v>
          </cell>
          <cell r="AD54" t="str">
            <v xml:space="preserve">若干の遅れはあるがシステムの基本設計を完了。下期実施に向けてより一層の努力が必要である。                                                                                                                                                                                                                   </v>
          </cell>
          <cell r="AE54" t="str">
            <v>4</v>
          </cell>
          <cell r="AF54">
            <v>10</v>
          </cell>
          <cell r="AG54" t="str">
            <v xml:space="preserve">月末締め・決算日程短縮対応３1.営業費用(販売手数料)2.ライセンス3.固定資産新規取得4.SUMMITエラー対応                                                                                                                                                                                                      </v>
          </cell>
          <cell r="AH54" t="str">
            <v>3</v>
          </cell>
          <cell r="AI54" t="str">
            <v xml:space="preserve">関連部門と協調し日程短縮につながる改善を実施した。                                                                                                                                                                                                                                      </v>
          </cell>
          <cell r="AJ54" t="str">
            <v>3</v>
          </cell>
          <cell r="AK54">
            <v>20</v>
          </cell>
          <cell r="AL54" t="str">
            <v xml:space="preserve">開発費予算管理の強化1.試作材料費の管理制度と運用方法の確立2.ハード外注設計費受入れ検査制度の確立                                                                                                                                                                                                             </v>
          </cell>
          <cell r="AM54" t="str">
            <v>4</v>
          </cell>
          <cell r="AN54" t="str">
            <v xml:space="preserve">試作材料費の管理強化の面で、開発部門、管理部門に管理意識を喚起し運用面での改善がはかられた。今後は見積差異の早期取り込みとシステム化を図っていく必要がある。                                                                                                                                                                                 </v>
          </cell>
          <cell r="AO54" t="str">
            <v>4</v>
          </cell>
          <cell r="AP54">
            <v>30</v>
          </cell>
          <cell r="AQ54" t="str">
            <v xml:space="preserve">新開発費管理システムの構築第2期1.予算・中期計画策定方法の効率化2.新TIS/SMIS線表作成とシステムの基本設計                                                                                                                                                                                                     </v>
          </cell>
          <cell r="AR54" t="str">
            <v>4</v>
          </cell>
          <cell r="AS54" t="str">
            <v xml:space="preserve">関連部門に積極的に働きかけシステム構築の基本構想を明確にし、下期から具体的な開発作業に入ることになった。                                                                                                                                                                                                           </v>
          </cell>
          <cell r="AT54" t="str">
            <v>4</v>
          </cell>
          <cell r="BT54" t="str">
            <v xml:space="preserve">申告どおり。                                                                                                                                                                                                                                                         </v>
          </cell>
          <cell r="BU54" t="str">
            <v>3</v>
          </cell>
          <cell r="BV54" t="str">
            <v xml:space="preserve">各部門が経理情報を早期に得ることができるようになった。今後は各部門がデータを活用し費用管理面での実効があがるようにしていくこと。                                                                                                                                                                                               </v>
          </cell>
          <cell r="BW54" t="str">
            <v>4</v>
          </cell>
          <cell r="BX54" t="str">
            <v xml:space="preserve">開発費に関する経理制度の見直しを早急に行う必要があり、継続して検討していくこと。                                                                                                                                                                                                                       </v>
          </cell>
          <cell r="BY54" t="str">
            <v>4</v>
          </cell>
          <cell r="BZ54" t="str">
            <v xml:space="preserve">                                                                                                                                                                                                                                                               </v>
          </cell>
          <cell r="CB54" t="str">
            <v>海外を含めた連結指向に対応する為、会計のｸﾞﾛｰﾊﾞﾙ･ｽﾀﾝﾀﾞｰﾄﾞを勉強する。</v>
          </cell>
          <cell r="CC54" t="str">
            <v>3</v>
          </cell>
          <cell r="CH54" t="str">
            <v>4</v>
          </cell>
          <cell r="CI54" t="str">
            <v>4</v>
          </cell>
          <cell r="CJ54" t="str">
            <v>4</v>
          </cell>
          <cell r="CK54" t="str">
            <v xml:space="preserve">担当者の異動はあり多少混乱した面もあったが、業務を遅滞なく遂行した。月末締めや開発費の管理強化、新システムの開発などにも積極的に取り組んだ。下期は早急に解決すべき課題も多くより一層の努力を期待する。                                                                                                                                                            </v>
          </cell>
          <cell r="CL54" t="str">
            <v>Ａ　</v>
          </cell>
          <cell r="CM54" t="str">
            <v>月末締め対応の準備、開発費管理ｼｽﾃﾑの改善・新規作成のﾌﾚｰﾑﾜｰｸともに予定通りの進捗が図れた。開発費については損益面・資金面等で管理の重要性が益々大きくなる為新制度の早急な立ち上げを期待します。</v>
          </cell>
          <cell r="CN54" t="str">
            <v>Ａ　</v>
          </cell>
          <cell r="CO54" t="str">
            <v>Ａ　</v>
          </cell>
          <cell r="CP54" t="str">
            <v>A</v>
          </cell>
          <cell r="CQ54">
            <v>2</v>
          </cell>
          <cell r="CR54">
            <v>12</v>
          </cell>
          <cell r="CS54">
            <v>10</v>
          </cell>
        </row>
        <row r="55">
          <cell r="A55">
            <v>890195</v>
          </cell>
          <cell r="B55" t="str">
            <v>西田　史郎　　　　　</v>
          </cell>
          <cell r="C55">
            <v>500</v>
          </cell>
          <cell r="D55">
            <v>600</v>
          </cell>
          <cell r="E55" t="str">
            <v>通信事推本部　　　　</v>
          </cell>
          <cell r="F55">
            <v>95</v>
          </cell>
          <cell r="G55">
            <v>6000776600</v>
          </cell>
          <cell r="H55" t="str">
            <v>小山）経理部　　　　</v>
          </cell>
          <cell r="I55">
            <v>31</v>
          </cell>
          <cell r="J55" t="str">
            <v>主事補　　　　　</v>
          </cell>
          <cell r="K55" t="str">
            <v>有</v>
          </cell>
          <cell r="L55">
            <v>1998</v>
          </cell>
          <cell r="M55">
            <v>1</v>
          </cell>
          <cell r="N55">
            <v>1</v>
          </cell>
          <cell r="O55">
            <v>3</v>
          </cell>
          <cell r="P55">
            <v>770067</v>
          </cell>
          <cell r="Q55" t="str">
            <v>田中　雅人　　　　　</v>
          </cell>
          <cell r="R55" t="str">
            <v>担当課長　　　　　　</v>
          </cell>
          <cell r="S55">
            <v>720385</v>
          </cell>
          <cell r="T55" t="str">
            <v>堀　英夫　　　　　　</v>
          </cell>
          <cell r="U55" t="str">
            <v>統括部長　　　　　　</v>
          </cell>
          <cell r="V55">
            <v>80</v>
          </cell>
          <cell r="W55" t="str">
            <v xml:space="preserve">全社決算月末締め対応９７年度で活動を行なって来た内容について、最終的に実務レベルでの自部門及び関連部門での意識統一を図り、全社決算の制度変更を支障なく下期から実行出来るような状況に持っていく。                                                                                                                                                    </v>
          </cell>
          <cell r="X55" t="str">
            <v>4</v>
          </cell>
          <cell r="Y55" t="str">
            <v xml:space="preserve">月末締め決算実行の条件を整えることができました。特に、各現場毎に分けて運用の説明会を開催していった木目の細かい現場指導を高く評価します。　下期はいよいよ本番です。本番運用でズッコケル事の無い様、又、ｳｨ-ｸﾘ-化に向けた業務改善を引き続きよろしくお願いします。                                                                                                                             </v>
          </cell>
          <cell r="Z55" t="str">
            <v>5</v>
          </cell>
          <cell r="AA55">
            <v>20</v>
          </cell>
          <cell r="AB55" t="str">
            <v xml:space="preserve">新経理システムの第二次開発への参画９７年度から開発を行なって来た新経理システムの第一次開発が今期に一応の結果を見るが、一次開発で対象外になった事項の再検討及び、更なる合理化機能の織込みを目標とする第二次開発への参画。                                                                                                                            </v>
          </cell>
          <cell r="AC55" t="str">
            <v>3</v>
          </cell>
          <cell r="AD55" t="str">
            <v xml:space="preserve">　二次開発計画の進捗が遅れ気味なのは気にかかりますが、素案を作成し、検討段階まで持ち込んだので良しとします。　一次開発は、大変だったと思いますが全員の努力と西田君の指導で移行できました。又、那須展開は、那須側の準備不足の中良くサポ－トしてくれました。おかげで那須も何とかなりそうです。                                                                                                                 </v>
          </cell>
          <cell r="AE55" t="str">
            <v>3</v>
          </cell>
          <cell r="BT55" t="str">
            <v xml:space="preserve">　今年３月時点の５カ月平均エラ－８３１件が、９月時点では５７件にまで激減したのは大きな成果です。地道に関連部門と折衝・指導を行ってきた成果と認めます。                                                                                                                                                                                    </v>
          </cell>
          <cell r="BU55" t="str">
            <v>4</v>
          </cell>
          <cell r="BV55" t="str">
            <v xml:space="preserve">                                                                                                                                                                                                                                                               </v>
          </cell>
          <cell r="BX55" t="str">
            <v xml:space="preserve">                                                                                                                                                                                                                                                               </v>
          </cell>
          <cell r="BZ55" t="str">
            <v xml:space="preserve">                                                                                                                                                                                                                                                               </v>
          </cell>
          <cell r="CB55" t="str">
            <v>現状の知識だけでなく、少し違う知識（資金関連等）を取得する。</v>
          </cell>
          <cell r="CC55" t="str">
            <v>4</v>
          </cell>
          <cell r="CH55" t="str">
            <v>4</v>
          </cell>
          <cell r="CI55" t="str">
            <v>3</v>
          </cell>
          <cell r="CJ55" t="str">
            <v>4</v>
          </cell>
          <cell r="CK55" t="str">
            <v xml:space="preserve">　今期は「月末締め決算対応」と言う大命題を達成できそうです。工場を挙げて取り組んできた課題であり、中心となった５ＷＧを始めとする多くの人の努力の成果ではありますが、常にその中心となって指導してきた西田君の功績も非常に大きいと高く評価しています。　今後は課全体のレベルアップを目指し、一人一人の業務改善への意識と力量を向上させる為、西田君が面倒を見過ぎない様にしてもっと突き放しましょう。                                                              </v>
          </cell>
          <cell r="CL55" t="str">
            <v>Ａ　</v>
          </cell>
          <cell r="CN55" t="str">
            <v>Ａ　</v>
          </cell>
          <cell r="CO55" t="str">
            <v>Ａ　</v>
          </cell>
          <cell r="CP55" t="str">
            <v>A</v>
          </cell>
          <cell r="CQ55">
            <v>2</v>
          </cell>
          <cell r="CR55">
            <v>12</v>
          </cell>
          <cell r="CS55">
            <v>10</v>
          </cell>
        </row>
        <row r="56">
          <cell r="A56">
            <v>834303</v>
          </cell>
          <cell r="B56" t="str">
            <v>小倉　政嘉　　　　　</v>
          </cell>
          <cell r="C56">
            <v>500</v>
          </cell>
          <cell r="D56">
            <v>600</v>
          </cell>
          <cell r="E56" t="str">
            <v>通信事推本部　　　　</v>
          </cell>
          <cell r="F56">
            <v>2202</v>
          </cell>
          <cell r="G56">
            <v>6000841000</v>
          </cell>
          <cell r="H56" t="str">
            <v>那須）総務部　　　　</v>
          </cell>
          <cell r="I56">
            <v>31</v>
          </cell>
          <cell r="J56" t="str">
            <v>主事補　　　　　</v>
          </cell>
          <cell r="K56" t="str">
            <v>無</v>
          </cell>
          <cell r="L56">
            <v>1998</v>
          </cell>
          <cell r="M56">
            <v>1</v>
          </cell>
          <cell r="N56">
            <v>1</v>
          </cell>
          <cell r="O56">
            <v>3</v>
          </cell>
          <cell r="P56">
            <v>643002</v>
          </cell>
          <cell r="Q56" t="str">
            <v>綱島　千秋　　　　　</v>
          </cell>
          <cell r="R56" t="str">
            <v>担当部長　　　　　　</v>
          </cell>
          <cell r="S56">
            <v>750089</v>
          </cell>
          <cell r="T56" t="str">
            <v>望月　豊仁　　　　　</v>
          </cell>
          <cell r="U56" t="str">
            <v>部長　　　　　　　　</v>
          </cell>
          <cell r="V56">
            <v>25</v>
          </cell>
          <cell r="W56" t="str">
            <v xml:space="preserve">決算月末締め制度への移行①関連部門の意識改革の浸透・各問題点の洗い出し及び解決②下期運用の環境作りと具体的計画推進・ﾄﾗｲｱﾙ運用の実施③移行計画の再確認、下期運用後のレベルアップ・第二次推進計画                                                                                                                                                     </v>
          </cell>
          <cell r="X56" t="str">
            <v>4</v>
          </cell>
          <cell r="Y56" t="str">
            <v xml:space="preserve">デイリー締切りを目指して、本社、小山工場、システム部門と連携し、各ＷＧに対し、具体的実行計画を督励し、１０月から実施できる体制作りをしてくれた。                                                                                                                                                                                       </v>
          </cell>
          <cell r="Z56" t="str">
            <v>4</v>
          </cell>
          <cell r="AA56">
            <v>20</v>
          </cell>
          <cell r="AB56" t="str">
            <v xml:space="preserve">決算日程短縮の実施①関連部門からのデータの早期提供・精度向上化の実施　上記データの問題点洗い出し・指摘・実施②経理内部のデータ加工スピードのアップ                                                                                                                                                                                      </v>
          </cell>
          <cell r="AC56" t="str">
            <v>4</v>
          </cell>
          <cell r="AD56" t="str">
            <v xml:space="preserve">各種業務のデータ化推進と信頼度の低いデータのエラー比率削減のため、システム改造・運用体制の見直しを実現できた。                                                                                                                                                                                                        </v>
          </cell>
          <cell r="AE56" t="str">
            <v>4</v>
          </cell>
          <cell r="AF56">
            <v>25</v>
          </cell>
          <cell r="AG56" t="str">
            <v xml:space="preserve">新製造原価計算システムへの移行①問題点の洗い出しと環境整備②問題点の解決・実施③棚卸資産評価方法の検討（長期滞留品等）④製造原価計算のスピードアップと分析内容の充実                                                                                                                                                                             </v>
          </cell>
          <cell r="AH56" t="str">
            <v>4</v>
          </cell>
          <cell r="AI56" t="str">
            <v xml:space="preserve">小山との共通原価計算システムを導入するにあたり、各種システムとの連携や運用条件等の環境差異を調整し、運用を実施した。                                                                                                                                                                                                     </v>
          </cell>
          <cell r="AJ56" t="str">
            <v>4</v>
          </cell>
          <cell r="AK56">
            <v>20</v>
          </cell>
          <cell r="AL56" t="str">
            <v xml:space="preserve">販売直接費の管理の強化①物流費・無償保守費の現状分析と問題点の洗い出し②物流費システム構築によるデータの有効利用③端末物流費のコスト化検討                                                                                                                                                                                          </v>
          </cell>
          <cell r="AM56" t="str">
            <v>4</v>
          </cell>
          <cell r="AN56" t="str">
            <v xml:space="preserve">システム化の遅れている物流費を分析強化し、費用削減のための資料提供及び、集計・チェック工数の削減が実行できた。                                                                                                                                                                                                        </v>
          </cell>
          <cell r="AO56" t="str">
            <v>4</v>
          </cell>
          <cell r="AP56">
            <v>10</v>
          </cell>
          <cell r="AQ56" t="str">
            <v xml:space="preserve">業務効率化の推進・小集団活動への意識向上と積極的参加①目的意識を部下に持たせる指導､業務改善による残業の削減を図る｡②他工場・関係会社との情報交換による分析・交渉力のアップ、業務効率化の推進。③課内での改善工夫提案・高信頼運動への積極参加と意識高揚を図る。                                                                                      </v>
          </cell>
          <cell r="AR56" t="str">
            <v>4</v>
          </cell>
          <cell r="AS56" t="str">
            <v xml:space="preserve">積極的に他工場や他部門とのコミュニケーションに心掛け、経理業務の全体的なレベルアップに寄与した。                                                                                                                                                                                                               </v>
          </cell>
          <cell r="AT56" t="str">
            <v>4</v>
          </cell>
          <cell r="BT56" t="str">
            <v xml:space="preserve">各部門と連携をとり、県税事務所と折衝し免税の成果を得た。また、資金繰りが悪化する中で、変動要素をうまく取り入れる運用体制を作れた。                                                                                                                                                                                              </v>
          </cell>
          <cell r="BU56" t="str">
            <v>4</v>
          </cell>
          <cell r="BV56" t="str">
            <v xml:space="preserve">各種管理や保管課に財産管理の重要さを認識させ、基本となる管理制度を確立した。                                                                                                                                                                                                                         </v>
          </cell>
          <cell r="BW56" t="str">
            <v>4</v>
          </cell>
          <cell r="BX56" t="str">
            <v xml:space="preserve">各種データの活用により、業務スピードをアップし、タイムリーかつ有効的なサービス提供ができた。                                                                                                                                                                                                                 </v>
          </cell>
          <cell r="BY56" t="str">
            <v>4</v>
          </cell>
          <cell r="BZ56" t="str">
            <v xml:space="preserve">                                                                                                                                                                                                                                                               </v>
          </cell>
          <cell r="CB56" t="str">
            <v>一般会計業務における、更なる幅広い知識の習得と部下へ指導徹底の遂行。</v>
          </cell>
          <cell r="CC56" t="str">
            <v>4</v>
          </cell>
          <cell r="CD56" t="str">
            <v>他部門間の業務内容を更に深く把握し、損益改善・経理内部の業務改善を図る。</v>
          </cell>
          <cell r="CE56" t="str">
            <v>4</v>
          </cell>
          <cell r="CF56" t="str">
            <v>税制改正における知識の習得と関連部門への指導徹底を図る。</v>
          </cell>
          <cell r="CG56" t="str">
            <v>3</v>
          </cell>
          <cell r="CH56" t="str">
            <v>4</v>
          </cell>
          <cell r="CI56" t="str">
            <v>3</v>
          </cell>
          <cell r="CJ56" t="str">
            <v>4</v>
          </cell>
          <cell r="CK56" t="str">
            <v xml:space="preserve">期中に欠員が充足できたことにより、従来の実務中心から、全体の取纏めや課題への積極的取組みがみられた。今後、更に幅広い見識を身につけ、リーダーたることを期待する。                                                                                                                                                                               </v>
          </cell>
          <cell r="CL56" t="str">
            <v>Ａ　</v>
          </cell>
          <cell r="CM56" t="str">
            <v>経理のリーダーとして、更なる努力をお願いします。</v>
          </cell>
          <cell r="CN56" t="str">
            <v>Ａ　</v>
          </cell>
          <cell r="CO56" t="str">
            <v>Ａ　</v>
          </cell>
          <cell r="CP56" t="str">
            <v>B</v>
          </cell>
          <cell r="CQ56">
            <v>2</v>
          </cell>
          <cell r="CR56">
            <v>12</v>
          </cell>
          <cell r="CS56">
            <v>10</v>
          </cell>
        </row>
        <row r="57">
          <cell r="A57">
            <v>890225</v>
          </cell>
          <cell r="B57" t="str">
            <v>福田　直彦　　　　　</v>
          </cell>
          <cell r="C57">
            <v>500</v>
          </cell>
          <cell r="D57">
            <v>600</v>
          </cell>
          <cell r="E57" t="str">
            <v>通信事推本部　　　　</v>
          </cell>
          <cell r="F57">
            <v>680</v>
          </cell>
          <cell r="G57">
            <v>6000140000</v>
          </cell>
          <cell r="H57" t="str">
            <v>通推本）経理部　　　</v>
          </cell>
          <cell r="I57">
            <v>31</v>
          </cell>
          <cell r="J57" t="str">
            <v>主事補　　　　　</v>
          </cell>
          <cell r="K57" t="str">
            <v>無</v>
          </cell>
          <cell r="L57">
            <v>1998</v>
          </cell>
          <cell r="M57">
            <v>1</v>
          </cell>
          <cell r="N57">
            <v>1</v>
          </cell>
          <cell r="O57">
            <v>3</v>
          </cell>
          <cell r="P57">
            <v>833128</v>
          </cell>
          <cell r="Q57" t="str">
            <v>森　行博　　　　　　</v>
          </cell>
          <cell r="R57" t="str">
            <v>担当課長　　　　　　</v>
          </cell>
          <cell r="S57">
            <v>740562</v>
          </cell>
          <cell r="T57" t="str">
            <v>中野　勝薫　　　　　</v>
          </cell>
          <cell r="U57" t="str">
            <v>担当部長　　　　　　</v>
          </cell>
          <cell r="V57">
            <v>10</v>
          </cell>
          <cell r="W57" t="str">
            <v xml:space="preserve">売上原価計算の統計資料データの集約方法改善                                                                                                                                                                                                                                          </v>
          </cell>
          <cell r="X57" t="str">
            <v>3</v>
          </cell>
          <cell r="Y57" t="str">
            <v xml:space="preserve">データ集約方法の改善を行った。今後も業務の効率化を図っていかなければならないが、優先順位・問題意識・目的を明確にし取り組んでいくこと。                                                                                                                                                                                            </v>
          </cell>
          <cell r="Z57" t="str">
            <v>3</v>
          </cell>
          <cell r="AA57">
            <v>20</v>
          </cell>
          <cell r="AB57" t="str">
            <v xml:space="preserve">連結決算／実務の分析方法改革                                                                                                                                                                                                                                                 </v>
          </cell>
          <cell r="AC57" t="str">
            <v>4</v>
          </cell>
          <cell r="AD57" t="str">
            <v xml:space="preserve">制度変更に適切に対応した。                                                                                                                                                                                                                                                  </v>
          </cell>
          <cell r="AE57" t="str">
            <v>3</v>
          </cell>
          <cell r="AF57">
            <v>50</v>
          </cell>
          <cell r="AG57" t="str">
            <v xml:space="preserve">海外プロジェクト支援業務のサポート（ミャンマーＭＦＣ、ベトナムVFT他海外拠点全般）                                                                                                                                                                                                                     </v>
          </cell>
          <cell r="AH57" t="str">
            <v>4</v>
          </cell>
          <cell r="AI57" t="str">
            <v xml:space="preserve">MFCの立ち上げには関連部門と協力して対応し、当面の課題はクリアした。今後は操業開始を目指してさらに多くの作業が必要となるため、情報収集を行い、スケジュールの遅れが生じないよう迅速な対応を行うこと。                                                                                                                                                            </v>
          </cell>
          <cell r="AJ57" t="str">
            <v>4</v>
          </cell>
          <cell r="AK57">
            <v>20</v>
          </cell>
          <cell r="AL57" t="str">
            <v xml:space="preserve">製造原価計算・製造損益最新マニュアル作成(当期は概要作成)                                                                                                                                                                                                                                  </v>
          </cell>
          <cell r="AM57" t="str">
            <v>3</v>
          </cell>
          <cell r="AN57" t="str">
            <v xml:space="preserve">工場の活動と取引内容を理解し、マニュアルを完成させること。                                                                                                                                                                                                                                  </v>
          </cell>
          <cell r="AO57" t="str">
            <v>3</v>
          </cell>
          <cell r="BT57" t="str">
            <v xml:space="preserve">申告どおり。                                                                                                                                                                                                                                                         </v>
          </cell>
          <cell r="BU57" t="str">
            <v>3</v>
          </cell>
          <cell r="BV57" t="str">
            <v xml:space="preserve">                                                                                                                                                                                                                                                               </v>
          </cell>
          <cell r="BX57" t="str">
            <v xml:space="preserve">                                                                                                                                                                                                                                                               </v>
          </cell>
          <cell r="BZ57" t="str">
            <v xml:space="preserve">                                                                                                                                                                                                                                                               </v>
          </cell>
          <cell r="CB57" t="str">
            <v>FJの原価計算方法・システムを完全理解した上で、今後設立される海外新会社への経理システムを構築できる能力を身につける。</v>
          </cell>
          <cell r="CC57" t="str">
            <v>3</v>
          </cell>
          <cell r="CD57" t="str">
            <v>海外関連実務に必要な国際会計の知識を身につける(英語による経理上のコミュニケーション能力を培う)</v>
          </cell>
          <cell r="CE57" t="str">
            <v>3</v>
          </cell>
          <cell r="CH57" t="str">
            <v>3</v>
          </cell>
          <cell r="CI57" t="str">
            <v>3</v>
          </cell>
          <cell r="CJ57" t="str">
            <v>3</v>
          </cell>
          <cell r="CK57" t="str">
            <v xml:space="preserve">MFC関連業務では主体性を持って対応し、成果をあげることができた。原価計算・一次損益・連結決算業務については、企業活動の内容と経理制度の関連を念頭において業務改善に取り組んでいくこと。                                                                                                                                                                   </v>
          </cell>
          <cell r="CL57" t="str">
            <v>Ｂ　</v>
          </cell>
          <cell r="CM57" t="str">
            <v>MFC立上げ支援という未知の分野での業務を通じて試行錯誤の重要性が理解出来たと思う。この経験を生かし、事に当たって短兵急に結論を急ぐ事なく、回りの意見を一旦飲み込み熟慮した上で結論を導くという姿勢を養成されたい。</v>
          </cell>
          <cell r="CN57" t="str">
            <v>Ｂ　</v>
          </cell>
          <cell r="CO57" t="str">
            <v>Ｂ　</v>
          </cell>
          <cell r="CP57" t="str">
            <v>B</v>
          </cell>
          <cell r="CQ57">
            <v>2</v>
          </cell>
          <cell r="CR57">
            <v>12</v>
          </cell>
          <cell r="CS57">
            <v>10</v>
          </cell>
        </row>
        <row r="58">
          <cell r="A58">
            <v>870072</v>
          </cell>
          <cell r="B58" t="str">
            <v>北川　昇　　　　　　</v>
          </cell>
          <cell r="C58">
            <v>500</v>
          </cell>
          <cell r="D58">
            <v>600</v>
          </cell>
          <cell r="E58" t="str">
            <v>通信事推本部　　　　</v>
          </cell>
          <cell r="F58">
            <v>95</v>
          </cell>
          <cell r="G58">
            <v>6000776600</v>
          </cell>
          <cell r="H58" t="str">
            <v>小山）経理部　　　　</v>
          </cell>
          <cell r="I58">
            <v>31</v>
          </cell>
          <cell r="J58" t="str">
            <v>主事補　　　　　</v>
          </cell>
          <cell r="K58" t="str">
            <v>有</v>
          </cell>
          <cell r="L58">
            <v>1998</v>
          </cell>
          <cell r="M58">
            <v>1</v>
          </cell>
          <cell r="N58">
            <v>1</v>
          </cell>
          <cell r="O58">
            <v>3</v>
          </cell>
          <cell r="P58">
            <v>770067</v>
          </cell>
          <cell r="Q58" t="str">
            <v>田中　雅人　　　　　</v>
          </cell>
          <cell r="R58" t="str">
            <v>担当課長　　　　　　</v>
          </cell>
          <cell r="S58">
            <v>720385</v>
          </cell>
          <cell r="T58" t="str">
            <v>堀　英夫　　　　　　</v>
          </cell>
          <cell r="U58" t="str">
            <v>統括部長　　　　　　</v>
          </cell>
          <cell r="V58">
            <v>40</v>
          </cell>
          <cell r="W58" t="str">
            <v xml:space="preserve">物流費のデータ化と月末対応                                                                                                                                                                                                                                                  </v>
          </cell>
          <cell r="X58" t="str">
            <v>4</v>
          </cell>
          <cell r="Y58" t="str">
            <v xml:space="preserve">　月末締め対応等、止むを得ない事情はあるものの、達成出来なかった事は残念です。運用テストの前までたどり着いた事は評価しますが、デ－タ精度の向上も含め、業務効率化まではまだ遠い様です。                                                                                                                                                                    </v>
          </cell>
          <cell r="Z58" t="str">
            <v>3</v>
          </cell>
          <cell r="AA58">
            <v>10</v>
          </cell>
          <cell r="AB58" t="str">
            <v xml:space="preserve">業務マニュアルの作成                                                                                                                                                                                                                                                     </v>
          </cell>
          <cell r="AC58" t="str">
            <v>3</v>
          </cell>
          <cell r="AD58" t="str">
            <v xml:space="preserve">　本人評価通り                                                                                                                                                                                                                                                        </v>
          </cell>
          <cell r="AE58" t="str">
            <v>2</v>
          </cell>
          <cell r="AF58">
            <v>30</v>
          </cell>
          <cell r="AG58" t="str">
            <v xml:space="preserve">有償社給システムの改善                                                                                                                                                                                                                                                    </v>
          </cell>
          <cell r="AH58" t="str">
            <v>3</v>
          </cell>
          <cell r="AI58" t="str">
            <v xml:space="preserve">　本人評価通り                                                                                                                                                                                                                                                        </v>
          </cell>
          <cell r="AJ58" t="str">
            <v>3</v>
          </cell>
          <cell r="AK58">
            <v>20</v>
          </cell>
          <cell r="AL58" t="str">
            <v xml:space="preserve">買掛金の資金収支予測精度向上を目指して、各種情報の改善を図る。                                                                                                                                                                                                                                </v>
          </cell>
          <cell r="AM58" t="str">
            <v>4</v>
          </cell>
          <cell r="AN58" t="str">
            <v xml:space="preserve">　購買の資金予測に対する意識の向上、数字の積み上げ方と言う意味ではある程度の成果がありました。　しかし、北川君自身の資金予測に対する物の見方も改善の余地があります。情報をもっと収集し、チェックポイントをしっかり押さえて下さい。                                                                                                                                              </v>
          </cell>
          <cell r="AO58" t="str">
            <v>3</v>
          </cell>
          <cell r="BT58" t="str">
            <v xml:space="preserve">                                                                                                                                                                                                                                                               </v>
          </cell>
          <cell r="BV58" t="str">
            <v xml:space="preserve">                                                                                                                                                                                                                                                               </v>
          </cell>
          <cell r="BX58" t="str">
            <v xml:space="preserve">                                                                                                                                                                                                                                                               </v>
          </cell>
          <cell r="BZ58" t="str">
            <v xml:space="preserve">                                                                                                                                                                                                                                                               </v>
          </cell>
          <cell r="CH58" t="str">
            <v>2</v>
          </cell>
          <cell r="CI58" t="str">
            <v>3</v>
          </cell>
          <cell r="CJ58" t="str">
            <v>3</v>
          </cell>
          <cell r="CK58" t="str">
            <v xml:space="preserve">　厳しい言い方ですが、目標管理以前の問題として、記帳班のチ－フとしての機能が果たせていません。主事補として、記帳班のチ－フとしてなすべき事は何なのか、もう一度考えて下さい。周囲の状況に気を配り、業務が円滑に流れる様にして下さい。情報収集力を強化し、周囲の状況の変化に対応出来る様にして下さい。　健全な精神は健全な肉体に宿ると言います。もっと体力をつけて頑健な体を作って下さい。                                                                   </v>
          </cell>
          <cell r="CL58" t="str">
            <v>Ｃ　</v>
          </cell>
          <cell r="CN58" t="str">
            <v>Ｃ　</v>
          </cell>
          <cell r="CO58" t="str">
            <v>Ｃ　</v>
          </cell>
          <cell r="CP58" t="str">
            <v>C</v>
          </cell>
          <cell r="CQ58">
            <v>2</v>
          </cell>
          <cell r="CR58">
            <v>12</v>
          </cell>
          <cell r="CS58">
            <v>10</v>
          </cell>
        </row>
        <row r="59">
          <cell r="A59">
            <v>840187</v>
          </cell>
          <cell r="B59" t="str">
            <v>広嶋　正史　　　　　</v>
          </cell>
          <cell r="C59">
            <v>600</v>
          </cell>
          <cell r="D59">
            <v>650</v>
          </cell>
          <cell r="E59" t="str">
            <v>情報事推本部　　　　</v>
          </cell>
          <cell r="F59">
            <v>1565</v>
          </cell>
          <cell r="G59">
            <v>6500180000</v>
          </cell>
          <cell r="H59" t="str">
            <v>情報）経理部　　　　</v>
          </cell>
          <cell r="I59">
            <v>31</v>
          </cell>
          <cell r="J59" t="str">
            <v>主事補　　　　　</v>
          </cell>
          <cell r="K59" t="str">
            <v>有</v>
          </cell>
          <cell r="L59">
            <v>1998</v>
          </cell>
          <cell r="M59">
            <v>1</v>
          </cell>
          <cell r="N59">
            <v>1</v>
          </cell>
          <cell r="O59">
            <v>3</v>
          </cell>
          <cell r="P59">
            <v>820209</v>
          </cell>
          <cell r="Q59" t="str">
            <v>長谷川　敏　　　　　</v>
          </cell>
          <cell r="R59" t="str">
            <v>担当課長　　　　　　</v>
          </cell>
          <cell r="S59">
            <v>730495</v>
          </cell>
          <cell r="T59" t="str">
            <v>八田　健一　　　　　</v>
          </cell>
          <cell r="U59" t="str">
            <v>統括部長　　　　　　</v>
          </cell>
          <cell r="V59">
            <v>40</v>
          </cell>
          <cell r="W59" t="str">
            <v xml:space="preserve">事業本部別（ﾌﾟﾛｼﾞｪｸﾄ別）B/S，C/Fの作成：　重点ﾌﾟﾛｼﾞｪｸﾄを中心に、個別にB/S,C/Fを作成することにより、事業の採算性を判断する仕組みづくりを目指す(99年度事業計画を目標)。ＨＤＤについては、上期中に個別把握を行い、決算報告に織り込む。                                                                                                                 </v>
          </cell>
          <cell r="X59" t="str">
            <v>4</v>
          </cell>
          <cell r="Y59" t="str">
            <v xml:space="preserve">ＨＤＤのＢ／Ｓ，Ｃ／Ｆが予算／決算において連結ベースで作成できたのは評価します。下期には他本部についても作成願います。                                                                                                                                                                                                    </v>
          </cell>
          <cell r="Z59" t="str">
            <v>4</v>
          </cell>
          <cell r="AA59">
            <v>25</v>
          </cell>
          <cell r="AB59" t="str">
            <v xml:space="preserve">資金運用の効率化：　支払/相殺条件等の見直しによるC/F改善及び支払予測の精度向上を図る。特に、外貨支払いは支払条件が多様な為、旬別/週別単位の見直しを随時行う。                                                                                                                                                                              </v>
          </cell>
          <cell r="AC59" t="str">
            <v>4</v>
          </cell>
          <cell r="AD59" t="str">
            <v xml:space="preserve">支払予測については、Weekly単位での見直しを含めて精度upは図られてます。支払条件の変更については、末締め対応を含めて見直しを行う必要がありますので、下期にも積極的に進めて下さい。                                                                                                                                                                   </v>
          </cell>
          <cell r="AE59" t="str">
            <v>4</v>
          </cell>
          <cell r="AF59">
            <v>15</v>
          </cell>
          <cell r="AG59" t="str">
            <v xml:space="preserve">決算末締めへの対応（物流費／買掛金等）：物流費については決算日程短縮に対応し、ﾃﾞ-ﾀの一元管理及びSUMMIT連携等を実施する。工場系部門の中心として、取りまとめ部門/FJLとの連携を図る。                                                                                                                                                               </v>
          </cell>
          <cell r="AH59" t="str">
            <v>4</v>
          </cell>
          <cell r="AI59" t="str">
            <v xml:space="preserve">物流費の一元化は予定通り実施できました。末締め対応は、FJLとの調整遅れ等により暫定対応になりますが、次年度に向けた活動をお願いします。                                                                                                                                                                                           </v>
          </cell>
          <cell r="AJ59" t="str">
            <v>3</v>
          </cell>
          <cell r="AK59">
            <v>10</v>
          </cell>
          <cell r="AL59" t="str">
            <v xml:space="preserve">連結決算への対応：　関係会社との連携による、実績／予測損益の早期把握。P/Lだけでなく、B/S,C/F管理も適宜実施。                                                                                                                                                                                                    </v>
          </cell>
          <cell r="AM59" t="str">
            <v>3</v>
          </cell>
          <cell r="AN59" t="str">
            <v xml:space="preserve">予算時には、関係会社との連携が図られていますが、決算及び予測の内容分析において未だ不十分ですので、体制作りをやって下さい。                                                                                                                                                                                                  </v>
          </cell>
          <cell r="AO59" t="str">
            <v>3</v>
          </cell>
          <cell r="AP59">
            <v>10</v>
          </cell>
          <cell r="AQ59" t="str">
            <v xml:space="preserve">語学力の向上：英語のﾋｱﾘﾝｸﾞ,ｽﾋﾟ-ｷﾝｸﾞの向上を目指す。当期はTOEIC500点が目標。(過去最高点は380点)                                                                                                                                                                                                  </v>
          </cell>
          <cell r="AR59" t="str">
            <v>3</v>
          </cell>
          <cell r="AS59" t="str">
            <v xml:space="preserve">目標には若干未達てすので、更に継続して下さい。                                                                                                                                                                                                                                        </v>
          </cell>
          <cell r="AT59" t="str">
            <v>3</v>
          </cell>
          <cell r="BT59" t="str">
            <v xml:space="preserve">                                                                                                                                                                                                                                                               </v>
          </cell>
          <cell r="BV59" t="str">
            <v xml:space="preserve">                                                                                                                                                                                                                                                               </v>
          </cell>
          <cell r="BX59" t="str">
            <v xml:space="preserve">                                                                                                                                                                                                                                                               </v>
          </cell>
          <cell r="BZ59" t="str">
            <v xml:space="preserve">                                                                                                                                                                                                                                                               </v>
          </cell>
          <cell r="CB59" t="str">
            <v>実務を通じ、税務知識の習得を図る。</v>
          </cell>
          <cell r="CC59" t="str">
            <v>4</v>
          </cell>
          <cell r="CH59" t="str">
            <v>4</v>
          </cell>
          <cell r="CI59" t="str">
            <v>4</v>
          </cell>
          <cell r="CJ59" t="str">
            <v>4</v>
          </cell>
          <cell r="CK59" t="str">
            <v xml:space="preserve">当期において、ＨＤＤのＢ／Ｓ，Ｃ／Ｆが作成できたのは、評価します。キャッシュフローが重要な指標となっていますので、各本部別も早急に決算報告ができるように体制作りを進めて下さい。                                                                                                                                                                       </v>
          </cell>
          <cell r="CL59" t="str">
            <v>Ａ　</v>
          </cell>
          <cell r="CN59" t="str">
            <v>Ａ　</v>
          </cell>
          <cell r="CO59" t="str">
            <v>Ａ　</v>
          </cell>
          <cell r="CP59" t="str">
            <v>A</v>
          </cell>
          <cell r="CQ59">
            <v>2</v>
          </cell>
          <cell r="CR59">
            <v>12</v>
          </cell>
          <cell r="CS59">
            <v>10</v>
          </cell>
        </row>
        <row r="60">
          <cell r="A60">
            <v>850044</v>
          </cell>
          <cell r="B60" t="str">
            <v>宇木　慎　　　　　　</v>
          </cell>
          <cell r="C60">
            <v>600</v>
          </cell>
          <cell r="D60">
            <v>650</v>
          </cell>
          <cell r="E60" t="str">
            <v>情報事推本部　　　　</v>
          </cell>
          <cell r="F60">
            <v>1565</v>
          </cell>
          <cell r="G60">
            <v>6500180000</v>
          </cell>
          <cell r="H60" t="str">
            <v>情報）経理部　　　　</v>
          </cell>
          <cell r="I60">
            <v>31</v>
          </cell>
          <cell r="J60" t="str">
            <v>主事補　　　　　</v>
          </cell>
          <cell r="K60" t="str">
            <v>有</v>
          </cell>
          <cell r="L60">
            <v>1998</v>
          </cell>
          <cell r="M60">
            <v>1</v>
          </cell>
          <cell r="N60">
            <v>1</v>
          </cell>
          <cell r="O60">
            <v>3</v>
          </cell>
          <cell r="P60">
            <v>820209</v>
          </cell>
          <cell r="Q60" t="str">
            <v>長谷川　敏　　　　　</v>
          </cell>
          <cell r="R60" t="str">
            <v>担当課長　　　　　　</v>
          </cell>
          <cell r="S60">
            <v>730495</v>
          </cell>
          <cell r="T60" t="str">
            <v>八田　健一　　　　　</v>
          </cell>
          <cell r="U60" t="str">
            <v>統括部長　　　　　　</v>
          </cell>
          <cell r="V60">
            <v>30</v>
          </cell>
          <cell r="W60" t="str">
            <v xml:space="preserve">□ソフトウェア事業本部損益管理1.プロジェクト損益管理強化2.ソフト棚卸資産の健全化                                                                                                                                                                                                                     </v>
          </cell>
          <cell r="X60" t="str">
            <v>4</v>
          </cell>
          <cell r="Y60" t="str">
            <v xml:space="preserve">プロジェクト別損益の予実管理が強化された事は、評価します。今後は月次決算において予実管理ができる体制の仕組み作りを進めて下さい。資産化製品には、潜在不健全資産がないかどうかのチェックも必要です。                                                                                                                                                              </v>
          </cell>
          <cell r="Z60" t="str">
            <v>4</v>
          </cell>
          <cell r="AA60">
            <v>20</v>
          </cell>
          <cell r="AB60" t="str">
            <v xml:space="preserve">□月末締決算への移行対応1.ﾛｲﾔﾘﾃｨ関連2.売上原価計算3.開発費関連                                                                                                                                                                                                                          </v>
          </cell>
          <cell r="AC60" t="str">
            <v>4</v>
          </cell>
          <cell r="AD60" t="str">
            <v xml:space="preserve">関係会社との対応を含めて、移行が完了しました。                                                                                                                                                                                                                                        </v>
          </cell>
          <cell r="AE60" t="str">
            <v>4</v>
          </cell>
          <cell r="AF60">
            <v>25</v>
          </cell>
          <cell r="AG60" t="str">
            <v xml:space="preserve">□ﾛｲﾔﾘﾃｨ関連業務1.前渡金残高の更なる健全化2.原価計算の精度向上                                                                                                                                                                                                                           </v>
          </cell>
          <cell r="AH60" t="str">
            <v>3</v>
          </cell>
          <cell r="AI60" t="str">
            <v xml:space="preserve">ロイヤリティの廃却は結果的にありませんでしたが、新しいものでもチェックを怠らないようにして下さい。予定単価の設定についてももれのないよう、関連部門の啓蒙活動が必要ではないでしょうか。                                                                                                                                                                    </v>
          </cell>
          <cell r="AJ60" t="str">
            <v>3</v>
          </cell>
          <cell r="AK60">
            <v>25</v>
          </cell>
          <cell r="AL60" t="str">
            <v xml:space="preserve">□売上原価計算の精度向上1.出荷費関連の売上原価計算システム再構築                                                                                                                                                                                                                              </v>
          </cell>
          <cell r="AM60" t="str">
            <v>3</v>
          </cell>
          <cell r="AN60" t="str">
            <v xml:space="preserve">ソフト原価計算システムの方向つげはできました。開発に早期着手できるよう願います。                                                                                                                                                                                                                       </v>
          </cell>
          <cell r="AO60" t="str">
            <v>3</v>
          </cell>
          <cell r="BT60" t="str">
            <v xml:space="preserve">ソフト関連の原価計算の集中を図れました。                                                                                                                                                                                                                                           </v>
          </cell>
          <cell r="BU60" t="str">
            <v>3</v>
          </cell>
          <cell r="BV60" t="str">
            <v xml:space="preserve">                                                                                                                                                                                                                                                               </v>
          </cell>
          <cell r="BX60" t="str">
            <v xml:space="preserve">                                                                                                                                                                                                                                                               </v>
          </cell>
          <cell r="BZ60" t="str">
            <v xml:space="preserve">                                                                                                                                                                                                                                                               </v>
          </cell>
          <cell r="CB60" t="str">
            <v>キャッシュフロー理論の習得</v>
          </cell>
          <cell r="CC60" t="str">
            <v>3</v>
          </cell>
          <cell r="CH60" t="str">
            <v>4</v>
          </cell>
          <cell r="CI60" t="str">
            <v>4</v>
          </cell>
          <cell r="CJ60" t="str">
            <v>4</v>
          </cell>
          <cell r="CK60" t="str">
            <v xml:space="preserve">プロジェクト別損益管理を決算報告で継続して行ったのは、評価できます。また担当のローテーションにも積極的に対応しました。今後は部下教育を積極的に行って、業務遂行能力の底上げを図って下さい。                                                                                                                                                                  </v>
          </cell>
          <cell r="CL60" t="str">
            <v>Ａ　</v>
          </cell>
          <cell r="CN60" t="str">
            <v>Ａ　</v>
          </cell>
          <cell r="CO60" t="str">
            <v>Ａ　</v>
          </cell>
          <cell r="CP60" t="str">
            <v>A</v>
          </cell>
          <cell r="CQ60">
            <v>2</v>
          </cell>
          <cell r="CR60">
            <v>12</v>
          </cell>
          <cell r="CS60">
            <v>10</v>
          </cell>
        </row>
        <row r="61">
          <cell r="A61">
            <v>856572</v>
          </cell>
          <cell r="B61" t="str">
            <v>大高　仁　　　　　　</v>
          </cell>
          <cell r="C61">
            <v>600</v>
          </cell>
          <cell r="D61">
            <v>650</v>
          </cell>
          <cell r="E61" t="str">
            <v>情報事推本部　　　　</v>
          </cell>
          <cell r="F61">
            <v>1565</v>
          </cell>
          <cell r="G61">
            <v>6500180000</v>
          </cell>
          <cell r="H61" t="str">
            <v>情報）経理部　　　　</v>
          </cell>
          <cell r="I61">
            <v>31</v>
          </cell>
          <cell r="J61" t="str">
            <v>主事補　　　　　</v>
          </cell>
          <cell r="K61" t="str">
            <v>有</v>
          </cell>
          <cell r="L61">
            <v>1998</v>
          </cell>
          <cell r="M61">
            <v>1</v>
          </cell>
          <cell r="N61">
            <v>1</v>
          </cell>
          <cell r="O61">
            <v>3</v>
          </cell>
          <cell r="P61">
            <v>810123</v>
          </cell>
          <cell r="Q61" t="str">
            <v>関　俊明　　　　　　</v>
          </cell>
          <cell r="R61" t="str">
            <v>担当課長　　　　　　</v>
          </cell>
          <cell r="S61">
            <v>730495</v>
          </cell>
          <cell r="T61" t="str">
            <v>八田　健一　　　　　</v>
          </cell>
          <cell r="U61" t="str">
            <v>統括部長　　　　　　</v>
          </cell>
          <cell r="V61">
            <v>40</v>
          </cell>
          <cell r="W61" t="str">
            <v xml:space="preserve">事業部門損益の管理・サポート                                                                                                                                                                                                                                                 </v>
          </cell>
          <cell r="X61" t="str">
            <v>4</v>
          </cell>
          <cell r="Y61" t="str">
            <v xml:space="preserve">保証書修理のデ－タ提供等１歩前進。今後事業部と連携の上、内容の検証が出来る仕組みを構築願います。                                                                                                                                                                                                               </v>
          </cell>
          <cell r="Z61" t="str">
            <v>4</v>
          </cell>
          <cell r="AA61">
            <v>20</v>
          </cell>
          <cell r="AB61" t="str">
            <v xml:space="preserve">業務効率化の推進・円滑な業務の遂行部下のローテーション等による業務知識の拡充・新たな視野の展開                                                                                                                                                                                                                </v>
          </cell>
          <cell r="AC61" t="str">
            <v>4</v>
          </cell>
          <cell r="AD61" t="str">
            <v xml:space="preserve">製品出納を含め、川崎地区の末締へ積極的に対応した点を大きく評価します。                                                                                                                                                                                                                            </v>
          </cell>
          <cell r="AE61" t="str">
            <v>4</v>
          </cell>
          <cell r="AF61">
            <v>20</v>
          </cell>
          <cell r="AG61" t="str">
            <v xml:space="preserve">ＰＢ部門・棚卸資産残高の内容調査・管理強化                                                                                                                                                                                                                                          </v>
          </cell>
          <cell r="AH61" t="str">
            <v>4</v>
          </cell>
          <cell r="AI61" t="str">
            <v xml:space="preserve">上期中に問題点の抽出、対策、不健全の圧縮等健全化へ向け前進した事を評価します。                                                                                                                                                                                                                        </v>
          </cell>
          <cell r="AJ61" t="str">
            <v>4</v>
          </cell>
          <cell r="AK61">
            <v>10</v>
          </cell>
          <cell r="AL61" t="str">
            <v xml:space="preserve">連結を意識した関係会社間の情報連携強化・サポート                                                                                                                                                                                                                                       </v>
          </cell>
          <cell r="AM61" t="str">
            <v>3</v>
          </cell>
          <cell r="AN61" t="str">
            <v xml:space="preserve">海外関係会社決算内容についての定期的な情報収集ル－トの構築、収集時期の早期化を下期以降の課題として下さい。                                                                                                                                                                                                          </v>
          </cell>
          <cell r="AO61" t="str">
            <v>3</v>
          </cell>
          <cell r="AP61">
            <v>10</v>
          </cell>
          <cell r="AQ61" t="str">
            <v xml:space="preserve">統計データの整備・充実                                                                                                                                                                                                                                                    </v>
          </cell>
          <cell r="AR61" t="str">
            <v>3</v>
          </cell>
          <cell r="AS61" t="str">
            <v xml:space="preserve">                                                                                                                                                                                                                                                               </v>
          </cell>
          <cell r="AT61" t="str">
            <v>3</v>
          </cell>
          <cell r="BT61" t="str">
            <v xml:space="preserve">デ－タの集約／取りまとめは確実に行われましたが、全体のミ－ティング等へも積極的に参画願います。                                                                                                                                                                                                                </v>
          </cell>
          <cell r="BU61" t="str">
            <v>3</v>
          </cell>
          <cell r="BV61" t="str">
            <v xml:space="preserve">                                                                                                                                                                                                                                                               </v>
          </cell>
          <cell r="BW61" t="str">
            <v>3</v>
          </cell>
          <cell r="BX61" t="str">
            <v xml:space="preserve">暫定的な決着となりましたが、サ－バだけでなく仕切／ソフトも含めた用益人員の適切な把握が課題です。                                                                                                                                                                                                               </v>
          </cell>
          <cell r="BY61" t="str">
            <v>4</v>
          </cell>
          <cell r="BZ61" t="str">
            <v xml:space="preserve">                                                                                                                                                                                                                                                               </v>
          </cell>
          <cell r="CB61" t="str">
            <v>会計知識の習得</v>
          </cell>
          <cell r="CC61" t="str">
            <v>3</v>
          </cell>
          <cell r="CD61" t="str">
            <v>パソコン等による情報リテラシーの向上</v>
          </cell>
          <cell r="CE61" t="str">
            <v>4</v>
          </cell>
          <cell r="CH61" t="str">
            <v>4</v>
          </cell>
          <cell r="CI61" t="str">
            <v>4</v>
          </cell>
          <cell r="CJ61" t="str">
            <v>3</v>
          </cell>
          <cell r="CK61" t="str">
            <v xml:space="preserve">ＰＢの事業部門サポ－ト／業務改善に留まらず、製品／部品出納業務についても積極的なサポ－トを実施したことを高く評価します。                                                                                                                                                                                                   </v>
          </cell>
          <cell r="CL61" t="str">
            <v>Ａ　</v>
          </cell>
          <cell r="CN61" t="str">
            <v>Ａ　</v>
          </cell>
          <cell r="CO61" t="str">
            <v>Ａ　</v>
          </cell>
          <cell r="CP61" t="str">
            <v>A</v>
          </cell>
          <cell r="CQ61">
            <v>2</v>
          </cell>
          <cell r="CR61">
            <v>12</v>
          </cell>
          <cell r="CS61">
            <v>10</v>
          </cell>
        </row>
        <row r="62">
          <cell r="A62">
            <v>870180</v>
          </cell>
          <cell r="B62" t="str">
            <v>藤岡　宣孝　　　　　</v>
          </cell>
          <cell r="C62">
            <v>600</v>
          </cell>
          <cell r="D62">
            <v>650</v>
          </cell>
          <cell r="E62" t="str">
            <v>情報事推本部　　　　</v>
          </cell>
          <cell r="F62">
            <v>1565</v>
          </cell>
          <cell r="G62">
            <v>6500180000</v>
          </cell>
          <cell r="H62" t="str">
            <v>情報）経理部　　　　</v>
          </cell>
          <cell r="I62">
            <v>31</v>
          </cell>
          <cell r="J62" t="str">
            <v>主事補　　　　　</v>
          </cell>
          <cell r="K62" t="str">
            <v>有</v>
          </cell>
          <cell r="L62">
            <v>1998</v>
          </cell>
          <cell r="M62">
            <v>1</v>
          </cell>
          <cell r="N62">
            <v>1</v>
          </cell>
          <cell r="O62">
            <v>3</v>
          </cell>
          <cell r="P62">
            <v>800104</v>
          </cell>
          <cell r="Q62" t="str">
            <v>常冨　安彦　　　　　</v>
          </cell>
          <cell r="R62" t="str">
            <v>担当課長　　　　　　</v>
          </cell>
          <cell r="S62">
            <v>730495</v>
          </cell>
          <cell r="T62" t="str">
            <v>八田　健一　　　　　</v>
          </cell>
          <cell r="U62" t="str">
            <v>統括部長　　　　　　</v>
          </cell>
          <cell r="V62">
            <v>30</v>
          </cell>
          <cell r="W62" t="str">
            <v xml:space="preserve">年間　一次損益確保に向けた事業部・関係会社サポート＜情報処理＞　　　　　上期　　　下期　　　年間単独（一次損益）　９２　　３１１　　４０３　億円連結（純損益）　７４　　２９７　　３７１                                                                                                                                                            </v>
          </cell>
          <cell r="X62" t="str">
            <v>5</v>
          </cell>
          <cell r="Y62" t="str">
            <v xml:space="preserve">迅速・的確な支援業務が実現できた。全社的に減益基調の中、情報処理事業部門の損益確保に向けた支援活動の功績は多大。当初目標通りの評価を相当とする。                                                                                                                                                                                       </v>
          </cell>
          <cell r="Z62" t="str">
            <v>5</v>
          </cell>
          <cell r="AA62">
            <v>20</v>
          </cell>
          <cell r="AB62" t="str">
            <v xml:space="preserve">資産管理の強化（資産効率の向上）                                                                                                                                                                                                                                               </v>
          </cell>
          <cell r="AC62" t="str">
            <v>5</v>
          </cell>
          <cell r="AD62" t="str">
            <v xml:space="preserve">出荷口残高に関する問題点の整理、及び改善業務。翌期以降の本来の業務(売上/回収促進)に向けての基礎固めという当初目標の達成と、一部売上促進の成果があり、本人申請の評価は妥当。今後は、上記業務の深耕と、管理目標を資産全般／キャッシュまで拡大し、損益／キャッシュ両面の改善活動をメインに掲げてもらいたい。                                                                                                         </v>
          </cell>
          <cell r="AE62" t="str">
            <v>5</v>
          </cell>
          <cell r="AF62">
            <v>20</v>
          </cell>
          <cell r="AG62" t="str">
            <v xml:space="preserve">連結損益管理強化のためのシステム・制度見直し                                                                                                                                                                                                                                         </v>
          </cell>
          <cell r="AH62" t="str">
            <v>5</v>
          </cell>
          <cell r="AI62" t="str">
            <v xml:space="preserve">予算面では当初目標をクリアしたものの、毎月の予測業務に関するフォロー面で目標を達成することができなかった。当業務は制度に依存する処が大きいため、翌期以降制度面の見直しを中心に活動を継続してもらいたい。                                                                                                                                                           </v>
          </cell>
          <cell r="AJ62" t="str">
            <v>4</v>
          </cell>
          <cell r="AK62">
            <v>10</v>
          </cell>
          <cell r="AL62" t="str">
            <v xml:space="preserve">ＱＣ２１への積極的な取り組み                                                                                                                                                                                                                                                 </v>
          </cell>
          <cell r="AM62" t="str">
            <v>4</v>
          </cell>
          <cell r="AN62" t="str">
            <v xml:space="preserve">作成資料を見易く、判り易くする、という顧客満足度に係わる業務。当期は試行期という位置づけであったが、多方面で資料の改善努力が払われ、事業部門の評価も良好であった。                                                                                                                                                                              </v>
          </cell>
          <cell r="AO62" t="str">
            <v>4</v>
          </cell>
          <cell r="AP62">
            <v>10</v>
          </cell>
          <cell r="AQ62" t="str">
            <v xml:space="preserve">関係会社監査対応　　・富士通ＳＳＬ　　・富士通北陸システムズ                                                                                                                                                                                                                                 </v>
          </cell>
          <cell r="AR62" t="str">
            <v>4</v>
          </cell>
          <cell r="AS62" t="str">
            <v xml:space="preserve">的確な支援活動が実行できた。                                                                                                                                                                                                                                                 </v>
          </cell>
          <cell r="AT62" t="str">
            <v>4</v>
          </cell>
          <cell r="AU62">
            <v>10</v>
          </cell>
          <cell r="AV62" t="str">
            <v xml:space="preserve">経理システムのセキュリティ強化/業務の安定化                                                                                                                                                                                                                                         </v>
          </cell>
          <cell r="AW62" t="str">
            <v>4</v>
          </cell>
          <cell r="AX62" t="str">
            <v xml:space="preserve">ネットワークの全体管理業務。担当者への指導状況も良好で、目標は達成。                                                                                                                                                                                                                             </v>
          </cell>
          <cell r="AY62" t="str">
            <v>4</v>
          </cell>
          <cell r="BT62" t="str">
            <v xml:space="preserve">全社的な問題に取組み、予定外の成果を出せた。短時日の納期、かつ重要な案件に対して、資料収集能力、分析能力を駆使し経営判断基礎資料を作成、会社方針を導き出した功績は大きい。                                                                                                                                                                </v>
          </cell>
          <cell r="BU62" t="str">
            <v>5</v>
          </cell>
          <cell r="BV62" t="str">
            <v xml:space="preserve">本人申請通り。                                                                                                                                                                                                                                                        </v>
          </cell>
          <cell r="BW62" t="str">
            <v>4</v>
          </cell>
          <cell r="BX62" t="str">
            <v xml:space="preserve">                                                                                                                                                                                                                                                               </v>
          </cell>
          <cell r="BZ62" t="str">
            <v xml:space="preserve">                                                                                                                                                                                                                                                               </v>
          </cell>
          <cell r="CB62" t="str">
            <v>税務会計・財務会計・連結財務会計のより深い理解と知識の習得、最新情報の積極的取り込み</v>
          </cell>
          <cell r="CC62" t="str">
            <v>4</v>
          </cell>
          <cell r="CD62" t="str">
            <v>経営管理手法の理解、実務への積極的取り込み及び応用</v>
          </cell>
          <cell r="CE62" t="str">
            <v>5</v>
          </cell>
          <cell r="CH62" t="str">
            <v>4</v>
          </cell>
          <cell r="CI62" t="str">
            <v>5</v>
          </cell>
          <cell r="CJ62" t="str">
            <v>5</v>
          </cell>
          <cell r="CK62" t="str">
            <v xml:space="preserve">□主要業務である採算管理業務においては、目標の難度、進行状況、結果としての成果も高いレベルである。会社に対する貢献度も高く、評価としては最上位ランクが相当と考える。□業務遂行能力のレベルアップと併せ、キャッシュフロー管理を視野に入れた抜本的制度改善、及び経営管理手法等の提示等、更に高い目標にチャレンジして下さい。                                                                                                  </v>
          </cell>
          <cell r="CL62" t="str">
            <v>ＳＡ</v>
          </cell>
          <cell r="CM62" t="str">
            <v>資産管理面での努力は認めるが、部分的にみられる疲弊した制度・システムの改定、さらにキャッシュフロー改善まで至らず。下期に期待する。</v>
          </cell>
          <cell r="CN62" t="str">
            <v>Ａ　</v>
          </cell>
          <cell r="CO62" t="str">
            <v>Ａ　</v>
          </cell>
          <cell r="CP62" t="str">
            <v>A</v>
          </cell>
          <cell r="CQ62">
            <v>2</v>
          </cell>
          <cell r="CR62">
            <v>12</v>
          </cell>
          <cell r="CS62">
            <v>10</v>
          </cell>
        </row>
        <row r="63">
          <cell r="A63">
            <v>890209</v>
          </cell>
          <cell r="B63" t="str">
            <v>原田　秀親　　　　　</v>
          </cell>
          <cell r="C63">
            <v>600</v>
          </cell>
          <cell r="D63">
            <v>650</v>
          </cell>
          <cell r="E63" t="str">
            <v>情報事推本部　　　　</v>
          </cell>
          <cell r="F63">
            <v>1565</v>
          </cell>
          <cell r="G63">
            <v>6500180000</v>
          </cell>
          <cell r="H63" t="str">
            <v>情報）経理部　　　　</v>
          </cell>
          <cell r="I63">
            <v>31</v>
          </cell>
          <cell r="J63" t="str">
            <v>主事補　　　　　</v>
          </cell>
          <cell r="K63" t="str">
            <v>有</v>
          </cell>
          <cell r="L63">
            <v>1998</v>
          </cell>
          <cell r="M63">
            <v>1</v>
          </cell>
          <cell r="N63">
            <v>1</v>
          </cell>
          <cell r="O63">
            <v>3</v>
          </cell>
          <cell r="P63">
            <v>800104</v>
          </cell>
          <cell r="Q63" t="str">
            <v>常冨　安彦　　　　　</v>
          </cell>
          <cell r="R63" t="str">
            <v>担当課長　　　　　　</v>
          </cell>
          <cell r="S63">
            <v>730495</v>
          </cell>
          <cell r="T63" t="str">
            <v>八田　健一　　　　　</v>
          </cell>
          <cell r="U63" t="str">
            <v>統括部長　　　　　　</v>
          </cell>
          <cell r="V63">
            <v>30</v>
          </cell>
          <cell r="W63" t="str">
            <v xml:space="preserve">支援活動によるプリンタ事業本部およびプリンタシステム事業部損益の確保。損益で予算を確保、本部損益1,249百万円事業部損益4,236百万円。                                                                                                                                                                                         </v>
          </cell>
          <cell r="X63" t="str">
            <v>5</v>
          </cell>
          <cell r="Y63" t="str">
            <v xml:space="preserve">原価分析／開発費統制面では当初の目標は達成したが、事業部に対する時間管理の面で今一歩の達成状況。売上大幅減が予想された中、コストダウンスケジュールの前進提案等きめ細かいサポートが必要。今後上記の点を考慮に入れ、活動をレベルアップさせること。                                                                                                                                       </v>
          </cell>
          <cell r="Z63" t="str">
            <v>4</v>
          </cell>
          <cell r="AA63">
            <v>30</v>
          </cell>
          <cell r="AB63" t="str">
            <v xml:space="preserve">プリンタ事業本部連結決算資料の作成。(PL/BS/CFの作成)採算面とキャッシュ面での管理強化。                                                                                                                                                                                                               </v>
          </cell>
          <cell r="AC63" t="str">
            <v>4</v>
          </cell>
          <cell r="AD63" t="str">
            <v xml:space="preserve">資産負債、キャッシュ面への業務拡大を目指したものの、キャッシュ面で結果が出なかった。継続テーマとし、翌期の成果に期待します。                                                                                                                                                                                                 </v>
          </cell>
          <cell r="AE63" t="str">
            <v>3</v>
          </cell>
          <cell r="AF63">
            <v>25</v>
          </cell>
          <cell r="AG63" t="str">
            <v xml:space="preserve">棚卸資産管理適正化への取り組み・出荷口管理を通した売上／回収促進の仕組みづくり                                                                                                                                                                                                                        </v>
          </cell>
          <cell r="AH63" t="str">
            <v>5</v>
          </cell>
          <cell r="AI63" t="str">
            <v xml:space="preserve">出荷口管理の総括責任者として部門全体をリードし、問題点分析／改善計画立案、実行の各フェーズで目標通りの結果を残せた。翌期は９８年下期実行予定の改善施策の確実なフォローを基盤として、本来の売上／回収促進業務に注力できるよう、目標を設定ください。                                                                                                                                      </v>
          </cell>
          <cell r="AJ63" t="str">
            <v>5</v>
          </cell>
          <cell r="AK63">
            <v>15</v>
          </cell>
          <cell r="AL63" t="str">
            <v xml:space="preserve">受注売上データの整備/受注説明書のレベルアップ                                                                                                                                                                                                                                        </v>
          </cell>
          <cell r="AM63" t="str">
            <v>4</v>
          </cell>
          <cell r="AN63" t="str">
            <v xml:space="preserve">翌期は事前採算管理の面から、受注時点の原価計算制度に着手／運用をめざしてください。                                                                                                                                                                                                                      </v>
          </cell>
          <cell r="AO63" t="str">
            <v>3</v>
          </cell>
          <cell r="BT63" t="str">
            <v xml:space="preserve">本人申請通り。                                                                                                                                                                                                                                                        </v>
          </cell>
          <cell r="BU63" t="str">
            <v>4</v>
          </cell>
          <cell r="BV63" t="str">
            <v xml:space="preserve">                                                                                                                                                                                                                                                               </v>
          </cell>
          <cell r="BX63" t="str">
            <v xml:space="preserve">                                                                                                                                                                                                                                                               </v>
          </cell>
          <cell r="BZ63" t="str">
            <v xml:space="preserve">                                                                                                                                                                                                                                                               </v>
          </cell>
          <cell r="CB63" t="str">
            <v>英会話については自己啓発中。</v>
          </cell>
          <cell r="CC63" t="str">
            <v>4</v>
          </cell>
          <cell r="CH63" t="str">
            <v>4</v>
          </cell>
          <cell r="CI63" t="str">
            <v>4</v>
          </cell>
          <cell r="CJ63" t="str">
            <v>3</v>
          </cell>
          <cell r="CK63" t="str">
            <v xml:space="preserve">事業部管理／支援に関して、積極的な改善指導の面で今一歩の努力が必要。しかしながら、出荷口管理に関して部門内をリードし、問題点分析／改善項目の洗い出しの両フェーズで予定通りの成果をあげることができた。翌期は本来の業務（売上／回収促進）を目標に活動を継続願います。                                                                                                                             </v>
          </cell>
          <cell r="CL63" t="str">
            <v>Ａ　</v>
          </cell>
          <cell r="CN63" t="str">
            <v>Ａ　</v>
          </cell>
          <cell r="CO63" t="str">
            <v>Ａ　</v>
          </cell>
          <cell r="CP63" t="str">
            <v>B</v>
          </cell>
          <cell r="CQ63">
            <v>2</v>
          </cell>
          <cell r="CR63">
            <v>12</v>
          </cell>
          <cell r="CS63">
            <v>10</v>
          </cell>
        </row>
        <row r="64">
          <cell r="A64">
            <v>890295</v>
          </cell>
          <cell r="B64" t="str">
            <v>渡辺　保男　　　　　</v>
          </cell>
          <cell r="C64">
            <v>600</v>
          </cell>
          <cell r="D64">
            <v>650</v>
          </cell>
          <cell r="E64" t="str">
            <v>情報事推本部　　　　</v>
          </cell>
          <cell r="F64">
            <v>1565</v>
          </cell>
          <cell r="G64">
            <v>6500180000</v>
          </cell>
          <cell r="H64" t="str">
            <v>情報）経理部　　　　</v>
          </cell>
          <cell r="I64">
            <v>31</v>
          </cell>
          <cell r="J64" t="str">
            <v>主事補　　　　　</v>
          </cell>
          <cell r="K64" t="str">
            <v>有</v>
          </cell>
          <cell r="L64">
            <v>1998</v>
          </cell>
          <cell r="M64">
            <v>1</v>
          </cell>
          <cell r="N64">
            <v>1</v>
          </cell>
          <cell r="O64">
            <v>3</v>
          </cell>
          <cell r="P64">
            <v>742651</v>
          </cell>
          <cell r="Q64" t="str">
            <v>高田　敬二　　　　　</v>
          </cell>
          <cell r="R64" t="str">
            <v>担当課長　　　　　　</v>
          </cell>
          <cell r="S64">
            <v>730441</v>
          </cell>
          <cell r="T64" t="str">
            <v>安達　敏夫　　　　　</v>
          </cell>
          <cell r="U64" t="str">
            <v>統括部長　　　　　　</v>
          </cell>
          <cell r="V64">
            <v>70</v>
          </cell>
          <cell r="W64" t="str">
            <v xml:space="preserve">FIRST(一括系請求機能)の構築営業/FS部門からの請求書発行依頼を､『統一請求ｲﾝﾀｰﾌｪｲｽ』にて電子ﾃﾞｰﾀで受け取る｡また､特殊請求書発行機能をFIRST側に構築する｡これにより、ﾏﾆｭｱﾙ請求書発行を全面撤廃し、営業/FS/債権管理部門の事務効率化とﾃﾞｰﾀ精度向上を図る｡                                                                                                   </v>
          </cell>
          <cell r="X64" t="str">
            <v>5</v>
          </cell>
          <cell r="Y64" t="str">
            <v xml:space="preserve">若干の遅れは有るものの予定通りの要件提示・レビューは行われている。                                                                                                                                                                                                                              </v>
          </cell>
          <cell r="Z64" t="str">
            <v>4</v>
          </cell>
          <cell r="AA64">
            <v>30</v>
          </cell>
          <cell r="AB64" t="str">
            <v xml:space="preserve">FIRST(マスタ整備/移行)システムの核となる『請求条件マスタ』のデータ整備／移行を行う。上期は計画立案／整備ツールの開発を行う予定。                                                                                                                                                                                           </v>
          </cell>
          <cell r="AC64" t="str">
            <v>4</v>
          </cell>
          <cell r="AD64" t="str">
            <v xml:space="preserve">要件検討に時間を要した事が残念です。重要なマスタであり今後のスケジュール管理を指導願います。                                                                                                                                                                                                                 </v>
          </cell>
          <cell r="AE64" t="str">
            <v>3</v>
          </cell>
          <cell r="BT64" t="str">
            <v xml:space="preserve">当社・顧客供に業務効率化・精度向上の成果が出ており十分評価出来ます。                                                                                                                                                                                                                             </v>
          </cell>
          <cell r="BU64" t="str">
            <v>5</v>
          </cell>
          <cell r="BV64" t="str">
            <v xml:space="preserve">バーコード対応によるコスト削減は評価出来ます。                                                                                                                                                                                                                                        </v>
          </cell>
          <cell r="BW64" t="str">
            <v>4</v>
          </cell>
          <cell r="BX64" t="str">
            <v xml:space="preserve">                                                                                                                                                                                                                                                               </v>
          </cell>
          <cell r="BZ64" t="str">
            <v xml:space="preserve">                                                                                                                                                                                                                                                               </v>
          </cell>
          <cell r="CB64" t="str">
            <v>英語力の向上</v>
          </cell>
          <cell r="CC64" t="str">
            <v>3</v>
          </cell>
          <cell r="CD64" t="str">
            <v>経理／財務知識の習得。</v>
          </cell>
          <cell r="CE64" t="str">
            <v>4</v>
          </cell>
          <cell r="CH64" t="str">
            <v>4</v>
          </cell>
          <cell r="CI64" t="str">
            <v>4</v>
          </cell>
          <cell r="CJ64" t="str">
            <v>4</v>
          </cell>
          <cell r="CK64" t="str">
            <v xml:space="preserve">各プロジェクトが輻輳してくる中、全体の調整をとり適切な対応が出来大きな遅れとなっていないことは評価出来ます。                                                                                                                                                                                                         </v>
          </cell>
          <cell r="CL64" t="str">
            <v>Ａ　</v>
          </cell>
          <cell r="CM64" t="str">
            <v>プロジェクト輻輳をよくまとめ大きな遅延が発生していないことは評価出来ます。</v>
          </cell>
          <cell r="CN64" t="str">
            <v>Ａ　</v>
          </cell>
          <cell r="CO64" t="str">
            <v>Ａ　</v>
          </cell>
          <cell r="CP64" t="str">
            <v>A</v>
          </cell>
          <cell r="CQ64">
            <v>2</v>
          </cell>
          <cell r="CR64">
            <v>12</v>
          </cell>
          <cell r="CS64">
            <v>10</v>
          </cell>
        </row>
        <row r="65">
          <cell r="A65">
            <v>900048</v>
          </cell>
          <cell r="B65" t="str">
            <v>延命　良則　　　　　</v>
          </cell>
          <cell r="C65">
            <v>600</v>
          </cell>
          <cell r="D65">
            <v>650</v>
          </cell>
          <cell r="E65" t="str">
            <v>情報事推本部　　　　</v>
          </cell>
          <cell r="F65">
            <v>1565</v>
          </cell>
          <cell r="G65">
            <v>6500180000</v>
          </cell>
          <cell r="H65" t="str">
            <v>情報）経理部　　　　</v>
          </cell>
          <cell r="I65">
            <v>31</v>
          </cell>
          <cell r="J65" t="str">
            <v>主事補　　　　　</v>
          </cell>
          <cell r="K65" t="str">
            <v>　</v>
          </cell>
          <cell r="L65">
            <v>1998</v>
          </cell>
          <cell r="M65">
            <v>1</v>
          </cell>
          <cell r="N65">
            <v>1</v>
          </cell>
          <cell r="O65">
            <v>3</v>
          </cell>
          <cell r="P65">
            <v>800104</v>
          </cell>
          <cell r="Q65" t="str">
            <v>常冨　安彦　　　　　</v>
          </cell>
          <cell r="R65" t="str">
            <v>担当課長　　　　　　</v>
          </cell>
          <cell r="S65">
            <v>730495</v>
          </cell>
          <cell r="T65" t="str">
            <v>八田　健一　　　　　</v>
          </cell>
          <cell r="U65" t="str">
            <v>統括部長　　　　　　</v>
          </cell>
          <cell r="V65">
            <v>30</v>
          </cell>
          <cell r="W65" t="str">
            <v xml:space="preserve">担当事業部の損益管理強化（継続テーマ）・事業部門へのタイムリーな情報提供（決算／予測情報）・技術開発費用の予算／実績管理強化（事業部担当部長との強調）・工務部門とのコスト低減化に向けた連携                                                                                                                                                        </v>
          </cell>
          <cell r="X65" t="str">
            <v>4</v>
          </cell>
          <cell r="Y65" t="str">
            <v xml:space="preserve">　主要３業務については、当初目標を上回る成果があり、特に経費統制関連業務においては、前期の反省を踏まえ強力に推進できた。　しかしながら、原価管理／支援活動面では、当期は工務中心の活動に終始したため、翌期以降は製造会社を視野に入れた幅広い管理目標を設定ください。                                                                                                                             </v>
          </cell>
          <cell r="Z65" t="str">
            <v>4</v>
          </cell>
          <cell r="AA65">
            <v>20</v>
          </cell>
          <cell r="AB65" t="str">
            <v xml:space="preserve">機種別損益の把握（継続テーマ）・事業部門損益のレーザー及びシリアルプリンタに分割                                                                                                                                                                                                                       </v>
          </cell>
          <cell r="AC65" t="str">
            <v>4</v>
          </cell>
          <cell r="AD65" t="str">
            <v xml:space="preserve">　左記２分野でのビジネス分析は当期定着した。特に当期は消耗品／オプション品の採算状況把握が可能となり、ビジネス全体の構造明確化に貢献できた。　成果の面では、本人申請通り売値ミスの是正も実施できた事など具体的な成果もあり目標通りの評価を相当とした。                                                                                                                                    </v>
          </cell>
          <cell r="AE65" t="str">
            <v>4</v>
          </cell>
          <cell r="AF65">
            <v>30</v>
          </cell>
          <cell r="AG65" t="str">
            <v xml:space="preserve">売上原価計算システムの改善・ＥＸＣＥＬ画面での機能追加（見積修正画面）・ＯＮＬＩＮＥ画面での見積エントリー機能追加，各種処理時間の短縮（▲５秒）・出荷口資産管理強化の為のバッチ処理機能追加                                                                                                                                                        </v>
          </cell>
          <cell r="AH65" t="str">
            <v>4</v>
          </cell>
          <cell r="AI65" t="str">
            <v xml:space="preserve">　情報経理部全体のネットワーク管理業務。システム構築、運用、環境整備等管轄する範囲は広い。　当期はディリー原価計算システムの本格運用の期にあたり、月末締め対応、及びクライアント担当者の工数削減効果も含め、貢献度合いは高い。                                                                                                                                                </v>
          </cell>
          <cell r="AJ65" t="str">
            <v>4</v>
          </cell>
          <cell r="AK65">
            <v>10</v>
          </cell>
          <cell r="AL65" t="str">
            <v xml:space="preserve">プリンタビジネス連結損益の管理・関係会社各社との連携によるプリンタビジネス損益管理強化                                                                                                                                                                                                                    </v>
          </cell>
          <cell r="AM65" t="str">
            <v>4</v>
          </cell>
          <cell r="AN65" t="str">
            <v xml:space="preserve">　翌期以降の努力に期待します。                                                                                                                                                                                                                                                </v>
          </cell>
          <cell r="AO65" t="str">
            <v>3</v>
          </cell>
          <cell r="AP65">
            <v>10</v>
          </cell>
          <cell r="AQ65" t="str">
            <v xml:space="preserve">出荷口資産管理の強化・出荷口済未売上品及び未出荷売上の見積残高のフォロー                                                                                                                                                                                                                           </v>
          </cell>
          <cell r="AR65" t="str">
            <v>3</v>
          </cell>
          <cell r="AS65" t="str">
            <v xml:space="preserve">　出荷口管理業務のシステム運用担当業務が主。目標通りの成果があったと判定。                                                                                                                                                                                                                          </v>
          </cell>
          <cell r="AT65" t="str">
            <v>3</v>
          </cell>
          <cell r="BT65" t="str">
            <v xml:space="preserve">　資産管理の一環。メスの当たりにくいＦＲ仕掛品にスポットを当て、実行に移したことは評価できる。今後も継続的な監視活動を願いたい。                                                                                                                                                                                               </v>
          </cell>
          <cell r="BU65" t="str">
            <v>4</v>
          </cell>
          <cell r="BV65" t="str">
            <v xml:space="preserve">　本人申告通り。                                                                                                                                                                                                                                                       </v>
          </cell>
          <cell r="BW65" t="str">
            <v>4</v>
          </cell>
          <cell r="BX65" t="str">
            <v xml:space="preserve">　本人申告通り。                                                                                                                                                                                                                                                       </v>
          </cell>
          <cell r="BY65" t="str">
            <v>4</v>
          </cell>
          <cell r="BZ65" t="str">
            <v xml:space="preserve">                                                                                                                                                                                                                                                               </v>
          </cell>
          <cell r="CB65" t="str">
            <v>経理制度に対する理解（キャッシュフロー，ＲＯＥ他）</v>
          </cell>
          <cell r="CC65" t="str">
            <v>4</v>
          </cell>
          <cell r="CD65" t="str">
            <v>部内合理化に向けたシステム設計の習得</v>
          </cell>
          <cell r="CE65" t="str">
            <v>4</v>
          </cell>
          <cell r="CH65" t="str">
            <v>4</v>
          </cell>
          <cell r="CI65" t="str">
            <v>4</v>
          </cell>
          <cell r="CJ65" t="str">
            <v>4</v>
          </cell>
          <cell r="CK65" t="str">
            <v xml:space="preserve">　本人業務は１）コンプリ事業の管理／支援　２）情報経理部全体のネットワーク管理　の２分野に大別される。　１）については経理部門としての活動は略目標に沿った成果があり、２）もディリー原価計算システムの本格運用の実現という点で成果があった。　上記個別目標のみならず、能力開発、行動規範いずれも努力の跡が見られ、当該評価とした。                                                                                              </v>
          </cell>
          <cell r="CL65" t="str">
            <v>Ａ　</v>
          </cell>
          <cell r="CN65" t="str">
            <v>Ａ　</v>
          </cell>
          <cell r="CO65" t="str">
            <v>Ａ　</v>
          </cell>
          <cell r="CP65" t="str">
            <v>B</v>
          </cell>
          <cell r="CQ65">
            <v>2</v>
          </cell>
          <cell r="CR65">
            <v>12</v>
          </cell>
          <cell r="CS65">
            <v>10</v>
          </cell>
        </row>
        <row r="66">
          <cell r="A66">
            <v>912809</v>
          </cell>
          <cell r="B66" t="str">
            <v>今西　一哉　　　　　</v>
          </cell>
          <cell r="C66">
            <v>600</v>
          </cell>
          <cell r="D66">
            <v>650</v>
          </cell>
          <cell r="E66" t="str">
            <v>情報事推本部　　　　</v>
          </cell>
          <cell r="F66">
            <v>1565</v>
          </cell>
          <cell r="G66">
            <v>6500180000</v>
          </cell>
          <cell r="H66" t="str">
            <v>情報）経理部　　　　</v>
          </cell>
          <cell r="I66">
            <v>31</v>
          </cell>
          <cell r="J66" t="str">
            <v>主事補　　　　　</v>
          </cell>
          <cell r="K66" t="str">
            <v>有</v>
          </cell>
          <cell r="L66">
            <v>1998</v>
          </cell>
          <cell r="M66">
            <v>1</v>
          </cell>
          <cell r="N66">
            <v>1</v>
          </cell>
          <cell r="O66">
            <v>3</v>
          </cell>
          <cell r="P66">
            <v>810123</v>
          </cell>
          <cell r="Q66" t="str">
            <v>関　俊明　　　　　　</v>
          </cell>
          <cell r="R66" t="str">
            <v>担当課長　　　　　　</v>
          </cell>
          <cell r="S66">
            <v>730495</v>
          </cell>
          <cell r="T66" t="str">
            <v>八田　健一　　　　　</v>
          </cell>
          <cell r="U66" t="str">
            <v>統括部長　　　　　　</v>
          </cell>
          <cell r="V66">
            <v>30</v>
          </cell>
          <cell r="W66" t="str">
            <v xml:space="preserve">旧営業店・店舗ビジネス本部の当期利益確保－これまで整理してきたビジネスユニット別損益／限界利益分析等を通して事業部活動をサポートし、当期の利益(予算+２億円)計上を確実にする                                                                                                                                                                        </v>
          </cell>
          <cell r="X66" t="str">
            <v>4</v>
          </cell>
          <cell r="Y66" t="str">
            <v xml:space="preserve">前期に引き続き積極的な事業部サポ－トを実施、結果として上期は予算を上回る利益を実現。種々の活動が成果に結びついた結果だと思います。                                                                                                                                                                                              </v>
          </cell>
          <cell r="Z66" t="str">
            <v>4</v>
          </cell>
          <cell r="AA66">
            <v>20</v>
          </cell>
          <cell r="AB66" t="str">
            <v xml:space="preserve">出荷口残高管理強化－管理強化を通して販売促進(特にリテイル)及び残高圧縮に繋げていきたい－これまで担当してきた金融関係は従来通り－新任者への業務引継ぎも意識しながらすすめていく                                                                                                                                                                      </v>
          </cell>
          <cell r="AC66" t="str">
            <v>5</v>
          </cell>
          <cell r="AD66" t="str">
            <v xml:space="preserve">現状の不健全については内容の調査／把握が終わり、下期に精算予定と進捗したが、原因の究明／対策を下期目標として挑戦願います。                                                                                                                                                                                                  </v>
          </cell>
          <cell r="AE66" t="str">
            <v>4</v>
          </cell>
          <cell r="AF66">
            <v>15</v>
          </cell>
          <cell r="AG66" t="str">
            <v xml:space="preserve">リテイルシステム事業部の損益管理・改善サポート－前期から引き続きＰＯＳビジネス損益構造分析を中心に､即効性はなくとも早く益転できるように分析・提案等していき､事業部活動をサポートしていく｡                                                                                                                                                           </v>
          </cell>
          <cell r="AH66" t="str">
            <v>5</v>
          </cell>
          <cell r="AI66" t="str">
            <v xml:space="preserve">着実に成果が上がっており、上期損失も過去より大幅に縮減。下期の益転に向け、更なる努力を期待します。                                                                                                                                                                                                              </v>
          </cell>
          <cell r="AJ66" t="str">
            <v>5</v>
          </cell>
          <cell r="AK66">
            <v>10</v>
          </cell>
          <cell r="AL66" t="str">
            <v xml:space="preserve">金融デリバリ・自動機システム事業部の損益管理・改善サポート－顧客別／製品別売上・原価率ｄａｔａ提供及び費用管理の徹底(特に市況の厳しい自動機システムの予算・実績管理を徹底し､確実に利益計上となるようにサポートしていく)                                                                                                                             </v>
          </cell>
          <cell r="AM66" t="str">
            <v>4</v>
          </cell>
          <cell r="AN66" t="str">
            <v xml:space="preserve">本部損益関連事項についても、早急に引き継ぎを完了願います。                                                                                                                                                                                                                                  </v>
          </cell>
          <cell r="AO66" t="str">
            <v>4</v>
          </cell>
          <cell r="AP66">
            <v>10</v>
          </cell>
          <cell r="AQ66" t="str">
            <v xml:space="preserve">トータリゼータ事業部の損益管理・改善サポート－過去トータリゼータ事業部は旧営・店本の各事業部に比べて十分損益管理をされてきていないので､今回新たに担当するにあたって売上・荒利益管理の強化と費用負担の見直しをしたい                                                                                                                                 </v>
          </cell>
          <cell r="AR66" t="str">
            <v>4</v>
          </cell>
          <cell r="AS66" t="str">
            <v xml:space="preserve">費用については事業計画での確実な見直しが必要。                                                                                                                                                                                                                                        </v>
          </cell>
          <cell r="AT66" t="str">
            <v>4</v>
          </cell>
          <cell r="AU66">
            <v>10</v>
          </cell>
          <cell r="AV66" t="str">
            <v xml:space="preserve">決算・予算業務の効率化－集計業務，ｄａｔａ作成業務の効率化－説明書の充実                                                                                                                                                                                                                           </v>
          </cell>
          <cell r="AW66" t="str">
            <v>4</v>
          </cell>
          <cell r="AX66" t="str">
            <v xml:space="preserve">製品出納業務全体の分析／改善を担当者と一体となって推進願います。                                                                                                                                                                                                                               </v>
          </cell>
          <cell r="AY66" t="str">
            <v>4</v>
          </cell>
          <cell r="AZ66">
            <v>5</v>
          </cell>
          <cell r="BA66" t="str">
            <v xml:space="preserve">コンシューマトランザクション事業本部一次損益管理の熊谷移管－98/12月を目処にＣＴ事業本部の一次損益管理業務を熊谷工場に移管出来るようにする                                                                                                                                                                                        </v>
          </cell>
          <cell r="BB66" t="str">
            <v>4</v>
          </cell>
          <cell r="BC66" t="str">
            <v xml:space="preserve">１１月度決算にて原価計算、１２月度決算にて一次損益の移管というスケジュ－ルで今後も確実に進めて下さい。                                                                                                                                                                                                            </v>
          </cell>
          <cell r="BD66" t="str">
            <v>4</v>
          </cell>
          <cell r="BT66" t="str">
            <v xml:space="preserve">病欠者によるパワ－不足の中でよく健闘してくれました。                                                                                                                                                                                                                                     </v>
          </cell>
          <cell r="BU66" t="str">
            <v>5</v>
          </cell>
          <cell r="BV66" t="str">
            <v xml:space="preserve">                                                                                                                                                                                                                                                               </v>
          </cell>
          <cell r="BX66" t="str">
            <v xml:space="preserve">                                                                                                                                                                                                                                                               </v>
          </cell>
          <cell r="BZ66" t="str">
            <v xml:space="preserve">                                                                                                                                                                                                                                                               </v>
          </cell>
          <cell r="CC66" t="str">
            <v>3</v>
          </cell>
          <cell r="CE66" t="str">
            <v>3</v>
          </cell>
          <cell r="CH66" t="str">
            <v>5</v>
          </cell>
          <cell r="CI66" t="str">
            <v>3</v>
          </cell>
          <cell r="CJ66" t="str">
            <v>4</v>
          </cell>
          <cell r="CK66" t="str">
            <v xml:space="preserve">絶対的なパワ－不足の中でよく健闘してくれました。また種々の事業部サポ－ト等が実を結び、結果として本部損益も予算を超える利益を達成することができたことは、評価に値すると思います。下期のリテイル益転、原因の対策まで踏み込んだ棚残の健全化、製品出納業務の効率化等次の課題に向けての挑戦を期待します。                                                                                                             </v>
          </cell>
          <cell r="CL66" t="str">
            <v>Ａ　</v>
          </cell>
          <cell r="CN66" t="str">
            <v>Ａ　</v>
          </cell>
          <cell r="CO66" t="str">
            <v>Ａ　</v>
          </cell>
          <cell r="CP66" t="str">
            <v>SA</v>
          </cell>
          <cell r="CQ66">
            <v>2</v>
          </cell>
          <cell r="CR66">
            <v>12</v>
          </cell>
          <cell r="CS66">
            <v>10</v>
          </cell>
        </row>
        <row r="67">
          <cell r="A67">
            <v>850156</v>
          </cell>
          <cell r="B67" t="str">
            <v>露木　隆　　　　　　</v>
          </cell>
          <cell r="C67">
            <v>600</v>
          </cell>
          <cell r="D67">
            <v>650</v>
          </cell>
          <cell r="E67" t="str">
            <v>情報事推本部　　　　</v>
          </cell>
          <cell r="F67">
            <v>274</v>
          </cell>
          <cell r="G67">
            <v>6500602560</v>
          </cell>
          <cell r="H67" t="str">
            <v>長野・総務）経　理　</v>
          </cell>
          <cell r="I67">
            <v>31</v>
          </cell>
          <cell r="J67" t="str">
            <v>主事補　　　　　</v>
          </cell>
          <cell r="K67" t="str">
            <v>有</v>
          </cell>
          <cell r="L67">
            <v>1998</v>
          </cell>
          <cell r="M67">
            <v>1</v>
          </cell>
          <cell r="N67">
            <v>1</v>
          </cell>
          <cell r="O67">
            <v>3</v>
          </cell>
          <cell r="P67">
            <v>830208</v>
          </cell>
          <cell r="Q67" t="str">
            <v>渡邊　基　　　　　　</v>
          </cell>
          <cell r="R67" t="str">
            <v>課長　　　　　　　　</v>
          </cell>
          <cell r="S67">
            <v>730495</v>
          </cell>
          <cell r="T67" t="str">
            <v>八田　健一　　　　　</v>
          </cell>
          <cell r="U67" t="str">
            <v>統括部長　　　　　　</v>
          </cell>
          <cell r="V67">
            <v>30</v>
          </cell>
          <cell r="W67" t="str">
            <v xml:space="preserve">基板の原価計算方法の共通化（長野、明石、鹿沼）・工場間のコスト比較を可能とし、基板全体の最適配分のサポートを行う。・仕切価格決定ルール見直し                                                                                                                                                                                         </v>
          </cell>
          <cell r="X67" t="str">
            <v>5</v>
          </cell>
          <cell r="Y67" t="str">
            <v xml:space="preserve">川崎、明石での作業を通して、長野だけでなく明石の実態を確認できたと考えます。次は長野で実施しているように、明石のpt板工場の問題点を浮き彫りにし、施策の提案まで導けるよう持って行くことが目標です。難しいと思いますが頑張って下さい。                                                                                                                                            </v>
          </cell>
          <cell r="Z67" t="str">
            <v>4</v>
          </cell>
          <cell r="AA67">
            <v>30</v>
          </cell>
          <cell r="AB67" t="str">
            <v xml:space="preserve">ＰＴ板原価計算業務の抜本的見直しと改善の推進・業務の簡素化、共通化の検討と実施・重複作業の排除、他部門への過剰サービスの廃止・必要最少限で最大の効果を産む作業の選択と実施                                                                                                                                                                          </v>
          </cell>
          <cell r="AC67" t="str">
            <v>5</v>
          </cell>
          <cell r="AD67" t="str">
            <v xml:space="preserve">略申告通りと考えます。上期中にpt板班の人員を実質1名減らしたことは評価します。加えるならば、部下の創意工夫を積極的に取り入れた業務改善がもっとあっても良かったと思います。                                                                                                                                                                         </v>
          </cell>
          <cell r="AE67" t="str">
            <v>4</v>
          </cell>
          <cell r="AF67">
            <v>20</v>
          </cell>
          <cell r="AG67" t="str">
            <v xml:space="preserve">総合原価計算のシステム構築（ユニット・基板・コンポ・ＨＤＤ共通）・月末締めへ対応したタイムリーな決算・手作業の軽減による残業の削減・損益およびコスト分析の強化                                                                                                                                                                                </v>
          </cell>
          <cell r="AH67" t="str">
            <v>4</v>
          </cell>
          <cell r="AI67" t="str">
            <v xml:space="preserve">部下(嘉村君)を良く指導して業務を遂行してくれたと思います。移行、実施は下期からですが、10月度にキチンとフォローして、決算日程短縮と残業改善の結果を出して下さい。                                                                                                                                                                             </v>
          </cell>
          <cell r="AJ67" t="str">
            <v>4</v>
          </cell>
          <cell r="AK67">
            <v>10</v>
          </cell>
          <cell r="AL67" t="str">
            <v xml:space="preserve">月末締め対応の推進・ＰＴ板関連ＷＧによる月末対応の推進（単価設定、生産管理、作業票等）・経理業務の月末対応の推進（有償社給、引当出荷等）                                                                                                                                                                                           </v>
          </cell>
          <cell r="AM67" t="str">
            <v>4</v>
          </cell>
          <cell r="AN67" t="str">
            <v xml:space="preserve">申告通り。前半やや低調だった事業部を良く引っ張ってくれたと思う。                                                                                                                                                                                                                               </v>
          </cell>
          <cell r="AO67" t="str">
            <v>4</v>
          </cell>
          <cell r="AP67">
            <v>10</v>
          </cell>
          <cell r="AQ67" t="str">
            <v xml:space="preserve">ＰＴ事業部へのサポート強化・予算および予測の精度向上・棚卸資産管理の強化                                                                                                                                                                                                                           </v>
          </cell>
          <cell r="AR67" t="str">
            <v>3</v>
          </cell>
          <cell r="AS67" t="str">
            <v xml:space="preserve">製造部門との情報交換は文句なしだが、企画、工務(川崎)部隊との連絡、情報交換の面でやや物足りなさが残る。pt事業部は長野で得た情報のウラを必ず川崎でとるくらいのつもりで対応すること。特に新規ビジネス関連は注意。下期の課題です。                                                                                                                                              </v>
          </cell>
          <cell r="AT67" t="str">
            <v>3</v>
          </cell>
          <cell r="BT67" t="str">
            <v xml:space="preserve">「多少」でなく「良く」理解できるよう、継続して取り組んで下さい。                                                                                                                                                                                                                               </v>
          </cell>
          <cell r="BU67" t="str">
            <v>3</v>
          </cell>
          <cell r="BV67" t="str">
            <v xml:space="preserve">                                                                                                                                                                                                                                                               </v>
          </cell>
          <cell r="BX67" t="str">
            <v xml:space="preserve">                                                                                                                                                                                                                                                               </v>
          </cell>
          <cell r="BZ67" t="str">
            <v xml:space="preserve">                                                                                                                                                                                                                                                               </v>
          </cell>
          <cell r="CB67" t="str">
            <v>財務会計および管理会計能力の強化を図る。</v>
          </cell>
          <cell r="CC67" t="str">
            <v>3</v>
          </cell>
          <cell r="CH67" t="str">
            <v>4</v>
          </cell>
          <cell r="CI67" t="str">
            <v>4</v>
          </cell>
          <cell r="CJ67" t="str">
            <v>4</v>
          </cell>
          <cell r="CK67" t="str">
            <v xml:space="preserve">末締決算対応や、決算/予算/評価替等の定例業務において、かなり指導力が前面に出るようになってきたと思います。下期は結果を出すことを意識して下さい。新総合原価計算システムの構築、長野/明石の横断的な損益管理、pt板事業部の機種別損益、ﾋﾞｼﾞﾈｽﾕﾆｯﾄ別の投資効果算定等の課題で一つずつ成果を出すこと、班(課)を鼓舞するﾘｰﾀﾞｰｼｯﾌﾟが発揮できれば、自ずと道は開けると確信しています。                                                             </v>
          </cell>
          <cell r="CL67" t="str">
            <v>Ａ　</v>
          </cell>
          <cell r="CN67" t="str">
            <v>Ａ　</v>
          </cell>
          <cell r="CO67" t="str">
            <v>Ａ　</v>
          </cell>
          <cell r="CP67" t="str">
            <v>A</v>
          </cell>
          <cell r="CQ67">
            <v>2</v>
          </cell>
          <cell r="CR67">
            <v>12</v>
          </cell>
          <cell r="CS67">
            <v>10</v>
          </cell>
        </row>
        <row r="68">
          <cell r="A68">
            <v>871067</v>
          </cell>
          <cell r="B68" t="str">
            <v>辰巳　徳朗　　　　　</v>
          </cell>
          <cell r="C68">
            <v>600</v>
          </cell>
          <cell r="D68">
            <v>650</v>
          </cell>
          <cell r="E68" t="str">
            <v>情報事推本部　　　　</v>
          </cell>
          <cell r="F68">
            <v>274</v>
          </cell>
          <cell r="G68">
            <v>6500602560</v>
          </cell>
          <cell r="H68" t="str">
            <v>長野・総務）経　理　</v>
          </cell>
          <cell r="I68">
            <v>31</v>
          </cell>
          <cell r="J68" t="str">
            <v>主事補　　　　　</v>
          </cell>
          <cell r="K68" t="str">
            <v>有</v>
          </cell>
          <cell r="L68">
            <v>1998</v>
          </cell>
          <cell r="M68">
            <v>1</v>
          </cell>
          <cell r="N68">
            <v>1</v>
          </cell>
          <cell r="O68">
            <v>3</v>
          </cell>
          <cell r="P68">
            <v>830208</v>
          </cell>
          <cell r="Q68" t="str">
            <v>渡邊　基　　　　　　</v>
          </cell>
          <cell r="R68" t="str">
            <v>課長　　　　　　　　</v>
          </cell>
          <cell r="S68">
            <v>730495</v>
          </cell>
          <cell r="T68" t="str">
            <v>八田　健一　　　　　</v>
          </cell>
          <cell r="U68" t="str">
            <v>統括部長　　　　　　</v>
          </cell>
          <cell r="V68">
            <v>30</v>
          </cell>
          <cell r="W68" t="str">
            <v xml:space="preserve">コンポネント事業部損益管理サポート・予算／予測の精度向上・ＭＲヘッド合理化推進体制の構築・ヘッドを主とした棚卸し管理・仕切制度の見直し                                                                                                                                                                                            </v>
          </cell>
          <cell r="X68" t="str">
            <v>5</v>
          </cell>
          <cell r="Y68" t="str">
            <v xml:space="preserve">決算/予算/予測時のコンポ事業部サポートを評価します。現状の事業部との信頼関係を続けるとともに、部下(久保君)にも引き継いで下さい。拠点別コスト一覧は予算、月次決算での報告を定例化すること。下期の課題です。                                                                                                                                                        </v>
          </cell>
          <cell r="Z68" t="str">
            <v>4</v>
          </cell>
          <cell r="AA68">
            <v>25</v>
          </cell>
          <cell r="AB68" t="str">
            <v xml:space="preserve">コンポＭＲ部品の総合原価計算システムの構築・月末締めへ対応するシステムの構築・システム化によるマニュアル作業の軽減・残業削減・損益・コスト管理強化                                                                                                                                                                                      </v>
          </cell>
          <cell r="AC68" t="str">
            <v>5</v>
          </cell>
          <cell r="AD68" t="str">
            <v xml:space="preserve">露木君と連携をとり、目標を達成してくれたと考えます。10月度の運用開始時には細心の注意をもって臨むこと。下期での決算業務短縮と残業削減効果に期待します。                                                                                                                                                                                   </v>
          </cell>
          <cell r="AE68" t="str">
            <v>4</v>
          </cell>
          <cell r="AF68">
            <v>25</v>
          </cell>
          <cell r="AG68" t="str">
            <v xml:space="preserve">生産管理ＷＧによる決算月末締め対応を行う。・部品単価・製品単価の単価設定支援システムの構築支援・倉庫取引のマニュアル修正データの撲滅・月末集中検収の平準化・ドロップシップ品の検収方法の改善                                                                                                                                                        </v>
          </cell>
          <cell r="AH68" t="str">
            <v>4</v>
          </cell>
          <cell r="AI68" t="str">
            <v xml:space="preserve">略申告通りと考える。加えるならば、従来の業務慣行を破るようなルール作りの提案がもっと欲しかった。下期も継続して取り組んで下さい。                                                                                                                                                                                               </v>
          </cell>
          <cell r="AJ68" t="str">
            <v>4</v>
          </cell>
          <cell r="AK68">
            <v>10</v>
          </cell>
          <cell r="AL68" t="str">
            <v xml:space="preserve">媒体工程管理システムＭＩＬＡＣＬの導入支援。・展開に伴う工程管理システムの構築・システム化によるマニュアル作業の軽減・残業削減                                                                                                                                                                                                </v>
          </cell>
          <cell r="AM68" t="str">
            <v>3</v>
          </cell>
          <cell r="AN68" t="str">
            <v xml:space="preserve">申告通り。媒体部門の山形/fcpp展開に伴い、山形fj/fcppとの原価計算手法の情報交換、連携が下期必要となります。留意して下さい。                                                                                                                                                                                            </v>
          </cell>
          <cell r="AO68" t="str">
            <v>4</v>
          </cell>
          <cell r="AP68">
            <v>10</v>
          </cell>
          <cell r="AQ68" t="str">
            <v xml:space="preserve">残業削減の為の定例業務の見直し。・社給業務の見直し・原価計算業務等の改善                                                                                                                                                                                                                           </v>
          </cell>
          <cell r="AR68" t="str">
            <v>3</v>
          </cell>
          <cell r="AS68" t="str">
            <v xml:space="preserve">社給業務にはこれ以外にもまだ業務改善余地があります。末締対応と併せて継続して見直しをかけるようにして下さい。                                                                                                                                                                                                         </v>
          </cell>
          <cell r="AT68" t="str">
            <v>3</v>
          </cell>
          <cell r="BT68" t="str">
            <v xml:space="preserve">幹部社員不在時の代行業務ぶりを評価します。                                                                                                                                                                                                                                          </v>
          </cell>
          <cell r="BU68" t="str">
            <v>4</v>
          </cell>
          <cell r="BV68" t="str">
            <v xml:space="preserve">今後、今まで以上に密接なサポートが望まれます。                                                                                                                                                                                                                                        </v>
          </cell>
          <cell r="BW68" t="str">
            <v>4</v>
          </cell>
          <cell r="BX68" t="str">
            <v xml:space="preserve">                                                                                                                                                                                                                                                               </v>
          </cell>
          <cell r="BZ68" t="str">
            <v xml:space="preserve">                                                                                                                                                                                                                                                               </v>
          </cell>
          <cell r="CB68" t="str">
            <v>管理会計にある各種分析手法を習得し原価計算分析コスト分析へ役立てる。</v>
          </cell>
          <cell r="CC68" t="str">
            <v>3</v>
          </cell>
          <cell r="CD68" t="str">
            <v>製造拠点の海外展開に伴い自己の英語のコミュニケーション能力を今以上にスキルアップさせる。ＴＯＥＩＣ目標６００点以上</v>
          </cell>
          <cell r="CE68" t="str">
            <v>3</v>
          </cell>
          <cell r="CH68" t="str">
            <v>4</v>
          </cell>
          <cell r="CI68" t="str">
            <v>5</v>
          </cell>
          <cell r="CJ68" t="str">
            <v>3</v>
          </cell>
          <cell r="CK68" t="str">
            <v xml:space="preserve">情報の総合原価計算の登竜門となりつつある、コンポ部門を損益管理、コスト管理、人材育成等いろいろな面でサポートしてくれたと思います。下期は連結決算情報の提供による、コンポ事への損益面、ｷｬｯｼｭﾌﾛｰ面での改善施策の提案を実現すること。引き続きﾌﾟﾚｾﾞﾝ能力(特に資料作成)の向上を意識した仕事を心掛けて下さい。                                                                                                   </v>
          </cell>
          <cell r="CL68" t="str">
            <v>Ａ　</v>
          </cell>
          <cell r="CN68" t="str">
            <v>Ａ　</v>
          </cell>
          <cell r="CO68" t="str">
            <v>Ａ　</v>
          </cell>
          <cell r="CP68" t="str">
            <v>B</v>
          </cell>
          <cell r="CQ68">
            <v>2</v>
          </cell>
          <cell r="CR68">
            <v>12</v>
          </cell>
          <cell r="CS68">
            <v>10</v>
          </cell>
        </row>
        <row r="69">
          <cell r="A69">
            <v>792257</v>
          </cell>
          <cell r="B69" t="str">
            <v>岩切　茂樹　　　　　</v>
          </cell>
          <cell r="C69">
            <v>600</v>
          </cell>
          <cell r="D69">
            <v>650</v>
          </cell>
          <cell r="E69" t="str">
            <v>情報事推本部　　　　</v>
          </cell>
          <cell r="F69">
            <v>4073</v>
          </cell>
          <cell r="G69">
            <v>6500662000</v>
          </cell>
          <cell r="H69" t="str">
            <v>沼津）経　理　部　　</v>
          </cell>
          <cell r="I69">
            <v>31</v>
          </cell>
          <cell r="J69" t="str">
            <v>主事補　　　　　</v>
          </cell>
          <cell r="K69" t="str">
            <v>有</v>
          </cell>
          <cell r="L69">
            <v>1998</v>
          </cell>
          <cell r="M69">
            <v>1</v>
          </cell>
          <cell r="N69">
            <v>1</v>
          </cell>
          <cell r="O69">
            <v>3</v>
          </cell>
          <cell r="P69">
            <v>681023</v>
          </cell>
          <cell r="Q69" t="str">
            <v>丹羽　康　　　　　　</v>
          </cell>
          <cell r="R69" t="str">
            <v>部長　　　　　　　　</v>
          </cell>
          <cell r="S69">
            <v>641298</v>
          </cell>
          <cell r="T69" t="str">
            <v>森　紘一　　　　　　</v>
          </cell>
          <cell r="U69" t="str">
            <v>工場長　　　　　　　</v>
          </cell>
          <cell r="V69">
            <v>30</v>
          </cell>
          <cell r="W69" t="str">
            <v xml:space="preserve">決算月末締めへの対応・業務の見直しと改善・システム改造による対応                                                                                                                                                                                                                               </v>
          </cell>
          <cell r="X69" t="str">
            <v>4</v>
          </cell>
          <cell r="Y69" t="str">
            <v xml:space="preserve">いよいよ、準備段階も終わり、次月より実施となりましたが、最後のﾁｪｯｸを今一度行い、万全を期して下さい。                                                                                                                                                                                                           </v>
          </cell>
          <cell r="Z69" t="str">
            <v>4</v>
          </cell>
          <cell r="AA69">
            <v>10</v>
          </cell>
          <cell r="AB69" t="str">
            <v xml:space="preserve">データ公開によるサービス向上・コストダウンへの寄与（予定原価の推移表／コスト内訳等公開）                                                                                                                                                                                                                   </v>
          </cell>
          <cell r="AC69" t="str">
            <v>3</v>
          </cell>
          <cell r="AD69" t="str">
            <v xml:space="preserve">コストダウン資料の提供については、更なる内容の充実を目指し、ユ-ザ-ニ-ズを吸い上げ吸収して下さい。原価検討会の現状は、一寸マンネリ気味と感じています。下期へ向けて活性化を図るべく検討しましょう。                                                                                                                                                             </v>
          </cell>
          <cell r="AE69" t="str">
            <v>3</v>
          </cell>
          <cell r="AF69">
            <v>30</v>
          </cell>
          <cell r="AG69" t="str">
            <v xml:space="preserve">棚卸資産管理の強化・不健全資産発生防止の監視・クリアアップの運用方法作成及び管理                                                                                                                                                                                                                       </v>
          </cell>
          <cell r="AH69" t="str">
            <v>4</v>
          </cell>
          <cell r="AI69" t="str">
            <v xml:space="preserve">不健全資産の防止については、概ね改善された事は評価しますが、今後は、木目細かい対応を図る事で、更なる改善を目指して下さい。クリアアップ資産の管理強化については、まだ全体的な改善迄は実行されていないと思います。引き続き下期へ向け運用部門と連携し、改善を図る事。                                                                                                                              </v>
          </cell>
          <cell r="AJ69" t="str">
            <v>3</v>
          </cell>
          <cell r="AK69">
            <v>15</v>
          </cell>
          <cell r="AL69" t="str">
            <v xml:space="preserve">予算業務の手番短縮・予算／予測システムの構築にあたり仕様の検討                                                                                                                                                                                                                                </v>
          </cell>
          <cell r="AM69" t="str">
            <v>4</v>
          </cell>
          <cell r="AN69" t="str">
            <v xml:space="preserve">上期の評価という観点からは、今一歩という感がします。下期へ向け実行を期待します。                                                                                                                                                                                                                       </v>
          </cell>
          <cell r="AO69" t="str">
            <v>3</v>
          </cell>
          <cell r="AP69">
            <v>15</v>
          </cell>
          <cell r="AQ69" t="str">
            <v xml:space="preserve">班員のスキルアップ・他部門との勉強会開催・各種業務のマニアル作成                                                                                                                                                                                                                               </v>
          </cell>
          <cell r="AR69" t="str">
            <v>3</v>
          </cell>
          <cell r="AS69" t="str">
            <v xml:space="preserve">関係部門の業務を習得し、自業務の効率化を図った事は、評価出来ます。マニュアル作成については、下期中に完成させる事を目指して下さい。                                                                                                                                                                                              </v>
          </cell>
          <cell r="AT69" t="str">
            <v>3</v>
          </cell>
          <cell r="BT69" t="str">
            <v xml:space="preserve">システムの一元化により、決算納期の短縮が図れた事は、評価致しますが、部品原価計算の効率化が、まだ目に見える形で現れていないと思います。下期に期待します。                                                                                                                                                                                  </v>
          </cell>
          <cell r="BU69" t="str">
            <v>3</v>
          </cell>
          <cell r="BV69" t="str">
            <v xml:space="preserve">                                                                                                                                                                                                                                                               </v>
          </cell>
          <cell r="BX69" t="str">
            <v xml:space="preserve">                                                                                                                                                                                                                                                               </v>
          </cell>
          <cell r="BZ69" t="str">
            <v xml:space="preserve">                                                                                                                                                                                                                                                               </v>
          </cell>
          <cell r="CH69" t="str">
            <v>4</v>
          </cell>
          <cell r="CI69" t="str">
            <v>3</v>
          </cell>
          <cell r="CJ69" t="str">
            <v>3</v>
          </cell>
          <cell r="CK69" t="str">
            <v xml:space="preserve">原価計算班のリ-ダ-として改善の先頭に立ち部下を指導しながら、着実に成果をあげている。下期よりの期末締め対応、新人の早期戦力UP等、下期へ向け更に積極的に取り組むことを期待する。                                                                                                                                                                      </v>
          </cell>
          <cell r="CL69" t="str">
            <v>Ａ　</v>
          </cell>
          <cell r="CM69" t="str">
            <v>下期に向けてさらなる取り組みを期待する。</v>
          </cell>
          <cell r="CN69" t="str">
            <v>Ａ　</v>
          </cell>
          <cell r="CO69" t="str">
            <v>Ａ　</v>
          </cell>
          <cell r="CP69" t="str">
            <v>B</v>
          </cell>
          <cell r="CQ69">
            <v>2</v>
          </cell>
          <cell r="CR69">
            <v>12</v>
          </cell>
          <cell r="CS69">
            <v>10</v>
          </cell>
        </row>
        <row r="70">
          <cell r="A70">
            <v>167286</v>
          </cell>
          <cell r="B70" t="str">
            <v>白井　忠正　　　　　</v>
          </cell>
          <cell r="C70">
            <v>600</v>
          </cell>
          <cell r="D70">
            <v>650</v>
          </cell>
          <cell r="E70" t="str">
            <v>情報事推本部　　　　</v>
          </cell>
          <cell r="F70">
            <v>156</v>
          </cell>
          <cell r="G70">
            <v>6500843360</v>
          </cell>
          <cell r="H70" t="str">
            <v>明石・総務）経　理　</v>
          </cell>
          <cell r="I70">
            <v>31</v>
          </cell>
          <cell r="J70" t="str">
            <v>主事補　　　　　</v>
          </cell>
          <cell r="K70" t="str">
            <v>有</v>
          </cell>
          <cell r="L70">
            <v>1998</v>
          </cell>
          <cell r="M70">
            <v>1</v>
          </cell>
          <cell r="N70">
            <v>1</v>
          </cell>
          <cell r="O70">
            <v>3</v>
          </cell>
          <cell r="P70">
            <v>167045</v>
          </cell>
          <cell r="Q70" t="str">
            <v>松田　丈一　　　　　</v>
          </cell>
          <cell r="R70" t="str">
            <v>課長　　　　　　　　</v>
          </cell>
          <cell r="S70">
            <v>690057</v>
          </cell>
          <cell r="T70" t="str">
            <v>和田浜　敏成　　　　</v>
          </cell>
          <cell r="U70" t="str">
            <v>部長　　　　　　　　</v>
          </cell>
          <cell r="V70">
            <v>40</v>
          </cell>
          <cell r="W70" t="str">
            <v xml:space="preserve">月末締め対応への推進実行                                                                                                                                                                                                                                                   </v>
          </cell>
          <cell r="X70" t="str">
            <v>3</v>
          </cell>
          <cell r="Y70" t="str">
            <v xml:space="preserve">決算資料が確実に翌日もらえるようになった。また関係会社との取引についても積極的に行動し　ＦＪと同様に連携がはかられるとともに、事業部担当者にたいして意識づけされ　エラーの発生撲滅につながった。                                                                                                                                                               </v>
          </cell>
          <cell r="Z70" t="str">
            <v>4</v>
          </cell>
          <cell r="AA70">
            <v>40</v>
          </cell>
          <cell r="AB70" t="str">
            <v xml:space="preserve">事業部に対し積極的な提案,提言の推進１．棚卸資産の低減圧縮推進２．事業部損益改善に向けての積極的活動推進                                                                                                                                                                                                           </v>
          </cell>
          <cell r="AC70" t="str">
            <v>4</v>
          </cell>
          <cell r="AD70" t="str">
            <v xml:space="preserve">経費・設備とも　必要時期に見合ったやり方を強力に推進させ、損益改善に対しても積極的に提案提言活動を行っていた。                                                                                                                                                                                                        </v>
          </cell>
          <cell r="AE70" t="str">
            <v>4</v>
          </cell>
          <cell r="AF70">
            <v>20</v>
          </cell>
          <cell r="AG70" t="str">
            <v xml:space="preserve">月次決算方法見直しによる実務の改善推進                                                                                                                                                                                                                                            </v>
          </cell>
          <cell r="AH70" t="str">
            <v>3</v>
          </cell>
          <cell r="AI70" t="str">
            <v xml:space="preserve">データをある程度ｵｰﾌﾟﾝ化したことでいつでもだれでもが質問疑問を投げかけることとなり原価意識がさらに増加した。                                                                                                                                                                                                       </v>
          </cell>
          <cell r="AJ70" t="str">
            <v>3</v>
          </cell>
          <cell r="BT70" t="str">
            <v xml:space="preserve">業務以外についても積極的にリーダーシップを発揮してくれた。                                                                                                                                                                                                                                  </v>
          </cell>
          <cell r="BU70" t="str">
            <v>3</v>
          </cell>
          <cell r="BV70" t="str">
            <v xml:space="preserve">将来の予測に関しても積極的に情報収集するとともに参画している。                                                                                                                                                                                                                                </v>
          </cell>
          <cell r="BW70" t="str">
            <v>3</v>
          </cell>
          <cell r="BX70" t="str">
            <v xml:space="preserve">                                                                                                                                                                                                                                                               </v>
          </cell>
          <cell r="BZ70" t="str">
            <v xml:space="preserve">                                                                                                                                                                                                                                                               </v>
          </cell>
          <cell r="CB70" t="str">
            <v>ワード文書作成方法マスター</v>
          </cell>
          <cell r="CC70" t="str">
            <v>3</v>
          </cell>
          <cell r="CH70" t="str">
            <v>3</v>
          </cell>
          <cell r="CI70" t="str">
            <v>3</v>
          </cell>
          <cell r="CJ70" t="str">
            <v>3</v>
          </cell>
          <cell r="CK70" t="str">
            <v xml:space="preserve">損益改善に対して積極的に事業部に提案提言活動をつづけている。若干ではあるが予算比効果をあげている。                                                                                                                                                                                                              </v>
          </cell>
          <cell r="CL70" t="str">
            <v>Ａ　</v>
          </cell>
          <cell r="CN70" t="str">
            <v>Ａ　</v>
          </cell>
          <cell r="CO70" t="str">
            <v>Ａ　</v>
          </cell>
          <cell r="CP70" t="str">
            <v>B</v>
          </cell>
          <cell r="CQ70">
            <v>2</v>
          </cell>
          <cell r="CR70">
            <v>12</v>
          </cell>
          <cell r="CS70">
            <v>10</v>
          </cell>
        </row>
        <row r="71">
          <cell r="A71">
            <v>722142</v>
          </cell>
          <cell r="B71" t="str">
            <v>甲斐　節子　　　　　</v>
          </cell>
          <cell r="C71">
            <v>600</v>
          </cell>
          <cell r="D71">
            <v>650</v>
          </cell>
          <cell r="E71" t="str">
            <v>情報事推本部　　　　</v>
          </cell>
          <cell r="F71">
            <v>1565</v>
          </cell>
          <cell r="G71">
            <v>6500180000</v>
          </cell>
          <cell r="H71" t="str">
            <v>情報）経理部　　　　</v>
          </cell>
          <cell r="I71">
            <v>31</v>
          </cell>
          <cell r="J71" t="str">
            <v>主事補　　　　　</v>
          </cell>
          <cell r="K71" t="str">
            <v>有</v>
          </cell>
          <cell r="L71">
            <v>1998</v>
          </cell>
          <cell r="M71">
            <v>1</v>
          </cell>
          <cell r="N71">
            <v>1</v>
          </cell>
          <cell r="O71">
            <v>3</v>
          </cell>
          <cell r="P71">
            <v>820209</v>
          </cell>
          <cell r="Q71" t="str">
            <v>長谷川　敏　　　　　</v>
          </cell>
          <cell r="R71" t="str">
            <v>担当課長　　　　　　</v>
          </cell>
          <cell r="S71">
            <v>730495</v>
          </cell>
          <cell r="T71" t="str">
            <v>八田　健一　　　　　</v>
          </cell>
          <cell r="U71" t="str">
            <v>統括部長　　　　　　</v>
          </cell>
          <cell r="V71">
            <v>35</v>
          </cell>
          <cell r="W71" t="str">
            <v xml:space="preserve">固定資産管理システムの電子伝票化構築、運用・移管、廃却等の電子伝票化→廃却申請工数減800H/年経理業務工数減240H/年・月末締め対応→決算期間短縮により固定資産増減情報を即時固定資産マスタへ反映                                                                                                                                                        </v>
          </cell>
          <cell r="X71" t="str">
            <v>4</v>
          </cell>
          <cell r="Y71" t="str">
            <v xml:space="preserve">テスト運用まで、進められたのは、目標どおりてすので、下期中には本格運用できるよう進めて下さい。                                                                                                                                                                                                                </v>
          </cell>
          <cell r="Z71" t="str">
            <v>4</v>
          </cell>
          <cell r="AA71">
            <v>25</v>
          </cell>
          <cell r="AB71" t="str">
            <v xml:space="preserve">新建設仮勘定ｼｽﾃﾑ構築・電子稟議決裁ｼｽﾃﾑ対応,月末締め対応、ﾍﾟ-ﾊﾟ-ﾚｽ化推進・新規取得作成工数減50H/月・決算資料作成工数減30H/月                                                                                                                                                                                     </v>
          </cell>
          <cell r="AC71" t="str">
            <v>4</v>
          </cell>
          <cell r="AD71" t="str">
            <v xml:space="preserve">一部の機能運用に伴い、固定資産業務の効率化・合理化が図られているのは、評価します。下期での本格運用を進めて下さい。                                                                                                                                                                                                      </v>
          </cell>
          <cell r="AE71" t="str">
            <v>4</v>
          </cell>
          <cell r="AF71">
            <v>15</v>
          </cell>
          <cell r="AG71" t="str">
            <v xml:space="preserve">ソフト購入計画管理システム構築・予算統制システム構築、予算中期業務工数削減・購入ソフト増加に伴う管理強化・ペ-パ-レス化推進                                                                                                                                                                                                 </v>
          </cell>
          <cell r="AH71" t="str">
            <v>4</v>
          </cell>
          <cell r="AI71" t="str">
            <v xml:space="preserve">システムトラブル等により、下期予算より運用できなかったのは残念であるが、事業計画からの運用を是非進めて下さい。                                                                                                                                                                                                        </v>
          </cell>
          <cell r="AJ71" t="str">
            <v>3</v>
          </cell>
          <cell r="AK71">
            <v>10</v>
          </cell>
          <cell r="AL71" t="str">
            <v xml:space="preserve">固定資産棚卸管理システム機能改善追加・固定資産棚卸関連資料のペ-パ-レス化・固定資産管理詳細情報入力機能追加→火災保険資料、貸出情報他                                                                                                                                                                                            </v>
          </cell>
          <cell r="AM71" t="str">
            <v>3</v>
          </cell>
          <cell r="AN71" t="str">
            <v xml:space="preserve">下期の棚卸時には間に合わせるよう、鋭意進めて下さい。                                                                                                                                                                                                                                     </v>
          </cell>
          <cell r="AO71" t="str">
            <v>3</v>
          </cell>
          <cell r="AP71">
            <v>5</v>
          </cell>
          <cell r="AQ71" t="str">
            <v xml:space="preserve">現固定資産システムの月末締め、2000年対応、ペ-パ-レス化推進、税制改正対応・変更移動帳票改訂削減他(97年30,000枚/期→98年6,000枚/期川崎地区)                                                                                                                                                                              </v>
          </cell>
          <cell r="AR71" t="str">
            <v>3</v>
          </cell>
          <cell r="AS71" t="str">
            <v xml:space="preserve">実施願います。                                                                                                                                                                                                                                                        </v>
          </cell>
          <cell r="AT71" t="str">
            <v>3</v>
          </cell>
          <cell r="AU71">
            <v>10</v>
          </cell>
          <cell r="AV71" t="str">
            <v xml:space="preserve">情報)経理部ホ-ムペ-ジの作成によるユ-ザ-(各部担当者)サ-ビス・設備担当者へのデ-タ-提供、各種情報提供・ホストよりクラサバ化                                                                                                                                                                                              </v>
          </cell>
          <cell r="AW71" t="str">
            <v>3</v>
          </cell>
          <cell r="AX71" t="str">
            <v xml:space="preserve">WEBを使って各種情報公開を行えるよう、ノウハウの蓄積も含めて早期に実施して下さい。                                                                                                                                                                                                                     </v>
          </cell>
          <cell r="AY71" t="str">
            <v>3</v>
          </cell>
          <cell r="BT71" t="str">
            <v xml:space="preserve">担当異動に関わらず、応援により予算編成がスムーズに行えました。固定資産業務に限らず、部門費等他業務を行う事は、いろいろと参考になりますので，他の業務の勉強もして下さい。                                                                                                                                                                  </v>
          </cell>
          <cell r="BU71" t="str">
            <v>3</v>
          </cell>
          <cell r="BV71" t="str">
            <v xml:space="preserve">                                                                                                                                                                                                                                                               </v>
          </cell>
          <cell r="BX71" t="str">
            <v xml:space="preserve">                                                                                                                                                                                                                                                               </v>
          </cell>
          <cell r="BZ71" t="str">
            <v xml:space="preserve">                                                                                                                                                                                                                                                               </v>
          </cell>
          <cell r="CB71" t="str">
            <v>・各種ツ-ルソフトの活用による業務処理の効率化</v>
          </cell>
          <cell r="CC71" t="str">
            <v>3</v>
          </cell>
          <cell r="CD71" t="str">
            <v>・発想の転換を行い、自己創造性を高め、業務合理化を促す</v>
          </cell>
          <cell r="CE71" t="str">
            <v>3</v>
          </cell>
          <cell r="CH71" t="str">
            <v>4</v>
          </cell>
          <cell r="CI71" t="str">
            <v>3</v>
          </cell>
          <cell r="CJ71" t="str">
            <v>3</v>
          </cell>
          <cell r="CK71" t="str">
            <v xml:space="preserve">固定資産業務の効率化／合理化はシステム構築もあり、図られているのは評価します。新システムが下期に本格運用する事により更なる効率化を押し進めて下さい。                                                                                                                                                                                     </v>
          </cell>
          <cell r="CL71" t="str">
            <v>Ｂ　</v>
          </cell>
          <cell r="CN71" t="str">
            <v>Ｂ　</v>
          </cell>
          <cell r="CO71" t="str">
            <v>Ｂ　</v>
          </cell>
          <cell r="CP71" t="str">
            <v>B</v>
          </cell>
          <cell r="CQ71">
            <v>2</v>
          </cell>
          <cell r="CR71">
            <v>12</v>
          </cell>
          <cell r="CS71">
            <v>10</v>
          </cell>
        </row>
        <row r="72">
          <cell r="A72">
            <v>860169</v>
          </cell>
          <cell r="B72" t="str">
            <v>西田　和司　　　　　</v>
          </cell>
          <cell r="C72">
            <v>600</v>
          </cell>
          <cell r="D72">
            <v>650</v>
          </cell>
          <cell r="E72" t="str">
            <v>情報事推本部　　　　</v>
          </cell>
          <cell r="F72">
            <v>1565</v>
          </cell>
          <cell r="G72">
            <v>6500180000</v>
          </cell>
          <cell r="H72" t="str">
            <v>情報）経理部　　　　</v>
          </cell>
          <cell r="I72">
            <v>31</v>
          </cell>
          <cell r="J72" t="str">
            <v>主事補　　　　　</v>
          </cell>
          <cell r="K72" t="str">
            <v>有</v>
          </cell>
          <cell r="L72">
            <v>1998</v>
          </cell>
          <cell r="M72">
            <v>1</v>
          </cell>
          <cell r="N72">
            <v>1</v>
          </cell>
          <cell r="O72">
            <v>3</v>
          </cell>
          <cell r="P72">
            <v>810123</v>
          </cell>
          <cell r="Q72" t="str">
            <v>関　俊明　　　　　　</v>
          </cell>
          <cell r="R72" t="str">
            <v>担当課長　　　　　　</v>
          </cell>
          <cell r="S72">
            <v>730495</v>
          </cell>
          <cell r="T72" t="str">
            <v>八田　健一　　　　　</v>
          </cell>
          <cell r="U72" t="str">
            <v>統括部長　　　　　　</v>
          </cell>
          <cell r="V72">
            <v>35</v>
          </cell>
          <cell r="W72" t="str">
            <v xml:space="preserve">損益向上にむけた各種施策の実施・事業部損益向上の指標となる各種管理資料の作成・決算説明書の充実を図り，事業部損益改善に役立てる                                                                                                                                                                                                </v>
          </cell>
          <cell r="X72" t="str">
            <v>4</v>
          </cell>
          <cell r="Y72" t="str">
            <v xml:space="preserve">積極的な業務引継の実施、タイムリ－なアウトプットという面ではいま一歩。残り時間も少ないので、ＣＴ本部のチ－フとして率先して業務引継等に努めて下さい。                                                                                                                                                                                     </v>
          </cell>
          <cell r="Z72" t="str">
            <v>3</v>
          </cell>
          <cell r="AA72">
            <v>30</v>
          </cell>
          <cell r="AB72" t="str">
            <v xml:space="preserve">棚卸資産管理の充実・月次決算の中で適正な資産残高維持すべく分析を行っていく・上期末には残高調査を行い，不健全化の防止に努める                                                                                                                                                                                                 </v>
          </cell>
          <cell r="AC72" t="str">
            <v>4</v>
          </cell>
          <cell r="AD72" t="str">
            <v xml:space="preserve">現状残高の健全化も当然必要だか、ソフト・ハ－ドとも原因の究明と対策により発生そのものを無くす事が重要。                                                                                                                                                                                                            </v>
          </cell>
          <cell r="AE72" t="str">
            <v>3</v>
          </cell>
          <cell r="AF72">
            <v>35</v>
          </cell>
          <cell r="AG72" t="str">
            <v xml:space="preserve">予算編成を通じた損益構造の分析・予算編成を通じ事業部損益構造を分析し，利益向上に役立てる・事業部へ詳細ﾃﾞｰﾀを提供し予算改善に役立てる                                                                                                                                                                                           </v>
          </cell>
          <cell r="AH72" t="str">
            <v>3</v>
          </cell>
          <cell r="AI72" t="str">
            <v xml:space="preserve">（１）と同じく、積極的な業務引継の実施、タイムリ－なアウトプットという面ではいま一歩。                                                                                                                                                                                                                    </v>
          </cell>
          <cell r="AJ72" t="str">
            <v>3</v>
          </cell>
          <cell r="BT72" t="str">
            <v xml:space="preserve">                                                                                                                                                                                                                                                               </v>
          </cell>
          <cell r="BV72" t="str">
            <v xml:space="preserve">                                                                                                                                                                                                                                                               </v>
          </cell>
          <cell r="BX72" t="str">
            <v xml:space="preserve">                                                                                                                                                                                                                                                               </v>
          </cell>
          <cell r="BZ72" t="str">
            <v xml:space="preserve">                                                                                                                                                                                                                                                               </v>
          </cell>
          <cell r="CB72" t="str">
            <v>今期より行っている語学訓練を通じて英語力を強化する。</v>
          </cell>
          <cell r="CC72" t="str">
            <v>4</v>
          </cell>
          <cell r="CH72" t="str">
            <v>3</v>
          </cell>
          <cell r="CI72" t="str">
            <v>3</v>
          </cell>
          <cell r="CJ72" t="str">
            <v>3</v>
          </cell>
          <cell r="CK72" t="str">
            <v xml:space="preserve">一刻も早い業務引継、スキル向上が望まれます。残された時間はあと僅かと考えて早急に実現すること。                                                                                                                                                                                                                </v>
          </cell>
          <cell r="CL72" t="str">
            <v>Ｂ　</v>
          </cell>
          <cell r="CN72" t="str">
            <v>Ｂ　</v>
          </cell>
          <cell r="CO72" t="str">
            <v>Ｂ　</v>
          </cell>
          <cell r="CP72" t="str">
            <v>A</v>
          </cell>
          <cell r="CQ72">
            <v>2</v>
          </cell>
          <cell r="CR72">
            <v>12</v>
          </cell>
          <cell r="CS72">
            <v>10</v>
          </cell>
        </row>
        <row r="73">
          <cell r="A73">
            <v>890103</v>
          </cell>
          <cell r="B73" t="str">
            <v>小島　光　　　　　　</v>
          </cell>
          <cell r="C73">
            <v>600</v>
          </cell>
          <cell r="D73">
            <v>650</v>
          </cell>
          <cell r="E73" t="str">
            <v>情報事推本部　　　　</v>
          </cell>
          <cell r="F73">
            <v>1565</v>
          </cell>
          <cell r="G73">
            <v>6500180000</v>
          </cell>
          <cell r="H73" t="str">
            <v>情報）経理部　　　　</v>
          </cell>
          <cell r="I73">
            <v>31</v>
          </cell>
          <cell r="J73" t="str">
            <v>主事補　　　　　</v>
          </cell>
          <cell r="K73" t="str">
            <v>有</v>
          </cell>
          <cell r="L73">
            <v>1998</v>
          </cell>
          <cell r="M73">
            <v>1</v>
          </cell>
          <cell r="N73">
            <v>1</v>
          </cell>
          <cell r="O73">
            <v>3</v>
          </cell>
          <cell r="P73">
            <v>800104</v>
          </cell>
          <cell r="Q73" t="str">
            <v>常冨　安彦　　　　　</v>
          </cell>
          <cell r="R73" t="str">
            <v>担当課長　　　　　　</v>
          </cell>
          <cell r="S73">
            <v>730495</v>
          </cell>
          <cell r="T73" t="str">
            <v>八田　健一　　　　　</v>
          </cell>
          <cell r="U73" t="str">
            <v>統括部長　　　　　　</v>
          </cell>
          <cell r="V73">
            <v>30</v>
          </cell>
          <cell r="W73" t="str">
            <v xml:space="preserve">市場状況の迅速な情報提供と採算状況の報告　収入とコストのﾊﾞﾗﾝｽ強化を目指した，価格とコスト及び販売動向の迅速な提供を行い　市場への対応と採算性の管理を経理的立場から補佐する。                                                                                                                                                                      </v>
          </cell>
          <cell r="X73" t="str">
            <v>4</v>
          </cell>
          <cell r="Y73" t="str">
            <v xml:space="preserve">　月次の決算検討会、及び損益改善業務に関する事業部支援状況は良好で、迅速な活動の結果、事業部の多額な改善目標への達成誘導ができた。　翌期は正念場。為替問題／海外取引価格等懸念材料がある中、更に有効な支援活動を実行ください。                                                                                                                                                </v>
          </cell>
          <cell r="Z73" t="str">
            <v>4</v>
          </cell>
          <cell r="AA73">
            <v>30</v>
          </cell>
          <cell r="AB73" t="str">
            <v xml:space="preserve">ビジネスユニット単位での採算性強化を目指した資料の提供と提案を行う．　海外ビジネスや大型機／中型機別等のビジネスユニットに対して，過去からの趨勢や　今後について検討し，情報の提供・提案を行う。                                                                                                                                                    </v>
          </cell>
          <cell r="AC73" t="str">
            <v>4</v>
          </cell>
          <cell r="AD73" t="str">
            <v xml:space="preserve">　中長期的なビジネス動向の把握、モデル別採算状況の要求、国内／海外ビジネスの問題点提起等、幅広い活動が実施できた。                                                                                                                                                                                                      </v>
          </cell>
          <cell r="AE73" t="str">
            <v>4</v>
          </cell>
          <cell r="AF73">
            <v>20</v>
          </cell>
          <cell r="AG73" t="str">
            <v xml:space="preserve">電算機システムのとりまとめ　電算機システムにおける市場動向の把握と損益管理を目的とした，予算･実績管理を　行う｡                                                                                                                                                                                                       </v>
          </cell>
          <cell r="AH73" t="str">
            <v>3</v>
          </cell>
          <cell r="AI73" t="str">
            <v xml:space="preserve">　当初目標通り。                                                                                                                                                                                                                                                       </v>
          </cell>
          <cell r="AJ73" t="str">
            <v>3</v>
          </cell>
          <cell r="AK73">
            <v>20</v>
          </cell>
          <cell r="AL73" t="str">
            <v xml:space="preserve">製品棚卸資産の管理強化　資産管理の強化の一環として，出荷済み品等の製品残高の内容・発生要因について　特に電算機を中心に分析し売上促進を図る。                                                                                                                                                                                         </v>
          </cell>
          <cell r="AM73" t="str">
            <v>4</v>
          </cell>
          <cell r="AN73" t="str">
            <v xml:space="preserve">　当期は出荷口の分析、問題点整理フェーズ。次期以降の本来の活動（売上／回収促進）に繋げることが可能となった功績は大きい。　今後は出荷口のみならず、資産全般／キャッシュ面をターゲットとして活動してください。                                                                                                                                                         </v>
          </cell>
          <cell r="AO73" t="str">
            <v>4</v>
          </cell>
          <cell r="BT73" t="str">
            <v xml:space="preserve">本人申請通り。                                                                                                                                                                                                                                                        </v>
          </cell>
          <cell r="BU73" t="str">
            <v>4</v>
          </cell>
          <cell r="BV73" t="str">
            <v xml:space="preserve">                                                                                                                                                                                                                                                               </v>
          </cell>
          <cell r="BX73" t="str">
            <v xml:space="preserve">                                                                                                                                                                                                                                                               </v>
          </cell>
          <cell r="BZ73" t="str">
            <v xml:space="preserve">                                                                                                                                                                                                                                                               </v>
          </cell>
          <cell r="CB73" t="str">
            <v>英語力の開発（日常文献に関わる読解力の修得と単語力の強化）</v>
          </cell>
          <cell r="CC73" t="str">
            <v>4</v>
          </cell>
          <cell r="CD73" t="str">
            <v>会計知識の習得（監査報告に主眼を置き実施する。）</v>
          </cell>
          <cell r="CE73" t="str">
            <v>4</v>
          </cell>
          <cell r="CH73" t="str">
            <v>4</v>
          </cell>
          <cell r="CJ73" t="str">
            <v>4</v>
          </cell>
          <cell r="CK73" t="str">
            <v xml:space="preserve">　事業部損益改善面での支援活動、並びに一部資産管理面での業務遂行の両面で略予定通りの成果をあげることができた。　今後は組織運営も考慮に入れた、積極的な業務目標の設定とその確実な遂行を期待します。                                                                                                                                                              </v>
          </cell>
          <cell r="CL73" t="str">
            <v>Ａ　</v>
          </cell>
          <cell r="CM73" t="str">
            <v>何事にも「時間or時刻」を常に念頭において行動をしてもらいたい。部門内のモラール低下をひきおこし、他部門に迷惑をかけることにもなる。下期改善を求む。</v>
          </cell>
          <cell r="CN73" t="str">
            <v>Ｂ　</v>
          </cell>
          <cell r="CO73" t="str">
            <v>Ｂ　</v>
          </cell>
          <cell r="CP73" t="str">
            <v>A</v>
          </cell>
          <cell r="CQ73">
            <v>2</v>
          </cell>
          <cell r="CR73">
            <v>12</v>
          </cell>
          <cell r="CS73">
            <v>10</v>
          </cell>
        </row>
        <row r="74">
          <cell r="A74">
            <v>890288</v>
          </cell>
          <cell r="B74" t="str">
            <v>勇元　靖浩　　　　　</v>
          </cell>
          <cell r="C74">
            <v>600</v>
          </cell>
          <cell r="D74">
            <v>650</v>
          </cell>
          <cell r="E74" t="str">
            <v>情報事推本部　　　　</v>
          </cell>
          <cell r="F74">
            <v>1565</v>
          </cell>
          <cell r="G74">
            <v>6500180000</v>
          </cell>
          <cell r="H74" t="str">
            <v>情報）経理部　　　　</v>
          </cell>
          <cell r="I74">
            <v>31</v>
          </cell>
          <cell r="J74" t="str">
            <v>主事補　　　　　</v>
          </cell>
          <cell r="K74" t="str">
            <v>有</v>
          </cell>
          <cell r="L74">
            <v>1998</v>
          </cell>
          <cell r="M74">
            <v>1</v>
          </cell>
          <cell r="N74">
            <v>1</v>
          </cell>
          <cell r="O74">
            <v>3</v>
          </cell>
          <cell r="P74">
            <v>780701</v>
          </cell>
          <cell r="Q74" t="str">
            <v>伊藤　卓男　　　　　</v>
          </cell>
          <cell r="R74" t="str">
            <v>担当課長　　　　　　</v>
          </cell>
          <cell r="S74">
            <v>730495</v>
          </cell>
          <cell r="T74" t="str">
            <v>八田　健一　　　　　</v>
          </cell>
          <cell r="U74" t="str">
            <v>統括部長　　　　　　</v>
          </cell>
          <cell r="V74">
            <v>40</v>
          </cell>
          <cell r="W74" t="str">
            <v xml:space="preserve">ＯＥＭビジネスの連結損益管理強化１．連結損益管理体系の制度強化２．損益好転に向けてのサポート                                                                                                                                                                                                                 </v>
          </cell>
          <cell r="X74" t="str">
            <v>4</v>
          </cell>
          <cell r="Y74" t="str">
            <v xml:space="preserve">各拠点の経理担当者と連携を取り、連結のキャシュフロ－が把握できる体制が整った。                                                                                                                                                                                                                        </v>
          </cell>
          <cell r="Z74" t="str">
            <v>4</v>
          </cell>
          <cell r="AA74">
            <v>30</v>
          </cell>
          <cell r="AB74" t="str">
            <v xml:space="preserve">ハード開発費の管理強化１．開発用ＯＡ機器の統制及び管理方法の制度化２．予算／実績管理の徹底３．期末検収物件の削減                                                                                                                                                                                                       </v>
          </cell>
          <cell r="AC74" t="str">
            <v>4</v>
          </cell>
          <cell r="AD74" t="str">
            <v xml:space="preserve">各事業部に対する基礎情報のタイムリ－な提供により、予算比６億円の削減が達成された事を評価する。                                                                                                                                                                                                                </v>
          </cell>
          <cell r="AE74" t="str">
            <v>4</v>
          </cell>
          <cell r="AF74">
            <v>20</v>
          </cell>
          <cell r="AG74" t="str">
            <v xml:space="preserve">事業部門（ファイル・光ディスク）との連携強化１．事業部門のビジネス管理指標となる資料の作成２．予算／実績管理の徹底                                                                                                                                                                                                      </v>
          </cell>
          <cell r="AH74" t="str">
            <v>3</v>
          </cell>
          <cell r="AI74" t="str">
            <v xml:space="preserve">度重なる損益対策会議への損益分析デ－タの提供により、特に光ﾃﾞｨｽｸにおいては損益改善に大きく貢献した。（予算比１５億円改善）                                                                                                                                                                                                </v>
          </cell>
          <cell r="AJ74" t="str">
            <v>3</v>
          </cell>
          <cell r="AK74">
            <v>10</v>
          </cell>
          <cell r="AL74" t="str">
            <v xml:space="preserve">出荷口残高管理強化１．見積残高の削減による残高の健全化２．長期滞留物件の営業部門へのアプローチによる売上促進                                                                                                                                                                                                         </v>
          </cell>
          <cell r="AM74" t="str">
            <v>3</v>
          </cell>
          <cell r="AN74" t="str">
            <v xml:space="preserve">今後はシステム面での改善を含めて、尚一層の努力を期待する。                                                                                                                                                                                                                                  </v>
          </cell>
          <cell r="AO74" t="str">
            <v>3</v>
          </cell>
          <cell r="BT74" t="str">
            <v xml:space="preserve">研究所における研究内容の分析と今後負担基準の指針となる分析を実施した。                                                                                                                                                                                                                            </v>
          </cell>
          <cell r="BU74" t="str">
            <v>4</v>
          </cell>
          <cell r="BV74" t="str">
            <v xml:space="preserve">                                                                                                                                                                                                                                                               </v>
          </cell>
          <cell r="BX74" t="str">
            <v xml:space="preserve">                                                                                                                                                                                                                                                               </v>
          </cell>
          <cell r="BZ74" t="str">
            <v xml:space="preserve">                                                                                                                                                                                                                                                               </v>
          </cell>
          <cell r="CB74" t="str">
            <v>市場環境・製品知識の習得</v>
          </cell>
          <cell r="CC74" t="str">
            <v>4</v>
          </cell>
          <cell r="CD74" t="str">
            <v>税務関連知識の習得</v>
          </cell>
          <cell r="CE74" t="str">
            <v>3</v>
          </cell>
          <cell r="CH74" t="str">
            <v>4</v>
          </cell>
          <cell r="CI74" t="str">
            <v>3</v>
          </cell>
          <cell r="CJ74" t="str">
            <v>3</v>
          </cell>
          <cell r="CK74" t="str">
            <v xml:space="preserve">主目標であるＯＥＭビジネスの連結損益管理、開発費の削減が達成出来た。特に、光ﾃﾞｨｽｸにおいては事業部門とタイアップした活動により、一次損益は予算比15億円の改善が出来た。今後は、更なる積極的かつ計画的な活動を期待する。                                                                                                                                                 </v>
          </cell>
          <cell r="CL74" t="str">
            <v>Ａ　</v>
          </cell>
          <cell r="CM74" t="str">
            <v>「時間or/and時刻」について、自己管理を求む。下期目標に掲げること。</v>
          </cell>
          <cell r="CN74" t="str">
            <v>Ｂ　</v>
          </cell>
          <cell r="CO74" t="str">
            <v>Ｂ　</v>
          </cell>
          <cell r="CP74" t="str">
            <v>A</v>
          </cell>
          <cell r="CQ74">
            <v>2</v>
          </cell>
          <cell r="CR74">
            <v>12</v>
          </cell>
          <cell r="CS74">
            <v>10</v>
          </cell>
        </row>
        <row r="75">
          <cell r="A75">
            <v>671275</v>
          </cell>
          <cell r="B75" t="str">
            <v>村石　菊司　　　　　</v>
          </cell>
          <cell r="C75">
            <v>600</v>
          </cell>
          <cell r="D75">
            <v>650</v>
          </cell>
          <cell r="E75" t="str">
            <v>情報事推本部　　　　</v>
          </cell>
          <cell r="F75">
            <v>274</v>
          </cell>
          <cell r="G75">
            <v>6500602560</v>
          </cell>
          <cell r="H75" t="str">
            <v>長野・総務）経　理　</v>
          </cell>
          <cell r="I75">
            <v>41</v>
          </cell>
          <cell r="J75" t="str">
            <v>主事　　　　　　</v>
          </cell>
          <cell r="K75" t="str">
            <v>有</v>
          </cell>
          <cell r="L75">
            <v>1998</v>
          </cell>
          <cell r="M75">
            <v>1</v>
          </cell>
          <cell r="N75">
            <v>1</v>
          </cell>
          <cell r="O75">
            <v>3</v>
          </cell>
          <cell r="P75">
            <v>830208</v>
          </cell>
          <cell r="Q75" t="str">
            <v>渡邊　基　　　　　　</v>
          </cell>
          <cell r="R75" t="str">
            <v>課長　　　　　　　　</v>
          </cell>
          <cell r="S75">
            <v>730495</v>
          </cell>
          <cell r="T75" t="str">
            <v>八田　健一　　　　　</v>
          </cell>
          <cell r="U75" t="str">
            <v>統括部長　　　　　　</v>
          </cell>
          <cell r="V75">
            <v>30</v>
          </cell>
          <cell r="W75" t="str">
            <v xml:space="preserve">月末〆への的確な対応本年１０月実施に向け、関連部門への体制作りを確立する。                                                                                                                                                                                                                          </v>
          </cell>
          <cell r="X75" t="str">
            <v>4</v>
          </cell>
          <cell r="Y75" t="str">
            <v xml:space="preserve">会計まわりの月末締切対応は略達成と考えます。下期も細かいエラーを潰していく努力を継続して下さい。                                                                                                                                                                                                               </v>
          </cell>
          <cell r="Z75" t="str">
            <v>4</v>
          </cell>
          <cell r="AA75">
            <v>30</v>
          </cell>
          <cell r="AB75" t="str">
            <v xml:space="preserve">固定資産の事務処理の改善バーコードシステムを導入し、全点実査を行い、稼働状況及び、遊休資産を洗い出し、資産の健全化を推進。                                                                                                                                                                                                  </v>
          </cell>
          <cell r="AC75" t="str">
            <v>4</v>
          </cell>
          <cell r="AD75" t="str">
            <v xml:space="preserve">棚卸の全体スケジュールが遅延しています。大津君に結果フォローを含めた健全化への取り組みを3/4期中に纏めさせるよう指導して下さい。                                                                                                                                                                                              </v>
          </cell>
          <cell r="AE75" t="str">
            <v>3</v>
          </cell>
          <cell r="AF75">
            <v>30</v>
          </cell>
          <cell r="AG75" t="str">
            <v xml:space="preserve">残業削減の推進会計廻りの業務改善テーマを絞り込み、深夜残業の削減を図る。                                                                                                                                                                                                                           </v>
          </cell>
          <cell r="AH75" t="str">
            <v>4</v>
          </cell>
          <cell r="AI75" t="str">
            <v xml:space="preserve">略達成と考えます。露木君(原価班)への円滑な業務移行サポートをお願いします。                                                                                                                                                                                                                         </v>
          </cell>
          <cell r="AJ75" t="str">
            <v>4</v>
          </cell>
          <cell r="AK75">
            <v>10</v>
          </cell>
          <cell r="AL75" t="str">
            <v xml:space="preserve">ＱＣ２１の推進ＰＰＭ活動を展開し、課内の用紙印刷費を半減する。ＨＲ提案のＡ賞を（２件／期）推進                                                                                                                                                                                                                </v>
          </cell>
          <cell r="AM75" t="str">
            <v>3</v>
          </cell>
          <cell r="AN75" t="str">
            <v xml:space="preserve">略達成と考えます。                                                                                                                                                                                                                                                      </v>
          </cell>
          <cell r="AO75" t="str">
            <v>3</v>
          </cell>
          <cell r="BT75" t="str">
            <v xml:space="preserve">下期は伝票枚数の削減(特に勤労関連伝票の一括起票等)に取り組んで下さい。                                                                                                                                                                                                                           </v>
          </cell>
          <cell r="BU75" t="str">
            <v>3</v>
          </cell>
          <cell r="BV75" t="str">
            <v xml:space="preserve">                                                                                                                                                                                                                                                               </v>
          </cell>
          <cell r="BX75" t="str">
            <v xml:space="preserve">                                                                                                                                                                                                                                                               </v>
          </cell>
          <cell r="BZ75" t="str">
            <v xml:space="preserve">                                                                                                                                                                                                                                                               </v>
          </cell>
          <cell r="CB75" t="str">
            <v>環境変化への対応物流サミットアクションシートを作成し、迅速に対応する。</v>
          </cell>
          <cell r="CC75" t="str">
            <v>3</v>
          </cell>
          <cell r="CD75" t="str">
            <v>惰性に捕らわれない、既存業務の見直しサミット移行後の事務マニュアルを作成し、課内に徹底を図る。</v>
          </cell>
          <cell r="CE75" t="str">
            <v>4</v>
          </cell>
          <cell r="CF75" t="str">
            <v>率先垂範し、部下に対しての良い影響力メリハリのある行動に心掛け、出勤・残業面において自己管理を強化する。</v>
          </cell>
          <cell r="CG75" t="str">
            <v>4</v>
          </cell>
          <cell r="CH75" t="str">
            <v>4</v>
          </cell>
          <cell r="CI75" t="str">
            <v>3</v>
          </cell>
          <cell r="CJ75" t="str">
            <v>3</v>
          </cell>
          <cell r="CK75" t="str">
            <v xml:space="preserve">会計まわりの業務改善は略達成ですが、固定資産関連業務に課題が残っています。スケジュール管理、ドキュメント作成、業務のプライオリティ付けの点に絞って部下指導をお願いします。                                                                                                                                                                          </v>
          </cell>
          <cell r="CL75" t="str">
            <v>Ｂ　</v>
          </cell>
          <cell r="CN75" t="str">
            <v>Ｂ　</v>
          </cell>
          <cell r="CO75" t="str">
            <v>Ｂ　</v>
          </cell>
          <cell r="CP75" t="str">
            <v>B</v>
          </cell>
          <cell r="CQ75">
            <v>2</v>
          </cell>
          <cell r="CR75">
            <v>12</v>
          </cell>
          <cell r="CS75">
            <v>10</v>
          </cell>
        </row>
        <row r="76">
          <cell r="A76">
            <v>900253</v>
          </cell>
          <cell r="B76" t="str">
            <v>松井　嘉次郎　　　　</v>
          </cell>
          <cell r="C76">
            <v>600</v>
          </cell>
          <cell r="D76">
            <v>650</v>
          </cell>
          <cell r="E76" t="str">
            <v>情報事推本部　　　　</v>
          </cell>
          <cell r="F76">
            <v>274</v>
          </cell>
          <cell r="G76">
            <v>6500602560</v>
          </cell>
          <cell r="H76" t="str">
            <v>長野・総務）経　理　</v>
          </cell>
          <cell r="I76">
            <v>31</v>
          </cell>
          <cell r="J76" t="str">
            <v>主事補　　　　　</v>
          </cell>
          <cell r="K76" t="str">
            <v>無</v>
          </cell>
          <cell r="L76">
            <v>1998</v>
          </cell>
          <cell r="M76">
            <v>1</v>
          </cell>
          <cell r="N76">
            <v>1</v>
          </cell>
          <cell r="O76">
            <v>3</v>
          </cell>
          <cell r="P76">
            <v>830208</v>
          </cell>
          <cell r="Q76" t="str">
            <v>渡邊　基　　　　　　</v>
          </cell>
          <cell r="R76" t="str">
            <v>課長　　　　　　　　</v>
          </cell>
          <cell r="S76">
            <v>730495</v>
          </cell>
          <cell r="T76" t="str">
            <v>八田　健一　　　　　</v>
          </cell>
          <cell r="U76" t="str">
            <v>統括部長　　　　　　</v>
          </cell>
          <cell r="V76">
            <v>30</v>
          </cell>
          <cell r="W76" t="str">
            <v xml:space="preserve">磁気ディスク製品総合原価計算システムの構築完了、稼働総合原価計算システムを新規構築し、磁気ディスク製品の工程管理システムであるＡＭＩＧＡとの連携を図り、決算月末締め対応の核として推進していく。                                                                                                                                                    </v>
          </cell>
          <cell r="X76" t="str">
            <v>5</v>
          </cell>
          <cell r="Y76" t="str">
            <v xml:space="preserve">事業部との地道な活動は評価するものの、完全な結果が出ず中間報告に終わったのは残念。fcpp/ftc等海外拠点へのモデルとなるようなシステム構築を期待します。4/4期稼働に向けて頑張って下さい。                                                                                                                                                               </v>
          </cell>
          <cell r="Z76" t="str">
            <v>3</v>
          </cell>
          <cell r="AA76">
            <v>20</v>
          </cell>
          <cell r="AB76" t="str">
            <v xml:space="preserve">ファイルシステム製品個別原価計算システムの改造・レベルアップかなり確立されたシステムではあるがデータ精度に問題があるので、投入データ生成のプロセスを見直し、製番体系の簡素化、チェックの自動化、ＭＴ廃止（ＭＴＬ化）等を推進し、決算月末締めに対応しうるシステム変更を実施する。                                                                    </v>
          </cell>
          <cell r="AC76" t="str">
            <v>5</v>
          </cell>
          <cell r="AD76" t="str">
            <v xml:space="preserve">略申請通り。本人の努力は勿論だが、部下(市川君)と良く連携し業務を遂行してくれたと思います。事業部の意識改革が刹那的なものとならないよう、下期も継続した助言、指導、叱咤が必要です。                                                                                                                                                                     </v>
          </cell>
          <cell r="AE76" t="str">
            <v>4</v>
          </cell>
          <cell r="AF76">
            <v>20</v>
          </cell>
          <cell r="AG76" t="str">
            <v xml:space="preserve">部品・製品単価設定の作業フロー見直しと新システムの構築現状では取引発生後に価格設定する為に作業が全て後追いで行われ、かつ一時に（〆日間際）作業が集中する傾向がある。設定すべき物品の情報を事前にキャッチし、デイリーで価格設定できるシステムを構築して作業の平準化を図り決算末締めに対応する。                                                      </v>
          </cell>
          <cell r="AH76" t="str">
            <v>4</v>
          </cell>
          <cell r="AI76" t="str">
            <v xml:space="preserve">末締対応に合わせ、事業部を良く指導し結果を出したと思います。業務平準化にも寄与するものとして下期の効果に期待。移行した後も業務がうまく流れるか、引き続きフォローすること。                                                                                                                                                                          </v>
          </cell>
          <cell r="AJ76" t="str">
            <v>4</v>
          </cell>
          <cell r="AK76">
            <v>20</v>
          </cell>
          <cell r="AL76" t="str">
            <v xml:space="preserve">ＨＤＤビジネスにおける長野工場の位置付けの明確化長野工場のＨＤＤ製造は量産型から試作開発型工場へシフトする過渡期に位置しており、現状の量産工場型の原価管理手法とマッチしていない。同様の立場にあるＹＦＬも視野に入れ、移行期に則した管理手法の確立と開発工場へのスムーズな移行をサポートする。                                                      </v>
          </cell>
          <cell r="AM76" t="str">
            <v>4</v>
          </cell>
          <cell r="AN76" t="str">
            <v xml:space="preserve">申告通り。今後は品証、製技、生技等間接部門の発生費用を、hddビジネス全体の中でどうコントロールするかが鍵となります。                                                                                                                                                                                                    </v>
          </cell>
          <cell r="AO76" t="str">
            <v>4</v>
          </cell>
          <cell r="AP76">
            <v>10</v>
          </cell>
          <cell r="AQ76" t="str">
            <v xml:space="preserve">ファイル・磁気ディスク事業部棚卸資産管理の強化棚卸資産の健全性を維持する為、不健全予備軍を定期的に洗出すことにより不健全化を未然に防止する様努めているが、合わせて今後さらなる増加が懸念される評価貸出機についも管理・チェック体制を強化し、仕掛残高の圧縮と資産の健全化をめざす。                                                                  </v>
          </cell>
          <cell r="AR76" t="str">
            <v>3</v>
          </cell>
          <cell r="AS76" t="str">
            <v xml:space="preserve">磁気部門は物量減少もあり、資産圧縮されたものの、ファイル部門の評価機のチェック体制構築は下期にズレ込んだ。                                                                                                                                                                                                          </v>
          </cell>
          <cell r="AT76" t="str">
            <v>3</v>
          </cell>
          <cell r="BT76" t="str">
            <v xml:space="preserve">下期に継続フォローのこと。                                                                                                                                                                                                                                                  </v>
          </cell>
          <cell r="BU76" t="str">
            <v>3</v>
          </cell>
          <cell r="BV76" t="str">
            <v xml:space="preserve">申告通り                                                                                                                                                                                                                                                           </v>
          </cell>
          <cell r="BW76" t="str">
            <v>4</v>
          </cell>
          <cell r="BX76" t="str">
            <v xml:space="preserve">                                                                                                                                                                                                                                                               </v>
          </cell>
          <cell r="BZ76" t="str">
            <v xml:space="preserve">                                                                                                                                                                                                                                                               </v>
          </cell>
          <cell r="CB76" t="str">
            <v>専門職通信教育の受講通常業務の中では習得し辛い知識を身につけ、仕事の配分を考え納期を厳守する。</v>
          </cell>
          <cell r="CC76" t="str">
            <v>4</v>
          </cell>
          <cell r="CD76" t="str">
            <v>業務の合理化以外での残業削減への取り組み最適なスケジューリング作りや担当の見直しの実施により班員の残業を１０％削減する。</v>
          </cell>
          <cell r="CE76" t="str">
            <v>3</v>
          </cell>
          <cell r="CH76" t="str">
            <v>4</v>
          </cell>
          <cell r="CI76" t="str">
            <v>3</v>
          </cell>
          <cell r="CJ76" t="str">
            <v>4</v>
          </cell>
          <cell r="CK76" t="str">
            <v xml:space="preserve">20年間変わらず、変えて来れなかった生産課と経理課間の業務改善課題にメスを入れ、道筋をつけたことは(末締対応という錦の御旗があったとしても)大変なことであり、実務担当者(松井君)の努力を評価したいと思います。下期も気を緩めずフォローしていって下さい。一方で専門職としての行動はまだ発展途上であり、今後、意識を変えていく必要があります。2年目の活躍に期待しています。                                                                         </v>
          </cell>
          <cell r="CL76" t="str">
            <v>Ｂ　</v>
          </cell>
          <cell r="CN76" t="str">
            <v>Ｂ　</v>
          </cell>
          <cell r="CO76" t="str">
            <v>Ｂ　</v>
          </cell>
          <cell r="CP76" t="str">
            <v>B</v>
          </cell>
          <cell r="CQ76">
            <v>2</v>
          </cell>
          <cell r="CR76">
            <v>12</v>
          </cell>
          <cell r="CS76">
            <v>10</v>
          </cell>
        </row>
        <row r="77">
          <cell r="A77">
            <v>860029</v>
          </cell>
          <cell r="B77" t="str">
            <v>岩渕　浩人　　　　　</v>
          </cell>
          <cell r="C77">
            <v>600</v>
          </cell>
          <cell r="D77">
            <v>650</v>
          </cell>
          <cell r="E77" t="str">
            <v>情報事推本部　　　　</v>
          </cell>
          <cell r="F77">
            <v>4073</v>
          </cell>
          <cell r="G77">
            <v>6500662000</v>
          </cell>
          <cell r="H77" t="str">
            <v>沼津）経　理　部　　</v>
          </cell>
          <cell r="I77">
            <v>31</v>
          </cell>
          <cell r="J77" t="str">
            <v>主事補　　　　　</v>
          </cell>
          <cell r="K77" t="str">
            <v>有</v>
          </cell>
          <cell r="L77">
            <v>1998</v>
          </cell>
          <cell r="M77">
            <v>1</v>
          </cell>
          <cell r="N77">
            <v>1</v>
          </cell>
          <cell r="O77">
            <v>3</v>
          </cell>
          <cell r="P77">
            <v>167045</v>
          </cell>
          <cell r="Q77" t="str">
            <v>松田　丈一　　　　　</v>
          </cell>
          <cell r="R77" t="str">
            <v>課長　　　　　　　　</v>
          </cell>
          <cell r="S77">
            <v>167045</v>
          </cell>
          <cell r="T77" t="str">
            <v>松田　丈一　　　　　</v>
          </cell>
          <cell r="U77" t="str">
            <v>課長　　　　　　　　</v>
          </cell>
          <cell r="V77">
            <v>30</v>
          </cell>
          <cell r="W77" t="str">
            <v xml:space="preserve">先行投資のコスト把握に向けて先行投資は、今すぐ収益に結びつかないが、企業の永続的発展に必要なものである効果発現時期までの、週次コストをプラスして、負担能力の測定及び、効果発現後の収益を予測する。                                                                                                                                                  </v>
          </cell>
          <cell r="X77" t="str">
            <v>5</v>
          </cell>
          <cell r="Y77" t="str">
            <v xml:space="preserve">中途で転勤になったため、事業部への相談、実施にむけての検討だけで終わってしまった。非常に重要なことでもあるので、対象事業部をかえて再チャレンジしてください。成果を期待します。                                                                                                                                                                        </v>
          </cell>
          <cell r="Z77" t="str">
            <v>3</v>
          </cell>
          <cell r="AA77">
            <v>30</v>
          </cell>
          <cell r="AB77" t="str">
            <v xml:space="preserve">ＦＴＣ（海外拠点）損益の把握について海外の生産拠点の展開が、急ピッチで進められている。ＦＴＣを含めた、プリシス事業部の業績を連結ベ－スの管理を行う。                                                                                                                                                                                     </v>
          </cell>
          <cell r="AC77" t="str">
            <v>4</v>
          </cell>
          <cell r="AD77" t="str">
            <v xml:space="preserve">ＦＴＣの状況を関連各課より、よく収集されていた。これから効果を出していこうとしていた時に転勤となり、残念です。あとに残された人に対して、アドバイスがあればよろしくおねがいします。                                                                                                                                                                      </v>
          </cell>
          <cell r="AE77" t="str">
            <v>3</v>
          </cell>
          <cell r="AF77">
            <v>20</v>
          </cell>
          <cell r="AG77" t="str">
            <v xml:space="preserve">週次原価計算の実現に向けて数年前までは、想像もできなかったことだが、変化の激しい時代、損益の状況を月次よりは、週単位で管理し、判断に役立てることが必要である。週次原価計算の実現は、早ければ、早い程、競争に打勝つ基盤が強化される。                                                                                                                </v>
          </cell>
          <cell r="AH77" t="str">
            <v>4</v>
          </cell>
          <cell r="AI77" t="str">
            <v xml:space="preserve">目標を掲げ取り組んできたもののの、計画通りにすすむことができず残念です。しかしこのようなことは、沼津でも取り組めますので、継続して取り組み良い成果が上がれば各地に紹介することをかんがえるのいいかもしれません。                                                                                                                                                       </v>
          </cell>
          <cell r="AJ77" t="str">
            <v>3</v>
          </cell>
          <cell r="AK77">
            <v>20</v>
          </cell>
          <cell r="AL77" t="str">
            <v xml:space="preserve">有益な活用可能なデ－タ提供について環境の変化、事業部の実力等強み・弱みがわかるデ－タの提供を行いたい。                                                                                                                                                                                                            </v>
          </cell>
          <cell r="AM77" t="str">
            <v>3</v>
          </cell>
          <cell r="AN77" t="str">
            <v xml:space="preserve">方針を極め取り組もうとしたにとどまった。いろいろな指標作成し活用することができなかった。                                                                                                                                                                                                                   </v>
          </cell>
          <cell r="AO77" t="str">
            <v>2</v>
          </cell>
          <cell r="BT77" t="str">
            <v xml:space="preserve">                                                                                                                                                                                                                                                               </v>
          </cell>
          <cell r="BV77" t="str">
            <v xml:space="preserve">                                                                                                                                                                                                                                                               </v>
          </cell>
          <cell r="BX77" t="str">
            <v xml:space="preserve">                                                                                                                                                                                                                                                               </v>
          </cell>
          <cell r="BZ77" t="str">
            <v xml:space="preserve">                                                                                                                                                                                                                                                               </v>
          </cell>
          <cell r="CB77" t="str">
            <v>経理が、行う仕事を原点に立ち返って考える。(過去の延長線上に基づくのではなく)効果発現の明確化(レベル別管理)、先手管理のできる体制を検討する。</v>
          </cell>
          <cell r="CC77" t="str">
            <v>3</v>
          </cell>
          <cell r="CD77" t="str">
            <v>当期の目標管理に追われるだけでなく、翌期以降の戦略に役立つﾃﾞ-ﾀ収集及び経理の未来開拓の仕事を進める。</v>
          </cell>
          <cell r="CE77" t="str">
            <v>2</v>
          </cell>
          <cell r="CF77" t="str">
            <v>現行の業務を、ゼロベ－スで見直し、経理作成資料他事業部への移管を検討したい。</v>
          </cell>
          <cell r="CG77" t="str">
            <v>3</v>
          </cell>
          <cell r="CH77" t="str">
            <v>3</v>
          </cell>
          <cell r="CI77" t="str">
            <v>3</v>
          </cell>
          <cell r="CJ77" t="str">
            <v>3</v>
          </cell>
          <cell r="CK77" t="str">
            <v xml:space="preserve">途中で転勤となり、目標が計画レベルにとどまってしまった。なおＱＣ２１における顧客満足度に対する考え方は、ほんとにすばらしいものであった。今後も経理の顧客とは誰かを念頭において各種の改善改革に努力してください。                                                                                                                                                       </v>
          </cell>
          <cell r="CL77" t="str">
            <v>Ｂ　</v>
          </cell>
          <cell r="CN77" t="str">
            <v>　　</v>
          </cell>
          <cell r="CO77" t="str">
            <v>Ｂ　</v>
          </cell>
          <cell r="CP77" t="str">
            <v>A</v>
          </cell>
          <cell r="CQ77">
            <v>2</v>
          </cell>
          <cell r="CR77">
            <v>12</v>
          </cell>
          <cell r="CS77">
            <v>10</v>
          </cell>
        </row>
        <row r="78">
          <cell r="A78">
            <v>880254</v>
          </cell>
          <cell r="B78" t="str">
            <v>山内　敏昌　　　　　</v>
          </cell>
          <cell r="C78">
            <v>600</v>
          </cell>
          <cell r="D78">
            <v>650</v>
          </cell>
          <cell r="E78" t="str">
            <v>情報事推本部　　　　</v>
          </cell>
          <cell r="F78">
            <v>4073</v>
          </cell>
          <cell r="G78">
            <v>6500662000</v>
          </cell>
          <cell r="H78" t="str">
            <v>沼津）経　理　部　　</v>
          </cell>
          <cell r="I78">
            <v>31</v>
          </cell>
          <cell r="J78" t="str">
            <v>主事補　　　　　</v>
          </cell>
          <cell r="K78" t="str">
            <v>有</v>
          </cell>
          <cell r="L78">
            <v>1998</v>
          </cell>
          <cell r="M78">
            <v>1</v>
          </cell>
          <cell r="N78">
            <v>1</v>
          </cell>
          <cell r="O78">
            <v>3</v>
          </cell>
          <cell r="P78">
            <v>681023</v>
          </cell>
          <cell r="Q78" t="str">
            <v>丹羽　康　　　　　　</v>
          </cell>
          <cell r="R78" t="str">
            <v>部長　　　　　　　　</v>
          </cell>
          <cell r="S78">
            <v>641298</v>
          </cell>
          <cell r="T78" t="str">
            <v>森　紘一　　　　　　</v>
          </cell>
          <cell r="U78" t="str">
            <v>工場長　　　　　　　</v>
          </cell>
          <cell r="V78">
            <v>30</v>
          </cell>
          <cell r="W78" t="str">
            <v xml:space="preserve">・バーコードによる棚卸システム構築１０年度棚卸と同時にハード部門の設備を対象に，バーコードシールの貼りつけを実施。一部，スキャニングしたデータを元に，新規に棚卸システムを作り込む。その後，数課をピックアップしスキャナによる実地棚卸しを行う。（新システムの試運用を兼ねる）                                                                      </v>
          </cell>
          <cell r="X78" t="str">
            <v>3</v>
          </cell>
          <cell r="Y78" t="str">
            <v xml:space="preserve">期途中での目標変更ではあるが、他部門とのDB一元化は、是非達成してもらいたい。又バ-コ-ドによる棚卸しの実施は過去よりの課題でもある為、絶対実行する事                                                                                                                                                                                    </v>
          </cell>
          <cell r="Z78" t="str">
            <v>3</v>
          </cell>
          <cell r="AA78">
            <v>25</v>
          </cell>
          <cell r="AB78" t="str">
            <v xml:space="preserve">・ハード部門新規取得自動化決算日程短縮，末締対応をにらみ，ハード部門新規取得のデータ化を図り，新規取得業務の前倒し及び決算時の取得金額確定の短時間化を図る。（新規取得情報のデータ化はソフト部門を対象に一部実施済）                                                                                                                                </v>
          </cell>
          <cell r="AC78" t="str">
            <v>3</v>
          </cell>
          <cell r="AD78" t="str">
            <v xml:space="preserve">新規取得分の100%デ-タ化は、評価出来る。下期は、運用面で是非実施して貰いたい。                                                                                                                                                                                                                      </v>
          </cell>
          <cell r="AE78" t="str">
            <v>3</v>
          </cell>
          <cell r="AF78">
            <v>20</v>
          </cell>
          <cell r="AG78" t="str">
            <v xml:space="preserve">・沼津工場における設備管理元（制度）の整備現在，設備管理の主管課は対象設備により異なっており,中には主管課のはっきりしない設備等も存在する。これらを含め,制度として明文化されていない部分が多いので,設備の種類別主管課等,関係部署との調整を含め,整備して行きたい。                                                                                   </v>
          </cell>
          <cell r="AH78" t="str">
            <v>3</v>
          </cell>
          <cell r="AI78" t="str">
            <v xml:space="preserve">目標を掲げた事に対し、着実に実行するという実行力を早期に身につけて欲しい。                                                                                                                                                                                                                          </v>
          </cell>
          <cell r="AJ78" t="str">
            <v>3</v>
          </cell>
          <cell r="AK78">
            <v>15</v>
          </cell>
          <cell r="AL78" t="str">
            <v xml:space="preserve">・非デイリー業務のマニュアル化固定資産業務の中には,決算,予算,稟議の処理等,デイリー的なもの以外に,年一回作成する資料等が多い。これらをはっきりとマニュアル化し,担当の交替等あった場合にもスムースに移行できる環境を整備したい。                                                                                                                      </v>
          </cell>
          <cell r="AM78" t="str">
            <v>3</v>
          </cell>
          <cell r="AN78" t="str">
            <v xml:space="preserve">前項でも述べたが、木目細かいスケジュ-ルを立て、実行(結果を出す)する事。                                                                                                                                                                                                                          </v>
          </cell>
          <cell r="AO78" t="str">
            <v>2</v>
          </cell>
          <cell r="AP78">
            <v>10</v>
          </cell>
          <cell r="AQ78" t="str">
            <v xml:space="preserve">・ホームページ上の固定資産関係コンテンツの集約現在,経理部ホームページ上に,各種固定資産関係資料は分散化されており,経理固定資産担当者はもとより各課設備係の方々にとっても使い勝手が良くない。この際,固定資産関係のコンテンツは集約して,一つの入り口から全てを網羅出来るようにする。                                                                   </v>
          </cell>
          <cell r="AR78" t="str">
            <v>3</v>
          </cell>
          <cell r="AS78" t="str">
            <v xml:space="preserve">今後の結果に期待する。                                                                                                                                                                                                                                                    </v>
          </cell>
          <cell r="AT78" t="str">
            <v>3</v>
          </cell>
          <cell r="BT78" t="str">
            <v xml:space="preserve">推進状態である事は、確認しましたが、要は実行出来たかどうか?です。今後の強力な推進を期待します。                                                                                                                                                                                                               </v>
          </cell>
          <cell r="BU78" t="str">
            <v>3</v>
          </cell>
          <cell r="BV78" t="str">
            <v xml:space="preserve">従来の固定資産業務担当のみではなく、新規業務を理解しこなした成果は評価したい。今後も積極的に新規業務への取り組みを期待する。                                                                                                                                                                                                 </v>
          </cell>
          <cell r="BW78" t="str">
            <v>4</v>
          </cell>
          <cell r="BX78" t="str">
            <v xml:space="preserve">不健全資産の撲滅ヘ向け、前向きに対応した事は、成果として認めます。今後もこの姿勢を積極的に活かして下さい。                                                                                                                                                                                                          </v>
          </cell>
          <cell r="BY78" t="str">
            <v>3</v>
          </cell>
          <cell r="BZ78" t="str">
            <v xml:space="preserve">                                                                                                                                                                                                                                                               </v>
          </cell>
          <cell r="CB78" t="str">
            <v>html等イントラネット系の言語を習得し,固定資産業務のブラウザ展開(オープン化)を推進する。</v>
          </cell>
          <cell r="CC78" t="str">
            <v>3</v>
          </cell>
          <cell r="CD78" t="str">
            <v>MS-POWERPOINT(97/下期に基礎を習得)を日常的に駆使してプレゼンテーションが行えるレベルへ持って行きたい。</v>
          </cell>
          <cell r="CE78" t="str">
            <v>3</v>
          </cell>
          <cell r="CF78" t="str">
            <v>TOEICをにらんだ英語学習を計画的に行い,98/上期末630,98/下期末670をめざす。</v>
          </cell>
          <cell r="CG78" t="str">
            <v>4</v>
          </cell>
          <cell r="CH78" t="str">
            <v>3</v>
          </cell>
          <cell r="CI78" t="str">
            <v>3</v>
          </cell>
          <cell r="CJ78" t="str">
            <v>3</v>
          </cell>
          <cell r="CK78" t="str">
            <v xml:space="preserve">全体的には、進捗している事と認識しているが、目標達成には、一段の努力が必須と考える。下期には、是非念願の目標達成を実行して貰いたい。                                                                                                                                                                                             </v>
          </cell>
          <cell r="CL78" t="str">
            <v>Ｂ　</v>
          </cell>
          <cell r="CM78" t="str">
            <v>目標達成にさらなる努力を期待する。</v>
          </cell>
          <cell r="CN78" t="str">
            <v>Ｂ　</v>
          </cell>
          <cell r="CO78" t="str">
            <v>Ｂ　</v>
          </cell>
          <cell r="CP78" t="str">
            <v>C</v>
          </cell>
          <cell r="CQ78">
            <v>2</v>
          </cell>
          <cell r="CR78">
            <v>12</v>
          </cell>
          <cell r="CS78">
            <v>10</v>
          </cell>
        </row>
        <row r="79">
          <cell r="A79">
            <v>834406</v>
          </cell>
          <cell r="B79" t="str">
            <v>増野　広明　　　　　</v>
          </cell>
          <cell r="C79">
            <v>600</v>
          </cell>
          <cell r="D79">
            <v>650</v>
          </cell>
          <cell r="E79" t="str">
            <v>情報事推本部　　　　</v>
          </cell>
          <cell r="F79">
            <v>2572</v>
          </cell>
          <cell r="G79">
            <v>6500721000</v>
          </cell>
          <cell r="H79" t="str">
            <v>熊谷）総務部　　　　</v>
          </cell>
          <cell r="I79">
            <v>31</v>
          </cell>
          <cell r="J79" t="str">
            <v>主事補　　　　　</v>
          </cell>
          <cell r="K79" t="str">
            <v>　</v>
          </cell>
          <cell r="L79">
            <v>1998</v>
          </cell>
          <cell r="M79">
            <v>1</v>
          </cell>
          <cell r="N79">
            <v>1</v>
          </cell>
          <cell r="O79">
            <v>3</v>
          </cell>
          <cell r="P79">
            <v>651060</v>
          </cell>
          <cell r="Q79" t="str">
            <v>金井　敏夫　　　　　</v>
          </cell>
          <cell r="R79" t="str">
            <v>担当部長　　　　　　</v>
          </cell>
          <cell r="S79">
            <v>611156</v>
          </cell>
          <cell r="T79" t="str">
            <v>斉藤　寮治　　　　　</v>
          </cell>
          <cell r="U79" t="str">
            <v>部長　　　　　　　　</v>
          </cell>
          <cell r="V79">
            <v>30</v>
          </cell>
          <cell r="W79" t="str">
            <v xml:space="preserve">９８年１０月度開始予定の、決算月末締切日対応のスムーズな移行の為に、事業部門・システム課・ＳＳＧ等、関連部門とタイアップをとって、問題点・運用の検討及び、対応を図る（熊谷工場内では、毎月１回以上のＷＧを開催し、問題点の洗い出し・対策を検討する）。                                                                                              </v>
          </cell>
          <cell r="X79" t="str">
            <v>4</v>
          </cell>
          <cell r="Y79" t="str">
            <v xml:space="preserve">熊谷工場ＷＧ事務局として、工場内・ＳＳＧと連携して準備と問題点への対応・対策に良く取り組んだ。結果としては毎月の突発的な要因によりエラ－低減は計画通りには行かなかったが、潜在的な要因が顕在化し、今後への改善手段等を導き出せた効果は大きく、今後に期待できる。然しＢＰＲの観点からは、更なる意識改革が必要であり、浸透活動の継続対応を行って下さい。                                                                                    </v>
          </cell>
          <cell r="Z79" t="str">
            <v>4</v>
          </cell>
          <cell r="AA79">
            <v>30</v>
          </cell>
          <cell r="AB79" t="str">
            <v xml:space="preserve">ＳＳＧ新固定資産システムへの参画・個別固定資産システム（予算実績管理・マニュアル撲滅・バ－コード／小額固定資産棚卸実施）のレベルアップ・一般会計業務の改善を図る。                                                                                                                                                                              </v>
          </cell>
          <cell r="AC79" t="str">
            <v>4</v>
          </cell>
          <cell r="AD79" t="str">
            <v xml:space="preserve">固定資産業務の合理化遅れが目立つ。又、棚卸しフォロ－結果が不十分であり下期に向けて是非年間計画の　達成を期待するし、実施せねばなりません。                                                                                                                                                                                          </v>
          </cell>
          <cell r="AE79" t="str">
            <v>3</v>
          </cell>
          <cell r="AF79">
            <v>20</v>
          </cell>
          <cell r="AG79" t="str">
            <v xml:space="preserve">業務マニュアル・税務勉強会資料作成による、グループ員のスキルアップと、事業部門への経理知識人材教育を実施する。又、人員削減状態に於いての、業務平準化を目的として業務の分散化、オールラウンドプレイヤーを育成する為に、業務のローテイションを図る。                                                                                                  </v>
          </cell>
          <cell r="AH79" t="str">
            <v>4</v>
          </cell>
          <cell r="AI79" t="str">
            <v xml:space="preserve">全般的に計画の実施遅れがあった。計画よりも前進して対応する姿勢が無いとスキルアップ成果は不十分になりがちです。業務マニアルの全員理解感もいまいち。業務の平準化・分散化も更に推進し、部下の活用と指導的立場で強力に会計班を改革して欲しい。                                                                                                                                          </v>
          </cell>
          <cell r="AJ79" t="str">
            <v>3</v>
          </cell>
          <cell r="AK79">
            <v>20</v>
          </cell>
          <cell r="AL79" t="str">
            <v xml:space="preserve">９８年４月１日施行税制改正を、スムーズに決算に反映させることと、西暦２０００年対応及び、人員異動に向けての、一般会計班・原価班を問わず固有システムの洗い出し・維持・再構築をする。                                                                                                                                                                  </v>
          </cell>
          <cell r="AM79" t="str">
            <v>4</v>
          </cell>
          <cell r="AN79" t="str">
            <v xml:space="preserve">税法の内容、改正への真の理解と素早い反応が必要。このことから部下・関係部門への指示と正しい会計処理の確認を行って下さい。　　　　　２０００年問題へも早めの洗い出しと、システム企画をリ－ドする対応を図って対処を（下期継続テ－マ）。                                                                                                                                             </v>
          </cell>
          <cell r="AO79" t="str">
            <v>3</v>
          </cell>
          <cell r="BT79" t="str">
            <v xml:space="preserve">フレキシブルに対応出来るシステムの確立が必要。                                                                                                                                                                                                                                        </v>
          </cell>
          <cell r="BU79" t="str">
            <v>3</v>
          </cell>
          <cell r="BV79" t="str">
            <v xml:space="preserve">事前対応。準備が完了したが、事務所のレイアウトの再検討を進めて欲しい。                                                                                                                                                                                                                            </v>
          </cell>
          <cell r="BW79" t="str">
            <v>3</v>
          </cell>
          <cell r="BX79" t="str">
            <v xml:space="preserve">きめ細かな分析・管理資料の作成と提供を事業部に対して実施した点と、総務部内にも活用し、意識向上を図った事が良かった。                                                                                                                                                                                                     </v>
          </cell>
          <cell r="BY79" t="str">
            <v>4</v>
          </cell>
          <cell r="BZ79" t="str">
            <v xml:space="preserve">                                                                                                                                                                                                                                                               </v>
          </cell>
          <cell r="CB79" t="str">
            <v>税務対応に関する書物の解読</v>
          </cell>
          <cell r="CC79" t="str">
            <v>3</v>
          </cell>
          <cell r="CD79" t="str">
            <v>支払業務・現金出納業務・固定資産業務等、一般会計業務の更なる習得</v>
          </cell>
          <cell r="CE79" t="str">
            <v>4</v>
          </cell>
          <cell r="CH79" t="str">
            <v>3</v>
          </cell>
          <cell r="CI79" t="str">
            <v>3</v>
          </cell>
          <cell r="CK79" t="str">
            <v xml:space="preserve">一般会計全般の業務と課題に良く対応した努力は認めるが、目標項目成果は今後に負うところが多い。更なる努力と専門職としての自覚と責任をもった行動により、リ－ダ－としての裁量を磨いて下さい。尚、班内コミニュケ－ション向上の為には部下への現状説明・問題点の認識・指示事項確認等を班内打合会を随時開催して、班員の意識合わせを実施すること。                                                                                           </v>
          </cell>
          <cell r="CL79" t="str">
            <v>Ｂ　</v>
          </cell>
          <cell r="CM79" t="str">
            <v>転勤後、職場生活にも慣れ、日々、積極的に精進し成果を上げている点を評価する。リ－ダ－として、今後とも良く班員をまとめ工場経理の効率化に向け、大いに活躍してほしい。</v>
          </cell>
          <cell r="CN79" t="str">
            <v>Ｂ　</v>
          </cell>
          <cell r="CO79" t="str">
            <v>Ｂ　</v>
          </cell>
          <cell r="CP79" t="str">
            <v>B</v>
          </cell>
          <cell r="CQ79">
            <v>2</v>
          </cell>
          <cell r="CR79">
            <v>12</v>
          </cell>
          <cell r="CS79">
            <v>10</v>
          </cell>
        </row>
        <row r="80">
          <cell r="A80">
            <v>850194</v>
          </cell>
          <cell r="B80" t="str">
            <v>百村　健　　　　　　</v>
          </cell>
          <cell r="C80">
            <v>600</v>
          </cell>
          <cell r="D80">
            <v>650</v>
          </cell>
          <cell r="E80" t="str">
            <v>情報事推本部　　　　</v>
          </cell>
          <cell r="F80">
            <v>2572</v>
          </cell>
          <cell r="G80">
            <v>6500721000</v>
          </cell>
          <cell r="H80" t="str">
            <v>熊谷）総務部　　　　</v>
          </cell>
          <cell r="I80">
            <v>31</v>
          </cell>
          <cell r="J80" t="str">
            <v>主事補　　　　　</v>
          </cell>
          <cell r="K80" t="str">
            <v>有</v>
          </cell>
          <cell r="L80">
            <v>1998</v>
          </cell>
          <cell r="M80">
            <v>1</v>
          </cell>
          <cell r="N80">
            <v>2</v>
          </cell>
          <cell r="O80">
            <v>3</v>
          </cell>
          <cell r="P80">
            <v>651060</v>
          </cell>
          <cell r="Q80" t="str">
            <v>金井　敏夫　　　　　</v>
          </cell>
          <cell r="R80" t="str">
            <v>担当部長　　　　　　</v>
          </cell>
          <cell r="S80">
            <v>611156</v>
          </cell>
          <cell r="T80" t="str">
            <v>斉藤　寮治　　　　　</v>
          </cell>
          <cell r="U80" t="str">
            <v>部長　　　　　　　　</v>
          </cell>
          <cell r="V80">
            <v>40</v>
          </cell>
          <cell r="W80" t="str">
            <v xml:space="preserve">決算月末締め対応                                                                                                                                                                                                                                                       </v>
          </cell>
          <cell r="X80" t="str">
            <v>4</v>
          </cell>
          <cell r="Y80" t="str">
            <v xml:space="preserve">目前に迫った中で引き継いだ課題とクリ－ンデ－タ作成システムを良く理解して短期間に完成できた。　　　　　　今後は末端の意識高揚の為に現場の指導を率先して行い、確実な原価計算が出来る様に計画日程の厳守を。                                                                                                                                                           </v>
          </cell>
          <cell r="Z80" t="str">
            <v>4</v>
          </cell>
          <cell r="AA80">
            <v>40</v>
          </cell>
          <cell r="AB80" t="str">
            <v xml:space="preserve">部員のスキルアップと人材育成１．経理Ｇ内教育の推進２．他部門に対する経理知識教育に実施                                                                                                                                                                                                                    </v>
          </cell>
          <cell r="AC80" t="str">
            <v>4</v>
          </cell>
          <cell r="AD80" t="str">
            <v xml:space="preserve">短期間内で、前任者の計画遅延内容を良く挽回した。然しながら新の成果はＧ員の理解と日常業内での活用にある。実施はその手段に過ぎないのであるから部下をＯＪＴの中でフォロ－教育して欲しい。　　　　　　　　　　　　　　幹部社員への勉強会も基本の再理解程度にとどまっており、引き続きテ－マを絞った重点事項別教育を継続実施のこと。                                                                                                </v>
          </cell>
          <cell r="AE80" t="str">
            <v>3</v>
          </cell>
          <cell r="AF80">
            <v>20</v>
          </cell>
          <cell r="AG80" t="str">
            <v xml:space="preserve">転勤に伴う業務引き継ぎ                                                                                                                                                                                                                                                    </v>
          </cell>
          <cell r="AH80" t="str">
            <v>3</v>
          </cell>
          <cell r="AI80" t="str">
            <v xml:space="preserve">当初計画スケジュ－ルの遵守が課題。全体掌握から具体的指示と指導のできるものとして下さい。                                                                                                                                                                                                                   </v>
          </cell>
          <cell r="AJ80" t="str">
            <v>3</v>
          </cell>
          <cell r="BT80" t="str">
            <v xml:space="preserve">合理化活動とタイアップした経理原価の提供と目標原価との乖離を分析して有用な原価資料の提供に心掛けて欲しい。                                                                                                                                                                                                          </v>
          </cell>
          <cell r="BU80" t="str">
            <v>3</v>
          </cell>
          <cell r="BV80" t="str">
            <v xml:space="preserve">                                                                                                                                                                                                                                                               </v>
          </cell>
          <cell r="BX80" t="str">
            <v xml:space="preserve">                                                                                                                                                                                                                                                               </v>
          </cell>
          <cell r="BZ80" t="str">
            <v xml:space="preserve">                                                                                                                                                                                                                                                               </v>
          </cell>
          <cell r="CC80" t="str">
            <v>3</v>
          </cell>
          <cell r="CH80" t="str">
            <v>3</v>
          </cell>
          <cell r="CI80" t="str">
            <v>3</v>
          </cell>
          <cell r="CJ80" t="str">
            <v>3</v>
          </cell>
          <cell r="CK80" t="str">
            <v xml:space="preserve">２／４期の評価としては、沼津工場での会計業務から製造原価計算へと大きく業務内容は変わったが班内チ－フとして又原価計算担当として不慣れな事項は多々あった様であるが、良く対処した。専門職としては、リ－ダ－シップを発揮して部下とのコミニュケ－ョンを図る事。又、報告・連絡・相談の基本スタンスによって業務を遂行して下さい。尚、１／４期の評価は沼津工場・経理部でありこの評価には含みません。                                                                 </v>
          </cell>
          <cell r="CL80" t="str">
            <v>Ｂ　</v>
          </cell>
          <cell r="CM80" t="str">
            <v>新しい職場環境での生活ですが、専門職として、大いなる主体性を持ち、目標以上の成果を上げて工場の活性化に繋げてほしい。</v>
          </cell>
          <cell r="CN80" t="str">
            <v>Ｂ　</v>
          </cell>
          <cell r="CO80" t="str">
            <v>Ｂ　</v>
          </cell>
          <cell r="CP80" t="str">
            <v>A</v>
          </cell>
          <cell r="CQ80">
            <v>2</v>
          </cell>
          <cell r="CR80">
            <v>12</v>
          </cell>
          <cell r="CS80">
            <v>10</v>
          </cell>
        </row>
        <row r="81">
          <cell r="A81">
            <v>812819</v>
          </cell>
          <cell r="B81" t="str">
            <v>良知　幸樹　　　　　</v>
          </cell>
          <cell r="C81">
            <v>600</v>
          </cell>
          <cell r="D81">
            <v>650</v>
          </cell>
          <cell r="E81" t="str">
            <v>情報事推本部　　　　</v>
          </cell>
          <cell r="F81">
            <v>156</v>
          </cell>
          <cell r="G81">
            <v>6500843360</v>
          </cell>
          <cell r="H81" t="str">
            <v>明石・総務）経　理　</v>
          </cell>
          <cell r="I81">
            <v>31</v>
          </cell>
          <cell r="J81" t="str">
            <v>主事補　　　　　</v>
          </cell>
          <cell r="K81" t="str">
            <v>無</v>
          </cell>
          <cell r="L81">
            <v>1998</v>
          </cell>
          <cell r="M81">
            <v>1</v>
          </cell>
          <cell r="N81">
            <v>1</v>
          </cell>
          <cell r="O81">
            <v>3</v>
          </cell>
          <cell r="P81">
            <v>167045</v>
          </cell>
          <cell r="Q81" t="str">
            <v>松田　丈一　　　　　</v>
          </cell>
          <cell r="R81" t="str">
            <v>課長　　　　　　　　</v>
          </cell>
          <cell r="S81">
            <v>690057</v>
          </cell>
          <cell r="T81" t="str">
            <v>和田浜　敏成　　　　</v>
          </cell>
          <cell r="U81" t="str">
            <v>部長　　　　　　　　</v>
          </cell>
          <cell r="V81">
            <v>50</v>
          </cell>
          <cell r="W81" t="str">
            <v xml:space="preserve">海外代行調達に係わる処理方法の改善による請求額の実費化及び管理強化                                                                                                                                                                                                                              </v>
          </cell>
          <cell r="X81" t="str">
            <v>3</v>
          </cell>
          <cell r="Y81" t="str">
            <v xml:space="preserve">提案依頼は積極的に行ってはいるものの、依頼後の指導教育改善施策が具体的に行動として表れていない。フォロー体制をもう少し身につけることと　業務に対してスピードアツプを要望します。                                                                                                                                                                       </v>
          </cell>
          <cell r="Z81" t="str">
            <v>3</v>
          </cell>
          <cell r="AA81">
            <v>30</v>
          </cell>
          <cell r="AB81" t="str">
            <v xml:space="preserve">物流費の計上／支払業務一括化（川崎移管）（現状調査及び分担の明確化）１）販売直接費物流費                                                                                                                                                                                                                   </v>
          </cell>
          <cell r="AC81" t="str">
            <v>3</v>
          </cell>
          <cell r="AD81" t="str">
            <v xml:space="preserve">業務の改善効率化に役立てた。ＦＪＬとＦＪとの物流費本来の検収のしかたを全社レベルで考えるいい時期です。来期に検討して下さい。                                                                                                                                                                                                 </v>
          </cell>
          <cell r="AE81" t="str">
            <v>3</v>
          </cell>
          <cell r="AF81">
            <v>20</v>
          </cell>
          <cell r="AG81" t="str">
            <v xml:space="preserve">物流費の計上／支払業務一括化（川崎移管）－－上記に続き更なる業務の合理化（現状分析及び具体的施策の検討提案）２）一般物流費（ＥＸ，ＱＨ），稟議等－－－９８下～９９上移管予定                                                                                                                                                                        </v>
          </cell>
          <cell r="AH81" t="str">
            <v>3</v>
          </cell>
          <cell r="AI81" t="str">
            <v xml:space="preserve">四国以外についても適用を検討してはどうだったか。                                                                                                                                                                                                                                       </v>
          </cell>
          <cell r="AJ81" t="str">
            <v>3</v>
          </cell>
          <cell r="BT81" t="str">
            <v xml:space="preserve">今後版式したもの関連各課に提案と具体的施策持ちかけるように。                                                                                                                                                                                                                                 </v>
          </cell>
          <cell r="BU81" t="str">
            <v>3</v>
          </cell>
          <cell r="BV81" t="str">
            <v xml:space="preserve">                                                                                                                                                                                                                                                               </v>
          </cell>
          <cell r="BX81" t="str">
            <v xml:space="preserve">                                                                                                                                                                                                                                                               </v>
          </cell>
          <cell r="BZ81" t="str">
            <v xml:space="preserve">                                                                                                                                                                                                                                                               </v>
          </cell>
          <cell r="CB81" t="str">
            <v>中堅社員教育に積極的に参加し，自己啓発を計り，リーダーシップを発揮できるようにする。</v>
          </cell>
          <cell r="CC81" t="str">
            <v>3</v>
          </cell>
          <cell r="CD81" t="str">
            <v>輸出取引に係わる基礎知識の習得を行い，現状の問題点の把握と今後の改善策に役立たせる。</v>
          </cell>
          <cell r="CE81" t="str">
            <v>3</v>
          </cell>
          <cell r="CH81" t="str">
            <v>3</v>
          </cell>
          <cell r="CI81" t="str">
            <v>2</v>
          </cell>
          <cell r="CJ81" t="str">
            <v>3</v>
          </cell>
          <cell r="CK81" t="str">
            <v xml:space="preserve">現状分析はよくおこなっているものの、その後の指導・教育が少し不足している。また、業務遂行上のスピードアップ・スタートダッシュにも力を入れてマイペースの考えは排除するようにして下さい。                                                                                                                                                                    </v>
          </cell>
          <cell r="CL81" t="str">
            <v>Ｂ　</v>
          </cell>
          <cell r="CN81" t="str">
            <v>Ｂ　</v>
          </cell>
          <cell r="CO81" t="str">
            <v>Ｂ　</v>
          </cell>
          <cell r="CP81" t="str">
            <v>C</v>
          </cell>
          <cell r="CQ81">
            <v>2</v>
          </cell>
          <cell r="CR81">
            <v>12</v>
          </cell>
          <cell r="CS81">
            <v>10</v>
          </cell>
        </row>
        <row r="82">
          <cell r="A82">
            <v>850078</v>
          </cell>
          <cell r="B82" t="str">
            <v>菊地　昭一　　　　　</v>
          </cell>
          <cell r="C82">
            <v>600</v>
          </cell>
          <cell r="D82">
            <v>650</v>
          </cell>
          <cell r="E82" t="str">
            <v>情報事推本部　　　　</v>
          </cell>
          <cell r="F82">
            <v>156</v>
          </cell>
          <cell r="G82">
            <v>6500843360</v>
          </cell>
          <cell r="H82" t="str">
            <v>明石・総務）経　理　</v>
          </cell>
          <cell r="I82">
            <v>31</v>
          </cell>
          <cell r="J82" t="str">
            <v>主事補　　　　　</v>
          </cell>
          <cell r="K82" t="str">
            <v>有</v>
          </cell>
          <cell r="L82">
            <v>1998</v>
          </cell>
          <cell r="M82">
            <v>1</v>
          </cell>
          <cell r="N82">
            <v>1</v>
          </cell>
          <cell r="O82">
            <v>3</v>
          </cell>
          <cell r="P82">
            <v>167045</v>
          </cell>
          <cell r="Q82" t="str">
            <v>松田　丈一　　　　　</v>
          </cell>
          <cell r="R82" t="str">
            <v>課長　　　　　　　　</v>
          </cell>
          <cell r="S82">
            <v>690057</v>
          </cell>
          <cell r="T82" t="str">
            <v>和田浜　敏成　　　　</v>
          </cell>
          <cell r="U82" t="str">
            <v>部長　　　　　　　　</v>
          </cell>
          <cell r="V82">
            <v>40</v>
          </cell>
          <cell r="W82" t="str">
            <v xml:space="preserve">Ｗｅｅｋｌｙにデ－タを収集し、吸収及び歩留の算出を可能にし、当月の状況を早期に把握するとともに、早期対策可能な資料を提供する。又、次月以降の損益予測の精度を向上させる。                                                                                                                                                                           </v>
          </cell>
          <cell r="X82" t="str">
            <v>4</v>
          </cell>
          <cell r="Y82" t="str">
            <v xml:space="preserve">予測精度の向上に向けて取り組んではいるものの　今一歩の感あり。精度アップにつながる提案をどしどし事業部に投げかけるとりくみをして下さい。                                                                                                                                                                                           </v>
          </cell>
          <cell r="Z82" t="str">
            <v>3</v>
          </cell>
          <cell r="AA82">
            <v>30</v>
          </cell>
          <cell r="AB82" t="str">
            <v xml:space="preserve">評価方法の見直し直接材料費と間接材料費の切り分け見直し（倉庫管理方法の見直し）加工費レ－ト設定方法の見直し（ＬＳＱの考え方等）                                                                                                                                                                                                </v>
          </cell>
          <cell r="AC82" t="str">
            <v>4</v>
          </cell>
          <cell r="AD82" t="str">
            <v xml:space="preserve">検討のみにおわってしまった。来期に再度チャレンジして下さい。                                                                                                                                                                                                                                 </v>
          </cell>
          <cell r="AE82" t="str">
            <v>2</v>
          </cell>
          <cell r="AF82">
            <v>30</v>
          </cell>
          <cell r="AG82" t="str">
            <v xml:space="preserve">月末締め対応決算業務の簡素化（入手資料のリストアップ及び対応、デ－タの受け渡し方法の改善等）                                                                                                                                                                                                                 </v>
          </cell>
          <cell r="AH82" t="str">
            <v>3</v>
          </cell>
          <cell r="AI82" t="str">
            <v xml:space="preserve">電子化されたものの成果としては標準的なものに終わってしまっている。他にも適用すべきものがないか検討下さい。                                                                                                                                                                                                          </v>
          </cell>
          <cell r="AJ82" t="str">
            <v>3</v>
          </cell>
          <cell r="BT82" t="str">
            <v xml:space="preserve">経験を生かして取り組んでくれた。                                                                                                                                                                                                                                               </v>
          </cell>
          <cell r="BU82" t="str">
            <v>3</v>
          </cell>
          <cell r="BV82" t="str">
            <v xml:space="preserve">                                                                                                                                                                                                                                                               </v>
          </cell>
          <cell r="BX82" t="str">
            <v xml:space="preserve">                                                                                                                                                                                                                                                               </v>
          </cell>
          <cell r="BZ82" t="str">
            <v xml:space="preserve">                                                                                                                                                                                                                                                               </v>
          </cell>
          <cell r="CB82" t="str">
            <v>リ－ダシップ及び行動力の向上（講習会への参加・事業部との積極的打合せ）</v>
          </cell>
          <cell r="CC82" t="str">
            <v>3</v>
          </cell>
          <cell r="CD82" t="str">
            <v>製品知識等専門知識の向上（積極的現場視察）</v>
          </cell>
          <cell r="CE82" t="str">
            <v>3</v>
          </cell>
          <cell r="CH82" t="str">
            <v>3</v>
          </cell>
          <cell r="CI82" t="str">
            <v>2</v>
          </cell>
          <cell r="CJ82" t="str">
            <v>3</v>
          </cell>
          <cell r="CK82" t="str">
            <v xml:space="preserve">予測損益があまり芳しくなかったが、低操業時にやらなければいけなことを痛感したと思う。今後はこれを生かした業務改革に取り組んでください。                                                                                                                                                                                            </v>
          </cell>
          <cell r="CL82" t="str">
            <v>Ｂ　</v>
          </cell>
          <cell r="CN82" t="str">
            <v>Ｂ　</v>
          </cell>
          <cell r="CO82" t="str">
            <v>Ｂ　</v>
          </cell>
          <cell r="CP82" t="str">
            <v>B</v>
          </cell>
          <cell r="CQ82">
            <v>2</v>
          </cell>
          <cell r="CR82">
            <v>12</v>
          </cell>
          <cell r="CS82">
            <v>10</v>
          </cell>
        </row>
        <row r="83">
          <cell r="A83">
            <v>860016</v>
          </cell>
          <cell r="B83" t="str">
            <v>石丸　清三　　　　　</v>
          </cell>
          <cell r="C83">
            <v>600</v>
          </cell>
          <cell r="D83">
            <v>650</v>
          </cell>
          <cell r="E83" t="str">
            <v>情報事推本部　　　　</v>
          </cell>
          <cell r="F83">
            <v>1565</v>
          </cell>
          <cell r="G83">
            <v>6500180000</v>
          </cell>
          <cell r="H83" t="str">
            <v>情報）経理部　　　　</v>
          </cell>
          <cell r="I83">
            <v>31</v>
          </cell>
          <cell r="J83" t="str">
            <v>主事補　　　　　</v>
          </cell>
          <cell r="K83" t="str">
            <v>有</v>
          </cell>
          <cell r="L83">
            <v>1998</v>
          </cell>
          <cell r="M83">
            <v>1</v>
          </cell>
          <cell r="N83">
            <v>1</v>
          </cell>
          <cell r="O83">
            <v>3</v>
          </cell>
          <cell r="P83">
            <v>780701</v>
          </cell>
          <cell r="Q83" t="str">
            <v>伊藤　卓男　　　　　</v>
          </cell>
          <cell r="R83" t="str">
            <v>担当課長　　　　　　</v>
          </cell>
          <cell r="S83">
            <v>730495</v>
          </cell>
          <cell r="T83" t="str">
            <v>八田　健一　　　　　</v>
          </cell>
          <cell r="U83" t="str">
            <v>統括部長　　　　　　</v>
          </cell>
          <cell r="V83">
            <v>90</v>
          </cell>
          <cell r="W83" t="str">
            <v xml:space="preserve">輸出損益(実績)の事業部別把握の開始。決算説明書用として,上期予算並びに4～7月の実績を事業部別に展開する。又,事業部単位で国内/海外分を比較できる資料を作成する。                                                                                                                                                                             </v>
          </cell>
          <cell r="X83" t="str">
            <v>3</v>
          </cell>
          <cell r="Y83" t="str">
            <v xml:space="preserve">予定どうり4月度より逆上り、ビジネスユニット別に国内/海外別に損益を分離を実施。                                                                                                                                                                                                                       </v>
          </cell>
          <cell r="Z83" t="str">
            <v>3</v>
          </cell>
          <cell r="AA83">
            <v>10</v>
          </cell>
          <cell r="AB83" t="str">
            <v xml:space="preserve">FCPA,FELｸﾞﾙ-ﾌﾟの事業構造分析を開始。国営本と連携して基礎資料(組織図,B/S,P/L,C/F,機種別ｸﾞﾛｽﾏ-ｼﾞﾝ,機種別損益,機種別在庫等)並びに入手ｽｹｼﾞｭ-ﾙ設定等の体制固めを始める。                                                                                                                                                      </v>
          </cell>
          <cell r="AC83" t="str">
            <v>3</v>
          </cell>
          <cell r="AD83" t="str">
            <v xml:space="preserve">具体的な成果が上期において見られない。下期の積極的な活動と成果を期待する。                                                                                                                                                                                                                          </v>
          </cell>
          <cell r="AE83" t="str">
            <v>2</v>
          </cell>
          <cell r="BT83" t="str">
            <v xml:space="preserve">                                                                                                                                                                                                                                                               </v>
          </cell>
          <cell r="BU83" t="str">
            <v>2</v>
          </cell>
          <cell r="BV83" t="str">
            <v xml:space="preserve">                                                                                                                                                                                                                                                               </v>
          </cell>
          <cell r="BX83" t="str">
            <v xml:space="preserve">                                                                                                                                                                                                                                                               </v>
          </cell>
          <cell r="BZ83" t="str">
            <v xml:space="preserve">                                                                                                                                                                                                                                                               </v>
          </cell>
          <cell r="CB83" t="str">
            <v>長野工場にて98年下期予算編成作業に参加することで,製造損益の考え方を学びたい。</v>
          </cell>
          <cell r="CC83" t="str">
            <v>3</v>
          </cell>
          <cell r="CD83" t="str">
            <v>前の職場では文章を作る業務が多かった為,EXCELは基本的な使い方しか知らない。ついては,EXCELの知識を決算/予算業務の中で深めたい。</v>
          </cell>
          <cell r="CE83" t="str">
            <v>3</v>
          </cell>
          <cell r="CH83" t="str">
            <v>4</v>
          </cell>
          <cell r="CK83" t="str">
            <v xml:space="preserve">4月21日～6月20日財務部での評価C6月21日～9月20日(内.一カ月間半長野工場にて研修)情報での評価B総合評価Ｃ                                                                                                                                                                                                    </v>
          </cell>
          <cell r="CL83" t="str">
            <v>Ｃ　</v>
          </cell>
          <cell r="CN83" t="str">
            <v>Ｃ　</v>
          </cell>
          <cell r="CO83" t="str">
            <v>Ｃ　</v>
          </cell>
          <cell r="CP83" t="str">
            <v>C</v>
          </cell>
          <cell r="CQ83">
            <v>2</v>
          </cell>
          <cell r="CR83">
            <v>12</v>
          </cell>
          <cell r="CS83">
            <v>10</v>
          </cell>
        </row>
        <row r="84">
          <cell r="A84">
            <v>850194</v>
          </cell>
          <cell r="B84" t="str">
            <v>百村　健　　　　　　</v>
          </cell>
          <cell r="C84">
            <v>600</v>
          </cell>
          <cell r="D84">
            <v>650</v>
          </cell>
          <cell r="E84" t="str">
            <v>情報事推本部　　　　</v>
          </cell>
          <cell r="F84">
            <v>2572</v>
          </cell>
          <cell r="G84">
            <v>6500721000</v>
          </cell>
          <cell r="H84" t="str">
            <v>熊谷）総務部　　　　</v>
          </cell>
          <cell r="I84">
            <v>31</v>
          </cell>
          <cell r="J84" t="str">
            <v>主事補　　　　　</v>
          </cell>
          <cell r="K84" t="str">
            <v>有</v>
          </cell>
          <cell r="L84">
            <v>1998</v>
          </cell>
          <cell r="M84">
            <v>1</v>
          </cell>
          <cell r="N84">
            <v>1</v>
          </cell>
          <cell r="O84">
            <v>3</v>
          </cell>
          <cell r="P84">
            <v>0</v>
          </cell>
          <cell r="Q84" t="str">
            <v>　　　　　　　　　　</v>
          </cell>
          <cell r="R84" t="str">
            <v>　　　　　　　　　　</v>
          </cell>
          <cell r="S84">
            <v>0</v>
          </cell>
          <cell r="T84" t="str">
            <v>　　　　　　　　　　</v>
          </cell>
          <cell r="U84" t="str">
            <v>　　　　　　　　　　</v>
          </cell>
          <cell r="V84">
            <v>50</v>
          </cell>
          <cell r="W84" t="str">
            <v xml:space="preserve">決算月末締め対応                                                                                                                                                                                                                                                       </v>
          </cell>
          <cell r="X84" t="str">
            <v>4</v>
          </cell>
          <cell r="Y84" t="str">
            <v xml:space="preserve">                                                                                                                                                                                                                                                               </v>
          </cell>
          <cell r="AA84">
            <v>20</v>
          </cell>
          <cell r="AB84" t="str">
            <v xml:space="preserve">経理データ公開の拡充                                                                                                                                                                                                                                                     </v>
          </cell>
          <cell r="AC84" t="str">
            <v>3</v>
          </cell>
          <cell r="AD84" t="str">
            <v xml:space="preserve">                                                                                                                                                                                                                                                               </v>
          </cell>
          <cell r="AF84">
            <v>20</v>
          </cell>
          <cell r="AG84" t="str">
            <v xml:space="preserve">インフラ整備経理部門サーバ（全社対応）の更新                                                                                                                                                                                                                                         </v>
          </cell>
          <cell r="AH84" t="str">
            <v>3</v>
          </cell>
          <cell r="AI84" t="str">
            <v xml:space="preserve">                                                                                                                                                                                                                                                               </v>
          </cell>
          <cell r="AK84">
            <v>10</v>
          </cell>
          <cell r="AL84" t="str">
            <v xml:space="preserve">教育の推進（部内／他部門）                                                                                                                                                                                                                                                  </v>
          </cell>
          <cell r="AM84" t="str">
            <v>3</v>
          </cell>
          <cell r="AN84" t="str">
            <v xml:space="preserve">                                                                                                                                                                                                                                                               </v>
          </cell>
          <cell r="BT84" t="str">
            <v xml:space="preserve">                                                                                                                                                                                                                                                               </v>
          </cell>
          <cell r="BV84" t="str">
            <v xml:space="preserve">                                                                                                                                                                                                                                                               </v>
          </cell>
          <cell r="BX84" t="str">
            <v xml:space="preserve">                                                                                                                                                                                                                                                               </v>
          </cell>
          <cell r="BZ84" t="str">
            <v xml:space="preserve">                                                                                                                                                                                                                                                               </v>
          </cell>
          <cell r="CB84" t="str">
            <v>パソコン／サーバ知識の拡充</v>
          </cell>
          <cell r="CK84" t="str">
            <v xml:space="preserve">                                                                                                                                                                                                                                                               </v>
          </cell>
          <cell r="CL84" t="str">
            <v>　　</v>
          </cell>
          <cell r="CN84" t="str">
            <v>　　</v>
          </cell>
          <cell r="CO84" t="str">
            <v>　　</v>
          </cell>
          <cell r="CP84" t="str">
            <v>A</v>
          </cell>
          <cell r="CQ84">
            <v>2</v>
          </cell>
          <cell r="CR84">
            <v>12</v>
          </cell>
          <cell r="CS84">
            <v>10</v>
          </cell>
        </row>
        <row r="85">
          <cell r="A85">
            <v>744237</v>
          </cell>
          <cell r="B85" t="str">
            <v>木村　友一　　　　　</v>
          </cell>
          <cell r="C85">
            <v>600</v>
          </cell>
          <cell r="D85">
            <v>931</v>
          </cell>
          <cell r="E85" t="str">
            <v>ＴＴＩ　　　　　　　</v>
          </cell>
          <cell r="F85">
            <v>9294</v>
          </cell>
          <cell r="G85">
            <v>9856101000</v>
          </cell>
          <cell r="H85" t="str">
            <v>ＴＴＩ）総務部　　　</v>
          </cell>
          <cell r="I85">
            <v>31</v>
          </cell>
          <cell r="J85" t="str">
            <v>主事補　　　　　</v>
          </cell>
          <cell r="K85" t="str">
            <v>有</v>
          </cell>
          <cell r="L85">
            <v>1998</v>
          </cell>
          <cell r="M85">
            <v>1</v>
          </cell>
          <cell r="N85">
            <v>1</v>
          </cell>
          <cell r="O85">
            <v>3</v>
          </cell>
          <cell r="P85">
            <v>0</v>
          </cell>
          <cell r="Q85" t="str">
            <v>　　　　　　　　　　</v>
          </cell>
          <cell r="R85" t="str">
            <v>　　　　　　　　　　</v>
          </cell>
          <cell r="S85">
            <v>0</v>
          </cell>
          <cell r="T85" t="str">
            <v>　　　　　　　　　　</v>
          </cell>
          <cell r="U85" t="str">
            <v>　　　　　　　　　　</v>
          </cell>
          <cell r="V85">
            <v>30</v>
          </cell>
          <cell r="W85" t="str">
            <v xml:space="preserve">事業部支援強化1.事業部への内部仕切価格制度導入。前提→製品原価ﾏｽﾀｰの作成。設計費のOUTPUTﾁｬｰｼﾞ、副費率の改訂(予算より実施)2.ﾒｶ製造部製造損益管理の分離、予実管理、分析。3.品質保証部の独立採算性の明瞭化、分析、問題点提起。                                                                                                                         </v>
          </cell>
          <cell r="X85" t="str">
            <v>4</v>
          </cell>
          <cell r="Y85" t="str">
            <v xml:space="preserve">                                                                                                                                                                                                                                                               </v>
          </cell>
          <cell r="AA85">
            <v>25</v>
          </cell>
          <cell r="AB85" t="str">
            <v xml:space="preserve">業務生産性の向上→月末締切変更(上期:ﾄﾗｲｱﾙ下期:実施)1.ｴﾗｰ件数削減の推進(98/6-60%98/9-90%削減目標)2.ｸﾘｰﾝﾃﾞｰﾀ作成支援ｼｽﾃﾑの構築援助3.業務日程短縮ﾄﾗｲｱﾙ                                                                                                                                                           </v>
          </cell>
          <cell r="AC85" t="str">
            <v>4</v>
          </cell>
          <cell r="AD85" t="str">
            <v xml:space="preserve">                                                                                                                                                                                                                                                               </v>
          </cell>
          <cell r="AF85">
            <v>25</v>
          </cell>
          <cell r="AG85" t="str">
            <v xml:space="preserve">資産の健全性促進及び不健全化防止抑制。１．ﾘﾃｲﾙｼｽﾃﾑの棚卸資産分析と定期的ﾌｫﾛｰ（４半期に実施）２．製造中止部品の残高抑制施策と管理３．長期仕掛品の対応及び預り製品の処置(半年以上のものの撲滅)                                                                                                                                                        </v>
          </cell>
          <cell r="AH85" t="str">
            <v>4</v>
          </cell>
          <cell r="AI85" t="str">
            <v xml:space="preserve">                                                                                                                                                                                                                                                               </v>
          </cell>
          <cell r="AK85">
            <v>20</v>
          </cell>
          <cell r="AL85" t="str">
            <v xml:space="preserve">部員のｽｷﾙｱｯﾌﾟと人材育成1.税務知識ﾚﾍﾞﾙｱｯﾌﾟ勉強会の実施(上期:5回)2.業務ﾏﾆﾕｱﾙ作成及び経理規定等の整備　（上期：11件)3.事業部等への製造損益・経理用語理解教育とｺｽﾄ意識向上教育(上期:2回)                                                                                                                                                 </v>
          </cell>
          <cell r="AM85" t="str">
            <v>4</v>
          </cell>
          <cell r="AN85" t="str">
            <v xml:space="preserve">                                                                                                                                                                                                                                                               </v>
          </cell>
          <cell r="BT85" t="str">
            <v xml:space="preserve">                                                                                                                                                                                                                                                               </v>
          </cell>
          <cell r="BV85" t="str">
            <v xml:space="preserve">                                                                                                                                                                                                                                                               </v>
          </cell>
          <cell r="BX85" t="str">
            <v xml:space="preserve">                                                                                                                                                                                                                                                               </v>
          </cell>
          <cell r="BZ85" t="str">
            <v xml:space="preserve">                                                                                                                                                                                                                                                               </v>
          </cell>
          <cell r="CB85" t="str">
            <v>業務効率化の一環としてExcelの習得を目指す。</v>
          </cell>
          <cell r="CK85" t="str">
            <v xml:space="preserve">                                                                                                                                                                                                                                                               </v>
          </cell>
          <cell r="CL85" t="str">
            <v>　　</v>
          </cell>
          <cell r="CN85" t="str">
            <v>　　</v>
          </cell>
          <cell r="CO85" t="str">
            <v>　　</v>
          </cell>
          <cell r="CP85" t="str">
            <v>A</v>
          </cell>
          <cell r="CQ85">
            <v>2</v>
          </cell>
          <cell r="CR85">
            <v>600</v>
          </cell>
          <cell r="CS85">
            <v>850</v>
          </cell>
        </row>
        <row r="86">
          <cell r="A86">
            <v>810099</v>
          </cell>
          <cell r="B86" t="str">
            <v>坂本　健夫　　　　　</v>
          </cell>
          <cell r="C86">
            <v>700</v>
          </cell>
          <cell r="D86">
            <v>700</v>
          </cell>
          <cell r="E86" t="str">
            <v>電デバ事推本　　　　</v>
          </cell>
          <cell r="F86">
            <v>1844</v>
          </cell>
          <cell r="G86">
            <v>7000240000</v>
          </cell>
          <cell r="H86" t="str">
            <v>電デバ推）経理部　　</v>
          </cell>
          <cell r="I86">
            <v>41</v>
          </cell>
          <cell r="J86" t="str">
            <v>主事　　　　　　</v>
          </cell>
          <cell r="K86" t="str">
            <v>無</v>
          </cell>
          <cell r="L86">
            <v>1998</v>
          </cell>
          <cell r="M86">
            <v>1</v>
          </cell>
          <cell r="N86">
            <v>1</v>
          </cell>
          <cell r="O86">
            <v>3</v>
          </cell>
          <cell r="P86">
            <v>746042</v>
          </cell>
          <cell r="Q86" t="str">
            <v>山崎　武　　　　　　</v>
          </cell>
          <cell r="R86" t="str">
            <v>担当課長　　　　　　</v>
          </cell>
          <cell r="S86">
            <v>740522</v>
          </cell>
          <cell r="T86" t="str">
            <v>加藤　正和　　　　　</v>
          </cell>
          <cell r="U86" t="str">
            <v>統括部長　　　　　　</v>
          </cell>
          <cell r="V86">
            <v>50</v>
          </cell>
          <cell r="W86" t="str">
            <v xml:space="preserve">関係会社の決算月末締化1)各社の準備状況も把握と問題点の抽出。2)問題点解決の為の方策検討・実施。3)試行。                                                                                                                                                                                                         </v>
          </cell>
          <cell r="X86" t="str">
            <v>5</v>
          </cell>
          <cell r="Y86" t="str">
            <v xml:space="preserve">全力投球できなかったと思いますが、現在も継続の問題でありますので、事業計画に活かせる様頑張って下さい。                                                                                                                                                                                                            </v>
          </cell>
          <cell r="Z86" t="str">
            <v>3</v>
          </cell>
          <cell r="AA86">
            <v>20</v>
          </cell>
          <cell r="AB86" t="str">
            <v xml:space="preserve">受注業務の合理化と決算説明書の改善1)理論注残不一致の解消。2)相手にｲﾒｰｼﾞが良く伝わる、判りやすい説明書の作成。                                                                                                                                                                                                    </v>
          </cell>
          <cell r="AC86" t="str">
            <v>4</v>
          </cell>
          <cell r="AD86" t="str">
            <v xml:space="preserve">価格破壊が起っている状況です。受注の段階で早くアラームが出せる様資料の工夫をお願いしします。                                                                                                                                                                                                                 </v>
          </cell>
          <cell r="AE86" t="str">
            <v>3</v>
          </cell>
          <cell r="AF86">
            <v>15</v>
          </cell>
          <cell r="AG86" t="str">
            <v xml:space="preserve">一般会計業務の月末締化対応1)個別業務毎の進捗ﾁｪｯｸ及びﾌｫﾛｰ。                                                                                                                                                                                                                             </v>
          </cell>
          <cell r="AH86" t="str">
            <v>3</v>
          </cell>
          <cell r="AI86" t="str">
            <v xml:space="preserve">下期の実施に向けて、問題点の対応を引続きお願い致します。                                                                                                                                                                                                                                   </v>
          </cell>
          <cell r="AJ86" t="str">
            <v>3</v>
          </cell>
          <cell r="AK86">
            <v>15</v>
          </cell>
          <cell r="AL86" t="str">
            <v xml:space="preserve">連結決算の日程短縮1)月末締化と併せて、関係会社決算ｽｹｼﾞｭｰﾙの策定を行い、連結ﾍﾞｰｽでの決算説明書の作成に向けたﾃﾞｰﾀ収集体制を整える。                                                                                                                                                                                      </v>
          </cell>
          <cell r="AM86" t="str">
            <v>4</v>
          </cell>
          <cell r="AN86" t="str">
            <v xml:space="preserve">日程短縮は、経理ぶ全体の目標であります。関係会社へ強調した指導をお願いします。                                                                                                                                                                                                                        </v>
          </cell>
          <cell r="AO86" t="str">
            <v>3</v>
          </cell>
          <cell r="BT86" t="str">
            <v xml:space="preserve">良い経験をしたと思います。今回の経験を是非マニュアル化して、部下の教育にしようして下さい。                                                                                                                                                                                                                  </v>
          </cell>
          <cell r="BU86" t="str">
            <v>5</v>
          </cell>
          <cell r="BV86" t="str">
            <v xml:space="preserve">良い経験をしたと思います。今回の経験を是非マニュアル化して、部下の教育にしようして下さい。                                                                                                                                                                                                                  </v>
          </cell>
          <cell r="BW86" t="str">
            <v>5</v>
          </cell>
          <cell r="BX86" t="str">
            <v xml:space="preserve">良い経験をしたと思います。今回の経験を是非マニュアル化して、部下の教育にしようして下さい。                                                                                                                                                                                                                  </v>
          </cell>
          <cell r="BY86" t="str">
            <v>5</v>
          </cell>
          <cell r="BZ86" t="str">
            <v xml:space="preserve">                                                                                                                                                                                                                                                               </v>
          </cell>
          <cell r="CB86" t="str">
            <v>業務合理化の為に、ﾊﾟｿｺﾝ知識の向上を図る。</v>
          </cell>
          <cell r="CC86" t="str">
            <v>3</v>
          </cell>
          <cell r="CH86" t="str">
            <v>5</v>
          </cell>
          <cell r="CI86" t="str">
            <v>4</v>
          </cell>
          <cell r="CJ86" t="str">
            <v>5</v>
          </cell>
          <cell r="CK86" t="str">
            <v xml:space="preserve">今期は，ＳＦＥＴで始まりＳＦＥＴで終わったようにおもいますが、その中でも、他部門と良く連携して倒産回避、和議取り付け、会社更正と行ってくれたと思います。下期も積極的な活動を期待します。ご苦労様でした。                                                                                                                                                           </v>
          </cell>
          <cell r="CL86" t="str">
            <v>Ａ　</v>
          </cell>
          <cell r="CM86" t="str">
            <v>ＳＦＥＴの処理大変ご苦労様でした。現在も未だ油断できないと思います。引続貴協力して頑張って下さい。お疲れ様でした。</v>
          </cell>
          <cell r="CN86" t="str">
            <v>Ａ　</v>
          </cell>
          <cell r="CO86" t="str">
            <v>Ａ　</v>
          </cell>
          <cell r="CP86" t="str">
            <v>B</v>
          </cell>
          <cell r="CQ86">
            <v>2</v>
          </cell>
          <cell r="CR86">
            <v>12</v>
          </cell>
          <cell r="CS86">
            <v>10</v>
          </cell>
        </row>
        <row r="87">
          <cell r="A87">
            <v>812815</v>
          </cell>
          <cell r="B87" t="str">
            <v>桜井　裕明　　　　　</v>
          </cell>
          <cell r="C87">
            <v>700</v>
          </cell>
          <cell r="D87">
            <v>700</v>
          </cell>
          <cell r="E87" t="str">
            <v>電デバ事推本　　　　</v>
          </cell>
          <cell r="F87">
            <v>1844</v>
          </cell>
          <cell r="G87">
            <v>7000240000</v>
          </cell>
          <cell r="H87" t="str">
            <v>電デバ推）経理部　　</v>
          </cell>
          <cell r="I87">
            <v>31</v>
          </cell>
          <cell r="J87" t="str">
            <v>主事補　　　　　</v>
          </cell>
          <cell r="K87" t="str">
            <v>無</v>
          </cell>
          <cell r="L87">
            <v>1998</v>
          </cell>
          <cell r="M87">
            <v>1</v>
          </cell>
          <cell r="N87">
            <v>1</v>
          </cell>
          <cell r="O87">
            <v>3</v>
          </cell>
          <cell r="P87">
            <v>746042</v>
          </cell>
          <cell r="Q87" t="str">
            <v>山崎　武　　　　　　</v>
          </cell>
          <cell r="R87" t="str">
            <v>担当課長　　　　　　</v>
          </cell>
          <cell r="S87">
            <v>740522</v>
          </cell>
          <cell r="T87" t="str">
            <v>加藤　正和　　　　　</v>
          </cell>
          <cell r="U87" t="str">
            <v>統括部長　　　　　　</v>
          </cell>
          <cell r="V87">
            <v>50</v>
          </cell>
          <cell r="W87" t="str">
            <v xml:space="preserve">決算月末締日対応(電子デバイス部門)98年下期からの決算締日変更に伴い、電子デバイス部門の対応の推進及び取り纏め目標:97年下期比決算日程の2日短縮                                                                                                                                                                                     </v>
          </cell>
          <cell r="X87" t="str">
            <v>5</v>
          </cell>
          <cell r="Y87" t="str">
            <v xml:space="preserve">活動内容について十分成果が出たと思います。下期の実施に当たって関連部署へのサポートをお願い致します。                                                                                                                                                                                                             </v>
          </cell>
          <cell r="Z87" t="str">
            <v>5</v>
          </cell>
          <cell r="AA87">
            <v>30</v>
          </cell>
          <cell r="AB87" t="str">
            <v xml:space="preserve">損益分析・損益試算等による事業部損益改善への積極的なｱﾌﾟﾛｰﾁ決算・予算に於いて                                                                                                                                                                                                                      </v>
          </cell>
          <cell r="AC87" t="str">
            <v>5</v>
          </cell>
          <cell r="AD87" t="str">
            <v xml:space="preserve">事業そのものが問題視されている機種です。損益責任者へ提言できる資料作りをお願いします。分析の方法については、文献等を参考にして下さい。                                                                                                                                                                                            </v>
          </cell>
          <cell r="AE87" t="str">
            <v>4</v>
          </cell>
          <cell r="AF87">
            <v>20</v>
          </cell>
          <cell r="AG87" t="str">
            <v xml:space="preserve">ﾃｸﾉﾛｼﾞ別損益・事業部別損益・商品製造事業本部別損益等新しい区分での分析が行えるようデータベースの構築・制度・処理の見直し改造等を行い、事業部の要求に対応した損益が提示出来るように対応する。                                                                                                                                                        </v>
          </cell>
          <cell r="AH87" t="str">
            <v>5</v>
          </cell>
          <cell r="AI87" t="str">
            <v xml:space="preserve">中々まとまらない損益体系ですが、柔軟な対応が求められていますので、それにむけた情報整理及び収集に努めて下さい。                                                                                                                                                                                                        </v>
          </cell>
          <cell r="AJ87" t="str">
            <v>3</v>
          </cell>
          <cell r="BT87" t="str">
            <v xml:space="preserve">サポート適名活動しか出来なくて、残念と思いますが過去の経験を活かして後輩が出来た事を、評価してやって下さい。                                                                                                                                                                                                         </v>
          </cell>
          <cell r="BU87" t="str">
            <v>3</v>
          </cell>
          <cell r="BV87" t="str">
            <v xml:space="preserve">新業務としてＬＣＤを担当して頂きました。３ヶ月しか経過していませんが、事業分析を行って効果ある改善提案を行って下さい。                                                                                                                                                                                                    </v>
          </cell>
          <cell r="BW87" t="str">
            <v>3</v>
          </cell>
          <cell r="BX87" t="str">
            <v xml:space="preserve">                                                                                                                                                                                                                                                               </v>
          </cell>
          <cell r="BZ87" t="str">
            <v xml:space="preserve">                                                                                                                                                                                                                                                               </v>
          </cell>
          <cell r="CB87" t="str">
            <v>法人税税等税務知識の向上</v>
          </cell>
          <cell r="CC87" t="str">
            <v>2</v>
          </cell>
          <cell r="CD87" t="str">
            <v>ﾌﾟﾚｾﾞﾝﾃｰｼｮﾝ能力・語学力の向上</v>
          </cell>
          <cell r="CE87" t="str">
            <v>2</v>
          </cell>
          <cell r="CH87" t="str">
            <v>5</v>
          </cell>
          <cell r="CI87" t="str">
            <v>3</v>
          </cell>
          <cell r="CJ87" t="str">
            <v>4</v>
          </cell>
          <cell r="CK87" t="str">
            <v xml:space="preserve">全体を通してみると、経理部門内での中心的存在のように思います。各工場経理及び関連部門の調整約として今後の活躍を期待します。ご苦労様でした。                                                                                                                                                                                          </v>
          </cell>
          <cell r="CL87" t="str">
            <v>Ａ　</v>
          </cell>
          <cell r="CM87" t="str">
            <v>部内の教育で、なるべき相手が結論を出せる様教育／指導して下さい。ご苦労様でした。</v>
          </cell>
          <cell r="CN87" t="str">
            <v>Ａ　</v>
          </cell>
          <cell r="CO87" t="str">
            <v>Ａ　</v>
          </cell>
          <cell r="CP87" t="str">
            <v>A</v>
          </cell>
          <cell r="CQ87">
            <v>2</v>
          </cell>
          <cell r="CR87">
            <v>12</v>
          </cell>
          <cell r="CS87">
            <v>10</v>
          </cell>
        </row>
        <row r="88">
          <cell r="A88">
            <v>860068</v>
          </cell>
          <cell r="B88" t="str">
            <v>河村　知行　　　　　</v>
          </cell>
          <cell r="C88">
            <v>700</v>
          </cell>
          <cell r="D88">
            <v>700</v>
          </cell>
          <cell r="E88" t="str">
            <v>電デバ事推本　　　　</v>
          </cell>
          <cell r="F88">
            <v>1844</v>
          </cell>
          <cell r="G88">
            <v>7000240000</v>
          </cell>
          <cell r="H88" t="str">
            <v>電デバ推）経理部　　</v>
          </cell>
          <cell r="I88">
            <v>31</v>
          </cell>
          <cell r="J88" t="str">
            <v>主事補　　　　　</v>
          </cell>
          <cell r="K88" t="str">
            <v>無</v>
          </cell>
          <cell r="L88">
            <v>1998</v>
          </cell>
          <cell r="M88">
            <v>1</v>
          </cell>
          <cell r="N88">
            <v>1</v>
          </cell>
          <cell r="O88">
            <v>3</v>
          </cell>
          <cell r="P88">
            <v>746042</v>
          </cell>
          <cell r="Q88" t="str">
            <v>山崎　武　　　　　　</v>
          </cell>
          <cell r="R88" t="str">
            <v>担当課長　　　　　　</v>
          </cell>
          <cell r="S88">
            <v>740522</v>
          </cell>
          <cell r="T88" t="str">
            <v>加藤　正和　　　　　</v>
          </cell>
          <cell r="U88" t="str">
            <v>統括部長　　　　　　</v>
          </cell>
          <cell r="V88">
            <v>30</v>
          </cell>
          <cell r="W88" t="str">
            <v xml:space="preserve">予算、予測業務の効率化および精度向上・現状業務内容の分析調査・情報収集方法の検討、関連部門との調整・作成方法の改善とタイムリーな情報提供                                                                                                                                                                                           </v>
          </cell>
          <cell r="X88" t="str">
            <v>5</v>
          </cell>
          <cell r="Y88" t="str">
            <v xml:space="preserve">半導体の市場変化を的確にてらまえて、情報収集に努めて欲しい。今期は、１回もクリーンヒットは出ませんでしたが、来期から情報整備から始めて、精度ある予測を期待します。                                                                                                                                                                              </v>
          </cell>
          <cell r="Z88" t="str">
            <v>4</v>
          </cell>
          <cell r="AA88">
            <v>25</v>
          </cell>
          <cell r="AB88" t="str">
            <v xml:space="preserve">電子デバイスグループ会社間の移転価格問題検討・過去、現在のグループ間取引および価格基準の分析・詳細事象（Ｔ／Ｐ、ライセンス料率等）の検討・関連法律および事例集の調査と関連部門との調整                                                                                                                                                              </v>
          </cell>
          <cell r="AC88" t="str">
            <v>4</v>
          </cell>
          <cell r="AD88" t="str">
            <v xml:space="preserve">下期中に移転価格問題について解決しなければなりません。今後の税制も国際化してきますので、もてる力を十分発揮して下さい。                                                                                                                                                                                                    </v>
          </cell>
          <cell r="AE88" t="str">
            <v>3</v>
          </cell>
          <cell r="AF88">
            <v>25</v>
          </cell>
          <cell r="AG88" t="str">
            <v xml:space="preserve">ＥＣアンチダンピング／データコレクション関連対応・質問状への対応、回答の作成業務サポート・監査対応、その他必要関連事項                                                                                                                                                                                                    </v>
          </cell>
          <cell r="AH88" t="str">
            <v>4</v>
          </cell>
          <cell r="AI88" t="str">
            <v xml:space="preserve">ＥＣ及びＵＳＡでにわかに、ダンピング騒動が起きています。早急な対応が出来る様情報収集並びに過去の経歴を習得して下さい。                                                                                                                                                                                                    </v>
          </cell>
          <cell r="AJ88" t="str">
            <v>3</v>
          </cell>
          <cell r="AK88">
            <v>20</v>
          </cell>
          <cell r="AL88" t="str">
            <v xml:space="preserve">ＤＲＡＭビジネスの将来性、方向性に関する試算およびアドバイス。・特に短手番の納期が予想されるため、迅速性に留意。                                                                                                                                                                                                       </v>
          </cell>
          <cell r="AM88" t="str">
            <v>4</v>
          </cell>
          <cell r="AN88" t="str">
            <v xml:space="preserve">ＤＲＡＭの大きな転換期に遭遇して、資料の作成ご苦労様でした。今後の展開も十分注意し下さい。                                                                                                                                                                                                                  </v>
          </cell>
          <cell r="AO88" t="str">
            <v>5</v>
          </cell>
          <cell r="BT88" t="str">
            <v xml:space="preserve">富士通の転機の時期に、色々資料の要求が本社から来て、大変でしたが良くカバーしてくれました。                                                                                                                                                                                                                  </v>
          </cell>
          <cell r="BU88" t="str">
            <v>5</v>
          </cell>
          <cell r="BV88" t="str">
            <v xml:space="preserve">初めての経験だと思います。もう少し踏み込んだ姿勢で、取組んで欲しかったと思います。こういう機会は、２度こないことを望みたいですね。                                                                                                                                                                                              </v>
          </cell>
          <cell r="BW88" t="str">
            <v>4</v>
          </cell>
          <cell r="BX88" t="str">
            <v xml:space="preserve">                                                                                                                                                                                                                                                               </v>
          </cell>
          <cell r="BZ88" t="str">
            <v xml:space="preserve">                                                                                                                                                                                                                                                               </v>
          </cell>
          <cell r="CB88" t="str">
            <v>経理システムの内容把握と合理的な活用。５年間の海外駐在の間、経理システムが大きく変わった点も多く、内容把握と理解を深め、合理的に活用したい。</v>
          </cell>
          <cell r="CC88" t="str">
            <v>3</v>
          </cell>
          <cell r="CD88" t="str">
            <v>英語力の開発、改善。特にヒアリングと会話能力向上が目標。</v>
          </cell>
          <cell r="CE88" t="str">
            <v>4</v>
          </cell>
          <cell r="CH88" t="str">
            <v>4</v>
          </cell>
          <cell r="CI88" t="str">
            <v>4</v>
          </cell>
          <cell r="CJ88" t="str">
            <v>4</v>
          </cell>
          <cell r="CK88" t="str">
            <v xml:space="preserve">帰国して中々なじめなかった業務からスタートしたと思います。電子デバイスの本部経理部ですので、もう少し積極性を持って、業務遂行をお願いします。下期も決算末締め及び事業計画と新しい事が、目白押しです。何にでもチャレンジ精神で、業務遂行をお願いします。ご苦労様でした。                                                                                                                            </v>
          </cell>
          <cell r="CL88" t="str">
            <v>Ａ　</v>
          </cell>
          <cell r="CM88" t="str">
            <v>下期は事業計画がありますので、現状分析と将来事業の分析を行い、各部門に損益改善提案を行って下さい。期待しています。</v>
          </cell>
          <cell r="CN88" t="str">
            <v>Ａ　</v>
          </cell>
          <cell r="CO88" t="str">
            <v>Ａ　</v>
          </cell>
          <cell r="CP88" t="str">
            <v>B</v>
          </cell>
          <cell r="CQ88">
            <v>2</v>
          </cell>
          <cell r="CR88">
            <v>12</v>
          </cell>
          <cell r="CS88">
            <v>10</v>
          </cell>
        </row>
        <row r="89">
          <cell r="A89">
            <v>850018</v>
          </cell>
          <cell r="B89" t="str">
            <v>安藤　慎一　　　　　</v>
          </cell>
          <cell r="C89">
            <v>700</v>
          </cell>
          <cell r="D89">
            <v>710</v>
          </cell>
          <cell r="E89" t="str">
            <v>ＬＳＩ商品本　　　　</v>
          </cell>
          <cell r="F89">
            <v>3167</v>
          </cell>
          <cell r="G89">
            <v>7100702030</v>
          </cell>
          <cell r="H89" t="str">
            <v>三重・総務）経　理　</v>
          </cell>
          <cell r="I89">
            <v>31</v>
          </cell>
          <cell r="J89" t="str">
            <v>主事補　　　　　</v>
          </cell>
          <cell r="K89" t="str">
            <v>有</v>
          </cell>
          <cell r="L89">
            <v>1998</v>
          </cell>
          <cell r="M89">
            <v>1</v>
          </cell>
          <cell r="N89">
            <v>1</v>
          </cell>
          <cell r="O89">
            <v>3</v>
          </cell>
          <cell r="P89">
            <v>671055</v>
          </cell>
          <cell r="Q89" t="str">
            <v>堀池　三雪　　　　　</v>
          </cell>
          <cell r="R89" t="str">
            <v>課長　　　　　　　　</v>
          </cell>
          <cell r="S89">
            <v>740559</v>
          </cell>
          <cell r="T89" t="str">
            <v>戸田　勝　　　　　　</v>
          </cell>
          <cell r="U89" t="str">
            <v>部長　　　　　　　　</v>
          </cell>
          <cell r="V89">
            <v>35</v>
          </cell>
          <cell r="W89" t="str">
            <v xml:space="preserve">各種コストダウン活動のサポート資料提供　　　　　（「原価管理」から「原価企画」へ原価班の業務シフト）                                                                                                                                                                                                             </v>
          </cell>
          <cell r="X89" t="str">
            <v>4</v>
          </cell>
          <cell r="Y89" t="str">
            <v xml:space="preserve">損益環境の厳しいなかでの各部門の損益対策に呼応し、活動の指標としての具体的な目標値及び目標ロットコスト等の提供を積極的行い、各部門の活動に大いに貢献した。                                                                                                                                                                                  </v>
          </cell>
          <cell r="Z89" t="str">
            <v>4</v>
          </cell>
          <cell r="AA89">
            <v>35</v>
          </cell>
          <cell r="AB89" t="str">
            <v xml:space="preserve">月末締めへの対応（決算日程短縮の為のシステム対応及び制度改善）                                                                                                                                                                                                                                </v>
          </cell>
          <cell r="AC89" t="str">
            <v>3</v>
          </cell>
          <cell r="AD89" t="str">
            <v xml:space="preserve">全社統一テーマ「決算月末締め」に対応し、原価計算担当として各部門と検討を行い、後工程（関係会社等）への影響も考慮した単価設定スケジュール等を制度化。加えて経理部門内でも新しいチップ単価基準（従来の多量工場基準→早期決定基準）を設けた。                                                                                                                                          </v>
          </cell>
          <cell r="AE89" t="str">
            <v>4</v>
          </cell>
          <cell r="AF89">
            <v>30</v>
          </cell>
          <cell r="AG89" t="str">
            <v xml:space="preserve">Ｓ社協業のコスト計算対応と経理業務のマニュアル作成                                                                                                                                                                                                                                      </v>
          </cell>
          <cell r="AH89" t="str">
            <v>4</v>
          </cell>
          <cell r="AI89" t="str">
            <v xml:space="preserve">Ｓ社との協業に伴う原価計算方式の選択・手法（個別原価計算方式とその製番体系）を遅滞無く定めた。またこの方法で９８年上期中の協業について計算を実行し、概ね目標とおりの成果をあげた。                                                                                                                                                                      </v>
          </cell>
          <cell r="AJ89" t="str">
            <v>4</v>
          </cell>
          <cell r="BT89" t="str">
            <v xml:space="preserve">前工場長から経理への命題であった「開発効率の指標づくり」に基づき開発状況を、四半期毎に提供開始した。                                                                                                                                                                                                             </v>
          </cell>
          <cell r="BU89" t="str">
            <v>3</v>
          </cell>
          <cell r="BV89" t="str">
            <v xml:space="preserve">                                                                                                                                                                                                                                                               </v>
          </cell>
          <cell r="BX89" t="str">
            <v xml:space="preserve">                                                                                                                                                                                                                                                               </v>
          </cell>
          <cell r="BZ89" t="str">
            <v xml:space="preserve">                                                                                                                                                                                                                                                               </v>
          </cell>
          <cell r="CB89" t="str">
            <v>コストマネジメント関係の書籍を読み、新たな管理指標あるいは評価設定方法作成の為の知識取得に努める（案：ＡＢＣ、経済性工学等）。</v>
          </cell>
          <cell r="CC89" t="str">
            <v>3</v>
          </cell>
          <cell r="CD89" t="str">
            <v>簿記検定（とりあえず3級）の受験</v>
          </cell>
          <cell r="CE89" t="str">
            <v>3</v>
          </cell>
          <cell r="CH89" t="str">
            <v>3</v>
          </cell>
          <cell r="CI89" t="str">
            <v>3</v>
          </cell>
          <cell r="CJ89" t="str">
            <v>3</v>
          </cell>
          <cell r="CK89" t="str">
            <v xml:space="preserve">常に業務効率化を進めており、決算以外の提言型経理を目指して、各種資料提供を積極的に行い、各部門への貢献は当初の目標を達成できた。損益の厳しい状況のなかでの予算編成の長期化や協業における制度制定など時間を大幅に取られる面も多々あったが、総じては満足のいく結果であった。                                                                                                                          </v>
          </cell>
          <cell r="CL89" t="str">
            <v>Ａ　</v>
          </cell>
          <cell r="CM89" t="str">
            <v>各部門へのサポート資料提供による貢献度大である。</v>
          </cell>
          <cell r="CN89" t="str">
            <v>Ａ　</v>
          </cell>
          <cell r="CO89" t="str">
            <v>Ａ　</v>
          </cell>
          <cell r="CP89" t="str">
            <v>A</v>
          </cell>
          <cell r="CQ89">
            <v>2</v>
          </cell>
          <cell r="CR89">
            <v>12</v>
          </cell>
          <cell r="CS89">
            <v>10</v>
          </cell>
        </row>
        <row r="90">
          <cell r="A90">
            <v>823341</v>
          </cell>
          <cell r="B90" t="str">
            <v>多城　偉雄　　　　　</v>
          </cell>
          <cell r="C90">
            <v>700</v>
          </cell>
          <cell r="D90">
            <v>710</v>
          </cell>
          <cell r="E90" t="str">
            <v>ＬＳＩ商品本　　　　</v>
          </cell>
          <cell r="F90">
            <v>812</v>
          </cell>
          <cell r="G90">
            <v>7100851430</v>
          </cell>
          <cell r="H90" t="str">
            <v>須坂・総務）経　理　</v>
          </cell>
          <cell r="I90">
            <v>31</v>
          </cell>
          <cell r="J90" t="str">
            <v>主事補　　　　　</v>
          </cell>
          <cell r="K90" t="str">
            <v>無</v>
          </cell>
          <cell r="L90">
            <v>1998</v>
          </cell>
          <cell r="M90">
            <v>1</v>
          </cell>
          <cell r="N90">
            <v>1</v>
          </cell>
          <cell r="O90">
            <v>3</v>
          </cell>
          <cell r="P90">
            <v>681541</v>
          </cell>
          <cell r="Q90" t="str">
            <v>坂田　敏郎　　　　　</v>
          </cell>
          <cell r="R90" t="str">
            <v>（出向中）　　　　　</v>
          </cell>
          <cell r="S90">
            <v>740519</v>
          </cell>
          <cell r="T90" t="str">
            <v>加治　正喜　　　　　</v>
          </cell>
          <cell r="U90" t="str">
            <v>（出向中）　　　　　</v>
          </cell>
          <cell r="V90">
            <v>40</v>
          </cell>
          <cell r="W90" t="str">
            <v xml:space="preserve">損益改善を目指し､経理決算報告資料の充実･予測損益の精度向上を推進する｡又､不採算品種の再建(又はリストラ)を検討し､最善の損益維持に努める｡                                                                                                                                                                                        </v>
          </cell>
          <cell r="X90" t="str">
            <v>5</v>
          </cell>
          <cell r="Y90" t="str">
            <v xml:space="preserve">大幅な生産減少により損益は予算達成ならずも、前期に引き続き利益計上を維持できた。経理面からのサポートが効果大であった。                                                                                                                                                                                                    </v>
          </cell>
          <cell r="Z90" t="str">
            <v>4</v>
          </cell>
          <cell r="AA90">
            <v>30</v>
          </cell>
          <cell r="AB90" t="str">
            <v xml:space="preserve">原価計算の月末締め対応ＭＣＭ新工程管理システムの立ち上げ。ＳＡＷ新ＣＯＳＴ設定システム・新工程管理システムの立ち上げ。                                                                                                                                                                                                    </v>
          </cell>
          <cell r="AC90" t="str">
            <v>4</v>
          </cell>
          <cell r="AD90" t="str">
            <v xml:space="preserve">略、予定通り目標を達成し、原価計算サイドでの決算月末締め対応が可能となった。                                                                                                                                                                                                                         </v>
          </cell>
          <cell r="AE90" t="str">
            <v>4</v>
          </cell>
          <cell r="AF90">
            <v>20</v>
          </cell>
          <cell r="AG90" t="str">
            <v xml:space="preserve">一般会計決算業務月末締めの対応。総務・勤労・その他工場内部門及び関係会社を含め、決算関連業務を月末締めに対応すべく、調整・整備・意識改革を推進実行する。                                                                                                                                                                                   </v>
          </cell>
          <cell r="AH90" t="str">
            <v>4</v>
          </cell>
          <cell r="AI90" t="str">
            <v xml:space="preserve">上記の通り。１０月１日より月末締め体制で推進中。                                                                                                                                                                                                                                       </v>
          </cell>
          <cell r="AJ90" t="str">
            <v>4</v>
          </cell>
          <cell r="AK90">
            <v>10</v>
          </cell>
          <cell r="AL90" t="str">
            <v xml:space="preserve">棚卸資産圧縮有償社給部材を含めた保有日数・回転率等の管理強化を図り、棚卸資産圧縮→資金効率の向上を推進する。                                                                                                                                                                                                         </v>
          </cell>
          <cell r="AM90" t="str">
            <v>3</v>
          </cell>
          <cell r="AN90" t="str">
            <v xml:space="preserve">経理面からの積極的サポートにも関わらず、外部要因大で目標はクリアー出来ず。棚卸資産圧縮は10月１日設立の新会社の大きな課題である。                                                                                                                                                                                              </v>
          </cell>
          <cell r="AO90" t="str">
            <v>3</v>
          </cell>
          <cell r="BT90" t="str">
            <v xml:space="preserve">新会社については、６月４日新聞リリース・１０月１日設立で短期間の対応を余儀なくされたが、十分な経理対応を図り予定通り新会社がスタートしている。                                                                                                                                                                                        </v>
          </cell>
          <cell r="BU90" t="str">
            <v>5</v>
          </cell>
          <cell r="BV90" t="str">
            <v xml:space="preserve">全く異なるカルチャー（富士通東和エレクトロン株）との融合で苦心したが、スケジュール通り予算編成を完了した。                                                                                                                                                                                                          </v>
          </cell>
          <cell r="BW90" t="str">
            <v>5</v>
          </cell>
          <cell r="BX90" t="str">
            <v xml:space="preserve">                                                                                                                                                                                                                                                               </v>
          </cell>
          <cell r="BZ90" t="str">
            <v xml:space="preserve">                                                                                                                                                                                                                                                               </v>
          </cell>
          <cell r="CB90" t="str">
            <v>当工場の製品が属するコンシューマ市場の動向を常に把握し、損益改善に役立てる。</v>
          </cell>
          <cell r="CC90" t="str">
            <v>4</v>
          </cell>
          <cell r="CD90" t="str">
            <v>日々変化するＯＡ環境に迅速に対応すべく、最新の情報入手に心がける。</v>
          </cell>
          <cell r="CE90" t="str">
            <v>4</v>
          </cell>
          <cell r="CH90" t="str">
            <v>4</v>
          </cell>
          <cell r="CI90" t="str">
            <v>4</v>
          </cell>
          <cell r="CJ90" t="str">
            <v>4</v>
          </cell>
          <cell r="CK90" t="str">
            <v xml:space="preserve">大幅な減産により予算達成はできなかったが、二期連続の利益計上は経理からのサポートも大といえる。又、１０月土からの決算月末締め対応・新会社設立という大きな変革に経理面から万全な体制で臨むことができたのは大きな成果。                                                                                                                                                     </v>
          </cell>
          <cell r="CL90" t="str">
            <v>Ａ　</v>
          </cell>
          <cell r="CM90" t="str">
            <v>情報提供お密度は高く、須坂地区での損益改善に大きく貢献した。新会社の設立や、月末締め移行等の課題にも成果を出している。</v>
          </cell>
          <cell r="CN90" t="str">
            <v>Ａ　</v>
          </cell>
          <cell r="CO90" t="str">
            <v>Ａ　</v>
          </cell>
          <cell r="CP90" t="str">
            <v>A</v>
          </cell>
          <cell r="CQ90">
            <v>2</v>
          </cell>
          <cell r="CR90">
            <v>12</v>
          </cell>
          <cell r="CS90">
            <v>10</v>
          </cell>
        </row>
        <row r="91">
          <cell r="A91">
            <v>823303</v>
          </cell>
          <cell r="B91" t="str">
            <v>斉藤　隆一　　　　　</v>
          </cell>
          <cell r="C91">
            <v>700</v>
          </cell>
          <cell r="D91">
            <v>700</v>
          </cell>
          <cell r="E91" t="str">
            <v>電デバ事推本　　　　</v>
          </cell>
          <cell r="F91">
            <v>1844</v>
          </cell>
          <cell r="G91">
            <v>7000240000</v>
          </cell>
          <cell r="H91" t="str">
            <v>電デバ推）経理部　　</v>
          </cell>
          <cell r="I91">
            <v>31</v>
          </cell>
          <cell r="J91" t="str">
            <v>主事補　　　　　</v>
          </cell>
          <cell r="K91" t="str">
            <v>無</v>
          </cell>
          <cell r="L91">
            <v>1998</v>
          </cell>
          <cell r="M91">
            <v>1</v>
          </cell>
          <cell r="N91">
            <v>1</v>
          </cell>
          <cell r="O91">
            <v>3</v>
          </cell>
          <cell r="P91">
            <v>746042</v>
          </cell>
          <cell r="Q91" t="str">
            <v>山崎　武　　　　　　</v>
          </cell>
          <cell r="R91" t="str">
            <v>担当課長　　　　　　</v>
          </cell>
          <cell r="S91">
            <v>740522</v>
          </cell>
          <cell r="T91" t="str">
            <v>加藤　正和　　　　　</v>
          </cell>
          <cell r="U91" t="str">
            <v>統括部長　　　　　　</v>
          </cell>
          <cell r="V91">
            <v>30</v>
          </cell>
          <cell r="W91" t="str">
            <v xml:space="preserve">新原価管理システムの機能拡充展開・棚卸集約については９７年度末をもって開発完了。９８年については「予定評価設定機能」のシステム開発を行い、新原価管理システムの完成を完成させる。                                                                                                                                                                    </v>
          </cell>
          <cell r="X91" t="str">
            <v>4</v>
          </cell>
          <cell r="Y91" t="str">
            <v xml:space="preserve">当システム開発のプロジェクトリーダーとして活躍してくれましたが、開発スケジュール管理を自分なりに管理し、予定／実績管理を十分に行って下さい。下期は、予定単価計算システム構築がスタートします。開発遅れの内容よろしくお願いします。                                                                                                                                              </v>
          </cell>
          <cell r="Z91" t="str">
            <v>5</v>
          </cell>
          <cell r="AA91">
            <v>30</v>
          </cell>
          <cell r="AB91" t="str">
            <v xml:space="preserve">品種別、テクノロジ別等原価把握の検討および原価差額分析の充実・従来の標準原価設定方法に加え、品種別、テクノロジ別等の分類での直接原価把握を行　い提供する。                                                                                                                                                                                  </v>
          </cell>
          <cell r="AC91" t="str">
            <v>4</v>
          </cell>
          <cell r="AD91" t="str">
            <v xml:space="preserve">事業の損益評価は、品種とテクノロジーをミックスした考え方で評価出来る様求められております。予定単価設定情報の見直しを行い、精度ある情報収集が出来る様に開発して下さい。                                                                                                                                                                            </v>
          </cell>
          <cell r="AE91" t="str">
            <v>4</v>
          </cell>
          <cell r="AF91">
            <v>20</v>
          </cell>
          <cell r="AG91" t="str">
            <v xml:space="preserve">実際原価システムバージョンアップによる作成効率の改善・２０００年対応によるシステム改造・ＰＣ版への移行による作業効率の改善と開発工数の削減                                                                                                                                                                                          </v>
          </cell>
          <cell r="AH91" t="str">
            <v>3</v>
          </cell>
          <cell r="AI91" t="str">
            <v xml:space="preserve">今期のテーマで、息詰まったようですが、現在、実際原価計算のシステムは２種類あります。他部門でもシステム構築を行っている様です。全体の考え方を統合して、システムを絞って下さい。                                                                                                                                                                        </v>
          </cell>
          <cell r="AJ91" t="str">
            <v>3</v>
          </cell>
          <cell r="AK91">
            <v>10</v>
          </cell>
          <cell r="AL91" t="str">
            <v xml:space="preserve">原価統計データの作成と公開情報の充実                                                                                                                                                                                                                                             </v>
          </cell>
          <cell r="AM91" t="str">
            <v>3</v>
          </cell>
          <cell r="AN91" t="str">
            <v xml:space="preserve">公開情報及び統計データの様式を早く作成し、内部検討を行って下さい。                                                                                                                                                                                                                              </v>
          </cell>
          <cell r="AO91" t="str">
            <v>4</v>
          </cell>
          <cell r="AP91">
            <v>10</v>
          </cell>
          <cell r="AQ91" t="str">
            <v xml:space="preserve">棚卸資産管理の強化および決算月末締めへの対応                                                                                                                                                                                                                                         </v>
          </cell>
          <cell r="AR91" t="str">
            <v>3</v>
          </cell>
          <cell r="AS91" t="str">
            <v xml:space="preserve">半導体の棚卸資産内容が、問題視されています。評価方法（低価法及び原価低減等）について、提案をして下さい。                                                                                                                                                                                                           </v>
          </cell>
          <cell r="AT91" t="str">
            <v>4</v>
          </cell>
          <cell r="BT91" t="str">
            <v xml:space="preserve">移転価格の国税調査は、現在も継続中です。引続き監査サポートして下さい。                                                                                                                                                                                                                            </v>
          </cell>
          <cell r="BU91" t="str">
            <v>3</v>
          </cell>
          <cell r="BV91" t="str">
            <v xml:space="preserve">                                                                                                                                                                                                                                                               </v>
          </cell>
          <cell r="BX91" t="str">
            <v xml:space="preserve">                                                                                                                                                                                                                                                               </v>
          </cell>
          <cell r="BZ91" t="str">
            <v xml:space="preserve">                                                                                                                                                                                                                                                               </v>
          </cell>
          <cell r="CB91" t="str">
            <v>語学力の向上（ＴＯＥＩＣ）目標４００点</v>
          </cell>
          <cell r="CC91" t="str">
            <v>2</v>
          </cell>
          <cell r="CD91" t="str">
            <v>パソコン認定試験合格（４級）</v>
          </cell>
          <cell r="CE91" t="str">
            <v>2</v>
          </cell>
          <cell r="CH91" t="str">
            <v>4</v>
          </cell>
          <cell r="CI91" t="str">
            <v>3</v>
          </cell>
          <cell r="CJ91" t="str">
            <v>3</v>
          </cell>
          <cell r="CK91" t="str">
            <v xml:space="preserve">今までの工場経験を活かし、川崎工場の業務改善及び電子デバイスグループの業務見直しを行って下さい。川崎での業務内容を早く理解して、下期も頑張って下さい。ご苦労様でした                                                                                                                                                                             </v>
          </cell>
          <cell r="CL91" t="str">
            <v>Ｂ　</v>
          </cell>
          <cell r="CM91" t="str">
            <v>下期は自分の持っている力を十分発揮する様、努力して下さい。川崎の業務についても早く把握する様、積極的に取組んで下さい。期待しています。</v>
          </cell>
          <cell r="CN91" t="str">
            <v>Ｂ　</v>
          </cell>
          <cell r="CO91" t="str">
            <v>Ｂ　</v>
          </cell>
          <cell r="CP91" t="str">
            <v>B</v>
          </cell>
          <cell r="CQ91">
            <v>2</v>
          </cell>
          <cell r="CR91">
            <v>12</v>
          </cell>
          <cell r="CS91">
            <v>10</v>
          </cell>
        </row>
        <row r="92">
          <cell r="A92">
            <v>834052</v>
          </cell>
          <cell r="B92" t="str">
            <v>桜田　悌　　　　　　</v>
          </cell>
          <cell r="C92">
            <v>700</v>
          </cell>
          <cell r="D92">
            <v>700</v>
          </cell>
          <cell r="E92" t="str">
            <v>電デバ事推本　　　　</v>
          </cell>
          <cell r="F92">
            <v>1844</v>
          </cell>
          <cell r="G92">
            <v>7000240000</v>
          </cell>
          <cell r="H92" t="str">
            <v>電デバ推）経理部　　</v>
          </cell>
          <cell r="I92">
            <v>31</v>
          </cell>
          <cell r="J92" t="str">
            <v>主事補　　　　　</v>
          </cell>
          <cell r="K92" t="str">
            <v>無</v>
          </cell>
          <cell r="L92">
            <v>1998</v>
          </cell>
          <cell r="M92">
            <v>1</v>
          </cell>
          <cell r="N92">
            <v>1</v>
          </cell>
          <cell r="O92">
            <v>3</v>
          </cell>
          <cell r="P92">
            <v>746042</v>
          </cell>
          <cell r="Q92" t="str">
            <v>山崎　武　　　　　　</v>
          </cell>
          <cell r="R92" t="str">
            <v>担当課長　　　　　　</v>
          </cell>
          <cell r="S92">
            <v>740522</v>
          </cell>
          <cell r="T92" t="str">
            <v>加藤　正和　　　　　</v>
          </cell>
          <cell r="U92" t="str">
            <v>統括部長　　　　　　</v>
          </cell>
          <cell r="V92">
            <v>20</v>
          </cell>
          <cell r="W92" t="str">
            <v xml:space="preserve">＜生産／売上予算関連の更なるステップアップ＞前期目標外で実施した、型格別生産高／売上高を更に充実すべく、修正後（改善修正多い）までフォロー、月別予算までブレイクダウンした管理をしたい。                                                                                                                                                            </v>
          </cell>
          <cell r="X92" t="str">
            <v>5</v>
          </cell>
          <cell r="Y92" t="str">
            <v xml:space="preserve">予算編成の改善について色々活躍して頂いていますが、データ活用が完全に行っていない様に思います。データ内容の再分析を行って、汎用性のある予算データにして下さい。                                                                                                                                                                                </v>
          </cell>
          <cell r="Z92" t="str">
            <v>4</v>
          </cell>
          <cell r="AA92">
            <v>20</v>
          </cell>
          <cell r="AB92" t="str">
            <v xml:space="preserve">＜月末締め対応サポート＞９８／下月末締め開始に伴うスムーズな実務対応（マニュアル作業の撲滅及びその準備，決算手番短縮に伴う迅速な対応）                                                                                                                                                                                            </v>
          </cell>
          <cell r="AC92" t="str">
            <v>5</v>
          </cell>
          <cell r="AD92" t="str">
            <v xml:space="preserve">川崎工場の棚卸しデータは、マニュアルになりがちです。システムの立案及び実行を下期に是非行って下さい。宜しくお願い致します。                                                                                                                                                                                                  </v>
          </cell>
          <cell r="AE92" t="str">
            <v>4</v>
          </cell>
          <cell r="AF92">
            <v>35</v>
          </cell>
          <cell r="AG92" t="str">
            <v xml:space="preserve">＜新原価計算システム関連＞今期から実運用される新原価計算システムのスムーズな運用と今後展開される関連の充実をはかる。また川崎工場の原価絡みのマニュアル作業関連をシステム化する事を検討する。（原価元帳，海外無償原価計算，その他）                                                                                                                  </v>
          </cell>
          <cell r="AH92" t="str">
            <v>4</v>
          </cell>
          <cell r="AI92" t="str">
            <v xml:space="preserve">川崎版原価計算システムの構築が急務になっています。リーダーシップを発揮して３／４期にめどを立てて下さい。                                                                                                                                                                                                           </v>
          </cell>
          <cell r="AJ92" t="str">
            <v>3</v>
          </cell>
          <cell r="AK92">
            <v>15</v>
          </cell>
          <cell r="AL92" t="str">
            <v xml:space="preserve">＜事業本部別損益作成＞・９７年度４／４期作成　・９８年度作成（年初初期設定等）・システムの見直し（手番短縮を前提条件としたシステムの見直し）将来的には新原価計算システムに繋げることを念頭においたシステム見直しを考える。                                                                                                                          </v>
          </cell>
          <cell r="AM92" t="str">
            <v>5</v>
          </cell>
          <cell r="AN92" t="str">
            <v xml:space="preserve">今後のビジネス展開は、ロジック中心になります。ロジックの再建につながる情報収集を考えて下さい。                                                                                                                                                                                                                </v>
          </cell>
          <cell r="AO92" t="str">
            <v>4</v>
          </cell>
          <cell r="AP92">
            <v>10</v>
          </cell>
          <cell r="AQ92" t="str">
            <v xml:space="preserve">＜公開情報の充実化＞インターネット（ＷＷＷ）公開情報の充実化を図る。マニュアル，原価計算関連，損益関連                                                                                                                                                                                                            </v>
          </cell>
          <cell r="AR92" t="str">
            <v>4</v>
          </cell>
          <cell r="AS92" t="str">
            <v xml:space="preserve">経理公開情報として、経理処理事例集を掲載できる様、検討して下さい。                                                                                                                                                                                                                              </v>
          </cell>
          <cell r="AT92" t="str">
            <v>3</v>
          </cell>
          <cell r="BT92" t="str">
            <v xml:space="preserve">データ連携に努めて頂きました。今後も周りの業務を見直して、データ連携を図り、業務工数削減に努めて下さい。                                                                                                                                                                                                           </v>
          </cell>
          <cell r="BU92" t="str">
            <v>4</v>
          </cell>
          <cell r="BV92" t="str">
            <v xml:space="preserve">ライセンス関連は、どんどん複雑な計算方法になってきます。情報収集並びに定期的な対象品のチェックをお願いします。                                                                                                                                                                                                        </v>
          </cell>
          <cell r="BW92" t="str">
            <v>4</v>
          </cell>
          <cell r="BX92" t="str">
            <v xml:space="preserve">                                                                                                                                                                                                                                                               </v>
          </cell>
          <cell r="BZ92" t="str">
            <v xml:space="preserve">                                                                                                                                                                                                                                                               </v>
          </cell>
          <cell r="CB92" t="str">
            <v>財務会計全般の知識習得（外部の人に大まかな説明の出来る位）</v>
          </cell>
          <cell r="CC92" t="str">
            <v>2</v>
          </cell>
          <cell r="CD92" t="str">
            <v>英会話の習熟</v>
          </cell>
          <cell r="CE92" t="str">
            <v>2</v>
          </cell>
          <cell r="CH92" t="str">
            <v>4</v>
          </cell>
          <cell r="CI92" t="str">
            <v>4</v>
          </cell>
          <cell r="CJ92" t="str">
            <v>4</v>
          </cell>
          <cell r="CK92" t="str">
            <v xml:space="preserve">経理部の環境及び雰囲気図くりで、仕事のやり易い状況にあります。自分の特技と思って、積極的に活動して下さい。今後の課題として、自分から進んで、事業の立案及び提案が出来る様、自分を磨いて下さい。ご苦労様でした。                                                                                                                                                        </v>
          </cell>
          <cell r="CL92" t="str">
            <v>Ｂ　</v>
          </cell>
          <cell r="CM92" t="str">
            <v>業務分析に力を入れて下さい。期待しています。</v>
          </cell>
          <cell r="CN92" t="str">
            <v>Ｂ　</v>
          </cell>
          <cell r="CO92" t="str">
            <v>Ｂ　</v>
          </cell>
          <cell r="CP92" t="str">
            <v>A</v>
          </cell>
          <cell r="CQ92">
            <v>2</v>
          </cell>
          <cell r="CR92">
            <v>12</v>
          </cell>
          <cell r="CS92">
            <v>10</v>
          </cell>
        </row>
        <row r="93">
          <cell r="A93">
            <v>834301</v>
          </cell>
          <cell r="B93" t="str">
            <v>大藤　利光　　　　　</v>
          </cell>
          <cell r="C93">
            <v>700</v>
          </cell>
          <cell r="D93">
            <v>700</v>
          </cell>
          <cell r="E93" t="str">
            <v>電デバ事推本　　　　</v>
          </cell>
          <cell r="F93">
            <v>1844</v>
          </cell>
          <cell r="G93">
            <v>7000240000</v>
          </cell>
          <cell r="H93" t="str">
            <v>電デバ推）経理部　　</v>
          </cell>
          <cell r="I93">
            <v>31</v>
          </cell>
          <cell r="J93" t="str">
            <v>主事補　　　　　</v>
          </cell>
          <cell r="K93" t="str">
            <v>無</v>
          </cell>
          <cell r="L93">
            <v>1998</v>
          </cell>
          <cell r="M93">
            <v>1</v>
          </cell>
          <cell r="N93">
            <v>1</v>
          </cell>
          <cell r="O93">
            <v>3</v>
          </cell>
          <cell r="P93">
            <v>746042</v>
          </cell>
          <cell r="Q93" t="str">
            <v>山崎　武　　　　　　</v>
          </cell>
          <cell r="R93" t="str">
            <v>担当課長　　　　　　</v>
          </cell>
          <cell r="S93">
            <v>740522</v>
          </cell>
          <cell r="T93" t="str">
            <v>加藤　正和　　　　　</v>
          </cell>
          <cell r="U93" t="str">
            <v>統括部長　　　　　　</v>
          </cell>
          <cell r="V93">
            <v>10</v>
          </cell>
          <cell r="W93" t="str">
            <v xml:space="preserve">固定資産管理の事務改善1.LCD/営業部門の現品管理ｼｽﾃﾑの導入支援2.三重工場への現品管理ｼｽﾃﾑの導入支援3.固定資産システムとの連携方法の確立                                                                                                                                                                                    </v>
          </cell>
          <cell r="X93" t="str">
            <v>4</v>
          </cell>
          <cell r="Y93" t="str">
            <v xml:space="preserve">全社統合したシステムに発展して下さい。                                                                                                                                                                                                                                            </v>
          </cell>
          <cell r="Z93" t="str">
            <v>4</v>
          </cell>
          <cell r="AA93">
            <v>30</v>
          </cell>
          <cell r="AB93" t="str">
            <v xml:space="preserve">研究開発費管理の強化1.開発効率の算定方法の確立とデータの整備2.研究開発管理システムのレベルアップ                                                                                                                                                                                                             </v>
          </cell>
          <cell r="AC93" t="str">
            <v>5</v>
          </cell>
          <cell r="AD93" t="str">
            <v xml:space="preserve">開発費の管理資料として内容を調整して下さい。開発費には問題が多々発生していますので、管理資料の構築をお願いします。                                                                                                                                                                                                      </v>
          </cell>
          <cell r="AE93" t="str">
            <v>4</v>
          </cell>
          <cell r="AF93">
            <v>30</v>
          </cell>
          <cell r="AG93" t="str">
            <v xml:space="preserve">経理データの公開1.統計情報の整備(機種別BS、機種別事業部経費等)2.予算関連資料の整備3.予算申請依頼書の登録                                                                                                                                                                                                      </v>
          </cell>
          <cell r="AH93" t="str">
            <v>5</v>
          </cell>
          <cell r="AI93" t="str">
            <v xml:space="preserve">各担当にも話しをしておりますが、電子デバイス経理の経理処理事例集を掲載して下さい。                                                                                                                                                                                                                      </v>
          </cell>
          <cell r="AJ93" t="str">
            <v>5</v>
          </cell>
          <cell r="AK93">
            <v>10</v>
          </cell>
          <cell r="AL93" t="str">
            <v xml:space="preserve">部門費ﾃﾞｰﾀの公開1.公開手法の検討2.部門費ﾃﾞｰﾀの公開                                                                                                                                                                                                                                </v>
          </cell>
          <cell r="AM93" t="str">
            <v>3</v>
          </cell>
          <cell r="AN93" t="str">
            <v xml:space="preserve">ご苦労様でした。                                                                                                                                                                                                                                                       </v>
          </cell>
          <cell r="AO93" t="str">
            <v>5</v>
          </cell>
          <cell r="AP93">
            <v>20</v>
          </cell>
          <cell r="AQ93" t="str">
            <v xml:space="preserve">月末締め対応1.ﾏﾆｭｱﾙ業務の洗い出し2.ﾏﾆｭｱﾙ業務のｼｽﾃﾑ化                                                                                                                                                                                                                            </v>
          </cell>
          <cell r="AR93" t="str">
            <v>3</v>
          </cell>
          <cell r="AS93" t="str">
            <v xml:space="preserve">月末締めの実施に当たり問題点が発生したら早急に対応出来る様、内部教育も行って下さい。                                                                                                                                                                                                                     </v>
          </cell>
          <cell r="AT93" t="str">
            <v>4</v>
          </cell>
          <cell r="BT93" t="str">
            <v xml:space="preserve">協業の開始に伴い色々な問題が発生しましたが、良くフォローしてくれました。                                                                                                                                                                                                                           </v>
          </cell>
          <cell r="BU93" t="str">
            <v>4</v>
          </cell>
          <cell r="BV93" t="str">
            <v xml:space="preserve">管理台帳を作成して、業務を部下に引き継ぐ様、教育して下さい。                                                                                                                                                                                                                                 </v>
          </cell>
          <cell r="BW93" t="str">
            <v>3</v>
          </cell>
          <cell r="BX93" t="str">
            <v xml:space="preserve">時間も無い状況で、最終的に間に合った状況です。お疲れ様でした。                                                                                                                                                                                                                                </v>
          </cell>
          <cell r="BY93" t="str">
            <v>4</v>
          </cell>
          <cell r="BZ93" t="str">
            <v xml:space="preserve">                                                                                                                                                                                                                                                               </v>
          </cell>
          <cell r="CB93" t="str">
            <v>英会話の継続学習</v>
          </cell>
          <cell r="CC93" t="str">
            <v>2</v>
          </cell>
          <cell r="CD93" t="str">
            <v>税務知識の習得のための社外公衆への参加</v>
          </cell>
          <cell r="CE93" t="str">
            <v>1</v>
          </cell>
          <cell r="CH93" t="str">
            <v>4</v>
          </cell>
          <cell r="CI93" t="str">
            <v>4</v>
          </cell>
          <cell r="CJ93" t="str">
            <v>4</v>
          </cell>
          <cell r="CK93" t="str">
            <v xml:space="preserve">経理業務を通じて、他社との交流があり、勉強になったと思います。今後も積極的な活動を期待しています。ご苦労様でした。                                                                                                                                                                                                      </v>
          </cell>
          <cell r="CL93" t="str">
            <v>Ｂ　</v>
          </cell>
          <cell r="CM93" t="str">
            <v>経理専門知識を活かした業務分析／フォローをお願いします。ご苦労様でした。</v>
          </cell>
          <cell r="CN93" t="str">
            <v>Ｂ　</v>
          </cell>
          <cell r="CO93" t="str">
            <v>Ｂ　</v>
          </cell>
          <cell r="CP93" t="str">
            <v>A</v>
          </cell>
          <cell r="CQ93">
            <v>2</v>
          </cell>
          <cell r="CR93">
            <v>12</v>
          </cell>
          <cell r="CS93">
            <v>10</v>
          </cell>
        </row>
        <row r="94">
          <cell r="A94">
            <v>890218</v>
          </cell>
          <cell r="B94" t="str">
            <v>笛田　陽一　　　　　</v>
          </cell>
          <cell r="C94">
            <v>700</v>
          </cell>
          <cell r="D94">
            <v>700</v>
          </cell>
          <cell r="E94" t="str">
            <v>電デバ事推本　　　　</v>
          </cell>
          <cell r="F94">
            <v>1844</v>
          </cell>
          <cell r="G94">
            <v>7000240000</v>
          </cell>
          <cell r="H94" t="str">
            <v>電デバ推）経理部　　</v>
          </cell>
          <cell r="I94">
            <v>31</v>
          </cell>
          <cell r="J94" t="str">
            <v>主事補　　　　　</v>
          </cell>
          <cell r="K94" t="str">
            <v>無</v>
          </cell>
          <cell r="L94">
            <v>1998</v>
          </cell>
          <cell r="M94">
            <v>1</v>
          </cell>
          <cell r="N94">
            <v>1</v>
          </cell>
          <cell r="O94">
            <v>3</v>
          </cell>
          <cell r="P94">
            <v>746042</v>
          </cell>
          <cell r="Q94" t="str">
            <v>山崎　武　　　　　　</v>
          </cell>
          <cell r="R94" t="str">
            <v>担当課長　　　　　　</v>
          </cell>
          <cell r="S94">
            <v>740522</v>
          </cell>
          <cell r="T94" t="str">
            <v>加藤　正和　　　　　</v>
          </cell>
          <cell r="U94" t="str">
            <v>統括部長　　　　　　</v>
          </cell>
          <cell r="V94">
            <v>40</v>
          </cell>
          <cell r="W94" t="str">
            <v xml:space="preserve">連結決算業務１．業務の迅速化・平準化２．決算概況フォームの統一化３．月次決算における機種別情報の整備４．業務マニュアルの作成                                                                                                                                                                                                 </v>
          </cell>
          <cell r="X94" t="str">
            <v>4</v>
          </cell>
          <cell r="Y94" t="str">
            <v xml:space="preserve">決算日程の歩調を合わせる事は非常に難しい事と思いますが、経理部全体の目標でもある決算日程短縮に全力投球して下さい。                                                                                                                                                                                                      </v>
          </cell>
          <cell r="Z94" t="str">
            <v>4</v>
          </cell>
          <cell r="AA94">
            <v>20</v>
          </cell>
          <cell r="AB94" t="str">
            <v xml:space="preserve">資金繰り予測業務において精度を高める。１．関係会社からの情報入手から集計迄の工数の短縮化により分析時間の確保２．購買部に対し業務指導を行いデータの活用を図る。３．電ﾃﾞﾊﾞ事業部全体の資金繰りを掴み、予測損益との整合性をとるべく工場担当者との連携をとる。４．毎月の前回比の精密な分析                                                              </v>
          </cell>
          <cell r="AC94" t="str">
            <v>4</v>
          </cell>
          <cell r="AD94" t="str">
            <v xml:space="preserve">連結ベースの精度向上をテーマに引続き活動をお願いします。                                                                                                                                                                                                                                   </v>
          </cell>
          <cell r="AE94" t="str">
            <v>3</v>
          </cell>
          <cell r="AF94">
            <v>20</v>
          </cell>
          <cell r="AG94" t="str">
            <v xml:space="preserve">月末締め対応（営業関連）１．月末締めに移行する差異の問題点の洗い出し２．対応策の検討３．諸処置の実行                                                                                                                                                                                                             </v>
          </cell>
          <cell r="AH94" t="str">
            <v>4</v>
          </cell>
          <cell r="AI94" t="str">
            <v xml:space="preserve">もう少し積極的な活動を希望します。                                                                                                                                                                                                                                              </v>
          </cell>
          <cell r="AJ94" t="str">
            <v>3</v>
          </cell>
          <cell r="AK94">
            <v>20</v>
          </cell>
          <cell r="AL94" t="str">
            <v xml:space="preserve">物流費の調査　実態調査により、費用構造の分析を行う。１．費目分析２．発生拠点別資料の作成及び分析                                                                                                                                                                                                               </v>
          </cell>
          <cell r="AM94" t="str">
            <v>5</v>
          </cell>
          <cell r="AN94" t="str">
            <v xml:space="preserve">関連部門と調整を取り、下期には改善金額等の提案を行って下さい。                                                                                                                                                                                                                                </v>
          </cell>
          <cell r="AO94" t="str">
            <v>4</v>
          </cell>
          <cell r="BT94" t="str">
            <v xml:space="preserve">なるべく現地データは現地で完成させる様、指導して下さい。                                                                                                                                                                                                                                   </v>
          </cell>
          <cell r="BU94" t="str">
            <v>4</v>
          </cell>
          <cell r="BV94" t="str">
            <v xml:space="preserve">全社ベースを考えて提案を行って下さい。                                                                                                                                                                                                                                            </v>
          </cell>
          <cell r="BW94" t="str">
            <v>4</v>
          </cell>
          <cell r="BX94" t="str">
            <v xml:space="preserve">                                                                                                                                                                                                                                                               </v>
          </cell>
          <cell r="BZ94" t="str">
            <v xml:space="preserve">                                                                                                                                                                                                                                                               </v>
          </cell>
          <cell r="CB94" t="str">
            <v>語学力アップを図る。（TOEIC500点目標)</v>
          </cell>
          <cell r="CC94" t="str">
            <v>4</v>
          </cell>
          <cell r="CD94" t="str">
            <v>パソコン/ソフトの知識拡充</v>
          </cell>
          <cell r="CE94" t="str">
            <v>3</v>
          </cell>
          <cell r="CF94" t="str">
            <v>経理知識の拡充　講習会参加や読書を通じ自己の知識を向上させると同時に、部員勉強会を行い、部員全体のレベルアップを図る。</v>
          </cell>
          <cell r="CG94" t="str">
            <v>4</v>
          </cell>
          <cell r="CH94" t="str">
            <v>3</v>
          </cell>
          <cell r="CI94" t="str">
            <v>3</v>
          </cell>
          <cell r="CJ94" t="str">
            <v>4</v>
          </cell>
          <cell r="CK94" t="str">
            <v xml:space="preserve">全体に前に出て、リーダとしての活動に欠けています。自分の持てる力を発揮すれば必ず、実行できます。部下の育成、業務の見直し、問題定義等に積極的にチャレンジして下さい。ご苦労様でした。                                                                                                                                                                     </v>
          </cell>
          <cell r="CL94" t="str">
            <v>Ｂ　</v>
          </cell>
          <cell r="CM94" t="str">
            <v>積極性を持った行動をお願いします。下期は目標クリアできる様、頑張って下さい。期待していますよ。</v>
          </cell>
          <cell r="CN94" t="str">
            <v>Ｂ　</v>
          </cell>
          <cell r="CO94" t="str">
            <v>Ｂ　</v>
          </cell>
          <cell r="CP94" t="str">
            <v>B</v>
          </cell>
          <cell r="CQ94">
            <v>2</v>
          </cell>
          <cell r="CR94">
            <v>12</v>
          </cell>
          <cell r="CS94">
            <v>10</v>
          </cell>
        </row>
        <row r="95">
          <cell r="A95">
            <v>802246</v>
          </cell>
          <cell r="B95" t="str">
            <v>高木　宏嘉　　　　　</v>
          </cell>
          <cell r="C95">
            <v>700</v>
          </cell>
          <cell r="D95">
            <v>710</v>
          </cell>
          <cell r="E95" t="str">
            <v>ＬＳＩ商品本　　　　</v>
          </cell>
          <cell r="F95">
            <v>3167</v>
          </cell>
          <cell r="G95">
            <v>7100702030</v>
          </cell>
          <cell r="H95" t="str">
            <v>三重・総務）経　理　</v>
          </cell>
          <cell r="I95">
            <v>31</v>
          </cell>
          <cell r="J95" t="str">
            <v>主事補　　　　　</v>
          </cell>
          <cell r="K95" t="str">
            <v>有</v>
          </cell>
          <cell r="L95">
            <v>1998</v>
          </cell>
          <cell r="M95">
            <v>1</v>
          </cell>
          <cell r="N95">
            <v>1</v>
          </cell>
          <cell r="O95">
            <v>3</v>
          </cell>
          <cell r="P95">
            <v>671055</v>
          </cell>
          <cell r="Q95" t="str">
            <v>堀池　三雪　　　　　</v>
          </cell>
          <cell r="R95" t="str">
            <v>課長　　　　　　　　</v>
          </cell>
          <cell r="S95">
            <v>740559</v>
          </cell>
          <cell r="T95" t="str">
            <v>戸田　勝　　　　　　</v>
          </cell>
          <cell r="U95" t="str">
            <v>部長　　　　　　　　</v>
          </cell>
          <cell r="V95">
            <v>40</v>
          </cell>
          <cell r="W95" t="str">
            <v xml:space="preserve">研究開発システムの運用　①開発工場独自の、製造・開発の費用配賦の自動処理。　②川崎／三重工場共通ＤＢへの参加による予算実績管理工数の削減。                                                                                                                                                                                          </v>
          </cell>
          <cell r="X95" t="str">
            <v>4</v>
          </cell>
          <cell r="Y95" t="str">
            <v xml:space="preserve">システム開発遅延(川崎側)により、研究開発システムは実用立ち上げに至らなかったが、その代替えとして、三重工場ローカルに「研究開発テーマ別実績推移」のライブラリーでの提供を開始した。それに加えて一般会計班として、費用３分分割処理の簡素化を推進した。                                                                                                                                    </v>
          </cell>
          <cell r="Z95" t="str">
            <v>3</v>
          </cell>
          <cell r="AA95">
            <v>40</v>
          </cell>
          <cell r="AB95" t="str">
            <v xml:space="preserve">現品管理システム（製造技術部門）の運用開始に伴う固定資産会計業務の改善　①新規取得手続きの自動化。　②経理データー（帳簿価格等）の提供、及び、棚卸データー等の引き込み。                                                                                                                                                                           </v>
          </cell>
          <cell r="AC95" t="str">
            <v>4</v>
          </cell>
          <cell r="AD95" t="str">
            <v xml:space="preserve">製造技術課のインフラ整備遅れ、また導入対象システムが「２０００年対応」不可のため、優先順位として、「全社版」の導入に変更した。本システムは既にインストールを完了し、現在テストラン中で、年内（99年度償却資産申告から対応の為に年内立ち上げ必要。)に立ち上げ完了予定である。                                                                                                                        </v>
          </cell>
          <cell r="AE95" t="str">
            <v>4</v>
          </cell>
          <cell r="AF95">
            <v>20</v>
          </cell>
          <cell r="AG95" t="str">
            <v xml:space="preserve">決算月末締めへの対応。                                                                                                                                                                                                                                                    </v>
          </cell>
          <cell r="AH95" t="str">
            <v>3</v>
          </cell>
          <cell r="AI95" t="str">
            <v xml:space="preserve">９８年下期からの全社統一展開「決算月末日締め」に対応する為、三重工場内の一般会計関係の諸問題（締め日変更／バッチ処理からデイリー化）を関係部門と遅滞なく説明及び調整を行なった。またシステム管理者として、本社からのシステム展開（ＳＵＭＭＩＴ連携からＪＵＳＴ連携へ以降）を行なった。                                                                                                                    </v>
          </cell>
          <cell r="AJ95" t="str">
            <v>4</v>
          </cell>
          <cell r="BT95" t="str">
            <v xml:space="preserve">協業に於ける富士通側とソニー社側の設備明確化を図り、また将来の設備買い取りに備えて、現品管理上の制度（借用設備へのＥ財版付与・Ｓ社所有ステッカーの添付）を設けた。                                                                                                                                                                        </v>
          </cell>
          <cell r="BU95" t="str">
            <v>4</v>
          </cell>
          <cell r="BV95" t="str">
            <v xml:space="preserve">                                                                                                                                                                                                                                                               </v>
          </cell>
          <cell r="BX95" t="str">
            <v xml:space="preserve">                                                                                                                                                                                                                                                               </v>
          </cell>
          <cell r="BZ95" t="str">
            <v xml:space="preserve">                                                                                                                                                                                                                                                               </v>
          </cell>
          <cell r="CB95" t="str">
            <v>ホームページ開設によるプレゼンテーション技術の自己啓発</v>
          </cell>
          <cell r="CC95" t="str">
            <v>3</v>
          </cell>
          <cell r="CH95" t="str">
            <v>3</v>
          </cell>
          <cell r="CI95" t="str">
            <v>4</v>
          </cell>
          <cell r="CJ95" t="str">
            <v>4</v>
          </cell>
          <cell r="CK95" t="str">
            <v xml:space="preserve">個々の項目については、他所でのシステム開発遅延いより、当初の目標が変化しているものもあるが、これらについては、別方法により迅速に対応しており、概ね目標をクリアーしている。                                                                                                                                                                          </v>
          </cell>
          <cell r="CL95" t="str">
            <v>Ｂ　</v>
          </cell>
          <cell r="CM95" t="str">
            <v>成果結果の変更はあるものの，概ね個別目標を達成した。</v>
          </cell>
          <cell r="CN95" t="str">
            <v>Ｂ　</v>
          </cell>
          <cell r="CO95" t="str">
            <v>Ｂ　</v>
          </cell>
          <cell r="CP95" t="str">
            <v>B</v>
          </cell>
          <cell r="CQ95">
            <v>2</v>
          </cell>
          <cell r="CR95">
            <v>12</v>
          </cell>
          <cell r="CS95">
            <v>10</v>
          </cell>
        </row>
        <row r="96">
          <cell r="A96">
            <v>843392</v>
          </cell>
          <cell r="B96" t="str">
            <v>飯沼　健司　　　　　</v>
          </cell>
          <cell r="C96">
            <v>700</v>
          </cell>
          <cell r="D96">
            <v>710</v>
          </cell>
          <cell r="E96" t="str">
            <v>ＬＳＩ商品本　　　　</v>
          </cell>
          <cell r="F96">
            <v>1852</v>
          </cell>
          <cell r="G96">
            <v>7100801030</v>
          </cell>
          <cell r="H96" t="str">
            <v>岩手・総務）経　理　</v>
          </cell>
          <cell r="I96">
            <v>31</v>
          </cell>
          <cell r="J96" t="str">
            <v>主事補　　　　　</v>
          </cell>
          <cell r="K96" t="str">
            <v>無</v>
          </cell>
          <cell r="L96">
            <v>1998</v>
          </cell>
          <cell r="M96">
            <v>1</v>
          </cell>
          <cell r="N96">
            <v>1</v>
          </cell>
          <cell r="O96">
            <v>3</v>
          </cell>
          <cell r="P96">
            <v>701448</v>
          </cell>
          <cell r="Q96" t="str">
            <v>小山　富士男　　　　</v>
          </cell>
          <cell r="R96" t="str">
            <v>課長　　　　　　　　</v>
          </cell>
          <cell r="S96">
            <v>671050</v>
          </cell>
          <cell r="T96" t="str">
            <v>霜鳥　吉男　　　　　</v>
          </cell>
          <cell r="U96" t="str">
            <v>部長　　　　　　　　</v>
          </cell>
          <cell r="V96">
            <v>40</v>
          </cell>
          <cell r="W96" t="str">
            <v xml:space="preserve">海外無償社給関連の事務効率化(1)システム運用上の問題点の整備(2)ＧＳＴ管理の整備(3)棚卸による管理体制の強化                                                                                                                                                                                                      </v>
          </cell>
          <cell r="X96" t="str">
            <v>5</v>
          </cell>
          <cell r="Y96" t="str">
            <v xml:space="preserve">おおむね計画通りに進捗できたようです。                                                                                                                                                                                                                                            </v>
          </cell>
          <cell r="Z96" t="str">
            <v>4</v>
          </cell>
          <cell r="AA96">
            <v>40</v>
          </cell>
          <cell r="AB96" t="str">
            <v xml:space="preserve">ＬＣＤ損益改善への貢献・下期益転への為のコストダウン推進を経理面から支援。                                                                                                                                                                                                                          </v>
          </cell>
          <cell r="AC96" t="str">
            <v>5</v>
          </cell>
          <cell r="AD96" t="str">
            <v xml:space="preserve">LCD業務の応用を岩手でも活かしているようです。                                                                                                                                                                                                                                       </v>
          </cell>
          <cell r="AE96" t="str">
            <v>4</v>
          </cell>
          <cell r="AF96">
            <v>10</v>
          </cell>
          <cell r="AG96" t="str">
            <v xml:space="preserve">ライセンスランニングマニュアルの整備                                                                                                                                                                                                                                             </v>
          </cell>
          <cell r="AH96" t="str">
            <v>3</v>
          </cell>
          <cell r="AI96" t="str">
            <v xml:space="preserve">計画通り実施できたようです。                                                                                                                                                                                                                                                 </v>
          </cell>
          <cell r="AJ96" t="str">
            <v>4</v>
          </cell>
          <cell r="AK96">
            <v>10</v>
          </cell>
          <cell r="AL96" t="str">
            <v xml:space="preserve">売上関連リストの見直し・リスト出力のソ－ト順，レイアウト等の見直しによる、業務の効率化。（最低5件のリスト見直しを図る）＜－－－－－数値目標                                                                                                                                                                                         </v>
          </cell>
          <cell r="AM96" t="str">
            <v>4</v>
          </cell>
          <cell r="AN96" t="str">
            <v xml:space="preserve">                                                                                                                                                                                                                                                               </v>
          </cell>
          <cell r="AO96" t="str">
            <v>3</v>
          </cell>
          <cell r="BT96" t="str">
            <v xml:space="preserve">期中での異動にあたり必要となった面もありますが、業務の標準化に寄与したものと思う。                                                                                                                                                                                                                      </v>
          </cell>
          <cell r="BU96" t="str">
            <v>4</v>
          </cell>
          <cell r="BV96" t="str">
            <v xml:space="preserve">異動早々に、関連部門との対応協議に努めていた。今後も軌道に乗るまで尽力してください。                                                                                                                                                                                                                     </v>
          </cell>
          <cell r="BW96" t="str">
            <v>4</v>
          </cell>
          <cell r="BX96" t="str">
            <v xml:space="preserve">                                                                                                                                                                                                                                                               </v>
          </cell>
          <cell r="BZ96" t="str">
            <v xml:space="preserve">                                                                                                                                                                                                                                                               </v>
          </cell>
          <cell r="CB96" t="str">
            <v>予実システムの活用をもう一歩踏み込んだレベルに持っていく。</v>
          </cell>
          <cell r="CC96" t="str">
            <v>4</v>
          </cell>
          <cell r="CH96" t="str">
            <v>4</v>
          </cell>
          <cell r="CI96" t="str">
            <v>4</v>
          </cell>
          <cell r="CK96" t="str">
            <v xml:space="preserve">期中での異動にも関わらず、積極的に業務に取り組んでいる。原価計算あるいは、月末締め対応等で、関連部署への働きかけ、調整等着実に行っていたのは評価大。今後も問題意識を持ち業務を進めてください。                                                                                                                                                                </v>
          </cell>
          <cell r="CL96" t="str">
            <v>Ｂ　</v>
          </cell>
          <cell r="CM96" t="str">
            <v>７月２１日付きの人事異動であり、岩手工場の実態を把握するのに大変努力したと思う、情報の共有化に向けて関係部署との調整に努めたことは認める。今後大いに期待しています。</v>
          </cell>
          <cell r="CN96" t="str">
            <v>Ｂ　</v>
          </cell>
          <cell r="CO96" t="str">
            <v>Ｂ　</v>
          </cell>
          <cell r="CP96" t="str">
            <v>B</v>
          </cell>
          <cell r="CQ96">
            <v>2</v>
          </cell>
          <cell r="CR96">
            <v>12</v>
          </cell>
          <cell r="CS96">
            <v>10</v>
          </cell>
        </row>
        <row r="97">
          <cell r="A97">
            <v>890217</v>
          </cell>
          <cell r="B97" t="str">
            <v>平野　学　　　　　　</v>
          </cell>
          <cell r="C97">
            <v>700</v>
          </cell>
          <cell r="D97">
            <v>700</v>
          </cell>
          <cell r="E97" t="str">
            <v>電デバ事推本　　　　</v>
          </cell>
          <cell r="F97">
            <v>1844</v>
          </cell>
          <cell r="G97">
            <v>7000240000</v>
          </cell>
          <cell r="H97" t="str">
            <v>電デバ推）経理部　　</v>
          </cell>
          <cell r="I97">
            <v>31</v>
          </cell>
          <cell r="J97" t="str">
            <v>主事補　　　　　</v>
          </cell>
          <cell r="K97" t="str">
            <v>無</v>
          </cell>
          <cell r="L97">
            <v>1998</v>
          </cell>
          <cell r="M97">
            <v>1</v>
          </cell>
          <cell r="N97">
            <v>1</v>
          </cell>
          <cell r="O97">
            <v>3</v>
          </cell>
          <cell r="P97">
            <v>746042</v>
          </cell>
          <cell r="Q97" t="str">
            <v>山崎　武　　　　　　</v>
          </cell>
          <cell r="R97" t="str">
            <v>担当課長　　　　　　</v>
          </cell>
          <cell r="S97">
            <v>740522</v>
          </cell>
          <cell r="T97" t="str">
            <v>加藤　正和　　　　　</v>
          </cell>
          <cell r="U97" t="str">
            <v>統括部長　　　　　　</v>
          </cell>
          <cell r="V97">
            <v>40</v>
          </cell>
          <cell r="W97" t="str">
            <v xml:space="preserve">半導体ダンピング原価計算(日欧新半導体協定締結に伴う新業務及びシステム対応)1.新協定内容分析,他部門依頼(システム関連含む)2.新業務開始3.他部門依頼を含む業務フロ-,確立,マニュアル作成                                                                                                                                                               </v>
          </cell>
          <cell r="X97" t="str">
            <v>5</v>
          </cell>
          <cell r="Y97" t="str">
            <v xml:space="preserve">海外／国内データの整合性を良くチェックし、現地で確定できる様、処理フローの見直しを実施して下さい。                                                                                                                                                                                                              </v>
          </cell>
          <cell r="Z97" t="str">
            <v>4</v>
          </cell>
          <cell r="AA97">
            <v>10</v>
          </cell>
          <cell r="AB97" t="str">
            <v xml:space="preserve">ＳＵＭＭＩＴ関連-11.各種マスタ-の整理(仕訳条件マスタ他)2.エラ-撲滅推進(内容分析,フィ-ドバック)3.エラ-件数現状の50%減                                                                                                                                                                                           </v>
          </cell>
          <cell r="AC97" t="str">
            <v>4</v>
          </cell>
          <cell r="AD97" t="str">
            <v xml:space="preserve">決算短縮には、決算データエラー撲滅がなければ、始まらないと考えています。下期中にエラーを１０件以内に出来る様継続して、頑張って下さい。                                                                                                                                                                                            </v>
          </cell>
          <cell r="AE97" t="str">
            <v>4</v>
          </cell>
          <cell r="AF97">
            <v>10</v>
          </cell>
          <cell r="AG97" t="str">
            <v xml:space="preserve">ＳＵＭＭＩＴ関連-21.ＥＤＩセンタ-へのデ－タ結合（テスト，実施）2.末締めデ-タ作成,結合方法検討(電デバ川崎工場,子工場)3.末締めデ-タSUMMIT側提供テスト                                                                                                                                                                           </v>
          </cell>
          <cell r="AH97" t="str">
            <v>3</v>
          </cell>
          <cell r="AI97" t="str">
            <v xml:space="preserve">お疲れ様でした。下期の運用対応をお願いします。                                                                                                                                                                                                                                        </v>
          </cell>
          <cell r="AJ97" t="str">
            <v>4</v>
          </cell>
          <cell r="AK97">
            <v>10</v>
          </cell>
          <cell r="AL97" t="str">
            <v xml:space="preserve">半導体ダンピング原価計算海外後工程工場コストデ－タＭ側取り込み1.アジア後工程コスト情報のデ-タでの取り込み2.FME(FLASHメモリ-)後工程コスト入手方法確立,デ-タでの取り込み                                                                                                                                                                   </v>
          </cell>
          <cell r="AM97" t="str">
            <v>5</v>
          </cell>
          <cell r="AN97" t="str">
            <v xml:space="preserve">半導体を取巻く環境は、多く区変化しつつあります。時間は止まってくれません。スケジュールに基づく業務遂行に心掛けて下さい。                                                                                                                                                                                                   </v>
          </cell>
          <cell r="AO97" t="str">
            <v>3</v>
          </cell>
          <cell r="AP97">
            <v>20</v>
          </cell>
          <cell r="AQ97" t="str">
            <v xml:space="preserve">技術開発費関連-11.予実管理の徹底化推進(ホ-ムペ-ジ等の利用)2.開発効率の算出(プロジェクト,テクノロジ単位)                                                                                                                                                                                                     </v>
          </cell>
          <cell r="AR97" t="str">
            <v>4</v>
          </cell>
          <cell r="AS97" t="str">
            <v xml:space="preserve">開発部門にもっとアピールする様心掛けて下さい。                                                                                                                                                                                                                                        </v>
          </cell>
          <cell r="AT97" t="str">
            <v>3</v>
          </cell>
          <cell r="AU97">
            <v>10</v>
          </cell>
          <cell r="AV97" t="str">
            <v xml:space="preserve">技術開発費関連-21.予測機能の改善2.精度の向上                                                                                                                                                                                                                                      </v>
          </cell>
          <cell r="AW97" t="str">
            <v>4</v>
          </cell>
          <cell r="AX97" t="str">
            <v xml:space="preserve">チャレンジは認めたいですが、下期も成果を期待します。                                                                                                                                                                                                                                     </v>
          </cell>
          <cell r="AY97" t="str">
            <v>3</v>
          </cell>
          <cell r="BT97" t="str">
            <v xml:space="preserve">運用に際して十分理解させて下さい。                                                                                                                                                                                                                                              </v>
          </cell>
          <cell r="BU97" t="str">
            <v>3</v>
          </cell>
          <cell r="BV97" t="str">
            <v xml:space="preserve">                                                                                                                                                                                                                                                               </v>
          </cell>
          <cell r="BX97" t="str">
            <v xml:space="preserve">                                                                                                                                                                                                                                                               </v>
          </cell>
          <cell r="BZ97" t="str">
            <v xml:space="preserve">                                                                                                                                                                                                                                                               </v>
          </cell>
          <cell r="CB97" t="str">
            <v>語学力(英語)学習の継続---特に会話力のアップ</v>
          </cell>
          <cell r="CC97" t="str">
            <v>4</v>
          </cell>
          <cell r="CD97" t="str">
            <v>システム(EDP)関連理解力のスキルアップ</v>
          </cell>
          <cell r="CE97" t="str">
            <v>3</v>
          </cell>
          <cell r="CH97" t="str">
            <v>3</v>
          </cell>
          <cell r="CI97" t="str">
            <v>3</v>
          </cell>
          <cell r="CJ97" t="str">
            <v>3</v>
          </cell>
          <cell r="CK97" t="str">
            <v xml:space="preserve">今期はＥＣのＤＣが開始され、周りではダンピング提訴の噂が広まってきています。あなたの業務が中心になりますので、早く部下への引継ぎを行って、スムースな業務運営が出来る様に心掛けて下さい。ご苦労様でした。                                                                                                                                                           </v>
          </cell>
          <cell r="CL97" t="str">
            <v>Ｃ　</v>
          </cell>
          <cell r="CM97" t="str">
            <v>ダンピング関連について整理して、教育をお願いします。下期は、目標を絞って効果を上げて下さい。ご苦労様でした。</v>
          </cell>
          <cell r="CN97" t="str">
            <v>Ｃ　</v>
          </cell>
          <cell r="CO97" t="str">
            <v>Ｃ　</v>
          </cell>
          <cell r="CP97" t="str">
            <v>B</v>
          </cell>
          <cell r="CQ97">
            <v>2</v>
          </cell>
          <cell r="CR97">
            <v>12</v>
          </cell>
          <cell r="CS97">
            <v>10</v>
          </cell>
        </row>
        <row r="98">
          <cell r="A98">
            <v>810249</v>
          </cell>
          <cell r="B98" t="str">
            <v>横川　健二　　　　　</v>
          </cell>
          <cell r="C98">
            <v>1100</v>
          </cell>
          <cell r="D98">
            <v>445</v>
          </cell>
          <cell r="E98" t="str">
            <v>東日本営本部　　　　</v>
          </cell>
          <cell r="F98">
            <v>3814</v>
          </cell>
          <cell r="G98">
            <v>4450400800</v>
          </cell>
          <cell r="H98" t="str">
            <v>北海道）総　務　部　</v>
          </cell>
          <cell r="I98">
            <v>31</v>
          </cell>
          <cell r="J98" t="str">
            <v>主事補　　　　　</v>
          </cell>
          <cell r="K98" t="str">
            <v>有</v>
          </cell>
          <cell r="L98">
            <v>1998</v>
          </cell>
          <cell r="M98">
            <v>1</v>
          </cell>
          <cell r="N98">
            <v>1</v>
          </cell>
          <cell r="O98">
            <v>3</v>
          </cell>
          <cell r="P98">
            <v>622270</v>
          </cell>
          <cell r="Q98" t="str">
            <v>尾山　英雄　　　　　</v>
          </cell>
          <cell r="R98" t="str">
            <v>（出向中）　　　　　</v>
          </cell>
          <cell r="S98">
            <v>700020</v>
          </cell>
          <cell r="T98" t="str">
            <v>荒　安明　　　　　　</v>
          </cell>
          <cell r="U98" t="str">
            <v>支社長　　　　　　　</v>
          </cell>
          <cell r="V98">
            <v>30</v>
          </cell>
          <cell r="W98" t="str">
            <v xml:space="preserve">回収遅延の管理(1)売掛金残高の0.6%以内を目標(2)当社事情による遅延の削減                                                                                                                                                                                                                       </v>
          </cell>
          <cell r="X98" t="str">
            <v>5</v>
          </cell>
          <cell r="Y98" t="str">
            <v xml:space="preserve">遅延額・遅延率ともに目標達成、立派な成果です。                                                                                                                                                                                                                                        </v>
          </cell>
          <cell r="Z98" t="str">
            <v>5</v>
          </cell>
          <cell r="AA98">
            <v>30</v>
          </cell>
          <cell r="AB98" t="str">
            <v xml:space="preserve">CPU活動と連携し、北海道地区の管理資料「重点管理項目」の作成し、営業会議で報告→地区全体の管理強化を図る。                                                                                                                                                                                                         </v>
          </cell>
          <cell r="AC98" t="str">
            <v>5</v>
          </cell>
          <cell r="AD98" t="str">
            <v xml:space="preserve">重点管理項目については、総じて管理良好と言へます。成果を評価します。                                                                                                                                                                                                                             </v>
          </cell>
          <cell r="AE98" t="str">
            <v>5</v>
          </cell>
          <cell r="AF98">
            <v>15</v>
          </cell>
          <cell r="AG98" t="str">
            <v xml:space="preserve">資産管理の強化(1)レンタル解約品及び下取品の長期滞留防止(2)倉庫預かり品の長期滞留防止(3)固定資産棚卸→プラザ及びデモ機(4)固定資産財産管理のバーコード化の実施                                                                                                                                                                           </v>
          </cell>
          <cell r="AH98" t="str">
            <v>3</v>
          </cell>
          <cell r="AI98" t="str">
            <v xml:space="preserve">解約品、下取品の長期滞留0は立派です。その他は下期に成果を出して下さい。                                                                                                                                                                                                                           </v>
          </cell>
          <cell r="AJ98" t="str">
            <v>4</v>
          </cell>
          <cell r="AK98">
            <v>15</v>
          </cell>
          <cell r="AL98" t="str">
            <v xml:space="preserve">営業収入予測の精度向上(阿部さんと連携)(1)6ヶ月予測の2%以内の誤差                                                                                                                                                                                                                           </v>
          </cell>
          <cell r="AM98" t="str">
            <v>4</v>
          </cell>
          <cell r="AN98" t="str">
            <v xml:space="preserve">北海道経済が停滞している状況の中で、入金予測を2%以内に、と言うのは、中々厳しい目標です。とにかく相手あっての世界ですからね。下期も再挑戦してみましょう。                                                                                                                                                                                  </v>
          </cell>
          <cell r="AO98" t="str">
            <v>3</v>
          </cell>
          <cell r="AP98">
            <v>5</v>
          </cell>
          <cell r="AQ98" t="str">
            <v xml:space="preserve">デモ機管理の継続フォロー(営業支援部へのフォロー継続)(1)長期貸出の管理フォロー(2)遊休デモ機の転用廃却促進                                                                                                                                                                                                       </v>
          </cell>
          <cell r="AR98" t="str">
            <v>3</v>
          </cell>
          <cell r="AS98" t="str">
            <v xml:space="preserve">了解                                                                                                                                                                                                                                                             </v>
          </cell>
          <cell r="AT98" t="str">
            <v>3</v>
          </cell>
          <cell r="AU98">
            <v>5</v>
          </cell>
          <cell r="AV98" t="str">
            <v xml:space="preserve">経理グループの業務改善(1)財務システムのﾚﾍﾞﾙｱｯﾌﾟに対するﾌｫﾛｰ(2)固定資産管理のﾊﾞｰｺｰﾄﾞ化へのﾌｫﾛｰ(3)新財務会計の機能追加に対する継続ﾌｫﾛｰ                                                                                                                                                                           </v>
          </cell>
          <cell r="AW98" t="str">
            <v>4</v>
          </cell>
          <cell r="AX98" t="str">
            <v xml:space="preserve">了解                                                                                                                                                                                                                                                             </v>
          </cell>
          <cell r="AY98" t="str">
            <v>3</v>
          </cell>
          <cell r="BT98" t="str">
            <v xml:space="preserve">よろしく。                                                                                                                                                                                                                                                          </v>
          </cell>
          <cell r="BU98" t="str">
            <v>3</v>
          </cell>
          <cell r="BV98" t="str">
            <v xml:space="preserve">                                                                                                                                                                                                                                                               </v>
          </cell>
          <cell r="BX98" t="str">
            <v xml:space="preserve">                                                                                                                                                                                                                                                               </v>
          </cell>
          <cell r="BZ98" t="str">
            <v xml:space="preserve">                                                                                                                                                                                                                                                               </v>
          </cell>
          <cell r="CB98" t="str">
            <v>ﾊﾟｿｺﾝに習熟し、わかりやすい資料の作成に心がける。</v>
          </cell>
          <cell r="CC98" t="str">
            <v>3</v>
          </cell>
          <cell r="CH98" t="str">
            <v>4</v>
          </cell>
          <cell r="CK98" t="str">
            <v xml:space="preserve">ほぼ目標に近い成果を達成したと思います。下期は、9月売り上げ物件の確実な回収が債権管理と収入予測の目標達成のキイであると思います。引き続き、努力して下さい。                                                                                                                                                                                 </v>
          </cell>
          <cell r="CL98" t="str">
            <v>Ａ　</v>
          </cell>
          <cell r="CM98" t="str">
            <v>承認する</v>
          </cell>
          <cell r="CN98" t="str">
            <v>Ａ　</v>
          </cell>
          <cell r="CO98" t="str">
            <v>Ａ　</v>
          </cell>
          <cell r="CP98" t="str">
            <v>A</v>
          </cell>
          <cell r="CQ98">
            <v>2</v>
          </cell>
          <cell r="CR98">
            <v>12</v>
          </cell>
          <cell r="CS98">
            <v>10</v>
          </cell>
        </row>
        <row r="99">
          <cell r="A99">
            <v>750051</v>
          </cell>
          <cell r="B99" t="str">
            <v>杉山　茂樹　　　　　</v>
          </cell>
          <cell r="C99">
            <v>1100</v>
          </cell>
          <cell r="D99">
            <v>445</v>
          </cell>
          <cell r="E99" t="str">
            <v>東日本営本部　　　　</v>
          </cell>
          <cell r="F99">
            <v>2153</v>
          </cell>
          <cell r="G99">
            <v>4450480500</v>
          </cell>
          <cell r="H99" t="str">
            <v>東北）総　務　部　　</v>
          </cell>
          <cell r="I99">
            <v>41</v>
          </cell>
          <cell r="J99" t="str">
            <v>主事　　　　　　</v>
          </cell>
          <cell r="K99" t="str">
            <v>有</v>
          </cell>
          <cell r="L99">
            <v>1998</v>
          </cell>
          <cell r="M99">
            <v>1</v>
          </cell>
          <cell r="N99">
            <v>1</v>
          </cell>
          <cell r="O99">
            <v>3</v>
          </cell>
          <cell r="P99">
            <v>703203</v>
          </cell>
          <cell r="Q99" t="str">
            <v>深田　政勝　　　　　</v>
          </cell>
          <cell r="R99" t="str">
            <v>担当課長　　　　　　</v>
          </cell>
          <cell r="S99">
            <v>631258</v>
          </cell>
          <cell r="T99" t="str">
            <v>大井　英毅　　　　　</v>
          </cell>
          <cell r="U99" t="str">
            <v>部長　　　　　　　　</v>
          </cell>
          <cell r="V99">
            <v>20</v>
          </cell>
          <cell r="W99" t="str">
            <v xml:space="preserve">(1)回収遅延管理強化ｷｬｯｼｭﾌﾛｰ改善に寄与・売掛金残高比0.6％未満・平均遅延額80百万円・４ヶ月以上　　ゼロ                                                                                                                                                                                                     </v>
          </cell>
          <cell r="X99" t="str">
            <v>5</v>
          </cell>
          <cell r="Y99" t="str">
            <v xml:space="preserve">事前確認の徹底及び営業部門に対する「日常の具体的な売掛金管理」及び「営業ｷｬｯｼｭﾌﾛｰ」についての勉強会を開催し、営業マンの意識向上並びに未入金物件の早期回収の実現により、全社目標の営業ｷｬｯｼｭﾌﾛｰに奇与したことを大変評価する。                                                                                                                                          </v>
          </cell>
          <cell r="Z99" t="str">
            <v>5</v>
          </cell>
          <cell r="AA99">
            <v>10</v>
          </cell>
          <cell r="AB99" t="str">
            <v xml:space="preserve">(2)営業収入予測精度向上・６ヶ月予測比　±２％　以内　                                                                                                                                                                                                                                   </v>
          </cell>
          <cell r="AC99" t="str">
            <v>5</v>
          </cell>
          <cell r="AD99" t="str">
            <v xml:space="preserve">事前入金確認の徹底と、各債権管理者への作業シフトによる責任観を持たせ、個々の役割分担の明確化を実行し、更に、営業部門への営業ｷｬｯｼｭﾌﾛｰ改善に向けての勉強会の成果も上がり、全９支社の中でﾄｯﾌﾟの営業収支予測比を実現したことを大変評価したい。                                                                                                                                    </v>
          </cell>
          <cell r="AE99" t="str">
            <v>5</v>
          </cell>
          <cell r="AF99">
            <v>20</v>
          </cell>
          <cell r="AG99" t="str">
            <v xml:space="preserve">(3)無償貸出資産の圧縮・無償貸出資産の圧縮5%減　・貸出期限切れの削減50%減　・ﾚﾝﾀﾙ解約後放置ゼロ                                                                                                                                                                                                          </v>
          </cell>
          <cell r="AH99" t="str">
            <v>5</v>
          </cell>
          <cell r="AI99" t="str">
            <v xml:space="preserve">積極的な活動により、営業自主損益の無償貸出の特別経費の削減（前年同期比53百万円、前期比70百万円)を実施したことを評価したい。                                                                                                                                                                                               </v>
          </cell>
          <cell r="AJ99" t="str">
            <v>5</v>
          </cell>
          <cell r="AK99">
            <v>10</v>
          </cell>
          <cell r="AL99" t="str">
            <v xml:space="preserve">(4)固定資産の圧縮・固定資産の棚卸実査・不要資産の廃却促進5%減                                                                                                                                                                                                                              </v>
          </cell>
          <cell r="AM99" t="str">
            <v>4</v>
          </cell>
          <cell r="AN99" t="str">
            <v xml:space="preserve">棚卸しを実施し、営業部門のデモ機器及び社内設備機器の遊休資産の洗い出しを行い転用・廃却を促進したことにより(廃却件数429件削減率6.6%、廃却金額簿価14百万円削減率3.1%）略目標を達成したことを評価したい。                                                                                                                                                     </v>
          </cell>
          <cell r="AO99" t="str">
            <v>4</v>
          </cell>
          <cell r="AP99">
            <v>10</v>
          </cell>
          <cell r="AQ99" t="str">
            <v xml:space="preserve">(5)営業費用の効率化・販間)物流費の削減5%減　　                                                                                                                                                                                                                                     </v>
          </cell>
          <cell r="AR99" t="str">
            <v>4</v>
          </cell>
          <cell r="AS99" t="str">
            <v xml:space="preserve">運用管理ﾏﾆｭｱﾙを基本とした倉庫管理を実施「期間満了ﾘｽﾄ／満了予告ﾘｽﾄ」に基づき、個別にﾋﾔﾘﾝｸﾞを行い期間満了の物件対象の早期工場返品、並びに不要品の現地廃却を実施した結果、目標値に対して大幅な削減を図ったことを評価したい。                                                                                                                                          </v>
          </cell>
          <cell r="AT99" t="str">
            <v>5</v>
          </cell>
          <cell r="AU99">
            <v>20</v>
          </cell>
          <cell r="AV99" t="str">
            <v xml:space="preserve">(6)出荷済未売上削減　・売上予算比10%以内・売上洩れゼロ・予定月経過50%減                                                                                                                                                                                                                       </v>
          </cell>
          <cell r="AW99" t="str">
            <v>5</v>
          </cell>
          <cell r="AX99" t="str">
            <v xml:space="preserve">ＣＰＵ活動「内部監査」を積極的に実施、長期出荷済未売上並びに売上予定経過対象物件の早期売上の成果により「営業自主損益」の検収／引渡遅延の特別ｻｰﾋﾞｽ費用を削減（前年度比63百万円）に貢献したことは大変評価したい。                                                                                                                                                    </v>
          </cell>
          <cell r="AY99" t="str">
            <v>5</v>
          </cell>
          <cell r="AZ99">
            <v>10</v>
          </cell>
          <cell r="BA99" t="str">
            <v xml:space="preserve">(7)営業自主損益制度への積極的ｻﾎﾟｰﾄ・重点管理費用5%削減・特別ｻｰﾋﾞｽ費用5%削減・自主損益管理制度啓蒙推進                                                                                                                                                                                                    </v>
          </cell>
          <cell r="BB99" t="str">
            <v>5</v>
          </cell>
          <cell r="BC99" t="str">
            <v xml:space="preserve">営業自主損益の改善に向けた体制「ＣＰＵ活動」の重点活動テーマの目標値を大幅に達成したことにより、東北地区の特別ｻｰﾋﾞｽ費用の削減に貢献したことを大変評価したい。                                                                                                                                                                              </v>
          </cell>
          <cell r="BD99" t="str">
            <v>5</v>
          </cell>
          <cell r="BT99" t="str">
            <v xml:space="preserve">情報共有化による、ｺｽﾄ意識を持たせ部門方針を部下に的確に指導を行い、総務・経理間の問題解決に向けた指導及び経理専門知識、実務経験を活かした勉強会を企画した結果、総務部門の意思疎通が図れたことを評価する。                                                                                                                                 </v>
          </cell>
          <cell r="BU99" t="str">
            <v>5</v>
          </cell>
          <cell r="BV99" t="str">
            <v xml:space="preserve">デモ機器の稼働状況の情報をﾁｴｯｸし、不要品（稼働率）の低い資産を優先的に、転用及び廃却を行い、資産効率化並びに費用削減を推進願います。                                                                                                                                                                                           </v>
          </cell>
          <cell r="BW99" t="str">
            <v>4</v>
          </cell>
          <cell r="BX99" t="str">
            <v xml:space="preserve">                                                                                                                                                                                                                                                               </v>
          </cell>
          <cell r="BZ99" t="str">
            <v xml:space="preserve">                                                                                                                                                                                                                                                               </v>
          </cell>
          <cell r="CH99" t="str">
            <v>5</v>
          </cell>
          <cell r="CI99" t="str">
            <v>5</v>
          </cell>
          <cell r="CJ99" t="str">
            <v>5</v>
          </cell>
          <cell r="CK99" t="str">
            <v xml:space="preserve">経理グループの重要管理目標の債権管理（回収遅延の削減、営業収支予測比向上）により、営業キャｯシュフロー改善に奇与したことを大変評価したい。更に、債権班の役割分担の明確化と意識向上の効果により、職場のｺﾐｭﾆｹｰｼｮﾝが図れ部下の満足度の向上を図る組織作りができたことを評価する。来期以降も継続的に一人一人にコスト意識を持った人材育成を期待する。                                                                                   </v>
          </cell>
          <cell r="CL99" t="str">
            <v>Ａ　</v>
          </cell>
          <cell r="CM99" t="str">
            <v>重要管理目標を達成した事を評価する｡下期を目標をクリアｰするよう邁進してほしい｡</v>
          </cell>
          <cell r="CN99" t="str">
            <v>Ａ　</v>
          </cell>
          <cell r="CO99" t="str">
            <v>Ａ　</v>
          </cell>
          <cell r="CP99" t="str">
            <v>A</v>
          </cell>
          <cell r="CQ99">
            <v>2</v>
          </cell>
          <cell r="CR99">
            <v>12</v>
          </cell>
          <cell r="CS99">
            <v>10</v>
          </cell>
        </row>
        <row r="100">
          <cell r="A100">
            <v>850144</v>
          </cell>
          <cell r="B100" t="str">
            <v>田中　敦　　　　　　</v>
          </cell>
          <cell r="C100">
            <v>1100</v>
          </cell>
          <cell r="D100">
            <v>445</v>
          </cell>
          <cell r="E100" t="str">
            <v>東日本営本部　　　　</v>
          </cell>
          <cell r="F100">
            <v>3131</v>
          </cell>
          <cell r="G100">
            <v>4450720800</v>
          </cell>
          <cell r="H100" t="str">
            <v>関東）総務部　　　　</v>
          </cell>
          <cell r="I100">
            <v>31</v>
          </cell>
          <cell r="J100" t="str">
            <v>主事補　　　　　</v>
          </cell>
          <cell r="K100" t="str">
            <v>有</v>
          </cell>
          <cell r="L100">
            <v>1998</v>
          </cell>
          <cell r="M100">
            <v>1</v>
          </cell>
          <cell r="N100">
            <v>1</v>
          </cell>
          <cell r="O100">
            <v>3</v>
          </cell>
          <cell r="P100">
            <v>681475</v>
          </cell>
          <cell r="Q100" t="str">
            <v>梶塚　俊英　　　　　</v>
          </cell>
          <cell r="R100" t="str">
            <v>担当課長　　　　　　</v>
          </cell>
          <cell r="S100">
            <v>631227</v>
          </cell>
          <cell r="T100" t="str">
            <v>貝瀬　光洋　　　　　</v>
          </cell>
          <cell r="U100" t="str">
            <v>部長　　　　　　　　</v>
          </cell>
          <cell r="V100">
            <v>15</v>
          </cell>
          <cell r="W100" t="str">
            <v xml:space="preserve">1.ＣＰＵ活動共通テーマの管理強化（ミニ監査の実施と管理改善）1-1.売上管理の改善1-2.出荷済未売上                                                                                                                                                                                                           </v>
          </cell>
          <cell r="X100" t="str">
            <v>4</v>
          </cell>
          <cell r="Y100" t="str">
            <v xml:space="preserve">売上計上の適正化及びその意義について営業部門への指導が浸透してきたと思う。また、出荷済未売上物件についても指導・指摘件数も少なくなり、支社全体に渡り健全化されてきた。更に努力願います。                                                                                                                                                                   </v>
          </cell>
          <cell r="Z100" t="str">
            <v>4</v>
          </cell>
          <cell r="AA100">
            <v>15</v>
          </cell>
          <cell r="AB100" t="str">
            <v xml:space="preserve">1.ＣＰＵ活動共通テーマの管理強化（ミニ監査の実施と管理改善）1-3.無償貸出品管理の強化　　　　　　　　　　　　　　　　　　　　　　　　　1-4.レンタル解約後放置物件の削減                                                                                                                                                                       </v>
          </cell>
          <cell r="AC100" t="str">
            <v>4</v>
          </cell>
          <cell r="AD100" t="str">
            <v xml:space="preserve">全社及び本部内目標を大きく達成することが出来た。日々の指摘・指導と営業部門への管理意識の定着化が主要因にあげられる。更なる指導により営業部門の自己管理能力の向上に繋げてもらいたい。                                                                                                                                                                     </v>
          </cell>
          <cell r="AE100" t="str">
            <v>4</v>
          </cell>
          <cell r="AF100">
            <v>10</v>
          </cell>
          <cell r="AG100" t="str">
            <v xml:space="preserve">1.ＣＰＵ活動共通テーマの管理強化(ミニ監査の実施と管理改善)1-5.注残の適正化【以上CPU活動関連ウェイト合計40%】                                                                                                                                                                                                  </v>
          </cell>
          <cell r="AH100" t="str">
            <v>4</v>
          </cell>
          <cell r="AI100" t="str">
            <v xml:space="preserve">注残の健全化も図られつつあると思う。今後は大口注残の他に小口注残についても出荷済未売上残高とタイアップした資産管理適正化(不正防止等)の対策を充実願いたい。                                                                                                                                                                                 </v>
          </cell>
          <cell r="AJ100" t="str">
            <v>3</v>
          </cell>
          <cell r="AK100">
            <v>25</v>
          </cell>
          <cell r="AL100" t="str">
            <v xml:space="preserve">2.貸出資産/製品返品口残高の健全化前期に引き続き、CPU活動と連動させて経理残高からも資産の健全化をはかる。                                                                                                                                                                                                        </v>
          </cell>
          <cell r="AM100" t="str">
            <v>4</v>
          </cell>
          <cell r="AN100" t="str">
            <v xml:space="preserve">着実に健全化してきている。しかしながら全社でも常に問題となっている様に、現状では監視の手を緩めると不健全物件が確実に増加する為、更なる監視と整理に尽力願います。                                                                                                                                                                               </v>
          </cell>
          <cell r="AO100" t="str">
            <v>4</v>
          </cell>
          <cell r="AP100">
            <v>15</v>
          </cell>
          <cell r="AQ100" t="str">
            <v xml:space="preserve">3.税務会計面からの業務改善及び営業指導常に税務監査を念頭に置き、税務的な視点から考え、要改善事項へと繋げる。                                                                                                                                                                                                        </v>
          </cell>
          <cell r="AR100" t="str">
            <v>4</v>
          </cell>
          <cell r="AS100" t="str">
            <v xml:space="preserve">特に保守契約物件による印紙税法について全社としての明確な見解を出し、一部営業支援ツールの誤りを指摘したことは評価出来る。今後は、更に実務の中で法人税法の習得に磨きをかけ、日常業務の中で税法等に準拠した会計処理及び営業部門への指導を願います。                                                                                                                                       </v>
          </cell>
          <cell r="AT100" t="str">
            <v>4</v>
          </cell>
          <cell r="AU100">
            <v>20</v>
          </cell>
          <cell r="AV100" t="str">
            <v xml:space="preserve">4.部下の指導・育成総務部経理グループのリーダーとして広い視野で見て、総括的なフォローを行う。                                                                                                                                                                                                                </v>
          </cell>
          <cell r="AW100" t="str">
            <v>3</v>
          </cell>
          <cell r="AX100" t="str">
            <v xml:space="preserve">経理グループ内の部下への指導において具体的な事柄の中で各担当のスキルに合わせた指導(時にアメとムチが必要)を更に努力願います。                                                                                                                                                                                                </v>
          </cell>
          <cell r="AY100" t="str">
            <v>3</v>
          </cell>
          <cell r="BT100" t="str">
            <v xml:space="preserve">前回の監査に比べ、一部売上計上遅延の指摘を受けたものの、大きな問題点も無く全体的に内容は改善されてきている。これもCPU活動を通じた賜物であると思う。又、全体を取りまとめ、加えて各部署への周知等のご苦労を評価します。                                                                                                                     </v>
          </cell>
          <cell r="BU100" t="str">
            <v>4</v>
          </cell>
          <cell r="BV100" t="str">
            <v xml:space="preserve">                                                                                                                                                                                                                                                               </v>
          </cell>
          <cell r="BX100" t="str">
            <v xml:space="preserve">                                                                                                                                                                                                                                                               </v>
          </cell>
          <cell r="BZ100" t="str">
            <v xml:space="preserve">                                                                                                                                                                                                                                                               </v>
          </cell>
          <cell r="CB100" t="str">
            <v>経理業務の習熟度の向上(法人税法、破産法を通じ、実践的な知識を習得する)</v>
          </cell>
          <cell r="CC100" t="str">
            <v>4</v>
          </cell>
          <cell r="CH100" t="str">
            <v>4</v>
          </cell>
          <cell r="CI100" t="str">
            <v>3</v>
          </cell>
          <cell r="CJ100" t="str">
            <v>4</v>
          </cell>
          <cell r="CK100" t="str">
            <v xml:space="preserve">98/上期目標を概ね達成したことは評価に値する。CPU活動を柱に営業部門への具体的な改善・指導及び信頼関係の構築等により営業事務の精度は大きく改善されている。又、部下への指導においても経理総括として積極的な姿勢も見られ、全体的にバランスがとれてきたと思う。今後は税法等に更に磨きをかけ実践の中でより適正な会計を目指してもらいたい。                                                                                          </v>
          </cell>
          <cell r="CL100" t="str">
            <v>Ａ　</v>
          </cell>
          <cell r="CM100" t="str">
            <v>各目標とも努力の結果が成果に結びついている、特にcpu活動については短期間の中で定着させ、モラルアップと数値目標をクリァしたことは評価いたします。今後はさらに高く広い視点からの問題意識とリーダーシップに</v>
          </cell>
          <cell r="CN100" t="str">
            <v>Ａ　</v>
          </cell>
          <cell r="CO100" t="str">
            <v>Ａ　</v>
          </cell>
          <cell r="CP100" t="str">
            <v>A</v>
          </cell>
          <cell r="CQ100">
            <v>2</v>
          </cell>
          <cell r="CR100">
            <v>12</v>
          </cell>
          <cell r="CS100">
            <v>10</v>
          </cell>
        </row>
        <row r="101">
          <cell r="A101">
            <v>710933</v>
          </cell>
          <cell r="B101" t="str">
            <v>阿部　裕美子　　　　</v>
          </cell>
          <cell r="C101">
            <v>1100</v>
          </cell>
          <cell r="D101">
            <v>445</v>
          </cell>
          <cell r="E101" t="str">
            <v>東日本営本部　　　　</v>
          </cell>
          <cell r="F101">
            <v>3814</v>
          </cell>
          <cell r="G101">
            <v>4450400800</v>
          </cell>
          <cell r="H101" t="str">
            <v>北海道）総　務　部　</v>
          </cell>
          <cell r="I101">
            <v>31</v>
          </cell>
          <cell r="J101" t="str">
            <v>主事補　　　　　</v>
          </cell>
          <cell r="K101" t="str">
            <v>有</v>
          </cell>
          <cell r="L101">
            <v>1998</v>
          </cell>
          <cell r="M101">
            <v>1</v>
          </cell>
          <cell r="N101">
            <v>1</v>
          </cell>
          <cell r="O101">
            <v>3</v>
          </cell>
          <cell r="P101">
            <v>622270</v>
          </cell>
          <cell r="Q101" t="str">
            <v>尾山　英雄　　　　　</v>
          </cell>
          <cell r="R101" t="str">
            <v>（出向中）　　　　　</v>
          </cell>
          <cell r="S101">
            <v>700020</v>
          </cell>
          <cell r="T101" t="str">
            <v>荒　安明　　　　　　</v>
          </cell>
          <cell r="U101" t="str">
            <v>支社長　　　　　　　</v>
          </cell>
          <cell r="V101">
            <v>40</v>
          </cell>
          <cell r="W101" t="str">
            <v xml:space="preserve">回収遅延の管理1.売掛金債権残高の0.6%以内維持2.長期回収遅延の撲滅3.当社事情による回収遅延の削減                                                                                                                                                                                                           </v>
          </cell>
          <cell r="X101" t="str">
            <v>5</v>
          </cell>
          <cell r="Y101" t="str">
            <v xml:space="preserve">遅延額・遅延率・共に目標達成、成果を評価                                                                                                                                                                                                                                           </v>
          </cell>
          <cell r="Z101" t="str">
            <v>5</v>
          </cell>
          <cell r="AA101">
            <v>25</v>
          </cell>
          <cell r="AB101" t="str">
            <v xml:space="preserve">営業収入予測の精度向上１．６ケ月予測の±２％以内の誤差２．主要回収物件（２百万円以上）の事前確認                                                                                                                                                                                                               </v>
          </cell>
          <cell r="AC101" t="str">
            <v>4</v>
          </cell>
          <cell r="AD101" t="str">
            <v xml:space="preserve">下期期待します。                                                                                                                                                                                                                                                       </v>
          </cell>
          <cell r="AE101" t="str">
            <v>3</v>
          </cell>
          <cell r="AF101">
            <v>10</v>
          </cell>
          <cell r="AG101" t="str">
            <v xml:space="preserve">前受金、仮受金の管理１．売上計上洩れ物件の洗い出しと、その売上促進。２．決算時の的確な処理。                                                                                                                                                                                                                 </v>
          </cell>
          <cell r="AH101" t="str">
            <v>3</v>
          </cell>
          <cell r="AI101" t="str">
            <v xml:space="preserve">評価します。                                                                                                                                                                                                                                                         </v>
          </cell>
          <cell r="AJ101" t="str">
            <v>3</v>
          </cell>
          <cell r="AK101">
            <v>10</v>
          </cell>
          <cell r="AL101" t="str">
            <v xml:space="preserve">新債権管理システムへの移行1.99年1月運用に向けて、請求関連データーの整備作業(98年7月開始予定)                                                                                                                                                                                                            </v>
          </cell>
          <cell r="AM101" t="str">
            <v>3</v>
          </cell>
          <cell r="AN101" t="str">
            <v xml:space="preserve">下期評価します。                                                                                                                                                                                                                                                       </v>
          </cell>
          <cell r="AO101" t="str">
            <v>3</v>
          </cell>
          <cell r="AP101">
            <v>10</v>
          </cell>
          <cell r="AQ101" t="str">
            <v xml:space="preserve">ディーラー販社の未検収物件の管理１．営業部門に対してタイムリーなアラームを発信し、回収遅延を未然に防ぐ。２．依頼書の確実なフォロー。                                                                                                                                                                                             </v>
          </cell>
          <cell r="AR101" t="str">
            <v>3</v>
          </cell>
          <cell r="AS101" t="str">
            <v xml:space="preserve">評価します。                                                                                                                                                                                                                                                         </v>
          </cell>
          <cell r="AT101" t="str">
            <v>3</v>
          </cell>
          <cell r="AU101">
            <v>5</v>
          </cell>
          <cell r="AV101" t="str">
            <v xml:space="preserve">請求書発行の管理1.売掛金残高と請求済累積マスターの整合性向上。2.請求書の発行洩れを防ぐ。                                                                                                                                                                                                                 </v>
          </cell>
          <cell r="AW101" t="str">
            <v>3</v>
          </cell>
          <cell r="AX101" t="str">
            <v xml:space="preserve">基本の業務ですね。                                                                                                                                                                                                                                                      </v>
          </cell>
          <cell r="AY101" t="str">
            <v>3</v>
          </cell>
          <cell r="BT101" t="str">
            <v xml:space="preserve">                                                                                                                                                                                                                                                               </v>
          </cell>
          <cell r="BV101" t="str">
            <v xml:space="preserve">                                                                                                                                                                                                                                                               </v>
          </cell>
          <cell r="BX101" t="str">
            <v xml:space="preserve">                                                                                                                                                                                                                                                               </v>
          </cell>
          <cell r="BZ101" t="str">
            <v xml:space="preserve">                                                                                                                                                                                                                                                               </v>
          </cell>
          <cell r="CB101" t="str">
            <v>パソコンの操作。</v>
          </cell>
          <cell r="CC101" t="str">
            <v>2</v>
          </cell>
          <cell r="CI101" t="str">
            <v>2</v>
          </cell>
          <cell r="CK101" t="str">
            <v xml:space="preserve">債権管理については今期も評価します。今後は、上期末売上分の回収促進に全力を傾注してください。収入予測については、下期に期待します。                                                                                                                                                                                              </v>
          </cell>
          <cell r="CL101" t="str">
            <v>Ｂ　</v>
          </cell>
          <cell r="CM101" t="str">
            <v>承認する</v>
          </cell>
          <cell r="CN101" t="str">
            <v>Ｂ　</v>
          </cell>
          <cell r="CO101" t="str">
            <v>Ｂ　</v>
          </cell>
          <cell r="CP101" t="str">
            <v>B</v>
          </cell>
          <cell r="CQ101">
            <v>2</v>
          </cell>
          <cell r="CR101">
            <v>12</v>
          </cell>
          <cell r="CS101">
            <v>10</v>
          </cell>
        </row>
        <row r="102">
          <cell r="A102">
            <v>752521</v>
          </cell>
          <cell r="B102" t="str">
            <v>吉原　弘記　　　　　</v>
          </cell>
          <cell r="C102">
            <v>1100</v>
          </cell>
          <cell r="D102">
            <v>445</v>
          </cell>
          <cell r="E102" t="str">
            <v>東日本営本部　　　　</v>
          </cell>
          <cell r="F102">
            <v>2153</v>
          </cell>
          <cell r="G102">
            <v>4450480500</v>
          </cell>
          <cell r="H102" t="str">
            <v>東北）総　務　部　　</v>
          </cell>
          <cell r="I102">
            <v>31</v>
          </cell>
          <cell r="J102" t="str">
            <v>主事補　　　　　</v>
          </cell>
          <cell r="K102" t="str">
            <v>無</v>
          </cell>
          <cell r="L102">
            <v>1998</v>
          </cell>
          <cell r="M102">
            <v>1</v>
          </cell>
          <cell r="N102">
            <v>1</v>
          </cell>
          <cell r="O102">
            <v>3</v>
          </cell>
          <cell r="P102">
            <v>703203</v>
          </cell>
          <cell r="Q102" t="str">
            <v>深田　政勝　　　　　</v>
          </cell>
          <cell r="R102" t="str">
            <v>担当課長　　　　　　</v>
          </cell>
          <cell r="S102">
            <v>631258</v>
          </cell>
          <cell r="T102" t="str">
            <v>大井　英毅　　　　　</v>
          </cell>
          <cell r="U102" t="str">
            <v>部長　　　　　　　　</v>
          </cell>
          <cell r="V102">
            <v>50</v>
          </cell>
          <cell r="W102" t="str">
            <v xml:space="preserve">無償貸出品の管理強化(４月末データによる棚卸実施→今期内の処理）（１）ＦＯＣＳと経理データの整合性の推進,不一致の撲滅(3末時点不一致ｵｰﾀﾞｰ100件)（２）架空残(経理架空残、FOCS架空残）の撲滅（３）経理提供データの活用促進　　　　　                                                                                                                    </v>
          </cell>
          <cell r="X102" t="str">
            <v>5</v>
          </cell>
          <cell r="Y102" t="str">
            <v xml:space="preserve">貸出資産のデータの共有化を促進し、営業稼働資産と経理帳簿残との整合性が図れ不健全資産の撲滅により資産健全化を推進したことを評価したい。更に、期間満了放置物件の早期廃却を実施し、営業自主損益（特別ｻｰﾋﾞｽ費用）の削減に奇与したことを評価する。                                                                                                                                      </v>
          </cell>
          <cell r="Z102" t="str">
            <v>5</v>
          </cell>
          <cell r="AA102">
            <v>20</v>
          </cell>
          <cell r="AB102" t="str">
            <v xml:space="preserve">有償貸出品の管理強化（１）解約済未返却品の撲滅(目標３か月以上０件、３末時点は４件）（２）未返却品の有償化促進（３）無償品同様データの整備                                                                                                                                                                                          </v>
          </cell>
          <cell r="AC102" t="str">
            <v>5</v>
          </cell>
          <cell r="AD102" t="str">
            <v xml:space="preserve">レンタル解約物件については、毎月問題のなる事業所へｱﾗｰﾑを発信し、特に問題が多い担当者にはコスト意識を持たせる為の教育を実施した結果が、その他の支社に比較しても大幅な改善効果が出ていることを評価したい。                                                                                                                                                         </v>
          </cell>
          <cell r="AE102" t="str">
            <v>5</v>
          </cell>
          <cell r="AF102">
            <v>10</v>
          </cell>
          <cell r="AG102" t="str">
            <v xml:space="preserve">新開倉庫保管品の整備(前年度実績5%削減)（１）預け入れ時点での保管条件の明確化。（２）長期保管品の整備（３）不要品・不明品の廃却推進                                                                                                                                                                                            </v>
          </cell>
          <cell r="AH102" t="str">
            <v>4</v>
          </cell>
          <cell r="AI102" t="str">
            <v xml:space="preserve">物流倉庫改善グループの担当者としての役割分担を責任を持って、実施したことにより、目標値を大幅に削減したことを評価する。来期以降から、廃棄「法律の改正」により廃棄物の処理方法が改定されますので、関連部門と連携しながら、問題なく実施ねがいます。                                                                                                                                       </v>
          </cell>
          <cell r="AJ102" t="str">
            <v>4</v>
          </cell>
          <cell r="AK102">
            <v>20</v>
          </cell>
          <cell r="AL102" t="str">
            <v xml:space="preserve">固定資産の健全化　　　　　　　　　　　　　　　　　　　　　　　　　　　　　　　　（１）棚卸実査（ﾊﾞｰｺｰﾄﾞ運用による棚卸）　　　　　　　　　　　　　　　　　　　　　（２）不健全・不要資産の廃却促進                                                                                                                                                   </v>
          </cell>
          <cell r="AM102" t="str">
            <v>4</v>
          </cell>
          <cell r="AN102" t="str">
            <v xml:space="preserve">棚卸しを実施し、営業部門のデモ機器等の遊休資産を洗い出しを行い廃却を推進したことにより、略目標値を達成したことを評価する。来期は、定期的にデモ機器の稼働状況をﾁｴｯｸし、更なるコスト削減に向けた施策を立案ねがいます。                                                                                                                                                   </v>
          </cell>
          <cell r="AO102" t="str">
            <v>4</v>
          </cell>
          <cell r="BT102" t="str">
            <v xml:space="preserve">                                                                                                                                                                                                                                                               </v>
          </cell>
          <cell r="BV102" t="str">
            <v xml:space="preserve">                                                                                                                                                                                                                                                               </v>
          </cell>
          <cell r="BX102" t="str">
            <v xml:space="preserve">                                                                                                                                                                                                                                                               </v>
          </cell>
          <cell r="BZ102" t="str">
            <v xml:space="preserve">                                                                                                                                                                                                                                                               </v>
          </cell>
          <cell r="CH102" t="str">
            <v>4</v>
          </cell>
          <cell r="CI102" t="str">
            <v>4</v>
          </cell>
          <cell r="CJ102" t="str">
            <v>4</v>
          </cell>
          <cell r="CK102" t="str">
            <v xml:space="preserve">今期の成果に対しては、評価できる。来期以降は、更に、資産管理面の管理手法を磨き新たな職域への挑戦を行い、会計グループの業務改革の為にも、一人一人にコスト意識を持たせ、経理担当者としての損益改善策を推進ねがいます。                                                                                                                                                     </v>
          </cell>
          <cell r="CL102" t="str">
            <v>Ｂ　</v>
          </cell>
          <cell r="CM102" t="str">
            <v>資産管理について更なる知恵を出して効果を出して下さい｡</v>
          </cell>
          <cell r="CN102" t="str">
            <v>Ｂ　</v>
          </cell>
          <cell r="CO102" t="str">
            <v>Ｂ　</v>
          </cell>
          <cell r="CP102" t="str">
            <v>B</v>
          </cell>
          <cell r="CQ102">
            <v>2</v>
          </cell>
          <cell r="CR102">
            <v>12</v>
          </cell>
          <cell r="CS102">
            <v>10</v>
          </cell>
        </row>
        <row r="103">
          <cell r="A103">
            <v>860165</v>
          </cell>
          <cell r="B103" t="str">
            <v>七久保　良一　　　　</v>
          </cell>
          <cell r="C103">
            <v>1100</v>
          </cell>
          <cell r="D103">
            <v>445</v>
          </cell>
          <cell r="E103" t="str">
            <v>東日本営本部　　　　</v>
          </cell>
          <cell r="F103">
            <v>2187</v>
          </cell>
          <cell r="G103">
            <v>4450640900</v>
          </cell>
          <cell r="H103" t="str">
            <v>神奈川）総務部　　　</v>
          </cell>
          <cell r="I103">
            <v>31</v>
          </cell>
          <cell r="J103" t="str">
            <v>主事補　　　　　</v>
          </cell>
          <cell r="K103" t="str">
            <v>有</v>
          </cell>
          <cell r="L103">
            <v>1998</v>
          </cell>
          <cell r="M103">
            <v>1</v>
          </cell>
          <cell r="N103">
            <v>1</v>
          </cell>
          <cell r="O103">
            <v>3</v>
          </cell>
          <cell r="P103">
            <v>701685</v>
          </cell>
          <cell r="Q103" t="str">
            <v>竹花　敏行　　　　　</v>
          </cell>
          <cell r="R103" t="str">
            <v>担当課長　　　　　　</v>
          </cell>
          <cell r="S103">
            <v>631247</v>
          </cell>
          <cell r="T103" t="str">
            <v>尾田　豊文　　　　　</v>
          </cell>
          <cell r="U103" t="str">
            <v>部長　　　　　　　　</v>
          </cell>
          <cell r="V103">
            <v>30</v>
          </cell>
          <cell r="W103" t="str">
            <v xml:space="preserve">売掛債権回収の早期化と回収遅延管理の充実１．回収遅延削減：上期平均で遅延額５９百万円未満，遅延率０．５％未満に圧縮２．回収遅延の早期解消：３カ月超の長期滞留物件０                                                                                                                                                                              </v>
          </cell>
          <cell r="X103" t="str">
            <v>4</v>
          </cell>
          <cell r="Y103" t="str">
            <v xml:space="preserve">回収遅延の削減は目標を達成することができた。加えて、期末は過去最小規模の遅延額に抑止できた。評価します。                                                                                                                                                                                                           </v>
          </cell>
          <cell r="Z103" t="str">
            <v>4</v>
          </cell>
          <cell r="AA103">
            <v>30</v>
          </cell>
          <cell r="AB103" t="str">
            <v xml:space="preserve">売掛債権管理の精度向上１．売掛金残高・請求済の整合性：１年以上経過した残高の整理(18社→9社、127→63件)２．特別管理債権および特定顧客債権（ＣＡＴＶ各社等）の監視強化３．営業収入予測の精度向上：予測誤差±２％以内                                                                                                                                  </v>
          </cell>
          <cell r="AC103" t="str">
            <v>4</v>
          </cell>
          <cell r="AD103" t="str">
            <v xml:space="preserve">売掛金残高・請求済の整合性チェックは目標未達だったが、目標に近いレベルまで削減できた。然しながら、問題ユーザーの案件については、経理担当者のスキルアップを図る上で担当者を交えた差異究明を実施して欲しかったです。その他の事項は概ね期待通りであった。                                                                                                                                    </v>
          </cell>
          <cell r="AE103" t="str">
            <v>4</v>
          </cell>
          <cell r="AF103">
            <v>25</v>
          </cell>
          <cell r="AG103" t="str">
            <v xml:space="preserve">日常業務の改善・効率化１．売掛金自動消込システムの導入・定着２．業務分担の見直し実施（７月中を目処）３．債権管理システムの２０００年対応、新システムＦＩＲＳＴ移行を見据えた準備                                                                                                                                                                    </v>
          </cell>
          <cell r="AH103" t="str">
            <v>3</v>
          </cell>
          <cell r="AI103" t="str">
            <v xml:space="preserve">前年度からの懸案であった『自動入金消込みシステム』は、何とか稼働に漕ぎつけることができた。来期は本番稼働による効果測定、他支社への導入支援を実行に移して欲しいです。又、JOBローテーションの実施は評価します。                                                                                                                                                       </v>
          </cell>
          <cell r="AJ103" t="str">
            <v>3</v>
          </cell>
          <cell r="AK103">
            <v>15</v>
          </cell>
          <cell r="AL103" t="str">
            <v xml:space="preserve">経理グループ内および営業への教育指導の徹底１．グループ内の検討事項記録の定着とフォローによる、問題解決方法の共有化２．営業事務処理の精度向上を目指した講習会開催のための検討                                                                                                                                                                        </v>
          </cell>
          <cell r="AM103" t="str">
            <v>4</v>
          </cell>
          <cell r="AN103" t="str">
            <v xml:space="preserve">問題解決の為の情報共有化による経理担当者のスキルアップは、第一段階として検討の場を設けたに止まったのは残念です。具体的な成果を期待します。又、『みなと塾』での活動成果は、アピールして下さい。                                                                                                                                                                </v>
          </cell>
          <cell r="AO103" t="str">
            <v>3</v>
          </cell>
          <cell r="BT103" t="str">
            <v xml:space="preserve">                                                                                                                                                                                                                                                               </v>
          </cell>
          <cell r="BV103" t="str">
            <v xml:space="preserve">                                                                                                                                                                                                                                                               </v>
          </cell>
          <cell r="BX103" t="str">
            <v xml:space="preserve">                                                                                                                                                                                                                                                               </v>
          </cell>
          <cell r="BZ103" t="str">
            <v xml:space="preserve">                                                                                                                                                                                                                                                               </v>
          </cell>
          <cell r="CB103" t="str">
            <v>平成１０年度税制改正に伴う、税務関連知識の習得。</v>
          </cell>
          <cell r="CC103" t="str">
            <v>3</v>
          </cell>
          <cell r="CD103" t="str">
            <v>部下との意思疎通をよりスムーズにするための、コミュニケーション能力の向上と、対外折衝力向上のための自己啓発。</v>
          </cell>
          <cell r="CE103" t="str">
            <v>3</v>
          </cell>
          <cell r="CH103" t="str">
            <v>3</v>
          </cell>
          <cell r="CI103" t="str">
            <v>3</v>
          </cell>
          <cell r="CJ103" t="str">
            <v>3</v>
          </cell>
          <cell r="CK103" t="str">
            <v xml:space="preserve">回収遅延、売掛金残高と請求データの整合性チェック等は成果がでており、評価できます。但し、自動入金消込みシステムの運用定着が遅れたこと、グループ内での検討事項記録の定着と問題解決方法の共有化テーマが実践できなかったことが残念です。又、従来より指導してきた『報・連・相』が未だ実行できていません。よきリーダーとして今一歩の努力と配慮を期待しています。                                                                                  </v>
          </cell>
          <cell r="CL103" t="str">
            <v>Ｂ　</v>
          </cell>
          <cell r="CM103" t="str">
            <v>益々業務が輻輳し、一筋縄で遂行できなくなってると思います。部下をまとめることは、業務に限らずいろいろな面まで知ろうとする努力も必要です。今後の積極的を行動に期待してます。いろいろな面</v>
          </cell>
          <cell r="CN103" t="str">
            <v>Ｂ　</v>
          </cell>
          <cell r="CO103" t="str">
            <v>Ｂ　</v>
          </cell>
          <cell r="CP103" t="str">
            <v>A</v>
          </cell>
          <cell r="CQ103">
            <v>2</v>
          </cell>
          <cell r="CR103">
            <v>12</v>
          </cell>
          <cell r="CS103">
            <v>10</v>
          </cell>
        </row>
        <row r="104">
          <cell r="A104">
            <v>880275</v>
          </cell>
          <cell r="B104" t="str">
            <v>若槻　泰伯　　　　　</v>
          </cell>
          <cell r="C104">
            <v>1100</v>
          </cell>
          <cell r="D104">
            <v>445</v>
          </cell>
          <cell r="E104" t="str">
            <v>東日本営本部　　　　</v>
          </cell>
          <cell r="F104">
            <v>2187</v>
          </cell>
          <cell r="G104">
            <v>4450640900</v>
          </cell>
          <cell r="H104" t="str">
            <v>神奈川）総務部　　　</v>
          </cell>
          <cell r="I104">
            <v>31</v>
          </cell>
          <cell r="J104" t="str">
            <v>主事補　　　　　</v>
          </cell>
          <cell r="K104" t="str">
            <v>有</v>
          </cell>
          <cell r="L104">
            <v>1998</v>
          </cell>
          <cell r="M104">
            <v>1</v>
          </cell>
          <cell r="N104">
            <v>1</v>
          </cell>
          <cell r="O104">
            <v>3</v>
          </cell>
          <cell r="P104">
            <v>701685</v>
          </cell>
          <cell r="Q104" t="str">
            <v>竹花　敏行　　　　　</v>
          </cell>
          <cell r="R104" t="str">
            <v>担当課長　　　　　　</v>
          </cell>
          <cell r="S104">
            <v>631247</v>
          </cell>
          <cell r="T104" t="str">
            <v>尾田　豊文　　　　　</v>
          </cell>
          <cell r="U104" t="str">
            <v>部長　　　　　　　　</v>
          </cell>
          <cell r="V104">
            <v>45</v>
          </cell>
          <cell r="W104" t="str">
            <v xml:space="preserve">本部推進活動(ＳＳＵ／ＣＰＵ活動）への積極的参加◆タイムリ－な情報提供／調査回答内容の充実化／営業事務処理促進（営業徹底指導）・調査回答の内容を検証し、不健全な物件についての早期解決に努める・営業事務処理怠慢によるアラ－ム物件を徹底した営業指導で極小化                                                                                         </v>
          </cell>
          <cell r="X104" t="str">
            <v>4</v>
          </cell>
          <cell r="Y104" t="str">
            <v xml:space="preserve">本部及び支社挙げての推進活動であり、管理部門としてのサポート業務であるが、月を追う毎に提供情報のスピードアップ、営業からの情報収集等、積極的に対応した。成果は今一歩であったが、成果に結び付くよう弱点項目に対する営業指導を下期は期待します。                                                                                                                                        </v>
          </cell>
          <cell r="Z104" t="str">
            <v>4</v>
          </cell>
          <cell r="AA104">
            <v>40</v>
          </cell>
          <cell r="AB104" t="str">
            <v xml:space="preserve">貸出資産／棚卸資産管理◆不健全残高、特に９７／９以前の解約済未返品残高を徹底的に整理                                                                                                                                                                                                                     </v>
          </cell>
          <cell r="AC104" t="str">
            <v>4</v>
          </cell>
          <cell r="AD104" t="str">
            <v xml:space="preserve">97/上以前のレンタル解約品の調査・消化に関して、大変頑張りました。引き続き、継続調査品の完全消化と、97/下以降の最近の解約品も整理できるよう頑張って貰いたい。                                                                                                                                                                              </v>
          </cell>
          <cell r="AE104" t="str">
            <v>4</v>
          </cell>
          <cell r="AF104">
            <v>10</v>
          </cell>
          <cell r="AG104" t="str">
            <v xml:space="preserve">日常業務の見直し◆ＦＢ化推進（支払）／検討事項記録に対するアクションアイテムの選定及び改善                                                                                                                                                                                                                  </v>
          </cell>
          <cell r="AH104" t="str">
            <v>4</v>
          </cell>
          <cell r="AI104" t="str">
            <v xml:space="preserve">本項目は具体的な成果を上げる迄に至らなかった。下期成果に期待します。                                                                                                                                                                                                                             </v>
          </cell>
          <cell r="AJ104" t="str">
            <v>3</v>
          </cell>
          <cell r="AK104">
            <v>5</v>
          </cell>
          <cell r="AL104" t="str">
            <v xml:space="preserve">部門内教育◆営業活動と法人税務の関係について、理解を深め、内容を検討して（今期～来期）、　来年度での実施を目指す                                                                                                                                                                                                       </v>
          </cell>
          <cell r="AM104" t="str">
            <v>3</v>
          </cell>
          <cell r="AN104" t="str">
            <v xml:space="preserve">本項目は年間目標であり、当期は準備期間であったが、進捗は今一歩の状況。下期に期待します。                                                                                                                                                                                                                   </v>
          </cell>
          <cell r="AO104" t="str">
            <v>3</v>
          </cell>
          <cell r="BT104" t="str">
            <v xml:space="preserve">                                                                                                                                                                                                                                                               </v>
          </cell>
          <cell r="BV104" t="str">
            <v xml:space="preserve">                                                                                                                                                                                                                                                               </v>
          </cell>
          <cell r="BX104" t="str">
            <v xml:space="preserve">                                                                                                                                                                                                                                                               </v>
          </cell>
          <cell r="BZ104" t="str">
            <v xml:space="preserve">                                                                                                                                                                                                                                                               </v>
          </cell>
          <cell r="CB104" t="str">
            <v>１０年度税制改正の理解および対策実施（少額減価償却資産関連）</v>
          </cell>
          <cell r="CC104" t="str">
            <v>2</v>
          </cell>
          <cell r="CH104" t="str">
            <v>4</v>
          </cell>
          <cell r="CI104" t="str">
            <v>3</v>
          </cell>
          <cell r="CJ104" t="str">
            <v>3</v>
          </cell>
          <cell r="CK104" t="str">
            <v xml:space="preserve">期中での配転(6/21)で、しかも全く経験のない営業経理ではあったが、スムーズに入り込めたと思います。特に、貸出資産の整理では頑張りました。まだまだ課題は山積していますので、是非、来期以降の頑張りを多いに期待しています。                                                                                                                                                 </v>
          </cell>
          <cell r="CL104" t="str">
            <v>Ｂ　</v>
          </cell>
          <cell r="CM104" t="str">
            <v>営業部門おける経理の役割も分かってきたと思いますので、今後の積極的な行動に期待します。</v>
          </cell>
          <cell r="CN104" t="str">
            <v>Ｂ　</v>
          </cell>
          <cell r="CO104" t="str">
            <v>Ｂ　</v>
          </cell>
          <cell r="CP104" t="str">
            <v>C</v>
          </cell>
          <cell r="CQ104">
            <v>2</v>
          </cell>
          <cell r="CR104">
            <v>12</v>
          </cell>
          <cell r="CS104">
            <v>10</v>
          </cell>
        </row>
        <row r="105">
          <cell r="A105">
            <v>823029</v>
          </cell>
          <cell r="B105" t="str">
            <v>片倉　康暢　　　　　</v>
          </cell>
          <cell r="C105">
            <v>1100</v>
          </cell>
          <cell r="D105">
            <v>445</v>
          </cell>
          <cell r="E105" t="str">
            <v>東日本営本部　　　　</v>
          </cell>
          <cell r="F105">
            <v>3131</v>
          </cell>
          <cell r="G105">
            <v>4450720800</v>
          </cell>
          <cell r="H105" t="str">
            <v>関東）総務部　　　　</v>
          </cell>
          <cell r="I105">
            <v>31</v>
          </cell>
          <cell r="J105" t="str">
            <v>主事補　　　　　</v>
          </cell>
          <cell r="K105" t="str">
            <v>無</v>
          </cell>
          <cell r="L105">
            <v>1998</v>
          </cell>
          <cell r="M105">
            <v>1</v>
          </cell>
          <cell r="N105">
            <v>1</v>
          </cell>
          <cell r="O105">
            <v>3</v>
          </cell>
          <cell r="P105">
            <v>681475</v>
          </cell>
          <cell r="Q105" t="str">
            <v>梶塚　俊英　　　　　</v>
          </cell>
          <cell r="R105" t="str">
            <v>担当課長　　　　　　</v>
          </cell>
          <cell r="S105">
            <v>631227</v>
          </cell>
          <cell r="T105" t="str">
            <v>貝瀬　光洋　　　　　</v>
          </cell>
          <cell r="U105" t="str">
            <v>部長　　　　　　　　</v>
          </cell>
          <cell r="V105">
            <v>30</v>
          </cell>
          <cell r="W105" t="str">
            <v xml:space="preserve">1.営業収入予測の精度向上資金状況が逼迫している中で、より適切な資金運用の一助となるべく資金予測向上に努力します。                                                                                                                                                                                                      </v>
          </cell>
          <cell r="X105" t="str">
            <v>4</v>
          </cell>
          <cell r="Y105" t="str">
            <v xml:space="preserve">内部検討会を実施し改善対策を実施するも、新たな要因等も発生し一部目標未達があった。更に毎月の反省を活かし目標到達をすべく精進願います。                                                                                                                                                                                            </v>
          </cell>
          <cell r="Z105" t="str">
            <v>3</v>
          </cell>
          <cell r="AA105">
            <v>25</v>
          </cell>
          <cell r="AB105" t="str">
            <v xml:space="preserve">2.営業倉庫整理による保管料の削減。                                                                                                                                                                                                                                             </v>
          </cell>
          <cell r="AC105" t="str">
            <v>4</v>
          </cell>
          <cell r="AD105" t="str">
            <v xml:space="preserve">目標は概ね達成出来たと思う。費用の実態を確認する意味でも現場倉庫の点検指導が重要だと思う。ＦＪＬとの改善対策の実施及び産廃法に準拠した対応指導にも更に努力願います。                                                                                                                                                                             </v>
          </cell>
          <cell r="AE105" t="str">
            <v>4</v>
          </cell>
          <cell r="AF105">
            <v>25</v>
          </cell>
          <cell r="AG105" t="str">
            <v xml:space="preserve">3.平成10年4月より小額資産の変更(20万円→10万円以上)税制改正に伴い、早期システムづくりによるより適正な会計を図る。                                                                                                                                                                                                 </v>
          </cell>
          <cell r="AH105" t="str">
            <v>3</v>
          </cell>
          <cell r="AI105" t="str">
            <v xml:space="preserve">データベースでは全社よりデータが供給される事となり判断がしやすいと思われるが稟議手配される物件等は要注意です。今後共、稟議書及び実積の確認が重要と思う。より適正な会計処理に努力願います。                                                                                                                                                                  </v>
          </cell>
          <cell r="AJ105" t="str">
            <v>3</v>
          </cell>
          <cell r="AK105">
            <v>20</v>
          </cell>
          <cell r="AL105" t="str">
            <v xml:space="preserve">4.ファームバンキングのレベルUPによる資金把握の迅速化。                                                                                                                                                                                                                                  </v>
          </cell>
          <cell r="AM105" t="str">
            <v>3</v>
          </cell>
          <cell r="AN105" t="str">
            <v xml:space="preserve">2000年対応の問題もある為、具体的なスケジュールを策定し早期導入に努力願います。                                                                                                                                                                                                                      </v>
          </cell>
          <cell r="AO105" t="str">
            <v>3</v>
          </cell>
          <cell r="BT105" t="str">
            <v xml:space="preserve">2000年対応及びシステムレベルアップ等各業務システムの変更が頻繁に全社対応されている。遅れることなくスムーズな移行に心掛け継続実施願います。                                                                                                                                                                                        </v>
          </cell>
          <cell r="BU105" t="str">
            <v>3</v>
          </cell>
          <cell r="BV105" t="str">
            <v xml:space="preserve">                                                                                                                                                                                                                                                               </v>
          </cell>
          <cell r="BX105" t="str">
            <v xml:space="preserve">                                                                                                                                                                                                                                                               </v>
          </cell>
          <cell r="BZ105" t="str">
            <v xml:space="preserve">                                                                                                                                                                                                                                                               </v>
          </cell>
          <cell r="CB105" t="str">
            <v>企業会計原則、法人税等税務知識の習得</v>
          </cell>
          <cell r="CC105" t="str">
            <v>3</v>
          </cell>
          <cell r="CD105" t="str">
            <v>ｻｰﾊﾞｰ管理者の試験を受け、高度化していくシステム対応知識を養う。</v>
          </cell>
          <cell r="CE105" t="str">
            <v>3</v>
          </cell>
          <cell r="CH105" t="str">
            <v>3</v>
          </cell>
          <cell r="CI105" t="str">
            <v>3</v>
          </cell>
          <cell r="CJ105" t="str">
            <v>3</v>
          </cell>
          <cell r="CK105" t="str">
            <v xml:space="preserve">2000年対応・システムレベルアップ等各業務システムの対応及び、その指導と忙しいと思われるが、税務等諸会計原則に準拠した実務の理解と加えて管理会計として実務に活かせる様更に精進願います。                                                                                                                                                                  </v>
          </cell>
          <cell r="CL105" t="str">
            <v>Ｂ　</v>
          </cell>
          <cell r="CM105" t="str">
            <v>総体的に努力の結果が成果として結びついたと考えられます。現状に留まることなくワンステップ上の視点で取り組んで、更なるチャレンジ目標に邁進してください。</v>
          </cell>
          <cell r="CN105" t="str">
            <v>Ｂ　</v>
          </cell>
          <cell r="CO105" t="str">
            <v>Ｂ　</v>
          </cell>
          <cell r="CP105" t="str">
            <v>B</v>
          </cell>
          <cell r="CQ105">
            <v>2</v>
          </cell>
          <cell r="CR105">
            <v>12</v>
          </cell>
          <cell r="CS105">
            <v>10</v>
          </cell>
        </row>
        <row r="106">
          <cell r="A106">
            <v>752552</v>
          </cell>
          <cell r="B106" t="str">
            <v>酒井　秀次　　　　　</v>
          </cell>
          <cell r="C106">
            <v>1200</v>
          </cell>
          <cell r="D106">
            <v>455</v>
          </cell>
          <cell r="E106" t="str">
            <v>中部営業本部　　　　</v>
          </cell>
          <cell r="F106">
            <v>4767</v>
          </cell>
          <cell r="G106">
            <v>4550155000</v>
          </cell>
          <cell r="H106" t="str">
            <v>中部営業本部）経理部</v>
          </cell>
          <cell r="I106">
            <v>41</v>
          </cell>
          <cell r="J106" t="str">
            <v>主事　　　　　　</v>
          </cell>
          <cell r="K106" t="str">
            <v>有</v>
          </cell>
          <cell r="L106">
            <v>1998</v>
          </cell>
          <cell r="M106">
            <v>1</v>
          </cell>
          <cell r="N106">
            <v>1</v>
          </cell>
          <cell r="O106">
            <v>3</v>
          </cell>
          <cell r="P106">
            <v>165044</v>
          </cell>
          <cell r="Q106" t="str">
            <v>小林　一男　　　　　</v>
          </cell>
          <cell r="R106" t="str">
            <v>部長　　　　　　　　</v>
          </cell>
          <cell r="S106">
            <v>165044</v>
          </cell>
          <cell r="T106" t="str">
            <v>小林　一男　　　　　</v>
          </cell>
          <cell r="U106" t="str">
            <v>部長　　　　　　　　</v>
          </cell>
          <cell r="V106">
            <v>25</v>
          </cell>
          <cell r="W106" t="str">
            <v xml:space="preserve">回収遅延金額の削減売掛金残高の０．６５％と以内とする。                                                                                                                                                                                                                                    </v>
          </cell>
          <cell r="X106" t="str">
            <v>4</v>
          </cell>
          <cell r="Y106" t="str">
            <v xml:space="preserve">目標は達成出来た。                                                                                                                                                                                                                                                      </v>
          </cell>
          <cell r="Z106" t="str">
            <v>4</v>
          </cell>
          <cell r="AA106">
            <v>25</v>
          </cell>
          <cell r="AB106" t="str">
            <v xml:space="preserve">営業収入予測精度の向上営業収入予測と実績との差額を予測比率を±2%以内とする。                                                                                                                                                                                                                        </v>
          </cell>
          <cell r="AC106" t="str">
            <v>4</v>
          </cell>
          <cell r="AD106" t="str">
            <v xml:space="preserve">年度で達成出来るよう下期で頑張って下さい。                                                                                                                                                                                                                                          </v>
          </cell>
          <cell r="AE106" t="str">
            <v>3</v>
          </cell>
          <cell r="AF106">
            <v>10</v>
          </cell>
          <cell r="AG106" t="str">
            <v xml:space="preserve">中部営業本部内の営業指導。定期的に各支店に行き、回収遅延の報告等営業部門へのアラーム発信を行い、営業事務処理の改善を図る。営業部門とのコミュニケーションを図る事により連携を密にする。                                                                                                                                                              </v>
          </cell>
          <cell r="AH106" t="str">
            <v>3</v>
          </cell>
          <cell r="AI106" t="str">
            <v xml:space="preserve">早期にルーチン化を図って下さい。                                                                                                                                                                                                                                               </v>
          </cell>
          <cell r="AJ106" t="str">
            <v>3</v>
          </cell>
          <cell r="AK106">
            <v>10</v>
          </cell>
          <cell r="AL106" t="str">
            <v xml:space="preserve">固定資産の棚卸し。バーコードシステムの導入に伴い、固定資産管理の強化を図る。                                                                                                                                                                                                                         </v>
          </cell>
          <cell r="AM106" t="str">
            <v>3</v>
          </cell>
          <cell r="AN106" t="str">
            <v xml:space="preserve">バーコード方式の棚卸を早く実施下さい。                                                                                                                                                                                                                                            </v>
          </cell>
          <cell r="AO106" t="str">
            <v>3</v>
          </cell>
          <cell r="AP106">
            <v>20</v>
          </cell>
          <cell r="AQ106" t="str">
            <v xml:space="preserve">銀行口座の解約。現状48口座の内同一銀行で２つ以上ある８口座を解約予定。                                                                                                                                                                                                                           </v>
          </cell>
          <cell r="AR106" t="str">
            <v>3</v>
          </cell>
          <cell r="AS106" t="str">
            <v xml:space="preserve">解約一歩手前まで来たが動きが遅く感じられます。                                                                                                                                                                                                                                        </v>
          </cell>
          <cell r="AT106" t="str">
            <v>4</v>
          </cell>
          <cell r="AU106">
            <v>10</v>
          </cell>
          <cell r="AV106" t="str">
            <v xml:space="preserve">部員への教育。経理制度・営業事務に関する教育及びＥＤＰ教育の実施。                                                                                                                                                                                                                              </v>
          </cell>
          <cell r="AW106" t="str">
            <v>3</v>
          </cell>
          <cell r="AX106" t="str">
            <v xml:space="preserve">下期に早期実施のこと。                                                                                                                                                                                                                                                    </v>
          </cell>
          <cell r="AY106" t="str">
            <v>3</v>
          </cell>
          <cell r="BT106" t="str">
            <v xml:space="preserve">                                                                                                                                                                                                                                                               </v>
          </cell>
          <cell r="BU106" t="str">
            <v>4</v>
          </cell>
          <cell r="BV106" t="str">
            <v xml:space="preserve">                                                                                                                                                                                                                                                               </v>
          </cell>
          <cell r="BW106" t="str">
            <v>3</v>
          </cell>
          <cell r="BX106" t="str">
            <v xml:space="preserve">                                                                                                                                                                                                                                                               </v>
          </cell>
          <cell r="BZ106" t="str">
            <v xml:space="preserve">                                                                                                                                                                                                                                                               </v>
          </cell>
          <cell r="CB106" t="str">
            <v>ＥＸＣＥＬ及びＡＣＣＥＳの連携による事務工数の削減を図る。</v>
          </cell>
          <cell r="CC106" t="str">
            <v>3</v>
          </cell>
          <cell r="CH106" t="str">
            <v>4</v>
          </cell>
          <cell r="CI106" t="str">
            <v>3</v>
          </cell>
          <cell r="CJ106" t="str">
            <v>3</v>
          </cell>
          <cell r="CK106" t="str">
            <v xml:space="preserve">売掛金回収遅延の目標はクリアすることが出来た。また、一般会計班女子一名の削減によるトラブルも無く上期を乗り切れた。                                                                                                                                                                                                      </v>
          </cell>
          <cell r="CL106" t="str">
            <v>Ａ　</v>
          </cell>
          <cell r="CN106" t="str">
            <v>　　</v>
          </cell>
          <cell r="CO106" t="str">
            <v>Ａ　</v>
          </cell>
          <cell r="CP106" t="str">
            <v>B</v>
          </cell>
          <cell r="CQ106">
            <v>2</v>
          </cell>
          <cell r="CR106">
            <v>12</v>
          </cell>
          <cell r="CS106">
            <v>10</v>
          </cell>
        </row>
        <row r="107">
          <cell r="A107">
            <v>701426</v>
          </cell>
          <cell r="B107" t="str">
            <v>寺沢　正雄　　　　　</v>
          </cell>
          <cell r="C107">
            <v>1200</v>
          </cell>
          <cell r="D107">
            <v>455</v>
          </cell>
          <cell r="E107" t="str">
            <v>中部営業本部　　　　</v>
          </cell>
          <cell r="F107">
            <v>4767</v>
          </cell>
          <cell r="G107">
            <v>4550155000</v>
          </cell>
          <cell r="H107" t="str">
            <v>中部営業本部）経理部</v>
          </cell>
          <cell r="I107">
            <v>41</v>
          </cell>
          <cell r="J107" t="str">
            <v>主事　　　　　　</v>
          </cell>
          <cell r="K107" t="str">
            <v>有</v>
          </cell>
          <cell r="L107">
            <v>1998</v>
          </cell>
          <cell r="M107">
            <v>1</v>
          </cell>
          <cell r="N107">
            <v>1</v>
          </cell>
          <cell r="O107">
            <v>3</v>
          </cell>
          <cell r="P107">
            <v>165044</v>
          </cell>
          <cell r="Q107" t="str">
            <v>小林　一男　　　　　</v>
          </cell>
          <cell r="R107" t="str">
            <v>部長　　　　　　　　</v>
          </cell>
          <cell r="S107">
            <v>165044</v>
          </cell>
          <cell r="T107" t="str">
            <v>小林　一男　　　　　</v>
          </cell>
          <cell r="U107" t="str">
            <v>部長　　　　　　　　</v>
          </cell>
          <cell r="V107">
            <v>30</v>
          </cell>
          <cell r="W107" t="str">
            <v xml:space="preserve">固定資産実地棚卸の推進拡販デモ機の遊休資産の運用効率の推進                                                                                                                                                                                                                                  </v>
          </cell>
          <cell r="X107" t="str">
            <v>4</v>
          </cell>
          <cell r="Y107" t="str">
            <v xml:space="preserve">バーコードラベルの貼付を早期に終えバーコード方式の棚卸ヲ実施下さい。                                                                                                                                                                                                                             </v>
          </cell>
          <cell r="Z107" t="str">
            <v>4</v>
          </cell>
          <cell r="AA107">
            <v>30</v>
          </cell>
          <cell r="AB107" t="str">
            <v xml:space="preserve">棚卸資産／貸出資産の管理強化                                                                                                                                                                                                                                                 </v>
          </cell>
          <cell r="AC107" t="str">
            <v>3</v>
          </cell>
          <cell r="AD107" t="str">
            <v xml:space="preserve">不良資産の発生防止、無償貸出資産の圧縮に努めて下さい。                                                                                                                                                                                                                                    </v>
          </cell>
          <cell r="AE107" t="str">
            <v>3</v>
          </cell>
          <cell r="AF107">
            <v>10</v>
          </cell>
          <cell r="AG107" t="str">
            <v xml:space="preserve">営業事務管理の支援                                                                                                                                                                                                                                                      </v>
          </cell>
          <cell r="AH107" t="str">
            <v>3</v>
          </cell>
          <cell r="AI107" t="str">
            <v xml:space="preserve">回収遅延等の調査を含め、製品調査も各地区月１回のヒアリング会を開催するよう立案下さい。                                                                                                                                                                                                                    </v>
          </cell>
          <cell r="AJ107" t="str">
            <v>3</v>
          </cell>
          <cell r="AK107">
            <v>10</v>
          </cell>
          <cell r="AL107" t="str">
            <v xml:space="preserve">経理管理資料/統計資料の充実                                                                                                                                                                                                                                                 </v>
          </cell>
          <cell r="AM107" t="str">
            <v>3</v>
          </cell>
          <cell r="AN107" t="str">
            <v xml:space="preserve">部内調整ヲ早く行って下さい。                                                                                                                                                                                                                                                 </v>
          </cell>
          <cell r="AO107" t="str">
            <v>3</v>
          </cell>
          <cell r="AP107">
            <v>10</v>
          </cell>
          <cell r="AQ107" t="str">
            <v xml:space="preserve">一般会計における事務効率化の推進                                                                                                                                                                                                                                               </v>
          </cell>
          <cell r="AR107" t="str">
            <v>4</v>
          </cell>
          <cell r="AS107" t="str">
            <v xml:space="preserve">女子１名の削減で業務が問題なく行えた。                                                                                                                                                                                                                                            </v>
          </cell>
          <cell r="AT107" t="str">
            <v>4</v>
          </cell>
          <cell r="AU107">
            <v>10</v>
          </cell>
          <cell r="AV107" t="str">
            <v xml:space="preserve">中間倉庫の管理強化                                                                                                                                                                                                                                                      </v>
          </cell>
          <cell r="AW107" t="str">
            <v>3</v>
          </cell>
          <cell r="AX107" t="str">
            <v xml:space="preserve">下期は中部営業本部内全般の管理強化を図って下さい。                                                                                                                                                                                                                                      </v>
          </cell>
          <cell r="AY107" t="str">
            <v>4</v>
          </cell>
          <cell r="BT107" t="str">
            <v xml:space="preserve">買掛金業務本部集中により仕事配分の見直しを行って下さい。                                                                                                                                                                                                                                   </v>
          </cell>
          <cell r="BU107" t="str">
            <v>3</v>
          </cell>
          <cell r="BV107" t="str">
            <v xml:space="preserve">職場内整理・美化を推進下さい。                                                                                                                                                                                                                                                </v>
          </cell>
          <cell r="BW107" t="str">
            <v>3</v>
          </cell>
          <cell r="BX107" t="str">
            <v xml:space="preserve">                                                                                                                                                                                                                                                               </v>
          </cell>
          <cell r="BZ107" t="str">
            <v xml:space="preserve">                                                                                                                                                                                                                                                               </v>
          </cell>
          <cell r="CC107" t="str">
            <v>3</v>
          </cell>
          <cell r="CH107" t="str">
            <v>3</v>
          </cell>
          <cell r="CI107" t="str">
            <v>3</v>
          </cell>
          <cell r="CJ107" t="str">
            <v>3</v>
          </cell>
          <cell r="CK107" t="str">
            <v xml:space="preserve">６月より一般会計班の女子１名削減を行い、また人の入れ換えを行ったがトラブルも無く無事上期を乗り切れた。　　　　　　　　　　　　　　　　　　　　　　　　　下期は中部地区全般の管理向上を目指して下さい。　                                                                                                                                                           </v>
          </cell>
          <cell r="CL107" t="str">
            <v>Ｂ　</v>
          </cell>
          <cell r="CN107" t="str">
            <v>　　</v>
          </cell>
          <cell r="CO107" t="str">
            <v>Ｂ　</v>
          </cell>
          <cell r="CP107" t="str">
            <v>B</v>
          </cell>
          <cell r="CQ107">
            <v>2</v>
          </cell>
          <cell r="CR107">
            <v>12</v>
          </cell>
          <cell r="CS107">
            <v>10</v>
          </cell>
        </row>
        <row r="108">
          <cell r="A108">
            <v>860166</v>
          </cell>
          <cell r="B108" t="str">
            <v>難波　和彦　　　　　</v>
          </cell>
          <cell r="C108">
            <v>1200</v>
          </cell>
          <cell r="D108">
            <v>455</v>
          </cell>
          <cell r="E108" t="str">
            <v>中部営業本部　　　　</v>
          </cell>
          <cell r="F108">
            <v>4767</v>
          </cell>
          <cell r="G108">
            <v>4550155000</v>
          </cell>
          <cell r="H108" t="str">
            <v>中部営業本部）経理部</v>
          </cell>
          <cell r="I108">
            <v>31</v>
          </cell>
          <cell r="J108" t="str">
            <v>主事補　　　　　</v>
          </cell>
          <cell r="K108" t="str">
            <v>有</v>
          </cell>
          <cell r="L108">
            <v>1998</v>
          </cell>
          <cell r="M108">
            <v>1</v>
          </cell>
          <cell r="N108">
            <v>1</v>
          </cell>
          <cell r="O108">
            <v>3</v>
          </cell>
          <cell r="P108">
            <v>165044</v>
          </cell>
          <cell r="Q108" t="str">
            <v>小林　一男　　　　　</v>
          </cell>
          <cell r="R108" t="str">
            <v>部長　　　　　　　　</v>
          </cell>
          <cell r="S108">
            <v>165044</v>
          </cell>
          <cell r="T108" t="str">
            <v>小林　一男　　　　　</v>
          </cell>
          <cell r="U108" t="str">
            <v>部長　　　　　　　　</v>
          </cell>
          <cell r="V108">
            <v>25</v>
          </cell>
          <cell r="W108" t="str">
            <v xml:space="preserve">回収遅延の管理強化回収遅延率0.65%以内､遅延月数6ケ月超の物件ゼロ                                                                                                                                                                                                                            </v>
          </cell>
          <cell r="X108" t="str">
            <v>4</v>
          </cell>
          <cell r="Y108" t="str">
            <v xml:space="preserve">目標は達成出来た。                                                                                                                                                                                                                                                      </v>
          </cell>
          <cell r="Z108" t="str">
            <v>4</v>
          </cell>
          <cell r="AA108">
            <v>25</v>
          </cell>
          <cell r="AB108" t="str">
            <v xml:space="preserve">営業収入予測精度向上誤差±2%以内                                                                                                                                                                                                                                              </v>
          </cell>
          <cell r="AC108" t="str">
            <v>4</v>
          </cell>
          <cell r="AD108" t="str">
            <v xml:space="preserve">下期に挽回下さい。                                                                                                                                                                                                                                                      </v>
          </cell>
          <cell r="AE108" t="str">
            <v>3</v>
          </cell>
          <cell r="AF108">
            <v>15</v>
          </cell>
          <cell r="AG108" t="str">
            <v xml:space="preserve">売掛金残高の管理強化                                                                                                                                                                                                                                                     </v>
          </cell>
          <cell r="AH108" t="str">
            <v>3</v>
          </cell>
          <cell r="AI108" t="str">
            <v xml:space="preserve">調査日を毎月設定し、月次の必須業務となるよう取り組んで下さい。                                                                                                                                                                                                                                </v>
          </cell>
          <cell r="AJ108" t="str">
            <v>3</v>
          </cell>
          <cell r="AK108">
            <v>15</v>
          </cell>
          <cell r="AL108" t="str">
            <v xml:space="preserve">本部内の各支店営業向け業務指導実施目標:毎月1回以上の実施                                                                                                                                                                                                                                  </v>
          </cell>
          <cell r="AM108" t="str">
            <v>4</v>
          </cell>
          <cell r="AN108" t="str">
            <v xml:space="preserve">早期にルーチンワーク化を図って下さい。                                                                                                                                                                                                                                            </v>
          </cell>
          <cell r="AO108" t="str">
            <v>3</v>
          </cell>
          <cell r="AP108">
            <v>10</v>
          </cell>
          <cell r="AQ108" t="str">
            <v xml:space="preserve">経理部内教育の実施                                                                                                                                                                                                                                                      </v>
          </cell>
          <cell r="AR108" t="str">
            <v>3</v>
          </cell>
          <cell r="AS108" t="str">
            <v xml:space="preserve">下期にぜひ実施下さい。                                                                                                                                                                                                                                                    </v>
          </cell>
          <cell r="AT108" t="str">
            <v>3</v>
          </cell>
          <cell r="AU108">
            <v>5</v>
          </cell>
          <cell r="AV108" t="str">
            <v xml:space="preserve">事務効率化推進                                                                                                                                                                                                                                                        </v>
          </cell>
          <cell r="AW108" t="str">
            <v>3</v>
          </cell>
          <cell r="AX108" t="str">
            <v xml:space="preserve">人の入れ換えにスムーズに対応出来た。                                                                                                                                                                                                                                             </v>
          </cell>
          <cell r="AY108" t="str">
            <v>4</v>
          </cell>
          <cell r="AZ108">
            <v>5</v>
          </cell>
          <cell r="BA108" t="str">
            <v xml:space="preserve">統計資料の充実                                                                                                                                                                                                                                                        </v>
          </cell>
          <cell r="BB108" t="str">
            <v>3</v>
          </cell>
          <cell r="BC108" t="str">
            <v xml:space="preserve">下期にぜひ実施下さい。                                                                                                                                                                                                                                                    </v>
          </cell>
          <cell r="BD108" t="str">
            <v>3</v>
          </cell>
          <cell r="BT108" t="str">
            <v xml:space="preserve">高信頼性運動以外での活動も考えてみて下さい。                                                                                                                                                                                                                                         </v>
          </cell>
          <cell r="BU108" t="str">
            <v>4</v>
          </cell>
          <cell r="BV108" t="str">
            <v xml:space="preserve">                                                                                                                                                                                                                                                               </v>
          </cell>
          <cell r="BX108" t="str">
            <v xml:space="preserve">                                                                                                                                                                                                                                                               </v>
          </cell>
          <cell r="BZ108" t="str">
            <v xml:space="preserve">                                                                                                                                                                                                                                                               </v>
          </cell>
          <cell r="CB108" t="str">
            <v>経理･税務知識を系統だてて勉強する｡</v>
          </cell>
          <cell r="CC108" t="str">
            <v>3</v>
          </cell>
          <cell r="CH108" t="str">
            <v>3</v>
          </cell>
          <cell r="CI108" t="str">
            <v>4</v>
          </cell>
          <cell r="CJ108" t="str">
            <v>4</v>
          </cell>
          <cell r="CK108" t="str">
            <v xml:space="preserve">売掛金回収遅延の目標はクリアする事が出来た。　下期も削減に向けて努力下さい。担当者のレベル均一化は難し面も有りますが、試行錯誤を繰り返し達成に向けて頑張って下さい。　                                                                                                                                                                            </v>
          </cell>
          <cell r="CL108" t="str">
            <v>Ｂ　</v>
          </cell>
          <cell r="CN108" t="str">
            <v>　　</v>
          </cell>
          <cell r="CO108" t="str">
            <v>Ｂ　</v>
          </cell>
          <cell r="CP108" t="str">
            <v>A</v>
          </cell>
          <cell r="CQ108">
            <v>2</v>
          </cell>
          <cell r="CR108">
            <v>12</v>
          </cell>
          <cell r="CS108">
            <v>10</v>
          </cell>
        </row>
        <row r="109">
          <cell r="A109">
            <v>850085</v>
          </cell>
          <cell r="B109" t="str">
            <v>清瀬　一郎　　　　　</v>
          </cell>
          <cell r="C109">
            <v>1300</v>
          </cell>
          <cell r="D109">
            <v>460</v>
          </cell>
          <cell r="E109" t="str">
            <v>関西営業本部　　　　</v>
          </cell>
          <cell r="F109">
            <v>155</v>
          </cell>
          <cell r="G109">
            <v>4600155000</v>
          </cell>
          <cell r="H109" t="str">
            <v>関西営本）経理部　　</v>
          </cell>
          <cell r="I109">
            <v>31</v>
          </cell>
          <cell r="J109" t="str">
            <v>主事補　　　　　</v>
          </cell>
          <cell r="K109" t="str">
            <v>有</v>
          </cell>
          <cell r="L109">
            <v>1998</v>
          </cell>
          <cell r="M109">
            <v>1</v>
          </cell>
          <cell r="N109">
            <v>1</v>
          </cell>
          <cell r="O109">
            <v>3</v>
          </cell>
          <cell r="P109">
            <v>742702</v>
          </cell>
          <cell r="Q109" t="str">
            <v>小椋　利己　　　　　</v>
          </cell>
          <cell r="R109" t="str">
            <v>担当課長　　　　　　</v>
          </cell>
          <cell r="S109">
            <v>670177</v>
          </cell>
          <cell r="T109" t="str">
            <v>山本　政喜　　　　　</v>
          </cell>
          <cell r="U109" t="str">
            <v>部長　　　　　　　　</v>
          </cell>
          <cell r="V109">
            <v>40</v>
          </cell>
          <cell r="W109" t="str">
            <v xml:space="preserve">一般会計の管理会計機能の充実(1)経費管理予実管理、取引の内容確認、稟議の実績把握等を行い管理機能向上を目指す(2)固定資産管理運用ルールの見直しを行い、資産の稼働率まで含めた管理を目指す。                                                                                                                                                            </v>
          </cell>
          <cell r="X109" t="str">
            <v>4</v>
          </cell>
          <cell r="Y109" t="str">
            <v xml:space="preserve">経費管理については、データ提供に加えて双方向で、やり取りが出来る仕組作りも考慮願います。また固定資産管理については、他部門にも改版後の運用ルールを展開願います。                                                                                                                                                                               </v>
          </cell>
          <cell r="Z109" t="str">
            <v>3</v>
          </cell>
          <cell r="AA109">
            <v>20</v>
          </cell>
          <cell r="AB109" t="str">
            <v xml:space="preserve">棚卸資産(解約済未撤去・出荷済未売上)の圧縮(1)解約済未撤去については、6ヶ月以上の長期物件を撲滅する。(2)出荷済未売上は、個別状況を確認の上、売上を促進させる。(3)無償貸出資産については、実態把握を行い、有効活用を推進できる様な制度を検討。                                                                                                        </v>
          </cell>
          <cell r="AC109" t="str">
            <v>5</v>
          </cell>
          <cell r="AD109" t="str">
            <v xml:space="preserve">資産の圧縮は出来た。今後は更に担当者のレベルアップを図ると同時に、問題点の防止策を目的に、新たな取組を行なって下さい。                                                                                                                                                                                                    </v>
          </cell>
          <cell r="AE109" t="str">
            <v>4</v>
          </cell>
          <cell r="AF109">
            <v>30</v>
          </cell>
          <cell r="AG109" t="str">
            <v xml:space="preserve">債権管理業務の効率化・平準化自動入金消込みｼｽﾃﾑの開発導入を行い、業務の効率化を図る。                                                                                                                                                                                                                   </v>
          </cell>
          <cell r="AH109" t="str">
            <v>4</v>
          </cell>
          <cell r="AI109" t="str">
            <v xml:space="preserve">ロジックミスのないよう、充分検証を行なって下さい。                                                                                                                                                                                                                                      </v>
          </cell>
          <cell r="AJ109" t="str">
            <v>4</v>
          </cell>
          <cell r="AK109">
            <v>10</v>
          </cell>
          <cell r="AL109" t="str">
            <v xml:space="preserve">債権管理ｼｽﾃﾑ2000年対応関西営本独自で構築した部分の対応を行う。                                                                                                                                                                                                                            </v>
          </cell>
          <cell r="AM109" t="str">
            <v>3</v>
          </cell>
          <cell r="AN109" t="str">
            <v xml:space="preserve">今後の修正に対応がスムーズに出来るよう、ＣＬ単位及びプログラム単位で整備願います。                                                                                                                                                                                                                      </v>
          </cell>
          <cell r="AO109" t="str">
            <v>3</v>
          </cell>
          <cell r="BT109" t="str">
            <v xml:space="preserve">システムのテストは充分に行なって下さい。                                                                                                                                                                                                                                           </v>
          </cell>
          <cell r="BU109" t="str">
            <v>3</v>
          </cell>
          <cell r="BV109" t="str">
            <v xml:space="preserve">                                                                                                                                                                                                                                                               </v>
          </cell>
          <cell r="BX109" t="str">
            <v xml:space="preserve">                                                                                                                                                                                                                                                               </v>
          </cell>
          <cell r="BZ109" t="str">
            <v xml:space="preserve">                                                                                                                                                                                                                                                               </v>
          </cell>
          <cell r="CB109" t="str">
            <v>ACCESSを使ったｼｽﾃﾑ開発</v>
          </cell>
          <cell r="CC109" t="str">
            <v>4</v>
          </cell>
          <cell r="CH109" t="str">
            <v>3</v>
          </cell>
          <cell r="CI109" t="str">
            <v>3</v>
          </cell>
          <cell r="CK109" t="str">
            <v xml:space="preserve">管理強化を行なう上で、大量データの中から、いかにイレギュラーなデータを抽出し、実態把握が出来るかが重要であり、アラーム機能を充実させたシステムの構築を推進させて下さい。                                                                                                                                                                           </v>
          </cell>
          <cell r="CL109" t="str">
            <v>Ｂ　</v>
          </cell>
          <cell r="CM109" t="str">
            <v>積極的に取り組む姿勢を持ち続けて下さい。</v>
          </cell>
          <cell r="CN109" t="str">
            <v>Ｂ　</v>
          </cell>
          <cell r="CO109" t="str">
            <v>Ｂ　</v>
          </cell>
          <cell r="CP109" t="str">
            <v>B</v>
          </cell>
          <cell r="CQ109">
            <v>2</v>
          </cell>
          <cell r="CR109">
            <v>12</v>
          </cell>
          <cell r="CS109">
            <v>10</v>
          </cell>
        </row>
        <row r="110">
          <cell r="A110">
            <v>721458</v>
          </cell>
          <cell r="B110" t="str">
            <v>石橋　利幸　　　　　</v>
          </cell>
          <cell r="C110">
            <v>1400</v>
          </cell>
          <cell r="D110">
            <v>465</v>
          </cell>
          <cell r="E110" t="str">
            <v>西日本営本部　　　　</v>
          </cell>
          <cell r="F110">
            <v>3849</v>
          </cell>
          <cell r="G110">
            <v>4650660800</v>
          </cell>
          <cell r="H110" t="str">
            <v>中国）総務部　　　　</v>
          </cell>
          <cell r="I110">
            <v>31</v>
          </cell>
          <cell r="J110" t="str">
            <v>主事補　　　　　</v>
          </cell>
          <cell r="K110" t="str">
            <v>有</v>
          </cell>
          <cell r="L110">
            <v>1998</v>
          </cell>
          <cell r="M110">
            <v>1</v>
          </cell>
          <cell r="N110">
            <v>1</v>
          </cell>
          <cell r="O110">
            <v>3</v>
          </cell>
          <cell r="P110">
            <v>800063</v>
          </cell>
          <cell r="Q110" t="str">
            <v>河野　修身　　　　　</v>
          </cell>
          <cell r="R110" t="str">
            <v>担当課長　　　　　　</v>
          </cell>
          <cell r="S110">
            <v>770033</v>
          </cell>
          <cell r="T110" t="str">
            <v>加藤　真　　　　　　</v>
          </cell>
          <cell r="U110" t="str">
            <v>部長　　　　　　　　</v>
          </cell>
          <cell r="V110">
            <v>30</v>
          </cell>
          <cell r="W110" t="str">
            <v xml:space="preserve">固定資産管理の強化（１）固定資産の不良残整理（２）新サブシステム導入による円滑な導入と定着                                                                                                                                                                                                                  </v>
          </cell>
          <cell r="X110" t="str">
            <v>4</v>
          </cell>
          <cell r="Y110" t="str">
            <v xml:space="preserve">目標をほぼ達成しており、評価します。ただ、これまでの作業が、言わば、過去の清算であり、単に正常な管理レベルになったに過ぎないことを認識し、今後、事務の効率化・管理レベルの向上に取り組んで下さい。                                                                                                                                                              </v>
          </cell>
          <cell r="Z110" t="str">
            <v>4</v>
          </cell>
          <cell r="AA110">
            <v>30</v>
          </cell>
          <cell r="AB110" t="str">
            <v xml:space="preserve">営業重点費用の予算比達成及び要因別発生状況の把握　(1)無償サポート費　(2)物流費                                                                                                                                                                                                                     </v>
          </cell>
          <cell r="AC110" t="str">
            <v>4</v>
          </cell>
          <cell r="AD110" t="str">
            <v xml:space="preserve">前年同期比で各項目とも減少しているものの、無償サポート費は目標未達成。各項目とも費用の発生状況の把握、当事者の認識向上が重要な要因であり、これらに対する取り組みかたに、工夫の余地が残されています。                                                                                                                                                             </v>
          </cell>
          <cell r="AE110" t="str">
            <v>3</v>
          </cell>
          <cell r="AF110">
            <v>15</v>
          </cell>
          <cell r="AG110" t="str">
            <v xml:space="preserve">出荷済未売上の健全化促進　　　(1)期末残高売上高比10%達成(2)毎月状況把握及び問題点洗い出し処理の徹底を行う　　(3)効率的な管理帳票の作成　　　　　　　　　　　                                                                                                                                                                           </v>
          </cell>
          <cell r="AH110" t="str">
            <v>3</v>
          </cell>
          <cell r="AI110" t="str">
            <v xml:space="preserve">早期出荷の大口物件があり、数値的には、若干の未達となった。しかしながら、管理方法において、CIMMAを積極的に利用することにより、大幅なレベルアップと効率化を達成している点を評価します。                                                                                                                                                                  </v>
          </cell>
          <cell r="AJ110" t="str">
            <v>3</v>
          </cell>
          <cell r="AK110">
            <v>15</v>
          </cell>
          <cell r="AL110" t="str">
            <v xml:space="preserve">貸出資産及び解約済未撤去品の健全化促進　　　　（１）前年比　４％減　　　　　（２）貸出資産解約済未撤去、下取返品の期間短縮　　（３）２カ月毎に調査洗い出し、状況把握　　　　　　　　　　　　　　　　　                                                                                                                                              </v>
          </cell>
          <cell r="AM110" t="str">
            <v>4</v>
          </cell>
          <cell r="AN110" t="str">
            <v xml:space="preserve">資産残高、未撤去品とも目標をほぼ達成しており評価します。今後もレベルアップに努めてください。                                                                                                                                                                                                                 </v>
          </cell>
          <cell r="AO110" t="str">
            <v>4</v>
          </cell>
          <cell r="AP110">
            <v>10</v>
          </cell>
          <cell r="AQ110" t="str">
            <v xml:space="preserve">経理担当者の業務レベルアップ・手数料・販社支援の確実な処理・担当者・業務に対する理解を深めそれと同時に能力向上をはかる                                                                                                                                                                                                    </v>
          </cell>
          <cell r="AR110" t="str">
            <v>3</v>
          </cell>
          <cell r="AS110" t="str">
            <v xml:space="preserve">前期に比べ、業務レベルの着実な向上がみられます。新人も業務に善い意味で慣れてきているようなので、今後は、各担当が課題をもって業務にあたるような指導を行って下さい。                                                                                                                                                                              </v>
          </cell>
          <cell r="AT110" t="str">
            <v>3</v>
          </cell>
          <cell r="BT110" t="str">
            <v xml:space="preserve">                                                                                                                                                                                                                                                               </v>
          </cell>
          <cell r="BV110" t="str">
            <v xml:space="preserve">                                                                                                                                                                                                                                                               </v>
          </cell>
          <cell r="BX110" t="str">
            <v xml:space="preserve">                                                                                                                                                                                                                                                               </v>
          </cell>
          <cell r="BZ110" t="str">
            <v xml:space="preserve">                                                                                                                                                                                                                                                               </v>
          </cell>
          <cell r="CB110" t="str">
            <v>マイクロソフト社のＭＳＳ資格取得</v>
          </cell>
          <cell r="CC110" t="str">
            <v>1</v>
          </cell>
          <cell r="CH110" t="str">
            <v>3</v>
          </cell>
          <cell r="CI110" t="str">
            <v>3</v>
          </cell>
          <cell r="CJ110" t="str">
            <v>3</v>
          </cell>
          <cell r="CK110" t="str">
            <v xml:space="preserve">今期は、営業資産管理においてCIIMAを利用することにより、管理レベルおよび事務効率が大幅にアップし、実績につながっています。損益における働きかけにおいて改善の余地が残っていますが、一般会計業務において、滞留案件が今期でほぼ解消し、正常かつ健全な管理レベルに到達したことを評価します。今後は、業務レベルのより一層の向上と、支社全体に対する働きかけの強化を期待します。                                                                        </v>
          </cell>
          <cell r="CL110" t="str">
            <v>Ｂ　</v>
          </cell>
          <cell r="CM110" t="str">
            <v>着実に管理レベルの上昇がみられた。経理のリーダーとして職場の指導・助言を更に積極的に実施してほしい。</v>
          </cell>
          <cell r="CN110" t="str">
            <v>Ｂ　</v>
          </cell>
          <cell r="CO110" t="str">
            <v>Ｂ　</v>
          </cell>
          <cell r="CP110" t="str">
            <v>A</v>
          </cell>
          <cell r="CQ110">
            <v>2</v>
          </cell>
          <cell r="CR110">
            <v>12</v>
          </cell>
          <cell r="CS110">
            <v>10</v>
          </cell>
        </row>
        <row r="111">
          <cell r="A111">
            <v>702887</v>
          </cell>
          <cell r="B111" t="str">
            <v>横山　達男　　　　　</v>
          </cell>
          <cell r="C111">
            <v>1400</v>
          </cell>
          <cell r="D111">
            <v>465</v>
          </cell>
          <cell r="E111" t="str">
            <v>西日本営本部　　　　</v>
          </cell>
          <cell r="F111">
            <v>4766</v>
          </cell>
          <cell r="G111">
            <v>4650881100</v>
          </cell>
          <cell r="H111" t="str">
            <v>四国）総務部　　　　</v>
          </cell>
          <cell r="I111">
            <v>41</v>
          </cell>
          <cell r="J111" t="str">
            <v>主事　　　　　　</v>
          </cell>
          <cell r="K111" t="str">
            <v>有</v>
          </cell>
          <cell r="L111">
            <v>1998</v>
          </cell>
          <cell r="M111">
            <v>1</v>
          </cell>
          <cell r="N111">
            <v>1</v>
          </cell>
          <cell r="O111">
            <v>3</v>
          </cell>
          <cell r="P111">
            <v>680324</v>
          </cell>
          <cell r="Q111" t="str">
            <v>石田　義博　　　　　</v>
          </cell>
          <cell r="R111" t="str">
            <v>部長　　　　　　　　</v>
          </cell>
          <cell r="S111">
            <v>680324</v>
          </cell>
          <cell r="T111" t="str">
            <v>石田　義博　　　　　</v>
          </cell>
          <cell r="U111" t="str">
            <v>部長　　　　　　　　</v>
          </cell>
          <cell r="V111">
            <v>30</v>
          </cell>
          <cell r="W111" t="str">
            <v xml:space="preserve">回収遅延の削減及び、営収予測精度の向上　　回収遅延目標額　４０百万円　　営収予測差異目標　　＋－２％以内                                                                                                                                                                                                           </v>
          </cell>
          <cell r="X111" t="str">
            <v>4</v>
          </cell>
          <cell r="Y111" t="str">
            <v xml:space="preserve">日常きめ細かな対応を行っている事で回収遅延も削減してきた。引き続ききめ細かな管理を継続願います。                                                                                                                                                                                                               </v>
          </cell>
          <cell r="Z111" t="str">
            <v>4</v>
          </cell>
          <cell r="AA111">
            <v>20</v>
          </cell>
          <cell r="AB111" t="str">
            <v xml:space="preserve">解約下取品残高の削減２ケ月以上の滞留残（９３／３月末残　１６、５２９千円）の半減。　　　　目標残高　９、３００千円                                                                                                                                                                                                      </v>
          </cell>
          <cell r="AC111" t="str">
            <v>3</v>
          </cell>
          <cell r="AD111" t="str">
            <v xml:space="preserve">管理の徹底が大幅な削減につながった事を大いに評価します。                                                                                                                                                                                                                                   </v>
          </cell>
          <cell r="AE111" t="str">
            <v>4</v>
          </cell>
          <cell r="AF111">
            <v>20</v>
          </cell>
          <cell r="AG111" t="str">
            <v xml:space="preserve">新債権管理システムへの対応                                                                                                                                                                                                                                                  </v>
          </cell>
          <cell r="AH111" t="str">
            <v>4</v>
          </cell>
          <cell r="AI111" t="str">
            <v xml:space="preserve">システムの遅れはあるが下期の本格移行は十分な対応を実施願います。                                                                                                                                                                                                                               </v>
          </cell>
          <cell r="AJ111" t="str">
            <v>3</v>
          </cell>
          <cell r="AK111">
            <v>20</v>
          </cell>
          <cell r="AL111" t="str">
            <v xml:space="preserve">ＮＯＰ展開に伴う事前準備                                                                                                                                                                                                                                                   </v>
          </cell>
          <cell r="AM111" t="str">
            <v>4</v>
          </cell>
          <cell r="AN111" t="str">
            <v xml:space="preserve">経済状況の悪化等で延びているが,タイムリーに実施できるように準備願います。                                                                                                                                                                                                                          </v>
          </cell>
          <cell r="AO111" t="str">
            <v>3</v>
          </cell>
          <cell r="AP111">
            <v>10</v>
          </cell>
          <cell r="AQ111" t="str">
            <v xml:space="preserve">子店の経理点検の実施                                                                                                                                                                                                                                                     </v>
          </cell>
          <cell r="AR111" t="str">
            <v>3</v>
          </cell>
          <cell r="AS111" t="str">
            <v xml:space="preserve">営業事務改善を含め下期も確実に実施願います。                                                                                                                                                                                                                                         </v>
          </cell>
          <cell r="AT111" t="str">
            <v>3</v>
          </cell>
          <cell r="BT111" t="str">
            <v xml:space="preserve">寮の環境改善が図れた事は評価致します。残りも是非実施願います。                                                                                                                                                                                                                                </v>
          </cell>
          <cell r="BU111" t="str">
            <v>3</v>
          </cell>
          <cell r="BV111" t="str">
            <v xml:space="preserve">                                                                                                                                                                                                                                                               </v>
          </cell>
          <cell r="BX111" t="str">
            <v xml:space="preserve">                                                                                                                                                                                                                                                               </v>
          </cell>
          <cell r="BZ111" t="str">
            <v xml:space="preserve">                                                                                                                                                                                                                                                               </v>
          </cell>
          <cell r="CB111" t="str">
            <v>ＥＸＣＥＬ９７の習熟度アップ</v>
          </cell>
          <cell r="CC111" t="str">
            <v>3</v>
          </cell>
          <cell r="CH111" t="str">
            <v>4</v>
          </cell>
          <cell r="CI111" t="str">
            <v>3</v>
          </cell>
          <cell r="CJ111" t="str">
            <v>3</v>
          </cell>
          <cell r="CK111" t="str">
            <v xml:space="preserve">総務のチーフとして良く全体を纏めたことは大いに評価出来る。目標も概ね達成出来た,引き続き部下指導や他部門との調整等お願い致します。                                                                                                                                                                                              </v>
          </cell>
          <cell r="CL111" t="str">
            <v>Ｂ　</v>
          </cell>
          <cell r="CN111" t="str">
            <v>　　</v>
          </cell>
          <cell r="CO111" t="str">
            <v>Ｂ　</v>
          </cell>
          <cell r="CP111" t="str">
            <v>A</v>
          </cell>
          <cell r="CQ111">
            <v>2</v>
          </cell>
          <cell r="CR111">
            <v>12</v>
          </cell>
          <cell r="CS111">
            <v>10</v>
          </cell>
        </row>
      </sheetData>
      <sheetData sheetId="3" refreshError="1"/>
      <sheetData sheetId="4" refreshError="1"/>
      <sheetData sheetId="5" refreshError="1"/>
      <sheetData sheetId="6" refreshError="1"/>
      <sheetData sheetId="7">
        <row r="1">
          <cell r="D1" t="str">
            <v>旧</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まとめ_A4横_03版"/>
      <sheetName val="まとめ_A3横_02版"/>
      <sheetName val="まとめ_A3横"/>
      <sheetName val="まとめ_A4縦"/>
      <sheetName val="summry"/>
      <sheetName val="品質ﾃﾞｰﾀ"/>
      <sheetName val="ｸﾞﾗﾌ1"/>
      <sheetName val="ｸﾞﾗﾌ2"/>
      <sheetName val="ｸﾞﾗﾌ2 (2)"/>
      <sheetName val="検査体制"/>
      <sheetName val="ｺｽﾄｲﾝﾊﾟｸﾄ"/>
      <sheetName val="まとめ"/>
      <sheetName val="ｲﾍﾞﾝﾄ"/>
      <sheetName val="合理化"/>
      <sheetName val="ｸﾞﾗﾌ2_(2)"/>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02.詳細"/>
      <sheetName val="P01.表紙"/>
      <sheetName val="P03.詳細分析"/>
      <sheetName val="P04.金型費集計"/>
      <sheetName val="グラフ用"/>
      <sheetName val="summry"/>
      <sheetName val="Sheet1"/>
      <sheetName val="P02_詳細"/>
      <sheetName val="P01_表紙"/>
      <sheetName val="P03_詳細分析"/>
      <sheetName val="P04_金型費集計"/>
      <sheetName val="Sheet1 (2)"/>
      <sheetName val="条件"/>
      <sheetName val="List"/>
      <sheetName val="P01_表紙1"/>
      <sheetName val="P02_詳細1"/>
      <sheetName val="P03_詳細分析1"/>
      <sheetName val="P04_金型費集計1"/>
      <sheetName val="Sheet1_(2)"/>
      <sheetName val="P01_表紙2"/>
      <sheetName val="P02_詳細2"/>
      <sheetName val="P03_詳細分析2"/>
      <sheetName val="P04_金型費集計2"/>
      <sheetName val="Sheet1_(2)1"/>
    </sheetNames>
    <sheetDataSet>
      <sheetData sheetId="0">
        <row r="90">
          <cell r="V90">
            <v>5500</v>
          </cell>
        </row>
        <row r="92">
          <cell r="V92">
            <v>0.08</v>
          </cell>
        </row>
      </sheetData>
      <sheetData sheetId="1" refreshError="1"/>
      <sheetData sheetId="2"/>
      <sheetData sheetId="3"/>
      <sheetData sheetId="4"/>
      <sheetData sheetId="5" refreshError="1"/>
      <sheetData sheetId="6" refreshError="1"/>
      <sheetData sheetId="7">
        <row r="90">
          <cell r="V90">
            <v>5500</v>
          </cell>
        </row>
      </sheetData>
      <sheetData sheetId="8"/>
      <sheetData sheetId="9"/>
      <sheetData sheetId="10">
        <row r="90">
          <cell r="V90">
            <v>5500</v>
          </cell>
        </row>
      </sheetData>
      <sheetData sheetId="11" refreshError="1"/>
      <sheetData sheetId="12" refreshError="1"/>
      <sheetData sheetId="13" refreshError="1"/>
      <sheetData sheetId="14"/>
      <sheetData sheetId="15">
        <row r="90">
          <cell r="V90">
            <v>5500</v>
          </cell>
        </row>
      </sheetData>
      <sheetData sheetId="16"/>
      <sheetData sheetId="17"/>
      <sheetData sheetId="18"/>
      <sheetData sheetId="19"/>
      <sheetData sheetId="20">
        <row r="90">
          <cell r="V90">
            <v>5500</v>
          </cell>
        </row>
      </sheetData>
      <sheetData sheetId="21"/>
      <sheetData sheetId="22"/>
      <sheetData sheetId="2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EC発注"/>
      <sheetName val="FFTS発注"/>
      <sheetName val="原本"/>
      <sheetName val="編集"/>
      <sheetName val="Sheet2"/>
      <sheetName val="Sheet3"/>
      <sheetName val="Sheet1"/>
    </sheetNames>
    <sheetDataSet>
      <sheetData sheetId="0" refreshError="1">
        <row r="1">
          <cell r="X1" t="str">
            <v>△</v>
          </cell>
        </row>
        <row r="2">
          <cell r="X2" t="str">
            <v>◎</v>
          </cell>
        </row>
        <row r="3">
          <cell r="X3" t="str">
            <v>○</v>
          </cell>
        </row>
        <row r="4">
          <cell r="X4" t="str">
            <v>□</v>
          </cell>
        </row>
        <row r="5">
          <cell r="X5" t="str">
            <v>×</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0.bin"/><Relationship Id="rId3" Type="http://schemas.openxmlformats.org/officeDocument/2006/relationships/printerSettings" Target="../printerSettings/printerSettings15.bin"/><Relationship Id="rId7" Type="http://schemas.openxmlformats.org/officeDocument/2006/relationships/printerSettings" Target="../printerSettings/printerSettings19.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11" Type="http://schemas.openxmlformats.org/officeDocument/2006/relationships/comments" Target="../comments1.xml"/><Relationship Id="rId5" Type="http://schemas.openxmlformats.org/officeDocument/2006/relationships/printerSettings" Target="../printerSettings/printerSettings17.bin"/><Relationship Id="rId10" Type="http://schemas.openxmlformats.org/officeDocument/2006/relationships/vmlDrawing" Target="../drawings/vmlDrawing1.vml"/><Relationship Id="rId4" Type="http://schemas.openxmlformats.org/officeDocument/2006/relationships/printerSettings" Target="../printerSettings/printerSettings16.bin"/><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28.bin"/><Relationship Id="rId3" Type="http://schemas.openxmlformats.org/officeDocument/2006/relationships/printerSettings" Target="../printerSettings/printerSettings23.bin"/><Relationship Id="rId7" Type="http://schemas.openxmlformats.org/officeDocument/2006/relationships/printerSettings" Target="../printerSettings/printerSettings27.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6.bin"/><Relationship Id="rId11" Type="http://schemas.openxmlformats.org/officeDocument/2006/relationships/comments" Target="../comments2.xml"/><Relationship Id="rId5" Type="http://schemas.openxmlformats.org/officeDocument/2006/relationships/printerSettings" Target="../printerSettings/printerSettings25.bin"/><Relationship Id="rId10" Type="http://schemas.openxmlformats.org/officeDocument/2006/relationships/vmlDrawing" Target="../drawings/vmlDrawing2.vml"/><Relationship Id="rId4" Type="http://schemas.openxmlformats.org/officeDocument/2006/relationships/printerSettings" Target="../printerSettings/printerSettings24.bin"/><Relationship Id="rId9"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9.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 Id="rId6" Type="http://schemas.openxmlformats.org/officeDocument/2006/relationships/printerSettings" Target="../printerSettings/printerSettings35.bin"/><Relationship Id="rId5" Type="http://schemas.openxmlformats.org/officeDocument/2006/relationships/printerSettings" Target="../printerSettings/printerSettings34.bin"/><Relationship Id="rId4" Type="http://schemas.openxmlformats.org/officeDocument/2006/relationships/printerSettings" Target="../printerSettings/printerSettings33.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 Id="rId6" Type="http://schemas.openxmlformats.org/officeDocument/2006/relationships/printerSettings" Target="../printerSettings/printerSettings41.bin"/><Relationship Id="rId5" Type="http://schemas.openxmlformats.org/officeDocument/2006/relationships/printerSettings" Target="../printerSettings/printerSettings40.bin"/><Relationship Id="rId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6600"/>
  </sheetPr>
  <dimension ref="A1:P1878"/>
  <sheetViews>
    <sheetView showGridLines="0" view="pageBreakPreview" zoomScale="55" zoomScaleNormal="70" zoomScaleSheetLayoutView="55" workbookViewId="0">
      <selection activeCell="R216" sqref="R216"/>
    </sheetView>
  </sheetViews>
  <sheetFormatPr defaultRowHeight="15"/>
  <cols>
    <col min="1" max="1" width="3.28515625" customWidth="1"/>
    <col min="2" max="2" width="10.85546875" style="22" customWidth="1"/>
    <col min="3" max="3" width="13.5703125" style="20" customWidth="1"/>
    <col min="4" max="15" width="13.5703125" customWidth="1"/>
    <col min="16" max="16" width="3.28515625" customWidth="1"/>
  </cols>
  <sheetData>
    <row r="1" spans="1:16" ht="47.25" customHeight="1">
      <c r="A1" s="10"/>
      <c r="B1" s="84" t="s">
        <v>1903</v>
      </c>
      <c r="C1" s="85"/>
      <c r="D1" s="10"/>
      <c r="E1" s="10"/>
      <c r="F1" s="10"/>
      <c r="G1" s="10"/>
      <c r="H1" s="10"/>
      <c r="I1" s="10"/>
      <c r="J1" s="10"/>
      <c r="K1" s="10"/>
      <c r="L1" s="10"/>
      <c r="M1" s="10"/>
      <c r="N1" s="10"/>
      <c r="O1" s="10"/>
      <c r="P1" s="10"/>
    </row>
    <row r="2" spans="1:16" ht="278.25" customHeight="1">
      <c r="A2" s="10"/>
      <c r="B2" s="920"/>
      <c r="C2" s="921"/>
      <c r="D2" s="921"/>
      <c r="E2" s="921"/>
      <c r="F2" s="921"/>
      <c r="G2" s="921"/>
      <c r="H2" s="921"/>
      <c r="I2" s="921"/>
      <c r="J2" s="921"/>
      <c r="K2" s="921"/>
      <c r="L2" s="921"/>
      <c r="M2" s="921"/>
      <c r="N2" s="921"/>
      <c r="O2" s="922"/>
      <c r="P2" s="10"/>
    </row>
    <row r="3" spans="1:16">
      <c r="A3" s="10"/>
      <c r="B3" s="86"/>
      <c r="C3" s="85"/>
      <c r="D3" s="10"/>
      <c r="E3" s="10"/>
      <c r="F3" s="10"/>
      <c r="G3" s="10"/>
      <c r="H3" s="10"/>
      <c r="I3" s="10"/>
      <c r="J3" s="10"/>
      <c r="K3" s="10"/>
      <c r="L3" s="10"/>
      <c r="M3" s="10"/>
      <c r="N3" s="10"/>
      <c r="O3" s="10"/>
      <c r="P3" s="10"/>
    </row>
    <row r="4" spans="1:16" ht="16.5" customHeight="1" thickBot="1">
      <c r="A4" s="10"/>
      <c r="B4" s="87" t="s">
        <v>47</v>
      </c>
      <c r="C4" s="923"/>
      <c r="D4" s="923"/>
      <c r="E4" s="923"/>
      <c r="F4" s="923"/>
      <c r="G4" s="923"/>
      <c r="H4" s="923"/>
      <c r="I4" s="923"/>
      <c r="J4" s="923"/>
      <c r="K4" s="923"/>
      <c r="L4" s="923"/>
      <c r="M4" s="923"/>
      <c r="N4" s="923"/>
      <c r="O4" s="924"/>
      <c r="P4" s="10"/>
    </row>
    <row r="5" spans="1:16" s="19" customFormat="1" ht="22.5" customHeight="1" thickTop="1">
      <c r="A5" s="88"/>
      <c r="B5" s="89" t="s">
        <v>1760</v>
      </c>
      <c r="C5" s="90" t="s">
        <v>53</v>
      </c>
      <c r="D5" s="91" t="s">
        <v>54</v>
      </c>
      <c r="E5" s="91" t="s">
        <v>55</v>
      </c>
      <c r="F5" s="91" t="s">
        <v>56</v>
      </c>
      <c r="G5" s="91" t="s">
        <v>57</v>
      </c>
      <c r="H5" s="91" t="s">
        <v>58</v>
      </c>
      <c r="I5" s="91" t="s">
        <v>59</v>
      </c>
      <c r="J5" s="91" t="s">
        <v>60</v>
      </c>
      <c r="K5" s="91" t="s">
        <v>61</v>
      </c>
      <c r="L5" s="91" t="s">
        <v>62</v>
      </c>
      <c r="M5" s="91" t="s">
        <v>63</v>
      </c>
      <c r="N5" s="92" t="s">
        <v>64</v>
      </c>
      <c r="O5" s="93" t="s">
        <v>1758</v>
      </c>
      <c r="P5" s="88"/>
    </row>
    <row r="6" spans="1:16" s="19" customFormat="1" ht="21.75" customHeight="1">
      <c r="A6" s="88"/>
      <c r="B6" s="94">
        <v>2016</v>
      </c>
      <c r="C6" s="98">
        <f>SUMIFS(Masterlist!$T:$T,Masterlist!$U:$U,Summary!$B$4,Masterlist!$D:$D,Summary!C$5,Masterlist!$C:$C,Summary!$B6)</f>
        <v>0</v>
      </c>
      <c r="D6" s="99">
        <f>SUMIFS(Masterlist!$T:$T,Masterlist!$U:$U,Summary!$B$4,Masterlist!$D:$D,Summary!D$5,Masterlist!$C:$C,Summary!$B6)</f>
        <v>0</v>
      </c>
      <c r="E6" s="99">
        <f>SUMIFS(Masterlist!$T:$T,Masterlist!$U:$U,Summary!$B$4,Masterlist!$D:$D,Summary!E$5,Masterlist!$C:$C,Summary!$B6)</f>
        <v>0</v>
      </c>
      <c r="F6" s="99">
        <f>SUMIFS(Masterlist!$T:$T,Masterlist!$U:$U,Summary!$B$4,Masterlist!$D:$D,Summary!F$5,Masterlist!$C:$C,Summary!$B6)</f>
        <v>0</v>
      </c>
      <c r="G6" s="99">
        <f>SUMIFS(Masterlist!$T:$T,Masterlist!$U:$U,Summary!$B$4,Masterlist!$D:$D,Summary!G$5,Masterlist!$C:$C,Summary!$B6)</f>
        <v>0</v>
      </c>
      <c r="H6" s="99">
        <f>SUMIFS(Masterlist!$T:$T,Masterlist!$U:$U,Summary!$B$4,Masterlist!$D:$D,Summary!H$5,Masterlist!$C:$C,Summary!$B6)</f>
        <v>0</v>
      </c>
      <c r="I6" s="99">
        <f>SUMIFS(Masterlist!$T:$T,Masterlist!$U:$U,Summary!$B$4,Masterlist!$D:$D,Summary!I$5,Masterlist!$C:$C,Summary!$B6)</f>
        <v>0</v>
      </c>
      <c r="J6" s="99">
        <f>SUMIFS(Masterlist!$T:$T,Masterlist!$U:$U,Summary!$B$4,Masterlist!$D:$D,Summary!J$5,Masterlist!$C:$C,Summary!$B6)</f>
        <v>0</v>
      </c>
      <c r="K6" s="99">
        <f>SUMIFS(Masterlist!$T:$T,Masterlist!$U:$U,Summary!$B$4,Masterlist!$D:$D,Summary!K$5,Masterlist!$C:$C,Summary!$B6)</f>
        <v>0</v>
      </c>
      <c r="L6" s="99">
        <f>SUMIFS(Masterlist!$T:$T,Masterlist!$U:$U,Summary!$B$4,Masterlist!$D:$D,Summary!L$5,Masterlist!$C:$C,Summary!$B6)</f>
        <v>65</v>
      </c>
      <c r="M6" s="99">
        <f>SUMIFS(Masterlist!$T:$T,Masterlist!$U:$U,Summary!$B$4,Masterlist!$D:$D,Summary!M$5,Masterlist!$C:$C,Summary!$B6)</f>
        <v>28498.75</v>
      </c>
      <c r="N6" s="100">
        <f>SUMIFS(Masterlist!$T:$T,Masterlist!$U:$U,Summary!$B$4,Masterlist!$D:$D,Summary!N$5,Masterlist!$C:$C,Summary!$B6)</f>
        <v>10560</v>
      </c>
      <c r="O6" s="95">
        <f t="shared" ref="O6:O11" si="0">SUM(C6:N6)</f>
        <v>39123.75</v>
      </c>
      <c r="P6" s="88"/>
    </row>
    <row r="7" spans="1:16" s="19" customFormat="1" ht="21.75" customHeight="1">
      <c r="A7" s="88"/>
      <c r="B7" s="94">
        <v>2017</v>
      </c>
      <c r="C7" s="98">
        <f>SUMIFS(Masterlist!$T:$T,Masterlist!$U:$U,Summary!$B$4,Masterlist!$D:$D,Summary!C$5,Masterlist!$C:$C,Summary!$B7)</f>
        <v>61325</v>
      </c>
      <c r="D7" s="99">
        <f>SUMIFS(Masterlist!$T:$T,Masterlist!$U:$U,Summary!$B$4,Masterlist!$D:$D,Summary!D$5,Masterlist!$C:$C,Summary!$B7)</f>
        <v>63265</v>
      </c>
      <c r="E7" s="99">
        <f>SUMIFS(Masterlist!$T:$T,Masterlist!$U:$U,Summary!$B$4,Masterlist!$D:$D,Summary!E$5,Masterlist!$C:$C,Summary!$B7)</f>
        <v>32700</v>
      </c>
      <c r="F7" s="99">
        <f>SUMIFS(Masterlist!$T:$T,Masterlist!$U:$U,Summary!$B$4,Masterlist!$D:$D,Summary!F$5,Masterlist!$C:$C,Summary!$B7)</f>
        <v>10400</v>
      </c>
      <c r="G7" s="99">
        <f>SUMIFS(Masterlist!$T:$T,Masterlist!$U:$U,Summary!$B$4,Masterlist!$D:$D,Summary!G$5,Masterlist!$C:$C,Summary!$B7)</f>
        <v>38147.5</v>
      </c>
      <c r="H7" s="99">
        <f>SUMIFS(Masterlist!$T:$T,Masterlist!$U:$U,Summary!$B$4,Masterlist!$D:$D,Summary!H$5,Masterlist!$C:$C,Summary!$B7)</f>
        <v>31018.75</v>
      </c>
      <c r="I7" s="99">
        <f>SUMIFS(Masterlist!$T:$T,Masterlist!$U:$U,Summary!$B$4,Masterlist!$D:$D,Summary!I$5,Masterlist!$C:$C,Summary!$B7)</f>
        <v>46580</v>
      </c>
      <c r="J7" s="99">
        <f>SUMIFS(Masterlist!$T:$T,Masterlist!$U:$U,Summary!$B$4,Masterlist!$D:$D,Summary!J$5,Masterlist!$C:$C,Summary!$B7)</f>
        <v>1335</v>
      </c>
      <c r="K7" s="99">
        <f>SUMIFS(Masterlist!$T:$T,Masterlist!$U:$U,Summary!$B$4,Masterlist!$D:$D,Summary!K$5,Masterlist!$C:$C,Summary!$B7)</f>
        <v>31005</v>
      </c>
      <c r="L7" s="99">
        <f>SUMIFS(Masterlist!$T:$T,Masterlist!$U:$U,Summary!$B$4,Masterlist!$D:$D,Summary!L$5,Masterlist!$C:$C,Summary!$B7)</f>
        <v>11132.5</v>
      </c>
      <c r="M7" s="99">
        <f>SUMIFS(Masterlist!$T:$T,Masterlist!$U:$U,Summary!$B$4,Masterlist!$D:$D,Summary!M$5,Masterlist!$C:$C,Summary!$B7)</f>
        <v>38526.615481495835</v>
      </c>
      <c r="N7" s="100">
        <f>SUMIFS(Masterlist!$T:$T,Masterlist!$U:$U,Summary!$B$4,Masterlist!$D:$D,Summary!N$5,Masterlist!$C:$C,Summary!$B7)</f>
        <v>11525.35060672369</v>
      </c>
      <c r="O7" s="95">
        <f t="shared" si="0"/>
        <v>376960.71608821955</v>
      </c>
      <c r="P7" s="88"/>
    </row>
    <row r="8" spans="1:16" s="19" customFormat="1" ht="21.75" customHeight="1">
      <c r="A8" s="88"/>
      <c r="B8" s="94">
        <v>2018</v>
      </c>
      <c r="C8" s="98">
        <f>SUMIFS(Masterlist!$T:$T,Masterlist!$U:$U,Summary!$B$4,Masterlist!$D:$D,Summary!C$5,Masterlist!$C:$C,Summary!$B8)</f>
        <v>20014.959443220509</v>
      </c>
      <c r="D8" s="99">
        <f>SUMIFS(Masterlist!$T:$T,Masterlist!$U:$U,Summary!$B$4,Masterlist!$D:$D,Summary!D$5,Masterlist!$C:$C,Summary!$B8)</f>
        <v>33086.33395067745</v>
      </c>
      <c r="E8" s="99">
        <f>SUMIFS(Masterlist!$T:$T,Masterlist!$U:$U,Summary!$B$4,Masterlist!$D:$D,Summary!E$5,Masterlist!$C:$C,Summary!$B8)</f>
        <v>60380.412667946228</v>
      </c>
      <c r="F8" s="99">
        <f>SUMIFS(Masterlist!$T:$T,Masterlist!$U:$U,Summary!$B$4,Masterlist!$D:$D,Summary!F$5,Masterlist!$C:$C,Summary!$B8)</f>
        <v>29471.35736196319</v>
      </c>
      <c r="G8" s="99">
        <f>SUMIFS(Masterlist!$T:$T,Masterlist!$U:$U,Summary!$B$4,Masterlist!$D:$D,Summary!G$5,Masterlist!$C:$C,Summary!$B8)</f>
        <v>20549.023965983761</v>
      </c>
      <c r="H8" s="99">
        <f>SUMIFS(Masterlist!$T:$T,Masterlist!$U:$U,Summary!$B$4,Masterlist!$D:$D,Summary!H$5,Masterlist!$C:$C,Summary!$B8)</f>
        <v>36913.183549124151</v>
      </c>
      <c r="I8" s="99">
        <f>SUMIFS(Masterlist!$T:$T,Masterlist!$U:$U,Summary!$B$4,Masterlist!$D:$D,Summary!I$5,Masterlist!$C:$C,Summary!$B8)</f>
        <v>56919.502062242216</v>
      </c>
      <c r="J8" s="99">
        <f>SUMIFS(Masterlist!$T:$T,Masterlist!$U:$U,Summary!$B$4,Masterlist!$D:$D,Summary!J$5,Masterlist!$C:$C,Summary!$B8)</f>
        <v>110628.97649585169</v>
      </c>
      <c r="K8" s="99">
        <f>SUMIFS(Masterlist!$T:$T,Masterlist!$U:$U,Summary!$B$4,Masterlist!$D:$D,Summary!K$5,Masterlist!$C:$C,Summary!$B8)</f>
        <v>103147.82682614688</v>
      </c>
      <c r="L8" s="99">
        <f>SUMIFS(Masterlist!$T:$T,Masterlist!$U:$U,Summary!$B$4,Masterlist!$D:$D,Summary!L$5,Masterlist!$C:$C,Summary!$B8)</f>
        <v>85503.757497223254</v>
      </c>
      <c r="M8" s="99">
        <f>SUMIFS(Masterlist!$T:$T,Masterlist!$U:$U,Summary!$B$4,Masterlist!$D:$D,Summary!M$5,Masterlist!$C:$C,Summary!$B8)</f>
        <v>22474.834874381246</v>
      </c>
      <c r="N8" s="100">
        <f>SUMIFS(Masterlist!$T:$T,Masterlist!$U:$U,Summary!$B$4,Masterlist!$D:$D,Summary!N$5,Masterlist!$C:$C,Summary!$B8)</f>
        <v>57240.126787416579</v>
      </c>
      <c r="O8" s="95">
        <f t="shared" si="0"/>
        <v>636330.29548217705</v>
      </c>
      <c r="P8" s="88"/>
    </row>
    <row r="9" spans="1:16" s="19" customFormat="1" ht="21.75" customHeight="1">
      <c r="A9" s="88"/>
      <c r="B9" s="94">
        <v>2019</v>
      </c>
      <c r="C9" s="98">
        <f>SUMIFS(Masterlist!$T:$T,Masterlist!$U:$U,Summary!$B$4,Masterlist!$D:$D,Summary!C$5,Masterlist!$C:$C,Summary!$B9)</f>
        <v>46247.949790794977</v>
      </c>
      <c r="D9" s="99">
        <f>SUMIFS(Masterlist!$T:$T,Masterlist!$U:$U,Summary!$B$4,Masterlist!$D:$D,Summary!D$5,Masterlist!$C:$C,Summary!$B9)</f>
        <v>78328.95548733692</v>
      </c>
      <c r="E9" s="99">
        <f>SUMIFS(Masterlist!$T:$T,Masterlist!$U:$U,Summary!$B$4,Masterlist!$D:$D,Summary!E$5,Masterlist!$C:$C,Summary!$B9)</f>
        <v>220336.57640232105</v>
      </c>
      <c r="F9" s="99">
        <f>SUMIFS(Masterlist!$T:$T,Masterlist!$U:$U,Summary!$B$4,Masterlist!$D:$D,Summary!F$5,Masterlist!$C:$C,Summary!$B9)</f>
        <v>35861.914285714287</v>
      </c>
      <c r="G9" s="99">
        <f>SUMIFS(Masterlist!$T:$T,Masterlist!$U:$U,Summary!$B$4,Masterlist!$D:$D,Summary!G$5,Masterlist!$C:$C,Summary!$B9)</f>
        <v>25975.223586987813</v>
      </c>
      <c r="H9" s="99">
        <f>SUMIFS(Masterlist!$T:$T,Masterlist!$U:$U,Summary!$B$4,Masterlist!$D:$D,Summary!H$5,Masterlist!$C:$C,Summary!$B9)</f>
        <v>57454.080237418784</v>
      </c>
      <c r="I9" s="99">
        <f>SUMIFS(Masterlist!$T:$T,Masterlist!$U:$U,Summary!$B$4,Masterlist!$D:$D,Summary!I$5,Masterlist!$C:$C,Summary!$B9)</f>
        <v>51566.654566744728</v>
      </c>
      <c r="J9" s="99">
        <f>SUMIFS(Masterlist!$T:$T,Masterlist!$U:$U,Summary!$B$4,Masterlist!$D:$D,Summary!J$5,Masterlist!$C:$C,Summary!$B9)</f>
        <v>58612.010611122023</v>
      </c>
      <c r="K9" s="99">
        <f>SUMIFS(Masterlist!$T:$T,Masterlist!$U:$U,Summary!$B$4,Masterlist!$D:$D,Summary!K$5,Masterlist!$C:$C,Summary!$B9)</f>
        <v>77787.557156580224</v>
      </c>
      <c r="L9" s="99">
        <f>SUMIFS(Masterlist!$T:$T,Masterlist!$U:$U,Summary!$B$4,Masterlist!$D:$D,Summary!L$5,Masterlist!$C:$C,Summary!$B9)</f>
        <v>115664.70943469032</v>
      </c>
      <c r="M9" s="99">
        <f>SUMIFS(Masterlist!$T:$T,Masterlist!$U:$U,Summary!$B$4,Masterlist!$D:$D,Summary!M$5,Masterlist!$C:$C,Summary!$B9)</f>
        <v>67812.757796765931</v>
      </c>
      <c r="N9" s="100">
        <f>SUMIFS(Masterlist!$T:$T,Masterlist!$U:$U,Summary!$B$4,Masterlist!$D:$D,Summary!N$5,Masterlist!$C:$C,Summary!$B9)</f>
        <v>91992.251249753986</v>
      </c>
      <c r="O9" s="95">
        <f t="shared" si="0"/>
        <v>927640.64060623106</v>
      </c>
      <c r="P9" s="88"/>
    </row>
    <row r="10" spans="1:16" s="19" customFormat="1" ht="21.75" customHeight="1">
      <c r="A10" s="88"/>
      <c r="B10" s="94">
        <v>2020</v>
      </c>
      <c r="C10" s="98">
        <f>SUMIFS(Masterlist!$T:$T,Masterlist!$U:$U,Summary!$B$4,Masterlist!$D:$D,Summary!C$5,Masterlist!$C:$C,Summary!$B10)</f>
        <v>36227.836970474964</v>
      </c>
      <c r="D10" s="99">
        <f>SUMIFS(Masterlist!$T:$T,Masterlist!$U:$U,Summary!$B$4,Masterlist!$D:$D,Summary!D$5,Masterlist!$C:$C,Summary!$B10)</f>
        <v>62824.544599645866</v>
      </c>
      <c r="E10" s="99">
        <f>SUMIFS(Masterlist!$T:$T,Masterlist!$U:$U,Summary!$B$4,Masterlist!$D:$D,Summary!E$5,Masterlist!$C:$C,Summary!$B10)</f>
        <v>958.80655287423974</v>
      </c>
      <c r="F10" s="99">
        <f>SUMIFS(Masterlist!$T:$T,Masterlist!$U:$U,Summary!$B$4,Masterlist!$D:$D,Summary!F$5,Masterlist!$C:$C,Summary!$B10)</f>
        <v>0</v>
      </c>
      <c r="G10" s="99">
        <f>SUMIFS(Masterlist!$T:$T,Masterlist!$U:$U,Summary!$B$4,Masterlist!$D:$D,Summary!G$5,Masterlist!$C:$C,Summary!$B10)</f>
        <v>47283.487301587302</v>
      </c>
      <c r="H10" s="99">
        <f>SUMIFS(Masterlist!$T:$T,Masterlist!$U:$U,Summary!$B$4,Masterlist!$D:$D,Summary!H$5,Masterlist!$C:$C,Summary!$B10)</f>
        <v>78818.968247381956</v>
      </c>
      <c r="I10" s="99">
        <f>SUMIFS(Masterlist!$T:$T,Masterlist!$U:$U,Summary!$B$4,Masterlist!$D:$D,Summary!I$5,Masterlist!$C:$C,Summary!$B10)</f>
        <v>67674.17237630015</v>
      </c>
      <c r="J10" s="99">
        <f>SUMIFS(Masterlist!$T:$T,Masterlist!$U:$U,Summary!$B$4,Masterlist!$D:$D,Summary!J$5,Masterlist!$C:$C,Summary!$B10)</f>
        <v>53855.502339776198</v>
      </c>
      <c r="K10" s="99">
        <f>SUMIFS(Masterlist!$T:$T,Masterlist!$U:$U,Summary!$B$4,Masterlist!$D:$D,Summary!K$5,Masterlist!$C:$C,Summary!$B10)</f>
        <v>54016.657327008346</v>
      </c>
      <c r="L10" s="99">
        <f>SUMIFS(Masterlist!$T:$T,Masterlist!$U:$U,Summary!$B$4,Masterlist!$D:$D,Summary!L$5,Masterlist!$C:$C,Summary!$B10)</f>
        <v>40748.496752242499</v>
      </c>
      <c r="M10" s="99">
        <f>SUMIFS(Masterlist!$T:$T,Masterlist!$U:$U,Summary!$B$4,Masterlist!$D:$D,Summary!M$5,Masterlist!$C:$C,Summary!$B10)</f>
        <v>85969.239669421513</v>
      </c>
      <c r="N10" s="100">
        <f>SUMIFS(Masterlist!$T:$T,Masterlist!$U:$U,Summary!$B$4,Masterlist!$D:$D,Summary!N$5,Masterlist!$C:$C,Summary!$B10)</f>
        <v>21942.676238035787</v>
      </c>
      <c r="O10" s="95">
        <f t="shared" si="0"/>
        <v>550320.38837474887</v>
      </c>
      <c r="P10" s="88"/>
    </row>
    <row r="11" spans="1:16" ht="25.5" customHeight="1">
      <c r="A11" s="10"/>
      <c r="B11" s="96">
        <v>2021</v>
      </c>
      <c r="C11" s="101">
        <f>SUMIFS(Masterlist!$T:$T,Masterlist!$U:$U,Summary!$B$4,Masterlist!$D:$D,Summary!C$5,Masterlist!$C:$C,Summary!$B11)</f>
        <v>56812.458488640863</v>
      </c>
      <c r="D11" s="102">
        <f>SUMIFS(Masterlist!$T:$T,Masterlist!$U:$U,Summary!$B$4,Masterlist!$D:$D,Summary!D$5,Masterlist!$C:$C,Summary!$B11)</f>
        <v>84629.660232945098</v>
      </c>
      <c r="E11" s="102">
        <f>SUMIFS(Masterlist!$T:$T,Masterlist!$U:$U,Summary!$B$4,Masterlist!$D:$D,Summary!E$5,Masterlist!$C:$C,Summary!$B11)</f>
        <v>119628.09839473141</v>
      </c>
      <c r="F11" s="102">
        <f>SUMIFS(Masterlist!$T:$T,Masterlist!$U:$U,Summary!$B$4,Masterlist!$D:$D,Summary!F$5,Masterlist!$C:$C,Summary!$B11)</f>
        <v>191072.7854935092</v>
      </c>
      <c r="G11" s="102">
        <f>SUMIFS(Masterlist!$T:$T,Masterlist!$U:$U,Summary!$B$4,Masterlist!$D:$D,Summary!G$5,Masterlist!$C:$C,Summary!$B11)</f>
        <v>116845.66195426197</v>
      </c>
      <c r="H11" s="102">
        <f>SUMIFS(Masterlist!$T:$T,Masterlist!$U:$U,Summary!$B$4,Masterlist!$D:$D,Summary!H$5,Masterlist!$C:$C,Summary!$B11)</f>
        <v>89939.176822967391</v>
      </c>
      <c r="I11" s="102">
        <f>SUMIFS(Masterlist!$T:$T,Masterlist!$U:$U,Summary!$B$4,Masterlist!$D:$D,Summary!I$5,Masterlist!$C:$C,Summary!$B11)</f>
        <v>64572.058606557352</v>
      </c>
      <c r="J11" s="102">
        <f>SUMIFS(Masterlist!$T:$T,Masterlist!$U:$U,Summary!$B$4,Masterlist!$D:$D,Summary!J$5,Masterlist!$C:$C,Summary!$B11)</f>
        <v>22525.320592355412</v>
      </c>
      <c r="K11" s="102">
        <f>SUMIFS(Masterlist!$T:$T,Masterlist!$U:$U,Summary!$B$4,Masterlist!$D:$D,Summary!K$5,Masterlist!$C:$C,Summary!$B11)</f>
        <v>38983.654340836008</v>
      </c>
      <c r="L11" s="102">
        <f>SUMIFS(Masterlist!$T:$T,Masterlist!$U:$U,Summary!$B$4,Masterlist!$D:$D,Summary!L$5,Masterlist!$C:$C,Summary!$B11)</f>
        <v>16138.176470588234</v>
      </c>
      <c r="M11" s="102">
        <f>SUMIFS(Masterlist!$T:$T,Masterlist!$U:$U,Summary!$B$4,Masterlist!$D:$D,Summary!M$5,Masterlist!$C:$C,Summary!$B11)</f>
        <v>0</v>
      </c>
      <c r="N11" s="103">
        <f>SUMIFS(Masterlist!$T:$T,Masterlist!$U:$U,Summary!$B$4,Masterlist!$D:$D,Summary!N$5,Masterlist!$C:$C,Summary!$B11)</f>
        <v>0</v>
      </c>
      <c r="O11" s="199">
        <f t="shared" si="0"/>
        <v>801147.05139739288</v>
      </c>
      <c r="P11" s="10"/>
    </row>
    <row r="12" spans="1:16">
      <c r="A12" s="10"/>
      <c r="B12" s="86"/>
      <c r="C12" s="97"/>
      <c r="D12" s="10"/>
      <c r="E12" s="10"/>
      <c r="F12" s="10"/>
      <c r="G12" s="10"/>
      <c r="H12" s="10"/>
      <c r="I12" s="10"/>
      <c r="J12" s="10"/>
      <c r="K12" s="10"/>
      <c r="L12" s="10"/>
      <c r="M12" s="10"/>
      <c r="N12" s="10"/>
      <c r="O12" s="10"/>
      <c r="P12" s="10"/>
    </row>
    <row r="13" spans="1:16">
      <c r="A13" s="10"/>
      <c r="B13" s="86"/>
      <c r="C13" s="97"/>
      <c r="D13" s="10"/>
      <c r="E13" s="10"/>
      <c r="F13" s="10"/>
      <c r="G13" s="10"/>
      <c r="H13" s="10"/>
      <c r="I13" s="10"/>
      <c r="J13" s="10"/>
      <c r="K13" s="10"/>
      <c r="L13" s="10"/>
      <c r="M13" s="10"/>
      <c r="N13" s="10"/>
      <c r="O13" s="10"/>
      <c r="P13" s="10"/>
    </row>
    <row r="14" spans="1:16">
      <c r="A14" s="10"/>
      <c r="B14" s="86"/>
      <c r="C14" s="97"/>
      <c r="D14" s="10"/>
      <c r="E14" s="10"/>
      <c r="F14" s="10"/>
      <c r="G14" s="10"/>
      <c r="H14" s="54"/>
      <c r="I14" s="10"/>
      <c r="J14" s="10"/>
      <c r="K14" s="10"/>
      <c r="L14" s="10"/>
      <c r="M14" s="10"/>
      <c r="N14" s="10"/>
      <c r="O14" s="10"/>
      <c r="P14" s="10"/>
    </row>
    <row r="15" spans="1:16">
      <c r="A15" s="10"/>
      <c r="B15" s="86"/>
      <c r="C15" s="97"/>
      <c r="D15" s="10"/>
      <c r="E15" s="10"/>
      <c r="F15" s="10"/>
      <c r="G15" s="10"/>
      <c r="H15" s="10"/>
      <c r="I15" s="10"/>
      <c r="J15" s="10"/>
      <c r="K15" s="10"/>
      <c r="L15" s="10"/>
      <c r="M15" s="10"/>
      <c r="N15" s="10"/>
      <c r="O15" s="10"/>
      <c r="P15" s="10"/>
    </row>
    <row r="16" spans="1:16">
      <c r="A16" s="10"/>
      <c r="B16" s="86"/>
      <c r="C16" s="97"/>
      <c r="D16" s="10"/>
      <c r="E16" s="10"/>
      <c r="F16" s="10"/>
      <c r="G16" s="10"/>
      <c r="H16" s="10"/>
      <c r="I16" s="10"/>
      <c r="J16" s="10"/>
      <c r="K16" s="10"/>
      <c r="L16" s="10"/>
      <c r="M16" s="10"/>
      <c r="N16" s="10"/>
      <c r="O16" s="10"/>
      <c r="P16" s="10"/>
    </row>
    <row r="17" spans="1:16">
      <c r="A17" s="10"/>
      <c r="B17" s="86"/>
      <c r="C17" s="97"/>
      <c r="D17" s="10"/>
      <c r="E17" s="10"/>
      <c r="F17" s="10"/>
      <c r="G17" s="10"/>
      <c r="H17" s="10"/>
      <c r="I17" s="10"/>
      <c r="J17" s="10"/>
      <c r="K17" s="10"/>
      <c r="L17" s="10"/>
      <c r="M17" s="10"/>
      <c r="N17" s="10"/>
      <c r="O17" s="10"/>
      <c r="P17" s="10"/>
    </row>
    <row r="18" spans="1:16">
      <c r="A18" s="10"/>
      <c r="B18" s="86"/>
      <c r="C18" s="97"/>
      <c r="D18" s="10"/>
      <c r="E18" s="10"/>
      <c r="F18" s="10"/>
      <c r="G18" s="10"/>
      <c r="H18" s="10"/>
      <c r="I18" s="10"/>
      <c r="J18" s="10"/>
      <c r="K18" s="10"/>
      <c r="L18" s="10"/>
      <c r="M18" s="10"/>
      <c r="N18" s="10"/>
      <c r="O18" s="10"/>
      <c r="P18" s="10"/>
    </row>
    <row r="19" spans="1:16">
      <c r="A19" s="10"/>
      <c r="B19" s="86"/>
      <c r="D19" s="10"/>
      <c r="E19" s="10"/>
      <c r="F19" s="10"/>
      <c r="G19" s="10"/>
      <c r="H19" s="10"/>
      <c r="I19" s="10"/>
      <c r="J19" s="10"/>
      <c r="K19" s="10"/>
      <c r="L19" s="10"/>
      <c r="M19" s="10"/>
      <c r="N19" s="10"/>
      <c r="O19" s="10"/>
      <c r="P19" s="10"/>
    </row>
    <row r="20" spans="1:16">
      <c r="A20" s="10"/>
      <c r="B20" s="86"/>
      <c r="D20" s="10"/>
      <c r="E20" s="10"/>
      <c r="F20" s="10"/>
      <c r="G20" s="10"/>
      <c r="H20" s="10"/>
      <c r="I20" s="10"/>
      <c r="J20" s="10"/>
      <c r="K20" s="10"/>
      <c r="L20" s="10"/>
      <c r="M20" s="10"/>
      <c r="N20" s="10"/>
      <c r="O20" s="10"/>
      <c r="P20" s="10"/>
    </row>
    <row r="21" spans="1:16">
      <c r="A21" s="10"/>
      <c r="B21" s="86"/>
      <c r="D21" s="10"/>
      <c r="E21" s="10"/>
      <c r="F21" s="10"/>
      <c r="G21" s="10"/>
      <c r="H21" s="10"/>
      <c r="I21" s="10"/>
      <c r="J21" s="10"/>
      <c r="K21" s="10"/>
      <c r="L21" s="10"/>
      <c r="M21" s="10"/>
      <c r="N21" s="10"/>
      <c r="O21" s="10"/>
      <c r="P21" s="10"/>
    </row>
    <row r="22" spans="1:16">
      <c r="A22" s="10"/>
      <c r="B22" s="86"/>
      <c r="D22" s="10"/>
      <c r="E22" s="10"/>
      <c r="F22" s="10"/>
      <c r="G22" s="10"/>
      <c r="H22" s="10"/>
      <c r="I22" s="10"/>
      <c r="J22" s="10"/>
      <c r="K22" s="10"/>
      <c r="L22" s="10"/>
      <c r="M22" s="10"/>
      <c r="N22" s="10"/>
      <c r="O22" s="10"/>
      <c r="P22" s="10"/>
    </row>
    <row r="23" spans="1:16">
      <c r="A23" s="10"/>
      <c r="B23" s="86"/>
      <c r="D23" s="10"/>
      <c r="E23" s="10"/>
      <c r="F23" s="10"/>
      <c r="G23" s="10"/>
      <c r="H23" s="10"/>
      <c r="I23" s="10"/>
      <c r="J23" s="10"/>
      <c r="K23" s="10"/>
      <c r="L23" s="10"/>
      <c r="M23" s="10"/>
      <c r="N23" s="10"/>
      <c r="O23" s="10"/>
      <c r="P23" s="10"/>
    </row>
    <row r="24" spans="1:16">
      <c r="A24" s="10"/>
      <c r="B24" s="86"/>
      <c r="D24" s="10"/>
      <c r="E24" s="10"/>
      <c r="F24" s="10"/>
      <c r="G24" s="10"/>
      <c r="H24" s="10"/>
      <c r="I24" s="10"/>
      <c r="J24" s="10"/>
      <c r="K24" s="10"/>
      <c r="L24" s="10"/>
      <c r="M24" s="10"/>
      <c r="N24" s="10"/>
      <c r="O24" s="10"/>
      <c r="P24" s="10"/>
    </row>
    <row r="25" spans="1:16">
      <c r="A25" s="10"/>
      <c r="B25" s="86"/>
      <c r="D25" s="10"/>
      <c r="E25" s="10"/>
      <c r="F25" s="10"/>
      <c r="G25" s="10"/>
      <c r="H25" s="10"/>
      <c r="I25" s="10"/>
      <c r="J25" s="10"/>
      <c r="K25" s="10"/>
      <c r="L25" s="10"/>
      <c r="M25" s="10"/>
      <c r="N25" s="10"/>
      <c r="O25" s="10"/>
      <c r="P25" s="10"/>
    </row>
    <row r="26" spans="1:16">
      <c r="A26" s="10"/>
      <c r="B26" s="86"/>
      <c r="D26" s="10"/>
      <c r="E26" s="10"/>
      <c r="F26" s="10"/>
      <c r="G26" s="10"/>
      <c r="H26" s="10"/>
      <c r="I26" s="10"/>
      <c r="J26" s="10"/>
      <c r="K26" s="10"/>
      <c r="L26" s="10"/>
      <c r="M26" s="10"/>
      <c r="N26" s="10"/>
      <c r="O26" s="10"/>
      <c r="P26" s="10"/>
    </row>
    <row r="27" spans="1:16">
      <c r="A27" s="10"/>
      <c r="B27" s="86"/>
      <c r="D27" s="10"/>
      <c r="E27" s="10"/>
      <c r="F27" s="10"/>
      <c r="G27" s="10"/>
      <c r="H27" s="10"/>
      <c r="I27" s="10"/>
      <c r="J27" s="10"/>
      <c r="K27" s="10"/>
      <c r="L27" s="10"/>
      <c r="M27" s="10"/>
      <c r="N27" s="10"/>
      <c r="O27" s="10"/>
      <c r="P27" s="10"/>
    </row>
    <row r="28" spans="1:16">
      <c r="A28" s="10"/>
      <c r="B28" s="86"/>
      <c r="D28" s="10"/>
      <c r="E28" s="10"/>
      <c r="F28" s="10"/>
      <c r="G28" s="10"/>
      <c r="H28" s="10"/>
      <c r="I28" s="10"/>
      <c r="J28" s="10"/>
      <c r="K28" s="10"/>
      <c r="L28" s="10"/>
      <c r="M28" s="10"/>
      <c r="N28" s="10"/>
      <c r="O28" s="10"/>
      <c r="P28" s="10"/>
    </row>
    <row r="43" spans="3:3">
      <c r="C43"/>
    </row>
    <row r="44" spans="3:3">
      <c r="C44"/>
    </row>
    <row r="45" spans="3:3">
      <c r="C45"/>
    </row>
    <row r="46" spans="3:3">
      <c r="C46"/>
    </row>
    <row r="47" spans="3:3">
      <c r="C47"/>
    </row>
    <row r="48" spans="3:3">
      <c r="C48"/>
    </row>
    <row r="49" spans="3:3">
      <c r="C49"/>
    </row>
    <row r="50" spans="3:3">
      <c r="C50"/>
    </row>
    <row r="51" spans="3:3">
      <c r="C51"/>
    </row>
    <row r="52" spans="3:3">
      <c r="C52"/>
    </row>
    <row r="53" spans="3:3">
      <c r="C53"/>
    </row>
    <row r="54" spans="3:3">
      <c r="C54"/>
    </row>
    <row r="55" spans="3:3">
      <c r="C55"/>
    </row>
    <row r="56" spans="3:3">
      <c r="C56"/>
    </row>
    <row r="57" spans="3:3">
      <c r="C57"/>
    </row>
    <row r="58" spans="3:3">
      <c r="C58"/>
    </row>
    <row r="59" spans="3:3">
      <c r="C59"/>
    </row>
    <row r="60" spans="3:3">
      <c r="C60"/>
    </row>
    <row r="61" spans="3:3">
      <c r="C61"/>
    </row>
    <row r="62" spans="3:3">
      <c r="C62"/>
    </row>
    <row r="63" spans="3:3">
      <c r="C63"/>
    </row>
    <row r="64" spans="3:3">
      <c r="C64"/>
    </row>
    <row r="65" spans="3:3">
      <c r="C65"/>
    </row>
    <row r="66" spans="3:3">
      <c r="C66"/>
    </row>
    <row r="67" spans="3:3">
      <c r="C67"/>
    </row>
    <row r="68" spans="3:3">
      <c r="C68"/>
    </row>
    <row r="69" spans="3:3">
      <c r="C69"/>
    </row>
    <row r="70" spans="3:3">
      <c r="C70"/>
    </row>
    <row r="71" spans="3:3">
      <c r="C71"/>
    </row>
    <row r="72" spans="3:3">
      <c r="C72"/>
    </row>
    <row r="73" spans="3:3">
      <c r="C73"/>
    </row>
    <row r="74" spans="3:3">
      <c r="C74"/>
    </row>
    <row r="75" spans="3:3">
      <c r="C75"/>
    </row>
    <row r="76" spans="3:3">
      <c r="C76"/>
    </row>
    <row r="77" spans="3:3">
      <c r="C77"/>
    </row>
    <row r="78" spans="3:3">
      <c r="C78"/>
    </row>
    <row r="79" spans="3:3">
      <c r="C79"/>
    </row>
    <row r="80" spans="3:3">
      <c r="C80"/>
    </row>
    <row r="81" spans="3:3">
      <c r="C81"/>
    </row>
    <row r="82" spans="3:3">
      <c r="C82"/>
    </row>
    <row r="83" spans="3:3">
      <c r="C83"/>
    </row>
    <row r="84" spans="3:3">
      <c r="C84"/>
    </row>
    <row r="85" spans="3:3">
      <c r="C85"/>
    </row>
    <row r="86" spans="3:3">
      <c r="C86"/>
    </row>
    <row r="87" spans="3:3">
      <c r="C87"/>
    </row>
    <row r="88" spans="3:3">
      <c r="C88"/>
    </row>
    <row r="89" spans="3:3">
      <c r="C89"/>
    </row>
    <row r="90" spans="3:3">
      <c r="C90"/>
    </row>
    <row r="91" spans="3:3">
      <c r="C91"/>
    </row>
    <row r="92" spans="3:3">
      <c r="C92"/>
    </row>
    <row r="93" spans="3:3">
      <c r="C93"/>
    </row>
    <row r="94" spans="3:3">
      <c r="C94"/>
    </row>
    <row r="95" spans="3:3">
      <c r="C95"/>
    </row>
    <row r="96" spans="3:3">
      <c r="C96"/>
    </row>
    <row r="97" spans="3:3">
      <c r="C97"/>
    </row>
    <row r="98" spans="3:3">
      <c r="C98"/>
    </row>
    <row r="99" spans="3:3">
      <c r="C99"/>
    </row>
    <row r="100" spans="3:3">
      <c r="C100"/>
    </row>
    <row r="101" spans="3:3">
      <c r="C101"/>
    </row>
    <row r="102" spans="3:3">
      <c r="C102"/>
    </row>
    <row r="103" spans="3:3">
      <c r="C103"/>
    </row>
    <row r="104" spans="3:3">
      <c r="C104"/>
    </row>
    <row r="105" spans="3:3">
      <c r="C105"/>
    </row>
    <row r="106" spans="3:3">
      <c r="C106"/>
    </row>
    <row r="107" spans="3:3">
      <c r="C107"/>
    </row>
    <row r="108" spans="3:3">
      <c r="C108"/>
    </row>
    <row r="109" spans="3:3">
      <c r="C109"/>
    </row>
    <row r="110" spans="3:3">
      <c r="C110"/>
    </row>
    <row r="111" spans="3:3">
      <c r="C111"/>
    </row>
    <row r="112" spans="3:3">
      <c r="C112"/>
    </row>
    <row r="113" spans="3:3">
      <c r="C113"/>
    </row>
    <row r="114" spans="3:3">
      <c r="C114"/>
    </row>
    <row r="115" spans="3:3">
      <c r="C115"/>
    </row>
    <row r="116" spans="3:3">
      <c r="C116"/>
    </row>
    <row r="117" spans="3:3">
      <c r="C117"/>
    </row>
    <row r="118" spans="3:3">
      <c r="C118"/>
    </row>
    <row r="119" spans="3:3">
      <c r="C119"/>
    </row>
    <row r="120" spans="3:3">
      <c r="C120"/>
    </row>
    <row r="121" spans="3:3">
      <c r="C121"/>
    </row>
    <row r="122" spans="3:3">
      <c r="C122"/>
    </row>
    <row r="123" spans="3:3">
      <c r="C123"/>
    </row>
    <row r="124" spans="3:3">
      <c r="C124"/>
    </row>
    <row r="125" spans="3:3">
      <c r="C125"/>
    </row>
    <row r="126" spans="3:3">
      <c r="C126"/>
    </row>
    <row r="127" spans="3:3">
      <c r="C127"/>
    </row>
    <row r="128" spans="3:3">
      <c r="C128"/>
    </row>
    <row r="129" spans="3:3">
      <c r="C129"/>
    </row>
    <row r="130" spans="3:3">
      <c r="C130"/>
    </row>
    <row r="131" spans="3:3">
      <c r="C131"/>
    </row>
    <row r="132" spans="3:3">
      <c r="C132"/>
    </row>
    <row r="133" spans="3:3">
      <c r="C133"/>
    </row>
    <row r="134" spans="3:3">
      <c r="C134"/>
    </row>
    <row r="135" spans="3:3">
      <c r="C135"/>
    </row>
    <row r="136" spans="3:3">
      <c r="C136"/>
    </row>
    <row r="137" spans="3:3">
      <c r="C137"/>
    </row>
    <row r="138" spans="3:3">
      <c r="C138"/>
    </row>
    <row r="139" spans="3:3">
      <c r="C139"/>
    </row>
    <row r="140" spans="3:3">
      <c r="C140"/>
    </row>
    <row r="141" spans="3:3">
      <c r="C141"/>
    </row>
    <row r="142" spans="3:3">
      <c r="C142"/>
    </row>
    <row r="143" spans="3:3">
      <c r="C143"/>
    </row>
    <row r="144" spans="3:3">
      <c r="C144"/>
    </row>
    <row r="145" spans="3:3">
      <c r="C145"/>
    </row>
    <row r="146" spans="3:3">
      <c r="C146"/>
    </row>
    <row r="147" spans="3:3">
      <c r="C147"/>
    </row>
    <row r="148" spans="3:3">
      <c r="C148"/>
    </row>
    <row r="149" spans="3:3">
      <c r="C149"/>
    </row>
    <row r="150" spans="3:3">
      <c r="C150"/>
    </row>
    <row r="151" spans="3:3">
      <c r="C151"/>
    </row>
    <row r="152" spans="3:3">
      <c r="C152"/>
    </row>
    <row r="153" spans="3:3">
      <c r="C153"/>
    </row>
    <row r="154" spans="3:3">
      <c r="C154"/>
    </row>
    <row r="155" spans="3:3">
      <c r="C155"/>
    </row>
    <row r="156" spans="3:3">
      <c r="C156"/>
    </row>
    <row r="157" spans="3:3">
      <c r="C157"/>
    </row>
    <row r="158" spans="3:3">
      <c r="C158"/>
    </row>
    <row r="159" spans="3:3">
      <c r="C159"/>
    </row>
    <row r="160" spans="3:3">
      <c r="C160"/>
    </row>
    <row r="161" spans="3:3">
      <c r="C161"/>
    </row>
    <row r="162" spans="3:3">
      <c r="C162"/>
    </row>
    <row r="163" spans="3:3">
      <c r="C163"/>
    </row>
    <row r="164" spans="3:3">
      <c r="C164"/>
    </row>
    <row r="165" spans="3:3">
      <c r="C165"/>
    </row>
    <row r="166" spans="3:3">
      <c r="C166"/>
    </row>
    <row r="167" spans="3:3">
      <c r="C167"/>
    </row>
    <row r="168" spans="3:3">
      <c r="C168"/>
    </row>
    <row r="169" spans="3:3">
      <c r="C169"/>
    </row>
    <row r="170" spans="3:3">
      <c r="C170"/>
    </row>
    <row r="171" spans="3:3">
      <c r="C171"/>
    </row>
    <row r="172" spans="3:3">
      <c r="C172"/>
    </row>
    <row r="173" spans="3:3">
      <c r="C173"/>
    </row>
    <row r="174" spans="3:3">
      <c r="C174"/>
    </row>
    <row r="175" spans="3:3">
      <c r="C175"/>
    </row>
    <row r="176" spans="3:3">
      <c r="C176"/>
    </row>
    <row r="177" spans="3:3">
      <c r="C177"/>
    </row>
    <row r="178" spans="3:3">
      <c r="C178"/>
    </row>
    <row r="179" spans="3:3">
      <c r="C179"/>
    </row>
    <row r="180" spans="3:3">
      <c r="C180"/>
    </row>
    <row r="181" spans="3:3">
      <c r="C181"/>
    </row>
    <row r="182" spans="3:3">
      <c r="C182"/>
    </row>
    <row r="183" spans="3:3">
      <c r="C183"/>
    </row>
    <row r="184" spans="3:3">
      <c r="C184"/>
    </row>
    <row r="185" spans="3:3">
      <c r="C185"/>
    </row>
    <row r="186" spans="3:3">
      <c r="C186"/>
    </row>
    <row r="187" spans="3:3">
      <c r="C187"/>
    </row>
    <row r="188" spans="3:3">
      <c r="C188"/>
    </row>
    <row r="189" spans="3:3">
      <c r="C189"/>
    </row>
    <row r="190" spans="3:3">
      <c r="C190"/>
    </row>
    <row r="191" spans="3:3">
      <c r="C191"/>
    </row>
    <row r="192" spans="3:3">
      <c r="C192"/>
    </row>
    <row r="193" spans="3:3">
      <c r="C193"/>
    </row>
    <row r="194" spans="3:3">
      <c r="C194"/>
    </row>
    <row r="195" spans="3:3">
      <c r="C195"/>
    </row>
    <row r="196" spans="3:3">
      <c r="C196"/>
    </row>
    <row r="197" spans="3:3">
      <c r="C197"/>
    </row>
    <row r="198" spans="3:3">
      <c r="C198"/>
    </row>
    <row r="199" spans="3:3">
      <c r="C199"/>
    </row>
    <row r="200" spans="3:3">
      <c r="C200"/>
    </row>
    <row r="201" spans="3:3">
      <c r="C201"/>
    </row>
    <row r="202" spans="3:3">
      <c r="C202"/>
    </row>
    <row r="203" spans="3:3">
      <c r="C203"/>
    </row>
    <row r="204" spans="3:3">
      <c r="C204"/>
    </row>
    <row r="205" spans="3:3">
      <c r="C205"/>
    </row>
    <row r="206" spans="3:3">
      <c r="C206"/>
    </row>
    <row r="207" spans="3:3">
      <c r="C207"/>
    </row>
    <row r="208" spans="3:3">
      <c r="C208"/>
    </row>
    <row r="209" spans="3:3">
      <c r="C209"/>
    </row>
    <row r="210" spans="3:3">
      <c r="C210"/>
    </row>
    <row r="211" spans="3:3">
      <c r="C211"/>
    </row>
    <row r="212" spans="3:3">
      <c r="C212"/>
    </row>
    <row r="213" spans="3:3">
      <c r="C213"/>
    </row>
    <row r="214" spans="3:3">
      <c r="C214"/>
    </row>
    <row r="215" spans="3:3">
      <c r="C215"/>
    </row>
    <row r="216" spans="3:3">
      <c r="C216"/>
    </row>
    <row r="217" spans="3:3">
      <c r="C217"/>
    </row>
    <row r="218" spans="3:3">
      <c r="C218"/>
    </row>
    <row r="219" spans="3:3">
      <c r="C219"/>
    </row>
    <row r="220" spans="3:3">
      <c r="C220"/>
    </row>
    <row r="221" spans="3:3">
      <c r="C221"/>
    </row>
    <row r="222" spans="3:3">
      <c r="C222"/>
    </row>
    <row r="223" spans="3:3">
      <c r="C223"/>
    </row>
    <row r="224" spans="3:3">
      <c r="C224"/>
    </row>
    <row r="225" spans="3:3">
      <c r="C225"/>
    </row>
    <row r="226" spans="3:3">
      <c r="C226"/>
    </row>
    <row r="227" spans="3:3">
      <c r="C227"/>
    </row>
    <row r="228" spans="3:3">
      <c r="C228"/>
    </row>
    <row r="229" spans="3:3">
      <c r="C229"/>
    </row>
    <row r="230" spans="3:3">
      <c r="C230"/>
    </row>
    <row r="231" spans="3:3">
      <c r="C231"/>
    </row>
    <row r="232" spans="3:3">
      <c r="C232"/>
    </row>
    <row r="233" spans="3:3">
      <c r="C233"/>
    </row>
    <row r="234" spans="3:3">
      <c r="C234"/>
    </row>
    <row r="235" spans="3:3">
      <c r="C235"/>
    </row>
    <row r="236" spans="3:3">
      <c r="C236"/>
    </row>
    <row r="237" spans="3:3">
      <c r="C237"/>
    </row>
    <row r="238" spans="3:3">
      <c r="C238"/>
    </row>
    <row r="239" spans="3:3">
      <c r="C239"/>
    </row>
    <row r="240" spans="3:3">
      <c r="C240"/>
    </row>
    <row r="241" spans="3:3">
      <c r="C241"/>
    </row>
    <row r="242" spans="3:3">
      <c r="C242"/>
    </row>
    <row r="243" spans="3:3">
      <c r="C243"/>
    </row>
    <row r="244" spans="3:3">
      <c r="C244"/>
    </row>
    <row r="245" spans="3:3">
      <c r="C245"/>
    </row>
    <row r="246" spans="3:3">
      <c r="C246"/>
    </row>
    <row r="247" spans="3:3">
      <c r="C247"/>
    </row>
    <row r="248" spans="3:3">
      <c r="C248"/>
    </row>
    <row r="249" spans="3:3">
      <c r="C249"/>
    </row>
    <row r="250" spans="3:3">
      <c r="C250"/>
    </row>
    <row r="251" spans="3:3">
      <c r="C251"/>
    </row>
    <row r="252" spans="3:3">
      <c r="C252"/>
    </row>
    <row r="253" spans="3:3">
      <c r="C253"/>
    </row>
    <row r="254" spans="3:3">
      <c r="C254"/>
    </row>
    <row r="255" spans="3:3">
      <c r="C255"/>
    </row>
    <row r="256" spans="3:3">
      <c r="C256"/>
    </row>
    <row r="257" spans="3:3">
      <c r="C257"/>
    </row>
    <row r="258" spans="3:3">
      <c r="C258"/>
    </row>
    <row r="259" spans="3:3">
      <c r="C259"/>
    </row>
    <row r="260" spans="3:3">
      <c r="C260"/>
    </row>
    <row r="261" spans="3:3">
      <c r="C261"/>
    </row>
    <row r="262" spans="3:3">
      <c r="C262"/>
    </row>
    <row r="263" spans="3:3">
      <c r="C263"/>
    </row>
    <row r="264" spans="3:3">
      <c r="C264"/>
    </row>
    <row r="265" spans="3:3">
      <c r="C265"/>
    </row>
    <row r="266" spans="3:3">
      <c r="C266"/>
    </row>
    <row r="267" spans="3:3">
      <c r="C267"/>
    </row>
    <row r="268" spans="3:3">
      <c r="C268"/>
    </row>
    <row r="269" spans="3:3">
      <c r="C269"/>
    </row>
    <row r="270" spans="3:3">
      <c r="C270"/>
    </row>
    <row r="271" spans="3:3">
      <c r="C271"/>
    </row>
    <row r="272" spans="3:3">
      <c r="C272"/>
    </row>
    <row r="273" spans="3:3">
      <c r="C273"/>
    </row>
    <row r="274" spans="3:3">
      <c r="C274"/>
    </row>
    <row r="275" spans="3:3">
      <c r="C275"/>
    </row>
    <row r="276" spans="3:3">
      <c r="C276"/>
    </row>
    <row r="277" spans="3:3">
      <c r="C277"/>
    </row>
    <row r="278" spans="3:3">
      <c r="C278"/>
    </row>
    <row r="279" spans="3:3">
      <c r="C279"/>
    </row>
    <row r="280" spans="3:3">
      <c r="C280"/>
    </row>
    <row r="281" spans="3:3">
      <c r="C281"/>
    </row>
    <row r="282" spans="3:3">
      <c r="C282"/>
    </row>
    <row r="283" spans="3:3">
      <c r="C283"/>
    </row>
    <row r="284" spans="3:3">
      <c r="C284"/>
    </row>
    <row r="285" spans="3:3">
      <c r="C285"/>
    </row>
    <row r="286" spans="3:3">
      <c r="C286"/>
    </row>
    <row r="287" spans="3:3">
      <c r="C287"/>
    </row>
    <row r="288" spans="3:3">
      <c r="C288"/>
    </row>
    <row r="289" spans="3:3">
      <c r="C289"/>
    </row>
    <row r="290" spans="3:3">
      <c r="C290"/>
    </row>
    <row r="291" spans="3:3">
      <c r="C291"/>
    </row>
    <row r="292" spans="3:3">
      <c r="C292"/>
    </row>
    <row r="293" spans="3:3">
      <c r="C293"/>
    </row>
    <row r="294" spans="3:3">
      <c r="C294"/>
    </row>
    <row r="295" spans="3:3">
      <c r="C295"/>
    </row>
    <row r="296" spans="3:3">
      <c r="C296"/>
    </row>
    <row r="297" spans="3:3">
      <c r="C297"/>
    </row>
    <row r="298" spans="3:3">
      <c r="C298"/>
    </row>
    <row r="299" spans="3:3">
      <c r="C299"/>
    </row>
    <row r="300" spans="3:3">
      <c r="C300"/>
    </row>
    <row r="301" spans="3:3">
      <c r="C301"/>
    </row>
    <row r="302" spans="3:3">
      <c r="C302"/>
    </row>
    <row r="303" spans="3:3">
      <c r="C303"/>
    </row>
    <row r="304" spans="3:3">
      <c r="C304"/>
    </row>
    <row r="305" spans="3:3">
      <c r="C305"/>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3:3">
      <c r="C321"/>
    </row>
    <row r="322" spans="3:3">
      <c r="C322"/>
    </row>
    <row r="323" spans="3:3">
      <c r="C323"/>
    </row>
    <row r="324" spans="3:3">
      <c r="C324"/>
    </row>
    <row r="325" spans="3:3">
      <c r="C325"/>
    </row>
    <row r="326" spans="3:3">
      <c r="C326"/>
    </row>
    <row r="327" spans="3:3">
      <c r="C327"/>
    </row>
    <row r="328" spans="3:3">
      <c r="C328"/>
    </row>
    <row r="329" spans="3:3">
      <c r="C329"/>
    </row>
    <row r="330" spans="3:3">
      <c r="C330"/>
    </row>
    <row r="331" spans="3:3">
      <c r="C331"/>
    </row>
    <row r="332" spans="3:3">
      <c r="C332"/>
    </row>
    <row r="333" spans="3:3">
      <c r="C333"/>
    </row>
    <row r="334" spans="3:3">
      <c r="C334"/>
    </row>
    <row r="335" spans="3:3">
      <c r="C335"/>
    </row>
    <row r="336" spans="3:3">
      <c r="C336"/>
    </row>
    <row r="337" spans="3:3">
      <c r="C337"/>
    </row>
    <row r="338" spans="3:3">
      <c r="C338"/>
    </row>
    <row r="339" spans="3:3">
      <c r="C339"/>
    </row>
    <row r="340" spans="3:3">
      <c r="C340"/>
    </row>
    <row r="341" spans="3:3">
      <c r="C341"/>
    </row>
    <row r="342" spans="3:3">
      <c r="C342"/>
    </row>
    <row r="343" spans="3:3">
      <c r="C343"/>
    </row>
    <row r="344" spans="3:3">
      <c r="C344"/>
    </row>
    <row r="345" spans="3:3">
      <c r="C345"/>
    </row>
    <row r="346" spans="3:3">
      <c r="C346"/>
    </row>
    <row r="347" spans="3:3">
      <c r="C347"/>
    </row>
    <row r="348" spans="3:3">
      <c r="C348"/>
    </row>
    <row r="349" spans="3:3">
      <c r="C349"/>
    </row>
    <row r="350" spans="3:3">
      <c r="C350"/>
    </row>
    <row r="351" spans="3:3">
      <c r="C351"/>
    </row>
    <row r="352" spans="3:3">
      <c r="C352"/>
    </row>
    <row r="353" spans="3:3">
      <c r="C353"/>
    </row>
    <row r="354" spans="3:3">
      <c r="C354"/>
    </row>
    <row r="355" spans="3:3">
      <c r="C355"/>
    </row>
    <row r="356" spans="3:3">
      <c r="C356"/>
    </row>
    <row r="357" spans="3:3">
      <c r="C357"/>
    </row>
    <row r="358" spans="3:3">
      <c r="C358"/>
    </row>
    <row r="359" spans="3:3">
      <c r="C359"/>
    </row>
    <row r="360" spans="3:3">
      <c r="C360"/>
    </row>
    <row r="361" spans="3:3">
      <c r="C361"/>
    </row>
    <row r="362" spans="3:3">
      <c r="C362"/>
    </row>
    <row r="363" spans="3:3">
      <c r="C363"/>
    </row>
    <row r="364" spans="3:3">
      <c r="C364"/>
    </row>
    <row r="365" spans="3:3">
      <c r="C365"/>
    </row>
    <row r="366" spans="3:3">
      <c r="C366"/>
    </row>
    <row r="367" spans="3:3">
      <c r="C367"/>
    </row>
    <row r="368" spans="3:3">
      <c r="C368"/>
    </row>
    <row r="369" spans="3:3">
      <c r="C369"/>
    </row>
    <row r="370" spans="3:3">
      <c r="C370"/>
    </row>
    <row r="371" spans="3:3">
      <c r="C371"/>
    </row>
    <row r="372" spans="3:3">
      <c r="C372"/>
    </row>
    <row r="373" spans="3:3">
      <c r="C373"/>
    </row>
    <row r="374" spans="3:3">
      <c r="C374"/>
    </row>
    <row r="375" spans="3:3">
      <c r="C375"/>
    </row>
    <row r="376" spans="3:3">
      <c r="C376"/>
    </row>
    <row r="377" spans="3:3">
      <c r="C377"/>
    </row>
    <row r="378" spans="3:3">
      <c r="C378"/>
    </row>
    <row r="379" spans="3:3">
      <c r="C379"/>
    </row>
    <row r="380" spans="3:3">
      <c r="C380"/>
    </row>
    <row r="381" spans="3:3">
      <c r="C381"/>
    </row>
    <row r="382" spans="3:3">
      <c r="C382"/>
    </row>
    <row r="383" spans="3:3">
      <c r="C383"/>
    </row>
    <row r="384" spans="3:3">
      <c r="C384"/>
    </row>
    <row r="385" spans="3:3">
      <c r="C385"/>
    </row>
    <row r="386" spans="3:3">
      <c r="C386"/>
    </row>
    <row r="387" spans="3:3">
      <c r="C387"/>
    </row>
    <row r="388" spans="3:3">
      <c r="C388"/>
    </row>
    <row r="389" spans="3:3">
      <c r="C389"/>
    </row>
    <row r="390" spans="3:3">
      <c r="C390"/>
    </row>
    <row r="391" spans="3:3">
      <c r="C391"/>
    </row>
    <row r="392" spans="3:3">
      <c r="C392"/>
    </row>
    <row r="393" spans="3:3">
      <c r="C393"/>
    </row>
    <row r="394" spans="3:3">
      <c r="C394"/>
    </row>
    <row r="395" spans="3:3">
      <c r="C395"/>
    </row>
    <row r="396" spans="3:3">
      <c r="C396"/>
    </row>
    <row r="397" spans="3:3">
      <c r="C397"/>
    </row>
    <row r="398" spans="3:3">
      <c r="C398"/>
    </row>
    <row r="399" spans="3:3">
      <c r="C399"/>
    </row>
    <row r="400" spans="3:3">
      <c r="C400"/>
    </row>
    <row r="401" spans="3:3">
      <c r="C401"/>
    </row>
    <row r="402" spans="3:3">
      <c r="C402"/>
    </row>
    <row r="403" spans="3:3">
      <c r="C403"/>
    </row>
    <row r="404" spans="3:3">
      <c r="C404"/>
    </row>
    <row r="405" spans="3:3">
      <c r="C405"/>
    </row>
    <row r="406" spans="3:3">
      <c r="C406"/>
    </row>
    <row r="407" spans="3:3">
      <c r="C407"/>
    </row>
    <row r="408" spans="3:3">
      <c r="C408"/>
    </row>
    <row r="409" spans="3:3">
      <c r="C409"/>
    </row>
    <row r="410" spans="3:3">
      <c r="C410"/>
    </row>
    <row r="411" spans="3:3">
      <c r="C411"/>
    </row>
    <row r="412" spans="3:3">
      <c r="C412"/>
    </row>
    <row r="413" spans="3:3">
      <c r="C413"/>
    </row>
    <row r="414" spans="3:3">
      <c r="C414"/>
    </row>
    <row r="415" spans="3:3">
      <c r="C415"/>
    </row>
    <row r="416" spans="3:3">
      <c r="C416"/>
    </row>
    <row r="417" spans="3:3">
      <c r="C417"/>
    </row>
    <row r="418" spans="3:3">
      <c r="C418"/>
    </row>
    <row r="419" spans="3:3">
      <c r="C419"/>
    </row>
    <row r="420" spans="3:3">
      <c r="C420"/>
    </row>
    <row r="421" spans="3:3">
      <c r="C421"/>
    </row>
    <row r="422" spans="3:3">
      <c r="C422"/>
    </row>
    <row r="423" spans="3:3">
      <c r="C423"/>
    </row>
    <row r="424" spans="3:3">
      <c r="C424"/>
    </row>
    <row r="425" spans="3:3">
      <c r="C425"/>
    </row>
    <row r="426" spans="3:3">
      <c r="C426"/>
    </row>
    <row r="427" spans="3:3">
      <c r="C427"/>
    </row>
    <row r="428" spans="3:3">
      <c r="C428"/>
    </row>
    <row r="429" spans="3:3">
      <c r="C429"/>
    </row>
    <row r="430" spans="3:3">
      <c r="C430"/>
    </row>
    <row r="431" spans="3:3">
      <c r="C431"/>
    </row>
    <row r="432" spans="3:3">
      <c r="C432"/>
    </row>
    <row r="433" spans="3:3">
      <c r="C433"/>
    </row>
    <row r="434" spans="3:3">
      <c r="C434"/>
    </row>
    <row r="435" spans="3:3">
      <c r="C435"/>
    </row>
    <row r="436" spans="3:3">
      <c r="C436"/>
    </row>
    <row r="437" spans="3:3">
      <c r="C437"/>
    </row>
    <row r="438" spans="3:3">
      <c r="C438"/>
    </row>
    <row r="439" spans="3:3">
      <c r="C439"/>
    </row>
    <row r="440" spans="3:3">
      <c r="C440"/>
    </row>
    <row r="441" spans="3:3">
      <c r="C441"/>
    </row>
    <row r="442" spans="3:3">
      <c r="C442"/>
    </row>
    <row r="443" spans="3:3">
      <c r="C443"/>
    </row>
    <row r="444" spans="3:3">
      <c r="C444"/>
    </row>
    <row r="445" spans="3:3">
      <c r="C445"/>
    </row>
    <row r="446" spans="3:3">
      <c r="C446"/>
    </row>
    <row r="447" spans="3:3">
      <c r="C447"/>
    </row>
    <row r="448" spans="3:3">
      <c r="C448"/>
    </row>
    <row r="449" spans="3:3">
      <c r="C449"/>
    </row>
    <row r="450" spans="3:3">
      <c r="C450"/>
    </row>
    <row r="451" spans="3:3">
      <c r="C451"/>
    </row>
    <row r="452" spans="3:3">
      <c r="C452"/>
    </row>
    <row r="453" spans="3:3">
      <c r="C453"/>
    </row>
    <row r="454" spans="3:3">
      <c r="C454"/>
    </row>
    <row r="455" spans="3:3">
      <c r="C455"/>
    </row>
    <row r="456" spans="3:3">
      <c r="C456"/>
    </row>
    <row r="457" spans="3:3">
      <c r="C457"/>
    </row>
    <row r="458" spans="3:3">
      <c r="C458"/>
    </row>
    <row r="459" spans="3:3">
      <c r="C459"/>
    </row>
    <row r="460" spans="3:3">
      <c r="C460"/>
    </row>
    <row r="461" spans="3:3">
      <c r="C461"/>
    </row>
    <row r="462" spans="3:3">
      <c r="C462"/>
    </row>
    <row r="463" spans="3:3">
      <c r="C463"/>
    </row>
    <row r="464" spans="3:3">
      <c r="C464"/>
    </row>
    <row r="465" spans="3:3">
      <c r="C465"/>
    </row>
    <row r="466" spans="3:3">
      <c r="C466"/>
    </row>
    <row r="467" spans="3:3">
      <c r="C467"/>
    </row>
    <row r="468" spans="3:3">
      <c r="C468"/>
    </row>
    <row r="469" spans="3:3">
      <c r="C469"/>
    </row>
    <row r="470" spans="3:3">
      <c r="C470"/>
    </row>
    <row r="471" spans="3:3">
      <c r="C471"/>
    </row>
    <row r="472" spans="3:3">
      <c r="C472"/>
    </row>
    <row r="473" spans="3:3">
      <c r="C473"/>
    </row>
    <row r="474" spans="3:3">
      <c r="C474"/>
    </row>
    <row r="475" spans="3:3">
      <c r="C475"/>
    </row>
    <row r="476" spans="3:3">
      <c r="C476"/>
    </row>
    <row r="477" spans="3:3">
      <c r="C477"/>
    </row>
    <row r="478" spans="3:3">
      <c r="C478"/>
    </row>
    <row r="479" spans="3:3">
      <c r="C479"/>
    </row>
    <row r="480" spans="3:3">
      <c r="C480"/>
    </row>
    <row r="481" spans="3:3">
      <c r="C481"/>
    </row>
    <row r="482" spans="3:3">
      <c r="C482"/>
    </row>
    <row r="483" spans="3:3">
      <c r="C483"/>
    </row>
    <row r="484" spans="3:3">
      <c r="C484"/>
    </row>
    <row r="485" spans="3:3">
      <c r="C485"/>
    </row>
    <row r="486" spans="3:3">
      <c r="C486"/>
    </row>
    <row r="487" spans="3:3">
      <c r="C487"/>
    </row>
    <row r="488" spans="3:3">
      <c r="C488"/>
    </row>
    <row r="489" spans="3:3">
      <c r="C489"/>
    </row>
    <row r="490" spans="3:3">
      <c r="C490"/>
    </row>
    <row r="491" spans="3:3">
      <c r="C491"/>
    </row>
    <row r="492" spans="3:3">
      <c r="C492"/>
    </row>
    <row r="493" spans="3:3">
      <c r="C493"/>
    </row>
    <row r="494" spans="3:3">
      <c r="C494"/>
    </row>
    <row r="495" spans="3:3">
      <c r="C495"/>
    </row>
    <row r="496" spans="3:3">
      <c r="C496"/>
    </row>
    <row r="497" spans="3:3">
      <c r="C497"/>
    </row>
    <row r="498" spans="3:3">
      <c r="C498"/>
    </row>
    <row r="499" spans="3:3">
      <c r="C499"/>
    </row>
    <row r="500" spans="3:3">
      <c r="C500"/>
    </row>
    <row r="501" spans="3:3">
      <c r="C501"/>
    </row>
    <row r="502" spans="3:3">
      <c r="C502"/>
    </row>
    <row r="503" spans="3:3">
      <c r="C503"/>
    </row>
    <row r="504" spans="3:3">
      <c r="C504"/>
    </row>
    <row r="505" spans="3:3">
      <c r="C505"/>
    </row>
    <row r="506" spans="3:3">
      <c r="C506"/>
    </row>
    <row r="507" spans="3:3">
      <c r="C507"/>
    </row>
    <row r="508" spans="3:3">
      <c r="C508"/>
    </row>
    <row r="509" spans="3:3">
      <c r="C509"/>
    </row>
    <row r="510" spans="3:3">
      <c r="C510"/>
    </row>
    <row r="511" spans="3:3">
      <c r="C511"/>
    </row>
    <row r="512" spans="3:3">
      <c r="C512"/>
    </row>
    <row r="513" spans="3:3">
      <c r="C513"/>
    </row>
    <row r="514" spans="3:3">
      <c r="C514"/>
    </row>
    <row r="515" spans="3:3">
      <c r="C515"/>
    </row>
    <row r="516" spans="3:3">
      <c r="C516"/>
    </row>
    <row r="517" spans="3:3">
      <c r="C517"/>
    </row>
    <row r="518" spans="3:3">
      <c r="C518"/>
    </row>
    <row r="519" spans="3:3">
      <c r="C519"/>
    </row>
    <row r="520" spans="3:3">
      <c r="C520"/>
    </row>
    <row r="521" spans="3:3">
      <c r="C521"/>
    </row>
    <row r="522" spans="3:3">
      <c r="C522"/>
    </row>
    <row r="523" spans="3:3">
      <c r="C523"/>
    </row>
    <row r="524" spans="3:3">
      <c r="C524"/>
    </row>
    <row r="525" spans="3:3">
      <c r="C525"/>
    </row>
    <row r="526" spans="3:3">
      <c r="C526"/>
    </row>
    <row r="527" spans="3:3">
      <c r="C527"/>
    </row>
    <row r="528" spans="3:3">
      <c r="C528"/>
    </row>
    <row r="529" spans="3:3">
      <c r="C529"/>
    </row>
    <row r="530" spans="3:3">
      <c r="C530"/>
    </row>
    <row r="531" spans="3:3">
      <c r="C531"/>
    </row>
    <row r="532" spans="3:3">
      <c r="C532"/>
    </row>
    <row r="533" spans="3:3">
      <c r="C533"/>
    </row>
    <row r="534" spans="3:3">
      <c r="C534"/>
    </row>
    <row r="535" spans="3:3">
      <c r="C535"/>
    </row>
    <row r="536" spans="3:3">
      <c r="C536"/>
    </row>
    <row r="537" spans="3:3">
      <c r="C537"/>
    </row>
    <row r="538" spans="3:3">
      <c r="C538"/>
    </row>
    <row r="539" spans="3:3">
      <c r="C539"/>
    </row>
    <row r="540" spans="3:3">
      <c r="C540"/>
    </row>
    <row r="541" spans="3:3">
      <c r="C541"/>
    </row>
    <row r="542" spans="3:3">
      <c r="C542"/>
    </row>
    <row r="543" spans="3:3">
      <c r="C543"/>
    </row>
    <row r="544" spans="3:3">
      <c r="C544"/>
    </row>
    <row r="545" spans="3:3">
      <c r="C545"/>
    </row>
    <row r="546" spans="3:3">
      <c r="C546"/>
    </row>
    <row r="547" spans="3:3">
      <c r="C547"/>
    </row>
    <row r="548" spans="3:3">
      <c r="C548"/>
    </row>
    <row r="549" spans="3:3">
      <c r="C549"/>
    </row>
    <row r="550" spans="3:3">
      <c r="C550"/>
    </row>
    <row r="551" spans="3:3">
      <c r="C551"/>
    </row>
    <row r="552" spans="3:3">
      <c r="C552"/>
    </row>
    <row r="553" spans="3:3">
      <c r="C553"/>
    </row>
    <row r="554" spans="3:3">
      <c r="C554"/>
    </row>
    <row r="555" spans="3:3">
      <c r="C555"/>
    </row>
    <row r="556" spans="3:3">
      <c r="C556"/>
    </row>
    <row r="557" spans="3:3">
      <c r="C557"/>
    </row>
    <row r="558" spans="3:3">
      <c r="C558"/>
    </row>
    <row r="559" spans="3:3">
      <c r="C559"/>
    </row>
    <row r="560" spans="3:3">
      <c r="C560"/>
    </row>
    <row r="561" spans="3:3">
      <c r="C561"/>
    </row>
    <row r="562" spans="3:3">
      <c r="C562"/>
    </row>
    <row r="563" spans="3:3">
      <c r="C563"/>
    </row>
    <row r="564" spans="3:3">
      <c r="C564"/>
    </row>
    <row r="565" spans="3:3">
      <c r="C565"/>
    </row>
    <row r="566" spans="3:3">
      <c r="C566"/>
    </row>
    <row r="567" spans="3:3">
      <c r="C567"/>
    </row>
    <row r="568" spans="3:3">
      <c r="C568"/>
    </row>
    <row r="569" spans="3:3">
      <c r="C569"/>
    </row>
    <row r="570" spans="3:3">
      <c r="C570"/>
    </row>
    <row r="571" spans="3:3">
      <c r="C571"/>
    </row>
    <row r="572" spans="3:3">
      <c r="C572"/>
    </row>
    <row r="573" spans="3:3">
      <c r="C573"/>
    </row>
    <row r="574" spans="3:3">
      <c r="C574"/>
    </row>
    <row r="575" spans="3:3">
      <c r="C575"/>
    </row>
    <row r="576" spans="3:3">
      <c r="C576"/>
    </row>
    <row r="577" spans="3:3">
      <c r="C577"/>
    </row>
    <row r="578" spans="3:3">
      <c r="C578"/>
    </row>
    <row r="579" spans="3:3">
      <c r="C579"/>
    </row>
    <row r="580" spans="3:3">
      <c r="C580"/>
    </row>
    <row r="581" spans="3:3">
      <c r="C581"/>
    </row>
    <row r="582" spans="3:3">
      <c r="C582"/>
    </row>
    <row r="583" spans="3:3">
      <c r="C583"/>
    </row>
    <row r="584" spans="3:3">
      <c r="C584"/>
    </row>
    <row r="585" spans="3:3">
      <c r="C585"/>
    </row>
    <row r="586" spans="3:3">
      <c r="C586"/>
    </row>
    <row r="587" spans="3:3">
      <c r="C587"/>
    </row>
    <row r="588" spans="3:3">
      <c r="C588"/>
    </row>
    <row r="589" spans="3:3">
      <c r="C589"/>
    </row>
    <row r="590" spans="3:3">
      <c r="C590"/>
    </row>
    <row r="591" spans="3:3">
      <c r="C591"/>
    </row>
    <row r="592" spans="3:3">
      <c r="C592"/>
    </row>
    <row r="593" spans="3:3">
      <c r="C593"/>
    </row>
    <row r="594" spans="3:3">
      <c r="C594"/>
    </row>
    <row r="595" spans="3:3">
      <c r="C595"/>
    </row>
    <row r="596" spans="3:3">
      <c r="C596"/>
    </row>
    <row r="597" spans="3:3">
      <c r="C597"/>
    </row>
    <row r="598" spans="3:3">
      <c r="C598"/>
    </row>
    <row r="599" spans="3:3">
      <c r="C599"/>
    </row>
    <row r="600" spans="3:3">
      <c r="C600"/>
    </row>
    <row r="601" spans="3:3">
      <c r="C601"/>
    </row>
    <row r="602" spans="3:3">
      <c r="C602"/>
    </row>
    <row r="603" spans="3:3">
      <c r="C603"/>
    </row>
    <row r="604" spans="3:3">
      <c r="C604"/>
    </row>
    <row r="605" spans="3:3">
      <c r="C605"/>
    </row>
    <row r="606" spans="3:3">
      <c r="C606"/>
    </row>
    <row r="607" spans="3:3">
      <c r="C607"/>
    </row>
    <row r="608" spans="3:3">
      <c r="C608"/>
    </row>
    <row r="609" spans="3:3">
      <c r="C609"/>
    </row>
    <row r="610" spans="3:3">
      <c r="C610"/>
    </row>
    <row r="611" spans="3:3">
      <c r="C611"/>
    </row>
    <row r="612" spans="3:3">
      <c r="C612"/>
    </row>
    <row r="613" spans="3:3">
      <c r="C613"/>
    </row>
    <row r="614" spans="3:3">
      <c r="C614"/>
    </row>
    <row r="615" spans="3:3">
      <c r="C615"/>
    </row>
    <row r="616" spans="3:3">
      <c r="C616"/>
    </row>
    <row r="617" spans="3:3">
      <c r="C617"/>
    </row>
    <row r="618" spans="3:3">
      <c r="C618"/>
    </row>
    <row r="619" spans="3:3">
      <c r="C619"/>
    </row>
    <row r="620" spans="3:3">
      <c r="C620"/>
    </row>
    <row r="621" spans="3:3">
      <c r="C621"/>
    </row>
    <row r="622" spans="3:3">
      <c r="C622"/>
    </row>
    <row r="623" spans="3:3">
      <c r="C623"/>
    </row>
    <row r="624" spans="3:3">
      <c r="C624"/>
    </row>
    <row r="625" spans="3:3">
      <c r="C625"/>
    </row>
    <row r="626" spans="3:3">
      <c r="C626"/>
    </row>
    <row r="627" spans="3:3">
      <c r="C627"/>
    </row>
    <row r="628" spans="3:3">
      <c r="C628"/>
    </row>
    <row r="629" spans="3:3">
      <c r="C629"/>
    </row>
    <row r="630" spans="3:3">
      <c r="C630"/>
    </row>
    <row r="631" spans="3:3">
      <c r="C631"/>
    </row>
    <row r="632" spans="3:3">
      <c r="C632"/>
    </row>
    <row r="633" spans="3:3">
      <c r="C633"/>
    </row>
    <row r="634" spans="3:3">
      <c r="C634"/>
    </row>
    <row r="635" spans="3:3">
      <c r="C635"/>
    </row>
    <row r="636" spans="3:3">
      <c r="C636"/>
    </row>
    <row r="637" spans="3:3">
      <c r="C637"/>
    </row>
    <row r="638" spans="3:3">
      <c r="C638"/>
    </row>
    <row r="639" spans="3:3">
      <c r="C639"/>
    </row>
    <row r="640" spans="3:3">
      <c r="C640"/>
    </row>
    <row r="641" spans="3:3">
      <c r="C641"/>
    </row>
    <row r="642" spans="3:3">
      <c r="C642"/>
    </row>
    <row r="643" spans="3:3">
      <c r="C643"/>
    </row>
    <row r="644" spans="3:3">
      <c r="C644"/>
    </row>
    <row r="645" spans="3:3">
      <c r="C645"/>
    </row>
    <row r="646" spans="3:3">
      <c r="C646"/>
    </row>
    <row r="647" spans="3:3">
      <c r="C647"/>
    </row>
    <row r="648" spans="3:3">
      <c r="C648"/>
    </row>
    <row r="649" spans="3:3">
      <c r="C649"/>
    </row>
    <row r="650" spans="3:3">
      <c r="C650"/>
    </row>
    <row r="651" spans="3:3">
      <c r="C651"/>
    </row>
    <row r="652" spans="3:3">
      <c r="C652"/>
    </row>
    <row r="653" spans="3:3">
      <c r="C653"/>
    </row>
    <row r="654" spans="3:3">
      <c r="C654"/>
    </row>
    <row r="655" spans="3:3">
      <c r="C655"/>
    </row>
    <row r="656" spans="3:3">
      <c r="C656"/>
    </row>
    <row r="657" spans="3:3">
      <c r="C657"/>
    </row>
    <row r="658" spans="3:3">
      <c r="C658"/>
    </row>
    <row r="659" spans="3:3">
      <c r="C659"/>
    </row>
    <row r="660" spans="3:3">
      <c r="C660"/>
    </row>
    <row r="661" spans="3:3">
      <c r="C661"/>
    </row>
    <row r="662" spans="3:3">
      <c r="C662"/>
    </row>
    <row r="663" spans="3:3">
      <c r="C663"/>
    </row>
    <row r="664" spans="3:3">
      <c r="C664"/>
    </row>
    <row r="665" spans="3:3">
      <c r="C665"/>
    </row>
    <row r="666" spans="3:3">
      <c r="C666"/>
    </row>
    <row r="667" spans="3:3">
      <c r="C667"/>
    </row>
    <row r="668" spans="3:3">
      <c r="C668"/>
    </row>
    <row r="669" spans="3:3">
      <c r="C669"/>
    </row>
    <row r="670" spans="3:3">
      <c r="C670"/>
    </row>
    <row r="671" spans="3:3">
      <c r="C671"/>
    </row>
    <row r="672" spans="3:3">
      <c r="C672"/>
    </row>
    <row r="673" spans="3:3">
      <c r="C673"/>
    </row>
    <row r="674" spans="3:3">
      <c r="C674"/>
    </row>
    <row r="675" spans="3:3">
      <c r="C675"/>
    </row>
    <row r="676" spans="3:3">
      <c r="C676"/>
    </row>
    <row r="677" spans="3:3">
      <c r="C677"/>
    </row>
    <row r="678" spans="3:3">
      <c r="C678"/>
    </row>
    <row r="679" spans="3:3">
      <c r="C679"/>
    </row>
    <row r="680" spans="3:3">
      <c r="C680"/>
    </row>
    <row r="681" spans="3:3">
      <c r="C681"/>
    </row>
    <row r="682" spans="3:3">
      <c r="C682"/>
    </row>
    <row r="683" spans="3:3">
      <c r="C683"/>
    </row>
    <row r="684" spans="3:3">
      <c r="C684"/>
    </row>
    <row r="685" spans="3:3">
      <c r="C685"/>
    </row>
    <row r="686" spans="3:3">
      <c r="C686"/>
    </row>
    <row r="687" spans="3:3">
      <c r="C687"/>
    </row>
    <row r="688" spans="3:3">
      <c r="C688"/>
    </row>
    <row r="689" spans="3:3">
      <c r="C689"/>
    </row>
    <row r="690" spans="3:3">
      <c r="C690"/>
    </row>
    <row r="691" spans="3:3">
      <c r="C691"/>
    </row>
    <row r="692" spans="3:3">
      <c r="C692"/>
    </row>
    <row r="693" spans="3:3">
      <c r="C693"/>
    </row>
    <row r="694" spans="3:3">
      <c r="C694"/>
    </row>
    <row r="695" spans="3:3">
      <c r="C695"/>
    </row>
    <row r="696" spans="3:3">
      <c r="C696"/>
    </row>
    <row r="697" spans="3:3">
      <c r="C697"/>
    </row>
    <row r="698" spans="3:3">
      <c r="C698"/>
    </row>
    <row r="699" spans="3:3">
      <c r="C699"/>
    </row>
    <row r="700" spans="3:3">
      <c r="C700"/>
    </row>
    <row r="701" spans="3:3">
      <c r="C701"/>
    </row>
    <row r="702" spans="3:3">
      <c r="C702"/>
    </row>
    <row r="703" spans="3:3">
      <c r="C703"/>
    </row>
    <row r="704" spans="3:3">
      <c r="C704"/>
    </row>
    <row r="705" spans="3:3">
      <c r="C705"/>
    </row>
    <row r="706" spans="3:3">
      <c r="C706"/>
    </row>
    <row r="707" spans="3:3">
      <c r="C707"/>
    </row>
    <row r="708" spans="3:3">
      <c r="C708"/>
    </row>
    <row r="709" spans="3:3">
      <c r="C709"/>
    </row>
    <row r="710" spans="3:3">
      <c r="C710"/>
    </row>
    <row r="711" spans="3:3">
      <c r="C711"/>
    </row>
    <row r="712" spans="3:3">
      <c r="C712"/>
    </row>
    <row r="713" spans="3:3">
      <c r="C713"/>
    </row>
    <row r="714" spans="3:3">
      <c r="C714"/>
    </row>
    <row r="715" spans="3:3">
      <c r="C715"/>
    </row>
    <row r="716" spans="3:3">
      <c r="C716"/>
    </row>
    <row r="717" spans="3:3">
      <c r="C717"/>
    </row>
    <row r="718" spans="3:3">
      <c r="C718"/>
    </row>
    <row r="719" spans="3:3">
      <c r="C719"/>
    </row>
    <row r="720" spans="3:3">
      <c r="C720"/>
    </row>
    <row r="721" spans="3:3">
      <c r="C721"/>
    </row>
    <row r="722" spans="3:3">
      <c r="C722"/>
    </row>
    <row r="723" spans="3:3">
      <c r="C723"/>
    </row>
    <row r="724" spans="3:3">
      <c r="C724"/>
    </row>
    <row r="725" spans="3:3">
      <c r="C725"/>
    </row>
    <row r="726" spans="3:3">
      <c r="C726"/>
    </row>
    <row r="727" spans="3:3">
      <c r="C727"/>
    </row>
    <row r="728" spans="3:3">
      <c r="C728"/>
    </row>
    <row r="729" spans="3:3">
      <c r="C729"/>
    </row>
    <row r="730" spans="3:3">
      <c r="C730"/>
    </row>
    <row r="731" spans="3:3">
      <c r="C731"/>
    </row>
    <row r="732" spans="3:3">
      <c r="C732"/>
    </row>
    <row r="733" spans="3:3">
      <c r="C733"/>
    </row>
    <row r="734" spans="3:3">
      <c r="C734"/>
    </row>
    <row r="735" spans="3:3">
      <c r="C735"/>
    </row>
    <row r="736" spans="3:3">
      <c r="C736"/>
    </row>
    <row r="737" spans="3:3">
      <c r="C737"/>
    </row>
    <row r="738" spans="3:3">
      <c r="C738"/>
    </row>
    <row r="739" spans="3:3">
      <c r="C739"/>
    </row>
    <row r="740" spans="3:3">
      <c r="C740"/>
    </row>
    <row r="741" spans="3:3">
      <c r="C741"/>
    </row>
    <row r="742" spans="3:3">
      <c r="C742"/>
    </row>
    <row r="743" spans="3:3">
      <c r="C743"/>
    </row>
    <row r="744" spans="3:3">
      <c r="C744"/>
    </row>
    <row r="745" spans="3:3">
      <c r="C745"/>
    </row>
    <row r="746" spans="3:3">
      <c r="C746"/>
    </row>
    <row r="747" spans="3:3">
      <c r="C747"/>
    </row>
    <row r="748" spans="3:3">
      <c r="C748"/>
    </row>
    <row r="749" spans="3:3">
      <c r="C749"/>
    </row>
    <row r="750" spans="3:3">
      <c r="C750"/>
    </row>
    <row r="751" spans="3:3">
      <c r="C751"/>
    </row>
    <row r="752" spans="3:3">
      <c r="C752"/>
    </row>
    <row r="753" spans="3:3">
      <c r="C753"/>
    </row>
    <row r="754" spans="3:3">
      <c r="C754"/>
    </row>
    <row r="755" spans="3:3">
      <c r="C755"/>
    </row>
    <row r="756" spans="3:3">
      <c r="C756"/>
    </row>
    <row r="757" spans="3:3">
      <c r="C757"/>
    </row>
    <row r="758" spans="3:3">
      <c r="C758"/>
    </row>
    <row r="759" spans="3:3">
      <c r="C759"/>
    </row>
    <row r="760" spans="3:3">
      <c r="C760"/>
    </row>
    <row r="761" spans="3:3">
      <c r="C761"/>
    </row>
    <row r="762" spans="3:3">
      <c r="C762"/>
    </row>
    <row r="763" spans="3:3">
      <c r="C763"/>
    </row>
    <row r="764" spans="3:3">
      <c r="C764"/>
    </row>
    <row r="765" spans="3:3">
      <c r="C765"/>
    </row>
    <row r="766" spans="3:3">
      <c r="C766"/>
    </row>
    <row r="767" spans="3:3">
      <c r="C767"/>
    </row>
    <row r="768" spans="3:3">
      <c r="C768"/>
    </row>
    <row r="769" spans="3:3">
      <c r="C769"/>
    </row>
    <row r="770" spans="3:3">
      <c r="C770"/>
    </row>
    <row r="771" spans="3:3">
      <c r="C771"/>
    </row>
    <row r="772" spans="3:3">
      <c r="C772"/>
    </row>
    <row r="773" spans="3:3">
      <c r="C773"/>
    </row>
    <row r="774" spans="3:3">
      <c r="C774"/>
    </row>
    <row r="775" spans="3:3">
      <c r="C775"/>
    </row>
    <row r="776" spans="3:3">
      <c r="C776"/>
    </row>
    <row r="777" spans="3:3">
      <c r="C777"/>
    </row>
    <row r="778" spans="3:3">
      <c r="C778"/>
    </row>
    <row r="779" spans="3:3">
      <c r="C779"/>
    </row>
    <row r="780" spans="3:3">
      <c r="C780"/>
    </row>
    <row r="781" spans="3:3">
      <c r="C781"/>
    </row>
    <row r="782" spans="3:3">
      <c r="C782"/>
    </row>
    <row r="783" spans="3:3">
      <c r="C783"/>
    </row>
    <row r="784" spans="3:3">
      <c r="C784"/>
    </row>
    <row r="785" spans="3:3">
      <c r="C785"/>
    </row>
    <row r="786" spans="3:3">
      <c r="C786"/>
    </row>
    <row r="787" spans="3:3">
      <c r="C787"/>
    </row>
    <row r="788" spans="3:3">
      <c r="C788"/>
    </row>
    <row r="789" spans="3:3">
      <c r="C789"/>
    </row>
    <row r="790" spans="3:3">
      <c r="C790"/>
    </row>
    <row r="791" spans="3:3">
      <c r="C791"/>
    </row>
    <row r="792" spans="3:3">
      <c r="C792"/>
    </row>
    <row r="793" spans="3:3">
      <c r="C793"/>
    </row>
    <row r="794" spans="3:3">
      <c r="C794"/>
    </row>
    <row r="795" spans="3:3">
      <c r="C795"/>
    </row>
    <row r="796" spans="3:3">
      <c r="C796"/>
    </row>
    <row r="797" spans="3:3">
      <c r="C797"/>
    </row>
    <row r="798" spans="3:3">
      <c r="C798"/>
    </row>
    <row r="799" spans="3:3">
      <c r="C799"/>
    </row>
    <row r="800" spans="3:3">
      <c r="C800"/>
    </row>
    <row r="801" spans="3:3">
      <c r="C801"/>
    </row>
    <row r="802" spans="3:3">
      <c r="C802"/>
    </row>
    <row r="803" spans="3:3">
      <c r="C803"/>
    </row>
    <row r="804" spans="3:3">
      <c r="C804"/>
    </row>
    <row r="805" spans="3:3">
      <c r="C805"/>
    </row>
    <row r="806" spans="3:3">
      <c r="C806"/>
    </row>
    <row r="807" spans="3:3">
      <c r="C807"/>
    </row>
    <row r="808" spans="3:3">
      <c r="C808"/>
    </row>
    <row r="809" spans="3:3">
      <c r="C809"/>
    </row>
    <row r="810" spans="3:3">
      <c r="C810"/>
    </row>
    <row r="811" spans="3:3">
      <c r="C811"/>
    </row>
    <row r="812" spans="3:3">
      <c r="C812"/>
    </row>
    <row r="813" spans="3:3">
      <c r="C813"/>
    </row>
    <row r="814" spans="3:3">
      <c r="C814"/>
    </row>
    <row r="815" spans="3:3">
      <c r="C815"/>
    </row>
    <row r="816" spans="3:3">
      <c r="C816"/>
    </row>
    <row r="817" spans="3:3">
      <c r="C817"/>
    </row>
    <row r="818" spans="3:3">
      <c r="C818"/>
    </row>
    <row r="819" spans="3:3">
      <c r="C819"/>
    </row>
    <row r="820" spans="3:3">
      <c r="C820"/>
    </row>
    <row r="821" spans="3:3">
      <c r="C821"/>
    </row>
    <row r="822" spans="3:3">
      <c r="C822"/>
    </row>
    <row r="823" spans="3:3">
      <c r="C823"/>
    </row>
    <row r="824" spans="3:3">
      <c r="C824"/>
    </row>
    <row r="825" spans="3:3">
      <c r="C825"/>
    </row>
    <row r="826" spans="3:3">
      <c r="C826"/>
    </row>
    <row r="827" spans="3:3">
      <c r="C827"/>
    </row>
    <row r="828" spans="3:3">
      <c r="C828"/>
    </row>
    <row r="829" spans="3:3">
      <c r="C829"/>
    </row>
    <row r="830" spans="3:3">
      <c r="C830"/>
    </row>
    <row r="831" spans="3:3">
      <c r="C831"/>
    </row>
    <row r="832" spans="3:3">
      <c r="C832"/>
    </row>
    <row r="833" spans="3:3">
      <c r="C833"/>
    </row>
    <row r="834" spans="3:3">
      <c r="C834"/>
    </row>
    <row r="835" spans="3:3">
      <c r="C835"/>
    </row>
    <row r="836" spans="3:3">
      <c r="C836"/>
    </row>
    <row r="837" spans="3:3">
      <c r="C837"/>
    </row>
    <row r="838" spans="3:3">
      <c r="C838"/>
    </row>
    <row r="839" spans="3:3">
      <c r="C839"/>
    </row>
    <row r="840" spans="3:3">
      <c r="C840"/>
    </row>
    <row r="841" spans="3:3">
      <c r="C841"/>
    </row>
    <row r="842" spans="3:3">
      <c r="C842"/>
    </row>
    <row r="843" spans="3:3">
      <c r="C843"/>
    </row>
    <row r="844" spans="3:3">
      <c r="C844"/>
    </row>
    <row r="845" spans="3:3">
      <c r="C845"/>
    </row>
    <row r="846" spans="3:3">
      <c r="C846"/>
    </row>
    <row r="847" spans="3:3">
      <c r="C847"/>
    </row>
    <row r="848" spans="3:3">
      <c r="C848"/>
    </row>
    <row r="849" spans="3:3">
      <c r="C849"/>
    </row>
    <row r="850" spans="3:3">
      <c r="C850"/>
    </row>
    <row r="851" spans="3:3">
      <c r="C851"/>
    </row>
    <row r="852" spans="3:3">
      <c r="C852"/>
    </row>
    <row r="853" spans="3:3">
      <c r="C853"/>
    </row>
    <row r="854" spans="3:3">
      <c r="C854"/>
    </row>
    <row r="855" spans="3:3">
      <c r="C855"/>
    </row>
    <row r="856" spans="3:3">
      <c r="C856"/>
    </row>
    <row r="857" spans="3:3">
      <c r="C857"/>
    </row>
    <row r="858" spans="3:3">
      <c r="C858"/>
    </row>
    <row r="859" spans="3:3">
      <c r="C859"/>
    </row>
    <row r="860" spans="3:3">
      <c r="C860"/>
    </row>
    <row r="861" spans="3:3">
      <c r="C861"/>
    </row>
    <row r="862" spans="3:3">
      <c r="C862"/>
    </row>
    <row r="863" spans="3:3">
      <c r="C863"/>
    </row>
    <row r="864" spans="3:3">
      <c r="C864"/>
    </row>
    <row r="865" spans="3:3">
      <c r="C865"/>
    </row>
    <row r="866" spans="3:3">
      <c r="C866"/>
    </row>
    <row r="867" spans="3:3">
      <c r="C867"/>
    </row>
    <row r="868" spans="3:3">
      <c r="C868"/>
    </row>
    <row r="869" spans="3:3">
      <c r="C869"/>
    </row>
    <row r="870" spans="3:3">
      <c r="C870"/>
    </row>
    <row r="871" spans="3:3">
      <c r="C871"/>
    </row>
    <row r="872" spans="3:3">
      <c r="C872"/>
    </row>
    <row r="873" spans="3:3">
      <c r="C873"/>
    </row>
    <row r="874" spans="3:3">
      <c r="C874"/>
    </row>
    <row r="875" spans="3:3">
      <c r="C875"/>
    </row>
    <row r="876" spans="3:3">
      <c r="C876"/>
    </row>
    <row r="877" spans="3:3">
      <c r="C877"/>
    </row>
    <row r="878" spans="3:3">
      <c r="C878"/>
    </row>
    <row r="879" spans="3:3">
      <c r="C879"/>
    </row>
    <row r="880" spans="3:3">
      <c r="C880"/>
    </row>
    <row r="881" spans="3:3">
      <c r="C881"/>
    </row>
    <row r="882" spans="3:3">
      <c r="C882"/>
    </row>
    <row r="883" spans="3:3">
      <c r="C883"/>
    </row>
    <row r="884" spans="3:3">
      <c r="C884"/>
    </row>
    <row r="885" spans="3:3">
      <c r="C885"/>
    </row>
    <row r="886" spans="3:3">
      <c r="C886"/>
    </row>
    <row r="887" spans="3:3">
      <c r="C887"/>
    </row>
    <row r="888" spans="3:3">
      <c r="C888"/>
    </row>
    <row r="889" spans="3:3">
      <c r="C889"/>
    </row>
    <row r="890" spans="3:3">
      <c r="C890"/>
    </row>
    <row r="891" spans="3:3">
      <c r="C891"/>
    </row>
    <row r="892" spans="3:3">
      <c r="C892"/>
    </row>
    <row r="893" spans="3:3">
      <c r="C893"/>
    </row>
    <row r="894" spans="3:3">
      <c r="C894"/>
    </row>
    <row r="895" spans="3:3">
      <c r="C895"/>
    </row>
    <row r="896" spans="3:3">
      <c r="C896"/>
    </row>
    <row r="897" spans="3:3">
      <c r="C897"/>
    </row>
    <row r="898" spans="3:3">
      <c r="C898"/>
    </row>
    <row r="899" spans="3:3">
      <c r="C899"/>
    </row>
    <row r="900" spans="3:3">
      <c r="C900"/>
    </row>
    <row r="901" spans="3:3">
      <c r="C901"/>
    </row>
    <row r="902" spans="3:3">
      <c r="C902"/>
    </row>
    <row r="903" spans="3:3">
      <c r="C903"/>
    </row>
    <row r="904" spans="3:3">
      <c r="C904"/>
    </row>
    <row r="905" spans="3:3">
      <c r="C905"/>
    </row>
    <row r="906" spans="3:3">
      <c r="C906"/>
    </row>
    <row r="907" spans="3:3">
      <c r="C907"/>
    </row>
    <row r="908" spans="3:3">
      <c r="C908"/>
    </row>
    <row r="909" spans="3:3">
      <c r="C909"/>
    </row>
    <row r="910" spans="3:3">
      <c r="C910"/>
    </row>
    <row r="911" spans="3:3">
      <c r="C911"/>
    </row>
    <row r="912" spans="3:3">
      <c r="C912"/>
    </row>
    <row r="913" spans="3:3">
      <c r="C913"/>
    </row>
    <row r="914" spans="3:3">
      <c r="C914"/>
    </row>
    <row r="915" spans="3:3">
      <c r="C915"/>
    </row>
    <row r="916" spans="3:3">
      <c r="C916"/>
    </row>
    <row r="917" spans="3:3">
      <c r="C917"/>
    </row>
    <row r="918" spans="3:3">
      <c r="C918"/>
    </row>
    <row r="919" spans="3:3">
      <c r="C919"/>
    </row>
    <row r="920" spans="3:3">
      <c r="C920"/>
    </row>
    <row r="921" spans="3:3">
      <c r="C921"/>
    </row>
    <row r="922" spans="3:3">
      <c r="C922"/>
    </row>
    <row r="923" spans="3:3">
      <c r="C923"/>
    </row>
    <row r="924" spans="3:3">
      <c r="C924"/>
    </row>
    <row r="925" spans="3:3">
      <c r="C925"/>
    </row>
    <row r="926" spans="3:3">
      <c r="C926"/>
    </row>
    <row r="927" spans="3:3">
      <c r="C927"/>
    </row>
    <row r="928" spans="3:3">
      <c r="C928"/>
    </row>
    <row r="929" spans="3:3">
      <c r="C929"/>
    </row>
    <row r="930" spans="3:3">
      <c r="C930"/>
    </row>
    <row r="931" spans="3:3">
      <c r="C931"/>
    </row>
    <row r="932" spans="3:3">
      <c r="C932"/>
    </row>
    <row r="933" spans="3:3">
      <c r="C933"/>
    </row>
    <row r="934" spans="3:3">
      <c r="C934"/>
    </row>
    <row r="935" spans="3:3">
      <c r="C935"/>
    </row>
    <row r="936" spans="3:3">
      <c r="C936"/>
    </row>
    <row r="937" spans="3:3">
      <c r="C937"/>
    </row>
    <row r="938" spans="3:3">
      <c r="C938"/>
    </row>
    <row r="939" spans="3:3">
      <c r="C939"/>
    </row>
    <row r="940" spans="3:3">
      <c r="C940"/>
    </row>
    <row r="941" spans="3:3">
      <c r="C941"/>
    </row>
    <row r="942" spans="3:3">
      <c r="C942"/>
    </row>
    <row r="943" spans="3:3">
      <c r="C943"/>
    </row>
    <row r="944" spans="3:3">
      <c r="C944"/>
    </row>
    <row r="945" spans="3:3">
      <c r="C945"/>
    </row>
    <row r="946" spans="3:3">
      <c r="C946"/>
    </row>
    <row r="947" spans="3:3">
      <c r="C947"/>
    </row>
    <row r="948" spans="3:3">
      <c r="C948"/>
    </row>
    <row r="949" spans="3:3">
      <c r="C949"/>
    </row>
    <row r="950" spans="3:3">
      <c r="C950"/>
    </row>
    <row r="951" spans="3:3">
      <c r="C951"/>
    </row>
    <row r="952" spans="3:3">
      <c r="C952"/>
    </row>
    <row r="953" spans="3:3">
      <c r="C953"/>
    </row>
    <row r="954" spans="3:3">
      <c r="C954"/>
    </row>
    <row r="955" spans="3:3">
      <c r="C955"/>
    </row>
    <row r="956" spans="3:3">
      <c r="C956"/>
    </row>
    <row r="957" spans="3:3">
      <c r="C957"/>
    </row>
    <row r="958" spans="3:3">
      <c r="C958"/>
    </row>
    <row r="959" spans="3:3">
      <c r="C959"/>
    </row>
    <row r="960" spans="3:3">
      <c r="C960"/>
    </row>
    <row r="961" spans="3:3">
      <c r="C961"/>
    </row>
    <row r="962" spans="3:3">
      <c r="C962"/>
    </row>
    <row r="963" spans="3:3">
      <c r="C963"/>
    </row>
    <row r="964" spans="3:3">
      <c r="C964"/>
    </row>
    <row r="965" spans="3:3">
      <c r="C965"/>
    </row>
    <row r="966" spans="3:3">
      <c r="C966"/>
    </row>
    <row r="967" spans="3:3">
      <c r="C967"/>
    </row>
    <row r="968" spans="3:3">
      <c r="C968"/>
    </row>
    <row r="969" spans="3:3">
      <c r="C969"/>
    </row>
    <row r="970" spans="3:3">
      <c r="C970"/>
    </row>
    <row r="971" spans="3:3">
      <c r="C971"/>
    </row>
    <row r="972" spans="3:3">
      <c r="C972"/>
    </row>
    <row r="973" spans="3:3">
      <c r="C973"/>
    </row>
    <row r="974" spans="3:3">
      <c r="C974"/>
    </row>
    <row r="975" spans="3:3">
      <c r="C975"/>
    </row>
    <row r="976" spans="3:3">
      <c r="C976"/>
    </row>
    <row r="977" spans="3:3">
      <c r="C977"/>
    </row>
    <row r="978" spans="3:3">
      <c r="C978"/>
    </row>
    <row r="979" spans="3:3">
      <c r="C979"/>
    </row>
    <row r="980" spans="3:3">
      <c r="C980"/>
    </row>
    <row r="981" spans="3:3">
      <c r="C981"/>
    </row>
    <row r="982" spans="3:3">
      <c r="C982"/>
    </row>
    <row r="983" spans="3:3">
      <c r="C983"/>
    </row>
    <row r="984" spans="3:3">
      <c r="C984"/>
    </row>
    <row r="985" spans="3:3">
      <c r="C985"/>
    </row>
    <row r="986" spans="3:3">
      <c r="C986"/>
    </row>
    <row r="987" spans="3:3">
      <c r="C987"/>
    </row>
    <row r="988" spans="3:3">
      <c r="C988"/>
    </row>
    <row r="989" spans="3:3">
      <c r="C989"/>
    </row>
    <row r="990" spans="3:3">
      <c r="C990"/>
    </row>
    <row r="991" spans="3:3">
      <c r="C991"/>
    </row>
    <row r="992" spans="3:3">
      <c r="C992"/>
    </row>
    <row r="993" spans="3:3">
      <c r="C993"/>
    </row>
    <row r="994" spans="3:3">
      <c r="C994"/>
    </row>
    <row r="995" spans="3:3">
      <c r="C995"/>
    </row>
    <row r="996" spans="3:3">
      <c r="C996"/>
    </row>
    <row r="997" spans="3:3">
      <c r="C997"/>
    </row>
    <row r="998" spans="3:3">
      <c r="C998"/>
    </row>
    <row r="999" spans="3:3">
      <c r="C999"/>
    </row>
    <row r="1000" spans="3:3">
      <c r="C1000"/>
    </row>
    <row r="1001" spans="3:3">
      <c r="C1001"/>
    </row>
    <row r="1002" spans="3:3">
      <c r="C1002"/>
    </row>
    <row r="1003" spans="3:3">
      <c r="C1003"/>
    </row>
    <row r="1004" spans="3:3">
      <c r="C1004"/>
    </row>
    <row r="1005" spans="3:3">
      <c r="C1005"/>
    </row>
    <row r="1006" spans="3:3">
      <c r="C1006"/>
    </row>
    <row r="1007" spans="3:3">
      <c r="C1007"/>
    </row>
    <row r="1008" spans="3:3">
      <c r="C1008"/>
    </row>
    <row r="1009" spans="3:3">
      <c r="C1009"/>
    </row>
    <row r="1010" spans="3:3">
      <c r="C1010"/>
    </row>
    <row r="1011" spans="3:3">
      <c r="C1011"/>
    </row>
    <row r="1012" spans="3:3">
      <c r="C1012"/>
    </row>
    <row r="1013" spans="3:3">
      <c r="C1013"/>
    </row>
    <row r="1014" spans="3:3">
      <c r="C1014"/>
    </row>
    <row r="1015" spans="3:3">
      <c r="C1015"/>
    </row>
    <row r="1016" spans="3:3">
      <c r="C1016"/>
    </row>
    <row r="1017" spans="3:3">
      <c r="C1017"/>
    </row>
    <row r="1018" spans="3:3">
      <c r="C1018"/>
    </row>
    <row r="1019" spans="3:3">
      <c r="C1019"/>
    </row>
    <row r="1020" spans="3:3">
      <c r="C1020"/>
    </row>
    <row r="1021" spans="3:3">
      <c r="C1021"/>
    </row>
    <row r="1022" spans="3:3">
      <c r="C1022"/>
    </row>
    <row r="1023" spans="3:3">
      <c r="C1023"/>
    </row>
    <row r="1024" spans="3:3">
      <c r="C1024"/>
    </row>
    <row r="1025" spans="3:3">
      <c r="C1025"/>
    </row>
    <row r="1026" spans="3:3">
      <c r="C1026"/>
    </row>
    <row r="1027" spans="3:3">
      <c r="C1027"/>
    </row>
    <row r="1028" spans="3:3">
      <c r="C1028"/>
    </row>
    <row r="1029" spans="3:3">
      <c r="C1029"/>
    </row>
    <row r="1030" spans="3:3">
      <c r="C1030"/>
    </row>
    <row r="1031" spans="3:3">
      <c r="C1031"/>
    </row>
    <row r="1032" spans="3:3">
      <c r="C1032"/>
    </row>
    <row r="1033" spans="3:3">
      <c r="C1033"/>
    </row>
    <row r="1034" spans="3:3">
      <c r="C1034"/>
    </row>
    <row r="1035" spans="3:3">
      <c r="C1035"/>
    </row>
    <row r="1036" spans="3:3">
      <c r="C1036"/>
    </row>
    <row r="1037" spans="3:3">
      <c r="C1037"/>
    </row>
    <row r="1038" spans="3:3">
      <c r="C1038"/>
    </row>
    <row r="1039" spans="3:3">
      <c r="C1039"/>
    </row>
    <row r="1040" spans="3:3">
      <c r="C1040"/>
    </row>
    <row r="1041" spans="3:3">
      <c r="C1041"/>
    </row>
    <row r="1042" spans="3:3">
      <c r="C1042"/>
    </row>
    <row r="1043" spans="3:3">
      <c r="C1043"/>
    </row>
    <row r="1044" spans="3:3">
      <c r="C1044"/>
    </row>
    <row r="1045" spans="3:3">
      <c r="C1045"/>
    </row>
    <row r="1046" spans="3:3">
      <c r="C1046"/>
    </row>
    <row r="1047" spans="3:3">
      <c r="C1047"/>
    </row>
    <row r="1048" spans="3:3">
      <c r="C1048"/>
    </row>
    <row r="1049" spans="3:3">
      <c r="C1049"/>
    </row>
    <row r="1050" spans="3:3">
      <c r="C1050"/>
    </row>
    <row r="1051" spans="3:3">
      <c r="C1051"/>
    </row>
    <row r="1052" spans="3:3">
      <c r="C1052"/>
    </row>
    <row r="1053" spans="3:3">
      <c r="C1053"/>
    </row>
    <row r="1054" spans="3:3">
      <c r="C1054"/>
    </row>
    <row r="1055" spans="3:3">
      <c r="C1055"/>
    </row>
    <row r="1056" spans="3:3">
      <c r="C1056"/>
    </row>
    <row r="1057" spans="3:3">
      <c r="C1057"/>
    </row>
    <row r="1058" spans="3:3">
      <c r="C1058"/>
    </row>
    <row r="1059" spans="3:3">
      <c r="C1059"/>
    </row>
    <row r="1060" spans="3:3">
      <c r="C1060"/>
    </row>
    <row r="1061" spans="3:3">
      <c r="C1061"/>
    </row>
    <row r="1062" spans="3:3">
      <c r="C1062"/>
    </row>
    <row r="1063" spans="3:3">
      <c r="C1063"/>
    </row>
    <row r="1064" spans="3:3">
      <c r="C1064"/>
    </row>
    <row r="1065" spans="3:3">
      <c r="C1065"/>
    </row>
    <row r="1066" spans="3:3">
      <c r="C1066"/>
    </row>
    <row r="1067" spans="3:3">
      <c r="C1067"/>
    </row>
    <row r="1068" spans="3:3">
      <c r="C1068"/>
    </row>
    <row r="1069" spans="3:3">
      <c r="C1069"/>
    </row>
    <row r="1070" spans="3:3">
      <c r="C1070"/>
    </row>
    <row r="1071" spans="3:3">
      <c r="C1071"/>
    </row>
    <row r="1072" spans="3:3">
      <c r="C1072"/>
    </row>
    <row r="1073" spans="3:3">
      <c r="C1073"/>
    </row>
    <row r="1074" spans="3:3">
      <c r="C1074"/>
    </row>
    <row r="1075" spans="3:3">
      <c r="C1075"/>
    </row>
    <row r="1076" spans="3:3">
      <c r="C1076"/>
    </row>
    <row r="1077" spans="3:3">
      <c r="C1077"/>
    </row>
    <row r="1078" spans="3:3">
      <c r="C1078"/>
    </row>
    <row r="1079" spans="3:3">
      <c r="C1079"/>
    </row>
    <row r="1080" spans="3:3">
      <c r="C1080"/>
    </row>
    <row r="1081" spans="3:3">
      <c r="C1081"/>
    </row>
    <row r="1082" spans="3:3">
      <c r="C1082"/>
    </row>
    <row r="1083" spans="3:3">
      <c r="C1083"/>
    </row>
    <row r="1084" spans="3:3">
      <c r="C1084"/>
    </row>
    <row r="1085" spans="3:3">
      <c r="C1085"/>
    </row>
    <row r="1086" spans="3:3">
      <c r="C1086"/>
    </row>
    <row r="1087" spans="3:3">
      <c r="C1087"/>
    </row>
    <row r="1088" spans="3:3">
      <c r="C1088"/>
    </row>
    <row r="1089" spans="3:3">
      <c r="C1089"/>
    </row>
    <row r="1090" spans="3:3">
      <c r="C1090"/>
    </row>
    <row r="1091" spans="3:3">
      <c r="C1091"/>
    </row>
    <row r="1092" spans="3:3">
      <c r="C1092"/>
    </row>
    <row r="1093" spans="3:3">
      <c r="C1093"/>
    </row>
    <row r="1094" spans="3:3">
      <c r="C1094"/>
    </row>
    <row r="1095" spans="3:3">
      <c r="C1095"/>
    </row>
    <row r="1096" spans="3:3">
      <c r="C1096"/>
    </row>
    <row r="1097" spans="3:3">
      <c r="C1097"/>
    </row>
    <row r="1098" spans="3:3">
      <c r="C1098"/>
    </row>
    <row r="1099" spans="3:3">
      <c r="C1099"/>
    </row>
    <row r="1100" spans="3:3">
      <c r="C1100"/>
    </row>
    <row r="1101" spans="3:3">
      <c r="C1101"/>
    </row>
    <row r="1102" spans="3:3">
      <c r="C1102"/>
    </row>
    <row r="1103" spans="3:3">
      <c r="C1103"/>
    </row>
    <row r="1104" spans="3:3">
      <c r="C1104"/>
    </row>
    <row r="1105" spans="3:3">
      <c r="C1105"/>
    </row>
    <row r="1106" spans="3:3">
      <c r="C1106"/>
    </row>
    <row r="1107" spans="3:3">
      <c r="C1107"/>
    </row>
    <row r="1108" spans="3:3">
      <c r="C1108"/>
    </row>
    <row r="1109" spans="3:3">
      <c r="C1109"/>
    </row>
    <row r="1110" spans="3:3">
      <c r="C1110"/>
    </row>
    <row r="1111" spans="3:3">
      <c r="C1111"/>
    </row>
    <row r="1112" spans="3:3">
      <c r="C1112"/>
    </row>
    <row r="1113" spans="3:3">
      <c r="C1113"/>
    </row>
    <row r="1114" spans="3:3">
      <c r="C1114"/>
    </row>
    <row r="1115" spans="3:3">
      <c r="C1115"/>
    </row>
    <row r="1116" spans="3:3">
      <c r="C1116"/>
    </row>
    <row r="1117" spans="3:3">
      <c r="C1117"/>
    </row>
    <row r="1118" spans="3:3">
      <c r="C1118"/>
    </row>
    <row r="1119" spans="3:3">
      <c r="C1119"/>
    </row>
    <row r="1120" spans="3:3">
      <c r="C1120"/>
    </row>
    <row r="1121" spans="3:3">
      <c r="C1121"/>
    </row>
    <row r="1122" spans="3:3">
      <c r="C1122"/>
    </row>
    <row r="1123" spans="3:3">
      <c r="C1123"/>
    </row>
    <row r="1124" spans="3:3">
      <c r="C1124"/>
    </row>
    <row r="1125" spans="3:3">
      <c r="C1125"/>
    </row>
    <row r="1126" spans="3:3">
      <c r="C1126"/>
    </row>
    <row r="1127" spans="3:3">
      <c r="C1127"/>
    </row>
    <row r="1128" spans="3:3">
      <c r="C1128"/>
    </row>
    <row r="1129" spans="3:3">
      <c r="C1129"/>
    </row>
    <row r="1130" spans="3:3">
      <c r="C1130"/>
    </row>
    <row r="1131" spans="3:3">
      <c r="C1131"/>
    </row>
    <row r="1132" spans="3:3">
      <c r="C1132"/>
    </row>
    <row r="1133" spans="3:3">
      <c r="C1133"/>
    </row>
    <row r="1134" spans="3:3">
      <c r="C1134"/>
    </row>
    <row r="1135" spans="3:3">
      <c r="C1135"/>
    </row>
    <row r="1136" spans="3:3">
      <c r="C1136"/>
    </row>
    <row r="1137" spans="3:3">
      <c r="C1137"/>
    </row>
    <row r="1138" spans="3:3">
      <c r="C1138"/>
    </row>
    <row r="1139" spans="3:3">
      <c r="C1139"/>
    </row>
    <row r="1140" spans="3:3">
      <c r="C1140"/>
    </row>
    <row r="1141" spans="3:3">
      <c r="C1141"/>
    </row>
    <row r="1142" spans="3:3">
      <c r="C1142"/>
    </row>
    <row r="1143" spans="3:3">
      <c r="C1143"/>
    </row>
    <row r="1144" spans="3:3">
      <c r="C1144"/>
    </row>
    <row r="1145" spans="3:3">
      <c r="C1145"/>
    </row>
    <row r="1146" spans="3:3">
      <c r="C1146"/>
    </row>
    <row r="1147" spans="3:3">
      <c r="C1147"/>
    </row>
    <row r="1148" spans="3:3">
      <c r="C1148"/>
    </row>
    <row r="1149" spans="3:3">
      <c r="C1149"/>
    </row>
    <row r="1150" spans="3:3">
      <c r="C1150"/>
    </row>
    <row r="1151" spans="3:3">
      <c r="C1151"/>
    </row>
    <row r="1152" spans="3:3">
      <c r="C1152"/>
    </row>
    <row r="1153" spans="3:3">
      <c r="C1153"/>
    </row>
    <row r="1154" spans="3:3">
      <c r="C1154"/>
    </row>
    <row r="1155" spans="3:3">
      <c r="C1155"/>
    </row>
    <row r="1156" spans="3:3">
      <c r="C1156"/>
    </row>
    <row r="1157" spans="3:3">
      <c r="C1157"/>
    </row>
    <row r="1158" spans="3:3">
      <c r="C1158"/>
    </row>
    <row r="1159" spans="3:3">
      <c r="C1159"/>
    </row>
    <row r="1160" spans="3:3">
      <c r="C1160"/>
    </row>
    <row r="1161" spans="3:3">
      <c r="C1161"/>
    </row>
    <row r="1162" spans="3:3">
      <c r="C1162"/>
    </row>
    <row r="1163" spans="3:3">
      <c r="C1163"/>
    </row>
    <row r="1164" spans="3:3">
      <c r="C1164"/>
    </row>
    <row r="1165" spans="3:3">
      <c r="C1165"/>
    </row>
    <row r="1166" spans="3:3">
      <c r="C1166"/>
    </row>
    <row r="1167" spans="3:3">
      <c r="C1167"/>
    </row>
    <row r="1168" spans="3:3">
      <c r="C1168"/>
    </row>
    <row r="1169" spans="3:3">
      <c r="C1169"/>
    </row>
    <row r="1170" spans="3:3">
      <c r="C1170"/>
    </row>
    <row r="1171" spans="3:3">
      <c r="C1171"/>
    </row>
    <row r="1172" spans="3:3">
      <c r="C1172"/>
    </row>
    <row r="1173" spans="3:3">
      <c r="C1173"/>
    </row>
    <row r="1174" spans="3:3">
      <c r="C1174"/>
    </row>
    <row r="1175" spans="3:3">
      <c r="C1175"/>
    </row>
    <row r="1176" spans="3:3">
      <c r="C1176"/>
    </row>
    <row r="1177" spans="3:3">
      <c r="C1177"/>
    </row>
    <row r="1178" spans="3:3">
      <c r="C1178"/>
    </row>
    <row r="1179" spans="3:3">
      <c r="C1179"/>
    </row>
    <row r="1180" spans="3:3">
      <c r="C1180"/>
    </row>
    <row r="1181" spans="3:3">
      <c r="C1181"/>
    </row>
    <row r="1182" spans="3:3">
      <c r="C1182"/>
    </row>
    <row r="1183" spans="3:3">
      <c r="C1183"/>
    </row>
    <row r="1184" spans="3:3">
      <c r="C1184"/>
    </row>
    <row r="1185" spans="3:3">
      <c r="C1185"/>
    </row>
    <row r="1186" spans="3:3">
      <c r="C1186"/>
    </row>
    <row r="1187" spans="3:3">
      <c r="C1187"/>
    </row>
    <row r="1188" spans="3:3">
      <c r="C1188"/>
    </row>
    <row r="1189" spans="3:3">
      <c r="C1189"/>
    </row>
    <row r="1190" spans="3:3">
      <c r="C1190"/>
    </row>
    <row r="1191" spans="3:3">
      <c r="C1191"/>
    </row>
    <row r="1192" spans="3:3">
      <c r="C1192"/>
    </row>
    <row r="1193" spans="3:3">
      <c r="C1193"/>
    </row>
    <row r="1194" spans="3:3">
      <c r="C1194"/>
    </row>
    <row r="1195" spans="3:3">
      <c r="C1195"/>
    </row>
    <row r="1196" spans="3:3">
      <c r="C1196"/>
    </row>
    <row r="1197" spans="3:3">
      <c r="C1197"/>
    </row>
    <row r="1198" spans="3:3">
      <c r="C1198"/>
    </row>
    <row r="1199" spans="3:3">
      <c r="C1199"/>
    </row>
    <row r="1200" spans="3:3">
      <c r="C1200"/>
    </row>
    <row r="1201" spans="3:3">
      <c r="C1201"/>
    </row>
    <row r="1202" spans="3:3">
      <c r="C1202"/>
    </row>
    <row r="1203" spans="3:3">
      <c r="C1203"/>
    </row>
    <row r="1204" spans="3:3">
      <c r="C1204"/>
    </row>
    <row r="1205" spans="3:3">
      <c r="C1205"/>
    </row>
    <row r="1206" spans="3:3">
      <c r="C1206"/>
    </row>
    <row r="1207" spans="3:3">
      <c r="C1207"/>
    </row>
    <row r="1208" spans="3:3">
      <c r="C1208"/>
    </row>
    <row r="1209" spans="3:3">
      <c r="C1209"/>
    </row>
    <row r="1210" spans="3:3">
      <c r="C1210"/>
    </row>
    <row r="1211" spans="3:3">
      <c r="C1211"/>
    </row>
    <row r="1212" spans="3:3">
      <c r="C1212"/>
    </row>
    <row r="1213" spans="3:3">
      <c r="C1213"/>
    </row>
    <row r="1214" spans="3:3">
      <c r="C1214"/>
    </row>
    <row r="1215" spans="3:3">
      <c r="C1215"/>
    </row>
    <row r="1216" spans="3:3">
      <c r="C1216"/>
    </row>
    <row r="1217" spans="3:3">
      <c r="C1217"/>
    </row>
    <row r="1218" spans="3:3">
      <c r="C1218"/>
    </row>
    <row r="1219" spans="3:3">
      <c r="C1219"/>
    </row>
    <row r="1220" spans="3:3">
      <c r="C1220"/>
    </row>
    <row r="1221" spans="3:3">
      <c r="C1221"/>
    </row>
    <row r="1222" spans="3:3">
      <c r="C1222"/>
    </row>
    <row r="1223" spans="3:3">
      <c r="C1223"/>
    </row>
    <row r="1224" spans="3:3">
      <c r="C1224"/>
    </row>
    <row r="1225" spans="3:3">
      <c r="C1225"/>
    </row>
    <row r="1226" spans="3:3">
      <c r="C1226"/>
    </row>
    <row r="1227" spans="3:3">
      <c r="C1227"/>
    </row>
    <row r="1228" spans="3:3">
      <c r="C1228"/>
    </row>
    <row r="1229" spans="3:3">
      <c r="C1229"/>
    </row>
    <row r="1230" spans="3:3">
      <c r="C1230"/>
    </row>
    <row r="1231" spans="3:3">
      <c r="C1231"/>
    </row>
    <row r="1232" spans="3:3">
      <c r="C1232"/>
    </row>
    <row r="1233" spans="3:3">
      <c r="C1233"/>
    </row>
    <row r="1234" spans="3:3">
      <c r="C1234"/>
    </row>
    <row r="1235" spans="3:3">
      <c r="C1235"/>
    </row>
    <row r="1236" spans="3:3">
      <c r="C1236"/>
    </row>
    <row r="1237" spans="3:3">
      <c r="C1237"/>
    </row>
    <row r="1238" spans="3:3">
      <c r="C1238"/>
    </row>
    <row r="1239" spans="3:3">
      <c r="C1239"/>
    </row>
    <row r="1240" spans="3:3">
      <c r="C1240"/>
    </row>
    <row r="1241" spans="3:3">
      <c r="C1241"/>
    </row>
    <row r="1242" spans="3:3">
      <c r="C1242"/>
    </row>
    <row r="1243" spans="3:3">
      <c r="C1243"/>
    </row>
    <row r="1244" spans="3:3">
      <c r="C1244"/>
    </row>
    <row r="1245" spans="3:3">
      <c r="C1245"/>
    </row>
    <row r="1246" spans="3:3">
      <c r="C1246"/>
    </row>
    <row r="1247" spans="3:3">
      <c r="C1247"/>
    </row>
    <row r="1248" spans="3:3">
      <c r="C1248"/>
    </row>
    <row r="1249" spans="3:3">
      <c r="C1249"/>
    </row>
    <row r="1250" spans="3:3">
      <c r="C1250"/>
    </row>
    <row r="1251" spans="3:3">
      <c r="C1251"/>
    </row>
    <row r="1252" spans="3:3">
      <c r="C1252"/>
    </row>
    <row r="1253" spans="3:3">
      <c r="C1253"/>
    </row>
    <row r="1254" spans="3:3">
      <c r="C1254"/>
    </row>
    <row r="1255" spans="3:3">
      <c r="C1255"/>
    </row>
    <row r="1256" spans="3:3">
      <c r="C1256"/>
    </row>
    <row r="1257" spans="3:3">
      <c r="C1257"/>
    </row>
    <row r="1258" spans="3:3">
      <c r="C1258"/>
    </row>
    <row r="1259" spans="3:3">
      <c r="C1259"/>
    </row>
    <row r="1260" spans="3:3">
      <c r="C1260"/>
    </row>
    <row r="1261" spans="3:3">
      <c r="C1261"/>
    </row>
    <row r="1262" spans="3:3">
      <c r="C1262"/>
    </row>
    <row r="1263" spans="3:3">
      <c r="C1263"/>
    </row>
    <row r="1264" spans="3:3">
      <c r="C1264"/>
    </row>
    <row r="1265" spans="3:3">
      <c r="C1265"/>
    </row>
    <row r="1266" spans="3:3">
      <c r="C1266"/>
    </row>
    <row r="1267" spans="3:3">
      <c r="C1267"/>
    </row>
    <row r="1268" spans="3:3">
      <c r="C1268"/>
    </row>
    <row r="1269" spans="3:3">
      <c r="C1269"/>
    </row>
    <row r="1270" spans="3:3">
      <c r="C1270"/>
    </row>
    <row r="1271" spans="3:3">
      <c r="C1271"/>
    </row>
    <row r="1272" spans="3:3">
      <c r="C1272"/>
    </row>
    <row r="1273" spans="3:3">
      <c r="C1273"/>
    </row>
    <row r="1274" spans="3:3">
      <c r="C1274"/>
    </row>
    <row r="1275" spans="3:3">
      <c r="C1275"/>
    </row>
    <row r="1276" spans="3:3">
      <c r="C1276"/>
    </row>
    <row r="1277" spans="3:3">
      <c r="C1277"/>
    </row>
    <row r="1278" spans="3:3">
      <c r="C1278"/>
    </row>
    <row r="1279" spans="3:3">
      <c r="C1279"/>
    </row>
    <row r="1280" spans="3:3">
      <c r="C1280"/>
    </row>
    <row r="1281" spans="3:3">
      <c r="C1281"/>
    </row>
    <row r="1282" spans="3:3">
      <c r="C1282"/>
    </row>
    <row r="1283" spans="3:3">
      <c r="C1283"/>
    </row>
    <row r="1284" spans="3:3">
      <c r="C1284"/>
    </row>
    <row r="1285" spans="3:3">
      <c r="C1285"/>
    </row>
    <row r="1286" spans="3:3">
      <c r="C1286"/>
    </row>
    <row r="1287" spans="3:3">
      <c r="C1287"/>
    </row>
    <row r="1288" spans="3:3">
      <c r="C1288"/>
    </row>
    <row r="1289" spans="3:3">
      <c r="C1289"/>
    </row>
    <row r="1290" spans="3:3">
      <c r="C1290"/>
    </row>
    <row r="1291" spans="3:3">
      <c r="C1291"/>
    </row>
    <row r="1292" spans="3:3">
      <c r="C1292"/>
    </row>
    <row r="1293" spans="3:3">
      <c r="C1293"/>
    </row>
    <row r="1294" spans="3:3">
      <c r="C1294"/>
    </row>
    <row r="1295" spans="3:3">
      <c r="C1295"/>
    </row>
    <row r="1296" spans="3:3">
      <c r="C1296"/>
    </row>
    <row r="1297" spans="3:3">
      <c r="C1297"/>
    </row>
    <row r="1298" spans="3:3">
      <c r="C1298"/>
    </row>
    <row r="1299" spans="3:3">
      <c r="C1299"/>
    </row>
    <row r="1300" spans="3:3">
      <c r="C1300"/>
    </row>
    <row r="1301" spans="3:3">
      <c r="C1301"/>
    </row>
    <row r="1302" spans="3:3">
      <c r="C1302"/>
    </row>
    <row r="1303" spans="3:3">
      <c r="C1303"/>
    </row>
    <row r="1304" spans="3:3">
      <c r="C1304"/>
    </row>
    <row r="1305" spans="3:3">
      <c r="C1305"/>
    </row>
    <row r="1306" spans="3:3">
      <c r="C1306"/>
    </row>
    <row r="1307" spans="3:3">
      <c r="C1307"/>
    </row>
    <row r="1308" spans="3:3">
      <c r="C1308"/>
    </row>
    <row r="1309" spans="3:3">
      <c r="C1309"/>
    </row>
    <row r="1310" spans="3:3">
      <c r="C1310"/>
    </row>
    <row r="1311" spans="3:3">
      <c r="C1311"/>
    </row>
    <row r="1312" spans="3:3">
      <c r="C1312"/>
    </row>
    <row r="1313" spans="3:3">
      <c r="C1313"/>
    </row>
    <row r="1314" spans="3:3">
      <c r="C1314"/>
    </row>
    <row r="1315" spans="3:3">
      <c r="C1315"/>
    </row>
    <row r="1316" spans="3:3">
      <c r="C1316"/>
    </row>
    <row r="1317" spans="3:3">
      <c r="C1317"/>
    </row>
    <row r="1318" spans="3:3">
      <c r="C1318"/>
    </row>
    <row r="1319" spans="3:3">
      <c r="C1319"/>
    </row>
    <row r="1320" spans="3:3">
      <c r="C1320"/>
    </row>
    <row r="1321" spans="3:3">
      <c r="C1321"/>
    </row>
    <row r="1322" spans="3:3">
      <c r="C1322"/>
    </row>
    <row r="1323" spans="3:3">
      <c r="C1323"/>
    </row>
    <row r="1324" spans="3:3">
      <c r="C1324"/>
    </row>
    <row r="1325" spans="3:3">
      <c r="C1325"/>
    </row>
    <row r="1326" spans="3:3">
      <c r="C1326"/>
    </row>
    <row r="1327" spans="3:3">
      <c r="C1327"/>
    </row>
    <row r="1328" spans="3:3">
      <c r="C1328"/>
    </row>
    <row r="1329" spans="3:3">
      <c r="C1329"/>
    </row>
    <row r="1330" spans="3:3">
      <c r="C1330"/>
    </row>
    <row r="1331" spans="3:3">
      <c r="C1331"/>
    </row>
    <row r="1332" spans="3:3">
      <c r="C1332"/>
    </row>
    <row r="1333" spans="3:3">
      <c r="C1333"/>
    </row>
    <row r="1334" spans="3:3">
      <c r="C1334"/>
    </row>
    <row r="1335" spans="3:3">
      <c r="C1335"/>
    </row>
    <row r="1336" spans="3:3">
      <c r="C1336"/>
    </row>
    <row r="1337" spans="3:3">
      <c r="C1337"/>
    </row>
    <row r="1338" spans="3:3">
      <c r="C1338"/>
    </row>
    <row r="1339" spans="3:3">
      <c r="C1339"/>
    </row>
    <row r="1340" spans="3:3">
      <c r="C1340"/>
    </row>
    <row r="1341" spans="3:3">
      <c r="C1341"/>
    </row>
    <row r="1342" spans="3:3">
      <c r="C1342"/>
    </row>
    <row r="1343" spans="3:3">
      <c r="C1343"/>
    </row>
    <row r="1344" spans="3:3">
      <c r="C1344"/>
    </row>
    <row r="1345" spans="3:3">
      <c r="C1345"/>
    </row>
    <row r="1346" spans="3:3">
      <c r="C1346"/>
    </row>
    <row r="1347" spans="3:3">
      <c r="C1347"/>
    </row>
    <row r="1348" spans="3:3">
      <c r="C1348"/>
    </row>
    <row r="1349" spans="3:3">
      <c r="C1349"/>
    </row>
    <row r="1350" spans="3:3">
      <c r="C1350"/>
    </row>
    <row r="1351" spans="3:3">
      <c r="C1351"/>
    </row>
    <row r="1352" spans="3:3">
      <c r="C1352"/>
    </row>
    <row r="1353" spans="3:3">
      <c r="C1353"/>
    </row>
    <row r="1354" spans="3:3">
      <c r="C1354"/>
    </row>
    <row r="1355" spans="3:3">
      <c r="C1355"/>
    </row>
    <row r="1356" spans="3:3">
      <c r="C1356"/>
    </row>
    <row r="1357" spans="3:3">
      <c r="C1357"/>
    </row>
    <row r="1358" spans="3:3">
      <c r="C1358"/>
    </row>
    <row r="1359" spans="3:3">
      <c r="C1359"/>
    </row>
    <row r="1360" spans="3:3">
      <c r="C1360"/>
    </row>
    <row r="1361" spans="3:3">
      <c r="C1361"/>
    </row>
    <row r="1362" spans="3:3">
      <c r="C1362"/>
    </row>
    <row r="1363" spans="3:3">
      <c r="C1363"/>
    </row>
    <row r="1364" spans="3:3">
      <c r="C1364"/>
    </row>
    <row r="1365" spans="3:3">
      <c r="C1365"/>
    </row>
    <row r="1366" spans="3:3">
      <c r="C1366"/>
    </row>
    <row r="1367" spans="3:3">
      <c r="C1367"/>
    </row>
    <row r="1368" spans="3:3">
      <c r="C1368"/>
    </row>
    <row r="1369" spans="3:3">
      <c r="C1369"/>
    </row>
    <row r="1370" spans="3:3">
      <c r="C1370"/>
    </row>
    <row r="1371" spans="3:3">
      <c r="C1371"/>
    </row>
    <row r="1372" spans="3:3">
      <c r="C1372"/>
    </row>
    <row r="1373" spans="3:3">
      <c r="C1373"/>
    </row>
    <row r="1374" spans="3:3">
      <c r="C1374"/>
    </row>
    <row r="1375" spans="3:3">
      <c r="C1375"/>
    </row>
    <row r="1376" spans="3:3">
      <c r="C1376"/>
    </row>
    <row r="1377" spans="3:3">
      <c r="C1377"/>
    </row>
    <row r="1378" spans="3:3">
      <c r="C1378"/>
    </row>
    <row r="1379" spans="3:3">
      <c r="C1379"/>
    </row>
    <row r="1380" spans="3:3">
      <c r="C1380"/>
    </row>
    <row r="1381" spans="3:3">
      <c r="C1381"/>
    </row>
    <row r="1382" spans="3:3">
      <c r="C1382"/>
    </row>
    <row r="1383" spans="3:3">
      <c r="C1383"/>
    </row>
    <row r="1384" spans="3:3">
      <c r="C1384"/>
    </row>
    <row r="1385" spans="3:3">
      <c r="C1385"/>
    </row>
    <row r="1386" spans="3:3">
      <c r="C1386"/>
    </row>
    <row r="1387" spans="3:3">
      <c r="C1387"/>
    </row>
    <row r="1388" spans="3:3">
      <c r="C1388"/>
    </row>
    <row r="1389" spans="3:3">
      <c r="C1389"/>
    </row>
    <row r="1390" spans="3:3">
      <c r="C1390"/>
    </row>
    <row r="1391" spans="3:3">
      <c r="C1391"/>
    </row>
    <row r="1392" spans="3:3">
      <c r="C1392"/>
    </row>
    <row r="1393" spans="3:3">
      <c r="C1393"/>
    </row>
    <row r="1394" spans="3:3">
      <c r="C1394"/>
    </row>
    <row r="1395" spans="3:3">
      <c r="C1395"/>
    </row>
    <row r="1396" spans="3:3">
      <c r="C1396"/>
    </row>
    <row r="1397" spans="3:3">
      <c r="C1397"/>
    </row>
    <row r="1398" spans="3:3">
      <c r="C1398"/>
    </row>
    <row r="1399" spans="3:3">
      <c r="C1399"/>
    </row>
    <row r="1400" spans="3:3">
      <c r="C1400"/>
    </row>
    <row r="1401" spans="3:3">
      <c r="C1401"/>
    </row>
    <row r="1402" spans="3:3">
      <c r="C1402"/>
    </row>
    <row r="1403" spans="3:3">
      <c r="C1403"/>
    </row>
    <row r="1404" spans="3:3">
      <c r="C1404"/>
    </row>
    <row r="1405" spans="3:3">
      <c r="C1405"/>
    </row>
    <row r="1406" spans="3:3">
      <c r="C1406"/>
    </row>
    <row r="1407" spans="3:3">
      <c r="C1407"/>
    </row>
    <row r="1408" spans="3:3">
      <c r="C1408"/>
    </row>
    <row r="1409" spans="3:3">
      <c r="C1409"/>
    </row>
    <row r="1410" spans="3:3">
      <c r="C1410"/>
    </row>
    <row r="1411" spans="3:3">
      <c r="C1411"/>
    </row>
    <row r="1412" spans="3:3">
      <c r="C1412"/>
    </row>
    <row r="1413" spans="3:3">
      <c r="C1413"/>
    </row>
    <row r="1414" spans="3:3">
      <c r="C1414"/>
    </row>
    <row r="1415" spans="3:3">
      <c r="C1415"/>
    </row>
    <row r="1416" spans="3:3">
      <c r="C1416"/>
    </row>
    <row r="1417" spans="3:3">
      <c r="C1417"/>
    </row>
    <row r="1418" spans="3:3">
      <c r="C1418"/>
    </row>
    <row r="1419" spans="3:3">
      <c r="C1419"/>
    </row>
    <row r="1420" spans="3:3">
      <c r="C1420"/>
    </row>
    <row r="1421" spans="3:3">
      <c r="C1421"/>
    </row>
    <row r="1422" spans="3:3">
      <c r="C1422"/>
    </row>
    <row r="1423" spans="3:3">
      <c r="C1423"/>
    </row>
    <row r="1424" spans="3:3">
      <c r="C1424"/>
    </row>
    <row r="1425" spans="3:3">
      <c r="C1425"/>
    </row>
    <row r="1426" spans="3:3">
      <c r="C1426"/>
    </row>
    <row r="1427" spans="3:3">
      <c r="C1427"/>
    </row>
    <row r="1428" spans="3:3">
      <c r="C1428"/>
    </row>
    <row r="1429" spans="3:3">
      <c r="C1429"/>
    </row>
    <row r="1430" spans="3:3">
      <c r="C1430"/>
    </row>
    <row r="1431" spans="3:3">
      <c r="C1431"/>
    </row>
    <row r="1432" spans="3:3">
      <c r="C1432"/>
    </row>
    <row r="1433" spans="3:3">
      <c r="C1433"/>
    </row>
    <row r="1434" spans="3:3">
      <c r="C1434"/>
    </row>
    <row r="1435" spans="3:3">
      <c r="C1435"/>
    </row>
    <row r="1436" spans="3:3">
      <c r="C1436"/>
    </row>
    <row r="1437" spans="3:3">
      <c r="C1437"/>
    </row>
    <row r="1438" spans="3:3">
      <c r="C1438"/>
    </row>
    <row r="1439" spans="3:3">
      <c r="C1439"/>
    </row>
    <row r="1440" spans="3:3">
      <c r="C1440"/>
    </row>
    <row r="1441" spans="3:3">
      <c r="C1441"/>
    </row>
    <row r="1442" spans="3:3">
      <c r="C1442"/>
    </row>
    <row r="1443" spans="3:3">
      <c r="C1443"/>
    </row>
    <row r="1444" spans="3:3">
      <c r="C1444"/>
    </row>
    <row r="1445" spans="3:3">
      <c r="C1445"/>
    </row>
    <row r="1446" spans="3:3">
      <c r="C1446"/>
    </row>
    <row r="1447" spans="3:3">
      <c r="C1447"/>
    </row>
    <row r="1448" spans="3:3">
      <c r="C1448"/>
    </row>
    <row r="1449" spans="3:3">
      <c r="C1449"/>
    </row>
    <row r="1450" spans="3:3">
      <c r="C1450"/>
    </row>
    <row r="1451" spans="3:3">
      <c r="C1451"/>
    </row>
    <row r="1452" spans="3:3">
      <c r="C1452"/>
    </row>
    <row r="1453" spans="3:3">
      <c r="C1453"/>
    </row>
    <row r="1454" spans="3:3">
      <c r="C1454"/>
    </row>
    <row r="1455" spans="3:3">
      <c r="C1455"/>
    </row>
    <row r="1456" spans="3:3">
      <c r="C1456"/>
    </row>
    <row r="1457" spans="3:3">
      <c r="C1457"/>
    </row>
    <row r="1458" spans="3:3">
      <c r="C1458"/>
    </row>
    <row r="1459" spans="3:3">
      <c r="C1459"/>
    </row>
    <row r="1460" spans="3:3">
      <c r="C1460"/>
    </row>
    <row r="1461" spans="3:3">
      <c r="C1461"/>
    </row>
    <row r="1462" spans="3:3">
      <c r="C1462"/>
    </row>
    <row r="1463" spans="3:3">
      <c r="C1463"/>
    </row>
    <row r="1464" spans="3:3">
      <c r="C1464"/>
    </row>
    <row r="1465" spans="3:3">
      <c r="C1465"/>
    </row>
    <row r="1466" spans="3:3">
      <c r="C1466"/>
    </row>
    <row r="1467" spans="3:3">
      <c r="C1467"/>
    </row>
    <row r="1468" spans="3:3">
      <c r="C1468"/>
    </row>
    <row r="1469" spans="3:3">
      <c r="C1469"/>
    </row>
    <row r="1470" spans="3:3">
      <c r="C1470"/>
    </row>
    <row r="1471" spans="3:3">
      <c r="C1471"/>
    </row>
    <row r="1472" spans="3:3">
      <c r="C1472"/>
    </row>
    <row r="1473" spans="3:3">
      <c r="C1473"/>
    </row>
    <row r="1474" spans="3:3">
      <c r="C1474"/>
    </row>
    <row r="1475" spans="3:3">
      <c r="C1475"/>
    </row>
    <row r="1476" spans="3:3">
      <c r="C1476"/>
    </row>
    <row r="1477" spans="3:3">
      <c r="C1477"/>
    </row>
    <row r="1478" spans="3:3">
      <c r="C1478"/>
    </row>
    <row r="1479" spans="3:3">
      <c r="C1479"/>
    </row>
    <row r="1480" spans="3:3">
      <c r="C1480"/>
    </row>
    <row r="1481" spans="3:3">
      <c r="C1481"/>
    </row>
    <row r="1482" spans="3:3">
      <c r="C1482"/>
    </row>
    <row r="1483" spans="3:3">
      <c r="C1483"/>
    </row>
    <row r="1484" spans="3:3">
      <c r="C1484"/>
    </row>
    <row r="1485" spans="3:3">
      <c r="C1485"/>
    </row>
    <row r="1486" spans="3:3">
      <c r="C1486"/>
    </row>
    <row r="1487" spans="3:3">
      <c r="C1487"/>
    </row>
    <row r="1488" spans="3:3">
      <c r="C1488"/>
    </row>
    <row r="1489" spans="3:3">
      <c r="C1489"/>
    </row>
    <row r="1490" spans="3:3">
      <c r="C1490"/>
    </row>
    <row r="1491" spans="3:3">
      <c r="C1491"/>
    </row>
    <row r="1492" spans="3:3">
      <c r="C1492"/>
    </row>
    <row r="1493" spans="3:3">
      <c r="C1493"/>
    </row>
    <row r="1494" spans="3:3">
      <c r="C1494"/>
    </row>
    <row r="1495" spans="3:3">
      <c r="C1495"/>
    </row>
    <row r="1496" spans="3:3">
      <c r="C1496"/>
    </row>
    <row r="1497" spans="3:3">
      <c r="C1497"/>
    </row>
    <row r="1498" spans="3:3">
      <c r="C1498"/>
    </row>
    <row r="1499" spans="3:3">
      <c r="C1499"/>
    </row>
    <row r="1500" spans="3:3">
      <c r="C1500"/>
    </row>
    <row r="1501" spans="3:3">
      <c r="C1501"/>
    </row>
    <row r="1502" spans="3:3">
      <c r="C1502"/>
    </row>
    <row r="1503" spans="3:3">
      <c r="C1503"/>
    </row>
    <row r="1504" spans="3:3">
      <c r="C1504"/>
    </row>
    <row r="1505" spans="3:3">
      <c r="C1505"/>
    </row>
    <row r="1506" spans="3:3">
      <c r="C1506"/>
    </row>
    <row r="1507" spans="3:3">
      <c r="C1507"/>
    </row>
    <row r="1508" spans="3:3">
      <c r="C1508"/>
    </row>
    <row r="1509" spans="3:3">
      <c r="C1509"/>
    </row>
    <row r="1510" spans="3:3">
      <c r="C1510"/>
    </row>
    <row r="1511" spans="3:3">
      <c r="C1511"/>
    </row>
    <row r="1512" spans="3:3">
      <c r="C1512"/>
    </row>
    <row r="1513" spans="3:3">
      <c r="C1513"/>
    </row>
    <row r="1514" spans="3:3">
      <c r="C1514"/>
    </row>
    <row r="1515" spans="3:3">
      <c r="C1515"/>
    </row>
    <row r="1516" spans="3:3">
      <c r="C1516"/>
    </row>
    <row r="1517" spans="3:3">
      <c r="C1517"/>
    </row>
    <row r="1518" spans="3:3">
      <c r="C1518"/>
    </row>
    <row r="1519" spans="3:3">
      <c r="C1519"/>
    </row>
    <row r="1520" spans="3:3">
      <c r="C1520"/>
    </row>
    <row r="1521" spans="3:3">
      <c r="C1521"/>
    </row>
    <row r="1522" spans="3:3">
      <c r="C1522"/>
    </row>
    <row r="1523" spans="3:3">
      <c r="C1523"/>
    </row>
    <row r="1524" spans="3:3">
      <c r="C1524"/>
    </row>
    <row r="1525" spans="3:3">
      <c r="C1525"/>
    </row>
    <row r="1526" spans="3:3">
      <c r="C1526"/>
    </row>
    <row r="1527" spans="3:3">
      <c r="C1527"/>
    </row>
    <row r="1528" spans="3:3">
      <c r="C1528"/>
    </row>
    <row r="1529" spans="3:3">
      <c r="C1529"/>
    </row>
    <row r="1530" spans="3:3">
      <c r="C1530"/>
    </row>
    <row r="1531" spans="3:3">
      <c r="C1531"/>
    </row>
    <row r="1532" spans="3:3">
      <c r="C1532"/>
    </row>
    <row r="1533" spans="3:3">
      <c r="C1533"/>
    </row>
    <row r="1534" spans="3:3">
      <c r="C1534"/>
    </row>
    <row r="1535" spans="3:3">
      <c r="C1535"/>
    </row>
    <row r="1536" spans="3:3">
      <c r="C1536"/>
    </row>
    <row r="1537" spans="3:3">
      <c r="C1537"/>
    </row>
    <row r="1538" spans="3:3">
      <c r="C1538"/>
    </row>
    <row r="1539" spans="3:3">
      <c r="C1539"/>
    </row>
    <row r="1540" spans="3:3">
      <c r="C1540"/>
    </row>
    <row r="1541" spans="3:3">
      <c r="C1541"/>
    </row>
    <row r="1542" spans="3:3">
      <c r="C1542"/>
    </row>
    <row r="1543" spans="3:3">
      <c r="C1543"/>
    </row>
    <row r="1544" spans="3:3">
      <c r="C1544"/>
    </row>
    <row r="1545" spans="3:3">
      <c r="C1545"/>
    </row>
    <row r="1546" spans="3:3">
      <c r="C1546"/>
    </row>
    <row r="1547" spans="3:3">
      <c r="C1547"/>
    </row>
    <row r="1548" spans="3:3">
      <c r="C1548"/>
    </row>
    <row r="1549" spans="3:3">
      <c r="C1549"/>
    </row>
    <row r="1550" spans="3:3">
      <c r="C1550"/>
    </row>
    <row r="1551" spans="3:3">
      <c r="C1551"/>
    </row>
    <row r="1552" spans="3:3">
      <c r="C1552"/>
    </row>
    <row r="1553" spans="3:3">
      <c r="C1553"/>
    </row>
    <row r="1554" spans="3:3">
      <c r="C1554"/>
    </row>
    <row r="1555" spans="3:3">
      <c r="C1555"/>
    </row>
    <row r="1556" spans="3:3">
      <c r="C1556"/>
    </row>
    <row r="1557" spans="3:3">
      <c r="C1557"/>
    </row>
    <row r="1558" spans="3:3">
      <c r="C1558"/>
    </row>
    <row r="1559" spans="3:3">
      <c r="C1559"/>
    </row>
    <row r="1560" spans="3:3">
      <c r="C1560"/>
    </row>
    <row r="1561" spans="3:3">
      <c r="C1561"/>
    </row>
    <row r="1562" spans="3:3">
      <c r="C1562"/>
    </row>
    <row r="1563" spans="3:3">
      <c r="C1563"/>
    </row>
    <row r="1564" spans="3:3">
      <c r="C1564"/>
    </row>
    <row r="1565" spans="3:3">
      <c r="C1565"/>
    </row>
    <row r="1566" spans="3:3">
      <c r="C1566"/>
    </row>
    <row r="1567" spans="3:3">
      <c r="C1567"/>
    </row>
    <row r="1568" spans="3:3">
      <c r="C1568"/>
    </row>
    <row r="1569" spans="3:3">
      <c r="C1569"/>
    </row>
    <row r="1570" spans="3:3">
      <c r="C1570"/>
    </row>
    <row r="1571" spans="3:3">
      <c r="C1571"/>
    </row>
    <row r="1572" spans="3:3">
      <c r="C1572"/>
    </row>
    <row r="1573" spans="3:3">
      <c r="C1573"/>
    </row>
    <row r="1574" spans="3:3">
      <c r="C1574"/>
    </row>
    <row r="1575" spans="3:3">
      <c r="C1575"/>
    </row>
    <row r="1576" spans="3:3">
      <c r="C1576"/>
    </row>
    <row r="1577" spans="3:3">
      <c r="C1577"/>
    </row>
    <row r="1578" spans="3:3">
      <c r="C1578"/>
    </row>
    <row r="1579" spans="3:3">
      <c r="C1579"/>
    </row>
    <row r="1580" spans="3:3">
      <c r="C1580"/>
    </row>
    <row r="1581" spans="3:3">
      <c r="C1581"/>
    </row>
    <row r="1582" spans="3:3">
      <c r="C1582"/>
    </row>
    <row r="1583" spans="3:3">
      <c r="C1583"/>
    </row>
    <row r="1584" spans="3:3">
      <c r="C1584"/>
    </row>
    <row r="1585" spans="3:3">
      <c r="C1585"/>
    </row>
    <row r="1586" spans="3:3">
      <c r="C1586"/>
    </row>
    <row r="1587" spans="3:3">
      <c r="C1587"/>
    </row>
    <row r="1588" spans="3:3">
      <c r="C1588"/>
    </row>
    <row r="1589" spans="3:3">
      <c r="C1589"/>
    </row>
    <row r="1590" spans="3:3">
      <c r="C1590"/>
    </row>
    <row r="1591" spans="3:3">
      <c r="C1591"/>
    </row>
    <row r="1592" spans="3:3">
      <c r="C1592"/>
    </row>
    <row r="1593" spans="3:3">
      <c r="C1593"/>
    </row>
    <row r="1594" spans="3:3">
      <c r="C1594"/>
    </row>
    <row r="1595" spans="3:3">
      <c r="C1595"/>
    </row>
    <row r="1596" spans="3:3">
      <c r="C1596"/>
    </row>
    <row r="1597" spans="3:3">
      <c r="C1597"/>
    </row>
    <row r="1598" spans="3:3">
      <c r="C1598"/>
    </row>
    <row r="1599" spans="3:3">
      <c r="C1599"/>
    </row>
    <row r="1600" spans="3:3">
      <c r="C1600"/>
    </row>
    <row r="1601" spans="3:3">
      <c r="C1601"/>
    </row>
    <row r="1602" spans="3:3">
      <c r="C1602"/>
    </row>
    <row r="1603" spans="3:3">
      <c r="C1603"/>
    </row>
    <row r="1604" spans="3:3">
      <c r="C1604"/>
    </row>
    <row r="1605" spans="3:3">
      <c r="C1605"/>
    </row>
    <row r="1606" spans="3:3">
      <c r="C1606"/>
    </row>
    <row r="1607" spans="3:3">
      <c r="C1607"/>
    </row>
    <row r="1608" spans="3:3">
      <c r="C1608"/>
    </row>
    <row r="1609" spans="3:3">
      <c r="C1609"/>
    </row>
    <row r="1610" spans="3:3">
      <c r="C1610"/>
    </row>
    <row r="1611" spans="3:3">
      <c r="C1611"/>
    </row>
    <row r="1612" spans="3:3">
      <c r="C1612"/>
    </row>
    <row r="1613" spans="3:3">
      <c r="C1613"/>
    </row>
    <row r="1614" spans="3:3">
      <c r="C1614"/>
    </row>
    <row r="1615" spans="3:3">
      <c r="C1615"/>
    </row>
    <row r="1616" spans="3:3">
      <c r="C1616"/>
    </row>
    <row r="1617" spans="3:3">
      <c r="C1617"/>
    </row>
    <row r="1618" spans="3:3">
      <c r="C1618"/>
    </row>
    <row r="1619" spans="3:3">
      <c r="C1619"/>
    </row>
    <row r="1620" spans="3:3">
      <c r="C1620"/>
    </row>
    <row r="1621" spans="3:3">
      <c r="C1621"/>
    </row>
    <row r="1622" spans="3:3">
      <c r="C1622"/>
    </row>
    <row r="1623" spans="3:3">
      <c r="C1623"/>
    </row>
    <row r="1624" spans="3:3">
      <c r="C1624"/>
    </row>
    <row r="1625" spans="3:3">
      <c r="C1625"/>
    </row>
    <row r="1626" spans="3:3">
      <c r="C1626"/>
    </row>
    <row r="1627" spans="3:3">
      <c r="C1627"/>
    </row>
    <row r="1628" spans="3:3">
      <c r="C1628"/>
    </row>
    <row r="1629" spans="3:3">
      <c r="C1629"/>
    </row>
    <row r="1630" spans="3:3">
      <c r="C1630"/>
    </row>
    <row r="1631" spans="3:3">
      <c r="C1631"/>
    </row>
    <row r="1632" spans="3:3">
      <c r="C1632"/>
    </row>
    <row r="1633" spans="3:3">
      <c r="C1633"/>
    </row>
    <row r="1634" spans="3:3">
      <c r="C1634"/>
    </row>
    <row r="1635" spans="3:3">
      <c r="C1635"/>
    </row>
    <row r="1636" spans="3:3">
      <c r="C1636"/>
    </row>
    <row r="1637" spans="3:3">
      <c r="C1637"/>
    </row>
    <row r="1638" spans="3:3">
      <c r="C1638"/>
    </row>
    <row r="1639" spans="3:3">
      <c r="C1639"/>
    </row>
    <row r="1640" spans="3:3">
      <c r="C1640"/>
    </row>
    <row r="1641" spans="3:3">
      <c r="C1641"/>
    </row>
    <row r="1642" spans="3:3">
      <c r="C1642"/>
    </row>
    <row r="1643" spans="3:3">
      <c r="C1643"/>
    </row>
    <row r="1644" spans="3:3">
      <c r="C1644"/>
    </row>
    <row r="1645" spans="3:3">
      <c r="C1645"/>
    </row>
    <row r="1646" spans="3:3">
      <c r="C1646"/>
    </row>
    <row r="1647" spans="3:3">
      <c r="C1647"/>
    </row>
    <row r="1648" spans="3:3">
      <c r="C1648"/>
    </row>
    <row r="1649" spans="3:3">
      <c r="C1649"/>
    </row>
    <row r="1650" spans="3:3">
      <c r="C1650"/>
    </row>
    <row r="1651" spans="3:3">
      <c r="C1651"/>
    </row>
    <row r="1652" spans="3:3">
      <c r="C1652"/>
    </row>
    <row r="1653" spans="3:3">
      <c r="C1653"/>
    </row>
    <row r="1654" spans="3:3">
      <c r="C1654"/>
    </row>
    <row r="1655" spans="3:3">
      <c r="C1655"/>
    </row>
    <row r="1656" spans="3:3">
      <c r="C1656"/>
    </row>
    <row r="1657" spans="3:3">
      <c r="C1657"/>
    </row>
    <row r="1658" spans="3:3">
      <c r="C1658"/>
    </row>
    <row r="1659" spans="3:3">
      <c r="C1659"/>
    </row>
    <row r="1660" spans="3:3">
      <c r="C1660"/>
    </row>
    <row r="1661" spans="3:3">
      <c r="C1661"/>
    </row>
    <row r="1662" spans="3:3">
      <c r="C1662"/>
    </row>
    <row r="1663" spans="3:3">
      <c r="C1663"/>
    </row>
    <row r="1664" spans="3:3">
      <c r="C1664"/>
    </row>
    <row r="1665" spans="3:3">
      <c r="C1665"/>
    </row>
    <row r="1666" spans="3:3">
      <c r="C1666"/>
    </row>
    <row r="1667" spans="3:3">
      <c r="C1667"/>
    </row>
    <row r="1668" spans="3:3">
      <c r="C1668"/>
    </row>
    <row r="1669" spans="3:3">
      <c r="C1669"/>
    </row>
    <row r="1670" spans="3:3">
      <c r="C1670"/>
    </row>
    <row r="1671" spans="3:3">
      <c r="C1671"/>
    </row>
    <row r="1672" spans="3:3">
      <c r="C1672"/>
    </row>
    <row r="1673" spans="3:3">
      <c r="C1673"/>
    </row>
    <row r="1674" spans="3:3">
      <c r="C1674"/>
    </row>
    <row r="1675" spans="3:3">
      <c r="C1675"/>
    </row>
    <row r="1676" spans="3:3">
      <c r="C1676"/>
    </row>
    <row r="1677" spans="3:3">
      <c r="C1677"/>
    </row>
    <row r="1678" spans="3:3">
      <c r="C1678"/>
    </row>
    <row r="1679" spans="3:3">
      <c r="C1679"/>
    </row>
    <row r="1680" spans="3:3">
      <c r="C1680"/>
    </row>
    <row r="1681" spans="3:3">
      <c r="C1681"/>
    </row>
    <row r="1682" spans="3:3">
      <c r="C1682"/>
    </row>
    <row r="1683" spans="3:3">
      <c r="C1683"/>
    </row>
    <row r="1684" spans="3:3">
      <c r="C1684"/>
    </row>
    <row r="1685" spans="3:3">
      <c r="C1685"/>
    </row>
    <row r="1686" spans="3:3">
      <c r="C1686"/>
    </row>
    <row r="1687" spans="3:3">
      <c r="C1687"/>
    </row>
    <row r="1688" spans="3:3">
      <c r="C1688"/>
    </row>
    <row r="1689" spans="3:3">
      <c r="C1689"/>
    </row>
    <row r="1690" spans="3:3">
      <c r="C1690"/>
    </row>
    <row r="1691" spans="3:3">
      <c r="C1691"/>
    </row>
    <row r="1692" spans="3:3">
      <c r="C1692"/>
    </row>
    <row r="1693" spans="3:3">
      <c r="C1693"/>
    </row>
    <row r="1694" spans="3:3">
      <c r="C1694"/>
    </row>
    <row r="1695" spans="3:3">
      <c r="C1695"/>
    </row>
    <row r="1696" spans="3:3">
      <c r="C1696"/>
    </row>
    <row r="1697" spans="3:3">
      <c r="C1697"/>
    </row>
    <row r="1698" spans="3:3">
      <c r="C1698"/>
    </row>
    <row r="1699" spans="3:3">
      <c r="C1699"/>
    </row>
    <row r="1700" spans="3:3">
      <c r="C1700"/>
    </row>
    <row r="1701" spans="3:3">
      <c r="C1701"/>
    </row>
    <row r="1702" spans="3:3">
      <c r="C1702"/>
    </row>
    <row r="1703" spans="3:3">
      <c r="C1703"/>
    </row>
    <row r="1704" spans="3:3">
      <c r="C1704"/>
    </row>
    <row r="1705" spans="3:3">
      <c r="C1705"/>
    </row>
    <row r="1706" spans="3:3">
      <c r="C1706"/>
    </row>
    <row r="1707" spans="3:3">
      <c r="C1707"/>
    </row>
    <row r="1708" spans="3:3">
      <c r="C1708"/>
    </row>
    <row r="1709" spans="3:3">
      <c r="C1709"/>
    </row>
    <row r="1710" spans="3:3">
      <c r="C1710"/>
    </row>
    <row r="1711" spans="3:3">
      <c r="C1711"/>
    </row>
    <row r="1712" spans="3:3">
      <c r="C1712"/>
    </row>
    <row r="1713" spans="3:3">
      <c r="C1713"/>
    </row>
    <row r="1714" spans="3:3">
      <c r="C1714"/>
    </row>
    <row r="1715" spans="3:3">
      <c r="C1715"/>
    </row>
    <row r="1716" spans="3:3">
      <c r="C1716"/>
    </row>
    <row r="1717" spans="3:3">
      <c r="C1717"/>
    </row>
    <row r="1718" spans="3:3">
      <c r="C1718"/>
    </row>
    <row r="1719" spans="3:3">
      <c r="C1719"/>
    </row>
    <row r="1720" spans="3:3">
      <c r="C1720"/>
    </row>
    <row r="1721" spans="3:3">
      <c r="C1721"/>
    </row>
    <row r="1722" spans="3:3">
      <c r="C1722"/>
    </row>
    <row r="1723" spans="3:3">
      <c r="C1723"/>
    </row>
    <row r="1724" spans="3:3">
      <c r="C1724"/>
    </row>
    <row r="1725" spans="3:3">
      <c r="C1725"/>
    </row>
    <row r="1726" spans="3:3">
      <c r="C1726"/>
    </row>
    <row r="1727" spans="3:3">
      <c r="C1727"/>
    </row>
    <row r="1728" spans="3:3">
      <c r="C1728"/>
    </row>
    <row r="1729" spans="3:3">
      <c r="C1729"/>
    </row>
    <row r="1730" spans="3:3">
      <c r="C1730"/>
    </row>
    <row r="1731" spans="3:3">
      <c r="C1731"/>
    </row>
    <row r="1732" spans="3:3">
      <c r="C1732"/>
    </row>
    <row r="1733" spans="3:3">
      <c r="C1733"/>
    </row>
    <row r="1734" spans="3:3">
      <c r="C1734"/>
    </row>
    <row r="1735" spans="3:3">
      <c r="C1735"/>
    </row>
    <row r="1736" spans="3:3">
      <c r="C1736"/>
    </row>
    <row r="1737" spans="3:3">
      <c r="C1737"/>
    </row>
    <row r="1738" spans="3:3">
      <c r="C1738"/>
    </row>
    <row r="1739" spans="3:3">
      <c r="C1739"/>
    </row>
    <row r="1740" spans="3:3">
      <c r="C1740"/>
    </row>
    <row r="1741" spans="3:3">
      <c r="C1741"/>
    </row>
    <row r="1742" spans="3:3">
      <c r="C1742"/>
    </row>
    <row r="1743" spans="3:3">
      <c r="C1743"/>
    </row>
    <row r="1744" spans="3:3">
      <c r="C1744"/>
    </row>
    <row r="1745" spans="3:3">
      <c r="C1745"/>
    </row>
    <row r="1746" spans="3:3">
      <c r="C1746"/>
    </row>
    <row r="1747" spans="3:3">
      <c r="C1747"/>
    </row>
    <row r="1748" spans="3:3">
      <c r="C1748"/>
    </row>
    <row r="1749" spans="3:3">
      <c r="C1749"/>
    </row>
    <row r="1750" spans="3:3">
      <c r="C1750"/>
    </row>
    <row r="1751" spans="3:3">
      <c r="C1751"/>
    </row>
    <row r="1752" spans="3:3">
      <c r="C1752"/>
    </row>
    <row r="1753" spans="3:3">
      <c r="C1753"/>
    </row>
    <row r="1754" spans="3:3">
      <c r="C1754"/>
    </row>
    <row r="1755" spans="3:3">
      <c r="C1755"/>
    </row>
    <row r="1756" spans="3:3">
      <c r="C1756"/>
    </row>
    <row r="1757" spans="3:3">
      <c r="C1757"/>
    </row>
    <row r="1758" spans="3:3">
      <c r="C1758"/>
    </row>
    <row r="1759" spans="3:3">
      <c r="C1759"/>
    </row>
    <row r="1760" spans="3:3">
      <c r="C1760"/>
    </row>
    <row r="1761" spans="3:3">
      <c r="C1761"/>
    </row>
    <row r="1762" spans="3:3">
      <c r="C1762"/>
    </row>
    <row r="1763" spans="3:3">
      <c r="C1763"/>
    </row>
    <row r="1764" spans="3:3">
      <c r="C1764"/>
    </row>
    <row r="1765" spans="3:3">
      <c r="C1765"/>
    </row>
    <row r="1766" spans="3:3">
      <c r="C1766"/>
    </row>
    <row r="1767" spans="3:3">
      <c r="C1767"/>
    </row>
    <row r="1768" spans="3:3">
      <c r="C1768"/>
    </row>
    <row r="1769" spans="3:3">
      <c r="C1769"/>
    </row>
    <row r="1770" spans="3:3">
      <c r="C1770"/>
    </row>
    <row r="1771" spans="3:3">
      <c r="C1771"/>
    </row>
    <row r="1772" spans="3:3">
      <c r="C1772"/>
    </row>
    <row r="1773" spans="3:3">
      <c r="C1773"/>
    </row>
    <row r="1774" spans="3:3">
      <c r="C1774"/>
    </row>
    <row r="1775" spans="3:3">
      <c r="C1775"/>
    </row>
    <row r="1776" spans="3:3">
      <c r="C1776"/>
    </row>
    <row r="1777" spans="3:3">
      <c r="C1777"/>
    </row>
    <row r="1778" spans="3:3">
      <c r="C1778"/>
    </row>
    <row r="1779" spans="3:3">
      <c r="C1779"/>
    </row>
    <row r="1780" spans="3:3">
      <c r="C1780"/>
    </row>
    <row r="1781" spans="3:3">
      <c r="C1781"/>
    </row>
    <row r="1782" spans="3:3">
      <c r="C1782"/>
    </row>
    <row r="1783" spans="3:3">
      <c r="C1783"/>
    </row>
    <row r="1784" spans="3:3">
      <c r="C1784"/>
    </row>
    <row r="1785" spans="3:3">
      <c r="C1785"/>
    </row>
    <row r="1786" spans="3:3">
      <c r="C1786"/>
    </row>
    <row r="1787" spans="3:3">
      <c r="C1787"/>
    </row>
    <row r="1788" spans="3:3">
      <c r="C1788"/>
    </row>
    <row r="1789" spans="3:3">
      <c r="C1789"/>
    </row>
    <row r="1790" spans="3:3">
      <c r="C1790"/>
    </row>
    <row r="1791" spans="3:3">
      <c r="C1791"/>
    </row>
    <row r="1792" spans="3:3">
      <c r="C1792"/>
    </row>
    <row r="1793" spans="3:3">
      <c r="C1793"/>
    </row>
    <row r="1794" spans="3:3">
      <c r="C1794"/>
    </row>
    <row r="1795" spans="3:3">
      <c r="C1795"/>
    </row>
    <row r="1796" spans="3:3">
      <c r="C1796"/>
    </row>
    <row r="1797" spans="3:3">
      <c r="C1797"/>
    </row>
    <row r="1798" spans="3:3">
      <c r="C1798"/>
    </row>
    <row r="1799" spans="3:3">
      <c r="C1799"/>
    </row>
    <row r="1800" spans="3:3">
      <c r="C1800"/>
    </row>
    <row r="1801" spans="3:3">
      <c r="C1801"/>
    </row>
    <row r="1802" spans="3:3">
      <c r="C1802"/>
    </row>
    <row r="1803" spans="3:3">
      <c r="C1803"/>
    </row>
    <row r="1804" spans="3:3">
      <c r="C1804"/>
    </row>
    <row r="1805" spans="3:3">
      <c r="C1805"/>
    </row>
    <row r="1806" spans="3:3">
      <c r="C1806"/>
    </row>
    <row r="1807" spans="3:3">
      <c r="C1807"/>
    </row>
    <row r="1808" spans="3:3">
      <c r="C1808"/>
    </row>
    <row r="1809" spans="3:3">
      <c r="C1809"/>
    </row>
    <row r="1810" spans="3:3">
      <c r="C1810"/>
    </row>
    <row r="1811" spans="3:3">
      <c r="C1811"/>
    </row>
    <row r="1812" spans="3:3">
      <c r="C1812"/>
    </row>
    <row r="1813" spans="3:3">
      <c r="C1813"/>
    </row>
    <row r="1814" spans="3:3">
      <c r="C1814"/>
    </row>
    <row r="1815" spans="3:3">
      <c r="C1815"/>
    </row>
    <row r="1816" spans="3:3">
      <c r="C1816"/>
    </row>
    <row r="1817" spans="3:3">
      <c r="C1817"/>
    </row>
    <row r="1818" spans="3:3">
      <c r="C1818"/>
    </row>
    <row r="1819" spans="3:3">
      <c r="C1819"/>
    </row>
    <row r="1820" spans="3:3">
      <c r="C1820"/>
    </row>
    <row r="1821" spans="3:3">
      <c r="C1821"/>
    </row>
    <row r="1822" spans="3:3">
      <c r="C1822"/>
    </row>
    <row r="1823" spans="3:3">
      <c r="C1823"/>
    </row>
    <row r="1824" spans="3:3">
      <c r="C1824"/>
    </row>
    <row r="1825" spans="3:3">
      <c r="C1825"/>
    </row>
    <row r="1826" spans="3:3">
      <c r="C1826"/>
    </row>
    <row r="1827" spans="3:3">
      <c r="C1827"/>
    </row>
    <row r="1828" spans="3:3">
      <c r="C1828"/>
    </row>
    <row r="1829" spans="3:3">
      <c r="C1829"/>
    </row>
    <row r="1830" spans="3:3">
      <c r="C1830"/>
    </row>
    <row r="1831" spans="3:3">
      <c r="C1831"/>
    </row>
    <row r="1832" spans="3:3">
      <c r="C1832"/>
    </row>
    <row r="1833" spans="3:3">
      <c r="C1833"/>
    </row>
    <row r="1834" spans="3:3">
      <c r="C1834"/>
    </row>
    <row r="1835" spans="3:3">
      <c r="C1835"/>
    </row>
    <row r="1836" spans="3:3">
      <c r="C1836"/>
    </row>
    <row r="1837" spans="3:3">
      <c r="C1837"/>
    </row>
    <row r="1838" spans="3:3">
      <c r="C1838"/>
    </row>
    <row r="1839" spans="3:3">
      <c r="C1839"/>
    </row>
    <row r="1840" spans="3:3">
      <c r="C1840"/>
    </row>
    <row r="1841" spans="3:3">
      <c r="C1841"/>
    </row>
    <row r="1842" spans="3:3">
      <c r="C1842"/>
    </row>
    <row r="1843" spans="3:3">
      <c r="C1843"/>
    </row>
    <row r="1844" spans="3:3">
      <c r="C1844"/>
    </row>
    <row r="1845" spans="3:3">
      <c r="C1845"/>
    </row>
    <row r="1846" spans="3:3">
      <c r="C1846"/>
    </row>
    <row r="1847" spans="3:3">
      <c r="C1847"/>
    </row>
    <row r="1848" spans="3:3">
      <c r="C1848"/>
    </row>
    <row r="1849" spans="3:3">
      <c r="C1849"/>
    </row>
    <row r="1850" spans="3:3">
      <c r="C1850"/>
    </row>
    <row r="1851" spans="3:3">
      <c r="C1851"/>
    </row>
    <row r="1852" spans="3:3">
      <c r="C1852"/>
    </row>
    <row r="1853" spans="3:3">
      <c r="C1853"/>
    </row>
    <row r="1854" spans="3:3">
      <c r="C1854"/>
    </row>
    <row r="1855" spans="3:3">
      <c r="C1855"/>
    </row>
    <row r="1856" spans="3:3">
      <c r="C1856"/>
    </row>
    <row r="1857" spans="3:3">
      <c r="C1857"/>
    </row>
    <row r="1858" spans="3:3">
      <c r="C1858"/>
    </row>
    <row r="1859" spans="3:3">
      <c r="C1859"/>
    </row>
    <row r="1860" spans="3:3">
      <c r="C1860"/>
    </row>
    <row r="1861" spans="3:3">
      <c r="C1861"/>
    </row>
    <row r="1862" spans="3:3">
      <c r="C1862"/>
    </row>
    <row r="1863" spans="3:3">
      <c r="C1863"/>
    </row>
    <row r="1864" spans="3:3">
      <c r="C1864"/>
    </row>
    <row r="1865" spans="3:3">
      <c r="C1865"/>
    </row>
    <row r="1866" spans="3:3">
      <c r="C1866"/>
    </row>
    <row r="1867" spans="3:3">
      <c r="C1867"/>
    </row>
    <row r="1868" spans="3:3">
      <c r="C1868"/>
    </row>
    <row r="1869" spans="3:3">
      <c r="C1869"/>
    </row>
    <row r="1870" spans="3:3">
      <c r="C1870"/>
    </row>
    <row r="1871" spans="3:3">
      <c r="C1871"/>
    </row>
    <row r="1872" spans="3:3">
      <c r="C1872"/>
    </row>
    <row r="1873" spans="3:3">
      <c r="C1873"/>
    </row>
    <row r="1874" spans="3:3">
      <c r="C1874"/>
    </row>
    <row r="1875" spans="3:3">
      <c r="C1875"/>
    </row>
    <row r="1876" spans="3:3">
      <c r="C1876"/>
    </row>
    <row r="1877" spans="3:3">
      <c r="C1877"/>
    </row>
    <row r="1878" spans="3:3">
      <c r="C1878"/>
    </row>
  </sheetData>
  <sortState ref="C19:C42">
    <sortCondition ref="C19:C42"/>
  </sortState>
  <customSheetViews>
    <customSheetView guid="{49289659-635F-4963-A1DD-7EBEAFCF8A39}" scale="85" showPageBreaks="1" showGridLines="0" printArea="1" view="pageBreakPreview">
      <selection activeCell="H20" sqref="H20"/>
      <pageMargins left="0.7" right="0.7" top="0.75" bottom="0.75" header="0.3" footer="0.3"/>
      <pageSetup scale="38" orientation="portrait" horizontalDpi="300" verticalDpi="300" r:id="rId1"/>
    </customSheetView>
    <customSheetView guid="{853AB223-DEC8-47E0-8DFC-82BFA0315611}" showPageBreaks="1" printArea="1" view="pageBreakPreview">
      <selection activeCell="M10" sqref="M10"/>
      <pageMargins left="0.7" right="0.7" top="0.75" bottom="0.75" header="0.3" footer="0.3"/>
      <pageSetup scale="38" orientation="portrait" horizontalDpi="300" verticalDpi="300" r:id="rId2"/>
    </customSheetView>
    <customSheetView guid="{6E4D4801-E205-440A-83DF-779170CDBC1B}" showPageBreaks="1" printArea="1" view="pageBreakPreview">
      <selection activeCell="D17" sqref="D17"/>
      <pageMargins left="0.7" right="0.7" top="0.75" bottom="0.75" header="0.3" footer="0.3"/>
      <pageSetup scale="38" orientation="portrait" horizontalDpi="300" verticalDpi="300" r:id="rId3"/>
    </customSheetView>
    <customSheetView guid="{DBB7E286-28DE-4432-B7F3-0BE796AD33A2}" scale="85" showPageBreaks="1" showGridLines="0" printArea="1" view="pageBreakPreview">
      <selection activeCell="D18" sqref="D18"/>
      <pageMargins left="0.7" right="0.7" top="0.75" bottom="0.75" header="0.3" footer="0.3"/>
      <pageSetup scale="38" orientation="portrait" horizontalDpi="300" verticalDpi="300" r:id="rId4"/>
    </customSheetView>
    <customSheetView guid="{18BD0B9B-7EFA-4545-9F02-29917B100D28}" showPageBreaks="1" showGridLines="0" printArea="1" view="pageBreakPreview">
      <selection activeCell="G7" sqref="G7"/>
      <pageMargins left="0.7" right="0.7" top="0.75" bottom="0.75" header="0.3" footer="0.3"/>
      <pageSetup scale="38" orientation="portrait" horizontalDpi="300" verticalDpi="300" r:id="rId5"/>
    </customSheetView>
    <customSheetView guid="{25438928-CB1F-41B9-A800-006C4DADDECF}" showPageBreaks="1" printArea="1" view="pageBreakPreview">
      <selection activeCell="M10" sqref="M10"/>
      <pageMargins left="0.7" right="0.7" top="0.75" bottom="0.75" header="0.3" footer="0.3"/>
      <pageSetup scale="38" orientation="portrait" horizontalDpi="300" verticalDpi="300" r:id="rId6"/>
    </customSheetView>
    <customSheetView guid="{AF66F499-6C33-40CF-A50C-C7F700331472}" showPageBreaks="1" printArea="1" view="pageBreakPreview">
      <selection activeCell="M10" sqref="M10"/>
      <pageMargins left="0.7" right="0.7" top="0.75" bottom="0.75" header="0.3" footer="0.3"/>
      <pageSetup scale="38" orientation="portrait" horizontalDpi="300" verticalDpi="300" r:id="rId7"/>
    </customSheetView>
  </customSheetViews>
  <mergeCells count="2">
    <mergeCell ref="B2:O2"/>
    <mergeCell ref="C4:O4"/>
  </mergeCells>
  <pageMargins left="0.7" right="0.7" top="0.75" bottom="0.75" header="0.3" footer="0.3"/>
  <pageSetup scale="38" orientation="portrait" horizontalDpi="300" verticalDpi="300"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6600"/>
  </sheetPr>
  <dimension ref="B2:S59"/>
  <sheetViews>
    <sheetView showGridLines="0" view="pageBreakPreview" zoomScale="85" zoomScaleNormal="70" zoomScaleSheetLayoutView="85" workbookViewId="0">
      <selection activeCell="F33" sqref="F33"/>
    </sheetView>
  </sheetViews>
  <sheetFormatPr defaultRowHeight="15" outlineLevelRow="1" outlineLevelCol="1"/>
  <cols>
    <col min="1" max="1" width="2.7109375" customWidth="1"/>
    <col min="2" max="2" width="24.140625" customWidth="1"/>
    <col min="3" max="3" width="17.140625" customWidth="1"/>
    <col min="4" max="5" width="13.85546875" customWidth="1" outlineLevel="1"/>
    <col min="6" max="8" width="13.85546875" customWidth="1"/>
    <col min="9" max="9" width="2.5703125" customWidth="1"/>
    <col min="10" max="10" width="19.5703125" customWidth="1"/>
    <col min="11" max="11" width="12" style="161" customWidth="1"/>
    <col min="12" max="13" width="12" customWidth="1"/>
    <col min="14" max="14" width="25.28515625" customWidth="1"/>
    <col min="15" max="15" width="24.5703125" customWidth="1"/>
    <col min="16" max="16" width="25.42578125" customWidth="1"/>
    <col min="20" max="20" width="2.42578125" customWidth="1"/>
  </cols>
  <sheetData>
    <row r="2" spans="2:19" ht="37.5" customHeight="1">
      <c r="B2" s="258" t="s">
        <v>5398</v>
      </c>
      <c r="C2" s="259"/>
      <c r="D2" s="259"/>
      <c r="E2" s="259"/>
      <c r="F2" s="259"/>
      <c r="G2" s="260">
        <f>SUMIFS(Masterlist!$T:$T,Masterlist!$O:$O,'Uncollected Account'!$E2,Masterlist!$AF:$AF,"x",Masterlist!$AH:$AH,"&gt;"&amp;'Uncollected Account'!D$20)+SUMIFS(Masterlist!$T:$T,Masterlist!$O:$O,"FCC (PHILIPPINES) REPAIR",Masterlist!$AF:$AF,"x",Masterlist!$AH:$AH,"&gt;"&amp;'Uncollected Account'!D$20)+SUMIFS(Masterlist!$T:$T,Masterlist!$O:$O,"FCC (PHILIPPINES)-WAREHOUSING DIVISION",Masterlist!$AF:$AF,"x",Masterlist!$AH:$AH,"&gt;"&amp;'Uncollected Account'!D$20)</f>
        <v>0</v>
      </c>
      <c r="H2" s="228">
        <f>SUMIFS(Masterlist!$T:$T,Masterlist!$O:$O,'Uncollected Account'!$E2,Masterlist!$AF:$AF,"x",Masterlist!$AH:$AH,"&lt;="&amp;'Uncollected Account'!E$20)+SUMIFS(Masterlist!$T:$T,Masterlist!$O:$O,"FCC (PHILIPPINES) REPAIR",Masterlist!$AF:$AF,"x",Masterlist!$AH:$AH,"&lt;="&amp;'Uncollected Account'!E$20)+SUMIFS(Masterlist!$T:$T,Masterlist!$O:$O,"FCC (PHILIPPINES)-WAREHOUSING DIVISION",Masterlist!$AF:$AF,"x",Masterlist!$AH:$AH,"&gt;"&amp;'Uncollected Account'!E$20)-I2-J2</f>
        <v>0</v>
      </c>
      <c r="I2" s="228">
        <f>SUMIFS(Masterlist!$T:$T,Masterlist!$O:$O,'Uncollected Account'!$E2,Masterlist!$AF:$AF,"x",Masterlist!$AH:$AH,"&lt;="&amp;'Uncollected Account'!F$20)+SUMIFS(Masterlist!$T:$T,Masterlist!$O:$O,"FCC (PHILIPPINES) REPAIR",Masterlist!$AF:$AF,"x",Masterlist!$AH:$AH,"&lt;="&amp;'Uncollected Account'!F$20)+SUMIFS(Masterlist!$T:$T,Masterlist!$O:$O,"FCC (PHILIPPINES)-WAREHOUSING DIVISION",Masterlist!$AF:$AF,"x",Masterlist!$AH:$AH,"&gt;"&amp;'Uncollected Account'!F$20)-J2</f>
        <v>0</v>
      </c>
      <c r="J2" s="228">
        <f>SUMIFS(Masterlist!$T:$T,Masterlist!$O:$O,'Uncollected Account'!$E2,Masterlist!$AF:$AF,"x",Masterlist!$AH:$AH,"&lt;="&amp;'Uncollected Account'!G$20)+SUMIFS(Masterlist!$T:$T,Masterlist!$O:$O,"FCC (PHILIPPINES) REPAIR",Masterlist!$AF:$AF,"x",Masterlist!$AH:$AH,"&lt;="&amp;'Uncollected Account'!G$20)+SUMIFS(Masterlist!$T:$T,Masterlist!$O:$O,"FCC (PHILIPPINES)-WAREHOUSING DIVISION",Masterlist!$AF:$AF,"x",Masterlist!$AH:$AH,"&gt;"&amp;'Uncollected Account'!G$20)</f>
        <v>0</v>
      </c>
    </row>
    <row r="3" spans="2:19" ht="10.5" customHeight="1" thickBot="1">
      <c r="B3" s="250"/>
      <c r="G3" s="228"/>
      <c r="H3" s="228"/>
      <c r="I3" s="228"/>
      <c r="J3" s="228"/>
    </row>
    <row r="4" spans="2:19" ht="24.75" customHeight="1">
      <c r="B4" s="252" t="s">
        <v>5399</v>
      </c>
      <c r="C4" s="253"/>
      <c r="D4" s="253"/>
      <c r="E4" s="253"/>
      <c r="F4" s="253"/>
      <c r="G4" s="253"/>
      <c r="H4" s="253"/>
      <c r="I4" s="253"/>
      <c r="J4" s="253"/>
      <c r="K4" s="253"/>
      <c r="L4" s="253"/>
      <c r="M4" s="253"/>
      <c r="N4" s="253"/>
      <c r="O4" s="253"/>
      <c r="P4" s="253"/>
      <c r="Q4" s="253"/>
      <c r="R4" s="253"/>
      <c r="S4" s="254"/>
    </row>
    <row r="5" spans="2:19" ht="23.25" customHeight="1">
      <c r="B5" s="255"/>
      <c r="C5" s="256"/>
      <c r="D5" s="256"/>
      <c r="E5" s="256"/>
      <c r="F5" s="256"/>
      <c r="G5" s="256"/>
      <c r="H5" s="256"/>
      <c r="I5" s="256"/>
      <c r="J5" s="256"/>
      <c r="K5" s="256"/>
      <c r="L5" s="256"/>
      <c r="M5" s="256"/>
      <c r="N5" s="256"/>
      <c r="O5" s="256"/>
      <c r="P5" s="256"/>
      <c r="Q5" s="256"/>
      <c r="R5" s="256"/>
      <c r="S5" s="257"/>
    </row>
    <row r="6" spans="2:19" ht="23.25">
      <c r="B6" s="229"/>
      <c r="C6" s="230"/>
      <c r="D6" s="230"/>
      <c r="E6" s="230"/>
      <c r="F6" s="230"/>
      <c r="G6" s="231"/>
      <c r="H6" s="231"/>
      <c r="I6" s="231"/>
      <c r="J6" s="231"/>
      <c r="K6" s="232"/>
      <c r="L6" s="230"/>
      <c r="M6" s="230"/>
      <c r="N6" s="230"/>
      <c r="O6" s="230"/>
      <c r="P6" s="230"/>
      <c r="Q6" s="230"/>
      <c r="R6" s="230"/>
      <c r="S6" s="233"/>
    </row>
    <row r="7" spans="2:19" ht="23.25">
      <c r="B7" s="229"/>
      <c r="C7" s="230"/>
      <c r="D7" s="230"/>
      <c r="E7" s="230"/>
      <c r="F7" s="230"/>
      <c r="G7" s="231"/>
      <c r="H7" s="231"/>
      <c r="I7" s="231"/>
      <c r="J7" s="231"/>
      <c r="K7" s="232"/>
      <c r="L7" s="230"/>
      <c r="M7" s="230"/>
      <c r="N7" s="230"/>
      <c r="O7" s="230"/>
      <c r="P7" s="230"/>
      <c r="Q7" s="230"/>
      <c r="R7" s="230"/>
      <c r="S7" s="233"/>
    </row>
    <row r="8" spans="2:19" ht="23.25">
      <c r="B8" s="229"/>
      <c r="C8" s="230"/>
      <c r="D8" s="230"/>
      <c r="E8" s="230"/>
      <c r="F8" s="230"/>
      <c r="G8" s="231"/>
      <c r="H8" s="231"/>
      <c r="I8" s="231"/>
      <c r="J8" s="231"/>
      <c r="K8" s="232"/>
      <c r="L8" s="230"/>
      <c r="M8" s="230"/>
      <c r="N8" s="230"/>
      <c r="O8" s="230"/>
      <c r="P8" s="230"/>
      <c r="Q8" s="230"/>
      <c r="R8" s="230"/>
      <c r="S8" s="233"/>
    </row>
    <row r="9" spans="2:19" ht="23.25">
      <c r="B9" s="229"/>
      <c r="C9" s="230"/>
      <c r="D9" s="230"/>
      <c r="E9" s="230"/>
      <c r="F9" s="230"/>
      <c r="G9" s="231"/>
      <c r="H9" s="231"/>
      <c r="I9" s="231"/>
      <c r="J9" s="231"/>
      <c r="K9" s="232"/>
      <c r="L9" s="230"/>
      <c r="M9" s="230"/>
      <c r="N9" s="230"/>
      <c r="O9" s="230"/>
      <c r="P9" s="230"/>
      <c r="Q9" s="230"/>
      <c r="R9" s="230"/>
      <c r="S9" s="233"/>
    </row>
    <row r="10" spans="2:19" ht="23.25">
      <c r="B10" s="229"/>
      <c r="C10" s="230"/>
      <c r="D10" s="230"/>
      <c r="E10" s="230"/>
      <c r="F10" s="230"/>
      <c r="G10" s="231"/>
      <c r="H10" s="231"/>
      <c r="I10" s="231"/>
      <c r="J10" s="231"/>
      <c r="K10" s="232"/>
      <c r="L10" s="230"/>
      <c r="M10" s="230"/>
      <c r="N10" s="230"/>
      <c r="O10" s="230"/>
      <c r="P10" s="230"/>
      <c r="Q10" s="230"/>
      <c r="R10" s="230"/>
      <c r="S10" s="233"/>
    </row>
    <row r="11" spans="2:19" ht="23.25" customHeight="1">
      <c r="B11" s="229"/>
      <c r="C11" s="251"/>
      <c r="D11" s="251"/>
      <c r="E11" s="251"/>
      <c r="F11" s="251"/>
      <c r="G11" s="251"/>
      <c r="H11" s="251"/>
      <c r="I11" s="251"/>
      <c r="J11" s="251"/>
      <c r="K11" s="251"/>
      <c r="L11" s="251"/>
      <c r="M11" s="251"/>
      <c r="N11" s="251"/>
      <c r="O11" s="230"/>
      <c r="P11" s="230"/>
      <c r="Q11" s="230"/>
      <c r="R11" s="230"/>
      <c r="S11" s="233"/>
    </row>
    <row r="12" spans="2:19" ht="23.25" customHeight="1">
      <c r="B12" s="229"/>
      <c r="C12" s="251"/>
      <c r="D12" s="251"/>
      <c r="E12" s="251"/>
      <c r="F12" s="251"/>
      <c r="G12" s="251"/>
      <c r="H12" s="251"/>
      <c r="I12" s="251"/>
      <c r="J12" s="251"/>
      <c r="K12" s="251"/>
      <c r="L12" s="251"/>
      <c r="M12" s="251"/>
      <c r="N12" s="251"/>
      <c r="O12" s="230"/>
      <c r="P12" s="230"/>
      <c r="Q12" s="230"/>
      <c r="R12" s="230"/>
      <c r="S12" s="233"/>
    </row>
    <row r="13" spans="2:19" ht="23.25" customHeight="1">
      <c r="B13" s="928"/>
      <c r="C13" s="929"/>
      <c r="D13" s="929"/>
      <c r="E13" s="929"/>
      <c r="F13" s="929"/>
      <c r="G13" s="251"/>
      <c r="H13" s="251"/>
      <c r="I13" s="251"/>
      <c r="J13" s="251"/>
      <c r="K13" s="251"/>
      <c r="L13" s="251"/>
      <c r="M13" s="251"/>
      <c r="N13" s="251"/>
      <c r="O13" s="230"/>
      <c r="P13" s="230"/>
      <c r="Q13" s="230"/>
      <c r="R13" s="230"/>
      <c r="S13" s="233"/>
    </row>
    <row r="14" spans="2:19" ht="23.25" customHeight="1">
      <c r="B14" s="930"/>
      <c r="C14" s="929"/>
      <c r="D14" s="929"/>
      <c r="E14" s="929"/>
      <c r="F14" s="929"/>
      <c r="G14" s="251"/>
      <c r="H14" s="251"/>
      <c r="I14" s="251"/>
      <c r="J14" s="251"/>
      <c r="K14" s="251"/>
      <c r="L14" s="251"/>
      <c r="M14" s="251"/>
      <c r="N14" s="251"/>
      <c r="O14" s="230"/>
      <c r="P14" s="230"/>
      <c r="Q14" s="230"/>
      <c r="R14" s="230"/>
      <c r="S14" s="233"/>
    </row>
    <row r="15" spans="2:19" ht="24" thickBot="1">
      <c r="B15" s="234"/>
      <c r="C15" s="235"/>
      <c r="D15" s="235"/>
      <c r="E15" s="235"/>
      <c r="F15" s="235"/>
      <c r="G15" s="236"/>
      <c r="H15" s="236"/>
      <c r="I15" s="236"/>
      <c r="J15" s="236"/>
      <c r="K15" s="237"/>
      <c r="L15" s="235"/>
      <c r="M15" s="235"/>
      <c r="N15" s="235"/>
      <c r="O15" s="235"/>
      <c r="P15" s="235"/>
      <c r="Q15" s="235"/>
      <c r="R15" s="235"/>
      <c r="S15" s="238"/>
    </row>
    <row r="16" spans="2:19" ht="23.25">
      <c r="B16" s="216"/>
      <c r="G16" s="228"/>
      <c r="H16" s="228"/>
      <c r="I16" s="228"/>
      <c r="J16" s="228"/>
    </row>
    <row r="17" spans="2:11">
      <c r="B17" s="950" t="s">
        <v>5395</v>
      </c>
      <c r="C17" s="950" t="s">
        <v>5356</v>
      </c>
      <c r="D17" s="931" t="s">
        <v>5357</v>
      </c>
      <c r="E17" s="932"/>
      <c r="F17" s="932"/>
      <c r="G17" s="932"/>
      <c r="H17" s="933"/>
      <c r="I17" s="228"/>
      <c r="J17" s="228"/>
    </row>
    <row r="18" spans="2:11">
      <c r="B18" s="951"/>
      <c r="C18" s="951"/>
      <c r="D18" s="222" t="s">
        <v>5358</v>
      </c>
      <c r="E18" s="223" t="s">
        <v>5359</v>
      </c>
      <c r="F18" s="223" t="s">
        <v>5360</v>
      </c>
      <c r="G18" s="223" t="s">
        <v>5361</v>
      </c>
      <c r="H18" s="224" t="s">
        <v>1758</v>
      </c>
      <c r="I18" s="228"/>
      <c r="J18" s="228"/>
    </row>
    <row r="19" spans="2:11">
      <c r="B19" s="951"/>
      <c r="C19" s="952"/>
      <c r="D19" s="225" t="s">
        <v>5394</v>
      </c>
      <c r="E19" s="226" t="s">
        <v>5397</v>
      </c>
      <c r="F19" s="226" t="s">
        <v>5396</v>
      </c>
      <c r="G19" s="226" t="s">
        <v>5362</v>
      </c>
      <c r="H19" s="227"/>
      <c r="I19" s="228"/>
      <c r="J19" s="228"/>
    </row>
    <row r="20" spans="2:11" s="19" customFormat="1" ht="18" hidden="1" customHeight="1" outlineLevel="1">
      <c r="B20" s="215"/>
      <c r="C20" s="218"/>
      <c r="D20" s="356">
        <v>150</v>
      </c>
      <c r="E20" s="357">
        <v>150</v>
      </c>
      <c r="F20" s="358">
        <v>60</v>
      </c>
      <c r="G20" s="359">
        <v>30</v>
      </c>
      <c r="H20" s="217"/>
      <c r="I20" s="360">
        <f>SUMIFS(Masterlist!$T:$T,Masterlist!$O:$O,'Uncollected Account'!#REF!,Masterlist!$AF:$AF,"x",Masterlist!$AH:$AH,"&lt;="&amp;'Uncollected Account'!F$20)-J20</f>
        <v>0</v>
      </c>
      <c r="J20" s="360">
        <f>SUMIFS(Masterlist!$T:$T,Masterlist!$O:$O,'Uncollected Account'!#REF!,Masterlist!$AF:$AF,"x",Masterlist!$AH:$AH,"&lt;="&amp;'Uncollected Account'!G$20)</f>
        <v>0</v>
      </c>
      <c r="K20" s="243"/>
    </row>
    <row r="21" spans="2:11" s="19" customFormat="1" ht="23.25" customHeight="1" collapsed="1">
      <c r="B21" s="269" t="s">
        <v>31</v>
      </c>
      <c r="C21" s="269" t="s">
        <v>5341</v>
      </c>
      <c r="D21" s="270">
        <f ca="1">SUMIFS(Masterlist!$T:$T,Masterlist!$O:$O,'Uncollected Account'!$B21,Masterlist!$AF:$AF,"x",Masterlist!$AH:$AH,"&gt;"&amp;'Uncollected Account'!D$20)</f>
        <v>15982.954003072082</v>
      </c>
      <c r="E21" s="271">
        <f ca="1">SUMIFS(Masterlist!$T:$T,Masterlist!$O:$O,'Uncollected Account'!$B21,Masterlist!$AF:$AF,"x",Masterlist!$AH:$AH,"&lt;="&amp;'Uncollected Account'!E$20)-G21-F21</f>
        <v>47818.537956959997</v>
      </c>
      <c r="F21" s="271">
        <f ca="1">SUMIFS(Masterlist!$T:$T,Masterlist!$O:$O,'Uncollected Account'!$B21,Masterlist!$AF:$AF,"x",Masterlist!$AH:$AH,"&lt;="&amp;'Uncollected Account'!F$20)-G21</f>
        <v>22931.166256023709</v>
      </c>
      <c r="G21" s="271">
        <f ca="1">SUMIFS(Masterlist!$T:$T,Masterlist!$O:$O,'Uncollected Account'!$B21,Masterlist!$AF:$AF,"x",Masterlist!$AH:$AH,"&lt;="&amp;'Uncollected Account'!G$20)</f>
        <v>676.47058823529414</v>
      </c>
      <c r="H21" s="272">
        <f t="shared" ref="H21:H29" ca="1" si="0">SUM(D21:G21)</f>
        <v>87409.128804291089</v>
      </c>
      <c r="K21" s="243"/>
    </row>
    <row r="22" spans="2:11" s="19" customFormat="1" ht="23.25" customHeight="1" collapsed="1">
      <c r="B22" s="269" t="s">
        <v>40</v>
      </c>
      <c r="C22" s="269" t="s">
        <v>5348</v>
      </c>
      <c r="D22" s="270">
        <f ca="1">SUMIFS(Masterlist!$T:$T,Masterlist!$O:$O,'Uncollected Account'!$B22,Masterlist!$AF:$AF,"x",Masterlist!$AH:$AH,"&gt;"&amp;'Uncollected Account'!D$20)</f>
        <v>9645.9999999999982</v>
      </c>
      <c r="E22" s="271">
        <f ca="1">SUMIFS(Masterlist!$T:$T,Masterlist!$O:$O,'Uncollected Account'!$B22,Masterlist!$AF:$AF,"x",Masterlist!$AH:$AH,"&lt;="&amp;'Uncollected Account'!E$20)-G22-F22</f>
        <v>66505.099999999977</v>
      </c>
      <c r="F22" s="271">
        <f ca="1">SUMIFS(Masterlist!$T:$T,Masterlist!$O:$O,'Uncollected Account'!$B22,Masterlist!$AF:$AF,"x",Masterlist!$AH:$AH,"&lt;="&amp;'Uncollected Account'!F$20)-G22</f>
        <v>0</v>
      </c>
      <c r="G22" s="271">
        <f ca="1">SUMIFS(Masterlist!$T:$T,Masterlist!$O:$O,'Uncollected Account'!$B22,Masterlist!$AF:$AF,"x",Masterlist!$AH:$AH,"&lt;="&amp;'Uncollected Account'!G$20)</f>
        <v>4981.5</v>
      </c>
      <c r="H22" s="272">
        <f t="shared" ca="1" si="0"/>
        <v>81132.599999999977</v>
      </c>
      <c r="K22" s="243"/>
    </row>
    <row r="23" spans="2:11" s="19" customFormat="1" ht="23.25" customHeight="1">
      <c r="B23" s="269" t="s">
        <v>3291</v>
      </c>
      <c r="C23" s="269" t="s">
        <v>3291</v>
      </c>
      <c r="D23" s="270">
        <f ca="1">SUMIFS(Masterlist!$T:$T,Masterlist!$O:$O,'Uncollected Account'!$B23,Masterlist!$AF:$AF,"x",Masterlist!$AH:$AH,"&gt;"&amp;'Uncollected Account'!D$20)</f>
        <v>7187.9593076729852</v>
      </c>
      <c r="E23" s="271">
        <f ca="1">SUMIFS(Masterlist!$T:$T,Masterlist!$O:$O,'Uncollected Account'!$B23,Masterlist!$AF:$AF,"x",Masterlist!$AH:$AH,"&lt;="&amp;'Uncollected Account'!E$20)-G23-F23</f>
        <v>1492.8189537687394</v>
      </c>
      <c r="F23" s="271">
        <f ca="1">SUMIFS(Masterlist!$T:$T,Masterlist!$O:$O,'Uncollected Account'!$B23,Masterlist!$AF:$AF,"x",Masterlist!$AH:$AH,"&lt;="&amp;'Uncollected Account'!F$20)-G23</f>
        <v>4112.4674804882925</v>
      </c>
      <c r="G23" s="271">
        <f ca="1">SUMIFS(Masterlist!$T:$T,Masterlist!$O:$O,'Uncollected Account'!$B23,Masterlist!$AF:$AF,"x",Masterlist!$AH:$AH,"&lt;="&amp;'Uncollected Account'!G$20)</f>
        <v>1381.0289389067525</v>
      </c>
      <c r="H23" s="272">
        <f t="shared" ca="1" si="0"/>
        <v>14174.27468083677</v>
      </c>
      <c r="K23" s="243"/>
    </row>
    <row r="24" spans="2:11" s="19" customFormat="1" ht="23.25" customHeight="1">
      <c r="B24" s="269" t="s">
        <v>38</v>
      </c>
      <c r="C24" s="269" t="s">
        <v>5343</v>
      </c>
      <c r="D24" s="270">
        <f ca="1">SUMIFS(Masterlist!$T:$T,Masterlist!$O:$O,'Uncollected Account'!$B24,Masterlist!$AF:$AF,"x",Masterlist!$AH:$AH,"&gt;"&amp;'Uncollected Account'!D$20)</f>
        <v>0</v>
      </c>
      <c r="E24" s="271">
        <f ca="1">SUMIFS(Masterlist!$T:$T,Masterlist!$O:$O,'Uncollected Account'!$B24,Masterlist!$AF:$AF,"x",Masterlist!$AH:$AH,"&lt;="&amp;'Uncollected Account'!E$20)-G24-F24</f>
        <v>0</v>
      </c>
      <c r="F24" s="271">
        <f ca="1">SUMIFS(Masterlist!$T:$T,Masterlist!$O:$O,'Uncollected Account'!$B24,Masterlist!$AF:$AF,"x",Masterlist!$AH:$AH,"&lt;="&amp;'Uncollected Account'!F$20)-G24</f>
        <v>0</v>
      </c>
      <c r="G24" s="271">
        <f ca="1">SUMIFS(Masterlist!$T:$T,Masterlist!$O:$O,'Uncollected Account'!$B24,Masterlist!$AF:$AF,"x",Masterlist!$AH:$AH,"&lt;="&amp;'Uncollected Account'!G$20)</f>
        <v>7783</v>
      </c>
      <c r="H24" s="272">
        <f t="shared" ca="1" si="0"/>
        <v>7783</v>
      </c>
      <c r="K24" s="243"/>
    </row>
    <row r="25" spans="2:11" s="19" customFormat="1" ht="23.25" customHeight="1">
      <c r="B25" s="269" t="s">
        <v>39</v>
      </c>
      <c r="C25" s="269" t="s">
        <v>5352</v>
      </c>
      <c r="D25" s="270">
        <f ca="1">SUMIFS(Masterlist!$T:$T,Masterlist!$O:$O,'Uncollected Account'!$B25,Masterlist!$AF:$AF,"x",Masterlist!$AH:$AH,"&gt;"&amp;'Uncollected Account'!D$20)</f>
        <v>0</v>
      </c>
      <c r="E25" s="271">
        <f ca="1">SUMIFS(Masterlist!$T:$T,Masterlist!$O:$O,'Uncollected Account'!$B25,Masterlist!$AF:$AF,"x",Masterlist!$AH:$AH,"&lt;="&amp;'Uncollected Account'!E$20)-G25-F25</f>
        <v>0</v>
      </c>
      <c r="F25" s="271">
        <f ca="1">SUMIFS(Masterlist!$T:$T,Masterlist!$O:$O,'Uncollected Account'!$B25,Masterlist!$AF:$AF,"x",Masterlist!$AH:$AH,"&lt;="&amp;'Uncollected Account'!F$20)-G25</f>
        <v>0</v>
      </c>
      <c r="G25" s="271">
        <f ca="1">SUMIFS(Masterlist!$T:$T,Masterlist!$O:$O,'Uncollected Account'!$B25,Masterlist!$AF:$AF,"x",Masterlist!$AH:$AH,"&lt;="&amp;'Uncollected Account'!G$20)</f>
        <v>5125</v>
      </c>
      <c r="H25" s="272">
        <f ca="1">SUM(D25:G25)</f>
        <v>5125</v>
      </c>
      <c r="K25" s="243"/>
    </row>
    <row r="26" spans="2:11" s="19" customFormat="1" ht="23.25" customHeight="1">
      <c r="B26" s="269" t="s">
        <v>42</v>
      </c>
      <c r="C26" s="269" t="s">
        <v>5344</v>
      </c>
      <c r="D26" s="270">
        <f ca="1">SUMIFS(Masterlist!$T:$T,Masterlist!$O:$O,'Uncollected Account'!$B26,Masterlist!$AF:$AF,"x",Masterlist!$AH:$AH,"&gt;"&amp;'Uncollected Account'!D$20)</f>
        <v>0</v>
      </c>
      <c r="E26" s="271">
        <f ca="1">SUMIFS(Masterlist!$T:$T,Masterlist!$O:$O,'Uncollected Account'!$B26,Masterlist!$AF:$AF,"x",Masterlist!$AH:$AH,"&lt;="&amp;'Uncollected Account'!E$20)-G26-F26</f>
        <v>1450.5</v>
      </c>
      <c r="F26" s="271">
        <f ca="1">SUMIFS(Masterlist!$T:$T,Masterlist!$O:$O,'Uncollected Account'!$B26,Masterlist!$AF:$AF,"x",Masterlist!$AH:$AH,"&lt;="&amp;'Uncollected Account'!F$20)-G26</f>
        <v>0</v>
      </c>
      <c r="G26" s="271">
        <f ca="1">SUMIFS(Masterlist!$T:$T,Masterlist!$O:$O,'Uncollected Account'!$B26,Masterlist!$AF:$AF,"x",Masterlist!$AH:$AH,"&lt;="&amp;'Uncollected Account'!G$20)</f>
        <v>805</v>
      </c>
      <c r="H26" s="272">
        <f t="shared" ca="1" si="0"/>
        <v>2255.5</v>
      </c>
      <c r="K26" s="243"/>
    </row>
    <row r="27" spans="2:11" s="19" customFormat="1" ht="23.25" customHeight="1">
      <c r="B27" s="269" t="s">
        <v>5306</v>
      </c>
      <c r="C27" s="269" t="s">
        <v>5347</v>
      </c>
      <c r="D27" s="270">
        <f ca="1">SUMIFS(Masterlist!$T:$T,Masterlist!$O:$O,'Uncollected Account'!$B27,Masterlist!$AF:$AF,"x",Masterlist!$AH:$AH,"&gt;"&amp;'Uncollected Account'!D$20)</f>
        <v>0</v>
      </c>
      <c r="E27" s="271">
        <f ca="1">SUMIFS(Masterlist!$T:$T,Masterlist!$O:$O,'Uncollected Account'!$B27,Masterlist!$AF:$AF,"x",Masterlist!$AH:$AH,"&lt;="&amp;'Uncollected Account'!E$20)-G27-F27</f>
        <v>0</v>
      </c>
      <c r="F27" s="271">
        <f ca="1">SUMIFS(Masterlist!$T:$T,Masterlist!$O:$O,'Uncollected Account'!$B27,Masterlist!$AF:$AF,"x",Masterlist!$AH:$AH,"&lt;="&amp;'Uncollected Account'!F$20)-G27</f>
        <v>0</v>
      </c>
      <c r="G27" s="271">
        <f ca="1">SUMIFS(Masterlist!$T:$T,Masterlist!$O:$O,'Uncollected Account'!$B27,Masterlist!$AF:$AF,"x",Masterlist!$AH:$AH,"&lt;="&amp;'Uncollected Account'!G$20)</f>
        <v>460.78431372549022</v>
      </c>
      <c r="H27" s="272">
        <f t="shared" ca="1" si="0"/>
        <v>460.78431372549022</v>
      </c>
      <c r="K27" s="243"/>
    </row>
    <row r="28" spans="2:11" s="19" customFormat="1" ht="23.25" customHeight="1">
      <c r="B28" s="275" t="s">
        <v>32</v>
      </c>
      <c r="C28" s="275" t="s">
        <v>5340</v>
      </c>
      <c r="D28" s="276">
        <f ca="1">SUMIFS(Masterlist!$T:$T,Masterlist!$O:$O,'Uncollected Account'!$B28,Masterlist!$AF:$AF,"x",Masterlist!$AH:$AH,"&gt;"&amp;'Uncollected Account'!D$20)+SUMIFS(Masterlist!$T:$T,Masterlist!$O:$O,"FCC (PHILIPPINES) REPAIR",Masterlist!$AF:$AF,"x",Masterlist!$AH:$AH,"&gt;"&amp;'Uncollected Account'!D$20)+SUMIFS(Masterlist!$T:$T,Masterlist!$O:$O,"FCC (PHILIPPINES)-WAREHOUSING DIVISION",Masterlist!$AF:$AF,"x",Masterlist!$AH:$AH,"&gt;"&amp;'Uncollected Account'!D$20)</f>
        <v>0</v>
      </c>
      <c r="E28" s="277">
        <f ca="1">SUMIFS(Masterlist!$T:$T,Masterlist!$O:$O,'Uncollected Account'!$B28,Masterlist!$AF:$AF,"x",Masterlist!$AH:$AH,"&lt;="&amp;'Uncollected Account'!E$20)+SUMIFS(Masterlist!$T:$T,Masterlist!$O:$O,"FCC (PHILIPPINES) REPAIR",Masterlist!$AF:$AF,"x",Masterlist!$AH:$AH,"&lt;="&amp;'Uncollected Account'!E$20)+SUMIFS(Masterlist!$T:$T,Masterlist!$O:$O,"FCC (PHILIPPINES)-WAREHOUSING DIVISION",Masterlist!$AF:$AF,"x",Masterlist!$AH:$AH,"&gt;"&amp;'Uncollected Account'!E$20)-F28-G28</f>
        <v>0</v>
      </c>
      <c r="F28" s="277">
        <f ca="1">SUMIFS(Masterlist!$T:$T,Masterlist!$O:$O,'Uncollected Account'!$B28,Masterlist!$AF:$AF,"x",Masterlist!$AH:$AH,"&lt;="&amp;'Uncollected Account'!F$20)+SUMIFS(Masterlist!$T:$T,Masterlist!$O:$O,"FCC (PHILIPPINES) REPAIR",Masterlist!$AF:$AF,"x",Masterlist!$AH:$AH,"&lt;="&amp;'Uncollected Account'!F$20)+SUMIFS(Masterlist!$T:$T,Masterlist!$O:$O,"FCC (PHILIPPINES)-WAREHOUSING DIVISION",Masterlist!$AF:$AF,"x",Masterlist!$AH:$AH,"&gt;"&amp;'Uncollected Account'!F$20)-G28</f>
        <v>0</v>
      </c>
      <c r="G28" s="277">
        <f ca="1">SUMIFS(Masterlist!$T:$T,Masterlist!$O:$O,'Uncollected Account'!$B28,Masterlist!$AF:$AF,"x",Masterlist!$AH:$AH,"&lt;="&amp;'Uncollected Account'!G$20)+SUMIFS(Masterlist!$T:$T,Masterlist!$O:$O,"FCC (PHILIPPINES) REPAIR",Masterlist!$AF:$AF,"x",Masterlist!$AH:$AH,"&lt;="&amp;'Uncollected Account'!G$20)+SUMIFS(Masterlist!$T:$T,Masterlist!$O:$O,"FCC (PHILIPPINES)-WAREHOUSING DIVISION",Masterlist!$AF:$AF,"x",Masterlist!$AH:$AH,"&gt;"&amp;'Uncollected Account'!G$20)</f>
        <v>369.7749196141479</v>
      </c>
      <c r="H28" s="272">
        <f t="shared" ca="1" si="0"/>
        <v>369.7749196141479</v>
      </c>
      <c r="K28" s="243"/>
    </row>
    <row r="29" spans="2:11" s="19" customFormat="1" ht="23.25" customHeight="1" outlineLevel="1">
      <c r="B29" s="269" t="s">
        <v>33</v>
      </c>
      <c r="C29" s="269" t="s">
        <v>5342</v>
      </c>
      <c r="D29" s="270">
        <f>SUMIFS(Masterlist!$T:$T,Masterlist!$O:$O,'Uncollected Account'!$B29,Masterlist!$AF:$AF,"x",Masterlist!$AH:$AH,"&gt;"&amp;'Uncollected Account'!D$20)</f>
        <v>0</v>
      </c>
      <c r="E29" s="271">
        <f>SUMIFS(Masterlist!$T:$T,Masterlist!$O:$O,'Uncollected Account'!$B29,Masterlist!$AF:$AF,"x",Masterlist!$AH:$AH,"&lt;="&amp;'Uncollected Account'!E$20)-G29-F29</f>
        <v>0</v>
      </c>
      <c r="F29" s="271">
        <f>SUMIFS(Masterlist!$T:$T,Masterlist!$O:$O,'Uncollected Account'!$B29,Masterlist!$AF:$AF,"x",Masterlist!$AH:$AH,"&lt;="&amp;'Uncollected Account'!F$20)-G29</f>
        <v>0</v>
      </c>
      <c r="G29" s="271">
        <f>SUMIFS(Masterlist!$T:$T,Masterlist!$O:$O,'Uncollected Account'!$B29,Masterlist!$AF:$AF,"x",Masterlist!$AH:$AH,"&lt;="&amp;'Uncollected Account'!G$20)</f>
        <v>0</v>
      </c>
      <c r="H29" s="272">
        <f t="shared" si="0"/>
        <v>0</v>
      </c>
      <c r="K29" s="243"/>
    </row>
    <row r="30" spans="2:11" s="19" customFormat="1" ht="23.25" customHeight="1" outlineLevel="1">
      <c r="B30" s="269" t="s">
        <v>36</v>
      </c>
      <c r="C30" s="269" t="s">
        <v>36</v>
      </c>
      <c r="D30" s="270">
        <f>SUMIFS(Masterlist!$T:$T,Masterlist!$O:$O,'Uncollected Account'!$B30,Masterlist!$AF:$AF,"x",Masterlist!$AH:$AH,"&gt;"&amp;'Uncollected Account'!D$20)</f>
        <v>0</v>
      </c>
      <c r="E30" s="271">
        <f>SUMIFS(Masterlist!$T:$T,Masterlist!$O:$O,'Uncollected Account'!$B30,Masterlist!$AF:$AF,"x",Masterlist!$AH:$AH,"&lt;="&amp;'Uncollected Account'!E$20)-G30-F30</f>
        <v>0</v>
      </c>
      <c r="F30" s="271">
        <f>SUMIFS(Masterlist!$T:$T,Masterlist!$O:$O,'Uncollected Account'!$B30,Masterlist!$AF:$AF,"x",Masterlist!$AH:$AH,"&lt;="&amp;'Uncollected Account'!F$20)-G30</f>
        <v>0</v>
      </c>
      <c r="G30" s="271">
        <f>SUMIFS(Masterlist!$T:$T,Masterlist!$O:$O,'Uncollected Account'!$B30,Masterlist!$AF:$AF,"x",Masterlist!$AH:$AH,"&lt;="&amp;'Uncollected Account'!G$20)</f>
        <v>0</v>
      </c>
      <c r="H30" s="272">
        <f t="shared" ref="H30:H34" si="1">SUM(D30:G30)</f>
        <v>0</v>
      </c>
      <c r="K30" s="243"/>
    </row>
    <row r="31" spans="2:11" s="19" customFormat="1" ht="23.25" customHeight="1" outlineLevel="1">
      <c r="B31" s="269" t="s">
        <v>43</v>
      </c>
      <c r="C31" s="269" t="s">
        <v>5354</v>
      </c>
      <c r="D31" s="270">
        <f>SUMIFS(Masterlist!$T:$T,Masterlist!$O:$O,'Uncollected Account'!$B31,Masterlist!$AF:$AF,"x",Masterlist!$AH:$AH,"&gt;"&amp;'Uncollected Account'!D$20)</f>
        <v>0</v>
      </c>
      <c r="E31" s="271">
        <f>SUMIFS(Masterlist!$T:$T,Masterlist!$O:$O,'Uncollected Account'!$B31,Masterlist!$AF:$AF,"x",Masterlist!$AH:$AH,"&lt;="&amp;'Uncollected Account'!E$20)-G31-F31</f>
        <v>0</v>
      </c>
      <c r="F31" s="271">
        <f>SUMIFS(Masterlist!$T:$T,Masterlist!$O:$O,'Uncollected Account'!$B31,Masterlist!$AF:$AF,"x",Masterlist!$AH:$AH,"&lt;="&amp;'Uncollected Account'!F$20)-G31</f>
        <v>0</v>
      </c>
      <c r="G31" s="271">
        <f>SUMIFS(Masterlist!$T:$T,Masterlist!$O:$O,'Uncollected Account'!$B31,Masterlist!$AF:$AF,"x",Masterlist!$AH:$AH,"&lt;="&amp;'Uncollected Account'!G$20)</f>
        <v>0</v>
      </c>
      <c r="H31" s="272">
        <f t="shared" si="1"/>
        <v>0</v>
      </c>
      <c r="K31" s="243"/>
    </row>
    <row r="32" spans="2:11" s="19" customFormat="1" ht="23.25" customHeight="1" outlineLevel="1">
      <c r="B32" s="269" t="s">
        <v>3662</v>
      </c>
      <c r="C32" s="269" t="s">
        <v>5346</v>
      </c>
      <c r="D32" s="270">
        <f>SUMIFS(Masterlist!$T:$T,Masterlist!$O:$O,'Uncollected Account'!$B32,Masterlist!$AF:$AF,"x",Masterlist!$AH:$AH,"&gt;"&amp;'Uncollected Account'!D$20)</f>
        <v>0</v>
      </c>
      <c r="E32" s="271">
        <f>SUMIFS(Masterlist!$T:$T,Masterlist!$O:$O,'Uncollected Account'!$B32,Masterlist!$AF:$AF,"x",Masterlist!$AH:$AH,"&lt;="&amp;'Uncollected Account'!E$20)-G32-F32</f>
        <v>0</v>
      </c>
      <c r="F32" s="271">
        <f>SUMIFS(Masterlist!$T:$T,Masterlist!$O:$O,'Uncollected Account'!$B32,Masterlist!$AF:$AF,"x",Masterlist!$AH:$AH,"&lt;="&amp;'Uncollected Account'!F$20)-G32</f>
        <v>0</v>
      </c>
      <c r="G32" s="271">
        <f>SUMIFS(Masterlist!$T:$T,Masterlist!$O:$O,'Uncollected Account'!$B32,Masterlist!$AF:$AF,"x",Masterlist!$AH:$AH,"&lt;="&amp;'Uncollected Account'!G$20)</f>
        <v>0</v>
      </c>
      <c r="H32" s="272">
        <f t="shared" si="1"/>
        <v>0</v>
      </c>
      <c r="K32" s="243"/>
    </row>
    <row r="33" spans="2:19" s="19" customFormat="1" ht="23.25" customHeight="1" outlineLevel="1">
      <c r="B33" s="269" t="s">
        <v>2311</v>
      </c>
      <c r="C33" s="269" t="s">
        <v>5353</v>
      </c>
      <c r="D33" s="270">
        <f>SUMIFS(Masterlist!$T:$T,Masterlist!$O:$O,'Uncollected Account'!$B33,Masterlist!$AF:$AF,"x",Masterlist!$AH:$AH,"&gt;"&amp;'Uncollected Account'!D$20)</f>
        <v>0</v>
      </c>
      <c r="E33" s="271">
        <f>SUMIFS(Masterlist!$T:$T,Masterlist!$O:$O,'Uncollected Account'!$B33,Masterlist!$AF:$AF,"x",Masterlist!$AH:$AH,"&lt;="&amp;'Uncollected Account'!E$20)-G33-F33</f>
        <v>0</v>
      </c>
      <c r="F33" s="271">
        <f>SUMIFS(Masterlist!$T:$T,Masterlist!$O:$O,'Uncollected Account'!$B33,Masterlist!$AF:$AF,"x",Masterlist!$AH:$AH,"&lt;="&amp;'Uncollected Account'!F$20)-G33</f>
        <v>0</v>
      </c>
      <c r="G33" s="271">
        <f>SUMIFS(Masterlist!$T:$T,Masterlist!$O:$O,'Uncollected Account'!$B33,Masterlist!$AF:$AF,"x",Masterlist!$AH:$AH,"&lt;="&amp;'Uncollected Account'!G$20)</f>
        <v>0</v>
      </c>
      <c r="H33" s="272">
        <f t="shared" si="1"/>
        <v>0</v>
      </c>
      <c r="K33" s="243"/>
    </row>
    <row r="34" spans="2:19" s="19" customFormat="1" ht="23.25" customHeight="1" outlineLevel="1">
      <c r="B34" s="269" t="s">
        <v>678</v>
      </c>
      <c r="C34" s="269" t="s">
        <v>678</v>
      </c>
      <c r="D34" s="270">
        <f>SUMIFS(Masterlist!$T:$T,Masterlist!$O:$O,'Uncollected Account'!$B34,Masterlist!$AF:$AF,"x",Masterlist!$AH:$AH,"&gt;"&amp;'Uncollected Account'!D$20)</f>
        <v>0</v>
      </c>
      <c r="E34" s="271">
        <f>SUMIFS(Masterlist!$T:$T,Masterlist!$O:$O,'Uncollected Account'!$B34,Masterlist!$AF:$AF,"x",Masterlist!$AH:$AH,"&lt;="&amp;'Uncollected Account'!E$20)-G34-F34</f>
        <v>0</v>
      </c>
      <c r="F34" s="271">
        <f>SUMIFS(Masterlist!$T:$T,Masterlist!$O:$O,'Uncollected Account'!$B34,Masterlist!$AF:$AF,"x",Masterlist!$AH:$AH,"&lt;="&amp;'Uncollected Account'!F$20)-G34</f>
        <v>0</v>
      </c>
      <c r="G34" s="271">
        <f>SUMIFS(Masterlist!$T:$T,Masterlist!$O:$O,'Uncollected Account'!$B34,Masterlist!$AF:$AF,"x",Masterlist!$AH:$AH,"&lt;="&amp;'Uncollected Account'!G$20)</f>
        <v>0</v>
      </c>
      <c r="H34" s="272">
        <f t="shared" si="1"/>
        <v>0</v>
      </c>
      <c r="K34" s="243"/>
    </row>
    <row r="35" spans="2:19" s="19" customFormat="1" ht="23.25" customHeight="1" outlineLevel="1">
      <c r="B35" s="269" t="s">
        <v>41</v>
      </c>
      <c r="C35" s="269" t="s">
        <v>5345</v>
      </c>
      <c r="D35" s="270">
        <f>SUMIFS(Masterlist!$T:$T,Masterlist!$O:$O,'Uncollected Account'!$B35,Masterlist!$AF:$AF,"x",Masterlist!$AH:$AH,"&gt;"&amp;'Uncollected Account'!D$20)</f>
        <v>0</v>
      </c>
      <c r="E35" s="271">
        <f>SUMIFS(Masterlist!$T:$T,Masterlist!$O:$O,'Uncollected Account'!$B35,Masterlist!$AF:$AF,"x",Masterlist!$AH:$AH,"&lt;="&amp;'Uncollected Account'!E$20)-G35-F35</f>
        <v>0</v>
      </c>
      <c r="F35" s="271">
        <f>SUMIFS(Masterlist!$T:$T,Masterlist!$O:$O,'Uncollected Account'!$B35,Masterlist!$AF:$AF,"x",Masterlist!$AH:$AH,"&lt;="&amp;'Uncollected Account'!F$20)-G35</f>
        <v>0</v>
      </c>
      <c r="G35" s="271">
        <f>SUMIFS(Masterlist!$T:$T,Masterlist!$O:$O,'Uncollected Account'!$B35,Masterlist!$AF:$AF,"x",Masterlist!$AH:$AH,"&lt;="&amp;'Uncollected Account'!G$20)</f>
        <v>0</v>
      </c>
      <c r="H35" s="272">
        <f t="shared" ref="H35:H42" si="2">SUM(D35:G35)</f>
        <v>0</v>
      </c>
      <c r="K35" s="243"/>
    </row>
    <row r="36" spans="2:19" s="19" customFormat="1" ht="23.25" customHeight="1" outlineLevel="1">
      <c r="B36" s="269" t="s">
        <v>3334</v>
      </c>
      <c r="C36" s="269" t="s">
        <v>5349</v>
      </c>
      <c r="D36" s="270">
        <f>SUMIFS(Masterlist!$T:$T,Masterlist!$O:$O,'Uncollected Account'!$B36,Masterlist!$AF:$AF,"x",Masterlist!$AH:$AH,"&gt;"&amp;'Uncollected Account'!D$20)</f>
        <v>0</v>
      </c>
      <c r="E36" s="271">
        <f>SUMIFS(Masterlist!$T:$T,Masterlist!$O:$O,'Uncollected Account'!$B36,Masterlist!$AF:$AF,"x",Masterlist!$AH:$AH,"&lt;="&amp;'Uncollected Account'!E$20)-G36-F36</f>
        <v>0</v>
      </c>
      <c r="F36" s="271">
        <f>SUMIFS(Masterlist!$T:$T,Masterlist!$O:$O,'Uncollected Account'!$B36,Masterlist!$AF:$AF,"x",Masterlist!$AH:$AH,"&lt;="&amp;'Uncollected Account'!F$20)-G36</f>
        <v>0</v>
      </c>
      <c r="G36" s="271">
        <f>SUMIFS(Masterlist!$T:$T,Masterlist!$O:$O,'Uncollected Account'!$B36,Masterlist!$AF:$AF,"x",Masterlist!$AH:$AH,"&lt;="&amp;'Uncollected Account'!G$20)</f>
        <v>0</v>
      </c>
      <c r="H36" s="272">
        <f t="shared" si="2"/>
        <v>0</v>
      </c>
      <c r="K36" s="243"/>
    </row>
    <row r="37" spans="2:19" s="244" customFormat="1" ht="23.25" customHeight="1" outlineLevel="1">
      <c r="B37" s="269" t="s">
        <v>35</v>
      </c>
      <c r="C37" s="269" t="s">
        <v>5351</v>
      </c>
      <c r="D37" s="270">
        <f>SUMIFS(Masterlist!$T:$T,Masterlist!$O:$O,'Uncollected Account'!$B37,Masterlist!$AF:$AF,"x",Masterlist!$AH:$AH,"&gt;"&amp;'Uncollected Account'!D$20)</f>
        <v>0</v>
      </c>
      <c r="E37" s="271">
        <f>SUMIFS(Masterlist!$T:$T,Masterlist!$O:$O,'Uncollected Account'!$B37,Masterlist!$AF:$AF,"x",Masterlist!$AH:$AH,"&lt;="&amp;'Uncollected Account'!E$20)-G37-F37</f>
        <v>0</v>
      </c>
      <c r="F37" s="271">
        <f>SUMIFS(Masterlist!$T:$T,Masterlist!$O:$O,'Uncollected Account'!$B37,Masterlist!$AF:$AF,"x",Masterlist!$AH:$AH,"&lt;="&amp;'Uncollected Account'!F$20)-G37</f>
        <v>0</v>
      </c>
      <c r="G37" s="271">
        <f>SUMIFS(Masterlist!$T:$T,Masterlist!$O:$O,'Uncollected Account'!$B37,Masterlist!$AF:$AF,"x",Masterlist!$AH:$AH,"&lt;="&amp;'Uncollected Account'!G$20)</f>
        <v>0</v>
      </c>
      <c r="H37" s="272">
        <f t="shared" si="2"/>
        <v>0</v>
      </c>
    </row>
    <row r="38" spans="2:19" s="19" customFormat="1" ht="23.25" customHeight="1" outlineLevel="1">
      <c r="B38" s="269" t="s">
        <v>34</v>
      </c>
      <c r="C38" s="269" t="s">
        <v>34</v>
      </c>
      <c r="D38" s="270">
        <f>SUMIFS(Masterlist!$T:$T,Masterlist!$O:$O,'Uncollected Account'!$B38,Masterlist!$AF:$AF,"x",Masterlist!$AH:$AH,"&gt;"&amp;'Uncollected Account'!D$20)</f>
        <v>0</v>
      </c>
      <c r="E38" s="271">
        <f>SUMIFS(Masterlist!$T:$T,Masterlist!$O:$O,'Uncollected Account'!$B38,Masterlist!$AF:$AF,"x",Masterlist!$AH:$AH,"&lt;="&amp;'Uncollected Account'!E$20)-G38-F38</f>
        <v>0</v>
      </c>
      <c r="F38" s="271">
        <f>SUMIFS(Masterlist!$T:$T,Masterlist!$O:$O,'Uncollected Account'!$B38,Masterlist!$AF:$AF,"x",Masterlist!$AH:$AH,"&lt;="&amp;'Uncollected Account'!F$20)-G38</f>
        <v>0</v>
      </c>
      <c r="G38" s="271">
        <f>SUMIFS(Masterlist!$T:$T,Masterlist!$O:$O,'Uncollected Account'!$B38,Masterlist!$AF:$AF,"x",Masterlist!$AH:$AH,"&lt;="&amp;'Uncollected Account'!G$20)</f>
        <v>0</v>
      </c>
      <c r="H38" s="272">
        <f>SUM(D38:G38)</f>
        <v>0</v>
      </c>
      <c r="K38" s="243"/>
    </row>
    <row r="39" spans="2:19" s="19" customFormat="1" ht="23.25" customHeight="1" outlineLevel="1">
      <c r="B39" s="269" t="s">
        <v>3675</v>
      </c>
      <c r="C39" s="269" t="s">
        <v>5355</v>
      </c>
      <c r="D39" s="270">
        <f>SUMIFS(Masterlist!$T:$T,Masterlist!$O:$O,'Uncollected Account'!$B39,Masterlist!$AF:$AF,"x",Masterlist!$AH:$AH,"&gt;"&amp;'Uncollected Account'!D$20)</f>
        <v>0</v>
      </c>
      <c r="E39" s="271">
        <f>SUMIFS(Masterlist!$T:$T,Masterlist!$O:$O,'Uncollected Account'!$B39,Masterlist!$AF:$AF,"x",Masterlist!$AH:$AH,"&lt;="&amp;'Uncollected Account'!E$20)-G39-F39</f>
        <v>0</v>
      </c>
      <c r="F39" s="271">
        <f>SUMIFS(Masterlist!$T:$T,Masterlist!$O:$O,'Uncollected Account'!$B39,Masterlist!$AF:$AF,"x",Masterlist!$AH:$AH,"&lt;="&amp;'Uncollected Account'!F$20)-G39</f>
        <v>0</v>
      </c>
      <c r="G39" s="271">
        <f>SUMIFS(Masterlist!$T:$T,Masterlist!$O:$O,'Uncollected Account'!$B39,Masterlist!$AF:$AF,"x",Masterlist!$AH:$AH,"&lt;="&amp;'Uncollected Account'!G$20)</f>
        <v>0</v>
      </c>
      <c r="H39" s="272">
        <f t="shared" si="2"/>
        <v>0</v>
      </c>
      <c r="K39" s="243"/>
    </row>
    <row r="40" spans="2:19" s="19" customFormat="1" ht="23.25" customHeight="1" outlineLevel="1">
      <c r="B40" s="269" t="s">
        <v>37</v>
      </c>
      <c r="C40" s="269" t="s">
        <v>5344</v>
      </c>
      <c r="D40" s="270">
        <f>SUMIFS(Masterlist!$T:$T,Masterlist!$O:$O,'Uncollected Account'!$B40,Masterlist!$AF:$AF,"x",Masterlist!$AH:$AH,"&gt;"&amp;'Uncollected Account'!D$20)</f>
        <v>0</v>
      </c>
      <c r="E40" s="271">
        <f>SUMIFS(Masterlist!$T:$T,Masterlist!$O:$O,'Uncollected Account'!$B40,Masterlist!$AF:$AF,"x",Masterlist!$AH:$AH,"&lt;="&amp;'Uncollected Account'!E$20)-G40-F40</f>
        <v>0</v>
      </c>
      <c r="F40" s="271">
        <f>SUMIFS(Masterlist!$T:$T,Masterlist!$O:$O,'Uncollected Account'!$B40,Masterlist!$AF:$AF,"x",Masterlist!$AH:$AH,"&lt;="&amp;'Uncollected Account'!F$20)-G40</f>
        <v>0</v>
      </c>
      <c r="G40" s="271">
        <f>SUMIFS(Masterlist!$T:$T,Masterlist!$O:$O,'Uncollected Account'!$B40,Masterlist!$AF:$AF,"x",Masterlist!$AH:$AH,"&lt;="&amp;'Uncollected Account'!G$20)</f>
        <v>0</v>
      </c>
      <c r="H40" s="272">
        <f t="shared" si="2"/>
        <v>0</v>
      </c>
      <c r="K40" s="243"/>
    </row>
    <row r="41" spans="2:19" s="19" customFormat="1" ht="23.25" customHeight="1" outlineLevel="1">
      <c r="B41" s="269" t="s">
        <v>2089</v>
      </c>
      <c r="C41" s="269" t="s">
        <v>5350</v>
      </c>
      <c r="D41" s="270">
        <f>SUMIFS(Masterlist!$T:$T,Masterlist!$O:$O,'Uncollected Account'!$B41,Masterlist!$AF:$AF,"x",Masterlist!$AH:$AH,"&gt;"&amp;'Uncollected Account'!D$20)</f>
        <v>0</v>
      </c>
      <c r="E41" s="271">
        <f>SUMIFS(Masterlist!$T:$T,Masterlist!$O:$O,'Uncollected Account'!$B41,Masterlist!$AF:$AF,"x",Masterlist!$AH:$AH,"&lt;="&amp;'Uncollected Account'!E$20)-G41-F41</f>
        <v>0</v>
      </c>
      <c r="F41" s="271">
        <f>SUMIFS(Masterlist!$T:$T,Masterlist!$O:$O,'Uncollected Account'!$B41,Masterlist!$AF:$AF,"x",Masterlist!$AH:$AH,"&lt;="&amp;'Uncollected Account'!F$20)-G41</f>
        <v>0</v>
      </c>
      <c r="G41" s="271">
        <f>SUMIFS(Masterlist!$T:$T,Masterlist!$O:$O,'Uncollected Account'!$B41,Masterlist!$AF:$AF,"x",Masterlist!$AH:$AH,"&lt;="&amp;'Uncollected Account'!G$20)</f>
        <v>0</v>
      </c>
      <c r="H41" s="272">
        <f t="shared" si="2"/>
        <v>0</v>
      </c>
      <c r="K41" s="243"/>
    </row>
    <row r="42" spans="2:19" s="19" customFormat="1" ht="23.25" customHeight="1" outlineLevel="1" thickBot="1">
      <c r="B42" s="269" t="s">
        <v>46</v>
      </c>
      <c r="C42" s="269" t="s">
        <v>46</v>
      </c>
      <c r="D42" s="270">
        <f>SUMIFS(Masterlist!$T:$T,Masterlist!$O:$O,'Uncollected Account'!$B42,Masterlist!$AF:$AF,"x",Masterlist!$AH:$AH,"&gt;"&amp;'Uncollected Account'!D$20)</f>
        <v>0</v>
      </c>
      <c r="E42" s="271">
        <f>SUMIFS(Masterlist!$T:$T,Masterlist!$O:$O,'Uncollected Account'!$B42,Masterlist!$AF:$AF,"x",Masterlist!$AH:$AH,"&lt;="&amp;'Uncollected Account'!E$20)-G42-F42</f>
        <v>0</v>
      </c>
      <c r="F42" s="271">
        <f>SUMIFS(Masterlist!$T:$T,Masterlist!$O:$O,'Uncollected Account'!$B42,Masterlist!$AF:$AF,"x",Masterlist!$AH:$AH,"&lt;="&amp;'Uncollected Account'!F$20)-G42</f>
        <v>0</v>
      </c>
      <c r="G42" s="271">
        <f>SUMIFS(Masterlist!$T:$T,Masterlist!$O:$O,'Uncollected Account'!$B42,Masterlist!$AF:$AF,"x",Masterlist!$AH:$AH,"&lt;="&amp;'Uncollected Account'!G$20)</f>
        <v>0</v>
      </c>
      <c r="H42" s="272">
        <f t="shared" si="2"/>
        <v>0</v>
      </c>
      <c r="K42" s="243"/>
    </row>
    <row r="43" spans="2:19" s="19" customFormat="1" ht="23.25" customHeight="1" thickTop="1" thickBot="1">
      <c r="B43" s="273"/>
      <c r="C43" s="239" t="s">
        <v>4553</v>
      </c>
      <c r="D43" s="240">
        <f ca="1">SUM(D21:D42)</f>
        <v>32816.913310745069</v>
      </c>
      <c r="E43" s="241">
        <f t="shared" ref="E43:G43" ca="1" si="3">SUM(E21:E42)</f>
        <v>117266.95691072872</v>
      </c>
      <c r="F43" s="241">
        <f t="shared" ca="1" si="3"/>
        <v>27043.633736512002</v>
      </c>
      <c r="G43" s="241">
        <f t="shared" ca="1" si="3"/>
        <v>21582.558760481686</v>
      </c>
      <c r="H43" s="242">
        <f ca="1">SUM(H21:H42)</f>
        <v>198710.06271846744</v>
      </c>
      <c r="K43" s="243"/>
    </row>
    <row r="44" spans="2:19" ht="23.25" customHeight="1" thickTop="1"/>
    <row r="45" spans="2:19" ht="45" customHeight="1">
      <c r="J45" s="937" t="s">
        <v>1717</v>
      </c>
      <c r="K45" s="934" t="s">
        <v>5153</v>
      </c>
      <c r="L45" s="935"/>
      <c r="M45" s="936"/>
      <c r="N45" s="937" t="s">
        <v>5363</v>
      </c>
      <c r="O45" s="938"/>
      <c r="P45" s="939"/>
      <c r="Q45" s="925" t="s">
        <v>5366</v>
      </c>
      <c r="R45" s="926"/>
      <c r="S45" s="927"/>
    </row>
    <row r="46" spans="2:19" ht="48.75" customHeight="1">
      <c r="J46" s="940"/>
      <c r="K46" s="248" t="s">
        <v>5364</v>
      </c>
      <c r="L46" s="249" t="s">
        <v>5365</v>
      </c>
      <c r="M46" s="219" t="s">
        <v>1758</v>
      </c>
      <c r="N46" s="940"/>
      <c r="O46" s="941"/>
      <c r="P46" s="942"/>
      <c r="Q46" s="220" t="s">
        <v>61</v>
      </c>
      <c r="R46" s="221" t="s">
        <v>62</v>
      </c>
      <c r="S46" s="219" t="s">
        <v>63</v>
      </c>
    </row>
    <row r="47" spans="2:19" ht="60" customHeight="1">
      <c r="J47" s="367" t="s">
        <v>5348</v>
      </c>
      <c r="K47" s="368">
        <f ca="1">VLOOKUP($J47,$C:$D,2,0)</f>
        <v>9645.9999999999982</v>
      </c>
      <c r="L47" s="369">
        <f ca="1">VLOOKUP($J47,$C:$E,3,0)</f>
        <v>66505.099999999977</v>
      </c>
      <c r="M47" s="370">
        <f ca="1">SUM(K47:L47)</f>
        <v>76151.099999999977</v>
      </c>
      <c r="N47" s="944" t="s">
        <v>6742</v>
      </c>
      <c r="O47" s="945"/>
      <c r="P47" s="946"/>
      <c r="Q47" s="823"/>
      <c r="R47" s="824" t="s">
        <v>4551</v>
      </c>
      <c r="S47" s="371" t="s">
        <v>4551</v>
      </c>
    </row>
    <row r="48" spans="2:19" ht="60" customHeight="1">
      <c r="F48" s="245"/>
      <c r="G48" s="246"/>
      <c r="H48" s="246"/>
      <c r="J48" s="372" t="s">
        <v>5341</v>
      </c>
      <c r="K48" s="373">
        <f ca="1">VLOOKUP($J48,$C:$D,2,0)</f>
        <v>15982.954003072082</v>
      </c>
      <c r="L48" s="374">
        <f ca="1">VLOOKUP($J48,$C:$E,3,0)</f>
        <v>47818.537956959997</v>
      </c>
      <c r="M48" s="375">
        <f ca="1">SUM(K48:L48)</f>
        <v>63801.491960032079</v>
      </c>
      <c r="N48" s="956" t="s">
        <v>6743</v>
      </c>
      <c r="O48" s="957"/>
      <c r="P48" s="958"/>
      <c r="Q48" s="376"/>
      <c r="R48" s="377" t="s">
        <v>4551</v>
      </c>
      <c r="S48" s="378" t="s">
        <v>4551</v>
      </c>
    </row>
    <row r="49" spans="6:19" ht="78" customHeight="1">
      <c r="F49" s="245"/>
      <c r="G49" s="246"/>
      <c r="H49" s="246"/>
      <c r="J49" s="367" t="s">
        <v>3291</v>
      </c>
      <c r="K49" s="368">
        <f ca="1">VLOOKUP($J49,$C:$D,2,0)</f>
        <v>7187.9593076729852</v>
      </c>
      <c r="L49" s="369">
        <f ca="1">VLOOKUP($J49,$C:$E,3,0)</f>
        <v>1492.8189537687394</v>
      </c>
      <c r="M49" s="370">
        <f ca="1">SUM(K49:L49)</f>
        <v>8680.7782614417247</v>
      </c>
      <c r="N49" s="953" t="s">
        <v>6741</v>
      </c>
      <c r="O49" s="954"/>
      <c r="P49" s="955"/>
      <c r="Q49" s="823"/>
      <c r="R49" s="824" t="s">
        <v>4551</v>
      </c>
      <c r="S49" s="371" t="s">
        <v>4551</v>
      </c>
    </row>
    <row r="50" spans="6:19" ht="78" customHeight="1">
      <c r="F50" s="245"/>
      <c r="G50" s="246"/>
      <c r="H50" s="246"/>
      <c r="J50" s="825" t="s">
        <v>5344</v>
      </c>
      <c r="K50" s="826">
        <f ca="1">VLOOKUP($J50,$C:$D,2,0)</f>
        <v>0</v>
      </c>
      <c r="L50" s="827">
        <f ca="1">VLOOKUP($J50,$C:$E,3,0)</f>
        <v>1450.5</v>
      </c>
      <c r="M50" s="828">
        <f ca="1">SUM(K50:L50)</f>
        <v>1450.5</v>
      </c>
      <c r="N50" s="947" t="s">
        <v>6740</v>
      </c>
      <c r="O50" s="948"/>
      <c r="P50" s="949"/>
      <c r="Q50" s="829"/>
      <c r="R50" s="830" t="s">
        <v>4551</v>
      </c>
      <c r="S50" s="831"/>
    </row>
    <row r="51" spans="6:19" ht="69" customHeight="1">
      <c r="F51" s="245"/>
      <c r="G51" s="247"/>
      <c r="H51" s="247"/>
      <c r="J51" s="832"/>
      <c r="K51" s="833"/>
      <c r="L51" s="833"/>
      <c r="M51" s="833"/>
      <c r="N51" s="945"/>
      <c r="O51" s="945"/>
      <c r="P51" s="945"/>
      <c r="Q51" s="834"/>
      <c r="R51" s="834"/>
      <c r="S51" s="835"/>
    </row>
    <row r="52" spans="6:19" ht="50.25" customHeight="1">
      <c r="G52" s="943"/>
      <c r="H52" s="943"/>
    </row>
    <row r="54" spans="6:19" ht="28.5" customHeight="1"/>
    <row r="55" spans="6:19" ht="30" customHeight="1">
      <c r="J55" s="19"/>
      <c r="K55" s="19"/>
      <c r="L55" s="19"/>
      <c r="M55" s="19"/>
      <c r="N55" s="19"/>
      <c r="O55" s="19"/>
      <c r="P55" s="19"/>
      <c r="Q55" s="19"/>
      <c r="R55" s="19"/>
      <c r="S55" s="19"/>
    </row>
    <row r="56" spans="6:19" s="19" customFormat="1" ht="81" customHeight="1"/>
    <row r="57" spans="6:19" s="19" customFormat="1" ht="50.25" customHeight="1"/>
    <row r="58" spans="6:19" s="19" customFormat="1" ht="50.25" customHeight="1"/>
    <row r="59" spans="6:19" s="19" customFormat="1" ht="50.25" customHeight="1">
      <c r="J59"/>
      <c r="K59" s="161"/>
      <c r="L59"/>
      <c r="M59"/>
      <c r="N59"/>
      <c r="O59"/>
      <c r="P59"/>
      <c r="Q59"/>
      <c r="R59"/>
      <c r="S59"/>
    </row>
  </sheetData>
  <sortState ref="E5:N27">
    <sortCondition descending="1" ref="K5:K27"/>
  </sortState>
  <mergeCells count="14">
    <mergeCell ref="G52:H52"/>
    <mergeCell ref="N47:P47"/>
    <mergeCell ref="N50:P50"/>
    <mergeCell ref="B17:B19"/>
    <mergeCell ref="C17:C19"/>
    <mergeCell ref="N49:P49"/>
    <mergeCell ref="N51:P51"/>
    <mergeCell ref="N48:P48"/>
    <mergeCell ref="Q45:S45"/>
    <mergeCell ref="B13:F14"/>
    <mergeCell ref="D17:H17"/>
    <mergeCell ref="K45:M45"/>
    <mergeCell ref="N45:P46"/>
    <mergeCell ref="J45:J46"/>
  </mergeCells>
  <pageMargins left="0.7" right="0.7" top="0.75" bottom="0.75" header="0.3" footer="0.3"/>
  <pageSetup scale="31"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6600"/>
  </sheetPr>
  <dimension ref="A1:BN51"/>
  <sheetViews>
    <sheetView showGridLines="0" zoomScale="85" zoomScaleNormal="85" workbookViewId="0">
      <pane xSplit="1" topLeftCell="AU1" activePane="topRight" state="frozen"/>
      <selection activeCell="K44" sqref="K44"/>
      <selection pane="topRight" activeCell="BQ15" sqref="BQ15"/>
    </sheetView>
  </sheetViews>
  <sheetFormatPr defaultRowHeight="15" outlineLevelRow="1" outlineLevelCol="1"/>
  <cols>
    <col min="1" max="1" width="23.28515625" style="115" customWidth="1"/>
    <col min="2" max="11" width="11" style="161" hidden="1" customWidth="1" outlineLevel="1"/>
    <col min="12" max="31" width="11" hidden="1" customWidth="1" outlineLevel="1"/>
    <col min="32" max="32" width="11" customWidth="1" collapsed="1"/>
    <col min="33" max="66" width="11" customWidth="1"/>
  </cols>
  <sheetData>
    <row r="1" spans="1:12" ht="7.5" customHeight="1"/>
    <row r="2" spans="1:12" ht="30" customHeight="1">
      <c r="A2" s="959" t="s">
        <v>4676</v>
      </c>
      <c r="B2" s="959"/>
      <c r="C2" s="959"/>
      <c r="D2" s="163"/>
      <c r="G2" s="162"/>
      <c r="H2" s="163"/>
      <c r="I2" s="163"/>
    </row>
    <row r="3" spans="1:12" s="10" customFormat="1" ht="15" customHeight="1">
      <c r="A3" s="116"/>
      <c r="B3" s="162"/>
      <c r="C3" s="163"/>
      <c r="D3" s="163"/>
      <c r="E3" s="163"/>
      <c r="F3" s="163"/>
      <c r="G3" s="162"/>
      <c r="H3" s="163"/>
      <c r="I3" s="163"/>
      <c r="J3" s="163"/>
      <c r="K3" s="163"/>
    </row>
    <row r="4" spans="1:12" s="10" customFormat="1" ht="15" customHeight="1">
      <c r="A4" s="116"/>
      <c r="B4" s="162"/>
      <c r="C4" s="163"/>
      <c r="D4" s="163"/>
      <c r="E4" s="163"/>
      <c r="F4" s="163"/>
      <c r="G4" s="162"/>
      <c r="H4" s="163"/>
      <c r="I4" s="163"/>
      <c r="J4" s="163"/>
      <c r="K4" s="163"/>
    </row>
    <row r="5" spans="1:12" s="10" customFormat="1" ht="15" customHeight="1">
      <c r="A5" s="116"/>
      <c r="B5" s="162"/>
      <c r="C5" s="163"/>
      <c r="D5" s="163"/>
      <c r="E5" s="163"/>
      <c r="F5" s="163"/>
      <c r="G5" s="162"/>
      <c r="H5" s="163"/>
      <c r="I5" s="163"/>
      <c r="J5" s="163"/>
      <c r="K5" s="163"/>
    </row>
    <row r="6" spans="1:12" s="10" customFormat="1" ht="15" customHeight="1">
      <c r="A6" s="116"/>
      <c r="B6" s="162"/>
      <c r="C6" s="163"/>
      <c r="D6" s="163"/>
      <c r="E6" s="163"/>
      <c r="F6" s="163"/>
      <c r="G6" s="162"/>
      <c r="H6" s="163"/>
      <c r="I6" s="163"/>
      <c r="J6" s="163"/>
      <c r="K6" s="163"/>
    </row>
    <row r="7" spans="1:12" s="10" customFormat="1" ht="15" customHeight="1">
      <c r="A7" s="116"/>
      <c r="B7" s="162"/>
      <c r="C7" s="163"/>
      <c r="D7" s="163"/>
      <c r="E7" s="163"/>
      <c r="F7" s="163"/>
      <c r="G7" s="162"/>
      <c r="H7" s="163"/>
      <c r="I7" s="163"/>
      <c r="J7" s="163"/>
      <c r="K7" s="163"/>
    </row>
    <row r="8" spans="1:12" s="10" customFormat="1" ht="15" customHeight="1">
      <c r="A8" s="116"/>
      <c r="B8" s="162"/>
      <c r="C8" s="163"/>
      <c r="D8" s="163"/>
      <c r="E8" s="163"/>
      <c r="F8" s="163"/>
      <c r="G8" s="162"/>
      <c r="H8" s="163"/>
      <c r="I8" s="163"/>
      <c r="J8" s="163"/>
      <c r="K8" s="163" t="s">
        <v>4687</v>
      </c>
    </row>
    <row r="9" spans="1:12" s="10" customFormat="1" ht="15" customHeight="1">
      <c r="A9" s="116"/>
      <c r="B9" s="162"/>
      <c r="C9" s="163"/>
      <c r="D9" s="163"/>
      <c r="E9" s="163"/>
      <c r="F9" s="163"/>
      <c r="G9" s="162"/>
      <c r="H9" s="163"/>
      <c r="I9" s="163"/>
      <c r="J9" s="163"/>
      <c r="K9" s="163"/>
    </row>
    <row r="10" spans="1:12" s="10" customFormat="1" ht="15" customHeight="1">
      <c r="A10" s="116"/>
      <c r="B10" s="162"/>
      <c r="C10" s="163"/>
      <c r="D10" s="163"/>
      <c r="E10" s="163"/>
      <c r="F10" s="163"/>
      <c r="G10" s="162"/>
      <c r="H10" s="163"/>
      <c r="I10" s="163"/>
      <c r="J10" s="163"/>
      <c r="K10" s="163"/>
    </row>
    <row r="11" spans="1:12" s="10" customFormat="1" ht="15" customHeight="1">
      <c r="A11" s="116"/>
      <c r="B11" s="162"/>
      <c r="C11" s="163"/>
      <c r="D11" s="163"/>
      <c r="E11" s="163"/>
      <c r="F11" s="163"/>
      <c r="G11" s="162"/>
      <c r="H11" s="163"/>
      <c r="I11" s="163"/>
      <c r="J11" s="163"/>
      <c r="K11" s="163"/>
    </row>
    <row r="12" spans="1:12" s="10" customFormat="1" ht="15" customHeight="1">
      <c r="A12" s="116"/>
      <c r="B12" s="162"/>
      <c r="C12" s="163"/>
      <c r="D12" s="163"/>
      <c r="E12" s="163"/>
      <c r="F12" s="163"/>
      <c r="G12" s="162"/>
      <c r="H12" s="163"/>
      <c r="I12" s="163"/>
      <c r="J12" s="163" t="s">
        <v>4684</v>
      </c>
      <c r="K12" s="163"/>
    </row>
    <row r="13" spans="1:12" s="10" customFormat="1" ht="15" customHeight="1">
      <c r="A13" s="116"/>
      <c r="B13" s="162"/>
      <c r="C13" s="163"/>
      <c r="D13" s="163"/>
      <c r="E13" s="163"/>
      <c r="F13" s="163"/>
      <c r="G13" s="162"/>
      <c r="H13" s="163"/>
      <c r="I13" s="163"/>
      <c r="J13" s="163"/>
      <c r="K13" s="163"/>
    </row>
    <row r="14" spans="1:12" s="10" customFormat="1" ht="15" customHeight="1">
      <c r="A14" s="116"/>
      <c r="B14" s="162"/>
      <c r="C14" s="163"/>
      <c r="D14" s="163"/>
      <c r="E14" s="163"/>
      <c r="F14" s="163"/>
      <c r="G14" s="162"/>
      <c r="H14" s="163"/>
      <c r="I14" s="163"/>
      <c r="J14" s="163"/>
      <c r="K14" s="163"/>
    </row>
    <row r="15" spans="1:12" s="10" customFormat="1" ht="15" customHeight="1">
      <c r="A15" s="116"/>
      <c r="B15" s="162"/>
      <c r="C15" s="163"/>
      <c r="D15" s="163"/>
      <c r="E15" s="163"/>
      <c r="F15" s="163"/>
      <c r="G15" s="162"/>
      <c r="H15" s="163"/>
      <c r="I15" s="163"/>
      <c r="J15" s="163"/>
      <c r="K15" s="163"/>
    </row>
    <row r="16" spans="1:12" s="10" customFormat="1" ht="15" customHeight="1">
      <c r="A16" s="116"/>
      <c r="B16" s="162"/>
      <c r="C16" s="163"/>
      <c r="D16" s="163"/>
      <c r="E16" s="163"/>
      <c r="F16" s="163"/>
      <c r="G16" s="162"/>
      <c r="H16" s="163"/>
      <c r="I16" s="163"/>
      <c r="J16" s="163"/>
      <c r="K16" s="163"/>
      <c r="L16" s="10" t="s">
        <v>4685</v>
      </c>
    </row>
    <row r="17" spans="1:66" s="10" customFormat="1" ht="15" customHeight="1">
      <c r="A17" s="116"/>
      <c r="B17" s="162"/>
      <c r="C17" s="163"/>
      <c r="D17" s="163"/>
      <c r="E17" s="163"/>
      <c r="F17" s="163"/>
      <c r="G17" s="162"/>
      <c r="H17" s="163"/>
      <c r="I17" s="163"/>
      <c r="J17" s="163"/>
      <c r="K17" s="163"/>
    </row>
    <row r="18" spans="1:66" s="10" customFormat="1" ht="15" customHeight="1">
      <c r="A18" s="116"/>
      <c r="B18" s="162"/>
      <c r="C18" s="163"/>
      <c r="D18" s="163"/>
      <c r="E18" s="163"/>
      <c r="F18" s="163"/>
      <c r="G18" s="162"/>
      <c r="H18" s="163"/>
      <c r="I18" s="163"/>
      <c r="J18" s="163"/>
      <c r="K18" s="163"/>
    </row>
    <row r="19" spans="1:66" s="10" customFormat="1" ht="15" customHeight="1">
      <c r="A19" s="960" t="s">
        <v>30</v>
      </c>
      <c r="B19" s="962">
        <v>44105</v>
      </c>
      <c r="C19" s="963"/>
      <c r="D19" s="963"/>
      <c r="E19" s="964"/>
      <c r="F19" s="165"/>
      <c r="G19" s="962">
        <v>44136</v>
      </c>
      <c r="H19" s="963"/>
      <c r="I19" s="963"/>
      <c r="J19" s="964"/>
      <c r="K19" s="165"/>
      <c r="L19" s="962">
        <v>44166</v>
      </c>
      <c r="M19" s="963"/>
      <c r="N19" s="963"/>
      <c r="O19" s="964"/>
      <c r="P19" s="165"/>
      <c r="Q19" s="962">
        <v>44197</v>
      </c>
      <c r="R19" s="963"/>
      <c r="S19" s="963"/>
      <c r="T19" s="964"/>
      <c r="U19" s="165"/>
      <c r="V19" s="962">
        <v>44228</v>
      </c>
      <c r="W19" s="963"/>
      <c r="X19" s="963"/>
      <c r="Y19" s="964"/>
      <c r="Z19" s="165"/>
      <c r="AA19" s="962">
        <v>44256</v>
      </c>
      <c r="AB19" s="963"/>
      <c r="AC19" s="963"/>
      <c r="AD19" s="964"/>
      <c r="AE19" s="165"/>
      <c r="AF19" s="962">
        <v>44287</v>
      </c>
      <c r="AG19" s="963"/>
      <c r="AH19" s="963"/>
      <c r="AI19" s="964"/>
      <c r="AJ19" s="165"/>
      <c r="AK19" s="962">
        <v>44317</v>
      </c>
      <c r="AL19" s="963"/>
      <c r="AM19" s="963"/>
      <c r="AN19" s="964"/>
      <c r="AO19" s="165"/>
      <c r="AP19" s="962">
        <v>44348</v>
      </c>
      <c r="AQ19" s="963"/>
      <c r="AR19" s="963"/>
      <c r="AS19" s="964"/>
      <c r="AT19" s="165"/>
      <c r="AU19" s="962">
        <v>44378</v>
      </c>
      <c r="AV19" s="963"/>
      <c r="AW19" s="963"/>
      <c r="AX19" s="964"/>
      <c r="AY19" s="165"/>
      <c r="AZ19" s="962">
        <v>44409</v>
      </c>
      <c r="BA19" s="963"/>
      <c r="BB19" s="963"/>
      <c r="BC19" s="964"/>
      <c r="BD19" s="165"/>
      <c r="BE19" s="962">
        <v>44440</v>
      </c>
      <c r="BF19" s="963"/>
      <c r="BG19" s="963"/>
      <c r="BH19" s="964"/>
      <c r="BI19" s="165"/>
      <c r="BJ19" s="962">
        <v>44470</v>
      </c>
      <c r="BK19" s="963"/>
      <c r="BL19" s="963"/>
      <c r="BM19" s="964"/>
      <c r="BN19" s="165"/>
    </row>
    <row r="20" spans="1:66" s="10" customFormat="1" ht="15" customHeight="1">
      <c r="A20" s="961"/>
      <c r="B20" s="167" t="s">
        <v>4677</v>
      </c>
      <c r="C20" s="168" t="s">
        <v>4678</v>
      </c>
      <c r="D20" s="168" t="s">
        <v>4679</v>
      </c>
      <c r="E20" s="168" t="s">
        <v>4680</v>
      </c>
      <c r="F20" s="179" t="s">
        <v>4682</v>
      </c>
      <c r="G20" s="167" t="s">
        <v>4677</v>
      </c>
      <c r="H20" s="168" t="s">
        <v>4678</v>
      </c>
      <c r="I20" s="168" t="s">
        <v>4679</v>
      </c>
      <c r="J20" s="168" t="s">
        <v>4680</v>
      </c>
      <c r="K20" s="179" t="s">
        <v>4682</v>
      </c>
      <c r="L20" s="167" t="s">
        <v>4677</v>
      </c>
      <c r="M20" s="168" t="s">
        <v>4678</v>
      </c>
      <c r="N20" s="168" t="s">
        <v>4679</v>
      </c>
      <c r="O20" s="168" t="s">
        <v>4680</v>
      </c>
      <c r="P20" s="179" t="s">
        <v>4682</v>
      </c>
      <c r="Q20" s="167" t="s">
        <v>4677</v>
      </c>
      <c r="R20" s="168" t="s">
        <v>4678</v>
      </c>
      <c r="S20" s="168" t="s">
        <v>4679</v>
      </c>
      <c r="T20" s="168" t="s">
        <v>4680</v>
      </c>
      <c r="U20" s="179" t="s">
        <v>4682</v>
      </c>
      <c r="V20" s="167" t="s">
        <v>4677</v>
      </c>
      <c r="W20" s="168" t="s">
        <v>4678</v>
      </c>
      <c r="X20" s="168" t="s">
        <v>4679</v>
      </c>
      <c r="Y20" s="168" t="s">
        <v>4680</v>
      </c>
      <c r="Z20" s="179" t="s">
        <v>4682</v>
      </c>
      <c r="AA20" s="167" t="s">
        <v>4677</v>
      </c>
      <c r="AB20" s="168" t="s">
        <v>4678</v>
      </c>
      <c r="AC20" s="168" t="s">
        <v>4679</v>
      </c>
      <c r="AD20" s="168" t="s">
        <v>4680</v>
      </c>
      <c r="AE20" s="179" t="s">
        <v>4682</v>
      </c>
      <c r="AF20" s="167" t="s">
        <v>4677</v>
      </c>
      <c r="AG20" s="168" t="s">
        <v>4678</v>
      </c>
      <c r="AH20" s="168" t="s">
        <v>4679</v>
      </c>
      <c r="AI20" s="168" t="s">
        <v>4680</v>
      </c>
      <c r="AJ20" s="179" t="s">
        <v>4682</v>
      </c>
      <c r="AK20" s="167" t="s">
        <v>4677</v>
      </c>
      <c r="AL20" s="168" t="s">
        <v>4678</v>
      </c>
      <c r="AM20" s="168" t="s">
        <v>4679</v>
      </c>
      <c r="AN20" s="168" t="s">
        <v>4680</v>
      </c>
      <c r="AO20" s="179" t="s">
        <v>4682</v>
      </c>
      <c r="AP20" s="167" t="s">
        <v>4677</v>
      </c>
      <c r="AQ20" s="168" t="s">
        <v>4678</v>
      </c>
      <c r="AR20" s="168" t="s">
        <v>4679</v>
      </c>
      <c r="AS20" s="168" t="s">
        <v>4680</v>
      </c>
      <c r="AT20" s="179" t="s">
        <v>4682</v>
      </c>
      <c r="AU20" s="167" t="s">
        <v>4677</v>
      </c>
      <c r="AV20" s="168" t="s">
        <v>4678</v>
      </c>
      <c r="AW20" s="168" t="s">
        <v>4679</v>
      </c>
      <c r="AX20" s="168" t="s">
        <v>4680</v>
      </c>
      <c r="AY20" s="179" t="s">
        <v>4682</v>
      </c>
      <c r="AZ20" s="167" t="s">
        <v>4677</v>
      </c>
      <c r="BA20" s="168" t="s">
        <v>4678</v>
      </c>
      <c r="BB20" s="168" t="s">
        <v>4679</v>
      </c>
      <c r="BC20" s="168" t="s">
        <v>4680</v>
      </c>
      <c r="BD20" s="179" t="s">
        <v>4682</v>
      </c>
      <c r="BE20" s="167" t="s">
        <v>4677</v>
      </c>
      <c r="BF20" s="168" t="s">
        <v>4678</v>
      </c>
      <c r="BG20" s="168" t="s">
        <v>4679</v>
      </c>
      <c r="BH20" s="168" t="s">
        <v>4680</v>
      </c>
      <c r="BI20" s="179" t="s">
        <v>4682</v>
      </c>
      <c r="BJ20" s="167" t="s">
        <v>4677</v>
      </c>
      <c r="BK20" s="168" t="s">
        <v>4678</v>
      </c>
      <c r="BL20" s="168" t="s">
        <v>4679</v>
      </c>
      <c r="BM20" s="168" t="s">
        <v>4680</v>
      </c>
      <c r="BN20" s="179" t="s">
        <v>4682</v>
      </c>
    </row>
    <row r="21" spans="1:66" s="10" customFormat="1" ht="15" customHeight="1" outlineLevel="1">
      <c r="A21" s="182"/>
      <c r="B21" s="180">
        <v>44113</v>
      </c>
      <c r="C21" s="181">
        <v>44120</v>
      </c>
      <c r="D21" s="181">
        <v>44127</v>
      </c>
      <c r="E21" s="181">
        <v>44135</v>
      </c>
      <c r="F21" s="183"/>
      <c r="G21" s="180">
        <v>44147</v>
      </c>
      <c r="H21" s="181">
        <v>44154</v>
      </c>
      <c r="I21" s="181">
        <v>44161</v>
      </c>
      <c r="J21" s="181">
        <v>44165</v>
      </c>
      <c r="K21" s="184"/>
      <c r="L21" s="180">
        <v>44175</v>
      </c>
      <c r="M21" s="181">
        <v>44182</v>
      </c>
      <c r="N21" s="181">
        <v>44189</v>
      </c>
      <c r="O21" s="181">
        <v>44196</v>
      </c>
      <c r="P21" s="184"/>
      <c r="Q21" s="180">
        <v>44204</v>
      </c>
      <c r="R21" s="181">
        <v>44211</v>
      </c>
      <c r="S21" s="181">
        <v>44218</v>
      </c>
      <c r="T21" s="181">
        <v>44225</v>
      </c>
      <c r="U21" s="184"/>
      <c r="V21" s="180">
        <v>44232</v>
      </c>
      <c r="W21" s="181">
        <v>44239</v>
      </c>
      <c r="X21" s="181">
        <v>44246</v>
      </c>
      <c r="Y21" s="181">
        <v>44255</v>
      </c>
      <c r="Z21" s="184"/>
      <c r="AA21" s="180">
        <v>44260</v>
      </c>
      <c r="AB21" s="181">
        <v>44267</v>
      </c>
      <c r="AC21" s="181">
        <v>44274</v>
      </c>
      <c r="AD21" s="181">
        <v>44286</v>
      </c>
      <c r="AE21" s="184"/>
      <c r="AF21" s="180">
        <v>44295</v>
      </c>
      <c r="AG21" s="181">
        <v>44302</v>
      </c>
      <c r="AH21" s="181">
        <v>44309</v>
      </c>
      <c r="AI21" s="181">
        <v>44316</v>
      </c>
      <c r="AJ21" s="184"/>
      <c r="AK21" s="180">
        <v>44326</v>
      </c>
      <c r="AL21" s="181">
        <v>44333</v>
      </c>
      <c r="AM21" s="181">
        <v>44340</v>
      </c>
      <c r="AN21" s="181">
        <v>44347</v>
      </c>
      <c r="AO21" s="184"/>
      <c r="AP21" s="180">
        <v>44354</v>
      </c>
      <c r="AQ21" s="181">
        <v>44361</v>
      </c>
      <c r="AR21" s="181">
        <v>44368</v>
      </c>
      <c r="AS21" s="181">
        <v>44377</v>
      </c>
      <c r="AT21" s="184"/>
      <c r="AU21" s="180">
        <v>44382</v>
      </c>
      <c r="AV21" s="181">
        <v>44389</v>
      </c>
      <c r="AW21" s="181">
        <v>44396</v>
      </c>
      <c r="AX21" s="181">
        <v>44408</v>
      </c>
      <c r="AY21" s="184"/>
      <c r="AZ21" s="180">
        <v>44417</v>
      </c>
      <c r="BA21" s="181">
        <v>44424</v>
      </c>
      <c r="BB21" s="181">
        <v>44431</v>
      </c>
      <c r="BC21" s="181">
        <v>44439</v>
      </c>
      <c r="BD21" s="184"/>
      <c r="BE21" s="180">
        <v>44445</v>
      </c>
      <c r="BF21" s="181">
        <v>44452</v>
      </c>
      <c r="BG21" s="181">
        <v>44459</v>
      </c>
      <c r="BH21" s="181">
        <v>44466</v>
      </c>
      <c r="BI21" s="184"/>
      <c r="BJ21" s="180">
        <v>44473</v>
      </c>
      <c r="BK21" s="181">
        <v>44480</v>
      </c>
      <c r="BL21" s="181">
        <v>44487</v>
      </c>
      <c r="BM21" s="181">
        <v>44500</v>
      </c>
      <c r="BN21" s="184"/>
    </row>
    <row r="22" spans="1:66" s="10" customFormat="1" ht="15" customHeight="1" outlineLevel="1">
      <c r="A22" s="193" t="s">
        <v>4751</v>
      </c>
      <c r="B22" s="195">
        <f>B23</f>
        <v>579287.63451336836</v>
      </c>
      <c r="C22" s="196">
        <f>B22+C23</f>
        <v>591469.33406145137</v>
      </c>
      <c r="D22" s="196">
        <f>C22+D23</f>
        <v>591469.33406145137</v>
      </c>
      <c r="E22" s="196">
        <f>D22+E23</f>
        <v>634471.60962141142</v>
      </c>
      <c r="F22" s="194">
        <f>E22</f>
        <v>634471.60962141142</v>
      </c>
      <c r="G22" s="195">
        <f>G23</f>
        <v>27677.234101825168</v>
      </c>
      <c r="H22" s="196">
        <f>G22+H23</f>
        <v>37373.037958688117</v>
      </c>
      <c r="I22" s="196">
        <f>H22+I23</f>
        <v>57923.215045997182</v>
      </c>
      <c r="J22" s="196">
        <f>I22+J23</f>
        <v>65815.215045997174</v>
      </c>
      <c r="K22" s="194">
        <f>J22</f>
        <v>65815.215045997174</v>
      </c>
      <c r="L22" s="195">
        <f>L23</f>
        <v>6166.6103591545107</v>
      </c>
      <c r="M22" s="196">
        <f>L22+M23</f>
        <v>21747.772286947002</v>
      </c>
      <c r="N22" s="196">
        <f>M22+N23</f>
        <v>22762.772286947002</v>
      </c>
      <c r="O22" s="196">
        <f>N22+O23</f>
        <v>24982.772286947002</v>
      </c>
      <c r="P22" s="194">
        <f>O22</f>
        <v>24982.772286947002</v>
      </c>
      <c r="Q22" s="195">
        <f>Q23</f>
        <v>0</v>
      </c>
      <c r="R22" s="196">
        <f>Q22+R23</f>
        <v>4908</v>
      </c>
      <c r="S22" s="196">
        <f>R22+S23</f>
        <v>71739.416036573981</v>
      </c>
      <c r="T22" s="196">
        <f>S22+T23</f>
        <v>101724.44661011442</v>
      </c>
      <c r="U22" s="194">
        <f>T22</f>
        <v>101724.44661011442</v>
      </c>
      <c r="V22" s="195">
        <f>V23</f>
        <v>4220</v>
      </c>
      <c r="W22" s="196">
        <f>V22+W23</f>
        <v>23739.364358538012</v>
      </c>
      <c r="X22" s="196">
        <f>W22+X23</f>
        <v>27328.947302923822</v>
      </c>
      <c r="Y22" s="196">
        <f>X22+Y23</f>
        <v>45482.975589113506</v>
      </c>
      <c r="Z22" s="194">
        <f>Y22</f>
        <v>45482.975589113506</v>
      </c>
      <c r="AA22" s="195">
        <f>AA23</f>
        <v>1821</v>
      </c>
      <c r="AB22" s="196">
        <f>AA22+AB23</f>
        <v>4901</v>
      </c>
      <c r="AC22" s="196">
        <f>AB22+AC23</f>
        <v>4901</v>
      </c>
      <c r="AD22" s="196">
        <f>AC22+AD23</f>
        <v>47545.537310270229</v>
      </c>
      <c r="AE22" s="194">
        <f>AD22</f>
        <v>47545.537310270229</v>
      </c>
      <c r="AF22" s="195">
        <f>AF23</f>
        <v>374.56266721547638</v>
      </c>
      <c r="AG22" s="196">
        <f>AF22+AG23</f>
        <v>45759.656770412526</v>
      </c>
      <c r="AH22" s="196">
        <f>AG22+AH23</f>
        <v>45759.656770412526</v>
      </c>
      <c r="AI22" s="196">
        <f>AH22+AI23</f>
        <v>95467.216977166652</v>
      </c>
      <c r="AJ22" s="194">
        <f>AI22</f>
        <v>95467.216977166652</v>
      </c>
      <c r="AK22" s="195">
        <f>AK23</f>
        <v>9101.4975041597336</v>
      </c>
      <c r="AL22" s="196">
        <f>AK22+AL23</f>
        <v>110411.93846851168</v>
      </c>
      <c r="AM22" s="196">
        <f>AL22+AM23</f>
        <v>115231.93846851168</v>
      </c>
      <c r="AN22" s="196">
        <f>AM22+AN23</f>
        <v>148489.66663338713</v>
      </c>
      <c r="AO22" s="194">
        <f>AN22</f>
        <v>148489.66663338713</v>
      </c>
      <c r="AP22" s="195">
        <f>AP23</f>
        <v>320</v>
      </c>
      <c r="AQ22" s="196">
        <f>AP22+AQ23</f>
        <v>320</v>
      </c>
      <c r="AR22" s="196">
        <f>AQ22+AR23</f>
        <v>56735.370540941498</v>
      </c>
      <c r="AS22" s="196">
        <f>AR22+AS23</f>
        <v>71213.0732449278</v>
      </c>
      <c r="AT22" s="194">
        <f>AS22</f>
        <v>71213.0732449278</v>
      </c>
      <c r="AU22" s="195">
        <f>AU23</f>
        <v>0</v>
      </c>
      <c r="AV22" s="196">
        <f>AU22+AV23</f>
        <v>0</v>
      </c>
      <c r="AW22" s="196">
        <f>AV22+AW23</f>
        <v>0</v>
      </c>
      <c r="AX22" s="196">
        <f>AW22+AX23</f>
        <v>12442.6</v>
      </c>
      <c r="AY22" s="194">
        <f>AX22</f>
        <v>12442.6</v>
      </c>
      <c r="AZ22" s="195">
        <f>AZ23</f>
        <v>0</v>
      </c>
      <c r="BA22" s="196">
        <f>AZ22+BA23</f>
        <v>1338.1147540983607</v>
      </c>
      <c r="BB22" s="196">
        <f>BA22+BB23</f>
        <v>12568.11475409836</v>
      </c>
      <c r="BC22" s="196">
        <f>BB22+BC23</f>
        <v>49165.275409836067</v>
      </c>
      <c r="BD22" s="194">
        <f>BC22</f>
        <v>49165.275409836067</v>
      </c>
      <c r="BE22" s="195">
        <f>BE23</f>
        <v>0</v>
      </c>
      <c r="BF22" s="196">
        <f>BE22+BF23</f>
        <v>536.32179307584556</v>
      </c>
      <c r="BG22" s="196">
        <f>BF22+BG23</f>
        <v>2552.7152356987963</v>
      </c>
      <c r="BH22" s="196">
        <f>BG22+BH23</f>
        <v>2552.7152356987963</v>
      </c>
      <c r="BI22" s="194">
        <f>BH22</f>
        <v>2552.7152356987963</v>
      </c>
      <c r="BJ22" s="195">
        <f>BJ23</f>
        <v>0</v>
      </c>
      <c r="BK22" s="196">
        <f>BJ22+BK23</f>
        <v>9803.9215686274511</v>
      </c>
      <c r="BL22" s="196">
        <f>BK22+BL23</f>
        <v>10881.091986633883</v>
      </c>
      <c r="BM22" s="196">
        <f>BL22+BM23</f>
        <v>20386.091986633881</v>
      </c>
      <c r="BN22" s="194">
        <f>BM22</f>
        <v>20386.091986633881</v>
      </c>
    </row>
    <row r="23" spans="1:66" s="10" customFormat="1" ht="15" customHeight="1">
      <c r="A23" s="171" t="s">
        <v>4681</v>
      </c>
      <c r="B23" s="172">
        <f>SUM(B24:B47)</f>
        <v>579287.63451336836</v>
      </c>
      <c r="C23" s="173">
        <f>SUM(C24:C47)</f>
        <v>12181.699548082979</v>
      </c>
      <c r="D23" s="173">
        <f>SUM(D24:D47)</f>
        <v>0</v>
      </c>
      <c r="E23" s="173">
        <f>SUM(E24:E47)</f>
        <v>43002.275559960079</v>
      </c>
      <c r="F23" s="174">
        <f t="shared" ref="F23:F50" si="0">SUM(B23:E23)</f>
        <v>634471.60962141142</v>
      </c>
      <c r="G23" s="172">
        <f>SUM(G24:G47)</f>
        <v>27677.234101825168</v>
      </c>
      <c r="H23" s="173">
        <f>SUM(H24:H47)</f>
        <v>9695.8038568629472</v>
      </c>
      <c r="I23" s="173">
        <f>SUM(I24:I47)</f>
        <v>20550.177087309065</v>
      </c>
      <c r="J23" s="173">
        <f>SUM(J24:J47)</f>
        <v>7891.9999999999982</v>
      </c>
      <c r="K23" s="174">
        <f>SUM(G23:J23)</f>
        <v>65815.215045997174</v>
      </c>
      <c r="L23" s="172">
        <f>SUM(L24:L47)</f>
        <v>6166.6103591545107</v>
      </c>
      <c r="M23" s="173">
        <f>SUM(M24:M47)</f>
        <v>15581.161927792491</v>
      </c>
      <c r="N23" s="173">
        <f>SUM(N24:N47)</f>
        <v>1015</v>
      </c>
      <c r="O23" s="173">
        <f>SUM(O24:O47)</f>
        <v>2220</v>
      </c>
      <c r="P23" s="174">
        <f>SUM(L23:O23)</f>
        <v>24982.772286947002</v>
      </c>
      <c r="Q23" s="172">
        <f>SUM(Q24:Q47)</f>
        <v>0</v>
      </c>
      <c r="R23" s="173">
        <f>SUM(R24:R47)</f>
        <v>4908</v>
      </c>
      <c r="S23" s="173">
        <f>SUM(S24:S47)</f>
        <v>66831.416036573981</v>
      </c>
      <c r="T23" s="173">
        <f>SUM(T24:T47)</f>
        <v>29985.030573540436</v>
      </c>
      <c r="U23" s="174">
        <f>SUM(Q23:T23)</f>
        <v>101724.44661011442</v>
      </c>
      <c r="V23" s="172">
        <f>SUM(V24:V47)</f>
        <v>4220</v>
      </c>
      <c r="W23" s="173">
        <f>SUM(W24:W47)</f>
        <v>19519.364358538012</v>
      </c>
      <c r="X23" s="173">
        <f>SUM(X24:X47)</f>
        <v>3589.5829443858097</v>
      </c>
      <c r="Y23" s="173">
        <f>SUM(Y24:Y47)</f>
        <v>18154.028286189685</v>
      </c>
      <c r="Z23" s="174">
        <f>SUM(V23:Y23)</f>
        <v>45482.975589113506</v>
      </c>
      <c r="AA23" s="172">
        <f>SUM(AA24:AA47)</f>
        <v>1821</v>
      </c>
      <c r="AB23" s="173">
        <f>SUM(AB24:AB47)</f>
        <v>3080</v>
      </c>
      <c r="AC23" s="173">
        <f>SUM(AC24:AC47)</f>
        <v>0</v>
      </c>
      <c r="AD23" s="173">
        <f>SUM(AD24:AD47)</f>
        <v>42644.537310270229</v>
      </c>
      <c r="AE23" s="174">
        <f>SUM(AA23:AD23)</f>
        <v>47545.537310270229</v>
      </c>
      <c r="AF23" s="172">
        <f>SUM(AF24:AF47)</f>
        <v>374.56266721547638</v>
      </c>
      <c r="AG23" s="173">
        <f>SUM(AG24:AG47)</f>
        <v>45385.094103197051</v>
      </c>
      <c r="AH23" s="173">
        <f>SUM(AH24:AH47)</f>
        <v>0</v>
      </c>
      <c r="AI23" s="173">
        <f>SUM(AI24:AI47)</f>
        <v>49707.560206754119</v>
      </c>
      <c r="AJ23" s="174">
        <f>SUM(AF23:AI23)</f>
        <v>95467.216977166652</v>
      </c>
      <c r="AK23" s="172">
        <f>SUM(AK24:AK47)</f>
        <v>9101.4975041597336</v>
      </c>
      <c r="AL23" s="173">
        <f>SUM(AL24:AL47)</f>
        <v>101310.44096435195</v>
      </c>
      <c r="AM23" s="173">
        <f>SUM(AM24:AM47)</f>
        <v>4820</v>
      </c>
      <c r="AN23" s="173">
        <f>SUM(AN24:AN47)</f>
        <v>33257.728164875443</v>
      </c>
      <c r="AO23" s="174">
        <f>SUM(AK23:AN23)</f>
        <v>148489.66663338713</v>
      </c>
      <c r="AP23" s="172">
        <f>SUM(AP24:AP47)</f>
        <v>320</v>
      </c>
      <c r="AQ23" s="173">
        <f>SUM(AQ24:AQ47)</f>
        <v>0</v>
      </c>
      <c r="AR23" s="173">
        <f>SUM(AR24:AR47)</f>
        <v>56415.370540941498</v>
      </c>
      <c r="AS23" s="173">
        <f>SUM(AS24:AS47)</f>
        <v>14477.702703986301</v>
      </c>
      <c r="AT23" s="174">
        <f>SUM(AP23:AS23)</f>
        <v>71213.0732449278</v>
      </c>
      <c r="AU23" s="172">
        <f>SUM(AU24:AU47)</f>
        <v>0</v>
      </c>
      <c r="AV23" s="173">
        <f>SUM(AV24:AV47)</f>
        <v>0</v>
      </c>
      <c r="AW23" s="173">
        <f>SUM(AW24:AW47)</f>
        <v>0</v>
      </c>
      <c r="AX23" s="173">
        <f>SUM(AX24:AX47)</f>
        <v>12442.6</v>
      </c>
      <c r="AY23" s="174">
        <f>SUM(AU23:AX23)</f>
        <v>12442.6</v>
      </c>
      <c r="AZ23" s="172">
        <f>SUM(AZ24:AZ47)</f>
        <v>0</v>
      </c>
      <c r="BA23" s="173">
        <f>SUM(BA24:BA47)</f>
        <v>1338.1147540983607</v>
      </c>
      <c r="BB23" s="173">
        <f>SUM(BB24:BB47)</f>
        <v>11230</v>
      </c>
      <c r="BC23" s="173">
        <f>SUM(BC24:BC47)</f>
        <v>36597.160655737709</v>
      </c>
      <c r="BD23" s="174">
        <f>SUM(AZ23:BC23)</f>
        <v>49165.275409836067</v>
      </c>
      <c r="BE23" s="172">
        <f>SUM(BE24:BE47)</f>
        <v>0</v>
      </c>
      <c r="BF23" s="173">
        <f>SUM(BF24:BF47)</f>
        <v>536.32179307584556</v>
      </c>
      <c r="BG23" s="173">
        <f>SUM(BG24:BG47)</f>
        <v>2016.3934426229509</v>
      </c>
      <c r="BH23" s="173">
        <f>SUM(BH24:BH47)</f>
        <v>0</v>
      </c>
      <c r="BI23" s="174">
        <f>SUM(BE23:BH23)</f>
        <v>2552.7152356987963</v>
      </c>
      <c r="BJ23" s="172">
        <f>SUM(BJ24:BJ47)</f>
        <v>0</v>
      </c>
      <c r="BK23" s="173">
        <f>SUM(BK24:BK47)</f>
        <v>9803.9215686274511</v>
      </c>
      <c r="BL23" s="173">
        <f>SUM(BL24:BL47)</f>
        <v>1077.170418006431</v>
      </c>
      <c r="BM23" s="173">
        <f>SUM(BM24:BM47)</f>
        <v>9505</v>
      </c>
      <c r="BN23" s="174">
        <f>SUM(BJ23:BM23)</f>
        <v>20386.091986633881</v>
      </c>
    </row>
    <row r="24" spans="1:66" s="10" customFormat="1" ht="15" customHeight="1">
      <c r="A24" s="164" t="s">
        <v>3291</v>
      </c>
      <c r="B24" s="169">
        <f>SUMIFS(Masterlist!$T:$T,Masterlist!$AI:$AI,"&lt;="&amp;' Collected Account'!B$21,Masterlist!$O:$O,' Collected Account'!$A24)</f>
        <v>0</v>
      </c>
      <c r="C24" s="170">
        <f>SUMIFS(Masterlist!$T:$T,Masterlist!$AI:$AI,"&lt;="&amp;' Collected Account'!C$21,Masterlist!$O:$O,' Collected Account'!$A24)-B24</f>
        <v>0</v>
      </c>
      <c r="D24" s="170">
        <f>SUMIFS(Masterlist!$T:$T,Masterlist!$AI:$AI,"&lt;="&amp;' Collected Account'!D$21,Masterlist!$O:$O,' Collected Account'!$A24)-C24-B24</f>
        <v>0</v>
      </c>
      <c r="E24" s="170">
        <f>SUMIFS(Masterlist!$T:$T,Masterlist!$AI:$AI,"&lt;="&amp;' Collected Account'!E$21,Masterlist!$O:$O,' Collected Account'!$A24)-D24-C24-B24</f>
        <v>0</v>
      </c>
      <c r="F24" s="166">
        <f t="shared" si="0"/>
        <v>0</v>
      </c>
      <c r="G24" s="186">
        <f>SUMIFS(Masterlist!$T:$T,Masterlist!$AI:$AI,"&lt;="&amp;' Collected Account'!G$21,Masterlist!$O:$O,' Collected Account'!$A24,Masterlist!$AL:$AL,' Collected Account'!$G$19)</f>
        <v>2084.5341018251684</v>
      </c>
      <c r="H24" s="185">
        <f>SUMIFS(Masterlist!$T:$T,Masterlist!$AI:$AI,"&lt;="&amp;' Collected Account'!H$21,Masterlist!$O:$O,' Collected Account'!$A24,Masterlist!$AL:$AL,' Collected Account'!$G$19)-G24</f>
        <v>0</v>
      </c>
      <c r="I24" s="170">
        <f>SUMIFS(Masterlist!$T:$T,Masterlist!$AI:$AI,"&lt;="&amp;' Collected Account'!I$21,Masterlist!$O:$O,' Collected Account'!$A24,Masterlist!$AL:$AL,' Collected Account'!$G$19)-H24-G24</f>
        <v>0</v>
      </c>
      <c r="J24" s="170">
        <f>SUMIFS(Masterlist!$T:$T,Masterlist!$AI:$AI,"&lt;="&amp;' Collected Account'!J$21,Masterlist!$O:$O,' Collected Account'!$A24,Masterlist!$AL:$AL,' Collected Account'!$G$19)-I24-H24-G24</f>
        <v>0</v>
      </c>
      <c r="K24" s="166">
        <f t="shared" ref="K24:K48" si="1">SUM(G24:J24)</f>
        <v>2084.5341018251684</v>
      </c>
      <c r="L24" s="186">
        <f>SUMIFS(Masterlist!$T:$T,Masterlist!$AI:$AI,"&lt;="&amp;' Collected Account'!L$21,Masterlist!$O:$O,' Collected Account'!$A24,Masterlist!$AL:$AL,' Collected Account'!$L$19)</f>
        <v>0</v>
      </c>
      <c r="M24" s="185">
        <f>SUMIFS(Masterlist!$T:$T,Masterlist!$AI:$AI,"&lt;="&amp;' Collected Account'!M$21,Masterlist!$O:$O,' Collected Account'!$A24,Masterlist!$AL:$AL,' Collected Account'!$L$19)-L24</f>
        <v>1809.2876865719797</v>
      </c>
      <c r="N24" s="170">
        <f>SUMIFS(Masterlist!$T:$T,Masterlist!$AI:$AI,"&lt;="&amp;' Collected Account'!N$21,Masterlist!$O:$O,' Collected Account'!$A24,Masterlist!$AL:$AL,' Collected Account'!$L$19)-M24-L24</f>
        <v>0</v>
      </c>
      <c r="O24" s="170">
        <f>SUMIFS(Masterlist!$T:$T,Masterlist!$AI:$AI,"&lt;="&amp;' Collected Account'!O$21,Masterlist!$O:$O,' Collected Account'!$A24,Masterlist!$AL:$AL,' Collected Account'!$L$19)-N24-M24-L24</f>
        <v>0</v>
      </c>
      <c r="P24" s="166">
        <f t="shared" ref="P24:P48" si="2">SUM(L24:O24)</f>
        <v>1809.2876865719797</v>
      </c>
      <c r="Q24" s="186">
        <f>SUMIFS(Masterlist!$T:$T,Masterlist!$AI:$AI,"&lt;="&amp;' Collected Account'!Q$21,Masterlist!$O:$O,' Collected Account'!$A24,Masterlist!$AL:$AL,' Collected Account'!$Q$19)</f>
        <v>0</v>
      </c>
      <c r="R24" s="185">
        <f>SUMIFS(Masterlist!$T:$T,Masterlist!$AI:$AI,"&lt;="&amp;' Collected Account'!R$21,Masterlist!$O:$O,' Collected Account'!$A24,Masterlist!$AL:$AL,' Collected Account'!$Q$19)-Q24</f>
        <v>0</v>
      </c>
      <c r="S24" s="170">
        <f>SUMIFS(Masterlist!$T:$T,Masterlist!$AI:$AI,"&lt;="&amp;' Collected Account'!S$21,Masterlist!$O:$O,' Collected Account'!$A24,Masterlist!$AL:$AL,' Collected Account'!$Q$19)-R24-Q24</f>
        <v>0</v>
      </c>
      <c r="T24" s="170">
        <f>SUMIFS(Masterlist!$T:$T,Masterlist!$AI:$AI,"&lt;="&amp;' Collected Account'!T$21,Masterlist!$O:$O,' Collected Account'!$A24,Masterlist!$AL:$AL,' Collected Account'!$Q$19)-S24-R24-Q24</f>
        <v>0</v>
      </c>
      <c r="U24" s="166">
        <f t="shared" ref="U24:U47" si="3">SUM(Q24:T24)</f>
        <v>0</v>
      </c>
      <c r="V24" s="186">
        <f>SUMIFS(Masterlist!$T:$T,Masterlist!$AI:$AI,"&lt;="&amp;' Collected Account'!V$21,Masterlist!$O:$O,' Collected Account'!$A24,Masterlist!$AL:$AL,' Collected Account'!$V$19)</f>
        <v>0</v>
      </c>
      <c r="W24" s="185">
        <f>SUMIFS(Masterlist!$T:$T,Masterlist!$AI:$AI,"&lt;="&amp;' Collected Account'!W$21,Masterlist!$O:$O,' Collected Account'!$A24,Masterlist!$AL:$AL,' Collected Account'!$V$19)-V24</f>
        <v>1968.9889134387893</v>
      </c>
      <c r="X24" s="170">
        <f>SUMIFS(Masterlist!$T:$T,Masterlist!$AI:$AI,"&lt;="&amp;' Collected Account'!X$21,Masterlist!$O:$O,' Collected Account'!$A24,Masterlist!$AL:$AL,' Collected Account'!$V$19)-W24-V24</f>
        <v>0</v>
      </c>
      <c r="Y24" s="170">
        <f>SUMIFS(Masterlist!$T:$T,Masterlist!$AI:$AI,"&lt;="&amp;' Collected Account'!Y$21,Masterlist!$O:$O,' Collected Account'!$A24,Masterlist!$AL:$AL,' Collected Account'!$V$19)-X24-W24-V24</f>
        <v>0</v>
      </c>
      <c r="Z24" s="166">
        <f t="shared" ref="Z24:Z47" si="4">SUM(V24:Y24)</f>
        <v>1968.9889134387893</v>
      </c>
      <c r="AA24" s="186">
        <f>SUMIFS(Masterlist!$T:$T,Masterlist!$AI:$AI,"&lt;="&amp;' Collected Account'!AA$21,Masterlist!$O:$O,' Collected Account'!$A24,Masterlist!$AL:$AL,' Collected Account'!$AA$19)</f>
        <v>0</v>
      </c>
      <c r="AB24" s="185">
        <f>SUMIFS(Masterlist!$T:$T,Masterlist!$AI:$AI,"&lt;="&amp;' Collected Account'!AB$21,Masterlist!$O:$O,' Collected Account'!$A24,Masterlist!$AL:$AL,' Collected Account'!$AA$19)-AA24</f>
        <v>0</v>
      </c>
      <c r="AC24" s="170">
        <f>SUMIFS(Masterlist!$T:$T,Masterlist!$AI:$AI,"&lt;="&amp;' Collected Account'!AC$21,Masterlist!$O:$O,' Collected Account'!$A24,Masterlist!$AL:$AL,' Collected Account'!$AA$19)-AB24-AA24</f>
        <v>0</v>
      </c>
      <c r="AD24" s="170">
        <f>SUMIFS(Masterlist!$T:$T,Masterlist!$AI:$AI,"&lt;="&amp;' Collected Account'!AD$21,Masterlist!$O:$O,' Collected Account'!$A24,Masterlist!$AL:$AL,' Collected Account'!$AA$19)-AC24-AB24-AA24</f>
        <v>0</v>
      </c>
      <c r="AE24" s="166">
        <f t="shared" ref="AE24:AE47" si="5">SUM(AA24:AD24)</f>
        <v>0</v>
      </c>
      <c r="AF24" s="186">
        <f>SUMIFS(Masterlist!$T:$T,Masterlist!$AI:$AI,"&lt;="&amp;' Collected Account'!AF$21,Masterlist!$O:$O,' Collected Account'!$A24,Masterlist!$AL:$AL,' Collected Account'!$AF$19)</f>
        <v>0</v>
      </c>
      <c r="AG24" s="185">
        <f>SUMIFS(Masterlist!$T:$T,Masterlist!$AI:$AI,"&lt;="&amp;' Collected Account'!AG$21,Masterlist!$O:$O,' Collected Account'!$A24,Masterlist!$AL:$AL,' Collected Account'!$AF$19)-AF24</f>
        <v>0</v>
      </c>
      <c r="AH24" s="170">
        <f>SUMIFS(Masterlist!$T:$T,Masterlist!$AI:$AI,"&lt;="&amp;' Collected Account'!AH$21,Masterlist!$O:$O,' Collected Account'!$A24,Masterlist!$AL:$AL,' Collected Account'!$AF$19)-AG24-AF24</f>
        <v>0</v>
      </c>
      <c r="AI24" s="170">
        <f>SUMIFS(Masterlist!$T:$T,Masterlist!$AI:$AI,"&lt;="&amp;' Collected Account'!AI$21,Masterlist!$O:$O,' Collected Account'!$A24,Masterlist!$AL:$AL,' Collected Account'!$AF$19)-AH24-AG24-AF24</f>
        <v>0</v>
      </c>
      <c r="AJ24" s="166">
        <f t="shared" ref="AJ24:AJ47" si="6">SUM(AF24:AI24)</f>
        <v>0</v>
      </c>
      <c r="AK24" s="186">
        <f>SUMIFS(Masterlist!$T:$T,Masterlist!$AI:$AI,"&lt;="&amp;' Collected Account'!AK$21,Masterlist!$O:$O,' Collected Account'!$A24,Masterlist!$AL:$AL,' Collected Account'!$AK$19)</f>
        <v>0</v>
      </c>
      <c r="AL24" s="185">
        <f>SUMIFS(Masterlist!$T:$T,Masterlist!$AI:$AI,"&lt;="&amp;' Collected Account'!AL$21,Masterlist!$O:$O,' Collected Account'!$A24,Masterlist!$AL:$AL,' Collected Account'!$AK$19)-AK24</f>
        <v>0</v>
      </c>
      <c r="AM24" s="170">
        <f>SUMIFS(Masterlist!$T:$T,Masterlist!$AI:$AI,"&lt;="&amp;' Collected Account'!AM$21,Masterlist!$O:$O,' Collected Account'!$A24,Masterlist!$AL:$AL,' Collected Account'!$AK$19)-AL24-AK24</f>
        <v>0</v>
      </c>
      <c r="AN24" s="170">
        <f>SUMIFS(Masterlist!$T:$T,Masterlist!$AI:$AI,"&lt;="&amp;' Collected Account'!AN$21,Masterlist!$O:$O,' Collected Account'!$A24,Masterlist!$AL:$AL,' Collected Account'!$AK$19)-AM24-AL24-AK24</f>
        <v>0</v>
      </c>
      <c r="AO24" s="166">
        <f>SUM(AK24:AN24)</f>
        <v>0</v>
      </c>
      <c r="AP24" s="186">
        <f>SUMIFS(Masterlist!$T:$T,Masterlist!$AI:$AI,"&lt;="&amp;' Collected Account'!AP$21,Masterlist!$O:$O,' Collected Account'!$A24,Masterlist!$AL:$AL,' Collected Account'!$AP$19)</f>
        <v>0</v>
      </c>
      <c r="AQ24" s="185">
        <f>SUMIFS(Masterlist!$T:$T,Masterlist!$AI:$AI,"&lt;="&amp;' Collected Account'!AQ$21,Masterlist!$O:$O,' Collected Account'!$A24,Masterlist!$AL:$AL,' Collected Account'!$AP$19)-AP24</f>
        <v>0</v>
      </c>
      <c r="AR24" s="170">
        <f>SUMIFS(Masterlist!$T:$T,Masterlist!$AI:$AI,"&lt;="&amp;' Collected Account'!AR$21,Masterlist!$O:$O,' Collected Account'!$A24,Masterlist!$AL:$AL,' Collected Account'!$AP$19)-AQ24-AP24</f>
        <v>0</v>
      </c>
      <c r="AS24" s="170">
        <f>SUMIFS(Masterlist!$T:$T,Masterlist!$AI:$AI,"&lt;="&amp;' Collected Account'!AS$21,Masterlist!$O:$O,' Collected Account'!$A24,Masterlist!$AL:$AL,' Collected Account'!$AP$19)-AR24-AQ24-AP24</f>
        <v>0</v>
      </c>
      <c r="AT24" s="166">
        <f t="shared" ref="AT24:AT47" si="7">SUM(AP24:AS24)</f>
        <v>0</v>
      </c>
      <c r="AU24" s="186">
        <f>SUMIFS(Masterlist!$T:$T,Masterlist!$AI:$AI,"&lt;="&amp;' Collected Account'!AU$21,Masterlist!$O:$O,' Collected Account'!$A24,Masterlist!$AL:$AL,' Collected Account'!$AU$19)</f>
        <v>0</v>
      </c>
      <c r="AV24" s="185">
        <f>SUMIFS(Masterlist!$T:$T,Masterlist!$AI:$AI,"&lt;="&amp;' Collected Account'!AV$21,Masterlist!$O:$O,' Collected Account'!$A24,Masterlist!$AL:$AL,' Collected Account'!$AU$19)-AU24</f>
        <v>0</v>
      </c>
      <c r="AW24" s="170">
        <f>SUMIFS(Masterlist!$T:$T,Masterlist!$AI:$AI,"&lt;="&amp;' Collected Account'!AW$21,Masterlist!$O:$O,' Collected Account'!$A24,Masterlist!$AL:$AL,' Collected Account'!$AU$19)-AV24-AU24</f>
        <v>0</v>
      </c>
      <c r="AX24" s="170">
        <f>SUMIFS(Masterlist!$T:$T,Masterlist!$AI:$AI,"&lt;="&amp;' Collected Account'!AX$21,Masterlist!$O:$O,' Collected Account'!$A24,Masterlist!$AL:$AL,' Collected Account'!$AU$19)-AW24-AV24-AU24</f>
        <v>0</v>
      </c>
      <c r="AY24" s="166">
        <f t="shared" ref="AY24:AY47" si="8">SUM(AU24:AX24)</f>
        <v>0</v>
      </c>
      <c r="AZ24" s="186">
        <f>SUMIFS(Masterlist!$T:$T,Masterlist!$AI:$AI,"&lt;="&amp;' Collected Account'!AZ$21,Masterlist!$O:$O,' Collected Account'!$A24,Masterlist!$AL:$AL,' Collected Account'!$AZ$19)</f>
        <v>0</v>
      </c>
      <c r="BA24" s="185">
        <f>SUMIFS(Masterlist!$T:$T,Masterlist!$AI:$AI,"&lt;="&amp;' Collected Account'!BA$21,Masterlist!$O:$O,' Collected Account'!$A24,Masterlist!$AL:$AL,' Collected Account'!$AZ$19)-AZ24</f>
        <v>0</v>
      </c>
      <c r="BB24" s="170">
        <f>SUMIFS(Masterlist!$T:$T,Masterlist!$AI:$AI,"&lt;="&amp;' Collected Account'!BB$21,Masterlist!$O:$O,' Collected Account'!$A24,Masterlist!$AL:$AL,' Collected Account'!$AZ$19)-BA24-AZ24</f>
        <v>0</v>
      </c>
      <c r="BC24" s="170">
        <f>SUMIFS(Masterlist!$T:$T,Masterlist!$AI:$AI,"&lt;="&amp;' Collected Account'!BC$21,Masterlist!$O:$O,' Collected Account'!$A24,Masterlist!$AL:$AL,' Collected Account'!$AZ$19)-BB24-BA24-AZ24</f>
        <v>0</v>
      </c>
      <c r="BD24" s="166">
        <f t="shared" ref="BD24:BD47" si="9">SUM(AZ24:BC24)</f>
        <v>0</v>
      </c>
      <c r="BE24" s="186">
        <f>SUMIFS(Masterlist!$T:$T,Masterlist!$AI:$AI,"&lt;="&amp;' Collected Account'!BE$21,Masterlist!$O:$O,' Collected Account'!$A24,Masterlist!$AL:$AL,' Collected Account'!$BE$19)</f>
        <v>0</v>
      </c>
      <c r="BF24" s="185">
        <f>SUMIFS(Masterlist!$T:$T,Masterlist!$AI:$AI,"&lt;="&amp;' Collected Account'!BF$21,Masterlist!$O:$O,' Collected Account'!$A24,Masterlist!$AL:$AL,' Collected Account'!$BE$19)-BE24</f>
        <v>0</v>
      </c>
      <c r="BG24" s="170">
        <f>SUMIFS(Masterlist!$T:$T,Masterlist!$AI:$AI,"&lt;="&amp;' Collected Account'!BG$21,Masterlist!$O:$O,' Collected Account'!$A24,Masterlist!$AL:$AL,' Collected Account'!$BE$19)-BF24-BE24</f>
        <v>0</v>
      </c>
      <c r="BH24" s="170">
        <f>SUMIFS(Masterlist!$T:$T,Masterlist!$AI:$AI,"&lt;="&amp;' Collected Account'!BH$21,Masterlist!$O:$O,' Collected Account'!$A24,Masterlist!$AL:$AL,' Collected Account'!$BE$19)-BG24-BF24-BE24</f>
        <v>0</v>
      </c>
      <c r="BI24" s="166">
        <f t="shared" ref="BI24:BI47" si="10">SUM(BE24:BH24)</f>
        <v>0</v>
      </c>
      <c r="BJ24" s="186">
        <f>SUMIFS(Masterlist!$T:$T,Masterlist!$AI:$AI,"&lt;="&amp;' Collected Account'!BJ$21,Masterlist!$O:$O,' Collected Account'!$A24,Masterlist!$AL:$AL,' Collected Account'!$BJ$19)</f>
        <v>0</v>
      </c>
      <c r="BK24" s="185">
        <f>SUMIFS(Masterlist!$T:$T,Masterlist!$AI:$AI,"&lt;="&amp;' Collected Account'!BK$21,Masterlist!$O:$O,' Collected Account'!$A24,Masterlist!$AL:$AL,' Collected Account'!$BJ$19)-BJ24</f>
        <v>0</v>
      </c>
      <c r="BL24" s="170">
        <f>SUMIFS(Masterlist!$T:$T,Masterlist!$AI:$AI,"&lt;="&amp;' Collected Account'!BL$21,Masterlist!$O:$O,' Collected Account'!$A24,Masterlist!$AL:$AL,' Collected Account'!$BJ$19)-BK24-BJ24</f>
        <v>0</v>
      </c>
      <c r="BM24" s="170">
        <f>SUMIFS(Masterlist!$T:$T,Masterlist!$AI:$AI,"&lt;="&amp;' Collected Account'!BM$21,Masterlist!$O:$O,' Collected Account'!$A24,Masterlist!$AL:$AL,' Collected Account'!$BJ$19)-BL24-BK24-BJ24</f>
        <v>0</v>
      </c>
      <c r="BN24" s="166">
        <f>SUM(BJ24:BM24)</f>
        <v>0</v>
      </c>
    </row>
    <row r="25" spans="1:66" s="10" customFormat="1" ht="15" customHeight="1">
      <c r="A25" s="164" t="s">
        <v>2311</v>
      </c>
      <c r="B25" s="169">
        <f>SUMIFS(Masterlist!$T:$T,Masterlist!$AI:$AI,"&lt;="&amp;' Collected Account'!B$21,Masterlist!$O:$O,' Collected Account'!$A25)</f>
        <v>15600</v>
      </c>
      <c r="C25" s="170">
        <f>SUMIFS(Masterlist!$T:$T,Masterlist!$AI:$AI,"&lt;="&amp;' Collected Account'!C$21,Masterlist!$O:$O,' Collected Account'!$A25)-B25</f>
        <v>0</v>
      </c>
      <c r="D25" s="170">
        <f>SUMIFS(Masterlist!$T:$T,Masterlist!$AI:$AI,"&lt;="&amp;' Collected Account'!D$21,Masterlist!$O:$O,' Collected Account'!$A25)-C25-B25</f>
        <v>0</v>
      </c>
      <c r="E25" s="170">
        <f>SUMIFS(Masterlist!$T:$T,Masterlist!$AI:$AI,"&lt;="&amp;' Collected Account'!E$21,Masterlist!$O:$O,' Collected Account'!$A25)-D25-C25-B25</f>
        <v>0</v>
      </c>
      <c r="F25" s="166">
        <f t="shared" si="0"/>
        <v>15600</v>
      </c>
      <c r="G25" s="169">
        <f>SUMIFS(Masterlist!$T:$T,Masterlist!$AI:$AI,"&lt;="&amp;' Collected Account'!G$21,Masterlist!$O:$O,' Collected Account'!$A25,Masterlist!$AL:$AL,' Collected Account'!$G$19)</f>
        <v>0</v>
      </c>
      <c r="H25" s="170">
        <f>SUMIFS(Masterlist!$T:$T,Masterlist!$AI:$AI,"&lt;="&amp;' Collected Account'!H$21,Masterlist!$O:$O,' Collected Account'!$A25,Masterlist!$AL:$AL,' Collected Account'!$G$19)-G25</f>
        <v>0</v>
      </c>
      <c r="I25" s="170">
        <f>SUMIFS(Masterlist!$T:$T,Masterlist!$AI:$AI,"&lt;="&amp;' Collected Account'!I$21,Masterlist!$O:$O,' Collected Account'!$A25,Masterlist!$AL:$AL,' Collected Account'!$G$19)-H25-G25</f>
        <v>0</v>
      </c>
      <c r="J25" s="170">
        <f>SUMIFS(Masterlist!$T:$T,Masterlist!$AI:$AI,"&lt;="&amp;' Collected Account'!J$21,Masterlist!$O:$O,' Collected Account'!$A25,Masterlist!$AL:$AL,' Collected Account'!$G$19)-I25-H25-G25</f>
        <v>0</v>
      </c>
      <c r="K25" s="166">
        <f t="shared" si="1"/>
        <v>0</v>
      </c>
      <c r="L25" s="169">
        <f>SUMIFS(Masterlist!$T:$T,Masterlist!$AI:$AI,"&lt;="&amp;' Collected Account'!L$21,Masterlist!$O:$O,' Collected Account'!$A25,Masterlist!$AL:$AL,' Collected Account'!$L$19)</f>
        <v>0</v>
      </c>
      <c r="M25" s="170">
        <f>SUMIFS(Masterlist!$T:$T,Masterlist!$AI:$AI,"&lt;="&amp;' Collected Account'!M$21,Masterlist!$O:$O,' Collected Account'!$A25,Masterlist!$AL:$AL,' Collected Account'!$L$19)-L25</f>
        <v>9440</v>
      </c>
      <c r="N25" s="170">
        <f>SUMIFS(Masterlist!$T:$T,Masterlist!$AI:$AI,"&lt;="&amp;' Collected Account'!N$21,Masterlist!$O:$O,' Collected Account'!$A25,Masterlist!$AL:$AL,' Collected Account'!$L$19)-M25-L25</f>
        <v>0</v>
      </c>
      <c r="O25" s="170">
        <f>SUMIFS(Masterlist!$T:$T,Masterlist!$AI:$AI,"&lt;="&amp;' Collected Account'!O$21,Masterlist!$O:$O,' Collected Account'!$A25,Masterlist!$AL:$AL,' Collected Account'!$L$19)-N25-M25-L25</f>
        <v>0</v>
      </c>
      <c r="P25" s="166">
        <f t="shared" si="2"/>
        <v>9440</v>
      </c>
      <c r="Q25" s="169">
        <f>SUMIFS(Masterlist!$T:$T,Masterlist!$AI:$AI,"&lt;="&amp;' Collected Account'!Q$21,Masterlist!$O:$O,' Collected Account'!$A25,Masterlist!$AL:$AL,' Collected Account'!$Q$19)</f>
        <v>0</v>
      </c>
      <c r="R25" s="170">
        <f>SUMIFS(Masterlist!$T:$T,Masterlist!$AI:$AI,"&lt;="&amp;' Collected Account'!R$21,Masterlist!$O:$O,' Collected Account'!$A25,Masterlist!$AL:$AL,' Collected Account'!$Q$19)-Q25</f>
        <v>4720</v>
      </c>
      <c r="S25" s="170">
        <f>SUMIFS(Masterlist!$T:$T,Masterlist!$AI:$AI,"&lt;="&amp;' Collected Account'!S$21,Masterlist!$O:$O,' Collected Account'!$A25,Masterlist!$AL:$AL,' Collected Account'!$Q$19)-R25-Q25</f>
        <v>0</v>
      </c>
      <c r="T25" s="170">
        <f>SUMIFS(Masterlist!$T:$T,Masterlist!$AI:$AI,"&lt;="&amp;' Collected Account'!T$21,Masterlist!$O:$O,' Collected Account'!$A25,Masterlist!$AL:$AL,' Collected Account'!$Q$19)-S25-R25-Q25</f>
        <v>0</v>
      </c>
      <c r="U25" s="166">
        <f t="shared" si="3"/>
        <v>4720</v>
      </c>
      <c r="V25" s="169">
        <f>SUMIFS(Masterlist!$T:$T,Masterlist!$AI:$AI,"&lt;="&amp;' Collected Account'!V$21,Masterlist!$O:$O,' Collected Account'!$A25,Masterlist!$AL:$AL,' Collected Account'!$V$19)</f>
        <v>0</v>
      </c>
      <c r="W25" s="170">
        <f>SUMIFS(Masterlist!$T:$T,Masterlist!$AI:$AI,"&lt;="&amp;' Collected Account'!W$21,Masterlist!$O:$O,' Collected Account'!$A25,Masterlist!$AL:$AL,' Collected Account'!$V$19)-V25</f>
        <v>6160</v>
      </c>
      <c r="X25" s="170">
        <f>SUMIFS(Masterlist!$T:$T,Masterlist!$AI:$AI,"&lt;="&amp;' Collected Account'!X$21,Masterlist!$O:$O,' Collected Account'!$A25,Masterlist!$AL:$AL,' Collected Account'!$V$19)-W25-V25</f>
        <v>0</v>
      </c>
      <c r="Y25" s="170">
        <f>SUMIFS(Masterlist!$T:$T,Masterlist!$AI:$AI,"&lt;="&amp;' Collected Account'!Y$21,Masterlist!$O:$O,' Collected Account'!$A25,Masterlist!$AL:$AL,' Collected Account'!$V$19)-X25-W25-V25</f>
        <v>0</v>
      </c>
      <c r="Z25" s="166">
        <f t="shared" si="4"/>
        <v>6160</v>
      </c>
      <c r="AA25" s="169">
        <f>SUMIFS(Masterlist!$T:$T,Masterlist!$AI:$AI,"&lt;="&amp;' Collected Account'!AA$21,Masterlist!$O:$O,' Collected Account'!$A25,Masterlist!$AL:$AL,' Collected Account'!$AA$19)</f>
        <v>0</v>
      </c>
      <c r="AB25" s="170">
        <f>SUMIFS(Masterlist!$T:$T,Masterlist!$AI:$AI,"&lt;="&amp;' Collected Account'!AB$21,Masterlist!$O:$O,' Collected Account'!$A25,Masterlist!$AL:$AL,' Collected Account'!$AA$19)-AA25</f>
        <v>3080</v>
      </c>
      <c r="AC25" s="170">
        <f>SUMIFS(Masterlist!$T:$T,Masterlist!$AI:$AI,"&lt;="&amp;' Collected Account'!AC$21,Masterlist!$O:$O,' Collected Account'!$A25,Masterlist!$AL:$AL,' Collected Account'!$AA$19)-AB25-AA25</f>
        <v>0</v>
      </c>
      <c r="AD25" s="170">
        <f>SUMIFS(Masterlist!$T:$T,Masterlist!$AI:$AI,"&lt;="&amp;' Collected Account'!AD$21,Masterlist!$O:$O,' Collected Account'!$A25,Masterlist!$AL:$AL,' Collected Account'!$AA$19)-AC25-AB25-AA25</f>
        <v>0</v>
      </c>
      <c r="AE25" s="166">
        <f t="shared" si="5"/>
        <v>3080</v>
      </c>
      <c r="AF25" s="169">
        <f>SUMIFS(Masterlist!$T:$T,Masterlist!$AI:$AI,"&lt;="&amp;' Collected Account'!AF$21,Masterlist!$O:$O,' Collected Account'!$A25,Masterlist!$AL:$AL,' Collected Account'!$AF$19)</f>
        <v>0</v>
      </c>
      <c r="AG25" s="170">
        <f>SUMIFS(Masterlist!$T:$T,Masterlist!$AI:$AI,"&lt;="&amp;' Collected Account'!AG$21,Masterlist!$O:$O,' Collected Account'!$A25,Masterlist!$AL:$AL,' Collected Account'!$AF$19)-AF25</f>
        <v>0</v>
      </c>
      <c r="AH25" s="170">
        <f>SUMIFS(Masterlist!$T:$T,Masterlist!$AI:$AI,"&lt;="&amp;' Collected Account'!AH$21,Masterlist!$O:$O,' Collected Account'!$A25,Masterlist!$AL:$AL,' Collected Account'!$AF$19)-AG25-AF25</f>
        <v>0</v>
      </c>
      <c r="AI25" s="170">
        <f>SUMIFS(Masterlist!$T:$T,Masterlist!$AI:$AI,"&lt;="&amp;' Collected Account'!AI$21,Masterlist!$O:$O,' Collected Account'!$A25,Masterlist!$AL:$AL,' Collected Account'!$AF$19)-AH25-AG25-AF25</f>
        <v>0</v>
      </c>
      <c r="AJ25" s="166">
        <f t="shared" si="6"/>
        <v>0</v>
      </c>
      <c r="AK25" s="169">
        <f>SUMIFS(Masterlist!$T:$T,Masterlist!$AI:$AI,"&lt;="&amp;' Collected Account'!AK$21,Masterlist!$O:$O,' Collected Account'!$A25,Masterlist!$AL:$AL,' Collected Account'!$AK$19)</f>
        <v>0</v>
      </c>
      <c r="AL25" s="170">
        <f>SUMIFS(Masterlist!$T:$T,Masterlist!$AI:$AI,"&lt;="&amp;' Collected Account'!AL$21,Masterlist!$O:$O,' Collected Account'!$A25,Masterlist!$AL:$AL,' Collected Account'!$AK$19)-AK25</f>
        <v>3940</v>
      </c>
      <c r="AM25" s="170">
        <f>SUMIFS(Masterlist!$T:$T,Masterlist!$AI:$AI,"&lt;="&amp;' Collected Account'!AM$21,Masterlist!$O:$O,' Collected Account'!$A25,Masterlist!$AL:$AL,' Collected Account'!$AK$19)-AL25-AK25</f>
        <v>0</v>
      </c>
      <c r="AN25" s="170">
        <f>SUMIFS(Masterlist!$T:$T,Masterlist!$AI:$AI,"&lt;="&amp;' Collected Account'!AN$21,Masterlist!$O:$O,' Collected Account'!$A25,Masterlist!$AL:$AL,' Collected Account'!$AK$19)-AM25-AL25-AK25</f>
        <v>0</v>
      </c>
      <c r="AO25" s="166">
        <f t="shared" ref="AO25:AO47" si="11">SUM(AK25:AN25)</f>
        <v>3940</v>
      </c>
      <c r="AP25" s="169">
        <f>SUMIFS(Masterlist!$T:$T,Masterlist!$AI:$AI,"&lt;="&amp;' Collected Account'!AP$21,Masterlist!$O:$O,' Collected Account'!$A25,Masterlist!$AL:$AL,' Collected Account'!$AP$19)</f>
        <v>0</v>
      </c>
      <c r="AQ25" s="170">
        <f>SUMIFS(Masterlist!$T:$T,Masterlist!$AI:$AI,"&lt;="&amp;' Collected Account'!AQ$21,Masterlist!$O:$O,' Collected Account'!$A25,Masterlist!$AL:$AL,' Collected Account'!$AP$19)-AP25</f>
        <v>0</v>
      </c>
      <c r="AR25" s="170">
        <f>SUMIFS(Masterlist!$T:$T,Masterlist!$AI:$AI,"&lt;="&amp;' Collected Account'!AR$21,Masterlist!$O:$O,' Collected Account'!$A25,Masterlist!$AL:$AL,' Collected Account'!$AP$19)-AQ25-AP25</f>
        <v>0</v>
      </c>
      <c r="AS25" s="170">
        <f>SUMIFS(Masterlist!$T:$T,Masterlist!$AI:$AI,"&lt;="&amp;' Collected Account'!AS$21,Masterlist!$O:$O,' Collected Account'!$A25,Masterlist!$AL:$AL,' Collected Account'!$AP$19)-AR25-AQ25-AP25</f>
        <v>0</v>
      </c>
      <c r="AT25" s="166">
        <f t="shared" si="7"/>
        <v>0</v>
      </c>
      <c r="AU25" s="169">
        <f>SUMIFS(Masterlist!$T:$T,Masterlist!$AI:$AI,"&lt;="&amp;' Collected Account'!AU$21,Masterlist!$O:$O,' Collected Account'!$A25,Masterlist!$AL:$AL,' Collected Account'!$AU$19)</f>
        <v>0</v>
      </c>
      <c r="AV25" s="170">
        <f>SUMIFS(Masterlist!$T:$T,Masterlist!$AI:$AI,"&lt;="&amp;' Collected Account'!AV$21,Masterlist!$O:$O,' Collected Account'!$A25,Masterlist!$AL:$AL,' Collected Account'!$AU$19)-AU25</f>
        <v>0</v>
      </c>
      <c r="AW25" s="170">
        <f>SUMIFS(Masterlist!$T:$T,Masterlist!$AI:$AI,"&lt;="&amp;' Collected Account'!AW$21,Masterlist!$O:$O,' Collected Account'!$A25,Masterlist!$AL:$AL,' Collected Account'!$AU$19)-AV25-AU25</f>
        <v>0</v>
      </c>
      <c r="AX25" s="170">
        <f>SUMIFS(Masterlist!$T:$T,Masterlist!$AI:$AI,"&lt;="&amp;' Collected Account'!AX$21,Masterlist!$O:$O,' Collected Account'!$A25,Masterlist!$AL:$AL,' Collected Account'!$AU$19)-AW25-AV25-AU25</f>
        <v>0</v>
      </c>
      <c r="AY25" s="166">
        <f t="shared" si="8"/>
        <v>0</v>
      </c>
      <c r="AZ25" s="169">
        <f>SUMIFS(Masterlist!$T:$T,Masterlist!$AI:$AI,"&lt;="&amp;' Collected Account'!AZ$21,Masterlist!$O:$O,' Collected Account'!$A25,Masterlist!$AL:$AL,' Collected Account'!$AZ$19)</f>
        <v>0</v>
      </c>
      <c r="BA25" s="170">
        <f>SUMIFS(Masterlist!$T:$T,Masterlist!$AI:$AI,"&lt;="&amp;' Collected Account'!BA$21,Masterlist!$O:$O,' Collected Account'!$A25,Masterlist!$AL:$AL,' Collected Account'!$AZ$19)-AZ25</f>
        <v>0</v>
      </c>
      <c r="BB25" s="170">
        <f>SUMIFS(Masterlist!$T:$T,Masterlist!$AI:$AI,"&lt;="&amp;' Collected Account'!BB$21,Masterlist!$O:$O,' Collected Account'!$A25,Masterlist!$AL:$AL,' Collected Account'!$AZ$19)-BA25-AZ25</f>
        <v>0</v>
      </c>
      <c r="BC25" s="170">
        <f>SUMIFS(Masterlist!$T:$T,Masterlist!$AI:$AI,"&lt;="&amp;' Collected Account'!BC$21,Masterlist!$O:$O,' Collected Account'!$A25,Masterlist!$AL:$AL,' Collected Account'!$AZ$19)-BB25-BA25-AZ25</f>
        <v>0</v>
      </c>
      <c r="BD25" s="166">
        <f t="shared" si="9"/>
        <v>0</v>
      </c>
      <c r="BE25" s="169">
        <f>SUMIFS(Masterlist!$T:$T,Masterlist!$AI:$AI,"&lt;="&amp;' Collected Account'!BE$21,Masterlist!$O:$O,' Collected Account'!$A25,Masterlist!$AL:$AL,' Collected Account'!$BE$19)</f>
        <v>0</v>
      </c>
      <c r="BF25" s="170">
        <f>SUMIFS(Masterlist!$T:$T,Masterlist!$AI:$AI,"&lt;="&amp;' Collected Account'!BF$21,Masterlist!$O:$O,' Collected Account'!$A25,Masterlist!$AL:$AL,' Collected Account'!$BE$19)-BE25</f>
        <v>0</v>
      </c>
      <c r="BG25" s="170">
        <f>SUMIFS(Masterlist!$T:$T,Masterlist!$AI:$AI,"&lt;="&amp;' Collected Account'!BG$21,Masterlist!$O:$O,' Collected Account'!$A25,Masterlist!$AL:$AL,' Collected Account'!$BE$19)-BF25-BE25</f>
        <v>0</v>
      </c>
      <c r="BH25" s="170">
        <f>SUMIFS(Masterlist!$T:$T,Masterlist!$AI:$AI,"&lt;="&amp;' Collected Account'!BH$21,Masterlist!$O:$O,' Collected Account'!$A25,Masterlist!$AL:$AL,' Collected Account'!$BE$19)-BG25-BF25-BE25</f>
        <v>0</v>
      </c>
      <c r="BI25" s="166">
        <f t="shared" si="10"/>
        <v>0</v>
      </c>
      <c r="BJ25" s="169">
        <f>SUMIFS(Masterlist!$T:$T,Masterlist!$AI:$AI,"&lt;="&amp;' Collected Account'!BJ$21,Masterlist!$O:$O,' Collected Account'!$A25,Masterlist!$AL:$AL,' Collected Account'!$BJ$19)</f>
        <v>0</v>
      </c>
      <c r="BK25" s="185">
        <f>SUMIFS(Masterlist!$T:$T,Masterlist!$AI:$AI,"&lt;="&amp;' Collected Account'!BK$21,Masterlist!$O:$O,' Collected Account'!$A25,Masterlist!$AL:$AL,' Collected Account'!$BJ$19)-BJ25</f>
        <v>0</v>
      </c>
      <c r="BL25" s="170">
        <f>SUMIFS(Masterlist!$T:$T,Masterlist!$AI:$AI,"&lt;="&amp;' Collected Account'!BL$21,Masterlist!$O:$O,' Collected Account'!$A25,Masterlist!$AL:$AL,' Collected Account'!$BJ$19)-BK25-BJ25</f>
        <v>0</v>
      </c>
      <c r="BM25" s="170">
        <f>SUMIFS(Masterlist!$T:$T,Masterlist!$AI:$AI,"&lt;="&amp;' Collected Account'!BM$21,Masterlist!$O:$O,' Collected Account'!$A25,Masterlist!$AL:$AL,' Collected Account'!$BJ$19)-BL25-BK25-BJ25</f>
        <v>0</v>
      </c>
      <c r="BN25" s="166">
        <f t="shared" ref="BN25:BN47" si="12">SUM(BJ25:BM25)</f>
        <v>0</v>
      </c>
    </row>
    <row r="26" spans="1:66" s="10" customFormat="1" ht="15" customHeight="1">
      <c r="A26" s="164" t="s">
        <v>32</v>
      </c>
      <c r="B26" s="169">
        <f>SUMIFS(Masterlist!$T:$T,Masterlist!$AI:$AI,"&lt;="&amp;' Collected Account'!B$21,Masterlist!$O:$O,' Collected Account'!$A26)</f>
        <v>131385.4372897009</v>
      </c>
      <c r="C26" s="170">
        <f>SUMIFS(Masterlist!$T:$T,Masterlist!$AI:$AI,"&lt;="&amp;' Collected Account'!C$21,Masterlist!$O:$O,' Collected Account'!$A26)-B26</f>
        <v>9030.7043949428189</v>
      </c>
      <c r="D26" s="170">
        <f>SUMIFS(Masterlist!$T:$T,Masterlist!$AI:$AI,"&lt;="&amp;' Collected Account'!D$21,Masterlist!$O:$O,' Collected Account'!$A26)-C26-B26</f>
        <v>0</v>
      </c>
      <c r="E26" s="170">
        <f>SUMIFS(Masterlist!$T:$T,Masterlist!$AI:$AI,"&lt;="&amp;' Collected Account'!E$21,Masterlist!$O:$O,' Collected Account'!$A26)-D26-C26-B26</f>
        <v>19177.234766470763</v>
      </c>
      <c r="F26" s="166">
        <f t="shared" si="0"/>
        <v>159593.37645111448</v>
      </c>
      <c r="G26" s="169">
        <f>SUMIFS(Masterlist!$T:$T,Masterlist!$AI:$AI,"&lt;="&amp;' Collected Account'!G$21,Masterlist!$O:$O,' Collected Account'!$A26,Masterlist!$AL:$AL,' Collected Account'!$G$19)</f>
        <v>0</v>
      </c>
      <c r="H26" s="170">
        <f>SUMIFS(Masterlist!$T:$T,Masterlist!$AI:$AI,"&lt;="&amp;' Collected Account'!H$21,Masterlist!$O:$O,' Collected Account'!$A26,Masterlist!$AL:$AL,' Collected Account'!$G$19)-G26</f>
        <v>0</v>
      </c>
      <c r="I26" s="170">
        <f>SUMIFS(Masterlist!$T:$T,Masterlist!$AI:$AI,"&lt;="&amp;' Collected Account'!I$21,Masterlist!$O:$O,' Collected Account'!$A26,Masterlist!$AL:$AL,' Collected Account'!$G$19)-H26-G26</f>
        <v>0</v>
      </c>
      <c r="J26" s="170">
        <f>SUMIFS(Masterlist!$T:$T,Masterlist!$AI:$AI,"&lt;="&amp;' Collected Account'!J$21,Masterlist!$O:$O,' Collected Account'!$A26,Masterlist!$AL:$AL,' Collected Account'!$G$19)-I26-H26-G26</f>
        <v>0</v>
      </c>
      <c r="K26" s="166">
        <f t="shared" si="1"/>
        <v>0</v>
      </c>
      <c r="L26" s="169">
        <f>SUMIFS(Masterlist!$T:$T,Masterlist!$AI:$AI,"&lt;="&amp;' Collected Account'!L$21,Masterlist!$O:$O,' Collected Account'!$A26,Masterlist!$AL:$AL,' Collected Account'!$L$19)</f>
        <v>2313.6405815032481</v>
      </c>
      <c r="M26" s="170">
        <f>SUMIFS(Masterlist!$T:$T,Masterlist!$AI:$AI,"&lt;="&amp;' Collected Account'!M$21,Masterlist!$O:$O,' Collected Account'!$A26,Masterlist!$AL:$AL,' Collected Account'!$L$19)-L26</f>
        <v>3853.3057851239669</v>
      </c>
      <c r="N26" s="170">
        <f>SUMIFS(Masterlist!$T:$T,Masterlist!$AI:$AI,"&lt;="&amp;' Collected Account'!N$21,Masterlist!$O:$O,' Collected Account'!$A26,Masterlist!$AL:$AL,' Collected Account'!$L$19)-M26-L26</f>
        <v>0</v>
      </c>
      <c r="O26" s="170">
        <f>SUMIFS(Masterlist!$T:$T,Masterlist!$AI:$AI,"&lt;="&amp;' Collected Account'!O$21,Masterlist!$O:$O,' Collected Account'!$A26,Masterlist!$AL:$AL,' Collected Account'!$L$19)-N26-M26-L26</f>
        <v>0</v>
      </c>
      <c r="P26" s="166">
        <f t="shared" si="2"/>
        <v>6166.946366627215</v>
      </c>
      <c r="Q26" s="169">
        <f>SUMIFS(Masterlist!$T:$T,Masterlist!$AI:$AI,"&lt;="&amp;' Collected Account'!Q$21,Masterlist!$O:$O,' Collected Account'!$A26,Masterlist!$AL:$AL,' Collected Account'!$Q$19)</f>
        <v>0</v>
      </c>
      <c r="R26" s="170">
        <f>SUMIFS(Masterlist!$T:$T,Masterlist!$AI:$AI,"&lt;="&amp;' Collected Account'!R$21,Masterlist!$O:$O,' Collected Account'!$A26,Masterlist!$AL:$AL,' Collected Account'!$Q$19)-Q26</f>
        <v>0</v>
      </c>
      <c r="S26" s="170">
        <f>SUMIFS(Masterlist!$T:$T,Masterlist!$AI:$AI,"&lt;="&amp;' Collected Account'!S$21,Masterlist!$O:$O,' Collected Account'!$A26,Masterlist!$AL:$AL,' Collected Account'!$Q$19)-R26-Q26</f>
        <v>0</v>
      </c>
      <c r="T26" s="170">
        <f>SUMIFS(Masterlist!$T:$T,Masterlist!$AI:$AI,"&lt;="&amp;' Collected Account'!T$21,Masterlist!$O:$O,' Collected Account'!$A26,Masterlist!$AL:$AL,' Collected Account'!$Q$19)-S26-R26-Q26</f>
        <v>11106.55404420211</v>
      </c>
      <c r="U26" s="166">
        <f t="shared" si="3"/>
        <v>11106.55404420211</v>
      </c>
      <c r="V26" s="169">
        <f>SUMIFS(Masterlist!$T:$T,Masterlist!$AI:$AI,"&lt;="&amp;' Collected Account'!V$21,Masterlist!$O:$O,' Collected Account'!$A26,Masterlist!$AL:$AL,' Collected Account'!$V$19)</f>
        <v>0</v>
      </c>
      <c r="W26" s="170">
        <f>SUMIFS(Masterlist!$T:$T,Masterlist!$AI:$AI,"&lt;="&amp;' Collected Account'!W$21,Masterlist!$O:$O,' Collected Account'!$A26,Masterlist!$AL:$AL,' Collected Account'!$V$19)-V26</f>
        <v>11390.375445099222</v>
      </c>
      <c r="X26" s="170">
        <f>SUMIFS(Masterlist!$T:$T,Masterlist!$AI:$AI,"&lt;="&amp;' Collected Account'!X$21,Masterlist!$O:$O,' Collected Account'!$A26,Masterlist!$AL:$AL,' Collected Account'!$V$19)-W26-V26</f>
        <v>0</v>
      </c>
      <c r="Y26" s="170">
        <f>SUMIFS(Masterlist!$T:$T,Masterlist!$AI:$AI,"&lt;="&amp;' Collected Account'!Y$21,Masterlist!$O:$O,' Collected Account'!$A26,Masterlist!$AL:$AL,' Collected Account'!$V$19)-X26-W26-V26</f>
        <v>1433.0282861896849</v>
      </c>
      <c r="Z26" s="166">
        <f t="shared" si="4"/>
        <v>12823.403731288907</v>
      </c>
      <c r="AA26" s="169">
        <f>SUMIFS(Masterlist!$T:$T,Masterlist!$AI:$AI,"&lt;="&amp;' Collected Account'!AA$21,Masterlist!$O:$O,' Collected Account'!$A26,Masterlist!$AL:$AL,' Collected Account'!$AA$19)</f>
        <v>0</v>
      </c>
      <c r="AB26" s="170">
        <f>SUMIFS(Masterlist!$T:$T,Masterlist!$AI:$AI,"&lt;="&amp;' Collected Account'!AB$21,Masterlist!$O:$O,' Collected Account'!$A26,Masterlist!$AL:$AL,' Collected Account'!$AA$19)-AA26</f>
        <v>0</v>
      </c>
      <c r="AC26" s="170">
        <f>SUMIFS(Masterlist!$T:$T,Masterlist!$AI:$AI,"&lt;="&amp;' Collected Account'!AC$21,Masterlist!$O:$O,' Collected Account'!$A26,Masterlist!$AL:$AL,' Collected Account'!$AA$19)-AB26-AA26</f>
        <v>0</v>
      </c>
      <c r="AD26" s="170">
        <f>SUMIFS(Masterlist!$T:$T,Masterlist!$AI:$AI,"&lt;="&amp;' Collected Account'!AD$21,Masterlist!$O:$O,' Collected Account'!$A26,Masterlist!$AL:$AL,' Collected Account'!$AA$19)-AC26-AB26-AA26</f>
        <v>27463.691968936946</v>
      </c>
      <c r="AE26" s="166">
        <f t="shared" si="5"/>
        <v>27463.691968936946</v>
      </c>
      <c r="AF26" s="169">
        <f>SUMIFS(Masterlist!$T:$T,Masterlist!$AI:$AI,"&lt;="&amp;' Collected Account'!AF$21,Masterlist!$O:$O,' Collected Account'!$A26,Masterlist!$AL:$AL,' Collected Account'!$AF$19)</f>
        <v>0</v>
      </c>
      <c r="AG26" s="170">
        <f>SUMIFS(Masterlist!$T:$T,Masterlist!$AI:$AI,"&lt;="&amp;' Collected Account'!AG$21,Masterlist!$O:$O,' Collected Account'!$A26,Masterlist!$AL:$AL,' Collected Account'!$AF$19)-AF26</f>
        <v>2418.1930438361801</v>
      </c>
      <c r="AH26" s="170">
        <f>SUMIFS(Masterlist!$T:$T,Masterlist!$AI:$AI,"&lt;="&amp;' Collected Account'!AH$21,Masterlist!$O:$O,' Collected Account'!$A26,Masterlist!$AL:$AL,' Collected Account'!$AF$19)-AG26-AF26</f>
        <v>0</v>
      </c>
      <c r="AI26" s="170">
        <f>SUMIFS(Masterlist!$T:$T,Masterlist!$AI:$AI,"&lt;="&amp;' Collected Account'!AI$21,Masterlist!$O:$O,' Collected Account'!$A26,Masterlist!$AL:$AL,' Collected Account'!$AF$19)-AH26-AG26-AF26</f>
        <v>7241.7083350552221</v>
      </c>
      <c r="AJ26" s="166">
        <f t="shared" si="6"/>
        <v>9659.9013788914017</v>
      </c>
      <c r="AK26" s="169">
        <f>SUMIFS(Masterlist!$T:$T,Masterlist!$AI:$AI,"&lt;="&amp;' Collected Account'!AK$21,Masterlist!$O:$O,' Collected Account'!$A26,Masterlist!$AL:$AL,' Collected Account'!$AK$19)</f>
        <v>9101.4975041597336</v>
      </c>
      <c r="AL26" s="170">
        <f>SUMIFS(Masterlist!$T:$T,Masterlist!$AI:$AI,"&lt;="&amp;' Collected Account'!AL$21,Masterlist!$O:$O,' Collected Account'!$A26,Masterlist!$AL:$AL,' Collected Account'!$AK$19)-AK26</f>
        <v>0</v>
      </c>
      <c r="AM26" s="170">
        <f>SUMIFS(Masterlist!$T:$T,Masterlist!$AI:$AI,"&lt;="&amp;' Collected Account'!AM$21,Masterlist!$O:$O,' Collected Account'!$A26,Masterlist!$AL:$AL,' Collected Account'!$AK$19)-AL26-AK26</f>
        <v>0</v>
      </c>
      <c r="AN26" s="170">
        <f>SUMIFS(Masterlist!$T:$T,Masterlist!$AI:$AI,"&lt;="&amp;' Collected Account'!AN$21,Masterlist!$O:$O,' Collected Account'!$A26,Masterlist!$AL:$AL,' Collected Account'!$AK$19)-AM26-AL26-AK26</f>
        <v>2872.4971543846459</v>
      </c>
      <c r="AO26" s="166">
        <f t="shared" si="11"/>
        <v>11973.994658544379</v>
      </c>
      <c r="AP26" s="169">
        <f>SUMIFS(Masterlist!$T:$T,Masterlist!$AI:$AI,"&lt;="&amp;' Collected Account'!AP$21,Masterlist!$O:$O,' Collected Account'!$A26,Masterlist!$AL:$AL,' Collected Account'!$AP$19)</f>
        <v>0</v>
      </c>
      <c r="AQ26" s="170">
        <f>SUMIFS(Masterlist!$T:$T,Masterlist!$AI:$AI,"&lt;="&amp;' Collected Account'!AQ$21,Masterlist!$O:$O,' Collected Account'!$A26,Masterlist!$AL:$AL,' Collected Account'!$AP$19)-AP26</f>
        <v>0</v>
      </c>
      <c r="AR26" s="170">
        <f>SUMIFS(Masterlist!$T:$T,Masterlist!$AI:$AI,"&lt;="&amp;' Collected Account'!AR$21,Masterlist!$O:$O,' Collected Account'!$A26,Masterlist!$AL:$AL,' Collected Account'!$AP$19)-AQ26-AP26</f>
        <v>0</v>
      </c>
      <c r="AS26" s="170">
        <f>SUMIFS(Masterlist!$T:$T,Masterlist!$AI:$AI,"&lt;="&amp;' Collected Account'!AS$21,Masterlist!$O:$O,' Collected Account'!$A26,Masterlist!$AL:$AL,' Collected Account'!$AP$19)-AR26-AQ26-AP26</f>
        <v>3299.3762993762994</v>
      </c>
      <c r="AT26" s="166">
        <f t="shared" si="7"/>
        <v>3299.3762993762994</v>
      </c>
      <c r="AU26" s="169">
        <f>SUMIFS(Masterlist!$T:$T,Masterlist!$AI:$AI,"&lt;="&amp;' Collected Account'!AU$21,Masterlist!$O:$O,' Collected Account'!$A26,Masterlist!$AL:$AL,' Collected Account'!$AU$19)</f>
        <v>0</v>
      </c>
      <c r="AV26" s="170">
        <f>SUMIFS(Masterlist!$T:$T,Masterlist!$AI:$AI,"&lt;="&amp;' Collected Account'!AV$21,Masterlist!$O:$O,' Collected Account'!$A26,Masterlist!$AL:$AL,' Collected Account'!$AU$19)-AU26</f>
        <v>0</v>
      </c>
      <c r="AW26" s="170">
        <f>SUMIFS(Masterlist!$T:$T,Masterlist!$AI:$AI,"&lt;="&amp;' Collected Account'!AW$21,Masterlist!$O:$O,' Collected Account'!$A26,Masterlist!$AL:$AL,' Collected Account'!$AU$19)-AV26-AU26</f>
        <v>0</v>
      </c>
      <c r="AX26" s="170">
        <f>SUMIFS(Masterlist!$T:$T,Masterlist!$AI:$AI,"&lt;="&amp;' Collected Account'!AX$21,Masterlist!$O:$O,' Collected Account'!$A26,Masterlist!$AL:$AL,' Collected Account'!$AU$19)-AW26-AV26-AU26</f>
        <v>0</v>
      </c>
      <c r="AY26" s="166">
        <f t="shared" si="8"/>
        <v>0</v>
      </c>
      <c r="AZ26" s="169">
        <f>SUMIFS(Masterlist!$T:$T,Masterlist!$AI:$AI,"&lt;="&amp;' Collected Account'!AZ$21,Masterlist!$O:$O,' Collected Account'!$A26,Masterlist!$AL:$AL,' Collected Account'!$AZ$19)</f>
        <v>0</v>
      </c>
      <c r="BA26" s="170">
        <f>SUMIFS(Masterlist!$T:$T,Masterlist!$AI:$AI,"&lt;="&amp;' Collected Account'!BA$21,Masterlist!$O:$O,' Collected Account'!$A26,Masterlist!$AL:$AL,' Collected Account'!$AZ$19)-AZ26</f>
        <v>1338.1147540983607</v>
      </c>
      <c r="BB26" s="170">
        <f>SUMIFS(Masterlist!$T:$T,Masterlist!$AI:$AI,"&lt;="&amp;' Collected Account'!BB$21,Masterlist!$O:$O,' Collected Account'!$A26,Masterlist!$AL:$AL,' Collected Account'!$AZ$19)-BA26-AZ26</f>
        <v>0</v>
      </c>
      <c r="BC26" s="170">
        <f>SUMIFS(Masterlist!$T:$T,Masterlist!$AI:$AI,"&lt;="&amp;' Collected Account'!BC$21,Masterlist!$O:$O,' Collected Account'!$A26,Masterlist!$AL:$AL,' Collected Account'!$AZ$19)-BB26-BA26-AZ26</f>
        <v>348.36065573770497</v>
      </c>
      <c r="BD26" s="166">
        <f t="shared" si="9"/>
        <v>1686.4754098360656</v>
      </c>
      <c r="BE26" s="169">
        <f>SUMIFS(Masterlist!$T:$T,Masterlist!$AI:$AI,"&lt;="&amp;' Collected Account'!BE$21,Masterlist!$O:$O,' Collected Account'!$A26,Masterlist!$AL:$AL,' Collected Account'!$BE$19)</f>
        <v>0</v>
      </c>
      <c r="BF26" s="170">
        <f>SUMIFS(Masterlist!$T:$T,Masterlist!$AI:$AI,"&lt;="&amp;' Collected Account'!BF$21,Masterlist!$O:$O,' Collected Account'!$A26,Masterlist!$AL:$AL,' Collected Account'!$BE$19)-BE26</f>
        <v>0</v>
      </c>
      <c r="BG26" s="170">
        <f>SUMIFS(Masterlist!$T:$T,Masterlist!$AI:$AI,"&lt;="&amp;' Collected Account'!BG$21,Masterlist!$O:$O,' Collected Account'!$A26,Masterlist!$AL:$AL,' Collected Account'!$BE$19)-BF26-BE26</f>
        <v>2016.3934426229509</v>
      </c>
      <c r="BH26" s="170">
        <f>SUMIFS(Masterlist!$T:$T,Masterlist!$AI:$AI,"&lt;="&amp;' Collected Account'!BH$21,Masterlist!$O:$O,' Collected Account'!$A26,Masterlist!$AL:$AL,' Collected Account'!$BE$19)-BG26-BF26-BE26</f>
        <v>0</v>
      </c>
      <c r="BI26" s="166">
        <f t="shared" si="10"/>
        <v>2016.3934426229509</v>
      </c>
      <c r="BJ26" s="169">
        <f>SUMIFS(Masterlist!$T:$T,Masterlist!$AI:$AI,"&lt;="&amp;' Collected Account'!BJ$21,Masterlist!$O:$O,' Collected Account'!$A26,Masterlist!$AL:$AL,' Collected Account'!$BJ$19)</f>
        <v>0</v>
      </c>
      <c r="BK26" s="185">
        <f>SUMIFS(Masterlist!$T:$T,Masterlist!$AI:$AI,"&lt;="&amp;' Collected Account'!BK$21,Masterlist!$O:$O,' Collected Account'!$A26,Masterlist!$AL:$AL,' Collected Account'!$BJ$19)-BJ26</f>
        <v>9803.9215686274511</v>
      </c>
      <c r="BL26" s="170">
        <f>SUMIFS(Masterlist!$T:$T,Masterlist!$AI:$AI,"&lt;="&amp;' Collected Account'!BL$21,Masterlist!$O:$O,' Collected Account'!$A26,Masterlist!$AL:$AL,' Collected Account'!$BJ$19)-BK26-BJ26</f>
        <v>0</v>
      </c>
      <c r="BM26" s="170">
        <f>SUMIFS(Masterlist!$T:$T,Masterlist!$AI:$AI,"&lt;="&amp;' Collected Account'!BM$21,Masterlist!$O:$O,' Collected Account'!$A26,Masterlist!$AL:$AL,' Collected Account'!$BJ$19)-BL26-BK26-BJ26</f>
        <v>0</v>
      </c>
      <c r="BN26" s="166">
        <f t="shared" si="12"/>
        <v>9803.9215686274511</v>
      </c>
    </row>
    <row r="27" spans="1:66" s="10" customFormat="1" ht="15" customHeight="1">
      <c r="A27" s="164" t="s">
        <v>1712</v>
      </c>
      <c r="B27" s="169">
        <f>SUMIFS(Masterlist!$T:$T,Masterlist!$AI:$AI,"&lt;="&amp;' Collected Account'!B$21,Masterlist!$O:$O,' Collected Account'!$A27)</f>
        <v>13086.325321470866</v>
      </c>
      <c r="C27" s="170">
        <f>SUMIFS(Masterlist!$T:$T,Masterlist!$AI:$AI,"&lt;="&amp;' Collected Account'!C$21,Masterlist!$O:$O,' Collected Account'!$A27)-B27</f>
        <v>0</v>
      </c>
      <c r="D27" s="170">
        <f>SUMIFS(Masterlist!$T:$T,Masterlist!$AI:$AI,"&lt;="&amp;' Collected Account'!D$21,Masterlist!$O:$O,' Collected Account'!$A27)-C27-B27</f>
        <v>0</v>
      </c>
      <c r="E27" s="170">
        <f>SUMIFS(Masterlist!$T:$T,Masterlist!$AI:$AI,"&lt;="&amp;' Collected Account'!E$21,Masterlist!$O:$O,' Collected Account'!$A27)-D27-C27-B27</f>
        <v>3255.3407934893185</v>
      </c>
      <c r="F27" s="166">
        <f t="shared" si="0"/>
        <v>16341.666114960184</v>
      </c>
      <c r="G27" s="169">
        <f>SUMIFS(Masterlist!$T:$T,Masterlist!$AI:$AI,"&lt;="&amp;' Collected Account'!G$21,Masterlist!$O:$O,' Collected Account'!$A27,Masterlist!$AL:$AL,' Collected Account'!$G$19)</f>
        <v>0</v>
      </c>
      <c r="H27" s="170">
        <f>SUMIFS(Masterlist!$T:$T,Masterlist!$AI:$AI,"&lt;="&amp;' Collected Account'!H$21,Masterlist!$O:$O,' Collected Account'!$A27,Masterlist!$AL:$AL,' Collected Account'!$G$19)-G27</f>
        <v>0</v>
      </c>
      <c r="I27" s="170">
        <f>SUMIFS(Masterlist!$T:$T,Masterlist!$AI:$AI,"&lt;="&amp;' Collected Account'!I$21,Masterlist!$O:$O,' Collected Account'!$A27,Masterlist!$AL:$AL,' Collected Account'!$G$19)-H27-G27</f>
        <v>0</v>
      </c>
      <c r="J27" s="170">
        <f>SUMIFS(Masterlist!$T:$T,Masterlist!$AI:$AI,"&lt;="&amp;' Collected Account'!J$21,Masterlist!$O:$O,' Collected Account'!$A27,Masterlist!$AL:$AL,' Collected Account'!$G$19)-I27-H27-G27</f>
        <v>0</v>
      </c>
      <c r="K27" s="166">
        <f t="shared" si="1"/>
        <v>0</v>
      </c>
      <c r="L27" s="169">
        <f>SUMIFS(Masterlist!$T:$T,Masterlist!$AI:$AI,"&lt;="&amp;' Collected Account'!L$21,Masterlist!$O:$O,' Collected Account'!$A27,Masterlist!$AL:$AL,' Collected Account'!$L$19)</f>
        <v>3852.969777651263</v>
      </c>
      <c r="M27" s="170">
        <f>SUMIFS(Masterlist!$T:$T,Masterlist!$AI:$AI,"&lt;="&amp;' Collected Account'!M$21,Masterlist!$O:$O,' Collected Account'!$A27,Masterlist!$AL:$AL,' Collected Account'!$L$19)-L27</f>
        <v>478.56845609654556</v>
      </c>
      <c r="N27" s="170">
        <f>SUMIFS(Masterlist!$T:$T,Masterlist!$AI:$AI,"&lt;="&amp;' Collected Account'!N$21,Masterlist!$O:$O,' Collected Account'!$A27,Masterlist!$AL:$AL,' Collected Account'!$L$19)-M27-L27</f>
        <v>0</v>
      </c>
      <c r="O27" s="170">
        <f>SUMIFS(Masterlist!$T:$T,Masterlist!$AI:$AI,"&lt;="&amp;' Collected Account'!O$21,Masterlist!$O:$O,' Collected Account'!$A27,Masterlist!$AL:$AL,' Collected Account'!$L$19)-N27-M27-L27</f>
        <v>0</v>
      </c>
      <c r="P27" s="166">
        <f t="shared" si="2"/>
        <v>4331.5382337478086</v>
      </c>
      <c r="Q27" s="169">
        <f>SUMIFS(Masterlist!$T:$T,Masterlist!$AI:$AI,"&lt;="&amp;' Collected Account'!Q$21,Masterlist!$O:$O,' Collected Account'!$A27,Masterlist!$AL:$AL,' Collected Account'!$Q$19)</f>
        <v>0</v>
      </c>
      <c r="R27" s="170">
        <f>SUMIFS(Masterlist!$T:$T,Masterlist!$AI:$AI,"&lt;="&amp;' Collected Account'!R$21,Masterlist!$O:$O,' Collected Account'!$A27,Masterlist!$AL:$AL,' Collected Account'!$Q$19)-Q27</f>
        <v>0</v>
      </c>
      <c r="S27" s="170">
        <f>SUMIFS(Masterlist!$T:$T,Masterlist!$AI:$AI,"&lt;="&amp;' Collected Account'!S$21,Masterlist!$O:$O,' Collected Account'!$A27,Masterlist!$AL:$AL,' Collected Account'!$Q$19)-R27-Q27</f>
        <v>0</v>
      </c>
      <c r="T27" s="170">
        <f>SUMIFS(Masterlist!$T:$T,Masterlist!$AI:$AI,"&lt;="&amp;' Collected Account'!T$21,Masterlist!$O:$O,' Collected Account'!$A27,Masterlist!$AL:$AL,' Collected Account'!$Q$19)-S27-R27-Q27</f>
        <v>2089.0553474823137</v>
      </c>
      <c r="U27" s="166">
        <f t="shared" si="3"/>
        <v>2089.0553474823137</v>
      </c>
      <c r="V27" s="169">
        <f>SUMIFS(Masterlist!$T:$T,Masterlist!$AI:$AI,"&lt;="&amp;' Collected Account'!V$21,Masterlist!$O:$O,' Collected Account'!$A27,Masterlist!$AL:$AL,' Collected Account'!$V$19)</f>
        <v>0</v>
      </c>
      <c r="W27" s="170">
        <f>SUMIFS(Masterlist!$T:$T,Masterlist!$AI:$AI,"&lt;="&amp;' Collected Account'!W$21,Masterlist!$O:$O,' Collected Account'!$A27,Masterlist!$AL:$AL,' Collected Account'!$V$19)-V27</f>
        <v>0</v>
      </c>
      <c r="X27" s="170">
        <f>SUMIFS(Masterlist!$T:$T,Masterlist!$AI:$AI,"&lt;="&amp;' Collected Account'!X$21,Masterlist!$O:$O,' Collected Account'!$A27,Masterlist!$AL:$AL,' Collected Account'!$V$19)-W27-V27</f>
        <v>0</v>
      </c>
      <c r="Y27" s="170">
        <f>SUMIFS(Masterlist!$T:$T,Masterlist!$AI:$AI,"&lt;="&amp;' Collected Account'!Y$21,Masterlist!$O:$O,' Collected Account'!$A27,Masterlist!$AL:$AL,' Collected Account'!$V$19)-X27-W27-V27</f>
        <v>0</v>
      </c>
      <c r="Z27" s="166">
        <f t="shared" si="4"/>
        <v>0</v>
      </c>
      <c r="AA27" s="169">
        <f>SUMIFS(Masterlist!$T:$T,Masterlist!$AI:$AI,"&lt;="&amp;' Collected Account'!AA$21,Masterlist!$O:$O,' Collected Account'!$A27,Masterlist!$AL:$AL,' Collected Account'!$AA$19)</f>
        <v>0</v>
      </c>
      <c r="AB27" s="170">
        <f>SUMIFS(Masterlist!$T:$T,Masterlist!$AI:$AI,"&lt;="&amp;' Collected Account'!AB$21,Masterlist!$O:$O,' Collected Account'!$A27,Masterlist!$AL:$AL,' Collected Account'!$AA$19)-AA27</f>
        <v>0</v>
      </c>
      <c r="AC27" s="170">
        <f>SUMIFS(Masterlist!$T:$T,Masterlist!$AI:$AI,"&lt;="&amp;' Collected Account'!AC$21,Masterlist!$O:$O,' Collected Account'!$A27,Masterlist!$AL:$AL,' Collected Account'!$AA$19)-AB27-AA27</f>
        <v>0</v>
      </c>
      <c r="AD27" s="170">
        <f>SUMIFS(Masterlist!$T:$T,Masterlist!$AI:$AI,"&lt;="&amp;' Collected Account'!AD$21,Masterlist!$O:$O,' Collected Account'!$A27,Masterlist!$AL:$AL,' Collected Account'!$AA$19)-AC27-AB27-AA27</f>
        <v>2090.6648897403325</v>
      </c>
      <c r="AE27" s="166">
        <f t="shared" si="5"/>
        <v>2090.6648897403325</v>
      </c>
      <c r="AF27" s="169">
        <f>SUMIFS(Masterlist!$T:$T,Masterlist!$AI:$AI,"&lt;="&amp;' Collected Account'!AF$21,Masterlist!$O:$O,' Collected Account'!$A27,Masterlist!$AL:$AL,' Collected Account'!$AF$19)</f>
        <v>0</v>
      </c>
      <c r="AG27" s="170">
        <f>SUMIFS(Masterlist!$T:$T,Masterlist!$AI:$AI,"&lt;="&amp;' Collected Account'!AG$21,Masterlist!$O:$O,' Collected Account'!$A27,Masterlist!$AL:$AL,' Collected Account'!$AF$19)-AF27</f>
        <v>0</v>
      </c>
      <c r="AH27" s="170">
        <f>SUMIFS(Masterlist!$T:$T,Masterlist!$AI:$AI,"&lt;="&amp;' Collected Account'!AH$21,Masterlist!$O:$O,' Collected Account'!$A27,Masterlist!$AL:$AL,' Collected Account'!$AF$19)-AG27-AF27</f>
        <v>0</v>
      </c>
      <c r="AI27" s="170">
        <f>SUMIFS(Masterlist!$T:$T,Masterlist!$AI:$AI,"&lt;="&amp;' Collected Account'!AI$21,Masterlist!$O:$O,' Collected Account'!$A27,Masterlist!$AL:$AL,' Collected Account'!$AF$19)-AH27-AG27-AF27</f>
        <v>4721.1360362214446</v>
      </c>
      <c r="AJ27" s="166">
        <f t="shared" si="6"/>
        <v>4721.1360362214446</v>
      </c>
      <c r="AK27" s="169">
        <f>SUMIFS(Masterlist!$T:$T,Masterlist!$AI:$AI,"&lt;="&amp;' Collected Account'!AK$21,Masterlist!$O:$O,' Collected Account'!$A27,Masterlist!$AL:$AL,' Collected Account'!$AK$19)</f>
        <v>0</v>
      </c>
      <c r="AL27" s="170">
        <f>SUMIFS(Masterlist!$T:$T,Masterlist!$AI:$AI,"&lt;="&amp;' Collected Account'!AL$21,Masterlist!$O:$O,' Collected Account'!$A27,Masterlist!$AL:$AL,' Collected Account'!$AK$19)-AK27</f>
        <v>0</v>
      </c>
      <c r="AM27" s="170">
        <f>SUMIFS(Masterlist!$T:$T,Masterlist!$AI:$AI,"&lt;="&amp;' Collected Account'!AM$21,Masterlist!$O:$O,' Collected Account'!$A27,Masterlist!$AL:$AL,' Collected Account'!$AK$19)-AL27-AK27</f>
        <v>0</v>
      </c>
      <c r="AN27" s="170">
        <f>SUMIFS(Masterlist!$T:$T,Masterlist!$AI:$AI,"&lt;="&amp;' Collected Account'!AN$21,Masterlist!$O:$O,' Collected Account'!$A27,Masterlist!$AL:$AL,' Collected Account'!$AK$19)-AM27-AL27-AK27</f>
        <v>0</v>
      </c>
      <c r="AO27" s="166">
        <f t="shared" si="11"/>
        <v>0</v>
      </c>
      <c r="AP27" s="169">
        <f>SUMIFS(Masterlist!$T:$T,Masterlist!$AI:$AI,"&lt;="&amp;' Collected Account'!AP$21,Masterlist!$O:$O,' Collected Account'!$A27,Masterlist!$AL:$AL,' Collected Account'!$AP$19)</f>
        <v>0</v>
      </c>
      <c r="AQ27" s="170">
        <f>SUMIFS(Masterlist!$T:$T,Masterlist!$AI:$AI,"&lt;="&amp;' Collected Account'!AQ$21,Masterlist!$O:$O,' Collected Account'!$A27,Masterlist!$AL:$AL,' Collected Account'!$AP$19)-AP27</f>
        <v>0</v>
      </c>
      <c r="AR27" s="170">
        <f>SUMIFS(Masterlist!$T:$T,Masterlist!$AI:$AI,"&lt;="&amp;' Collected Account'!AR$21,Masterlist!$O:$O,' Collected Account'!$A27,Masterlist!$AL:$AL,' Collected Account'!$AP$19)-AQ27-AP27</f>
        <v>0</v>
      </c>
      <c r="AS27" s="170">
        <f>SUMIFS(Masterlist!$T:$T,Masterlist!$AI:$AI,"&lt;="&amp;' Collected Account'!AS$21,Masterlist!$O:$O,' Collected Account'!$A27,Masterlist!$AL:$AL,' Collected Account'!$AP$19)-AR27-AQ27-AP27</f>
        <v>0</v>
      </c>
      <c r="AT27" s="166">
        <f t="shared" si="7"/>
        <v>0</v>
      </c>
      <c r="AU27" s="169">
        <f>SUMIFS(Masterlist!$T:$T,Masterlist!$AI:$AI,"&lt;="&amp;' Collected Account'!AU$21,Masterlist!$O:$O,' Collected Account'!$A27,Masterlist!$AL:$AL,' Collected Account'!$AU$19)</f>
        <v>0</v>
      </c>
      <c r="AV27" s="170">
        <f>SUMIFS(Masterlist!$T:$T,Masterlist!$AI:$AI,"&lt;="&amp;' Collected Account'!AV$21,Masterlist!$O:$O,' Collected Account'!$A27,Masterlist!$AL:$AL,' Collected Account'!$AU$19)-AU27</f>
        <v>0</v>
      </c>
      <c r="AW27" s="170">
        <f>SUMIFS(Masterlist!$T:$T,Masterlist!$AI:$AI,"&lt;="&amp;' Collected Account'!AW$21,Masterlist!$O:$O,' Collected Account'!$A27,Masterlist!$AL:$AL,' Collected Account'!$AU$19)-AV27-AU27</f>
        <v>0</v>
      </c>
      <c r="AX27" s="170">
        <f>SUMIFS(Masterlist!$T:$T,Masterlist!$AI:$AI,"&lt;="&amp;' Collected Account'!AX$21,Masterlist!$O:$O,' Collected Account'!$A27,Masterlist!$AL:$AL,' Collected Account'!$AU$19)-AW27-AV27-AU27</f>
        <v>0</v>
      </c>
      <c r="AY27" s="166">
        <f t="shared" si="8"/>
        <v>0</v>
      </c>
      <c r="AZ27" s="169">
        <f>SUMIFS(Masterlist!$T:$T,Masterlist!$AI:$AI,"&lt;="&amp;' Collected Account'!AZ$21,Masterlist!$O:$O,' Collected Account'!$A27,Masterlist!$AL:$AL,' Collected Account'!$AZ$19)</f>
        <v>0</v>
      </c>
      <c r="BA27" s="170">
        <f>SUMIFS(Masterlist!$T:$T,Masterlist!$AI:$AI,"&lt;="&amp;' Collected Account'!BA$21,Masterlist!$O:$O,' Collected Account'!$A27,Masterlist!$AL:$AL,' Collected Account'!$AZ$19)-AZ27</f>
        <v>0</v>
      </c>
      <c r="BB27" s="170">
        <f>SUMIFS(Masterlist!$T:$T,Masterlist!$AI:$AI,"&lt;="&amp;' Collected Account'!BB$21,Masterlist!$O:$O,' Collected Account'!$A27,Masterlist!$AL:$AL,' Collected Account'!$AZ$19)-BA27-AZ27</f>
        <v>0</v>
      </c>
      <c r="BC27" s="170">
        <f>SUMIFS(Masterlist!$T:$T,Masterlist!$AI:$AI,"&lt;="&amp;' Collected Account'!BC$21,Masterlist!$O:$O,' Collected Account'!$A27,Masterlist!$AL:$AL,' Collected Account'!$AZ$19)-BB27-BA27-AZ27</f>
        <v>0</v>
      </c>
      <c r="BD27" s="166">
        <f t="shared" si="9"/>
        <v>0</v>
      </c>
      <c r="BE27" s="169">
        <f>SUMIFS(Masterlist!$T:$T,Masterlist!$AI:$AI,"&lt;="&amp;' Collected Account'!BE$21,Masterlist!$O:$O,' Collected Account'!$A27,Masterlist!$AL:$AL,' Collected Account'!$BE$19)</f>
        <v>0</v>
      </c>
      <c r="BF27" s="170">
        <f>SUMIFS(Masterlist!$T:$T,Masterlist!$AI:$AI,"&lt;="&amp;' Collected Account'!BF$21,Masterlist!$O:$O,' Collected Account'!$A27,Masterlist!$AL:$AL,' Collected Account'!$BE$19)-BE27</f>
        <v>0</v>
      </c>
      <c r="BG27" s="170">
        <f>SUMIFS(Masterlist!$T:$T,Masterlist!$AI:$AI,"&lt;="&amp;' Collected Account'!BG$21,Masterlist!$O:$O,' Collected Account'!$A27,Masterlist!$AL:$AL,' Collected Account'!$BE$19)-BF27-BE27</f>
        <v>0</v>
      </c>
      <c r="BH27" s="170">
        <f>SUMIFS(Masterlist!$T:$T,Masterlist!$AI:$AI,"&lt;="&amp;' Collected Account'!BH$21,Masterlist!$O:$O,' Collected Account'!$A27,Masterlist!$AL:$AL,' Collected Account'!$BE$19)-BG27-BF27-BE27</f>
        <v>0</v>
      </c>
      <c r="BI27" s="166">
        <f t="shared" si="10"/>
        <v>0</v>
      </c>
      <c r="BJ27" s="169">
        <f>SUMIFS(Masterlist!$T:$T,Masterlist!$AI:$AI,"&lt;="&amp;' Collected Account'!BJ$21,Masterlist!$O:$O,' Collected Account'!$A27,Masterlist!$AL:$AL,' Collected Account'!$BJ$19)</f>
        <v>0</v>
      </c>
      <c r="BK27" s="185">
        <f>SUMIFS(Masterlist!$T:$T,Masterlist!$AI:$AI,"&lt;="&amp;' Collected Account'!BK$21,Masterlist!$O:$O,' Collected Account'!$A27,Masterlist!$AL:$AL,' Collected Account'!$BJ$19)-BJ27</f>
        <v>0</v>
      </c>
      <c r="BL27" s="170">
        <f>SUMIFS(Masterlist!$T:$T,Masterlist!$AI:$AI,"&lt;="&amp;' Collected Account'!BL$21,Masterlist!$O:$O,' Collected Account'!$A27,Masterlist!$AL:$AL,' Collected Account'!$BJ$19)-BK27-BJ27</f>
        <v>0</v>
      </c>
      <c r="BM27" s="170">
        <f>SUMIFS(Masterlist!$T:$T,Masterlist!$AI:$AI,"&lt;="&amp;' Collected Account'!BM$21,Masterlist!$O:$O,' Collected Account'!$A27,Masterlist!$AL:$AL,' Collected Account'!$BJ$19)-BL27-BK27-BJ27</f>
        <v>0</v>
      </c>
      <c r="BN27" s="166">
        <f t="shared" si="12"/>
        <v>0</v>
      </c>
    </row>
    <row r="28" spans="1:66" s="10" customFormat="1" ht="15" customHeight="1">
      <c r="A28" s="164" t="s">
        <v>1845</v>
      </c>
      <c r="B28" s="169">
        <f>SUMIFS(Masterlist!$T:$T,Masterlist!$AI:$AI,"&lt;="&amp;' Collected Account'!B$21,Masterlist!$O:$O,' Collected Account'!$A28)</f>
        <v>0</v>
      </c>
      <c r="C28" s="170">
        <f>SUMIFS(Masterlist!$T:$T,Masterlist!$AI:$AI,"&lt;="&amp;' Collected Account'!C$21,Masterlist!$O:$O,' Collected Account'!$A28)-B28</f>
        <v>0</v>
      </c>
      <c r="D28" s="170">
        <f>SUMIFS(Masterlist!$T:$T,Masterlist!$AI:$AI,"&lt;="&amp;' Collected Account'!D$21,Masterlist!$O:$O,' Collected Account'!$A28)-C28-B28</f>
        <v>0</v>
      </c>
      <c r="E28" s="170">
        <f>SUMIFS(Masterlist!$T:$T,Masterlist!$AI:$AI,"&lt;="&amp;' Collected Account'!E$21,Masterlist!$O:$O,' Collected Account'!$A28)-D28-C28-B28</f>
        <v>0</v>
      </c>
      <c r="F28" s="166">
        <f t="shared" si="0"/>
        <v>0</v>
      </c>
      <c r="G28" s="169">
        <f>SUMIFS(Masterlist!$T:$T,Masterlist!$AI:$AI,"&lt;="&amp;' Collected Account'!G$21,Masterlist!$O:$O,' Collected Account'!$A28,Masterlist!$AL:$AL,' Collected Account'!$G$19)</f>
        <v>0</v>
      </c>
      <c r="H28" s="170">
        <f>SUMIFS(Masterlist!$T:$T,Masterlist!$AI:$AI,"&lt;="&amp;' Collected Account'!H$21,Masterlist!$O:$O,' Collected Account'!$A28,Masterlist!$AL:$AL,' Collected Account'!$G$19)-G28</f>
        <v>0</v>
      </c>
      <c r="I28" s="170">
        <f>SUMIFS(Masterlist!$T:$T,Masterlist!$AI:$AI,"&lt;="&amp;' Collected Account'!I$21,Masterlist!$O:$O,' Collected Account'!$A28,Masterlist!$AL:$AL,' Collected Account'!$G$19)-H28-G28</f>
        <v>0</v>
      </c>
      <c r="J28" s="170">
        <f>SUMIFS(Masterlist!$T:$T,Masterlist!$AI:$AI,"&lt;="&amp;' Collected Account'!J$21,Masterlist!$O:$O,' Collected Account'!$A28,Masterlist!$AL:$AL,' Collected Account'!$G$19)-I28-H28-G28</f>
        <v>0</v>
      </c>
      <c r="K28" s="166">
        <f t="shared" si="1"/>
        <v>0</v>
      </c>
      <c r="L28" s="169">
        <f>SUMIFS(Masterlist!$T:$T,Masterlist!$AI:$AI,"&lt;="&amp;' Collected Account'!L$21,Masterlist!$O:$O,' Collected Account'!$A28,Masterlist!$AL:$AL,' Collected Account'!$L$19)</f>
        <v>0</v>
      </c>
      <c r="M28" s="170">
        <f>SUMIFS(Masterlist!$T:$T,Masterlist!$AI:$AI,"&lt;="&amp;' Collected Account'!M$21,Masterlist!$O:$O,' Collected Account'!$A28,Masterlist!$AL:$AL,' Collected Account'!$L$19)-L28</f>
        <v>0</v>
      </c>
      <c r="N28" s="170">
        <f>SUMIFS(Masterlist!$T:$T,Masterlist!$AI:$AI,"&lt;="&amp;' Collected Account'!N$21,Masterlist!$O:$O,' Collected Account'!$A28,Masterlist!$AL:$AL,' Collected Account'!$L$19)-M28-L28</f>
        <v>0</v>
      </c>
      <c r="O28" s="170">
        <f>SUMIFS(Masterlist!$T:$T,Masterlist!$AI:$AI,"&lt;="&amp;' Collected Account'!O$21,Masterlist!$O:$O,' Collected Account'!$A28,Masterlist!$AL:$AL,' Collected Account'!$L$19)-N28-M28-L28</f>
        <v>0</v>
      </c>
      <c r="P28" s="166">
        <f t="shared" si="2"/>
        <v>0</v>
      </c>
      <c r="Q28" s="169">
        <f>SUMIFS(Masterlist!$T:$T,Masterlist!$AI:$AI,"&lt;="&amp;' Collected Account'!Q$21,Masterlist!$O:$O,' Collected Account'!$A28,Masterlist!$AL:$AL,' Collected Account'!$Q$19)</f>
        <v>0</v>
      </c>
      <c r="R28" s="170">
        <f>SUMIFS(Masterlist!$T:$T,Masterlist!$AI:$AI,"&lt;="&amp;' Collected Account'!R$21,Masterlist!$O:$O,' Collected Account'!$A28,Masterlist!$AL:$AL,' Collected Account'!$Q$19)-Q28</f>
        <v>0</v>
      </c>
      <c r="S28" s="170">
        <f>SUMIFS(Masterlist!$T:$T,Masterlist!$AI:$AI,"&lt;="&amp;' Collected Account'!S$21,Masterlist!$O:$O,' Collected Account'!$A28,Masterlist!$AL:$AL,' Collected Account'!$Q$19)-R28-Q28</f>
        <v>0</v>
      </c>
      <c r="T28" s="170">
        <f>SUMIFS(Masterlist!$T:$T,Masterlist!$AI:$AI,"&lt;="&amp;' Collected Account'!T$21,Masterlist!$O:$O,' Collected Account'!$A28,Masterlist!$AL:$AL,' Collected Account'!$Q$19)-S28-R28-Q28</f>
        <v>4889.7211818560127</v>
      </c>
      <c r="U28" s="166">
        <f t="shared" si="3"/>
        <v>4889.7211818560127</v>
      </c>
      <c r="V28" s="169">
        <f>SUMIFS(Masterlist!$T:$T,Masterlist!$AI:$AI,"&lt;="&amp;' Collected Account'!V$21,Masterlist!$O:$O,' Collected Account'!$A28,Masterlist!$AL:$AL,' Collected Account'!$V$19)</f>
        <v>0</v>
      </c>
      <c r="W28" s="170">
        <f>SUMIFS(Masterlist!$T:$T,Masterlist!$AI:$AI,"&lt;="&amp;' Collected Account'!W$21,Masterlist!$O:$O,' Collected Account'!$A28,Masterlist!$AL:$AL,' Collected Account'!$V$19)-V28</f>
        <v>0</v>
      </c>
      <c r="X28" s="170">
        <f>SUMIFS(Masterlist!$T:$T,Masterlist!$AI:$AI,"&lt;="&amp;' Collected Account'!X$21,Masterlist!$O:$O,' Collected Account'!$A28,Masterlist!$AL:$AL,' Collected Account'!$V$19)-W28-V28</f>
        <v>0</v>
      </c>
      <c r="Y28" s="170">
        <f>SUMIFS(Masterlist!$T:$T,Masterlist!$AI:$AI,"&lt;="&amp;' Collected Account'!Y$21,Masterlist!$O:$O,' Collected Account'!$A28,Masterlist!$AL:$AL,' Collected Account'!$V$19)-X28-W28-V28</f>
        <v>0</v>
      </c>
      <c r="Z28" s="166">
        <f t="shared" si="4"/>
        <v>0</v>
      </c>
      <c r="AA28" s="169">
        <f>SUMIFS(Masterlist!$T:$T,Masterlist!$AI:$AI,"&lt;="&amp;' Collected Account'!AA$21,Masterlist!$O:$O,' Collected Account'!$A28,Masterlist!$AL:$AL,' Collected Account'!$AA$19)</f>
        <v>0</v>
      </c>
      <c r="AB28" s="170">
        <f>SUMIFS(Masterlist!$T:$T,Masterlist!$AI:$AI,"&lt;="&amp;' Collected Account'!AB$21,Masterlist!$O:$O,' Collected Account'!$A28,Masterlist!$AL:$AL,' Collected Account'!$AA$19)-AA28</f>
        <v>0</v>
      </c>
      <c r="AC28" s="170">
        <f>SUMIFS(Masterlist!$T:$T,Masterlist!$AI:$AI,"&lt;="&amp;' Collected Account'!AC$21,Masterlist!$O:$O,' Collected Account'!$A28,Masterlist!$AL:$AL,' Collected Account'!$AA$19)-AB28-AA28</f>
        <v>0</v>
      </c>
      <c r="AD28" s="170">
        <f>SUMIFS(Masterlist!$T:$T,Masterlist!$AI:$AI,"&lt;="&amp;' Collected Account'!AD$21,Masterlist!$O:$O,' Collected Account'!$A28,Masterlist!$AL:$AL,' Collected Account'!$AA$19)-AC28-AB28-AA28</f>
        <v>0</v>
      </c>
      <c r="AE28" s="166">
        <f t="shared" si="5"/>
        <v>0</v>
      </c>
      <c r="AF28" s="169">
        <f>SUMIFS(Masterlist!$T:$T,Masterlist!$AI:$AI,"&lt;="&amp;' Collected Account'!AF$21,Masterlist!$O:$O,' Collected Account'!$A28,Masterlist!$AL:$AL,' Collected Account'!$AF$19)</f>
        <v>0</v>
      </c>
      <c r="AG28" s="170">
        <f>SUMIFS(Masterlist!$T:$T,Masterlist!$AI:$AI,"&lt;="&amp;' Collected Account'!AG$21,Masterlist!$O:$O,' Collected Account'!$A28,Masterlist!$AL:$AL,' Collected Account'!$AF$19)-AF28</f>
        <v>0</v>
      </c>
      <c r="AH28" s="170">
        <f>SUMIFS(Masterlist!$T:$T,Masterlist!$AI:$AI,"&lt;="&amp;' Collected Account'!AH$21,Masterlist!$O:$O,' Collected Account'!$A28,Masterlist!$AL:$AL,' Collected Account'!$AF$19)-AG28-AF28</f>
        <v>0</v>
      </c>
      <c r="AI28" s="170">
        <f>SUMIFS(Masterlist!$T:$T,Masterlist!$AI:$AI,"&lt;="&amp;' Collected Account'!AI$21,Masterlist!$O:$O,' Collected Account'!$A28,Masterlist!$AL:$AL,' Collected Account'!$AF$19)-AH28-AG28-AF28</f>
        <v>0</v>
      </c>
      <c r="AJ28" s="166">
        <f t="shared" si="6"/>
        <v>0</v>
      </c>
      <c r="AK28" s="169">
        <f>SUMIFS(Masterlist!$T:$T,Masterlist!$AI:$AI,"&lt;="&amp;' Collected Account'!AK$21,Masterlist!$O:$O,' Collected Account'!$A28,Masterlist!$AL:$AL,' Collected Account'!$AK$19)</f>
        <v>0</v>
      </c>
      <c r="AL28" s="170">
        <f>SUMIFS(Masterlist!$T:$T,Masterlist!$AI:$AI,"&lt;="&amp;' Collected Account'!AL$21,Masterlist!$O:$O,' Collected Account'!$A28,Masterlist!$AL:$AL,' Collected Account'!$AK$19)-AK28</f>
        <v>0</v>
      </c>
      <c r="AM28" s="170">
        <f>SUMIFS(Masterlist!$T:$T,Masterlist!$AI:$AI,"&lt;="&amp;' Collected Account'!AM$21,Masterlist!$O:$O,' Collected Account'!$A28,Masterlist!$AL:$AL,' Collected Account'!$AK$19)-AL28-AK28</f>
        <v>0</v>
      </c>
      <c r="AN28" s="170">
        <f>SUMIFS(Masterlist!$T:$T,Masterlist!$AI:$AI,"&lt;="&amp;' Collected Account'!AN$21,Masterlist!$O:$O,' Collected Account'!$A28,Masterlist!$AL:$AL,' Collected Account'!$AK$19)-AM28-AL28-AK28</f>
        <v>0</v>
      </c>
      <c r="AO28" s="166">
        <f t="shared" si="11"/>
        <v>0</v>
      </c>
      <c r="AP28" s="169">
        <f>SUMIFS(Masterlist!$T:$T,Masterlist!$AI:$AI,"&lt;="&amp;' Collected Account'!AP$21,Masterlist!$O:$O,' Collected Account'!$A28,Masterlist!$AL:$AL,' Collected Account'!$AP$19)</f>
        <v>0</v>
      </c>
      <c r="AQ28" s="170">
        <f>SUMIFS(Masterlist!$T:$T,Masterlist!$AI:$AI,"&lt;="&amp;' Collected Account'!AQ$21,Masterlist!$O:$O,' Collected Account'!$A28,Masterlist!$AL:$AL,' Collected Account'!$AP$19)-AP28</f>
        <v>0</v>
      </c>
      <c r="AR28" s="170">
        <f>SUMIFS(Masterlist!$T:$T,Masterlist!$AI:$AI,"&lt;="&amp;' Collected Account'!AR$21,Masterlist!$O:$O,' Collected Account'!$A28,Masterlist!$AL:$AL,' Collected Account'!$AP$19)-AQ28-AP28</f>
        <v>0</v>
      </c>
      <c r="AS28" s="170">
        <f>SUMIFS(Masterlist!$T:$T,Masterlist!$AI:$AI,"&lt;="&amp;' Collected Account'!AS$21,Masterlist!$O:$O,' Collected Account'!$A28,Masterlist!$AL:$AL,' Collected Account'!$AP$19)-AR28-AQ28-AP28</f>
        <v>0</v>
      </c>
      <c r="AT28" s="166">
        <f t="shared" si="7"/>
        <v>0</v>
      </c>
      <c r="AU28" s="169">
        <f>SUMIFS(Masterlist!$T:$T,Masterlist!$AI:$AI,"&lt;="&amp;' Collected Account'!AU$21,Masterlist!$O:$O,' Collected Account'!$A28,Masterlist!$AL:$AL,' Collected Account'!$AU$19)</f>
        <v>0</v>
      </c>
      <c r="AV28" s="170">
        <f>SUMIFS(Masterlist!$T:$T,Masterlist!$AI:$AI,"&lt;="&amp;' Collected Account'!AV$21,Masterlist!$O:$O,' Collected Account'!$A28,Masterlist!$AL:$AL,' Collected Account'!$AU$19)-AU28</f>
        <v>0</v>
      </c>
      <c r="AW28" s="170">
        <f>SUMIFS(Masterlist!$T:$T,Masterlist!$AI:$AI,"&lt;="&amp;' Collected Account'!AW$21,Masterlist!$O:$O,' Collected Account'!$A28,Masterlist!$AL:$AL,' Collected Account'!$AU$19)-AV28-AU28</f>
        <v>0</v>
      </c>
      <c r="AX28" s="170">
        <f>SUMIFS(Masterlist!$T:$T,Masterlist!$AI:$AI,"&lt;="&amp;' Collected Account'!AX$21,Masterlist!$O:$O,' Collected Account'!$A28,Masterlist!$AL:$AL,' Collected Account'!$AU$19)-AW28-AV28-AU28</f>
        <v>0</v>
      </c>
      <c r="AY28" s="166">
        <f t="shared" si="8"/>
        <v>0</v>
      </c>
      <c r="AZ28" s="169">
        <f>SUMIFS(Masterlist!$T:$T,Masterlist!$AI:$AI,"&lt;="&amp;' Collected Account'!AZ$21,Masterlist!$O:$O,' Collected Account'!$A28,Masterlist!$AL:$AL,' Collected Account'!$AZ$19)</f>
        <v>0</v>
      </c>
      <c r="BA28" s="170">
        <f>SUMIFS(Masterlist!$T:$T,Masterlist!$AI:$AI,"&lt;="&amp;' Collected Account'!BA$21,Masterlist!$O:$O,' Collected Account'!$A28,Masterlist!$AL:$AL,' Collected Account'!$AZ$19)-AZ28</f>
        <v>0</v>
      </c>
      <c r="BB28" s="170">
        <f>SUMIFS(Masterlist!$T:$T,Masterlist!$AI:$AI,"&lt;="&amp;' Collected Account'!BB$21,Masterlist!$O:$O,' Collected Account'!$A28,Masterlist!$AL:$AL,' Collected Account'!$AZ$19)-BA28-AZ28</f>
        <v>0</v>
      </c>
      <c r="BC28" s="170">
        <f>SUMIFS(Masterlist!$T:$T,Masterlist!$AI:$AI,"&lt;="&amp;' Collected Account'!BC$21,Masterlist!$O:$O,' Collected Account'!$A28,Masterlist!$AL:$AL,' Collected Account'!$AZ$19)-BB28-BA28-AZ28</f>
        <v>0</v>
      </c>
      <c r="BD28" s="166">
        <f t="shared" si="9"/>
        <v>0</v>
      </c>
      <c r="BE28" s="169">
        <f>SUMIFS(Masterlist!$T:$T,Masterlist!$AI:$AI,"&lt;="&amp;' Collected Account'!BE$21,Masterlist!$O:$O,' Collected Account'!$A28,Masterlist!$AL:$AL,' Collected Account'!$BE$19)</f>
        <v>0</v>
      </c>
      <c r="BF28" s="170">
        <f>SUMIFS(Masterlist!$T:$T,Masterlist!$AI:$AI,"&lt;="&amp;' Collected Account'!BF$21,Masterlist!$O:$O,' Collected Account'!$A28,Masterlist!$AL:$AL,' Collected Account'!$BE$19)-BE28</f>
        <v>0</v>
      </c>
      <c r="BG28" s="170">
        <f>SUMIFS(Masterlist!$T:$T,Masterlist!$AI:$AI,"&lt;="&amp;' Collected Account'!BG$21,Masterlist!$O:$O,' Collected Account'!$A28,Masterlist!$AL:$AL,' Collected Account'!$BE$19)-BF28-BE28</f>
        <v>0</v>
      </c>
      <c r="BH28" s="170">
        <f>SUMIFS(Masterlist!$T:$T,Masterlist!$AI:$AI,"&lt;="&amp;' Collected Account'!BH$21,Masterlist!$O:$O,' Collected Account'!$A28,Masterlist!$AL:$AL,' Collected Account'!$BE$19)-BG28-BF28-BE28</f>
        <v>0</v>
      </c>
      <c r="BI28" s="166">
        <f t="shared" si="10"/>
        <v>0</v>
      </c>
      <c r="BJ28" s="169">
        <f>SUMIFS(Masterlist!$T:$T,Masterlist!$AI:$AI,"&lt;="&amp;' Collected Account'!BJ$21,Masterlist!$O:$O,' Collected Account'!$A28,Masterlist!$AL:$AL,' Collected Account'!$BJ$19)</f>
        <v>0</v>
      </c>
      <c r="BK28" s="185">
        <f>SUMIFS(Masterlist!$T:$T,Masterlist!$AI:$AI,"&lt;="&amp;' Collected Account'!BK$21,Masterlist!$O:$O,' Collected Account'!$A28,Masterlist!$AL:$AL,' Collected Account'!$BJ$19)-BJ28</f>
        <v>0</v>
      </c>
      <c r="BL28" s="170">
        <f>SUMIFS(Masterlist!$T:$T,Masterlist!$AI:$AI,"&lt;="&amp;' Collected Account'!BL$21,Masterlist!$O:$O,' Collected Account'!$A28,Masterlist!$AL:$AL,' Collected Account'!$BJ$19)-BK28-BJ28</f>
        <v>0</v>
      </c>
      <c r="BM28" s="170">
        <f>SUMIFS(Masterlist!$T:$T,Masterlist!$AI:$AI,"&lt;="&amp;' Collected Account'!BM$21,Masterlist!$O:$O,' Collected Account'!$A28,Masterlist!$AL:$AL,' Collected Account'!$BJ$19)-BL28-BK28-BJ28</f>
        <v>0</v>
      </c>
      <c r="BN28" s="166">
        <f t="shared" si="12"/>
        <v>0</v>
      </c>
    </row>
    <row r="29" spans="1:66" s="10" customFormat="1" ht="15" customHeight="1">
      <c r="A29" s="164" t="s">
        <v>43</v>
      </c>
      <c r="B29" s="169">
        <f>SUMIFS(Masterlist!$T:$T,Masterlist!$AI:$AI,"&lt;="&amp;' Collected Account'!B$21,Masterlist!$O:$O,' Collected Account'!$A29)</f>
        <v>16140</v>
      </c>
      <c r="C29" s="170">
        <f>SUMIFS(Masterlist!$T:$T,Masterlist!$AI:$AI,"&lt;="&amp;' Collected Account'!C$21,Masterlist!$O:$O,' Collected Account'!$A29)-B29</f>
        <v>0</v>
      </c>
      <c r="D29" s="170">
        <f>SUMIFS(Masterlist!$T:$T,Masterlist!$AI:$AI,"&lt;="&amp;' Collected Account'!D$21,Masterlist!$O:$O,' Collected Account'!$A29)-C29-B29</f>
        <v>0</v>
      </c>
      <c r="E29" s="170">
        <f>SUMIFS(Masterlist!$T:$T,Masterlist!$AI:$AI,"&lt;="&amp;' Collected Account'!E$21,Masterlist!$O:$O,' Collected Account'!$A29)-D29-C29-B29</f>
        <v>3570</v>
      </c>
      <c r="F29" s="166">
        <f t="shared" si="0"/>
        <v>19710</v>
      </c>
      <c r="G29" s="169">
        <f>SUMIFS(Masterlist!$T:$T,Masterlist!$AI:$AI,"&lt;="&amp;' Collected Account'!G$21,Masterlist!$O:$O,' Collected Account'!$A29,Masterlist!$AL:$AL,' Collected Account'!$G$19)</f>
        <v>0</v>
      </c>
      <c r="H29" s="170">
        <f>SUMIFS(Masterlist!$T:$T,Masterlist!$AI:$AI,"&lt;="&amp;' Collected Account'!H$21,Masterlist!$O:$O,' Collected Account'!$A29,Masterlist!$AL:$AL,' Collected Account'!$G$19)-G29</f>
        <v>0</v>
      </c>
      <c r="I29" s="170">
        <f>SUMIFS(Masterlist!$T:$T,Masterlist!$AI:$AI,"&lt;="&amp;' Collected Account'!I$21,Masterlist!$O:$O,' Collected Account'!$A29,Masterlist!$AL:$AL,' Collected Account'!$G$19)-H29-G29</f>
        <v>0</v>
      </c>
      <c r="J29" s="170">
        <f>SUMIFS(Masterlist!$T:$T,Masterlist!$AI:$AI,"&lt;="&amp;' Collected Account'!J$21,Masterlist!$O:$O,' Collected Account'!$A29,Masterlist!$AL:$AL,' Collected Account'!$G$19)-I29-H29-G29</f>
        <v>0</v>
      </c>
      <c r="K29" s="166">
        <f t="shared" si="1"/>
        <v>0</v>
      </c>
      <c r="L29" s="169">
        <f>SUMIFS(Masterlist!$T:$T,Masterlist!$AI:$AI,"&lt;="&amp;' Collected Account'!L$21,Masterlist!$O:$O,' Collected Account'!$A29,Masterlist!$AL:$AL,' Collected Account'!$L$19)</f>
        <v>0</v>
      </c>
      <c r="M29" s="170">
        <f>SUMIFS(Masterlist!$T:$T,Masterlist!$AI:$AI,"&lt;="&amp;' Collected Account'!M$21,Masterlist!$O:$O,' Collected Account'!$A29,Masterlist!$AL:$AL,' Collected Account'!$L$19)-L29</f>
        <v>0</v>
      </c>
      <c r="N29" s="170">
        <f>SUMIFS(Masterlist!$T:$T,Masterlist!$AI:$AI,"&lt;="&amp;' Collected Account'!N$21,Masterlist!$O:$O,' Collected Account'!$A29,Masterlist!$AL:$AL,' Collected Account'!$L$19)-M29-L29</f>
        <v>0</v>
      </c>
      <c r="O29" s="170">
        <f>SUMIFS(Masterlist!$T:$T,Masterlist!$AI:$AI,"&lt;="&amp;' Collected Account'!O$21,Masterlist!$O:$O,' Collected Account'!$A29,Masterlist!$AL:$AL,' Collected Account'!$L$19)-N29-M29-L29</f>
        <v>0</v>
      </c>
      <c r="P29" s="166">
        <f t="shared" si="2"/>
        <v>0</v>
      </c>
      <c r="Q29" s="169">
        <f>SUMIFS(Masterlist!$T:$T,Masterlist!$AI:$AI,"&lt;="&amp;' Collected Account'!Q$21,Masterlist!$O:$O,' Collected Account'!$A29,Masterlist!$AL:$AL,' Collected Account'!$Q$19)</f>
        <v>0</v>
      </c>
      <c r="R29" s="170">
        <f>SUMIFS(Masterlist!$T:$T,Masterlist!$AI:$AI,"&lt;="&amp;' Collected Account'!R$21,Masterlist!$O:$O,' Collected Account'!$A29,Masterlist!$AL:$AL,' Collected Account'!$Q$19)-Q29</f>
        <v>0</v>
      </c>
      <c r="S29" s="170">
        <f>SUMIFS(Masterlist!$T:$T,Masterlist!$AI:$AI,"&lt;="&amp;' Collected Account'!S$21,Masterlist!$O:$O,' Collected Account'!$A29,Masterlist!$AL:$AL,' Collected Account'!$Q$19)-R29-Q29</f>
        <v>0</v>
      </c>
      <c r="T29" s="170">
        <f>SUMIFS(Masterlist!$T:$T,Masterlist!$AI:$AI,"&lt;="&amp;' Collected Account'!T$21,Masterlist!$O:$O,' Collected Account'!$A29,Masterlist!$AL:$AL,' Collected Account'!$Q$19)-S29-R29-Q29</f>
        <v>0</v>
      </c>
      <c r="U29" s="166">
        <f t="shared" si="3"/>
        <v>0</v>
      </c>
      <c r="V29" s="169">
        <f>SUMIFS(Masterlist!$T:$T,Masterlist!$AI:$AI,"&lt;="&amp;' Collected Account'!V$21,Masterlist!$O:$O,' Collected Account'!$A29,Masterlist!$AL:$AL,' Collected Account'!$V$19)</f>
        <v>4220</v>
      </c>
      <c r="W29" s="170">
        <f>SUMIFS(Masterlist!$T:$T,Masterlist!$AI:$AI,"&lt;="&amp;' Collected Account'!W$21,Masterlist!$O:$O,' Collected Account'!$A29,Masterlist!$AL:$AL,' Collected Account'!$V$19)-V29</f>
        <v>0</v>
      </c>
      <c r="X29" s="170">
        <f>SUMIFS(Masterlist!$T:$T,Masterlist!$AI:$AI,"&lt;="&amp;' Collected Account'!X$21,Masterlist!$O:$O,' Collected Account'!$A29,Masterlist!$AL:$AL,' Collected Account'!$V$19)-W29-V29</f>
        <v>0</v>
      </c>
      <c r="Y29" s="170">
        <f>SUMIFS(Masterlist!$T:$T,Masterlist!$AI:$AI,"&lt;="&amp;' Collected Account'!Y$21,Masterlist!$O:$O,' Collected Account'!$A29,Masterlist!$AL:$AL,' Collected Account'!$V$19)-X29-W29-V29</f>
        <v>0</v>
      </c>
      <c r="Z29" s="166">
        <f t="shared" si="4"/>
        <v>4220</v>
      </c>
      <c r="AA29" s="169">
        <f>SUMIFS(Masterlist!$T:$T,Masterlist!$AI:$AI,"&lt;="&amp;' Collected Account'!AA$21,Masterlist!$O:$O,' Collected Account'!$A29,Masterlist!$AL:$AL,' Collected Account'!$AA$19)</f>
        <v>0</v>
      </c>
      <c r="AB29" s="170">
        <f>SUMIFS(Masterlist!$T:$T,Masterlist!$AI:$AI,"&lt;="&amp;' Collected Account'!AB$21,Masterlist!$O:$O,' Collected Account'!$A29,Masterlist!$AL:$AL,' Collected Account'!$AA$19)-AA29</f>
        <v>0</v>
      </c>
      <c r="AC29" s="170">
        <f>SUMIFS(Masterlist!$T:$T,Masterlist!$AI:$AI,"&lt;="&amp;' Collected Account'!AC$21,Masterlist!$O:$O,' Collected Account'!$A29,Masterlist!$AL:$AL,' Collected Account'!$AA$19)-AB29-AA29</f>
        <v>0</v>
      </c>
      <c r="AD29" s="170">
        <f>SUMIFS(Masterlist!$T:$T,Masterlist!$AI:$AI,"&lt;="&amp;' Collected Account'!AD$21,Masterlist!$O:$O,' Collected Account'!$A29,Masterlist!$AL:$AL,' Collected Account'!$AA$19)-AC29-AB29-AA29</f>
        <v>0</v>
      </c>
      <c r="AE29" s="166">
        <f t="shared" si="5"/>
        <v>0</v>
      </c>
      <c r="AF29" s="169">
        <f>SUMIFS(Masterlist!$T:$T,Masterlist!$AI:$AI,"&lt;="&amp;' Collected Account'!AF$21,Masterlist!$O:$O,' Collected Account'!$A29,Masterlist!$AL:$AL,' Collected Account'!$AF$19)</f>
        <v>0</v>
      </c>
      <c r="AG29" s="170">
        <f>SUMIFS(Masterlist!$T:$T,Masterlist!$AI:$AI,"&lt;="&amp;' Collected Account'!AG$21,Masterlist!$O:$O,' Collected Account'!$A29,Masterlist!$AL:$AL,' Collected Account'!$AF$19)-AF29</f>
        <v>0</v>
      </c>
      <c r="AH29" s="170">
        <f>SUMIFS(Masterlist!$T:$T,Masterlist!$AI:$AI,"&lt;="&amp;' Collected Account'!AH$21,Masterlist!$O:$O,' Collected Account'!$A29,Masterlist!$AL:$AL,' Collected Account'!$AF$19)-AG29-AF29</f>
        <v>0</v>
      </c>
      <c r="AI29" s="170">
        <f>SUMIFS(Masterlist!$T:$T,Masterlist!$AI:$AI,"&lt;="&amp;' Collected Account'!AI$21,Masterlist!$O:$O,' Collected Account'!$A29,Masterlist!$AL:$AL,' Collected Account'!$AF$19)-AH29-AG29-AF29</f>
        <v>0</v>
      </c>
      <c r="AJ29" s="166">
        <f t="shared" si="6"/>
        <v>0</v>
      </c>
      <c r="AK29" s="169">
        <f>SUMIFS(Masterlist!$T:$T,Masterlist!$AI:$AI,"&lt;="&amp;' Collected Account'!AK$21,Masterlist!$O:$O,' Collected Account'!$A29,Masterlist!$AL:$AL,' Collected Account'!$AK$19)</f>
        <v>0</v>
      </c>
      <c r="AL29" s="170">
        <f>SUMIFS(Masterlist!$T:$T,Masterlist!$AI:$AI,"&lt;="&amp;' Collected Account'!AL$21,Masterlist!$O:$O,' Collected Account'!$A29,Masterlist!$AL:$AL,' Collected Account'!$AK$19)-AK29</f>
        <v>0</v>
      </c>
      <c r="AM29" s="170">
        <f>SUMIFS(Masterlist!$T:$T,Masterlist!$AI:$AI,"&lt;="&amp;' Collected Account'!AM$21,Masterlist!$O:$O,' Collected Account'!$A29,Masterlist!$AL:$AL,' Collected Account'!$AK$19)-AL29-AK29</f>
        <v>4820</v>
      </c>
      <c r="AN29" s="170">
        <f>SUMIFS(Masterlist!$T:$T,Masterlist!$AI:$AI,"&lt;="&amp;' Collected Account'!AN$21,Masterlist!$O:$O,' Collected Account'!$A29,Masterlist!$AL:$AL,' Collected Account'!$AK$19)-AM29-AL29-AK29</f>
        <v>0</v>
      </c>
      <c r="AO29" s="166">
        <f t="shared" si="11"/>
        <v>4820</v>
      </c>
      <c r="AP29" s="169">
        <f>SUMIFS(Masterlist!$T:$T,Masterlist!$AI:$AI,"&lt;="&amp;' Collected Account'!AP$21,Masterlist!$O:$O,' Collected Account'!$A29,Masterlist!$AL:$AL,' Collected Account'!$AP$19)</f>
        <v>0</v>
      </c>
      <c r="AQ29" s="170">
        <f>SUMIFS(Masterlist!$T:$T,Masterlist!$AI:$AI,"&lt;="&amp;' Collected Account'!AQ$21,Masterlist!$O:$O,' Collected Account'!$A29,Masterlist!$AL:$AL,' Collected Account'!$AP$19)-AP29</f>
        <v>0</v>
      </c>
      <c r="AR29" s="170">
        <f>SUMIFS(Masterlist!$T:$T,Masterlist!$AI:$AI,"&lt;="&amp;' Collected Account'!AR$21,Masterlist!$O:$O,' Collected Account'!$A29,Masterlist!$AL:$AL,' Collected Account'!$AP$19)-AQ29-AP29</f>
        <v>0</v>
      </c>
      <c r="AS29" s="170">
        <f>SUMIFS(Masterlist!$T:$T,Masterlist!$AI:$AI,"&lt;="&amp;' Collected Account'!AS$21,Masterlist!$O:$O,' Collected Account'!$A29,Masterlist!$AL:$AL,' Collected Account'!$AP$19)-AR29-AQ29-AP29</f>
        <v>0</v>
      </c>
      <c r="AT29" s="166">
        <f t="shared" si="7"/>
        <v>0</v>
      </c>
      <c r="AU29" s="169">
        <f>SUMIFS(Masterlist!$T:$T,Masterlist!$AI:$AI,"&lt;="&amp;' Collected Account'!AU$21,Masterlist!$O:$O,' Collected Account'!$A29,Masterlist!$AL:$AL,' Collected Account'!$AU$19)</f>
        <v>0</v>
      </c>
      <c r="AV29" s="170">
        <f>SUMIFS(Masterlist!$T:$T,Masterlist!$AI:$AI,"&lt;="&amp;' Collected Account'!AV$21,Masterlist!$O:$O,' Collected Account'!$A29,Masterlist!$AL:$AL,' Collected Account'!$AU$19)-AU29</f>
        <v>0</v>
      </c>
      <c r="AW29" s="170">
        <f>SUMIFS(Masterlist!$T:$T,Masterlist!$AI:$AI,"&lt;="&amp;' Collected Account'!AW$21,Masterlist!$O:$O,' Collected Account'!$A29,Masterlist!$AL:$AL,' Collected Account'!$AU$19)-AV29-AU29</f>
        <v>0</v>
      </c>
      <c r="AX29" s="170">
        <f>SUMIFS(Masterlist!$T:$T,Masterlist!$AI:$AI,"&lt;="&amp;' Collected Account'!AX$21,Masterlist!$O:$O,' Collected Account'!$A29,Masterlist!$AL:$AL,' Collected Account'!$AU$19)-AW29-AV29-AU29</f>
        <v>0</v>
      </c>
      <c r="AY29" s="166">
        <f t="shared" si="8"/>
        <v>0</v>
      </c>
      <c r="AZ29" s="169">
        <f>SUMIFS(Masterlist!$T:$T,Masterlist!$AI:$AI,"&lt;="&amp;' Collected Account'!AZ$21,Masterlist!$O:$O,' Collected Account'!$A29,Masterlist!$AL:$AL,' Collected Account'!$AZ$19)</f>
        <v>0</v>
      </c>
      <c r="BA29" s="170">
        <f>SUMIFS(Masterlist!$T:$T,Masterlist!$AI:$AI,"&lt;="&amp;' Collected Account'!BA$21,Masterlist!$O:$O,' Collected Account'!$A29,Masterlist!$AL:$AL,' Collected Account'!$AZ$19)-AZ29</f>
        <v>0</v>
      </c>
      <c r="BB29" s="170">
        <f>SUMIFS(Masterlist!$T:$T,Masterlist!$AI:$AI,"&lt;="&amp;' Collected Account'!BB$21,Masterlist!$O:$O,' Collected Account'!$A29,Masterlist!$AL:$AL,' Collected Account'!$AZ$19)-BA29-AZ29</f>
        <v>0</v>
      </c>
      <c r="BC29" s="170">
        <f>SUMIFS(Masterlist!$T:$T,Masterlist!$AI:$AI,"&lt;="&amp;' Collected Account'!BC$21,Masterlist!$O:$O,' Collected Account'!$A29,Masterlist!$AL:$AL,' Collected Account'!$AZ$19)-BB29-BA29-AZ29</f>
        <v>0</v>
      </c>
      <c r="BD29" s="166">
        <f t="shared" si="9"/>
        <v>0</v>
      </c>
      <c r="BE29" s="169">
        <f>SUMIFS(Masterlist!$T:$T,Masterlist!$AI:$AI,"&lt;="&amp;' Collected Account'!BE$21,Masterlist!$O:$O,' Collected Account'!$A29,Masterlist!$AL:$AL,' Collected Account'!$BE$19)</f>
        <v>0</v>
      </c>
      <c r="BF29" s="170">
        <f>SUMIFS(Masterlist!$T:$T,Masterlist!$AI:$AI,"&lt;="&amp;' Collected Account'!BF$21,Masterlist!$O:$O,' Collected Account'!$A29,Masterlist!$AL:$AL,' Collected Account'!$BE$19)-BE29</f>
        <v>0</v>
      </c>
      <c r="BG29" s="170">
        <f>SUMIFS(Masterlist!$T:$T,Masterlist!$AI:$AI,"&lt;="&amp;' Collected Account'!BG$21,Masterlist!$O:$O,' Collected Account'!$A29,Masterlist!$AL:$AL,' Collected Account'!$BE$19)-BF29-BE29</f>
        <v>0</v>
      </c>
      <c r="BH29" s="170">
        <f>SUMIFS(Masterlist!$T:$T,Masterlist!$AI:$AI,"&lt;="&amp;' Collected Account'!BH$21,Masterlist!$O:$O,' Collected Account'!$A29,Masterlist!$AL:$AL,' Collected Account'!$BE$19)-BG29-BF29-BE29</f>
        <v>0</v>
      </c>
      <c r="BI29" s="166">
        <f t="shared" si="10"/>
        <v>0</v>
      </c>
      <c r="BJ29" s="169">
        <f>SUMIFS(Masterlist!$T:$T,Masterlist!$AI:$AI,"&lt;="&amp;' Collected Account'!BJ$21,Masterlist!$O:$O,' Collected Account'!$A29,Masterlist!$AL:$AL,' Collected Account'!$BJ$19)</f>
        <v>0</v>
      </c>
      <c r="BK29" s="185">
        <f>SUMIFS(Masterlist!$T:$T,Masterlist!$AI:$AI,"&lt;="&amp;' Collected Account'!BK$21,Masterlist!$O:$O,' Collected Account'!$A29,Masterlist!$AL:$AL,' Collected Account'!$BJ$19)-BJ29</f>
        <v>0</v>
      </c>
      <c r="BL29" s="170">
        <f>SUMIFS(Masterlist!$T:$T,Masterlist!$AI:$AI,"&lt;="&amp;' Collected Account'!BL$21,Masterlist!$O:$O,' Collected Account'!$A29,Masterlist!$AL:$AL,' Collected Account'!$BJ$19)-BK29-BJ29</f>
        <v>0</v>
      </c>
      <c r="BM29" s="170">
        <f>SUMIFS(Masterlist!$T:$T,Masterlist!$AI:$AI,"&lt;="&amp;' Collected Account'!BM$21,Masterlist!$O:$O,' Collected Account'!$A29,Masterlist!$AL:$AL,' Collected Account'!$BJ$19)-BL29-BK29-BJ29</f>
        <v>0</v>
      </c>
      <c r="BN29" s="166">
        <f t="shared" si="12"/>
        <v>0</v>
      </c>
    </row>
    <row r="30" spans="1:66" s="10" customFormat="1" ht="15" customHeight="1">
      <c r="A30" s="164" t="s">
        <v>3662</v>
      </c>
      <c r="B30" s="169">
        <f>SUMIFS(Masterlist!$T:$T,Masterlist!$AI:$AI,"&lt;="&amp;' Collected Account'!B$21,Masterlist!$O:$O,' Collected Account'!$A30)</f>
        <v>5703</v>
      </c>
      <c r="C30" s="170">
        <f>SUMIFS(Masterlist!$T:$T,Masterlist!$AI:$AI,"&lt;="&amp;' Collected Account'!C$21,Masterlist!$O:$O,' Collected Account'!$A30)-B30</f>
        <v>0</v>
      </c>
      <c r="D30" s="170">
        <f>SUMIFS(Masterlist!$T:$T,Masterlist!$AI:$AI,"&lt;="&amp;' Collected Account'!D$21,Masterlist!$O:$O,' Collected Account'!$A30)-C30-B30</f>
        <v>0</v>
      </c>
      <c r="E30" s="170">
        <f>SUMIFS(Masterlist!$T:$T,Masterlist!$AI:$AI,"&lt;="&amp;' Collected Account'!E$21,Masterlist!$O:$O,' Collected Account'!$A30)-D30-C30-B30</f>
        <v>0</v>
      </c>
      <c r="F30" s="166">
        <f t="shared" si="0"/>
        <v>5703</v>
      </c>
      <c r="G30" s="169">
        <f>SUMIFS(Masterlist!$T:$T,Masterlist!$AI:$AI,"&lt;="&amp;' Collected Account'!G$21,Masterlist!$O:$O,' Collected Account'!$A30,Masterlist!$AL:$AL,' Collected Account'!$G$19)</f>
        <v>0</v>
      </c>
      <c r="H30" s="170">
        <f>SUMIFS(Masterlist!$T:$T,Masterlist!$AI:$AI,"&lt;="&amp;' Collected Account'!H$21,Masterlist!$O:$O,' Collected Account'!$A30,Masterlist!$AL:$AL,' Collected Account'!$G$19)-G30</f>
        <v>0</v>
      </c>
      <c r="I30" s="170">
        <f>SUMIFS(Masterlist!$T:$T,Masterlist!$AI:$AI,"&lt;="&amp;' Collected Account'!I$21,Masterlist!$O:$O,' Collected Account'!$A30,Masterlist!$AL:$AL,' Collected Account'!$G$19)-H30-G30</f>
        <v>0</v>
      </c>
      <c r="J30" s="170">
        <f>SUMIFS(Masterlist!$T:$T,Masterlist!$AI:$AI,"&lt;="&amp;' Collected Account'!J$21,Masterlist!$O:$O,' Collected Account'!$A30,Masterlist!$AL:$AL,' Collected Account'!$G$19)-I30-H30-G30</f>
        <v>0</v>
      </c>
      <c r="K30" s="166">
        <f t="shared" si="1"/>
        <v>0</v>
      </c>
      <c r="L30" s="169">
        <f>SUMIFS(Masterlist!$T:$T,Masterlist!$AI:$AI,"&lt;="&amp;' Collected Account'!L$21,Masterlist!$O:$O,' Collected Account'!$A30,Masterlist!$AL:$AL,' Collected Account'!$L$19)</f>
        <v>0</v>
      </c>
      <c r="M30" s="170">
        <f>SUMIFS(Masterlist!$T:$T,Masterlist!$AI:$AI,"&lt;="&amp;' Collected Account'!M$21,Masterlist!$O:$O,' Collected Account'!$A30,Masterlist!$AL:$AL,' Collected Account'!$L$19)-L30</f>
        <v>0</v>
      </c>
      <c r="N30" s="170">
        <f>SUMIFS(Masterlist!$T:$T,Masterlist!$AI:$AI,"&lt;="&amp;' Collected Account'!N$21,Masterlist!$O:$O,' Collected Account'!$A30,Masterlist!$AL:$AL,' Collected Account'!$L$19)-M30-L30</f>
        <v>0</v>
      </c>
      <c r="O30" s="170">
        <f>SUMIFS(Masterlist!$T:$T,Masterlist!$AI:$AI,"&lt;="&amp;' Collected Account'!O$21,Masterlist!$O:$O,' Collected Account'!$A30,Masterlist!$AL:$AL,' Collected Account'!$L$19)-N30-M30-L30</f>
        <v>0</v>
      </c>
      <c r="P30" s="166">
        <f t="shared" si="2"/>
        <v>0</v>
      </c>
      <c r="Q30" s="169">
        <f>SUMIFS(Masterlist!$T:$T,Masterlist!$AI:$AI,"&lt;="&amp;' Collected Account'!Q$21,Masterlist!$O:$O,' Collected Account'!$A30,Masterlist!$AL:$AL,' Collected Account'!$Q$19)</f>
        <v>0</v>
      </c>
      <c r="R30" s="170">
        <f>SUMIFS(Masterlist!$T:$T,Masterlist!$AI:$AI,"&lt;="&amp;' Collected Account'!R$21,Masterlist!$O:$O,' Collected Account'!$A30,Masterlist!$AL:$AL,' Collected Account'!$Q$19)-Q30</f>
        <v>188</v>
      </c>
      <c r="S30" s="170">
        <f>SUMIFS(Masterlist!$T:$T,Masterlist!$AI:$AI,"&lt;="&amp;' Collected Account'!S$21,Masterlist!$O:$O,' Collected Account'!$A30,Masterlist!$AL:$AL,' Collected Account'!$Q$19)-R30-Q30</f>
        <v>0</v>
      </c>
      <c r="T30" s="170">
        <f>SUMIFS(Masterlist!$T:$T,Masterlist!$AI:$AI,"&lt;="&amp;' Collected Account'!T$21,Masterlist!$O:$O,' Collected Account'!$A30,Masterlist!$AL:$AL,' Collected Account'!$Q$19)-S30-R30-Q30</f>
        <v>0</v>
      </c>
      <c r="U30" s="166">
        <f t="shared" si="3"/>
        <v>188</v>
      </c>
      <c r="V30" s="169">
        <f>SUMIFS(Masterlist!$T:$T,Masterlist!$AI:$AI,"&lt;="&amp;' Collected Account'!V$21,Masterlist!$O:$O,' Collected Account'!$A30,Masterlist!$AL:$AL,' Collected Account'!$V$19)</f>
        <v>0</v>
      </c>
      <c r="W30" s="170">
        <f>SUMIFS(Masterlist!$T:$T,Masterlist!$AI:$AI,"&lt;="&amp;' Collected Account'!W$21,Masterlist!$O:$O,' Collected Account'!$A30,Masterlist!$AL:$AL,' Collected Account'!$V$19)-V30</f>
        <v>0</v>
      </c>
      <c r="X30" s="170">
        <f>SUMIFS(Masterlist!$T:$T,Masterlist!$AI:$AI,"&lt;="&amp;' Collected Account'!X$21,Masterlist!$O:$O,' Collected Account'!$A30,Masterlist!$AL:$AL,' Collected Account'!$V$19)-W30-V30</f>
        <v>470</v>
      </c>
      <c r="Y30" s="170">
        <f>SUMIFS(Masterlist!$T:$T,Masterlist!$AI:$AI,"&lt;="&amp;' Collected Account'!Y$21,Masterlist!$O:$O,' Collected Account'!$A30,Masterlist!$AL:$AL,' Collected Account'!$V$19)-X30-W30-V30</f>
        <v>0</v>
      </c>
      <c r="Z30" s="166">
        <f t="shared" si="4"/>
        <v>470</v>
      </c>
      <c r="AA30" s="169">
        <f>SUMIFS(Masterlist!$T:$T,Masterlist!$AI:$AI,"&lt;="&amp;' Collected Account'!AA$21,Masterlist!$O:$O,' Collected Account'!$A30,Masterlist!$AL:$AL,' Collected Account'!$AA$19)</f>
        <v>0</v>
      </c>
      <c r="AB30" s="170">
        <f>SUMIFS(Masterlist!$T:$T,Masterlist!$AI:$AI,"&lt;="&amp;' Collected Account'!AB$21,Masterlist!$O:$O,' Collected Account'!$A30,Masterlist!$AL:$AL,' Collected Account'!$AA$19)-AA30</f>
        <v>0</v>
      </c>
      <c r="AC30" s="170">
        <f>SUMIFS(Masterlist!$T:$T,Masterlist!$AI:$AI,"&lt;="&amp;' Collected Account'!AC$21,Masterlist!$O:$O,' Collected Account'!$A30,Masterlist!$AL:$AL,' Collected Account'!$AA$19)-AB30-AA30</f>
        <v>0</v>
      </c>
      <c r="AD30" s="170">
        <f>SUMIFS(Masterlist!$T:$T,Masterlist!$AI:$AI,"&lt;="&amp;' Collected Account'!AD$21,Masterlist!$O:$O,' Collected Account'!$A30,Masterlist!$AL:$AL,' Collected Account'!$AA$19)-AC30-AB30-AA30</f>
        <v>0</v>
      </c>
      <c r="AE30" s="166">
        <f t="shared" si="5"/>
        <v>0</v>
      </c>
      <c r="AF30" s="169">
        <f>SUMIFS(Masterlist!$T:$T,Masterlist!$AI:$AI,"&lt;="&amp;' Collected Account'!AF$21,Masterlist!$O:$O,' Collected Account'!$A30,Masterlist!$AL:$AL,' Collected Account'!$AF$19)</f>
        <v>0</v>
      </c>
      <c r="AG30" s="170">
        <f>SUMIFS(Masterlist!$T:$T,Masterlist!$AI:$AI,"&lt;="&amp;' Collected Account'!AG$21,Masterlist!$O:$O,' Collected Account'!$A30,Masterlist!$AL:$AL,' Collected Account'!$AF$19)-AF30</f>
        <v>0</v>
      </c>
      <c r="AH30" s="170">
        <f>SUMIFS(Masterlist!$T:$T,Masterlist!$AI:$AI,"&lt;="&amp;' Collected Account'!AH$21,Masterlist!$O:$O,' Collected Account'!$A30,Masterlist!$AL:$AL,' Collected Account'!$AF$19)-AG30-AF30</f>
        <v>0</v>
      </c>
      <c r="AI30" s="170">
        <f>SUMIFS(Masterlist!$T:$T,Masterlist!$AI:$AI,"&lt;="&amp;' Collected Account'!AI$21,Masterlist!$O:$O,' Collected Account'!$A30,Masterlist!$AL:$AL,' Collected Account'!$AF$19)-AH30-AG30-AF30</f>
        <v>0</v>
      </c>
      <c r="AJ30" s="166">
        <f t="shared" si="6"/>
        <v>0</v>
      </c>
      <c r="AK30" s="169">
        <f>SUMIFS(Masterlist!$T:$T,Masterlist!$AI:$AI,"&lt;="&amp;' Collected Account'!AK$21,Masterlist!$O:$O,' Collected Account'!$A30,Masterlist!$AL:$AL,' Collected Account'!$AK$19)</f>
        <v>0</v>
      </c>
      <c r="AL30" s="170">
        <f>SUMIFS(Masterlist!$T:$T,Masterlist!$AI:$AI,"&lt;="&amp;' Collected Account'!AL$21,Masterlist!$O:$O,' Collected Account'!$A30,Masterlist!$AL:$AL,' Collected Account'!$AK$19)-AK30</f>
        <v>0</v>
      </c>
      <c r="AM30" s="170">
        <f>SUMIFS(Masterlist!$T:$T,Masterlist!$AI:$AI,"&lt;="&amp;' Collected Account'!AM$21,Masterlist!$O:$O,' Collected Account'!$A30,Masterlist!$AL:$AL,' Collected Account'!$AK$19)-AL30-AK30</f>
        <v>0</v>
      </c>
      <c r="AN30" s="170">
        <f>SUMIFS(Masterlist!$T:$T,Masterlist!$AI:$AI,"&lt;="&amp;' Collected Account'!AN$21,Masterlist!$O:$O,' Collected Account'!$A30,Masterlist!$AL:$AL,' Collected Account'!$AK$19)-AM30-AL30-AK30</f>
        <v>0</v>
      </c>
      <c r="AO30" s="166">
        <f t="shared" si="11"/>
        <v>0</v>
      </c>
      <c r="AP30" s="169">
        <f>SUMIFS(Masterlist!$T:$T,Masterlist!$AI:$AI,"&lt;="&amp;' Collected Account'!AP$21,Masterlist!$O:$O,' Collected Account'!$A30,Masterlist!$AL:$AL,' Collected Account'!$AP$19)</f>
        <v>0</v>
      </c>
      <c r="AQ30" s="170">
        <f>SUMIFS(Masterlist!$T:$T,Masterlist!$AI:$AI,"&lt;="&amp;' Collected Account'!AQ$21,Masterlist!$O:$O,' Collected Account'!$A30,Masterlist!$AL:$AL,' Collected Account'!$AP$19)-AP30</f>
        <v>0</v>
      </c>
      <c r="AR30" s="170">
        <f>SUMIFS(Masterlist!$T:$T,Masterlist!$AI:$AI,"&lt;="&amp;' Collected Account'!AR$21,Masterlist!$O:$O,' Collected Account'!$A30,Masterlist!$AL:$AL,' Collected Account'!$AP$19)-AQ30-AP30</f>
        <v>0</v>
      </c>
      <c r="AS30" s="170">
        <f>SUMIFS(Masterlist!$T:$T,Masterlist!$AI:$AI,"&lt;="&amp;' Collected Account'!AS$21,Masterlist!$O:$O,' Collected Account'!$A30,Masterlist!$AL:$AL,' Collected Account'!$AP$19)-AR30-AQ30-AP30</f>
        <v>0</v>
      </c>
      <c r="AT30" s="166">
        <f t="shared" si="7"/>
        <v>0</v>
      </c>
      <c r="AU30" s="169">
        <f>SUMIFS(Masterlist!$T:$T,Masterlist!$AI:$AI,"&lt;="&amp;' Collected Account'!AU$21,Masterlist!$O:$O,' Collected Account'!$A30,Masterlist!$AL:$AL,' Collected Account'!$AU$19)</f>
        <v>0</v>
      </c>
      <c r="AV30" s="170">
        <f>SUMIFS(Masterlist!$T:$T,Masterlist!$AI:$AI,"&lt;="&amp;' Collected Account'!AV$21,Masterlist!$O:$O,' Collected Account'!$A30,Masterlist!$AL:$AL,' Collected Account'!$AU$19)-AU30</f>
        <v>0</v>
      </c>
      <c r="AW30" s="170">
        <f>SUMIFS(Masterlist!$T:$T,Masterlist!$AI:$AI,"&lt;="&amp;' Collected Account'!AW$21,Masterlist!$O:$O,' Collected Account'!$A30,Masterlist!$AL:$AL,' Collected Account'!$AU$19)-AV30-AU30</f>
        <v>0</v>
      </c>
      <c r="AX30" s="170">
        <f>SUMIFS(Masterlist!$T:$T,Masterlist!$AI:$AI,"&lt;="&amp;' Collected Account'!AX$21,Masterlist!$O:$O,' Collected Account'!$A30,Masterlist!$AL:$AL,' Collected Account'!$AU$19)-AW30-AV30-AU30</f>
        <v>0</v>
      </c>
      <c r="AY30" s="166">
        <f t="shared" si="8"/>
        <v>0</v>
      </c>
      <c r="AZ30" s="169">
        <f>SUMIFS(Masterlist!$T:$T,Masterlist!$AI:$AI,"&lt;="&amp;' Collected Account'!AZ$21,Masterlist!$O:$O,' Collected Account'!$A30,Masterlist!$AL:$AL,' Collected Account'!$AZ$19)</f>
        <v>0</v>
      </c>
      <c r="BA30" s="170">
        <f>SUMIFS(Masterlist!$T:$T,Masterlist!$AI:$AI,"&lt;="&amp;' Collected Account'!BA$21,Masterlist!$O:$O,' Collected Account'!$A30,Masterlist!$AL:$AL,' Collected Account'!$AZ$19)-AZ30</f>
        <v>0</v>
      </c>
      <c r="BB30" s="170">
        <f>SUMIFS(Masterlist!$T:$T,Masterlist!$AI:$AI,"&lt;="&amp;' Collected Account'!BB$21,Masterlist!$O:$O,' Collected Account'!$A30,Masterlist!$AL:$AL,' Collected Account'!$AZ$19)-BA30-AZ30</f>
        <v>0</v>
      </c>
      <c r="BC30" s="170">
        <f>SUMIFS(Masterlist!$T:$T,Masterlist!$AI:$AI,"&lt;="&amp;' Collected Account'!BC$21,Masterlist!$O:$O,' Collected Account'!$A30,Masterlist!$AL:$AL,' Collected Account'!$AZ$19)-BB30-BA30-AZ30</f>
        <v>0</v>
      </c>
      <c r="BD30" s="166">
        <f t="shared" si="9"/>
        <v>0</v>
      </c>
      <c r="BE30" s="169">
        <f>SUMIFS(Masterlist!$T:$T,Masterlist!$AI:$AI,"&lt;="&amp;' Collected Account'!BE$21,Masterlist!$O:$O,' Collected Account'!$A30,Masterlist!$AL:$AL,' Collected Account'!$BE$19)</f>
        <v>0</v>
      </c>
      <c r="BF30" s="170">
        <f>SUMIFS(Masterlist!$T:$T,Masterlist!$AI:$AI,"&lt;="&amp;' Collected Account'!BF$21,Masterlist!$O:$O,' Collected Account'!$A30,Masterlist!$AL:$AL,' Collected Account'!$BE$19)-BE30</f>
        <v>0</v>
      </c>
      <c r="BG30" s="170">
        <f>SUMIFS(Masterlist!$T:$T,Masterlist!$AI:$AI,"&lt;="&amp;' Collected Account'!BG$21,Masterlist!$O:$O,' Collected Account'!$A30,Masterlist!$AL:$AL,' Collected Account'!$BE$19)-BF30-BE30</f>
        <v>0</v>
      </c>
      <c r="BH30" s="170">
        <f>SUMIFS(Masterlist!$T:$T,Masterlist!$AI:$AI,"&lt;="&amp;' Collected Account'!BH$21,Masterlist!$O:$O,' Collected Account'!$A30,Masterlist!$AL:$AL,' Collected Account'!$BE$19)-BG30-BF30-BE30</f>
        <v>0</v>
      </c>
      <c r="BI30" s="166">
        <f t="shared" si="10"/>
        <v>0</v>
      </c>
      <c r="BJ30" s="169">
        <f>SUMIFS(Masterlist!$T:$T,Masterlist!$AI:$AI,"&lt;="&amp;' Collected Account'!BJ$21,Masterlist!$O:$O,' Collected Account'!$A30,Masterlist!$AL:$AL,' Collected Account'!$BJ$19)</f>
        <v>0</v>
      </c>
      <c r="BK30" s="185">
        <f>SUMIFS(Masterlist!$T:$T,Masterlist!$AI:$AI,"&lt;="&amp;' Collected Account'!BK$21,Masterlist!$O:$O,' Collected Account'!$A30,Masterlist!$AL:$AL,' Collected Account'!$BJ$19)-BJ30</f>
        <v>0</v>
      </c>
      <c r="BL30" s="170">
        <f>SUMIFS(Masterlist!$T:$T,Masterlist!$AI:$AI,"&lt;="&amp;' Collected Account'!BL$21,Masterlist!$O:$O,' Collected Account'!$A30,Masterlist!$AL:$AL,' Collected Account'!$BJ$19)-BK30-BJ30</f>
        <v>0</v>
      </c>
      <c r="BM30" s="170">
        <f>SUMIFS(Masterlist!$T:$T,Masterlist!$AI:$AI,"&lt;="&amp;' Collected Account'!BM$21,Masterlist!$O:$O,' Collected Account'!$A30,Masterlist!$AL:$AL,' Collected Account'!$BJ$19)-BL30-BK30-BJ30</f>
        <v>0</v>
      </c>
      <c r="BN30" s="166">
        <f t="shared" si="12"/>
        <v>0</v>
      </c>
    </row>
    <row r="31" spans="1:66" s="10" customFormat="1" ht="15" customHeight="1">
      <c r="A31" s="164" t="s">
        <v>40</v>
      </c>
      <c r="B31" s="169">
        <f>SUMIFS(Masterlist!$T:$T,Masterlist!$AI:$AI,"&lt;="&amp;' Collected Account'!B$21,Masterlist!$O:$O,' Collected Account'!$A31)</f>
        <v>50405.599999999991</v>
      </c>
      <c r="C31" s="170">
        <f>SUMIFS(Masterlist!$T:$T,Masterlist!$AI:$AI,"&lt;="&amp;' Collected Account'!C$21,Masterlist!$O:$O,' Collected Account'!$A31)-B31</f>
        <v>0</v>
      </c>
      <c r="D31" s="170">
        <f>SUMIFS(Masterlist!$T:$T,Masterlist!$AI:$AI,"&lt;="&amp;' Collected Account'!D$21,Masterlist!$O:$O,' Collected Account'!$A31)-C31-B31</f>
        <v>0</v>
      </c>
      <c r="E31" s="170">
        <f>SUMIFS(Masterlist!$T:$T,Masterlist!$AI:$AI,"&lt;="&amp;' Collected Account'!E$21,Masterlist!$O:$O,' Collected Account'!$A31)-D31-C31-B31</f>
        <v>0</v>
      </c>
      <c r="F31" s="166">
        <f t="shared" si="0"/>
        <v>50405.599999999991</v>
      </c>
      <c r="G31" s="169">
        <f>SUMIFS(Masterlist!$T:$T,Masterlist!$AI:$AI,"&lt;="&amp;' Collected Account'!G$21,Masterlist!$O:$O,' Collected Account'!$A31,Masterlist!$AL:$AL,' Collected Account'!$G$19)</f>
        <v>25592.7</v>
      </c>
      <c r="H31" s="170">
        <f>SUMIFS(Masterlist!$T:$T,Masterlist!$AI:$AI,"&lt;="&amp;' Collected Account'!H$21,Masterlist!$O:$O,' Collected Account'!$A31,Masterlist!$AL:$AL,' Collected Account'!$G$19)-G31</f>
        <v>0</v>
      </c>
      <c r="I31" s="170">
        <f>SUMIFS(Masterlist!$T:$T,Masterlist!$AI:$AI,"&lt;="&amp;' Collected Account'!I$21,Masterlist!$O:$O,' Collected Account'!$A31,Masterlist!$AL:$AL,' Collected Account'!$G$19)-H31-G31</f>
        <v>0</v>
      </c>
      <c r="J31" s="170">
        <f>SUMIFS(Masterlist!$T:$T,Masterlist!$AI:$AI,"&lt;="&amp;' Collected Account'!J$21,Masterlist!$O:$O,' Collected Account'!$A31,Masterlist!$AL:$AL,' Collected Account'!$G$19)-I31-H31-G31</f>
        <v>190</v>
      </c>
      <c r="K31" s="166">
        <f t="shared" si="1"/>
        <v>25782.7</v>
      </c>
      <c r="L31" s="169">
        <f>SUMIFS(Masterlist!$T:$T,Masterlist!$AI:$AI,"&lt;="&amp;' Collected Account'!L$21,Masterlist!$O:$O,' Collected Account'!$A31,Masterlist!$AL:$AL,' Collected Account'!$L$19)</f>
        <v>0</v>
      </c>
      <c r="M31" s="170">
        <f>SUMIFS(Masterlist!$T:$T,Masterlist!$AI:$AI,"&lt;="&amp;' Collected Account'!M$21,Masterlist!$O:$O,' Collected Account'!$A31,Masterlist!$AL:$AL,' Collected Account'!$L$19)-L31</f>
        <v>0</v>
      </c>
      <c r="N31" s="170">
        <f>SUMIFS(Masterlist!$T:$T,Masterlist!$AI:$AI,"&lt;="&amp;' Collected Account'!N$21,Masterlist!$O:$O,' Collected Account'!$A31,Masterlist!$AL:$AL,' Collected Account'!$L$19)-M31-L31</f>
        <v>0</v>
      </c>
      <c r="O31" s="170">
        <f>SUMIFS(Masterlist!$T:$T,Masterlist!$AI:$AI,"&lt;="&amp;' Collected Account'!O$21,Masterlist!$O:$O,' Collected Account'!$A31,Masterlist!$AL:$AL,' Collected Account'!$L$19)-N31-M31-L31</f>
        <v>0</v>
      </c>
      <c r="P31" s="166">
        <f t="shared" si="2"/>
        <v>0</v>
      </c>
      <c r="Q31" s="169">
        <f>SUMIFS(Masterlist!$T:$T,Masterlist!$AI:$AI,"&lt;="&amp;' Collected Account'!Q$21,Masterlist!$O:$O,' Collected Account'!$A31,Masterlist!$AL:$AL,' Collected Account'!$Q$19)</f>
        <v>0</v>
      </c>
      <c r="R31" s="170">
        <f>SUMIFS(Masterlist!$T:$T,Masterlist!$AI:$AI,"&lt;="&amp;' Collected Account'!R$21,Masterlist!$O:$O,' Collected Account'!$A31,Masterlist!$AL:$AL,' Collected Account'!$Q$19)-Q31</f>
        <v>0</v>
      </c>
      <c r="S31" s="170">
        <f>SUMIFS(Masterlist!$T:$T,Masterlist!$AI:$AI,"&lt;="&amp;' Collected Account'!S$21,Masterlist!$O:$O,' Collected Account'!$A31,Masterlist!$AL:$AL,' Collected Account'!$Q$19)-R31-Q31</f>
        <v>0</v>
      </c>
      <c r="T31" s="170">
        <f>SUMIFS(Masterlist!$T:$T,Masterlist!$AI:$AI,"&lt;="&amp;' Collected Account'!T$21,Masterlist!$O:$O,' Collected Account'!$A31,Masterlist!$AL:$AL,' Collected Account'!$Q$19)-S31-R31-Q31</f>
        <v>11309.7</v>
      </c>
      <c r="U31" s="166">
        <f t="shared" si="3"/>
        <v>11309.7</v>
      </c>
      <c r="V31" s="169">
        <f>SUMIFS(Masterlist!$T:$T,Masterlist!$AI:$AI,"&lt;="&amp;' Collected Account'!V$21,Masterlist!$O:$O,' Collected Account'!$A31,Masterlist!$AL:$AL,' Collected Account'!$V$19)</f>
        <v>0</v>
      </c>
      <c r="W31" s="170">
        <f>SUMIFS(Masterlist!$T:$T,Masterlist!$AI:$AI,"&lt;="&amp;' Collected Account'!W$21,Masterlist!$O:$O,' Collected Account'!$A31,Masterlist!$AL:$AL,' Collected Account'!$V$19)-V31</f>
        <v>0</v>
      </c>
      <c r="X31" s="170">
        <f>SUMIFS(Masterlist!$T:$T,Masterlist!$AI:$AI,"&lt;="&amp;' Collected Account'!X$21,Masterlist!$O:$O,' Collected Account'!$A31,Masterlist!$AL:$AL,' Collected Account'!$V$19)-W31-V31</f>
        <v>0</v>
      </c>
      <c r="Y31" s="170">
        <f>SUMIFS(Masterlist!$T:$T,Masterlist!$AI:$AI,"&lt;="&amp;' Collected Account'!Y$21,Masterlist!$O:$O,' Collected Account'!$A31,Masterlist!$AL:$AL,' Collected Account'!$V$19)-X31-W31-V31</f>
        <v>0</v>
      </c>
      <c r="Z31" s="166">
        <f t="shared" si="4"/>
        <v>0</v>
      </c>
      <c r="AA31" s="169">
        <f>SUMIFS(Masterlist!$T:$T,Masterlist!$AI:$AI,"&lt;="&amp;' Collected Account'!AA$21,Masterlist!$O:$O,' Collected Account'!$A31,Masterlist!$AL:$AL,' Collected Account'!$AA$19)</f>
        <v>0</v>
      </c>
      <c r="AB31" s="170">
        <f>SUMIFS(Masterlist!$T:$T,Masterlist!$AI:$AI,"&lt;="&amp;' Collected Account'!AB$21,Masterlist!$O:$O,' Collected Account'!$A31,Masterlist!$AL:$AL,' Collected Account'!$AA$19)-AA31</f>
        <v>0</v>
      </c>
      <c r="AC31" s="170">
        <f>SUMIFS(Masterlist!$T:$T,Masterlist!$AI:$AI,"&lt;="&amp;' Collected Account'!AC$21,Masterlist!$O:$O,' Collected Account'!$A31,Masterlist!$AL:$AL,' Collected Account'!$AA$19)-AB31-AA31</f>
        <v>0</v>
      </c>
      <c r="AD31" s="170">
        <f>SUMIFS(Masterlist!$T:$T,Masterlist!$AI:$AI,"&lt;="&amp;' Collected Account'!AD$21,Masterlist!$O:$O,' Collected Account'!$A31,Masterlist!$AL:$AL,' Collected Account'!$AA$19)-AC31-AB31-AA31</f>
        <v>0</v>
      </c>
      <c r="AE31" s="166">
        <f t="shared" si="5"/>
        <v>0</v>
      </c>
      <c r="AF31" s="169">
        <f>SUMIFS(Masterlist!$T:$T,Masterlist!$AI:$AI,"&lt;="&amp;' Collected Account'!AF$21,Masterlist!$O:$O,' Collected Account'!$A31,Masterlist!$AL:$AL,' Collected Account'!$AF$19)</f>
        <v>0</v>
      </c>
      <c r="AG31" s="170">
        <f>SUMIFS(Masterlist!$T:$T,Masterlist!$AI:$AI,"&lt;="&amp;' Collected Account'!AG$21,Masterlist!$O:$O,' Collected Account'!$A31,Masterlist!$AL:$AL,' Collected Account'!$AF$19)-AF31</f>
        <v>32727.299999999996</v>
      </c>
      <c r="AH31" s="170">
        <f>SUMIFS(Masterlist!$T:$T,Masterlist!$AI:$AI,"&lt;="&amp;' Collected Account'!AH$21,Masterlist!$O:$O,' Collected Account'!$A31,Masterlist!$AL:$AL,' Collected Account'!$AF$19)-AG31-AF31</f>
        <v>0</v>
      </c>
      <c r="AI31" s="170">
        <f>SUMIFS(Masterlist!$T:$T,Masterlist!$AI:$AI,"&lt;="&amp;' Collected Account'!AI$21,Masterlist!$O:$O,' Collected Account'!$A31,Masterlist!$AL:$AL,' Collected Account'!$AF$19)-AH31-AG31-AF31</f>
        <v>23790.599999999984</v>
      </c>
      <c r="AJ31" s="166">
        <f t="shared" si="6"/>
        <v>56517.89999999998</v>
      </c>
      <c r="AK31" s="169">
        <f>SUMIFS(Masterlist!$T:$T,Masterlist!$AI:$AI,"&lt;="&amp;' Collected Account'!AK$21,Masterlist!$O:$O,' Collected Account'!$A31,Masterlist!$AL:$AL,' Collected Account'!$AK$19)</f>
        <v>0</v>
      </c>
      <c r="AL31" s="170">
        <f>SUMIFS(Masterlist!$T:$T,Masterlist!$AI:$AI,"&lt;="&amp;' Collected Account'!AL$21,Masterlist!$O:$O,' Collected Account'!$A31,Masterlist!$AL:$AL,' Collected Account'!$AK$19)-AK31</f>
        <v>0</v>
      </c>
      <c r="AM31" s="170">
        <f>SUMIFS(Masterlist!$T:$T,Masterlist!$AI:$AI,"&lt;="&amp;' Collected Account'!AM$21,Masterlist!$O:$O,' Collected Account'!$A31,Masterlist!$AL:$AL,' Collected Account'!$AK$19)-AL31-AK31</f>
        <v>0</v>
      </c>
      <c r="AN31" s="170">
        <f>SUMIFS(Masterlist!$T:$T,Masterlist!$AI:$AI,"&lt;="&amp;' Collected Account'!AN$21,Masterlist!$O:$O,' Collected Account'!$A31,Masterlist!$AL:$AL,' Collected Account'!$AK$19)-AM31-AL31-AK31</f>
        <v>0</v>
      </c>
      <c r="AO31" s="166">
        <f t="shared" si="11"/>
        <v>0</v>
      </c>
      <c r="AP31" s="169">
        <f>SUMIFS(Masterlist!$T:$T,Masterlist!$AI:$AI,"&lt;="&amp;' Collected Account'!AP$21,Masterlist!$O:$O,' Collected Account'!$A31,Masterlist!$AL:$AL,' Collected Account'!$AP$19)</f>
        <v>0</v>
      </c>
      <c r="AQ31" s="170">
        <f>SUMIFS(Masterlist!$T:$T,Masterlist!$AI:$AI,"&lt;="&amp;' Collected Account'!AQ$21,Masterlist!$O:$O,' Collected Account'!$A31,Masterlist!$AL:$AL,' Collected Account'!$AP$19)-AP31</f>
        <v>0</v>
      </c>
      <c r="AR31" s="170">
        <f>SUMIFS(Masterlist!$T:$T,Masterlist!$AI:$AI,"&lt;="&amp;' Collected Account'!AR$21,Masterlist!$O:$O,' Collected Account'!$A31,Masterlist!$AL:$AL,' Collected Account'!$AP$19)-AQ31-AP31</f>
        <v>0</v>
      </c>
      <c r="AS31" s="170">
        <f>SUMIFS(Masterlist!$T:$T,Masterlist!$AI:$AI,"&lt;="&amp;' Collected Account'!AS$21,Masterlist!$O:$O,' Collected Account'!$A31,Masterlist!$AL:$AL,' Collected Account'!$AP$19)-AR31-AQ31-AP31</f>
        <v>0</v>
      </c>
      <c r="AT31" s="166">
        <f t="shared" si="7"/>
        <v>0</v>
      </c>
      <c r="AU31" s="169">
        <f>SUMIFS(Masterlist!$T:$T,Masterlist!$AI:$AI,"&lt;="&amp;' Collected Account'!AU$21,Masterlist!$O:$O,' Collected Account'!$A31,Masterlist!$AL:$AL,' Collected Account'!$AU$19)</f>
        <v>0</v>
      </c>
      <c r="AV31" s="170">
        <f>SUMIFS(Masterlist!$T:$T,Masterlist!$AI:$AI,"&lt;="&amp;' Collected Account'!AV$21,Masterlist!$O:$O,' Collected Account'!$A31,Masterlist!$AL:$AL,' Collected Account'!$AU$19)-AU31</f>
        <v>0</v>
      </c>
      <c r="AW31" s="170">
        <f>SUMIFS(Masterlist!$T:$T,Masterlist!$AI:$AI,"&lt;="&amp;' Collected Account'!AW$21,Masterlist!$O:$O,' Collected Account'!$A31,Masterlist!$AL:$AL,' Collected Account'!$AU$19)-AV31-AU31</f>
        <v>0</v>
      </c>
      <c r="AX31" s="170">
        <f>SUMIFS(Masterlist!$T:$T,Masterlist!$AI:$AI,"&lt;="&amp;' Collected Account'!AX$21,Masterlist!$O:$O,' Collected Account'!$A31,Masterlist!$AL:$AL,' Collected Account'!$AU$19)-AW31-AV31-AU31</f>
        <v>8195.6</v>
      </c>
      <c r="AY31" s="166">
        <f t="shared" si="8"/>
        <v>8195.6</v>
      </c>
      <c r="AZ31" s="169">
        <f>SUMIFS(Masterlist!$T:$T,Masterlist!$AI:$AI,"&lt;="&amp;' Collected Account'!AZ$21,Masterlist!$O:$O,' Collected Account'!$A31,Masterlist!$AL:$AL,' Collected Account'!$AZ$19)</f>
        <v>0</v>
      </c>
      <c r="BA31" s="170">
        <f>SUMIFS(Masterlist!$T:$T,Masterlist!$AI:$AI,"&lt;="&amp;' Collected Account'!BA$21,Masterlist!$O:$O,' Collected Account'!$A31,Masterlist!$AL:$AL,' Collected Account'!$AZ$19)-AZ31</f>
        <v>0</v>
      </c>
      <c r="BB31" s="170">
        <f>SUMIFS(Masterlist!$T:$T,Masterlist!$AI:$AI,"&lt;="&amp;' Collected Account'!BB$21,Masterlist!$O:$O,' Collected Account'!$A31,Masterlist!$AL:$AL,' Collected Account'!$AZ$19)-BA31-AZ31</f>
        <v>0</v>
      </c>
      <c r="BC31" s="170">
        <f>SUMIFS(Masterlist!$T:$T,Masterlist!$AI:$AI,"&lt;="&amp;' Collected Account'!BC$21,Masterlist!$O:$O,' Collected Account'!$A31,Masterlist!$AL:$AL,' Collected Account'!$AZ$19)-BB31-BA31-AZ31</f>
        <v>31720.800000000003</v>
      </c>
      <c r="BD31" s="166">
        <f t="shared" si="9"/>
        <v>31720.800000000003</v>
      </c>
      <c r="BE31" s="169">
        <f>SUMIFS(Masterlist!$T:$T,Masterlist!$AI:$AI,"&lt;="&amp;' Collected Account'!BE$21,Masterlist!$O:$O,' Collected Account'!$A31,Masterlist!$AL:$AL,' Collected Account'!$BE$19)</f>
        <v>0</v>
      </c>
      <c r="BF31" s="170">
        <f>SUMIFS(Masterlist!$T:$T,Masterlist!$AI:$AI,"&lt;="&amp;' Collected Account'!BF$21,Masterlist!$O:$O,' Collected Account'!$A31,Masterlist!$AL:$AL,' Collected Account'!$BE$19)-BE31</f>
        <v>0</v>
      </c>
      <c r="BG31" s="170">
        <f>SUMIFS(Masterlist!$T:$T,Masterlist!$AI:$AI,"&lt;="&amp;' Collected Account'!BG$21,Masterlist!$O:$O,' Collected Account'!$A31,Masterlist!$AL:$AL,' Collected Account'!$BE$19)-BF31-BE31</f>
        <v>0</v>
      </c>
      <c r="BH31" s="170">
        <f>SUMIFS(Masterlist!$T:$T,Masterlist!$AI:$AI,"&lt;="&amp;' Collected Account'!BH$21,Masterlist!$O:$O,' Collected Account'!$A31,Masterlist!$AL:$AL,' Collected Account'!$BE$19)-BG31-BF31-BE31</f>
        <v>0</v>
      </c>
      <c r="BI31" s="166">
        <f t="shared" si="10"/>
        <v>0</v>
      </c>
      <c r="BJ31" s="169">
        <f>SUMIFS(Masterlist!$T:$T,Masterlist!$AI:$AI,"&lt;="&amp;' Collected Account'!BJ$21,Masterlist!$O:$O,' Collected Account'!$A31,Masterlist!$AL:$AL,' Collected Account'!$BJ$19)</f>
        <v>0</v>
      </c>
      <c r="BK31" s="185">
        <f>SUMIFS(Masterlist!$T:$T,Masterlist!$AI:$AI,"&lt;="&amp;' Collected Account'!BK$21,Masterlist!$O:$O,' Collected Account'!$A31,Masterlist!$AL:$AL,' Collected Account'!$BJ$19)-BJ31</f>
        <v>0</v>
      </c>
      <c r="BL31" s="170">
        <f>SUMIFS(Masterlist!$T:$T,Masterlist!$AI:$AI,"&lt;="&amp;' Collected Account'!BL$21,Masterlist!$O:$O,' Collected Account'!$A31,Masterlist!$AL:$AL,' Collected Account'!$BJ$19)-BK31-BJ31</f>
        <v>0</v>
      </c>
      <c r="BM31" s="170">
        <f>SUMIFS(Masterlist!$T:$T,Masterlist!$AI:$AI,"&lt;="&amp;' Collected Account'!BM$21,Masterlist!$O:$O,' Collected Account'!$A31,Masterlist!$AL:$AL,' Collected Account'!$BJ$19)-BL31-BK31-BJ31</f>
        <v>0</v>
      </c>
      <c r="BN31" s="166">
        <f t="shared" si="12"/>
        <v>0</v>
      </c>
    </row>
    <row r="32" spans="1:66" s="10" customFormat="1" ht="15" customHeight="1">
      <c r="A32" s="164" t="s">
        <v>678</v>
      </c>
      <c r="B32" s="169">
        <f>SUMIFS(Masterlist!$T:$T,Masterlist!$AI:$AI,"&lt;="&amp;' Collected Account'!B$21,Masterlist!$O:$O,' Collected Account'!$A32)</f>
        <v>21</v>
      </c>
      <c r="C32" s="170">
        <f>SUMIFS(Masterlist!$T:$T,Masterlist!$AI:$AI,"&lt;="&amp;' Collected Account'!C$21,Masterlist!$O:$O,' Collected Account'!$A32)-B32</f>
        <v>0</v>
      </c>
      <c r="D32" s="170">
        <f>SUMIFS(Masterlist!$T:$T,Masterlist!$AI:$AI,"&lt;="&amp;' Collected Account'!D$21,Masterlist!$O:$O,' Collected Account'!$A32)-C32-B32</f>
        <v>0</v>
      </c>
      <c r="E32" s="170">
        <f>SUMIFS(Masterlist!$T:$T,Masterlist!$AI:$AI,"&lt;="&amp;' Collected Account'!E$21,Masterlist!$O:$O,' Collected Account'!$A32)-D32-C32-B32</f>
        <v>0</v>
      </c>
      <c r="F32" s="166">
        <f t="shared" si="0"/>
        <v>21</v>
      </c>
      <c r="G32" s="169">
        <f>SUMIFS(Masterlist!$T:$T,Masterlist!$AI:$AI,"&lt;="&amp;' Collected Account'!G$21,Masterlist!$O:$O,' Collected Account'!$A32,Masterlist!$AL:$AL,' Collected Account'!$G$19)</f>
        <v>0</v>
      </c>
      <c r="H32" s="170">
        <f>SUMIFS(Masterlist!$T:$T,Masterlist!$AI:$AI,"&lt;="&amp;' Collected Account'!H$21,Masterlist!$O:$O,' Collected Account'!$A32,Masterlist!$AL:$AL,' Collected Account'!$G$19)-G32</f>
        <v>0</v>
      </c>
      <c r="I32" s="170">
        <f>SUMIFS(Masterlist!$T:$T,Masterlist!$AI:$AI,"&lt;="&amp;' Collected Account'!I$21,Masterlist!$O:$O,' Collected Account'!$A32,Masterlist!$AL:$AL,' Collected Account'!$G$19)-H32-G32</f>
        <v>0</v>
      </c>
      <c r="J32" s="170">
        <f>SUMIFS(Masterlist!$T:$T,Masterlist!$AI:$AI,"&lt;="&amp;' Collected Account'!J$21,Masterlist!$O:$O,' Collected Account'!$A32,Masterlist!$AL:$AL,' Collected Account'!$G$19)-I32-H32-G32</f>
        <v>0</v>
      </c>
      <c r="K32" s="166">
        <f t="shared" si="1"/>
        <v>0</v>
      </c>
      <c r="L32" s="169">
        <f>SUMIFS(Masterlist!$T:$T,Masterlist!$AI:$AI,"&lt;="&amp;' Collected Account'!L$21,Masterlist!$O:$O,' Collected Account'!$A32,Masterlist!$AL:$AL,' Collected Account'!$L$19)</f>
        <v>0</v>
      </c>
      <c r="M32" s="170">
        <f>SUMIFS(Masterlist!$T:$T,Masterlist!$AI:$AI,"&lt;="&amp;' Collected Account'!M$21,Masterlist!$O:$O,' Collected Account'!$A32,Masterlist!$AL:$AL,' Collected Account'!$L$19)-L32</f>
        <v>0</v>
      </c>
      <c r="N32" s="170">
        <f>SUMIFS(Masterlist!$T:$T,Masterlist!$AI:$AI,"&lt;="&amp;' Collected Account'!N$21,Masterlist!$O:$O,' Collected Account'!$A32,Masterlist!$AL:$AL,' Collected Account'!$L$19)-M32-L32</f>
        <v>0</v>
      </c>
      <c r="O32" s="170">
        <f>SUMIFS(Masterlist!$T:$T,Masterlist!$AI:$AI,"&lt;="&amp;' Collected Account'!O$21,Masterlist!$O:$O,' Collected Account'!$A32,Masterlist!$AL:$AL,' Collected Account'!$L$19)-N32-M32-L32</f>
        <v>0</v>
      </c>
      <c r="P32" s="166">
        <f t="shared" si="2"/>
        <v>0</v>
      </c>
      <c r="Q32" s="169">
        <f>SUMIFS(Masterlist!$T:$T,Masterlist!$AI:$AI,"&lt;="&amp;' Collected Account'!Q$21,Masterlist!$O:$O,' Collected Account'!$A32,Masterlist!$AL:$AL,' Collected Account'!$Q$19)</f>
        <v>0</v>
      </c>
      <c r="R32" s="170">
        <f>SUMIFS(Masterlist!$T:$T,Masterlist!$AI:$AI,"&lt;="&amp;' Collected Account'!R$21,Masterlist!$O:$O,' Collected Account'!$A32,Masterlist!$AL:$AL,' Collected Account'!$Q$19)-Q32</f>
        <v>0</v>
      </c>
      <c r="S32" s="170">
        <f>SUMIFS(Masterlist!$T:$T,Masterlist!$AI:$AI,"&lt;="&amp;' Collected Account'!S$21,Masterlist!$O:$O,' Collected Account'!$A32,Masterlist!$AL:$AL,' Collected Account'!$Q$19)-R32-Q32</f>
        <v>0</v>
      </c>
      <c r="T32" s="170">
        <f>SUMIFS(Masterlist!$T:$T,Masterlist!$AI:$AI,"&lt;="&amp;' Collected Account'!T$21,Masterlist!$O:$O,' Collected Account'!$A32,Masterlist!$AL:$AL,' Collected Account'!$Q$19)-S32-R32-Q32</f>
        <v>0</v>
      </c>
      <c r="U32" s="166">
        <f t="shared" si="3"/>
        <v>0</v>
      </c>
      <c r="V32" s="169">
        <f>SUMIFS(Masterlist!$T:$T,Masterlist!$AI:$AI,"&lt;="&amp;' Collected Account'!V$21,Masterlist!$O:$O,' Collected Account'!$A32,Masterlist!$AL:$AL,' Collected Account'!$V$19)</f>
        <v>0</v>
      </c>
      <c r="W32" s="170">
        <f>SUMIFS(Masterlist!$T:$T,Masterlist!$AI:$AI,"&lt;="&amp;' Collected Account'!W$21,Masterlist!$O:$O,' Collected Account'!$A32,Masterlist!$AL:$AL,' Collected Account'!$V$19)-V32</f>
        <v>0</v>
      </c>
      <c r="X32" s="170">
        <f>SUMIFS(Masterlist!$T:$T,Masterlist!$AI:$AI,"&lt;="&amp;' Collected Account'!X$21,Masterlist!$O:$O,' Collected Account'!$A32,Masterlist!$AL:$AL,' Collected Account'!$V$19)-W32-V32</f>
        <v>0</v>
      </c>
      <c r="Y32" s="170">
        <f>SUMIFS(Masterlist!$T:$T,Masterlist!$AI:$AI,"&lt;="&amp;' Collected Account'!Y$21,Masterlist!$O:$O,' Collected Account'!$A32,Masterlist!$AL:$AL,' Collected Account'!$V$19)-X32-W32-V32</f>
        <v>0</v>
      </c>
      <c r="Z32" s="166">
        <f t="shared" si="4"/>
        <v>0</v>
      </c>
      <c r="AA32" s="169">
        <f>SUMIFS(Masterlist!$T:$T,Masterlist!$AI:$AI,"&lt;="&amp;' Collected Account'!AA$21,Masterlist!$O:$O,' Collected Account'!$A32,Masterlist!$AL:$AL,' Collected Account'!$AA$19)</f>
        <v>0</v>
      </c>
      <c r="AB32" s="170">
        <f>SUMIFS(Masterlist!$T:$T,Masterlist!$AI:$AI,"&lt;="&amp;' Collected Account'!AB$21,Masterlist!$O:$O,' Collected Account'!$A32,Masterlist!$AL:$AL,' Collected Account'!$AA$19)-AA32</f>
        <v>0</v>
      </c>
      <c r="AC32" s="170">
        <f>SUMIFS(Masterlist!$T:$T,Masterlist!$AI:$AI,"&lt;="&amp;' Collected Account'!AC$21,Masterlist!$O:$O,' Collected Account'!$A32,Masterlist!$AL:$AL,' Collected Account'!$AA$19)-AB32-AA32</f>
        <v>0</v>
      </c>
      <c r="AD32" s="170">
        <f>SUMIFS(Masterlist!$T:$T,Masterlist!$AI:$AI,"&lt;="&amp;' Collected Account'!AD$21,Masterlist!$O:$O,' Collected Account'!$A32,Masterlist!$AL:$AL,' Collected Account'!$AA$19)-AC32-AB32-AA32</f>
        <v>0</v>
      </c>
      <c r="AE32" s="166">
        <f t="shared" si="5"/>
        <v>0</v>
      </c>
      <c r="AF32" s="169">
        <f>SUMIFS(Masterlist!$T:$T,Masterlist!$AI:$AI,"&lt;="&amp;' Collected Account'!AF$21,Masterlist!$O:$O,' Collected Account'!$A32,Masterlist!$AL:$AL,' Collected Account'!$AF$19)</f>
        <v>0</v>
      </c>
      <c r="AG32" s="170">
        <f>SUMIFS(Masterlist!$T:$T,Masterlist!$AI:$AI,"&lt;="&amp;' Collected Account'!AG$21,Masterlist!$O:$O,' Collected Account'!$A32,Masterlist!$AL:$AL,' Collected Account'!$AF$19)-AF32</f>
        <v>0</v>
      </c>
      <c r="AH32" s="170">
        <f>SUMIFS(Masterlist!$T:$T,Masterlist!$AI:$AI,"&lt;="&amp;' Collected Account'!AH$21,Masterlist!$O:$O,' Collected Account'!$A32,Masterlist!$AL:$AL,' Collected Account'!$AF$19)-AG32-AF32</f>
        <v>0</v>
      </c>
      <c r="AI32" s="170">
        <f>SUMIFS(Masterlist!$T:$T,Masterlist!$AI:$AI,"&lt;="&amp;' Collected Account'!AI$21,Masterlist!$O:$O,' Collected Account'!$A32,Masterlist!$AL:$AL,' Collected Account'!$AF$19)-AH32-AG32-AF32</f>
        <v>0</v>
      </c>
      <c r="AJ32" s="166">
        <f t="shared" si="6"/>
        <v>0</v>
      </c>
      <c r="AK32" s="169">
        <f>SUMIFS(Masterlist!$T:$T,Masterlist!$AI:$AI,"&lt;="&amp;' Collected Account'!AK$21,Masterlist!$O:$O,' Collected Account'!$A32,Masterlist!$AL:$AL,' Collected Account'!$AK$19)</f>
        <v>0</v>
      </c>
      <c r="AL32" s="170">
        <f>SUMIFS(Masterlist!$T:$T,Masterlist!$AI:$AI,"&lt;="&amp;' Collected Account'!AL$21,Masterlist!$O:$O,' Collected Account'!$A32,Masterlist!$AL:$AL,' Collected Account'!$AK$19)-AK32</f>
        <v>0</v>
      </c>
      <c r="AM32" s="170">
        <f>SUMIFS(Masterlist!$T:$T,Masterlist!$AI:$AI,"&lt;="&amp;' Collected Account'!AM$21,Masterlist!$O:$O,' Collected Account'!$A32,Masterlist!$AL:$AL,' Collected Account'!$AK$19)-AL32-AK32</f>
        <v>0</v>
      </c>
      <c r="AN32" s="170">
        <f>SUMIFS(Masterlist!$T:$T,Masterlist!$AI:$AI,"&lt;="&amp;' Collected Account'!AN$21,Masterlist!$O:$O,' Collected Account'!$A32,Masterlist!$AL:$AL,' Collected Account'!$AK$19)-AM32-AL32-AK32</f>
        <v>0</v>
      </c>
      <c r="AO32" s="166">
        <f t="shared" si="11"/>
        <v>0</v>
      </c>
      <c r="AP32" s="169">
        <f>SUMIFS(Masterlist!$T:$T,Masterlist!$AI:$AI,"&lt;="&amp;' Collected Account'!AP$21,Masterlist!$O:$O,' Collected Account'!$A32,Masterlist!$AL:$AL,' Collected Account'!$AP$19)</f>
        <v>0</v>
      </c>
      <c r="AQ32" s="170">
        <f>SUMIFS(Masterlist!$T:$T,Masterlist!$AI:$AI,"&lt;="&amp;' Collected Account'!AQ$21,Masterlist!$O:$O,' Collected Account'!$A32,Masterlist!$AL:$AL,' Collected Account'!$AP$19)-AP32</f>
        <v>0</v>
      </c>
      <c r="AR32" s="170">
        <f>SUMIFS(Masterlist!$T:$T,Masterlist!$AI:$AI,"&lt;="&amp;' Collected Account'!AR$21,Masterlist!$O:$O,' Collected Account'!$A32,Masterlist!$AL:$AL,' Collected Account'!$AP$19)-AQ32-AP32</f>
        <v>0</v>
      </c>
      <c r="AS32" s="170">
        <f>SUMIFS(Masterlist!$T:$T,Masterlist!$AI:$AI,"&lt;="&amp;' Collected Account'!AS$21,Masterlist!$O:$O,' Collected Account'!$A32,Masterlist!$AL:$AL,' Collected Account'!$AP$19)-AR32-AQ32-AP32</f>
        <v>0</v>
      </c>
      <c r="AT32" s="166">
        <f t="shared" si="7"/>
        <v>0</v>
      </c>
      <c r="AU32" s="169">
        <f>SUMIFS(Masterlist!$T:$T,Masterlist!$AI:$AI,"&lt;="&amp;' Collected Account'!AU$21,Masterlist!$O:$O,' Collected Account'!$A32,Masterlist!$AL:$AL,' Collected Account'!$AU$19)</f>
        <v>0</v>
      </c>
      <c r="AV32" s="170">
        <f>SUMIFS(Masterlist!$T:$T,Masterlist!$AI:$AI,"&lt;="&amp;' Collected Account'!AV$21,Masterlist!$O:$O,' Collected Account'!$A32,Masterlist!$AL:$AL,' Collected Account'!$AU$19)-AU32</f>
        <v>0</v>
      </c>
      <c r="AW32" s="170">
        <f>SUMIFS(Masterlist!$T:$T,Masterlist!$AI:$AI,"&lt;="&amp;' Collected Account'!AW$21,Masterlist!$O:$O,' Collected Account'!$A32,Masterlist!$AL:$AL,' Collected Account'!$AU$19)-AV32-AU32</f>
        <v>0</v>
      </c>
      <c r="AX32" s="170">
        <f>SUMIFS(Masterlist!$T:$T,Masterlist!$AI:$AI,"&lt;="&amp;' Collected Account'!AX$21,Masterlist!$O:$O,' Collected Account'!$A32,Masterlist!$AL:$AL,' Collected Account'!$AU$19)-AW32-AV32-AU32</f>
        <v>0</v>
      </c>
      <c r="AY32" s="166">
        <f t="shared" si="8"/>
        <v>0</v>
      </c>
      <c r="AZ32" s="169">
        <f>SUMIFS(Masterlist!$T:$T,Masterlist!$AI:$AI,"&lt;="&amp;' Collected Account'!AZ$21,Masterlist!$O:$O,' Collected Account'!$A32,Masterlist!$AL:$AL,' Collected Account'!$AZ$19)</f>
        <v>0</v>
      </c>
      <c r="BA32" s="170">
        <f>SUMIFS(Masterlist!$T:$T,Masterlist!$AI:$AI,"&lt;="&amp;' Collected Account'!BA$21,Masterlist!$O:$O,' Collected Account'!$A32,Masterlist!$AL:$AL,' Collected Account'!$AZ$19)-AZ32</f>
        <v>0</v>
      </c>
      <c r="BB32" s="170">
        <f>SUMIFS(Masterlist!$T:$T,Masterlist!$AI:$AI,"&lt;="&amp;' Collected Account'!BB$21,Masterlist!$O:$O,' Collected Account'!$A32,Masterlist!$AL:$AL,' Collected Account'!$AZ$19)-BA32-AZ32</f>
        <v>0</v>
      </c>
      <c r="BC32" s="170">
        <f>SUMIFS(Masterlist!$T:$T,Masterlist!$AI:$AI,"&lt;="&amp;' Collected Account'!BC$21,Masterlist!$O:$O,' Collected Account'!$A32,Masterlist!$AL:$AL,' Collected Account'!$AZ$19)-BB32-BA32-AZ32</f>
        <v>0</v>
      </c>
      <c r="BD32" s="166">
        <f t="shared" si="9"/>
        <v>0</v>
      </c>
      <c r="BE32" s="169">
        <f>SUMIFS(Masterlist!$T:$T,Masterlist!$AI:$AI,"&lt;="&amp;' Collected Account'!BE$21,Masterlist!$O:$O,' Collected Account'!$A32,Masterlist!$AL:$AL,' Collected Account'!$BE$19)</f>
        <v>0</v>
      </c>
      <c r="BF32" s="170">
        <f>SUMIFS(Masterlist!$T:$T,Masterlist!$AI:$AI,"&lt;="&amp;' Collected Account'!BF$21,Masterlist!$O:$O,' Collected Account'!$A32,Masterlist!$AL:$AL,' Collected Account'!$BE$19)-BE32</f>
        <v>0</v>
      </c>
      <c r="BG32" s="170">
        <f>SUMIFS(Masterlist!$T:$T,Masterlist!$AI:$AI,"&lt;="&amp;' Collected Account'!BG$21,Masterlist!$O:$O,' Collected Account'!$A32,Masterlist!$AL:$AL,' Collected Account'!$BE$19)-BF32-BE32</f>
        <v>0</v>
      </c>
      <c r="BH32" s="170">
        <f>SUMIFS(Masterlist!$T:$T,Masterlist!$AI:$AI,"&lt;="&amp;' Collected Account'!BH$21,Masterlist!$O:$O,' Collected Account'!$A32,Masterlist!$AL:$AL,' Collected Account'!$BE$19)-BG32-BF32-BE32</f>
        <v>0</v>
      </c>
      <c r="BI32" s="166">
        <f t="shared" si="10"/>
        <v>0</v>
      </c>
      <c r="BJ32" s="169">
        <f>SUMIFS(Masterlist!$T:$T,Masterlist!$AI:$AI,"&lt;="&amp;' Collected Account'!BJ$21,Masterlist!$O:$O,' Collected Account'!$A32,Masterlist!$AL:$AL,' Collected Account'!$BJ$19)</f>
        <v>0</v>
      </c>
      <c r="BK32" s="185">
        <f>SUMIFS(Masterlist!$T:$T,Masterlist!$AI:$AI,"&lt;="&amp;' Collected Account'!BK$21,Masterlist!$O:$O,' Collected Account'!$A32,Masterlist!$AL:$AL,' Collected Account'!$BJ$19)-BJ32</f>
        <v>0</v>
      </c>
      <c r="BL32" s="170">
        <f>SUMIFS(Masterlist!$T:$T,Masterlist!$AI:$AI,"&lt;="&amp;' Collected Account'!BL$21,Masterlist!$O:$O,' Collected Account'!$A32,Masterlist!$AL:$AL,' Collected Account'!$BJ$19)-BK32-BJ32</f>
        <v>0</v>
      </c>
      <c r="BM32" s="170">
        <f>SUMIFS(Masterlist!$T:$T,Masterlist!$AI:$AI,"&lt;="&amp;' Collected Account'!BM$21,Masterlist!$O:$O,' Collected Account'!$A32,Masterlist!$AL:$AL,' Collected Account'!$BJ$19)-BL32-BK32-BJ32</f>
        <v>0</v>
      </c>
      <c r="BN32" s="166">
        <f t="shared" si="12"/>
        <v>0</v>
      </c>
    </row>
    <row r="33" spans="1:66" s="10" customFormat="1" ht="15" customHeight="1">
      <c r="A33" s="164" t="s">
        <v>38</v>
      </c>
      <c r="B33" s="169">
        <f>SUMIFS(Masterlist!$T:$T,Masterlist!$AI:$AI,"&lt;="&amp;' Collected Account'!B$21,Masterlist!$O:$O,' Collected Account'!$A33)</f>
        <v>11595</v>
      </c>
      <c r="C33" s="170">
        <f>SUMIFS(Masterlist!$T:$T,Masterlist!$AI:$AI,"&lt;="&amp;' Collected Account'!C$21,Masterlist!$O:$O,' Collected Account'!$A33)-B33</f>
        <v>0</v>
      </c>
      <c r="D33" s="170">
        <f>SUMIFS(Masterlist!$T:$T,Masterlist!$AI:$AI,"&lt;="&amp;' Collected Account'!D$21,Masterlist!$O:$O,' Collected Account'!$A33)-C33-B33</f>
        <v>0</v>
      </c>
      <c r="E33" s="170">
        <f>SUMIFS(Masterlist!$T:$T,Masterlist!$AI:$AI,"&lt;="&amp;' Collected Account'!E$21,Masterlist!$O:$O,' Collected Account'!$A33)-D33-C33-B33</f>
        <v>0</v>
      </c>
      <c r="F33" s="166">
        <f t="shared" si="0"/>
        <v>11595</v>
      </c>
      <c r="G33" s="169">
        <f>SUMIFS(Masterlist!$T:$T,Masterlist!$AI:$AI,"&lt;="&amp;' Collected Account'!G$21,Masterlist!$O:$O,' Collected Account'!$A33,Masterlist!$AL:$AL,' Collected Account'!$G$19)</f>
        <v>0</v>
      </c>
      <c r="H33" s="170">
        <f>SUMIFS(Masterlist!$T:$T,Masterlist!$AI:$AI,"&lt;="&amp;' Collected Account'!H$21,Masterlist!$O:$O,' Collected Account'!$A33,Masterlist!$AL:$AL,' Collected Account'!$G$19)-G33</f>
        <v>0</v>
      </c>
      <c r="I33" s="170">
        <f>SUMIFS(Masterlist!$T:$T,Masterlist!$AI:$AI,"&lt;="&amp;' Collected Account'!I$21,Masterlist!$O:$O,' Collected Account'!$A33,Masterlist!$AL:$AL,' Collected Account'!$G$19)-H33-G33</f>
        <v>0</v>
      </c>
      <c r="J33" s="170">
        <f>SUMIFS(Masterlist!$T:$T,Masterlist!$AI:$AI,"&lt;="&amp;' Collected Account'!J$21,Masterlist!$O:$O,' Collected Account'!$A33,Masterlist!$AL:$AL,' Collected Account'!$G$19)-I33-H33-G33</f>
        <v>0</v>
      </c>
      <c r="K33" s="166">
        <f t="shared" si="1"/>
        <v>0</v>
      </c>
      <c r="L33" s="169">
        <f>SUMIFS(Masterlist!$T:$T,Masterlist!$AI:$AI,"&lt;="&amp;' Collected Account'!L$21,Masterlist!$O:$O,' Collected Account'!$A33,Masterlist!$AL:$AL,' Collected Account'!$L$19)</f>
        <v>0</v>
      </c>
      <c r="M33" s="170">
        <f>SUMIFS(Masterlist!$T:$T,Masterlist!$AI:$AI,"&lt;="&amp;' Collected Account'!M$21,Masterlist!$O:$O,' Collected Account'!$A33,Masterlist!$AL:$AL,' Collected Account'!$L$19)-L33</f>
        <v>0</v>
      </c>
      <c r="N33" s="170">
        <f>SUMIFS(Masterlist!$T:$T,Masterlist!$AI:$AI,"&lt;="&amp;' Collected Account'!N$21,Masterlist!$O:$O,' Collected Account'!$A33,Masterlist!$AL:$AL,' Collected Account'!$L$19)-M33-L33</f>
        <v>0</v>
      </c>
      <c r="O33" s="170">
        <f>SUMIFS(Masterlist!$T:$T,Masterlist!$AI:$AI,"&lt;="&amp;' Collected Account'!O$21,Masterlist!$O:$O,' Collected Account'!$A33,Masterlist!$AL:$AL,' Collected Account'!$L$19)-N33-M33-L33</f>
        <v>0</v>
      </c>
      <c r="P33" s="166">
        <f t="shared" si="2"/>
        <v>0</v>
      </c>
      <c r="Q33" s="169">
        <f>SUMIFS(Masterlist!$T:$T,Masterlist!$AI:$AI,"&lt;="&amp;' Collected Account'!Q$21,Masterlist!$O:$O,' Collected Account'!$A33,Masterlist!$AL:$AL,' Collected Account'!$Q$19)</f>
        <v>0</v>
      </c>
      <c r="R33" s="170">
        <f>SUMIFS(Masterlist!$T:$T,Masterlist!$AI:$AI,"&lt;="&amp;' Collected Account'!R$21,Masterlist!$O:$O,' Collected Account'!$A33,Masterlist!$AL:$AL,' Collected Account'!$Q$19)-Q33</f>
        <v>0</v>
      </c>
      <c r="S33" s="170">
        <f>SUMIFS(Masterlist!$T:$T,Masterlist!$AI:$AI,"&lt;="&amp;' Collected Account'!S$21,Masterlist!$O:$O,' Collected Account'!$A33,Masterlist!$AL:$AL,' Collected Account'!$Q$19)-R33-Q33</f>
        <v>0</v>
      </c>
      <c r="T33" s="170">
        <f>SUMIFS(Masterlist!$T:$T,Masterlist!$AI:$AI,"&lt;="&amp;' Collected Account'!T$21,Masterlist!$O:$O,' Collected Account'!$A33,Masterlist!$AL:$AL,' Collected Account'!$Q$19)-S33-R33-Q33</f>
        <v>0</v>
      </c>
      <c r="U33" s="166">
        <f t="shared" si="3"/>
        <v>0</v>
      </c>
      <c r="V33" s="169">
        <f>SUMIFS(Masterlist!$T:$T,Masterlist!$AI:$AI,"&lt;="&amp;' Collected Account'!V$21,Masterlist!$O:$O,' Collected Account'!$A33,Masterlist!$AL:$AL,' Collected Account'!$V$19)</f>
        <v>0</v>
      </c>
      <c r="W33" s="170">
        <f>SUMIFS(Masterlist!$T:$T,Masterlist!$AI:$AI,"&lt;="&amp;' Collected Account'!W$21,Masterlist!$O:$O,' Collected Account'!$A33,Masterlist!$AL:$AL,' Collected Account'!$V$19)-V33</f>
        <v>0</v>
      </c>
      <c r="X33" s="170">
        <f>SUMIFS(Masterlist!$T:$T,Masterlist!$AI:$AI,"&lt;="&amp;' Collected Account'!X$21,Masterlist!$O:$O,' Collected Account'!$A33,Masterlist!$AL:$AL,' Collected Account'!$V$19)-W33-V33</f>
        <v>0</v>
      </c>
      <c r="Y33" s="170">
        <f>SUMIFS(Masterlist!$T:$T,Masterlist!$AI:$AI,"&lt;="&amp;' Collected Account'!Y$21,Masterlist!$O:$O,' Collected Account'!$A33,Masterlist!$AL:$AL,' Collected Account'!$V$19)-X33-W33-V33</f>
        <v>5051</v>
      </c>
      <c r="Z33" s="166">
        <f t="shared" si="4"/>
        <v>5051</v>
      </c>
      <c r="AA33" s="169">
        <f>SUMIFS(Masterlist!$T:$T,Masterlist!$AI:$AI,"&lt;="&amp;' Collected Account'!AA$21,Masterlist!$O:$O,' Collected Account'!$A33,Masterlist!$AL:$AL,' Collected Account'!$AA$19)</f>
        <v>0</v>
      </c>
      <c r="AB33" s="170">
        <f>SUMIFS(Masterlist!$T:$T,Masterlist!$AI:$AI,"&lt;="&amp;' Collected Account'!AB$21,Masterlist!$O:$O,' Collected Account'!$A33,Masterlist!$AL:$AL,' Collected Account'!$AA$19)-AA33</f>
        <v>0</v>
      </c>
      <c r="AC33" s="170">
        <f>SUMIFS(Masterlist!$T:$T,Masterlist!$AI:$AI,"&lt;="&amp;' Collected Account'!AC$21,Masterlist!$O:$O,' Collected Account'!$A33,Masterlist!$AL:$AL,' Collected Account'!$AA$19)-AB33-AA33</f>
        <v>0</v>
      </c>
      <c r="AD33" s="170">
        <f>SUMIFS(Masterlist!$T:$T,Masterlist!$AI:$AI,"&lt;="&amp;' Collected Account'!AD$21,Masterlist!$O:$O,' Collected Account'!$A33,Masterlist!$AL:$AL,' Collected Account'!$AA$19)-AC33-AB33-AA33</f>
        <v>2437.8000000000002</v>
      </c>
      <c r="AE33" s="166">
        <f t="shared" si="5"/>
        <v>2437.8000000000002</v>
      </c>
      <c r="AF33" s="169">
        <f>SUMIFS(Masterlist!$T:$T,Masterlist!$AI:$AI,"&lt;="&amp;' Collected Account'!AF$21,Masterlist!$O:$O,' Collected Account'!$A33,Masterlist!$AL:$AL,' Collected Account'!$AF$19)</f>
        <v>0</v>
      </c>
      <c r="AG33" s="170">
        <f>SUMIFS(Masterlist!$T:$T,Masterlist!$AI:$AI,"&lt;="&amp;' Collected Account'!AG$21,Masterlist!$O:$O,' Collected Account'!$A33,Masterlist!$AL:$AL,' Collected Account'!$AF$19)-AF33</f>
        <v>0</v>
      </c>
      <c r="AH33" s="170">
        <f>SUMIFS(Masterlist!$T:$T,Masterlist!$AI:$AI,"&lt;="&amp;' Collected Account'!AH$21,Masterlist!$O:$O,' Collected Account'!$A33,Masterlist!$AL:$AL,' Collected Account'!$AF$19)-AG33-AF33</f>
        <v>0</v>
      </c>
      <c r="AI33" s="170">
        <f>SUMIFS(Masterlist!$T:$T,Masterlist!$AI:$AI,"&lt;="&amp;' Collected Account'!AI$21,Masterlist!$O:$O,' Collected Account'!$A33,Masterlist!$AL:$AL,' Collected Account'!$AF$19)-AH33-AG33-AF33</f>
        <v>1760</v>
      </c>
      <c r="AJ33" s="166">
        <f t="shared" si="6"/>
        <v>1760</v>
      </c>
      <c r="AK33" s="169">
        <f>SUMIFS(Masterlist!$T:$T,Masterlist!$AI:$AI,"&lt;="&amp;' Collected Account'!AK$21,Masterlist!$O:$O,' Collected Account'!$A33,Masterlist!$AL:$AL,' Collected Account'!$AK$19)</f>
        <v>0</v>
      </c>
      <c r="AL33" s="170">
        <f>SUMIFS(Masterlist!$T:$T,Masterlist!$AI:$AI,"&lt;="&amp;' Collected Account'!AL$21,Masterlist!$O:$O,' Collected Account'!$A33,Masterlist!$AL:$AL,' Collected Account'!$AK$19)-AK33</f>
        <v>0</v>
      </c>
      <c r="AM33" s="170">
        <f>SUMIFS(Masterlist!$T:$T,Masterlist!$AI:$AI,"&lt;="&amp;' Collected Account'!AM$21,Masterlist!$O:$O,' Collected Account'!$A33,Masterlist!$AL:$AL,' Collected Account'!$AK$19)-AL33-AK33</f>
        <v>0</v>
      </c>
      <c r="AN33" s="170">
        <f>SUMIFS(Masterlist!$T:$T,Masterlist!$AI:$AI,"&lt;="&amp;' Collected Account'!AN$21,Masterlist!$O:$O,' Collected Account'!$A33,Masterlist!$AL:$AL,' Collected Account'!$AK$19)-AM33-AL33-AK33</f>
        <v>0</v>
      </c>
      <c r="AO33" s="166">
        <f t="shared" si="11"/>
        <v>0</v>
      </c>
      <c r="AP33" s="169">
        <f>SUMIFS(Masterlist!$T:$T,Masterlist!$AI:$AI,"&lt;="&amp;' Collected Account'!AP$21,Masterlist!$O:$O,' Collected Account'!$A33,Masterlist!$AL:$AL,' Collected Account'!$AP$19)</f>
        <v>0</v>
      </c>
      <c r="AQ33" s="170">
        <f>SUMIFS(Masterlist!$T:$T,Masterlist!$AI:$AI,"&lt;="&amp;' Collected Account'!AQ$21,Masterlist!$O:$O,' Collected Account'!$A33,Masterlist!$AL:$AL,' Collected Account'!$AP$19)-AP33</f>
        <v>0</v>
      </c>
      <c r="AR33" s="170">
        <f>SUMIFS(Masterlist!$T:$T,Masterlist!$AI:$AI,"&lt;="&amp;' Collected Account'!AR$21,Masterlist!$O:$O,' Collected Account'!$A33,Masterlist!$AL:$AL,' Collected Account'!$AP$19)-AQ33-AP33</f>
        <v>0</v>
      </c>
      <c r="AS33" s="170">
        <f>SUMIFS(Masterlist!$T:$T,Masterlist!$AI:$AI,"&lt;="&amp;' Collected Account'!AS$21,Masterlist!$O:$O,' Collected Account'!$A33,Masterlist!$AL:$AL,' Collected Account'!$AP$19)-AR33-AQ33-AP33</f>
        <v>3424</v>
      </c>
      <c r="AT33" s="166">
        <f t="shared" si="7"/>
        <v>3424</v>
      </c>
      <c r="AU33" s="169">
        <f>SUMIFS(Masterlist!$T:$T,Masterlist!$AI:$AI,"&lt;="&amp;' Collected Account'!AU$21,Masterlist!$O:$O,' Collected Account'!$A33,Masterlist!$AL:$AL,' Collected Account'!$AU$19)</f>
        <v>0</v>
      </c>
      <c r="AV33" s="170">
        <f>SUMIFS(Masterlist!$T:$T,Masterlist!$AI:$AI,"&lt;="&amp;' Collected Account'!AV$21,Masterlist!$O:$O,' Collected Account'!$A33,Masterlist!$AL:$AL,' Collected Account'!$AU$19)-AU33</f>
        <v>0</v>
      </c>
      <c r="AW33" s="170">
        <f>SUMIFS(Masterlist!$T:$T,Masterlist!$AI:$AI,"&lt;="&amp;' Collected Account'!AW$21,Masterlist!$O:$O,' Collected Account'!$A33,Masterlist!$AL:$AL,' Collected Account'!$AU$19)-AV33-AU33</f>
        <v>0</v>
      </c>
      <c r="AX33" s="170">
        <f>SUMIFS(Masterlist!$T:$T,Masterlist!$AI:$AI,"&lt;="&amp;' Collected Account'!AX$21,Masterlist!$O:$O,' Collected Account'!$A33,Masterlist!$AL:$AL,' Collected Account'!$AU$19)-AW33-AV33-AU33</f>
        <v>0</v>
      </c>
      <c r="AY33" s="166">
        <f t="shared" si="8"/>
        <v>0</v>
      </c>
      <c r="AZ33" s="169">
        <f>SUMIFS(Masterlist!$T:$T,Masterlist!$AI:$AI,"&lt;="&amp;' Collected Account'!AZ$21,Masterlist!$O:$O,' Collected Account'!$A33,Masterlist!$AL:$AL,' Collected Account'!$AZ$19)</f>
        <v>0</v>
      </c>
      <c r="BA33" s="170">
        <f>SUMIFS(Masterlist!$T:$T,Masterlist!$AI:$AI,"&lt;="&amp;' Collected Account'!BA$21,Masterlist!$O:$O,' Collected Account'!$A33,Masterlist!$AL:$AL,' Collected Account'!$AZ$19)-AZ33</f>
        <v>0</v>
      </c>
      <c r="BB33" s="170">
        <f>SUMIFS(Masterlist!$T:$T,Masterlist!$AI:$AI,"&lt;="&amp;' Collected Account'!BB$21,Masterlist!$O:$O,' Collected Account'!$A33,Masterlist!$AL:$AL,' Collected Account'!$AZ$19)-BA33-AZ33</f>
        <v>0</v>
      </c>
      <c r="BC33" s="170">
        <f>SUMIFS(Masterlist!$T:$T,Masterlist!$AI:$AI,"&lt;="&amp;' Collected Account'!BC$21,Masterlist!$O:$O,' Collected Account'!$A33,Masterlist!$AL:$AL,' Collected Account'!$AZ$19)-BB33-BA33-AZ33</f>
        <v>1843</v>
      </c>
      <c r="BD33" s="166">
        <f t="shared" si="9"/>
        <v>1843</v>
      </c>
      <c r="BE33" s="169">
        <f>SUMIFS(Masterlist!$T:$T,Masterlist!$AI:$AI,"&lt;="&amp;' Collected Account'!BE$21,Masterlist!$O:$O,' Collected Account'!$A33,Masterlist!$AL:$AL,' Collected Account'!$BE$19)</f>
        <v>0</v>
      </c>
      <c r="BF33" s="170">
        <f>SUMIFS(Masterlist!$T:$T,Masterlist!$AI:$AI,"&lt;="&amp;' Collected Account'!BF$21,Masterlist!$O:$O,' Collected Account'!$A33,Masterlist!$AL:$AL,' Collected Account'!$BE$19)-BE33</f>
        <v>0</v>
      </c>
      <c r="BG33" s="170">
        <f>SUMIFS(Masterlist!$T:$T,Masterlist!$AI:$AI,"&lt;="&amp;' Collected Account'!BG$21,Masterlist!$O:$O,' Collected Account'!$A33,Masterlist!$AL:$AL,' Collected Account'!$BE$19)-BF33-BE33</f>
        <v>0</v>
      </c>
      <c r="BH33" s="170">
        <f>SUMIFS(Masterlist!$T:$T,Masterlist!$AI:$AI,"&lt;="&amp;' Collected Account'!BH$21,Masterlist!$O:$O,' Collected Account'!$A33,Masterlist!$AL:$AL,' Collected Account'!$BE$19)-BG33-BF33-BE33</f>
        <v>0</v>
      </c>
      <c r="BI33" s="166">
        <f t="shared" si="10"/>
        <v>0</v>
      </c>
      <c r="BJ33" s="169">
        <f>SUMIFS(Masterlist!$T:$T,Masterlist!$AI:$AI,"&lt;="&amp;' Collected Account'!BJ$21,Masterlist!$O:$O,' Collected Account'!$A33,Masterlist!$AL:$AL,' Collected Account'!$BJ$19)</f>
        <v>0</v>
      </c>
      <c r="BK33" s="185">
        <f>SUMIFS(Masterlist!$T:$T,Masterlist!$AI:$AI,"&lt;="&amp;' Collected Account'!BK$21,Masterlist!$O:$O,' Collected Account'!$A33,Masterlist!$AL:$AL,' Collected Account'!$BJ$19)-BJ33</f>
        <v>0</v>
      </c>
      <c r="BL33" s="170">
        <f>SUMIFS(Masterlist!$T:$T,Masterlist!$AI:$AI,"&lt;="&amp;' Collected Account'!BL$21,Masterlist!$O:$O,' Collected Account'!$A33,Masterlist!$AL:$AL,' Collected Account'!$BJ$19)-BK33-BJ33</f>
        <v>0</v>
      </c>
      <c r="BM33" s="170">
        <f>SUMIFS(Masterlist!$T:$T,Masterlist!$AI:$AI,"&lt;="&amp;' Collected Account'!BM$21,Masterlist!$O:$O,' Collected Account'!$A33,Masterlist!$AL:$AL,' Collected Account'!$BJ$19)-BL33-BK33-BJ33</f>
        <v>0</v>
      </c>
      <c r="BN33" s="166">
        <f t="shared" si="12"/>
        <v>0</v>
      </c>
    </row>
    <row r="34" spans="1:66" s="10" customFormat="1" ht="15" customHeight="1">
      <c r="A34" s="164" t="s">
        <v>5306</v>
      </c>
      <c r="B34" s="169">
        <f>SUMIFS(Masterlist!$T:$T,Masterlist!$AI:$AI,"&lt;="&amp;' Collected Account'!B$21,Masterlist!$O:$O,' Collected Account'!$A34)</f>
        <v>0</v>
      </c>
      <c r="C34" s="170">
        <f>SUMIFS(Masterlist!$T:$T,Masterlist!$AI:$AI,"&lt;="&amp;' Collected Account'!C$21,Masterlist!$O:$O,' Collected Account'!$A34)-B34</f>
        <v>0</v>
      </c>
      <c r="D34" s="170">
        <f>SUMIFS(Masterlist!$T:$T,Masterlist!$AI:$AI,"&lt;="&amp;' Collected Account'!D$21,Masterlist!$O:$O,' Collected Account'!$A34)-C34-B34</f>
        <v>0</v>
      </c>
      <c r="E34" s="170">
        <f>SUMIFS(Masterlist!$T:$T,Masterlist!$AI:$AI,"&lt;="&amp;' Collected Account'!E$21,Masterlist!$O:$O,' Collected Account'!$A34)-D34-C34-B34</f>
        <v>0</v>
      </c>
      <c r="F34" s="166">
        <f t="shared" ref="F34" si="13">SUM(B34:E34)</f>
        <v>0</v>
      </c>
      <c r="G34" s="169">
        <f>SUMIFS(Masterlist!$T:$T,Masterlist!$AI:$AI,"&lt;="&amp;' Collected Account'!G$21,Masterlist!$O:$O,' Collected Account'!$A34,Masterlist!$AL:$AL,' Collected Account'!$G$19)</f>
        <v>0</v>
      </c>
      <c r="H34" s="170">
        <f>SUMIFS(Masterlist!$T:$T,Masterlist!$AI:$AI,"&lt;="&amp;' Collected Account'!H$21,Masterlist!$O:$O,' Collected Account'!$A34,Masterlist!$AL:$AL,' Collected Account'!$G$19)-G34</f>
        <v>0</v>
      </c>
      <c r="I34" s="170">
        <f>SUMIFS(Masterlist!$T:$T,Masterlist!$AI:$AI,"&lt;="&amp;' Collected Account'!I$21,Masterlist!$O:$O,' Collected Account'!$A34,Masterlist!$AL:$AL,' Collected Account'!$G$19)-H34-G34</f>
        <v>0</v>
      </c>
      <c r="J34" s="170">
        <f>SUMIFS(Masterlist!$T:$T,Masterlist!$AI:$AI,"&lt;="&amp;' Collected Account'!J$21,Masterlist!$O:$O,' Collected Account'!$A34,Masterlist!$AL:$AL,' Collected Account'!$G$19)-I34-H34-G34</f>
        <v>0</v>
      </c>
      <c r="K34" s="166">
        <f t="shared" ref="K34" si="14">SUM(G34:J34)</f>
        <v>0</v>
      </c>
      <c r="L34" s="169">
        <f>SUMIFS(Masterlist!$T:$T,Masterlist!$AI:$AI,"&lt;="&amp;' Collected Account'!L$21,Masterlist!$O:$O,' Collected Account'!$A34,Masterlist!$AL:$AL,' Collected Account'!$L$19)</f>
        <v>0</v>
      </c>
      <c r="M34" s="170">
        <f>SUMIFS(Masterlist!$T:$T,Masterlist!$AI:$AI,"&lt;="&amp;' Collected Account'!M$21,Masterlist!$O:$O,' Collected Account'!$A34,Masterlist!$AL:$AL,' Collected Account'!$L$19)-L34</f>
        <v>0</v>
      </c>
      <c r="N34" s="170">
        <f>SUMIFS(Masterlist!$T:$T,Masterlist!$AI:$AI,"&lt;="&amp;' Collected Account'!N$21,Masterlist!$O:$O,' Collected Account'!$A34,Masterlist!$AL:$AL,' Collected Account'!$L$19)-M34-L34</f>
        <v>0</v>
      </c>
      <c r="O34" s="170">
        <f>SUMIFS(Masterlist!$T:$T,Masterlist!$AI:$AI,"&lt;="&amp;' Collected Account'!O$21,Masterlist!$O:$O,' Collected Account'!$A34,Masterlist!$AL:$AL,' Collected Account'!$L$19)-N34-M34-L34</f>
        <v>0</v>
      </c>
      <c r="P34" s="166">
        <f t="shared" ref="P34" si="15">SUM(L34:O34)</f>
        <v>0</v>
      </c>
      <c r="Q34" s="169">
        <f>SUMIFS(Masterlist!$T:$T,Masterlist!$AI:$AI,"&lt;="&amp;' Collected Account'!Q$21,Masterlist!$O:$O,' Collected Account'!$A34,Masterlist!$AL:$AL,' Collected Account'!$Q$19)</f>
        <v>0</v>
      </c>
      <c r="R34" s="170">
        <f>SUMIFS(Masterlist!$T:$T,Masterlist!$AI:$AI,"&lt;="&amp;' Collected Account'!R$21,Masterlist!$O:$O,' Collected Account'!$A34,Masterlist!$AL:$AL,' Collected Account'!$Q$19)-Q34</f>
        <v>0</v>
      </c>
      <c r="S34" s="170">
        <f>SUMIFS(Masterlist!$T:$T,Masterlist!$AI:$AI,"&lt;="&amp;' Collected Account'!S$21,Masterlist!$O:$O,' Collected Account'!$A34,Masterlist!$AL:$AL,' Collected Account'!$Q$19)-R34-Q34</f>
        <v>0</v>
      </c>
      <c r="T34" s="170">
        <f>SUMIFS(Masterlist!$T:$T,Masterlist!$AI:$AI,"&lt;="&amp;' Collected Account'!T$21,Masterlist!$O:$O,' Collected Account'!$A34,Masterlist!$AL:$AL,' Collected Account'!$Q$19)-S34-R34-Q34</f>
        <v>0</v>
      </c>
      <c r="U34" s="166">
        <f t="shared" ref="U34" si="16">SUM(Q34:T34)</f>
        <v>0</v>
      </c>
      <c r="V34" s="169">
        <f>SUMIFS(Masterlist!$T:$T,Masterlist!$AI:$AI,"&lt;="&amp;' Collected Account'!V$21,Masterlist!$O:$O,' Collected Account'!$A34,Masterlist!$AL:$AL,' Collected Account'!$V$19)</f>
        <v>0</v>
      </c>
      <c r="W34" s="170">
        <f>SUMIFS(Masterlist!$T:$T,Masterlist!$AI:$AI,"&lt;="&amp;' Collected Account'!W$21,Masterlist!$O:$O,' Collected Account'!$A34,Masterlist!$AL:$AL,' Collected Account'!$V$19)-V34</f>
        <v>0</v>
      </c>
      <c r="X34" s="170">
        <f>SUMIFS(Masterlist!$T:$T,Masterlist!$AI:$AI,"&lt;="&amp;' Collected Account'!X$21,Masterlist!$O:$O,' Collected Account'!$A34,Masterlist!$AL:$AL,' Collected Account'!$V$19)-W34-V34</f>
        <v>0</v>
      </c>
      <c r="Y34" s="170">
        <f>SUMIFS(Masterlist!$T:$T,Masterlist!$AI:$AI,"&lt;="&amp;' Collected Account'!Y$21,Masterlist!$O:$O,' Collected Account'!$A34,Masterlist!$AL:$AL,' Collected Account'!$V$19)-X34-W34-V34</f>
        <v>0</v>
      </c>
      <c r="Z34" s="166">
        <f t="shared" ref="Z34" si="17">SUM(V34:Y34)</f>
        <v>0</v>
      </c>
      <c r="AA34" s="169">
        <f>SUMIFS(Masterlist!$T:$T,Masterlist!$AI:$AI,"&lt;="&amp;' Collected Account'!AA$21,Masterlist!$O:$O,' Collected Account'!$A34,Masterlist!$AL:$AL,' Collected Account'!$AA$19)</f>
        <v>0</v>
      </c>
      <c r="AB34" s="170">
        <f>SUMIFS(Masterlist!$T:$T,Masterlist!$AI:$AI,"&lt;="&amp;' Collected Account'!AB$21,Masterlist!$O:$O,' Collected Account'!$A34,Masterlist!$AL:$AL,' Collected Account'!$AA$19)-AA34</f>
        <v>0</v>
      </c>
      <c r="AC34" s="170">
        <f>SUMIFS(Masterlist!$T:$T,Masterlist!$AI:$AI,"&lt;="&amp;' Collected Account'!AC$21,Masterlist!$O:$O,' Collected Account'!$A34,Masterlist!$AL:$AL,' Collected Account'!$AA$19)-AB34-AA34</f>
        <v>0</v>
      </c>
      <c r="AD34" s="170">
        <f>SUMIFS(Masterlist!$T:$T,Masterlist!$AI:$AI,"&lt;="&amp;' Collected Account'!AD$21,Masterlist!$O:$O,' Collected Account'!$A34,Masterlist!$AL:$AL,' Collected Account'!$AA$19)-AC34-AB34-AA34</f>
        <v>0</v>
      </c>
      <c r="AE34" s="166">
        <f t="shared" ref="AE34" si="18">SUM(AA34:AD34)</f>
        <v>0</v>
      </c>
      <c r="AF34" s="169">
        <f>SUMIFS(Masterlist!$T:$T,Masterlist!$AI:$AI,"&lt;="&amp;' Collected Account'!AF$21,Masterlist!$O:$O,' Collected Account'!$A34,Masterlist!$AL:$AL,' Collected Account'!$AF$19)</f>
        <v>374.56266721547638</v>
      </c>
      <c r="AG34" s="170">
        <f>SUMIFS(Masterlist!$T:$T,Masterlist!$AI:$AI,"&lt;="&amp;' Collected Account'!AG$21,Masterlist!$O:$O,' Collected Account'!$A34,Masterlist!$AL:$AL,' Collected Account'!$AF$19)-AF34</f>
        <v>401.41430948419304</v>
      </c>
      <c r="AH34" s="170">
        <f>SUMIFS(Masterlist!$T:$T,Masterlist!$AI:$AI,"&lt;="&amp;' Collected Account'!AH$21,Masterlist!$O:$O,' Collected Account'!$A34,Masterlist!$AL:$AL,' Collected Account'!$AF$19)-AG34-AF34</f>
        <v>0</v>
      </c>
      <c r="AI34" s="170">
        <f>SUMIFS(Masterlist!$T:$T,Masterlist!$AI:$AI,"&lt;="&amp;' Collected Account'!AI$21,Masterlist!$O:$O,' Collected Account'!$A34,Masterlist!$AL:$AL,' Collected Account'!$AF$19)-AH34-AG34-AF34</f>
        <v>0</v>
      </c>
      <c r="AJ34" s="166">
        <f t="shared" ref="AJ34" si="19">SUM(AF34:AI34)</f>
        <v>775.97697669966942</v>
      </c>
      <c r="AK34" s="169">
        <f>SUMIFS(Masterlist!$T:$T,Masterlist!$AI:$AI,"&lt;="&amp;' Collected Account'!AK$21,Masterlist!$O:$O,' Collected Account'!$A34,Masterlist!$AL:$AL,' Collected Account'!$AK$19)</f>
        <v>0</v>
      </c>
      <c r="AL34" s="170">
        <f>SUMIFS(Masterlist!$T:$T,Masterlist!$AI:$AI,"&lt;="&amp;' Collected Account'!AL$21,Masterlist!$O:$O,' Collected Account'!$A34,Masterlist!$AL:$AL,' Collected Account'!$AK$19)-AK34</f>
        <v>0</v>
      </c>
      <c r="AM34" s="170">
        <f>SUMIFS(Masterlist!$T:$T,Masterlist!$AI:$AI,"&lt;="&amp;' Collected Account'!AM$21,Masterlist!$O:$O,' Collected Account'!$A34,Masterlist!$AL:$AL,' Collected Account'!$AK$19)-AL34-AK34</f>
        <v>0</v>
      </c>
      <c r="AN34" s="170">
        <f>SUMIFS(Masterlist!$T:$T,Masterlist!$AI:$AI,"&lt;="&amp;' Collected Account'!AN$21,Masterlist!$O:$O,' Collected Account'!$A34,Masterlist!$AL:$AL,' Collected Account'!$AK$19)-AM34-AL34-AK34</f>
        <v>0</v>
      </c>
      <c r="AO34" s="166">
        <f t="shared" ref="AO34" si="20">SUM(AK34:AN34)</f>
        <v>0</v>
      </c>
      <c r="AP34" s="169">
        <f>SUMIFS(Masterlist!$T:$T,Masterlist!$AI:$AI,"&lt;="&amp;' Collected Account'!AP$21,Masterlist!$O:$O,' Collected Account'!$A34,Masterlist!$AL:$AL,' Collected Account'!$AP$19)</f>
        <v>0</v>
      </c>
      <c r="AQ34" s="170">
        <f>SUMIFS(Masterlist!$T:$T,Masterlist!$AI:$AI,"&lt;="&amp;' Collected Account'!AQ$21,Masterlist!$O:$O,' Collected Account'!$A34,Masterlist!$AL:$AL,' Collected Account'!$AP$19)-AP34</f>
        <v>0</v>
      </c>
      <c r="AR34" s="170">
        <f>SUMIFS(Masterlist!$T:$T,Masterlist!$AI:$AI,"&lt;="&amp;' Collected Account'!AR$21,Masterlist!$O:$O,' Collected Account'!$A34,Masterlist!$AL:$AL,' Collected Account'!$AP$19)-AQ34-AP34</f>
        <v>0</v>
      </c>
      <c r="AS34" s="170">
        <f>SUMIFS(Masterlist!$T:$T,Masterlist!$AI:$AI,"&lt;="&amp;' Collected Account'!AS$21,Masterlist!$O:$O,' Collected Account'!$A34,Masterlist!$AL:$AL,' Collected Account'!$AP$19)-AR34-AQ34-AP34</f>
        <v>0</v>
      </c>
      <c r="AT34" s="166">
        <f t="shared" ref="AT34" si="21">SUM(AP34:AS34)</f>
        <v>0</v>
      </c>
      <c r="AU34" s="169">
        <f>SUMIFS(Masterlist!$T:$T,Masterlist!$AI:$AI,"&lt;="&amp;' Collected Account'!AU$21,Masterlist!$O:$O,' Collected Account'!$A34,Masterlist!$AL:$AL,' Collected Account'!$AU$19)</f>
        <v>0</v>
      </c>
      <c r="AV34" s="170">
        <f>SUMIFS(Masterlist!$T:$T,Masterlist!$AI:$AI,"&lt;="&amp;' Collected Account'!AV$21,Masterlist!$O:$O,' Collected Account'!$A34,Masterlist!$AL:$AL,' Collected Account'!$AU$19)-AU34</f>
        <v>0</v>
      </c>
      <c r="AW34" s="170">
        <f>SUMIFS(Masterlist!$T:$T,Masterlist!$AI:$AI,"&lt;="&amp;' Collected Account'!AW$21,Masterlist!$O:$O,' Collected Account'!$A34,Masterlist!$AL:$AL,' Collected Account'!$AU$19)-AV34-AU34</f>
        <v>0</v>
      </c>
      <c r="AX34" s="170">
        <f>SUMIFS(Masterlist!$T:$T,Masterlist!$AI:$AI,"&lt;="&amp;' Collected Account'!AX$21,Masterlist!$O:$O,' Collected Account'!$A34,Masterlist!$AL:$AL,' Collected Account'!$AU$19)-AW34-AV34-AU34</f>
        <v>0</v>
      </c>
      <c r="AY34" s="166">
        <f t="shared" ref="AY34" si="22">SUM(AU34:AX34)</f>
        <v>0</v>
      </c>
      <c r="AZ34" s="169">
        <f>SUMIFS(Masterlist!$T:$T,Masterlist!$AI:$AI,"&lt;="&amp;' Collected Account'!AZ$21,Masterlist!$O:$O,' Collected Account'!$A34,Masterlist!$AL:$AL,' Collected Account'!$AZ$19)</f>
        <v>0</v>
      </c>
      <c r="BA34" s="170">
        <f>SUMIFS(Masterlist!$T:$T,Masterlist!$AI:$AI,"&lt;="&amp;' Collected Account'!BA$21,Masterlist!$O:$O,' Collected Account'!$A34,Masterlist!$AL:$AL,' Collected Account'!$AZ$19)-AZ34</f>
        <v>0</v>
      </c>
      <c r="BB34" s="170">
        <f>SUMIFS(Masterlist!$T:$T,Masterlist!$AI:$AI,"&lt;="&amp;' Collected Account'!BB$21,Masterlist!$O:$O,' Collected Account'!$A34,Masterlist!$AL:$AL,' Collected Account'!$AZ$19)-BA34-AZ34</f>
        <v>0</v>
      </c>
      <c r="BC34" s="170">
        <f>SUMIFS(Masterlist!$T:$T,Masterlist!$AI:$AI,"&lt;="&amp;' Collected Account'!BC$21,Masterlist!$O:$O,' Collected Account'!$A34,Masterlist!$AL:$AL,' Collected Account'!$AZ$19)-BB34-BA34-AZ34</f>
        <v>0</v>
      </c>
      <c r="BD34" s="166">
        <f t="shared" ref="BD34" si="23">SUM(AZ34:BC34)</f>
        <v>0</v>
      </c>
      <c r="BE34" s="169">
        <f>SUMIFS(Masterlist!$T:$T,Masterlist!$AI:$AI,"&lt;="&amp;' Collected Account'!BE$21,Masterlist!$O:$O,' Collected Account'!$A34,Masterlist!$AL:$AL,' Collected Account'!$BE$19)</f>
        <v>0</v>
      </c>
      <c r="BF34" s="170">
        <f>SUMIFS(Masterlist!$T:$T,Masterlist!$AI:$AI,"&lt;="&amp;' Collected Account'!BF$21,Masterlist!$O:$O,' Collected Account'!$A34,Masterlist!$AL:$AL,' Collected Account'!$BE$19)-BE34</f>
        <v>536.32179307584556</v>
      </c>
      <c r="BG34" s="170">
        <f>SUMIFS(Masterlist!$T:$T,Masterlist!$AI:$AI,"&lt;="&amp;' Collected Account'!BG$21,Masterlist!$O:$O,' Collected Account'!$A34,Masterlist!$AL:$AL,' Collected Account'!$BE$19)-BF34-BE34</f>
        <v>0</v>
      </c>
      <c r="BH34" s="170">
        <f>SUMIFS(Masterlist!$T:$T,Masterlist!$AI:$AI,"&lt;="&amp;' Collected Account'!BH$21,Masterlist!$O:$O,' Collected Account'!$A34,Masterlist!$AL:$AL,' Collected Account'!$BE$19)-BG34-BF34-BE34</f>
        <v>0</v>
      </c>
      <c r="BI34" s="166">
        <f t="shared" ref="BI34" si="24">SUM(BE34:BH34)</f>
        <v>536.32179307584556</v>
      </c>
      <c r="BJ34" s="169">
        <f>SUMIFS(Masterlist!$T:$T,Masterlist!$AI:$AI,"&lt;="&amp;' Collected Account'!BJ$21,Masterlist!$O:$O,' Collected Account'!$A34,Masterlist!$AL:$AL,' Collected Account'!$BJ$19)</f>
        <v>0</v>
      </c>
      <c r="BK34" s="185">
        <f>SUMIFS(Masterlist!$T:$T,Masterlist!$AI:$AI,"&lt;="&amp;' Collected Account'!BK$21,Masterlist!$O:$O,' Collected Account'!$A34,Masterlist!$AL:$AL,' Collected Account'!$BJ$19)-BJ34</f>
        <v>0</v>
      </c>
      <c r="BL34" s="170">
        <f>SUMIFS(Masterlist!$T:$T,Masterlist!$AI:$AI,"&lt;="&amp;' Collected Account'!BL$21,Masterlist!$O:$O,' Collected Account'!$A34,Masterlist!$AL:$AL,' Collected Account'!$BJ$19)-BK34-BJ34</f>
        <v>1077.170418006431</v>
      </c>
      <c r="BM34" s="170">
        <f>SUMIFS(Masterlist!$T:$T,Masterlist!$AI:$AI,"&lt;="&amp;' Collected Account'!BM$21,Masterlist!$O:$O,' Collected Account'!$A34,Masterlist!$AL:$AL,' Collected Account'!$BJ$19)-BL34-BK34-BJ34</f>
        <v>0</v>
      </c>
      <c r="BN34" s="166">
        <f t="shared" ref="BN34" si="25">SUM(BJ34:BM34)</f>
        <v>1077.170418006431</v>
      </c>
    </row>
    <row r="35" spans="1:66" s="10" customFormat="1" ht="15" customHeight="1">
      <c r="A35" s="164" t="s">
        <v>3334</v>
      </c>
      <c r="B35" s="169">
        <f>SUMIFS(Masterlist!$T:$T,Masterlist!$AI:$AI,"&lt;="&amp;' Collected Account'!B$21,Masterlist!$O:$O,' Collected Account'!$A35)</f>
        <v>12134.599999999999</v>
      </c>
      <c r="C35" s="170">
        <f>SUMIFS(Masterlist!$T:$T,Masterlist!$AI:$AI,"&lt;="&amp;' Collected Account'!C$21,Masterlist!$O:$O,' Collected Account'!$A35)-B35</f>
        <v>1600</v>
      </c>
      <c r="D35" s="170">
        <f>SUMIFS(Masterlist!$T:$T,Masterlist!$AI:$AI,"&lt;="&amp;' Collected Account'!D$21,Masterlist!$O:$O,' Collected Account'!$A35)-C35-B35</f>
        <v>0</v>
      </c>
      <c r="E35" s="170">
        <f>SUMIFS(Masterlist!$T:$T,Masterlist!$AI:$AI,"&lt;="&amp;' Collected Account'!E$21,Masterlist!$O:$O,' Collected Account'!$A35)-D35-C35-B35</f>
        <v>0</v>
      </c>
      <c r="F35" s="166">
        <f t="shared" si="0"/>
        <v>13734.599999999999</v>
      </c>
      <c r="G35" s="169">
        <f>SUMIFS(Masterlist!$T:$T,Masterlist!$AI:$AI,"&lt;="&amp;' Collected Account'!G$21,Masterlist!$O:$O,' Collected Account'!$A35,Masterlist!$AL:$AL,' Collected Account'!$G$19)</f>
        <v>0</v>
      </c>
      <c r="H35" s="170">
        <f>SUMIFS(Masterlist!$T:$T,Masterlist!$AI:$AI,"&lt;="&amp;' Collected Account'!H$21,Masterlist!$O:$O,' Collected Account'!$A35,Masterlist!$AL:$AL,' Collected Account'!$G$19)-G35</f>
        <v>0</v>
      </c>
      <c r="I35" s="170">
        <f>SUMIFS(Masterlist!$T:$T,Masterlist!$AI:$AI,"&lt;="&amp;' Collected Account'!I$21,Masterlist!$O:$O,' Collected Account'!$A35,Masterlist!$AL:$AL,' Collected Account'!$G$19)-H35-G35</f>
        <v>0</v>
      </c>
      <c r="J35" s="170">
        <f>SUMIFS(Masterlist!$T:$T,Masterlist!$AI:$AI,"&lt;="&amp;' Collected Account'!J$21,Masterlist!$O:$O,' Collected Account'!$A35,Masterlist!$AL:$AL,' Collected Account'!$G$19)-I35-H35-G35</f>
        <v>0</v>
      </c>
      <c r="K35" s="166">
        <f t="shared" si="1"/>
        <v>0</v>
      </c>
      <c r="L35" s="169">
        <f>SUMIFS(Masterlist!$T:$T,Masterlist!$AI:$AI,"&lt;="&amp;' Collected Account'!L$21,Masterlist!$O:$O,' Collected Account'!$A35,Masterlist!$AL:$AL,' Collected Account'!$L$19)</f>
        <v>0</v>
      </c>
      <c r="M35" s="170">
        <f>SUMIFS(Masterlist!$T:$T,Masterlist!$AI:$AI,"&lt;="&amp;' Collected Account'!M$21,Masterlist!$O:$O,' Collected Account'!$A35,Masterlist!$AL:$AL,' Collected Account'!$L$19)-L35</f>
        <v>0</v>
      </c>
      <c r="N35" s="170">
        <f>SUMIFS(Masterlist!$T:$T,Masterlist!$AI:$AI,"&lt;="&amp;' Collected Account'!N$21,Masterlist!$O:$O,' Collected Account'!$A35,Masterlist!$AL:$AL,' Collected Account'!$L$19)-M35-L35</f>
        <v>0</v>
      </c>
      <c r="O35" s="170">
        <f>SUMIFS(Masterlist!$T:$T,Masterlist!$AI:$AI,"&lt;="&amp;' Collected Account'!O$21,Masterlist!$O:$O,' Collected Account'!$A35,Masterlist!$AL:$AL,' Collected Account'!$L$19)-N35-M35-L35</f>
        <v>0</v>
      </c>
      <c r="P35" s="166">
        <f t="shared" si="2"/>
        <v>0</v>
      </c>
      <c r="Q35" s="169">
        <f>SUMIFS(Masterlist!$T:$T,Masterlist!$AI:$AI,"&lt;="&amp;' Collected Account'!Q$21,Masterlist!$O:$O,' Collected Account'!$A35,Masterlist!$AL:$AL,' Collected Account'!$Q$19)</f>
        <v>0</v>
      </c>
      <c r="R35" s="170">
        <f>SUMIFS(Masterlist!$T:$T,Masterlist!$AI:$AI,"&lt;="&amp;' Collected Account'!R$21,Masterlist!$O:$O,' Collected Account'!$A35,Masterlist!$AL:$AL,' Collected Account'!$Q$19)-Q35</f>
        <v>0</v>
      </c>
      <c r="S35" s="170">
        <f>SUMIFS(Masterlist!$T:$T,Masterlist!$AI:$AI,"&lt;="&amp;' Collected Account'!S$21,Masterlist!$O:$O,' Collected Account'!$A35,Masterlist!$AL:$AL,' Collected Account'!$Q$19)-R35-Q35</f>
        <v>0</v>
      </c>
      <c r="T35" s="170">
        <f>SUMIFS(Masterlist!$T:$T,Masterlist!$AI:$AI,"&lt;="&amp;' Collected Account'!T$21,Masterlist!$O:$O,' Collected Account'!$A35,Masterlist!$AL:$AL,' Collected Account'!$Q$19)-S35-R35-Q35</f>
        <v>0</v>
      </c>
      <c r="U35" s="166">
        <f t="shared" si="3"/>
        <v>0</v>
      </c>
      <c r="V35" s="169">
        <f>SUMIFS(Masterlist!$T:$T,Masterlist!$AI:$AI,"&lt;="&amp;' Collected Account'!V$21,Masterlist!$O:$O,' Collected Account'!$A35,Masterlist!$AL:$AL,' Collected Account'!$V$19)</f>
        <v>0</v>
      </c>
      <c r="W35" s="170">
        <f>SUMIFS(Masterlist!$T:$T,Masterlist!$AI:$AI,"&lt;="&amp;' Collected Account'!W$21,Masterlist!$O:$O,' Collected Account'!$A35,Masterlist!$AL:$AL,' Collected Account'!$V$19)-V35</f>
        <v>0</v>
      </c>
      <c r="X35" s="170">
        <f>SUMIFS(Masterlist!$T:$T,Masterlist!$AI:$AI,"&lt;="&amp;' Collected Account'!X$21,Masterlist!$O:$O,' Collected Account'!$A35,Masterlist!$AL:$AL,' Collected Account'!$V$19)-W35-V35</f>
        <v>0</v>
      </c>
      <c r="Y35" s="170">
        <f>SUMIFS(Masterlist!$T:$T,Masterlist!$AI:$AI,"&lt;="&amp;' Collected Account'!Y$21,Masterlist!$O:$O,' Collected Account'!$A35,Masterlist!$AL:$AL,' Collected Account'!$V$19)-X35-W35-V35</f>
        <v>0</v>
      </c>
      <c r="Z35" s="166">
        <f t="shared" si="4"/>
        <v>0</v>
      </c>
      <c r="AA35" s="169">
        <f>SUMIFS(Masterlist!$T:$T,Masterlist!$AI:$AI,"&lt;="&amp;' Collected Account'!AA$21,Masterlist!$O:$O,' Collected Account'!$A35,Masterlist!$AL:$AL,' Collected Account'!$AA$19)</f>
        <v>0</v>
      </c>
      <c r="AB35" s="170">
        <f>SUMIFS(Masterlist!$T:$T,Masterlist!$AI:$AI,"&lt;="&amp;' Collected Account'!AB$21,Masterlist!$O:$O,' Collected Account'!$A35,Masterlist!$AL:$AL,' Collected Account'!$AA$19)-AA35</f>
        <v>0</v>
      </c>
      <c r="AC35" s="170">
        <f>SUMIFS(Masterlist!$T:$T,Masterlist!$AI:$AI,"&lt;="&amp;' Collected Account'!AC$21,Masterlist!$O:$O,' Collected Account'!$A35,Masterlist!$AL:$AL,' Collected Account'!$AA$19)-AB35-AA35</f>
        <v>0</v>
      </c>
      <c r="AD35" s="170">
        <f>SUMIFS(Masterlist!$T:$T,Masterlist!$AI:$AI,"&lt;="&amp;' Collected Account'!AD$21,Masterlist!$O:$O,' Collected Account'!$A35,Masterlist!$AL:$AL,' Collected Account'!$AA$19)-AC35-AB35-AA35</f>
        <v>0</v>
      </c>
      <c r="AE35" s="166">
        <f t="shared" si="5"/>
        <v>0</v>
      </c>
      <c r="AF35" s="169">
        <f>SUMIFS(Masterlist!$T:$T,Masterlist!$AI:$AI,"&lt;="&amp;' Collected Account'!AF$21,Masterlist!$O:$O,' Collected Account'!$A35,Masterlist!$AL:$AL,' Collected Account'!$AF$19)</f>
        <v>0</v>
      </c>
      <c r="AG35" s="170">
        <f>SUMIFS(Masterlist!$T:$T,Masterlist!$AI:$AI,"&lt;="&amp;' Collected Account'!AG$21,Masterlist!$O:$O,' Collected Account'!$A35,Masterlist!$AL:$AL,' Collected Account'!$AF$19)-AF35</f>
        <v>0</v>
      </c>
      <c r="AH35" s="170">
        <f>SUMIFS(Masterlist!$T:$T,Masterlist!$AI:$AI,"&lt;="&amp;' Collected Account'!AH$21,Masterlist!$O:$O,' Collected Account'!$A35,Masterlist!$AL:$AL,' Collected Account'!$AF$19)-AG35-AF35</f>
        <v>0</v>
      </c>
      <c r="AI35" s="170">
        <f>SUMIFS(Masterlist!$T:$T,Masterlist!$AI:$AI,"&lt;="&amp;' Collected Account'!AI$21,Masterlist!$O:$O,' Collected Account'!$A35,Masterlist!$AL:$AL,' Collected Account'!$AF$19)-AH35-AG35-AF35</f>
        <v>0</v>
      </c>
      <c r="AJ35" s="166">
        <f t="shared" si="6"/>
        <v>0</v>
      </c>
      <c r="AK35" s="169">
        <f>SUMIFS(Masterlist!$T:$T,Masterlist!$AI:$AI,"&lt;="&amp;' Collected Account'!AK$21,Masterlist!$O:$O,' Collected Account'!$A35,Masterlist!$AL:$AL,' Collected Account'!$AK$19)</f>
        <v>0</v>
      </c>
      <c r="AL35" s="170">
        <f>SUMIFS(Masterlist!$T:$T,Masterlist!$AI:$AI,"&lt;="&amp;' Collected Account'!AL$21,Masterlist!$O:$O,' Collected Account'!$A35,Masterlist!$AL:$AL,' Collected Account'!$AK$19)-AK35</f>
        <v>0</v>
      </c>
      <c r="AM35" s="170">
        <f>SUMIFS(Masterlist!$T:$T,Masterlist!$AI:$AI,"&lt;="&amp;' Collected Account'!AM$21,Masterlist!$O:$O,' Collected Account'!$A35,Masterlist!$AL:$AL,' Collected Account'!$AK$19)-AL35-AK35</f>
        <v>0</v>
      </c>
      <c r="AN35" s="170">
        <f>SUMIFS(Masterlist!$T:$T,Masterlist!$AI:$AI,"&lt;="&amp;' Collected Account'!AN$21,Masterlist!$O:$O,' Collected Account'!$A35,Masterlist!$AL:$AL,' Collected Account'!$AK$19)-AM35-AL35-AK35</f>
        <v>0</v>
      </c>
      <c r="AO35" s="166">
        <f t="shared" si="11"/>
        <v>0</v>
      </c>
      <c r="AP35" s="169">
        <f>SUMIFS(Masterlist!$T:$T,Masterlist!$AI:$AI,"&lt;="&amp;' Collected Account'!AP$21,Masterlist!$O:$O,' Collected Account'!$A35,Masterlist!$AL:$AL,' Collected Account'!$AP$19)</f>
        <v>0</v>
      </c>
      <c r="AQ35" s="170">
        <f>SUMIFS(Masterlist!$T:$T,Masterlist!$AI:$AI,"&lt;="&amp;' Collected Account'!AQ$21,Masterlist!$O:$O,' Collected Account'!$A35,Masterlist!$AL:$AL,' Collected Account'!$AP$19)-AP35</f>
        <v>0</v>
      </c>
      <c r="AR35" s="170">
        <f>SUMIFS(Masterlist!$T:$T,Masterlist!$AI:$AI,"&lt;="&amp;' Collected Account'!AR$21,Masterlist!$O:$O,' Collected Account'!$A35,Masterlist!$AL:$AL,' Collected Account'!$AP$19)-AQ35-AP35</f>
        <v>0</v>
      </c>
      <c r="AS35" s="170">
        <f>SUMIFS(Masterlist!$T:$T,Masterlist!$AI:$AI,"&lt;="&amp;' Collected Account'!AS$21,Masterlist!$O:$O,' Collected Account'!$A35,Masterlist!$AL:$AL,' Collected Account'!$AP$19)-AR35-AQ35-AP35</f>
        <v>0</v>
      </c>
      <c r="AT35" s="166">
        <f t="shared" si="7"/>
        <v>0</v>
      </c>
      <c r="AU35" s="169">
        <f>SUMIFS(Masterlist!$T:$T,Masterlist!$AI:$AI,"&lt;="&amp;' Collected Account'!AU$21,Masterlist!$O:$O,' Collected Account'!$A35,Masterlist!$AL:$AL,' Collected Account'!$AU$19)</f>
        <v>0</v>
      </c>
      <c r="AV35" s="170">
        <f>SUMIFS(Masterlist!$T:$T,Masterlist!$AI:$AI,"&lt;="&amp;' Collected Account'!AV$21,Masterlist!$O:$O,' Collected Account'!$A35,Masterlist!$AL:$AL,' Collected Account'!$AU$19)-AU35</f>
        <v>0</v>
      </c>
      <c r="AW35" s="170">
        <f>SUMIFS(Masterlist!$T:$T,Masterlist!$AI:$AI,"&lt;="&amp;' Collected Account'!AW$21,Masterlist!$O:$O,' Collected Account'!$A35,Masterlist!$AL:$AL,' Collected Account'!$AU$19)-AV35-AU35</f>
        <v>0</v>
      </c>
      <c r="AX35" s="170">
        <f>SUMIFS(Masterlist!$T:$T,Masterlist!$AI:$AI,"&lt;="&amp;' Collected Account'!AX$21,Masterlist!$O:$O,' Collected Account'!$A35,Masterlist!$AL:$AL,' Collected Account'!$AU$19)-AW35-AV35-AU35</f>
        <v>0</v>
      </c>
      <c r="AY35" s="166">
        <f t="shared" si="8"/>
        <v>0</v>
      </c>
      <c r="AZ35" s="169">
        <f>SUMIFS(Masterlist!$T:$T,Masterlist!$AI:$AI,"&lt;="&amp;' Collected Account'!AZ$21,Masterlist!$O:$O,' Collected Account'!$A35,Masterlist!$AL:$AL,' Collected Account'!$AZ$19)</f>
        <v>0</v>
      </c>
      <c r="BA35" s="170">
        <f>SUMIFS(Masterlist!$T:$T,Masterlist!$AI:$AI,"&lt;="&amp;' Collected Account'!BA$21,Masterlist!$O:$O,' Collected Account'!$A35,Masterlist!$AL:$AL,' Collected Account'!$AZ$19)-AZ35</f>
        <v>0</v>
      </c>
      <c r="BB35" s="170">
        <f>SUMIFS(Masterlist!$T:$T,Masterlist!$AI:$AI,"&lt;="&amp;' Collected Account'!BB$21,Masterlist!$O:$O,' Collected Account'!$A35,Masterlist!$AL:$AL,' Collected Account'!$AZ$19)-BA35-AZ35</f>
        <v>0</v>
      </c>
      <c r="BC35" s="170">
        <f>SUMIFS(Masterlist!$T:$T,Masterlist!$AI:$AI,"&lt;="&amp;' Collected Account'!BC$21,Masterlist!$O:$O,' Collected Account'!$A35,Masterlist!$AL:$AL,' Collected Account'!$AZ$19)-BB35-BA35-AZ35</f>
        <v>0</v>
      </c>
      <c r="BD35" s="166">
        <f t="shared" si="9"/>
        <v>0</v>
      </c>
      <c r="BE35" s="169">
        <f>SUMIFS(Masterlist!$T:$T,Masterlist!$AI:$AI,"&lt;="&amp;' Collected Account'!BE$21,Masterlist!$O:$O,' Collected Account'!$A35,Masterlist!$AL:$AL,' Collected Account'!$BE$19)</f>
        <v>0</v>
      </c>
      <c r="BF35" s="170">
        <f>SUMIFS(Masterlist!$T:$T,Masterlist!$AI:$AI,"&lt;="&amp;' Collected Account'!BF$21,Masterlist!$O:$O,' Collected Account'!$A35,Masterlist!$AL:$AL,' Collected Account'!$BE$19)-BE35</f>
        <v>0</v>
      </c>
      <c r="BG35" s="170">
        <f>SUMIFS(Masterlist!$T:$T,Masterlist!$AI:$AI,"&lt;="&amp;' Collected Account'!BG$21,Masterlist!$O:$O,' Collected Account'!$A35,Masterlist!$AL:$AL,' Collected Account'!$BE$19)-BF35-BE35</f>
        <v>0</v>
      </c>
      <c r="BH35" s="170">
        <f>SUMIFS(Masterlist!$T:$T,Masterlist!$AI:$AI,"&lt;="&amp;' Collected Account'!BH$21,Masterlist!$O:$O,' Collected Account'!$A35,Masterlist!$AL:$AL,' Collected Account'!$BE$19)-BG35-BF35-BE35</f>
        <v>0</v>
      </c>
      <c r="BI35" s="166">
        <f t="shared" si="10"/>
        <v>0</v>
      </c>
      <c r="BJ35" s="169">
        <f>SUMIFS(Masterlist!$T:$T,Masterlist!$AI:$AI,"&lt;="&amp;' Collected Account'!BJ$21,Masterlist!$O:$O,' Collected Account'!$A35,Masterlist!$AL:$AL,' Collected Account'!$BJ$19)</f>
        <v>0</v>
      </c>
      <c r="BK35" s="185">
        <f>SUMIFS(Masterlist!$T:$T,Masterlist!$AI:$AI,"&lt;="&amp;' Collected Account'!BK$21,Masterlist!$O:$O,' Collected Account'!$A35,Masterlist!$AL:$AL,' Collected Account'!$BJ$19)-BJ35</f>
        <v>0</v>
      </c>
      <c r="BL35" s="170">
        <f>SUMIFS(Masterlist!$T:$T,Masterlist!$AI:$AI,"&lt;="&amp;' Collected Account'!BL$21,Masterlist!$O:$O,' Collected Account'!$A35,Masterlist!$AL:$AL,' Collected Account'!$BJ$19)-BK35-BJ35</f>
        <v>0</v>
      </c>
      <c r="BM35" s="170">
        <f>SUMIFS(Masterlist!$T:$T,Masterlist!$AI:$AI,"&lt;="&amp;' Collected Account'!BM$21,Masterlist!$O:$O,' Collected Account'!$A35,Masterlist!$AL:$AL,' Collected Account'!$BJ$19)-BL35-BK35-BJ35</f>
        <v>0</v>
      </c>
      <c r="BN35" s="166">
        <f t="shared" si="12"/>
        <v>0</v>
      </c>
    </row>
    <row r="36" spans="1:66" s="10" customFormat="1" ht="15" customHeight="1">
      <c r="A36" s="164" t="s">
        <v>37</v>
      </c>
      <c r="B36" s="169">
        <f>SUMIFS(Masterlist!$T:$T,Masterlist!$AI:$AI,"&lt;="&amp;' Collected Account'!B$21,Masterlist!$O:$O,' Collected Account'!$A36)</f>
        <v>0</v>
      </c>
      <c r="C36" s="170">
        <f>SUMIFS(Masterlist!$T:$T,Masterlist!$AI:$AI,"&lt;="&amp;' Collected Account'!C$21,Masterlist!$O:$O,' Collected Account'!$A36)-B36</f>
        <v>0</v>
      </c>
      <c r="D36" s="170">
        <f>SUMIFS(Masterlist!$T:$T,Masterlist!$AI:$AI,"&lt;="&amp;' Collected Account'!D$21,Masterlist!$O:$O,' Collected Account'!$A36)-C36-B36</f>
        <v>0</v>
      </c>
      <c r="E36" s="170">
        <f>SUMIFS(Masterlist!$T:$T,Masterlist!$AI:$AI,"&lt;="&amp;' Collected Account'!E$21,Masterlist!$O:$O,' Collected Account'!$A36)-D36-C36-B36</f>
        <v>0</v>
      </c>
      <c r="F36" s="166">
        <f t="shared" si="0"/>
        <v>0</v>
      </c>
      <c r="G36" s="169">
        <f>SUMIFS(Masterlist!$T:$T,Masterlist!$AI:$AI,"&lt;="&amp;' Collected Account'!G$21,Masterlist!$O:$O,' Collected Account'!$A36,Masterlist!$AL:$AL,' Collected Account'!$G$19)</f>
        <v>0</v>
      </c>
      <c r="H36" s="170">
        <f>SUMIFS(Masterlist!$T:$T,Masterlist!$AI:$AI,"&lt;="&amp;' Collected Account'!H$21,Masterlist!$O:$O,' Collected Account'!$A36,Masterlist!$AL:$AL,' Collected Account'!$G$19)-G36</f>
        <v>0</v>
      </c>
      <c r="I36" s="170">
        <f>SUMIFS(Masterlist!$T:$T,Masterlist!$AI:$AI,"&lt;="&amp;' Collected Account'!I$21,Masterlist!$O:$O,' Collected Account'!$A36,Masterlist!$AL:$AL,' Collected Account'!$G$19)-H36-G36</f>
        <v>0</v>
      </c>
      <c r="J36" s="170">
        <f>SUMIFS(Masterlist!$T:$T,Masterlist!$AI:$AI,"&lt;="&amp;' Collected Account'!J$21,Masterlist!$O:$O,' Collected Account'!$A36,Masterlist!$AL:$AL,' Collected Account'!$G$19)-I36-H36-G36</f>
        <v>0</v>
      </c>
      <c r="K36" s="166">
        <f t="shared" si="1"/>
        <v>0</v>
      </c>
      <c r="L36" s="169">
        <f>SUMIFS(Masterlist!$T:$T,Masterlist!$AI:$AI,"&lt;="&amp;' Collected Account'!L$21,Masterlist!$O:$O,' Collected Account'!$A36,Masterlist!$AL:$AL,' Collected Account'!$L$19)</f>
        <v>0</v>
      </c>
      <c r="M36" s="170">
        <f>SUMIFS(Masterlist!$T:$T,Masterlist!$AI:$AI,"&lt;="&amp;' Collected Account'!M$21,Masterlist!$O:$O,' Collected Account'!$A36,Masterlist!$AL:$AL,' Collected Account'!$L$19)-L36</f>
        <v>0</v>
      </c>
      <c r="N36" s="170">
        <f>SUMIFS(Masterlist!$T:$T,Masterlist!$AI:$AI,"&lt;="&amp;' Collected Account'!N$21,Masterlist!$O:$O,' Collected Account'!$A36,Masterlist!$AL:$AL,' Collected Account'!$L$19)-M36-L36</f>
        <v>0</v>
      </c>
      <c r="O36" s="170">
        <f>SUMIFS(Masterlist!$T:$T,Masterlist!$AI:$AI,"&lt;="&amp;' Collected Account'!O$21,Masterlist!$O:$O,' Collected Account'!$A36,Masterlist!$AL:$AL,' Collected Account'!$L$19)-N36-M36-L36</f>
        <v>0</v>
      </c>
      <c r="P36" s="166">
        <f t="shared" si="2"/>
        <v>0</v>
      </c>
      <c r="Q36" s="169">
        <f>SUMIFS(Masterlist!$T:$T,Masterlist!$AI:$AI,"&lt;="&amp;' Collected Account'!Q$21,Masterlist!$O:$O,' Collected Account'!$A36,Masterlist!$AL:$AL,' Collected Account'!$Q$19)</f>
        <v>0</v>
      </c>
      <c r="R36" s="170">
        <f>SUMIFS(Masterlist!$T:$T,Masterlist!$AI:$AI,"&lt;="&amp;' Collected Account'!R$21,Masterlist!$O:$O,' Collected Account'!$A36,Masterlist!$AL:$AL,' Collected Account'!$Q$19)-Q36</f>
        <v>0</v>
      </c>
      <c r="S36" s="170">
        <f>SUMIFS(Masterlist!$T:$T,Masterlist!$AI:$AI,"&lt;="&amp;' Collected Account'!S$21,Masterlist!$O:$O,' Collected Account'!$A36,Masterlist!$AL:$AL,' Collected Account'!$Q$19)-R36-Q36</f>
        <v>0</v>
      </c>
      <c r="T36" s="170">
        <f>SUMIFS(Masterlist!$T:$T,Masterlist!$AI:$AI,"&lt;="&amp;' Collected Account'!T$21,Masterlist!$O:$O,' Collected Account'!$A36,Masterlist!$AL:$AL,' Collected Account'!$Q$19)-S36-R36-Q36</f>
        <v>0</v>
      </c>
      <c r="U36" s="166">
        <f t="shared" si="3"/>
        <v>0</v>
      </c>
      <c r="V36" s="169">
        <f>SUMIFS(Masterlist!$T:$T,Masterlist!$AI:$AI,"&lt;="&amp;' Collected Account'!V$21,Masterlist!$O:$O,' Collected Account'!$A36,Masterlist!$AL:$AL,' Collected Account'!$V$19)</f>
        <v>0</v>
      </c>
      <c r="W36" s="170">
        <f>SUMIFS(Masterlist!$T:$T,Masterlist!$AI:$AI,"&lt;="&amp;' Collected Account'!W$21,Masterlist!$O:$O,' Collected Account'!$A36,Masterlist!$AL:$AL,' Collected Account'!$V$19)-V36</f>
        <v>0</v>
      </c>
      <c r="X36" s="170">
        <f>SUMIFS(Masterlist!$T:$T,Masterlist!$AI:$AI,"&lt;="&amp;' Collected Account'!X$21,Masterlist!$O:$O,' Collected Account'!$A36,Masterlist!$AL:$AL,' Collected Account'!$V$19)-W36-V36</f>
        <v>0</v>
      </c>
      <c r="Y36" s="170">
        <f>SUMIFS(Masterlist!$T:$T,Masterlist!$AI:$AI,"&lt;="&amp;' Collected Account'!Y$21,Masterlist!$O:$O,' Collected Account'!$A36,Masterlist!$AL:$AL,' Collected Account'!$V$19)-X36-W36-V36</f>
        <v>0</v>
      </c>
      <c r="Z36" s="166">
        <f t="shared" si="4"/>
        <v>0</v>
      </c>
      <c r="AA36" s="169">
        <f>SUMIFS(Masterlist!$T:$T,Masterlist!$AI:$AI,"&lt;="&amp;' Collected Account'!AA$21,Masterlist!$O:$O,' Collected Account'!$A36,Masterlist!$AL:$AL,' Collected Account'!$AA$19)</f>
        <v>0</v>
      </c>
      <c r="AB36" s="170">
        <f>SUMIFS(Masterlist!$T:$T,Masterlist!$AI:$AI,"&lt;="&amp;' Collected Account'!AB$21,Masterlist!$O:$O,' Collected Account'!$A36,Masterlist!$AL:$AL,' Collected Account'!$AA$19)-AA36</f>
        <v>0</v>
      </c>
      <c r="AC36" s="170">
        <f>SUMIFS(Masterlist!$T:$T,Masterlist!$AI:$AI,"&lt;="&amp;' Collected Account'!AC$21,Masterlist!$O:$O,' Collected Account'!$A36,Masterlist!$AL:$AL,' Collected Account'!$AA$19)-AB36-AA36</f>
        <v>0</v>
      </c>
      <c r="AD36" s="170">
        <f>SUMIFS(Masterlist!$T:$T,Masterlist!$AI:$AI,"&lt;="&amp;' Collected Account'!AD$21,Masterlist!$O:$O,' Collected Account'!$A36,Masterlist!$AL:$AL,' Collected Account'!$AA$19)-AC36-AB36-AA36</f>
        <v>0</v>
      </c>
      <c r="AE36" s="166">
        <f t="shared" si="5"/>
        <v>0</v>
      </c>
      <c r="AF36" s="169">
        <f>SUMIFS(Masterlist!$T:$T,Masterlist!$AI:$AI,"&lt;="&amp;' Collected Account'!AF$21,Masterlist!$O:$O,' Collected Account'!$A36,Masterlist!$AL:$AL,' Collected Account'!$AF$19)</f>
        <v>0</v>
      </c>
      <c r="AG36" s="170">
        <f>SUMIFS(Masterlist!$T:$T,Masterlist!$AI:$AI,"&lt;="&amp;' Collected Account'!AG$21,Masterlist!$O:$O,' Collected Account'!$A36,Masterlist!$AL:$AL,' Collected Account'!$AF$19)-AF36</f>
        <v>0</v>
      </c>
      <c r="AH36" s="170">
        <f>SUMIFS(Masterlist!$T:$T,Masterlist!$AI:$AI,"&lt;="&amp;' Collected Account'!AH$21,Masterlist!$O:$O,' Collected Account'!$A36,Masterlist!$AL:$AL,' Collected Account'!$AF$19)-AG36-AF36</f>
        <v>0</v>
      </c>
      <c r="AI36" s="170">
        <f>SUMIFS(Masterlist!$T:$T,Masterlist!$AI:$AI,"&lt;="&amp;' Collected Account'!AI$21,Masterlist!$O:$O,' Collected Account'!$A36,Masterlist!$AL:$AL,' Collected Account'!$AF$19)-AH36-AG36-AF36</f>
        <v>0</v>
      </c>
      <c r="AJ36" s="166">
        <f t="shared" si="6"/>
        <v>0</v>
      </c>
      <c r="AK36" s="169">
        <f>SUMIFS(Masterlist!$T:$T,Masterlist!$AI:$AI,"&lt;="&amp;' Collected Account'!AK$21,Masterlist!$O:$O,' Collected Account'!$A36,Masterlist!$AL:$AL,' Collected Account'!$AK$19)</f>
        <v>0</v>
      </c>
      <c r="AL36" s="170">
        <f>SUMIFS(Masterlist!$T:$T,Masterlist!$AI:$AI,"&lt;="&amp;' Collected Account'!AL$21,Masterlist!$O:$O,' Collected Account'!$A36,Masterlist!$AL:$AL,' Collected Account'!$AK$19)-AK36</f>
        <v>0</v>
      </c>
      <c r="AM36" s="170">
        <f>SUMIFS(Masterlist!$T:$T,Masterlist!$AI:$AI,"&lt;="&amp;' Collected Account'!AM$21,Masterlist!$O:$O,' Collected Account'!$A36,Masterlist!$AL:$AL,' Collected Account'!$AK$19)-AL36-AK36</f>
        <v>0</v>
      </c>
      <c r="AN36" s="170">
        <f>SUMIFS(Masterlist!$T:$T,Masterlist!$AI:$AI,"&lt;="&amp;' Collected Account'!AN$21,Masterlist!$O:$O,' Collected Account'!$A36,Masterlist!$AL:$AL,' Collected Account'!$AK$19)-AM36-AL36-AK36</f>
        <v>0</v>
      </c>
      <c r="AO36" s="166">
        <f t="shared" si="11"/>
        <v>0</v>
      </c>
      <c r="AP36" s="169">
        <f>SUMIFS(Masterlist!$T:$T,Masterlist!$AI:$AI,"&lt;="&amp;' Collected Account'!AP$21,Masterlist!$O:$O,' Collected Account'!$A36,Masterlist!$AL:$AL,' Collected Account'!$AP$19)</f>
        <v>0</v>
      </c>
      <c r="AQ36" s="170">
        <f>SUMIFS(Masterlist!$T:$T,Masterlist!$AI:$AI,"&lt;="&amp;' Collected Account'!AQ$21,Masterlist!$O:$O,' Collected Account'!$A36,Masterlist!$AL:$AL,' Collected Account'!$AP$19)-AP36</f>
        <v>0</v>
      </c>
      <c r="AR36" s="170">
        <f>SUMIFS(Masterlist!$T:$T,Masterlist!$AI:$AI,"&lt;="&amp;' Collected Account'!AR$21,Masterlist!$O:$O,' Collected Account'!$A36,Masterlist!$AL:$AL,' Collected Account'!$AP$19)-AQ36-AP36</f>
        <v>0</v>
      </c>
      <c r="AS36" s="170">
        <f>SUMIFS(Masterlist!$T:$T,Masterlist!$AI:$AI,"&lt;="&amp;' Collected Account'!AS$21,Masterlist!$O:$O,' Collected Account'!$A36,Masterlist!$AL:$AL,' Collected Account'!$AP$19)-AR36-AQ36-AP36</f>
        <v>0</v>
      </c>
      <c r="AT36" s="166">
        <f t="shared" si="7"/>
        <v>0</v>
      </c>
      <c r="AU36" s="169">
        <f>SUMIFS(Masterlist!$T:$T,Masterlist!$AI:$AI,"&lt;="&amp;' Collected Account'!AU$21,Masterlist!$O:$O,' Collected Account'!$A36,Masterlist!$AL:$AL,' Collected Account'!$AU$19)</f>
        <v>0</v>
      </c>
      <c r="AV36" s="170">
        <f>SUMIFS(Masterlist!$T:$T,Masterlist!$AI:$AI,"&lt;="&amp;' Collected Account'!AV$21,Masterlist!$O:$O,' Collected Account'!$A36,Masterlist!$AL:$AL,' Collected Account'!$AU$19)-AU36</f>
        <v>0</v>
      </c>
      <c r="AW36" s="170">
        <f>SUMIFS(Masterlist!$T:$T,Masterlist!$AI:$AI,"&lt;="&amp;' Collected Account'!AW$21,Masterlist!$O:$O,' Collected Account'!$A36,Masterlist!$AL:$AL,' Collected Account'!$AU$19)-AV36-AU36</f>
        <v>0</v>
      </c>
      <c r="AX36" s="170">
        <f>SUMIFS(Masterlist!$T:$T,Masterlist!$AI:$AI,"&lt;="&amp;' Collected Account'!AX$21,Masterlist!$O:$O,' Collected Account'!$A36,Masterlist!$AL:$AL,' Collected Account'!$AU$19)-AW36-AV36-AU36</f>
        <v>0</v>
      </c>
      <c r="AY36" s="166">
        <f t="shared" si="8"/>
        <v>0</v>
      </c>
      <c r="AZ36" s="169">
        <f>SUMIFS(Masterlist!$T:$T,Masterlist!$AI:$AI,"&lt;="&amp;' Collected Account'!AZ$21,Masterlist!$O:$O,' Collected Account'!$A36,Masterlist!$AL:$AL,' Collected Account'!$AZ$19)</f>
        <v>0</v>
      </c>
      <c r="BA36" s="170">
        <f>SUMIFS(Masterlist!$T:$T,Masterlist!$AI:$AI,"&lt;="&amp;' Collected Account'!BA$21,Masterlist!$O:$O,' Collected Account'!$A36,Masterlist!$AL:$AL,' Collected Account'!$AZ$19)-AZ36</f>
        <v>0</v>
      </c>
      <c r="BB36" s="170">
        <f>SUMIFS(Masterlist!$T:$T,Masterlist!$AI:$AI,"&lt;="&amp;' Collected Account'!BB$21,Masterlist!$O:$O,' Collected Account'!$A36,Masterlist!$AL:$AL,' Collected Account'!$AZ$19)-BA36-AZ36</f>
        <v>0</v>
      </c>
      <c r="BC36" s="170">
        <f>SUMIFS(Masterlist!$T:$T,Masterlist!$AI:$AI,"&lt;="&amp;' Collected Account'!BC$21,Masterlist!$O:$O,' Collected Account'!$A36,Masterlist!$AL:$AL,' Collected Account'!$AZ$19)-BB36-BA36-AZ36</f>
        <v>0</v>
      </c>
      <c r="BD36" s="166">
        <f t="shared" si="9"/>
        <v>0</v>
      </c>
      <c r="BE36" s="169">
        <f>SUMIFS(Masterlist!$T:$T,Masterlist!$AI:$AI,"&lt;="&amp;' Collected Account'!BE$21,Masterlist!$O:$O,' Collected Account'!$A36,Masterlist!$AL:$AL,' Collected Account'!$BE$19)</f>
        <v>0</v>
      </c>
      <c r="BF36" s="170">
        <f>SUMIFS(Masterlist!$T:$T,Masterlist!$AI:$AI,"&lt;="&amp;' Collected Account'!BF$21,Masterlist!$O:$O,' Collected Account'!$A36,Masterlist!$AL:$AL,' Collected Account'!$BE$19)-BE36</f>
        <v>0</v>
      </c>
      <c r="BG36" s="170">
        <f>SUMIFS(Masterlist!$T:$T,Masterlist!$AI:$AI,"&lt;="&amp;' Collected Account'!BG$21,Masterlist!$O:$O,' Collected Account'!$A36,Masterlist!$AL:$AL,' Collected Account'!$BE$19)-BF36-BE36</f>
        <v>0</v>
      </c>
      <c r="BH36" s="170">
        <f>SUMIFS(Masterlist!$T:$T,Masterlist!$AI:$AI,"&lt;="&amp;' Collected Account'!BH$21,Masterlist!$O:$O,' Collected Account'!$A36,Masterlist!$AL:$AL,' Collected Account'!$BE$19)-BG36-BF36-BE36</f>
        <v>0</v>
      </c>
      <c r="BI36" s="166">
        <f t="shared" si="10"/>
        <v>0</v>
      </c>
      <c r="BJ36" s="169">
        <f>SUMIFS(Masterlist!$T:$T,Masterlist!$AI:$AI,"&lt;="&amp;' Collected Account'!BJ$21,Masterlist!$O:$O,' Collected Account'!$A36,Masterlist!$AL:$AL,' Collected Account'!$BJ$19)</f>
        <v>0</v>
      </c>
      <c r="BK36" s="185">
        <f>SUMIFS(Masterlist!$T:$T,Masterlist!$AI:$AI,"&lt;="&amp;' Collected Account'!BK$21,Masterlist!$O:$O,' Collected Account'!$A36,Masterlist!$AL:$AL,' Collected Account'!$BJ$19)-BJ36</f>
        <v>0</v>
      </c>
      <c r="BL36" s="170">
        <f>SUMIFS(Masterlist!$T:$T,Masterlist!$AI:$AI,"&lt;="&amp;' Collected Account'!BL$21,Masterlist!$O:$O,' Collected Account'!$A36,Masterlist!$AL:$AL,' Collected Account'!$BJ$19)-BK36-BJ36</f>
        <v>0</v>
      </c>
      <c r="BM36" s="170">
        <f>SUMIFS(Masterlist!$T:$T,Masterlist!$AI:$AI,"&lt;="&amp;' Collected Account'!BM$21,Masterlist!$O:$O,' Collected Account'!$A36,Masterlist!$AL:$AL,' Collected Account'!$BJ$19)-BL36-BK36-BJ36</f>
        <v>0</v>
      </c>
      <c r="BN36" s="166">
        <f t="shared" si="12"/>
        <v>0</v>
      </c>
    </row>
    <row r="37" spans="1:66" s="10" customFormat="1" ht="15" customHeight="1">
      <c r="A37" s="164" t="s">
        <v>42</v>
      </c>
      <c r="B37" s="169">
        <f>SUMIFS(Masterlist!$T:$T,Masterlist!$AI:$AI,"&lt;="&amp;' Collected Account'!B$21,Masterlist!$O:$O,' Collected Account'!$A37)</f>
        <v>24095.500000000004</v>
      </c>
      <c r="C37" s="170">
        <f>SUMIFS(Masterlist!$T:$T,Masterlist!$AI:$AI,"&lt;="&amp;' Collected Account'!C$21,Masterlist!$O:$O,' Collected Account'!$A37)-B37</f>
        <v>0</v>
      </c>
      <c r="D37" s="170">
        <f>SUMIFS(Masterlist!$T:$T,Masterlist!$AI:$AI,"&lt;="&amp;' Collected Account'!D$21,Masterlist!$O:$O,' Collected Account'!$A37)-C37-B37</f>
        <v>0</v>
      </c>
      <c r="E37" s="170">
        <f>SUMIFS(Masterlist!$T:$T,Masterlist!$AI:$AI,"&lt;="&amp;' Collected Account'!E$21,Masterlist!$O:$O,' Collected Account'!$A37)-D37-C37-B37</f>
        <v>9841.7000000000007</v>
      </c>
      <c r="F37" s="166">
        <f t="shared" si="0"/>
        <v>33937.200000000004</v>
      </c>
      <c r="G37" s="169">
        <f>SUMIFS(Masterlist!$T:$T,Masterlist!$AI:$AI,"&lt;="&amp;' Collected Account'!G$21,Masterlist!$O:$O,' Collected Account'!$A37,Masterlist!$AL:$AL,' Collected Account'!$G$19)</f>
        <v>0</v>
      </c>
      <c r="H37" s="170">
        <f>SUMIFS(Masterlist!$T:$T,Masterlist!$AI:$AI,"&lt;="&amp;' Collected Account'!H$21,Masterlist!$O:$O,' Collected Account'!$A37,Masterlist!$AL:$AL,' Collected Account'!$G$19)-G37</f>
        <v>0</v>
      </c>
      <c r="I37" s="170">
        <f>SUMIFS(Masterlist!$T:$T,Masterlist!$AI:$AI,"&lt;="&amp;' Collected Account'!I$21,Masterlist!$O:$O,' Collected Account'!$A37,Masterlist!$AL:$AL,' Collected Account'!$G$19)-H37-G37</f>
        <v>0</v>
      </c>
      <c r="J37" s="170">
        <f>SUMIFS(Masterlist!$T:$T,Masterlist!$AI:$AI,"&lt;="&amp;' Collected Account'!J$21,Masterlist!$O:$O,' Collected Account'!$A37,Masterlist!$AL:$AL,' Collected Account'!$G$19)-I37-H37-G37</f>
        <v>6967</v>
      </c>
      <c r="K37" s="166">
        <f t="shared" si="1"/>
        <v>6967</v>
      </c>
      <c r="L37" s="169">
        <f>SUMIFS(Masterlist!$T:$T,Masterlist!$AI:$AI,"&lt;="&amp;' Collected Account'!L$21,Masterlist!$O:$O,' Collected Account'!$A37,Masterlist!$AL:$AL,' Collected Account'!$L$19)</f>
        <v>0</v>
      </c>
      <c r="M37" s="170">
        <f>SUMIFS(Masterlist!$T:$T,Masterlist!$AI:$AI,"&lt;="&amp;' Collected Account'!M$21,Masterlist!$O:$O,' Collected Account'!$A37,Masterlist!$AL:$AL,' Collected Account'!$L$19)-L37</f>
        <v>0</v>
      </c>
      <c r="N37" s="170">
        <f>SUMIFS(Masterlist!$T:$T,Masterlist!$AI:$AI,"&lt;="&amp;' Collected Account'!N$21,Masterlist!$O:$O,' Collected Account'!$A37,Masterlist!$AL:$AL,' Collected Account'!$L$19)-M37-L37</f>
        <v>0</v>
      </c>
      <c r="O37" s="170">
        <f>SUMIFS(Masterlist!$T:$T,Masterlist!$AI:$AI,"&lt;="&amp;' Collected Account'!O$21,Masterlist!$O:$O,' Collected Account'!$A37,Masterlist!$AL:$AL,' Collected Account'!$L$19)-N37-M37-L37</f>
        <v>2220</v>
      </c>
      <c r="P37" s="166">
        <f t="shared" si="2"/>
        <v>2220</v>
      </c>
      <c r="Q37" s="169">
        <f>SUMIFS(Masterlist!$T:$T,Masterlist!$AI:$AI,"&lt;="&amp;' Collected Account'!Q$21,Masterlist!$O:$O,' Collected Account'!$A37,Masterlist!$AL:$AL,' Collected Account'!$Q$19)</f>
        <v>0</v>
      </c>
      <c r="R37" s="170">
        <f>SUMIFS(Masterlist!$T:$T,Masterlist!$AI:$AI,"&lt;="&amp;' Collected Account'!R$21,Masterlist!$O:$O,' Collected Account'!$A37,Masterlist!$AL:$AL,' Collected Account'!$Q$19)-Q37</f>
        <v>0</v>
      </c>
      <c r="S37" s="170">
        <f>SUMIFS(Masterlist!$T:$T,Masterlist!$AI:$AI,"&lt;="&amp;' Collected Account'!S$21,Masterlist!$O:$O,' Collected Account'!$A37,Masterlist!$AL:$AL,' Collected Account'!$Q$19)-R37-Q37</f>
        <v>0</v>
      </c>
      <c r="T37" s="170">
        <f>SUMIFS(Masterlist!$T:$T,Masterlist!$AI:$AI,"&lt;="&amp;' Collected Account'!T$21,Masterlist!$O:$O,' Collected Account'!$A37,Masterlist!$AL:$AL,' Collected Account'!$Q$19)-S37-R37-Q37</f>
        <v>0</v>
      </c>
      <c r="U37" s="166">
        <f t="shared" si="3"/>
        <v>0</v>
      </c>
      <c r="V37" s="169">
        <f>SUMIFS(Masterlist!$T:$T,Masterlist!$AI:$AI,"&lt;="&amp;' Collected Account'!V$21,Masterlist!$O:$O,' Collected Account'!$A37,Masterlist!$AL:$AL,' Collected Account'!$V$19)</f>
        <v>0</v>
      </c>
      <c r="W37" s="170">
        <f>SUMIFS(Masterlist!$T:$T,Masterlist!$AI:$AI,"&lt;="&amp;' Collected Account'!W$21,Masterlist!$O:$O,' Collected Account'!$A37,Masterlist!$AL:$AL,' Collected Account'!$V$19)-V37</f>
        <v>0</v>
      </c>
      <c r="X37" s="170">
        <f>SUMIFS(Masterlist!$T:$T,Masterlist!$AI:$AI,"&lt;="&amp;' Collected Account'!X$21,Masterlist!$O:$O,' Collected Account'!$A37,Masterlist!$AL:$AL,' Collected Account'!$V$19)-W37-V37</f>
        <v>0</v>
      </c>
      <c r="Y37" s="170">
        <f>SUMIFS(Masterlist!$T:$T,Masterlist!$AI:$AI,"&lt;="&amp;' Collected Account'!Y$21,Masterlist!$O:$O,' Collected Account'!$A37,Masterlist!$AL:$AL,' Collected Account'!$V$19)-X37-W37-V37</f>
        <v>580</v>
      </c>
      <c r="Z37" s="166">
        <f t="shared" si="4"/>
        <v>580</v>
      </c>
      <c r="AA37" s="169">
        <f>SUMIFS(Masterlist!$T:$T,Masterlist!$AI:$AI,"&lt;="&amp;' Collected Account'!AA$21,Masterlist!$O:$O,' Collected Account'!$A37,Masterlist!$AL:$AL,' Collected Account'!$AA$19)</f>
        <v>471</v>
      </c>
      <c r="AB37" s="170">
        <f>SUMIFS(Masterlist!$T:$T,Masterlist!$AI:$AI,"&lt;="&amp;' Collected Account'!AB$21,Masterlist!$O:$O,' Collected Account'!$A37,Masterlist!$AL:$AL,' Collected Account'!$AA$19)-AA37</f>
        <v>0</v>
      </c>
      <c r="AC37" s="170">
        <f>SUMIFS(Masterlist!$T:$T,Masterlist!$AI:$AI,"&lt;="&amp;' Collected Account'!AC$21,Masterlist!$O:$O,' Collected Account'!$A37,Masterlist!$AL:$AL,' Collected Account'!$AA$19)-AB37-AA37</f>
        <v>0</v>
      </c>
      <c r="AD37" s="170">
        <f>SUMIFS(Masterlist!$T:$T,Masterlist!$AI:$AI,"&lt;="&amp;' Collected Account'!AD$21,Masterlist!$O:$O,' Collected Account'!$A37,Masterlist!$AL:$AL,' Collected Account'!$AA$19)-AC37-AB37-AA37</f>
        <v>0</v>
      </c>
      <c r="AE37" s="166">
        <f t="shared" si="5"/>
        <v>471</v>
      </c>
      <c r="AF37" s="169">
        <f>SUMIFS(Masterlist!$T:$T,Masterlist!$AI:$AI,"&lt;="&amp;' Collected Account'!AF$21,Masterlist!$O:$O,' Collected Account'!$A37,Masterlist!$AL:$AL,' Collected Account'!$AF$19)</f>
        <v>0</v>
      </c>
      <c r="AG37" s="170">
        <f>SUMIFS(Masterlist!$T:$T,Masterlist!$AI:$AI,"&lt;="&amp;' Collected Account'!AG$21,Masterlist!$O:$O,' Collected Account'!$A37,Masterlist!$AL:$AL,' Collected Account'!$AF$19)-AF37</f>
        <v>0</v>
      </c>
      <c r="AH37" s="170">
        <f>SUMIFS(Masterlist!$T:$T,Masterlist!$AI:$AI,"&lt;="&amp;' Collected Account'!AH$21,Masterlist!$O:$O,' Collected Account'!$A37,Masterlist!$AL:$AL,' Collected Account'!$AF$19)-AG37-AF37</f>
        <v>0</v>
      </c>
      <c r="AI37" s="170">
        <f>SUMIFS(Masterlist!$T:$T,Masterlist!$AI:$AI,"&lt;="&amp;' Collected Account'!AI$21,Masterlist!$O:$O,' Collected Account'!$A37,Masterlist!$AL:$AL,' Collected Account'!$AF$19)-AH37-AG37-AF37</f>
        <v>0</v>
      </c>
      <c r="AJ37" s="166">
        <f t="shared" si="6"/>
        <v>0</v>
      </c>
      <c r="AK37" s="169">
        <f>SUMIFS(Masterlist!$T:$T,Masterlist!$AI:$AI,"&lt;="&amp;' Collected Account'!AK$21,Masterlist!$O:$O,' Collected Account'!$A37,Masterlist!$AL:$AL,' Collected Account'!$AK$19)</f>
        <v>0</v>
      </c>
      <c r="AL37" s="170">
        <f>SUMIFS(Masterlist!$T:$T,Masterlist!$AI:$AI,"&lt;="&amp;' Collected Account'!AL$21,Masterlist!$O:$O,' Collected Account'!$A37,Masterlist!$AL:$AL,' Collected Account'!$AK$19)-AK37</f>
        <v>0</v>
      </c>
      <c r="AM37" s="170">
        <f>SUMIFS(Masterlist!$T:$T,Masterlist!$AI:$AI,"&lt;="&amp;' Collected Account'!AM$21,Masterlist!$O:$O,' Collected Account'!$A37,Masterlist!$AL:$AL,' Collected Account'!$AK$19)-AL37-AK37</f>
        <v>0</v>
      </c>
      <c r="AN37" s="170">
        <f>SUMIFS(Masterlist!$T:$T,Masterlist!$AI:$AI,"&lt;="&amp;' Collected Account'!AN$21,Masterlist!$O:$O,' Collected Account'!$A37,Masterlist!$AL:$AL,' Collected Account'!$AK$19)-AM37-AL37-AK37</f>
        <v>307</v>
      </c>
      <c r="AO37" s="166">
        <f t="shared" si="11"/>
        <v>307</v>
      </c>
      <c r="AP37" s="169">
        <f>SUMIFS(Masterlist!$T:$T,Masterlist!$AI:$AI,"&lt;="&amp;' Collected Account'!AP$21,Masterlist!$O:$O,' Collected Account'!$A37,Masterlist!$AL:$AL,' Collected Account'!$AP$19)</f>
        <v>0</v>
      </c>
      <c r="AQ37" s="170">
        <f>SUMIFS(Masterlist!$T:$T,Masterlist!$AI:$AI,"&lt;="&amp;' Collected Account'!AQ$21,Masterlist!$O:$O,' Collected Account'!$A37,Masterlist!$AL:$AL,' Collected Account'!$AP$19)-AP37</f>
        <v>0</v>
      </c>
      <c r="AR37" s="170">
        <f>SUMIFS(Masterlist!$T:$T,Masterlist!$AI:$AI,"&lt;="&amp;' Collected Account'!AR$21,Masterlist!$O:$O,' Collected Account'!$A37,Masterlist!$AL:$AL,' Collected Account'!$AP$19)-AQ37-AP37</f>
        <v>0</v>
      </c>
      <c r="AS37" s="170">
        <f>SUMIFS(Masterlist!$T:$T,Masterlist!$AI:$AI,"&lt;="&amp;' Collected Account'!AS$21,Masterlist!$O:$O,' Collected Account'!$A37,Masterlist!$AL:$AL,' Collected Account'!$AP$19)-AR37-AQ37-AP37</f>
        <v>4365</v>
      </c>
      <c r="AT37" s="166">
        <f t="shared" si="7"/>
        <v>4365</v>
      </c>
      <c r="AU37" s="169">
        <f>SUMIFS(Masterlist!$T:$T,Masterlist!$AI:$AI,"&lt;="&amp;' Collected Account'!AU$21,Masterlist!$O:$O,' Collected Account'!$A37,Masterlist!$AL:$AL,' Collected Account'!$AU$19)</f>
        <v>0</v>
      </c>
      <c r="AV37" s="170">
        <f>SUMIFS(Masterlist!$T:$T,Masterlist!$AI:$AI,"&lt;="&amp;' Collected Account'!AV$21,Masterlist!$O:$O,' Collected Account'!$A37,Masterlist!$AL:$AL,' Collected Account'!$AU$19)-AU37</f>
        <v>0</v>
      </c>
      <c r="AW37" s="170">
        <f>SUMIFS(Masterlist!$T:$T,Masterlist!$AI:$AI,"&lt;="&amp;' Collected Account'!AW$21,Masterlist!$O:$O,' Collected Account'!$A37,Masterlist!$AL:$AL,' Collected Account'!$AU$19)-AV37-AU37</f>
        <v>0</v>
      </c>
      <c r="AX37" s="170">
        <f>SUMIFS(Masterlist!$T:$T,Masterlist!$AI:$AI,"&lt;="&amp;' Collected Account'!AX$21,Masterlist!$O:$O,' Collected Account'!$A37,Masterlist!$AL:$AL,' Collected Account'!$AU$19)-AW37-AV37-AU37</f>
        <v>0</v>
      </c>
      <c r="AY37" s="166">
        <f t="shared" si="8"/>
        <v>0</v>
      </c>
      <c r="AZ37" s="169">
        <f>SUMIFS(Masterlist!$T:$T,Masterlist!$AI:$AI,"&lt;="&amp;' Collected Account'!AZ$21,Masterlist!$O:$O,' Collected Account'!$A37,Masterlist!$AL:$AL,' Collected Account'!$AZ$19)</f>
        <v>0</v>
      </c>
      <c r="BA37" s="170">
        <f>SUMIFS(Masterlist!$T:$T,Masterlist!$AI:$AI,"&lt;="&amp;' Collected Account'!BA$21,Masterlist!$O:$O,' Collected Account'!$A37,Masterlist!$AL:$AL,' Collected Account'!$AZ$19)-AZ37</f>
        <v>0</v>
      </c>
      <c r="BB37" s="170">
        <f>SUMIFS(Masterlist!$T:$T,Masterlist!$AI:$AI,"&lt;="&amp;' Collected Account'!BB$21,Masterlist!$O:$O,' Collected Account'!$A37,Masterlist!$AL:$AL,' Collected Account'!$AZ$19)-BA37-AZ37</f>
        <v>0</v>
      </c>
      <c r="BC37" s="170">
        <f>SUMIFS(Masterlist!$T:$T,Masterlist!$AI:$AI,"&lt;="&amp;' Collected Account'!BC$21,Masterlist!$O:$O,' Collected Account'!$A37,Masterlist!$AL:$AL,' Collected Account'!$AZ$19)-BB37-BA37-AZ37</f>
        <v>0</v>
      </c>
      <c r="BD37" s="166">
        <f t="shared" si="9"/>
        <v>0</v>
      </c>
      <c r="BE37" s="169">
        <f>SUMIFS(Masterlist!$T:$T,Masterlist!$AI:$AI,"&lt;="&amp;' Collected Account'!BE$21,Masterlist!$O:$O,' Collected Account'!$A37,Masterlist!$AL:$AL,' Collected Account'!$BE$19)</f>
        <v>0</v>
      </c>
      <c r="BF37" s="170">
        <f>SUMIFS(Masterlist!$T:$T,Masterlist!$AI:$AI,"&lt;="&amp;' Collected Account'!BF$21,Masterlist!$O:$O,' Collected Account'!$A37,Masterlist!$AL:$AL,' Collected Account'!$BE$19)-BE37</f>
        <v>0</v>
      </c>
      <c r="BG37" s="170">
        <f>SUMIFS(Masterlist!$T:$T,Masterlist!$AI:$AI,"&lt;="&amp;' Collected Account'!BG$21,Masterlist!$O:$O,' Collected Account'!$A37,Masterlist!$AL:$AL,' Collected Account'!$BE$19)-BF37-BE37</f>
        <v>0</v>
      </c>
      <c r="BH37" s="170">
        <f>SUMIFS(Masterlist!$T:$T,Masterlist!$AI:$AI,"&lt;="&amp;' Collected Account'!BH$21,Masterlist!$O:$O,' Collected Account'!$A37,Masterlist!$AL:$AL,' Collected Account'!$BE$19)-BG37-BF37-BE37</f>
        <v>0</v>
      </c>
      <c r="BI37" s="166">
        <f t="shared" si="10"/>
        <v>0</v>
      </c>
      <c r="BJ37" s="169">
        <f>SUMIFS(Masterlist!$T:$T,Masterlist!$AI:$AI,"&lt;="&amp;' Collected Account'!BJ$21,Masterlist!$O:$O,' Collected Account'!$A37,Masterlist!$AL:$AL,' Collected Account'!$BJ$19)</f>
        <v>0</v>
      </c>
      <c r="BK37" s="185">
        <f>SUMIFS(Masterlist!$T:$T,Masterlist!$AI:$AI,"&lt;="&amp;' Collected Account'!BK$21,Masterlist!$O:$O,' Collected Account'!$A37,Masterlist!$AL:$AL,' Collected Account'!$BJ$19)-BJ37</f>
        <v>0</v>
      </c>
      <c r="BL37" s="170">
        <f>SUMIFS(Masterlist!$T:$T,Masterlist!$AI:$AI,"&lt;="&amp;' Collected Account'!BL$21,Masterlist!$O:$O,' Collected Account'!$A37,Masterlist!$AL:$AL,' Collected Account'!$BJ$19)-BK37-BJ37</f>
        <v>0</v>
      </c>
      <c r="BM37" s="170">
        <f>SUMIFS(Masterlist!$T:$T,Masterlist!$AI:$AI,"&lt;="&amp;' Collected Account'!BM$21,Masterlist!$O:$O,' Collected Account'!$A37,Masterlist!$AL:$AL,' Collected Account'!$BJ$19)-BL37-BK37-BJ37</f>
        <v>0</v>
      </c>
      <c r="BN37" s="166">
        <f t="shared" si="12"/>
        <v>0</v>
      </c>
    </row>
    <row r="38" spans="1:66" s="10" customFormat="1" ht="15" customHeight="1">
      <c r="A38" s="164" t="s">
        <v>2089</v>
      </c>
      <c r="B38" s="169">
        <f>SUMIFS(Masterlist!$T:$T,Masterlist!$AI:$AI,"&lt;="&amp;' Collected Account'!B$21,Masterlist!$O:$O,' Collected Account'!$A38)</f>
        <v>0</v>
      </c>
      <c r="C38" s="170">
        <f>SUMIFS(Masterlist!$T:$T,Masterlist!$AI:$AI,"&lt;="&amp;' Collected Account'!C$21,Masterlist!$O:$O,' Collected Account'!$A38)-B38</f>
        <v>0</v>
      </c>
      <c r="D38" s="170">
        <f>SUMIFS(Masterlist!$T:$T,Masterlist!$AI:$AI,"&lt;="&amp;' Collected Account'!D$21,Masterlist!$O:$O,' Collected Account'!$A38)-C38-B38</f>
        <v>0</v>
      </c>
      <c r="E38" s="170">
        <f>SUMIFS(Masterlist!$T:$T,Masterlist!$AI:$AI,"&lt;="&amp;' Collected Account'!E$21,Masterlist!$O:$O,' Collected Account'!$A38)-D38-C38-B38</f>
        <v>0</v>
      </c>
      <c r="F38" s="166">
        <f t="shared" si="0"/>
        <v>0</v>
      </c>
      <c r="G38" s="169">
        <f>SUMIFS(Masterlist!$T:$T,Masterlist!$AI:$AI,"&lt;="&amp;' Collected Account'!G$21,Masterlist!$O:$O,' Collected Account'!$A38,Masterlist!$AL:$AL,' Collected Account'!$G$19)</f>
        <v>0</v>
      </c>
      <c r="H38" s="170">
        <f>SUMIFS(Masterlist!$T:$T,Masterlist!$AI:$AI,"&lt;="&amp;' Collected Account'!H$21,Masterlist!$O:$O,' Collected Account'!$A38,Masterlist!$AL:$AL,' Collected Account'!$G$19)-G38</f>
        <v>0</v>
      </c>
      <c r="I38" s="170">
        <f>SUMIFS(Masterlist!$T:$T,Masterlist!$AI:$AI,"&lt;="&amp;' Collected Account'!I$21,Masterlist!$O:$O,' Collected Account'!$A38,Masterlist!$AL:$AL,' Collected Account'!$G$19)-H38-G38</f>
        <v>0</v>
      </c>
      <c r="J38" s="170">
        <f>SUMIFS(Masterlist!$T:$T,Masterlist!$AI:$AI,"&lt;="&amp;' Collected Account'!J$21,Masterlist!$O:$O,' Collected Account'!$A38,Masterlist!$AL:$AL,' Collected Account'!$G$19)-I38-H38-G38</f>
        <v>0</v>
      </c>
      <c r="K38" s="166">
        <f t="shared" si="1"/>
        <v>0</v>
      </c>
      <c r="L38" s="169">
        <f>SUMIFS(Masterlist!$T:$T,Masterlist!$AI:$AI,"&lt;="&amp;' Collected Account'!L$21,Masterlist!$O:$O,' Collected Account'!$A38,Masterlist!$AL:$AL,' Collected Account'!$L$19)</f>
        <v>0</v>
      </c>
      <c r="M38" s="170">
        <f>SUMIFS(Masterlist!$T:$T,Masterlist!$AI:$AI,"&lt;="&amp;' Collected Account'!M$21,Masterlist!$O:$O,' Collected Account'!$A38,Masterlist!$AL:$AL,' Collected Account'!$L$19)-L38</f>
        <v>0</v>
      </c>
      <c r="N38" s="170">
        <f>SUMIFS(Masterlist!$T:$T,Masterlist!$AI:$AI,"&lt;="&amp;' Collected Account'!N$21,Masterlist!$O:$O,' Collected Account'!$A38,Masterlist!$AL:$AL,' Collected Account'!$L$19)-M38-L38</f>
        <v>0</v>
      </c>
      <c r="O38" s="170">
        <f>SUMIFS(Masterlist!$T:$T,Masterlist!$AI:$AI,"&lt;="&amp;' Collected Account'!O$21,Masterlist!$O:$O,' Collected Account'!$A38,Masterlist!$AL:$AL,' Collected Account'!$L$19)-N38-M38-L38</f>
        <v>0</v>
      </c>
      <c r="P38" s="166">
        <f t="shared" si="2"/>
        <v>0</v>
      </c>
      <c r="Q38" s="169">
        <f>SUMIFS(Masterlist!$T:$T,Masterlist!$AI:$AI,"&lt;="&amp;' Collected Account'!Q$21,Masterlist!$O:$O,' Collected Account'!$A38,Masterlist!$AL:$AL,' Collected Account'!$Q$19)</f>
        <v>0</v>
      </c>
      <c r="R38" s="170">
        <f>SUMIFS(Masterlist!$T:$T,Masterlist!$AI:$AI,"&lt;="&amp;' Collected Account'!R$21,Masterlist!$O:$O,' Collected Account'!$A38,Masterlist!$AL:$AL,' Collected Account'!$Q$19)-Q38</f>
        <v>0</v>
      </c>
      <c r="S38" s="170">
        <f>SUMIFS(Masterlist!$T:$T,Masterlist!$AI:$AI,"&lt;="&amp;' Collected Account'!S$21,Masterlist!$O:$O,' Collected Account'!$A38,Masterlist!$AL:$AL,' Collected Account'!$Q$19)-R38-Q38</f>
        <v>0</v>
      </c>
      <c r="T38" s="170">
        <f>SUMIFS(Masterlist!$T:$T,Masterlist!$AI:$AI,"&lt;="&amp;' Collected Account'!T$21,Masterlist!$O:$O,' Collected Account'!$A38,Masterlist!$AL:$AL,' Collected Account'!$Q$19)-S38-R38-Q38</f>
        <v>0</v>
      </c>
      <c r="U38" s="166">
        <f t="shared" si="3"/>
        <v>0</v>
      </c>
      <c r="V38" s="169">
        <f>SUMIFS(Masterlist!$T:$T,Masterlist!$AI:$AI,"&lt;="&amp;' Collected Account'!V$21,Masterlist!$O:$O,' Collected Account'!$A38,Masterlist!$AL:$AL,' Collected Account'!$V$19)</f>
        <v>0</v>
      </c>
      <c r="W38" s="170">
        <f>SUMIFS(Masterlist!$T:$T,Masterlist!$AI:$AI,"&lt;="&amp;' Collected Account'!W$21,Masterlist!$O:$O,' Collected Account'!$A38,Masterlist!$AL:$AL,' Collected Account'!$V$19)-V38</f>
        <v>0</v>
      </c>
      <c r="X38" s="170">
        <f>SUMIFS(Masterlist!$T:$T,Masterlist!$AI:$AI,"&lt;="&amp;' Collected Account'!X$21,Masterlist!$O:$O,' Collected Account'!$A38,Masterlist!$AL:$AL,' Collected Account'!$V$19)-W38-V38</f>
        <v>0</v>
      </c>
      <c r="Y38" s="170">
        <f>SUMIFS(Masterlist!$T:$T,Masterlist!$AI:$AI,"&lt;="&amp;' Collected Account'!Y$21,Masterlist!$O:$O,' Collected Account'!$A38,Masterlist!$AL:$AL,' Collected Account'!$V$19)-X38-W38-V38</f>
        <v>0</v>
      </c>
      <c r="Z38" s="166">
        <f t="shared" si="4"/>
        <v>0</v>
      </c>
      <c r="AA38" s="169">
        <f>SUMIFS(Masterlist!$T:$T,Masterlist!$AI:$AI,"&lt;="&amp;' Collected Account'!AA$21,Masterlist!$O:$O,' Collected Account'!$A38,Masterlist!$AL:$AL,' Collected Account'!$AA$19)</f>
        <v>0</v>
      </c>
      <c r="AB38" s="170">
        <f>SUMIFS(Masterlist!$T:$T,Masterlist!$AI:$AI,"&lt;="&amp;' Collected Account'!AB$21,Masterlist!$O:$O,' Collected Account'!$A38,Masterlist!$AL:$AL,' Collected Account'!$AA$19)-AA38</f>
        <v>0</v>
      </c>
      <c r="AC38" s="170">
        <f>SUMIFS(Masterlist!$T:$T,Masterlist!$AI:$AI,"&lt;="&amp;' Collected Account'!AC$21,Masterlist!$O:$O,' Collected Account'!$A38,Masterlist!$AL:$AL,' Collected Account'!$AA$19)-AB38-AA38</f>
        <v>0</v>
      </c>
      <c r="AD38" s="170">
        <f>SUMIFS(Masterlist!$T:$T,Masterlist!$AI:$AI,"&lt;="&amp;' Collected Account'!AD$21,Masterlist!$O:$O,' Collected Account'!$A38,Masterlist!$AL:$AL,' Collected Account'!$AA$19)-AC38-AB38-AA38</f>
        <v>0</v>
      </c>
      <c r="AE38" s="166">
        <f t="shared" si="5"/>
        <v>0</v>
      </c>
      <c r="AF38" s="169">
        <f>SUMIFS(Masterlist!$T:$T,Masterlist!$AI:$AI,"&lt;="&amp;' Collected Account'!AF$21,Masterlist!$O:$O,' Collected Account'!$A38,Masterlist!$AL:$AL,' Collected Account'!$AF$19)</f>
        <v>0</v>
      </c>
      <c r="AG38" s="170">
        <f>SUMIFS(Masterlist!$T:$T,Masterlist!$AI:$AI,"&lt;="&amp;' Collected Account'!AG$21,Masterlist!$O:$O,' Collected Account'!$A38,Masterlist!$AL:$AL,' Collected Account'!$AF$19)-AF38</f>
        <v>0</v>
      </c>
      <c r="AH38" s="170">
        <f>SUMIFS(Masterlist!$T:$T,Masterlist!$AI:$AI,"&lt;="&amp;' Collected Account'!AH$21,Masterlist!$O:$O,' Collected Account'!$A38,Masterlist!$AL:$AL,' Collected Account'!$AF$19)-AG38-AF38</f>
        <v>0</v>
      </c>
      <c r="AI38" s="170">
        <f>SUMIFS(Masterlist!$T:$T,Masterlist!$AI:$AI,"&lt;="&amp;' Collected Account'!AI$21,Masterlist!$O:$O,' Collected Account'!$A38,Masterlist!$AL:$AL,' Collected Account'!$AF$19)-AH38-AG38-AF38</f>
        <v>0</v>
      </c>
      <c r="AJ38" s="166">
        <f t="shared" si="6"/>
        <v>0</v>
      </c>
      <c r="AK38" s="169">
        <f>SUMIFS(Masterlist!$T:$T,Masterlist!$AI:$AI,"&lt;="&amp;' Collected Account'!AK$21,Masterlist!$O:$O,' Collected Account'!$A38,Masterlist!$AL:$AL,' Collected Account'!$AK$19)</f>
        <v>0</v>
      </c>
      <c r="AL38" s="170">
        <f>SUMIFS(Masterlist!$T:$T,Masterlist!$AI:$AI,"&lt;="&amp;' Collected Account'!AL$21,Masterlist!$O:$O,' Collected Account'!$A38,Masterlist!$AL:$AL,' Collected Account'!$AK$19)-AK38</f>
        <v>0</v>
      </c>
      <c r="AM38" s="170">
        <f>SUMIFS(Masterlist!$T:$T,Masterlist!$AI:$AI,"&lt;="&amp;' Collected Account'!AM$21,Masterlist!$O:$O,' Collected Account'!$A38,Masterlist!$AL:$AL,' Collected Account'!$AK$19)-AL38-AK38</f>
        <v>0</v>
      </c>
      <c r="AN38" s="170">
        <f>SUMIFS(Masterlist!$T:$T,Masterlist!$AI:$AI,"&lt;="&amp;' Collected Account'!AN$21,Masterlist!$O:$O,' Collected Account'!$A38,Masterlist!$AL:$AL,' Collected Account'!$AK$19)-AM38-AL38-AK38</f>
        <v>0</v>
      </c>
      <c r="AO38" s="166">
        <f t="shared" si="11"/>
        <v>0</v>
      </c>
      <c r="AP38" s="169">
        <f>SUMIFS(Masterlist!$T:$T,Masterlist!$AI:$AI,"&lt;="&amp;' Collected Account'!AP$21,Masterlist!$O:$O,' Collected Account'!$A38,Masterlist!$AL:$AL,' Collected Account'!$AP$19)</f>
        <v>0</v>
      </c>
      <c r="AQ38" s="170">
        <f>SUMIFS(Masterlist!$T:$T,Masterlist!$AI:$AI,"&lt;="&amp;' Collected Account'!AQ$21,Masterlist!$O:$O,' Collected Account'!$A38,Masterlist!$AL:$AL,' Collected Account'!$AP$19)-AP38</f>
        <v>0</v>
      </c>
      <c r="AR38" s="170">
        <f>SUMIFS(Masterlist!$T:$T,Masterlist!$AI:$AI,"&lt;="&amp;' Collected Account'!AR$21,Masterlist!$O:$O,' Collected Account'!$A38,Masterlist!$AL:$AL,' Collected Account'!$AP$19)-AQ38-AP38</f>
        <v>0</v>
      </c>
      <c r="AS38" s="170">
        <f>SUMIFS(Masterlist!$T:$T,Masterlist!$AI:$AI,"&lt;="&amp;' Collected Account'!AS$21,Masterlist!$O:$O,' Collected Account'!$A38,Masterlist!$AL:$AL,' Collected Account'!$AP$19)-AR38-AQ38-AP38</f>
        <v>0</v>
      </c>
      <c r="AT38" s="166">
        <f t="shared" si="7"/>
        <v>0</v>
      </c>
      <c r="AU38" s="169">
        <f>SUMIFS(Masterlist!$T:$T,Masterlist!$AI:$AI,"&lt;="&amp;' Collected Account'!AU$21,Masterlist!$O:$O,' Collected Account'!$A38,Masterlist!$AL:$AL,' Collected Account'!$AU$19)</f>
        <v>0</v>
      </c>
      <c r="AV38" s="170">
        <f>SUMIFS(Masterlist!$T:$T,Masterlist!$AI:$AI,"&lt;="&amp;' Collected Account'!AV$21,Masterlist!$O:$O,' Collected Account'!$A38,Masterlist!$AL:$AL,' Collected Account'!$AU$19)-AU38</f>
        <v>0</v>
      </c>
      <c r="AW38" s="170">
        <f>SUMIFS(Masterlist!$T:$T,Masterlist!$AI:$AI,"&lt;="&amp;' Collected Account'!AW$21,Masterlist!$O:$O,' Collected Account'!$A38,Masterlist!$AL:$AL,' Collected Account'!$AU$19)-AV38-AU38</f>
        <v>0</v>
      </c>
      <c r="AX38" s="170">
        <f>SUMIFS(Masterlist!$T:$T,Masterlist!$AI:$AI,"&lt;="&amp;' Collected Account'!AX$21,Masterlist!$O:$O,' Collected Account'!$A38,Masterlist!$AL:$AL,' Collected Account'!$AU$19)-AW38-AV38-AU38</f>
        <v>0</v>
      </c>
      <c r="AY38" s="166">
        <f t="shared" si="8"/>
        <v>0</v>
      </c>
      <c r="AZ38" s="169">
        <f>SUMIFS(Masterlist!$T:$T,Masterlist!$AI:$AI,"&lt;="&amp;' Collected Account'!AZ$21,Masterlist!$O:$O,' Collected Account'!$A38,Masterlist!$AL:$AL,' Collected Account'!$AZ$19)</f>
        <v>0</v>
      </c>
      <c r="BA38" s="170">
        <f>SUMIFS(Masterlist!$T:$T,Masterlist!$AI:$AI,"&lt;="&amp;' Collected Account'!BA$21,Masterlist!$O:$O,' Collected Account'!$A38,Masterlist!$AL:$AL,' Collected Account'!$AZ$19)-AZ38</f>
        <v>0</v>
      </c>
      <c r="BB38" s="170">
        <f>SUMIFS(Masterlist!$T:$T,Masterlist!$AI:$AI,"&lt;="&amp;' Collected Account'!BB$21,Masterlist!$O:$O,' Collected Account'!$A38,Masterlist!$AL:$AL,' Collected Account'!$AZ$19)-BA38-AZ38</f>
        <v>0</v>
      </c>
      <c r="BC38" s="170">
        <f>SUMIFS(Masterlist!$T:$T,Masterlist!$AI:$AI,"&lt;="&amp;' Collected Account'!BC$21,Masterlist!$O:$O,' Collected Account'!$A38,Masterlist!$AL:$AL,' Collected Account'!$AZ$19)-BB38-BA38-AZ38</f>
        <v>0</v>
      </c>
      <c r="BD38" s="166">
        <f t="shared" si="9"/>
        <v>0</v>
      </c>
      <c r="BE38" s="169">
        <f>SUMIFS(Masterlist!$T:$T,Masterlist!$AI:$AI,"&lt;="&amp;' Collected Account'!BE$21,Masterlist!$O:$O,' Collected Account'!$A38,Masterlist!$AL:$AL,' Collected Account'!$BE$19)</f>
        <v>0</v>
      </c>
      <c r="BF38" s="170">
        <f>SUMIFS(Masterlist!$T:$T,Masterlist!$AI:$AI,"&lt;="&amp;' Collected Account'!BF$21,Masterlist!$O:$O,' Collected Account'!$A38,Masterlist!$AL:$AL,' Collected Account'!$BE$19)-BE38</f>
        <v>0</v>
      </c>
      <c r="BG38" s="170">
        <f>SUMIFS(Masterlist!$T:$T,Masterlist!$AI:$AI,"&lt;="&amp;' Collected Account'!BG$21,Masterlist!$O:$O,' Collected Account'!$A38,Masterlist!$AL:$AL,' Collected Account'!$BE$19)-BF38-BE38</f>
        <v>0</v>
      </c>
      <c r="BH38" s="170">
        <f>SUMIFS(Masterlist!$T:$T,Masterlist!$AI:$AI,"&lt;="&amp;' Collected Account'!BH$21,Masterlist!$O:$O,' Collected Account'!$A38,Masterlist!$AL:$AL,' Collected Account'!$BE$19)-BG38-BF38-BE38</f>
        <v>0</v>
      </c>
      <c r="BI38" s="166">
        <f t="shared" si="10"/>
        <v>0</v>
      </c>
      <c r="BJ38" s="169">
        <f>SUMIFS(Masterlist!$T:$T,Masterlist!$AI:$AI,"&lt;="&amp;' Collected Account'!BJ$21,Masterlist!$O:$O,' Collected Account'!$A38,Masterlist!$AL:$AL,' Collected Account'!$BJ$19)</f>
        <v>0</v>
      </c>
      <c r="BK38" s="185">
        <f>SUMIFS(Masterlist!$T:$T,Masterlist!$AI:$AI,"&lt;="&amp;' Collected Account'!BK$21,Masterlist!$O:$O,' Collected Account'!$A38,Masterlist!$AL:$AL,' Collected Account'!$BJ$19)-BJ38</f>
        <v>0</v>
      </c>
      <c r="BL38" s="170">
        <f>SUMIFS(Masterlist!$T:$T,Masterlist!$AI:$AI,"&lt;="&amp;' Collected Account'!BL$21,Masterlist!$O:$O,' Collected Account'!$A38,Masterlist!$AL:$AL,' Collected Account'!$BJ$19)-BK38-BJ38</f>
        <v>0</v>
      </c>
      <c r="BM38" s="170">
        <f>SUMIFS(Masterlist!$T:$T,Masterlist!$AI:$AI,"&lt;="&amp;' Collected Account'!BM$21,Masterlist!$O:$O,' Collected Account'!$A38,Masterlist!$AL:$AL,' Collected Account'!$BJ$19)-BL38-BK38-BJ38</f>
        <v>0</v>
      </c>
      <c r="BN38" s="166">
        <f t="shared" si="12"/>
        <v>0</v>
      </c>
    </row>
    <row r="39" spans="1:66" s="10" customFormat="1" ht="15" customHeight="1">
      <c r="A39" s="164" t="s">
        <v>35</v>
      </c>
      <c r="B39" s="169">
        <f>SUMIFS(Masterlist!$T:$T,Masterlist!$AI:$AI,"&lt;="&amp;' Collected Account'!B$21,Masterlist!$O:$O,' Collected Account'!$A39)</f>
        <v>0</v>
      </c>
      <c r="C39" s="170">
        <f>SUMIFS(Masterlist!$T:$T,Masterlist!$AI:$AI,"&lt;="&amp;' Collected Account'!C$21,Masterlist!$O:$O,' Collected Account'!$A39)-B39</f>
        <v>0</v>
      </c>
      <c r="D39" s="170">
        <f>SUMIFS(Masterlist!$T:$T,Masterlist!$AI:$AI,"&lt;="&amp;' Collected Account'!D$21,Masterlist!$O:$O,' Collected Account'!$A39)-C39-B39</f>
        <v>0</v>
      </c>
      <c r="E39" s="170">
        <f>SUMIFS(Masterlist!$T:$T,Masterlist!$AI:$AI,"&lt;="&amp;' Collected Account'!E$21,Masterlist!$O:$O,' Collected Account'!$A39)-D39-C39-B39</f>
        <v>0</v>
      </c>
      <c r="F39" s="166">
        <f t="shared" si="0"/>
        <v>0</v>
      </c>
      <c r="G39" s="169">
        <f>SUMIFS(Masterlist!$T:$T,Masterlist!$AI:$AI,"&lt;="&amp;' Collected Account'!G$21,Masterlist!$O:$O,' Collected Account'!$A39,Masterlist!$AL:$AL,' Collected Account'!$G$19)</f>
        <v>0</v>
      </c>
      <c r="H39" s="170">
        <f>SUMIFS(Masterlist!$T:$T,Masterlist!$AI:$AI,"&lt;="&amp;' Collected Account'!H$21,Masterlist!$O:$O,' Collected Account'!$A39,Masterlist!$AL:$AL,' Collected Account'!$G$19)-G39</f>
        <v>0</v>
      </c>
      <c r="I39" s="170">
        <f>SUMIFS(Masterlist!$T:$T,Masterlist!$AI:$AI,"&lt;="&amp;' Collected Account'!I$21,Masterlist!$O:$O,' Collected Account'!$A39,Masterlist!$AL:$AL,' Collected Account'!$G$19)-H39-G39</f>
        <v>0</v>
      </c>
      <c r="J39" s="170">
        <f>SUMIFS(Masterlist!$T:$T,Masterlist!$AI:$AI,"&lt;="&amp;' Collected Account'!J$21,Masterlist!$O:$O,' Collected Account'!$A39,Masterlist!$AL:$AL,' Collected Account'!$G$19)-I39-H39-G39</f>
        <v>0</v>
      </c>
      <c r="K39" s="166">
        <f t="shared" si="1"/>
        <v>0</v>
      </c>
      <c r="L39" s="169">
        <f>SUMIFS(Masterlist!$T:$T,Masterlist!$AI:$AI,"&lt;="&amp;' Collected Account'!L$21,Masterlist!$O:$O,' Collected Account'!$A39,Masterlist!$AL:$AL,' Collected Account'!$L$19)</f>
        <v>0</v>
      </c>
      <c r="M39" s="170">
        <f>SUMIFS(Masterlist!$T:$T,Masterlist!$AI:$AI,"&lt;="&amp;' Collected Account'!M$21,Masterlist!$O:$O,' Collected Account'!$A39,Masterlist!$AL:$AL,' Collected Account'!$L$19)-L39</f>
        <v>0</v>
      </c>
      <c r="N39" s="170">
        <f>SUMIFS(Masterlist!$T:$T,Masterlist!$AI:$AI,"&lt;="&amp;' Collected Account'!N$21,Masterlist!$O:$O,' Collected Account'!$A39,Masterlist!$AL:$AL,' Collected Account'!$L$19)-M39-L39</f>
        <v>0</v>
      </c>
      <c r="O39" s="170">
        <f>SUMIFS(Masterlist!$T:$T,Masterlist!$AI:$AI,"&lt;="&amp;' Collected Account'!O$21,Masterlist!$O:$O,' Collected Account'!$A39,Masterlist!$AL:$AL,' Collected Account'!$L$19)-N39-M39-L39</f>
        <v>0</v>
      </c>
      <c r="P39" s="166">
        <f t="shared" si="2"/>
        <v>0</v>
      </c>
      <c r="Q39" s="169">
        <f>SUMIFS(Masterlist!$T:$T,Masterlist!$AI:$AI,"&lt;="&amp;' Collected Account'!Q$21,Masterlist!$O:$O,' Collected Account'!$A39,Masterlist!$AL:$AL,' Collected Account'!$Q$19)</f>
        <v>0</v>
      </c>
      <c r="R39" s="170">
        <f>SUMIFS(Masterlist!$T:$T,Masterlist!$AI:$AI,"&lt;="&amp;' Collected Account'!R$21,Masterlist!$O:$O,' Collected Account'!$A39,Masterlist!$AL:$AL,' Collected Account'!$Q$19)-Q39</f>
        <v>0</v>
      </c>
      <c r="S39" s="170">
        <f>SUMIFS(Masterlist!$T:$T,Masterlist!$AI:$AI,"&lt;="&amp;' Collected Account'!S$21,Masterlist!$O:$O,' Collected Account'!$A39,Masterlist!$AL:$AL,' Collected Account'!$Q$19)-R39-Q39</f>
        <v>0</v>
      </c>
      <c r="T39" s="170">
        <f>SUMIFS(Masterlist!$T:$T,Masterlist!$AI:$AI,"&lt;="&amp;' Collected Account'!T$21,Masterlist!$O:$O,' Collected Account'!$A39,Masterlist!$AL:$AL,' Collected Account'!$Q$19)-S39-R39-Q39</f>
        <v>0</v>
      </c>
      <c r="U39" s="166">
        <f t="shared" si="3"/>
        <v>0</v>
      </c>
      <c r="V39" s="169">
        <f>SUMIFS(Masterlist!$T:$T,Masterlist!$AI:$AI,"&lt;="&amp;' Collected Account'!V$21,Masterlist!$O:$O,' Collected Account'!$A39,Masterlist!$AL:$AL,' Collected Account'!$V$19)</f>
        <v>0</v>
      </c>
      <c r="W39" s="170">
        <f>SUMIFS(Masterlist!$T:$T,Masterlist!$AI:$AI,"&lt;="&amp;' Collected Account'!W$21,Masterlist!$O:$O,' Collected Account'!$A39,Masterlist!$AL:$AL,' Collected Account'!$V$19)-V39</f>
        <v>0</v>
      </c>
      <c r="X39" s="170">
        <f>SUMIFS(Masterlist!$T:$T,Masterlist!$AI:$AI,"&lt;="&amp;' Collected Account'!X$21,Masterlist!$O:$O,' Collected Account'!$A39,Masterlist!$AL:$AL,' Collected Account'!$V$19)-W39-V39</f>
        <v>0</v>
      </c>
      <c r="Y39" s="170">
        <f>SUMIFS(Masterlist!$T:$T,Masterlist!$AI:$AI,"&lt;="&amp;' Collected Account'!Y$21,Masterlist!$O:$O,' Collected Account'!$A39,Masterlist!$AL:$AL,' Collected Account'!$V$19)-X39-W39-V39</f>
        <v>0</v>
      </c>
      <c r="Z39" s="166">
        <f t="shared" si="4"/>
        <v>0</v>
      </c>
      <c r="AA39" s="169">
        <f>SUMIFS(Masterlist!$T:$T,Masterlist!$AI:$AI,"&lt;="&amp;' Collected Account'!AA$21,Masterlist!$O:$O,' Collected Account'!$A39,Masterlist!$AL:$AL,' Collected Account'!$AA$19)</f>
        <v>0</v>
      </c>
      <c r="AB39" s="170">
        <f>SUMIFS(Masterlist!$T:$T,Masterlist!$AI:$AI,"&lt;="&amp;' Collected Account'!AB$21,Masterlist!$O:$O,' Collected Account'!$A39,Masterlist!$AL:$AL,' Collected Account'!$AA$19)-AA39</f>
        <v>0</v>
      </c>
      <c r="AC39" s="170">
        <f>SUMIFS(Masterlist!$T:$T,Masterlist!$AI:$AI,"&lt;="&amp;' Collected Account'!AC$21,Masterlist!$O:$O,' Collected Account'!$A39,Masterlist!$AL:$AL,' Collected Account'!$AA$19)-AB39-AA39</f>
        <v>0</v>
      </c>
      <c r="AD39" s="170">
        <f>SUMIFS(Masterlist!$T:$T,Masterlist!$AI:$AI,"&lt;="&amp;' Collected Account'!AD$21,Masterlist!$O:$O,' Collected Account'!$A39,Masterlist!$AL:$AL,' Collected Account'!$AA$19)-AC39-AB39-AA39</f>
        <v>0</v>
      </c>
      <c r="AE39" s="166">
        <f t="shared" si="5"/>
        <v>0</v>
      </c>
      <c r="AF39" s="169">
        <f>SUMIFS(Masterlist!$T:$T,Masterlist!$AI:$AI,"&lt;="&amp;' Collected Account'!AF$21,Masterlist!$O:$O,' Collected Account'!$A39,Masterlist!$AL:$AL,' Collected Account'!$AF$19)</f>
        <v>0</v>
      </c>
      <c r="AG39" s="170">
        <f>SUMIFS(Masterlist!$T:$T,Masterlist!$AI:$AI,"&lt;="&amp;' Collected Account'!AG$21,Masterlist!$O:$O,' Collected Account'!$A39,Masterlist!$AL:$AL,' Collected Account'!$AF$19)-AF39</f>
        <v>0</v>
      </c>
      <c r="AH39" s="170">
        <f>SUMIFS(Masterlist!$T:$T,Masterlist!$AI:$AI,"&lt;="&amp;' Collected Account'!AH$21,Masterlist!$O:$O,' Collected Account'!$A39,Masterlist!$AL:$AL,' Collected Account'!$AF$19)-AG39-AF39</f>
        <v>0</v>
      </c>
      <c r="AI39" s="170">
        <f>SUMIFS(Masterlist!$T:$T,Masterlist!$AI:$AI,"&lt;="&amp;' Collected Account'!AI$21,Masterlist!$O:$O,' Collected Account'!$A39,Masterlist!$AL:$AL,' Collected Account'!$AF$19)-AH39-AG39-AF39</f>
        <v>0</v>
      </c>
      <c r="AJ39" s="166">
        <f t="shared" si="6"/>
        <v>0</v>
      </c>
      <c r="AK39" s="169">
        <f>SUMIFS(Masterlist!$T:$T,Masterlist!$AI:$AI,"&lt;="&amp;' Collected Account'!AK$21,Masterlist!$O:$O,' Collected Account'!$A39,Masterlist!$AL:$AL,' Collected Account'!$AK$19)</f>
        <v>0</v>
      </c>
      <c r="AL39" s="170">
        <f>SUMIFS(Masterlist!$T:$T,Masterlist!$AI:$AI,"&lt;="&amp;' Collected Account'!AL$21,Masterlist!$O:$O,' Collected Account'!$A39,Masterlist!$AL:$AL,' Collected Account'!$AK$19)-AK39</f>
        <v>0</v>
      </c>
      <c r="AM39" s="170">
        <f>SUMIFS(Masterlist!$T:$T,Masterlist!$AI:$AI,"&lt;="&amp;' Collected Account'!AM$21,Masterlist!$O:$O,' Collected Account'!$A39,Masterlist!$AL:$AL,' Collected Account'!$AK$19)-AL39-AK39</f>
        <v>0</v>
      </c>
      <c r="AN39" s="170">
        <f>SUMIFS(Masterlist!$T:$T,Masterlist!$AI:$AI,"&lt;="&amp;' Collected Account'!AN$21,Masterlist!$O:$O,' Collected Account'!$A39,Masterlist!$AL:$AL,' Collected Account'!$AK$19)-AM39-AL39-AK39</f>
        <v>0</v>
      </c>
      <c r="AO39" s="166">
        <f t="shared" si="11"/>
        <v>0</v>
      </c>
      <c r="AP39" s="169">
        <f>SUMIFS(Masterlist!$T:$T,Masterlist!$AI:$AI,"&lt;="&amp;' Collected Account'!AP$21,Masterlist!$O:$O,' Collected Account'!$A39,Masterlist!$AL:$AL,' Collected Account'!$AP$19)</f>
        <v>0</v>
      </c>
      <c r="AQ39" s="170">
        <f>SUMIFS(Masterlist!$T:$T,Masterlist!$AI:$AI,"&lt;="&amp;' Collected Account'!AQ$21,Masterlist!$O:$O,' Collected Account'!$A39,Masterlist!$AL:$AL,' Collected Account'!$AP$19)-AP39</f>
        <v>0</v>
      </c>
      <c r="AR39" s="170">
        <f>SUMIFS(Masterlist!$T:$T,Masterlist!$AI:$AI,"&lt;="&amp;' Collected Account'!AR$21,Masterlist!$O:$O,' Collected Account'!$A39,Masterlist!$AL:$AL,' Collected Account'!$AP$19)-AQ39-AP39</f>
        <v>0</v>
      </c>
      <c r="AS39" s="170">
        <f>SUMIFS(Masterlist!$T:$T,Masterlist!$AI:$AI,"&lt;="&amp;' Collected Account'!AS$21,Masterlist!$O:$O,' Collected Account'!$A39,Masterlist!$AL:$AL,' Collected Account'!$AP$19)-AR39-AQ39-AP39</f>
        <v>0</v>
      </c>
      <c r="AT39" s="166">
        <f t="shared" si="7"/>
        <v>0</v>
      </c>
      <c r="AU39" s="169">
        <f>SUMIFS(Masterlist!$T:$T,Masterlist!$AI:$AI,"&lt;="&amp;' Collected Account'!AU$21,Masterlist!$O:$O,' Collected Account'!$A39,Masterlist!$AL:$AL,' Collected Account'!$AU$19)</f>
        <v>0</v>
      </c>
      <c r="AV39" s="170">
        <f>SUMIFS(Masterlist!$T:$T,Masterlist!$AI:$AI,"&lt;="&amp;' Collected Account'!AV$21,Masterlist!$O:$O,' Collected Account'!$A39,Masterlist!$AL:$AL,' Collected Account'!$AU$19)-AU39</f>
        <v>0</v>
      </c>
      <c r="AW39" s="170">
        <f>SUMIFS(Masterlist!$T:$T,Masterlist!$AI:$AI,"&lt;="&amp;' Collected Account'!AW$21,Masterlist!$O:$O,' Collected Account'!$A39,Masterlist!$AL:$AL,' Collected Account'!$AU$19)-AV39-AU39</f>
        <v>0</v>
      </c>
      <c r="AX39" s="170">
        <f>SUMIFS(Masterlist!$T:$T,Masterlist!$AI:$AI,"&lt;="&amp;' Collected Account'!AX$21,Masterlist!$O:$O,' Collected Account'!$A39,Masterlist!$AL:$AL,' Collected Account'!$AU$19)-AW39-AV39-AU39</f>
        <v>0</v>
      </c>
      <c r="AY39" s="166">
        <f t="shared" si="8"/>
        <v>0</v>
      </c>
      <c r="AZ39" s="169">
        <f>SUMIFS(Masterlist!$T:$T,Masterlist!$AI:$AI,"&lt;="&amp;' Collected Account'!AZ$21,Masterlist!$O:$O,' Collected Account'!$A39,Masterlist!$AL:$AL,' Collected Account'!$AZ$19)</f>
        <v>0</v>
      </c>
      <c r="BA39" s="170">
        <f>SUMIFS(Masterlist!$T:$T,Masterlist!$AI:$AI,"&lt;="&amp;' Collected Account'!BA$21,Masterlist!$O:$O,' Collected Account'!$A39,Masterlist!$AL:$AL,' Collected Account'!$AZ$19)-AZ39</f>
        <v>0</v>
      </c>
      <c r="BB39" s="170">
        <f>SUMIFS(Masterlist!$T:$T,Masterlist!$AI:$AI,"&lt;="&amp;' Collected Account'!BB$21,Masterlist!$O:$O,' Collected Account'!$A39,Masterlist!$AL:$AL,' Collected Account'!$AZ$19)-BA39-AZ39</f>
        <v>0</v>
      </c>
      <c r="BC39" s="170">
        <f>SUMIFS(Masterlist!$T:$T,Masterlist!$AI:$AI,"&lt;="&amp;' Collected Account'!BC$21,Masterlist!$O:$O,' Collected Account'!$A39,Masterlist!$AL:$AL,' Collected Account'!$AZ$19)-BB39-BA39-AZ39</f>
        <v>0</v>
      </c>
      <c r="BD39" s="166">
        <f t="shared" si="9"/>
        <v>0</v>
      </c>
      <c r="BE39" s="169">
        <f>SUMIFS(Masterlist!$T:$T,Masterlist!$AI:$AI,"&lt;="&amp;' Collected Account'!BE$21,Masterlist!$O:$O,' Collected Account'!$A39,Masterlist!$AL:$AL,' Collected Account'!$BE$19)</f>
        <v>0</v>
      </c>
      <c r="BF39" s="170">
        <f>SUMIFS(Masterlist!$T:$T,Masterlist!$AI:$AI,"&lt;="&amp;' Collected Account'!BF$21,Masterlist!$O:$O,' Collected Account'!$A39,Masterlist!$AL:$AL,' Collected Account'!$BE$19)-BE39</f>
        <v>0</v>
      </c>
      <c r="BG39" s="170">
        <f>SUMIFS(Masterlist!$T:$T,Masterlist!$AI:$AI,"&lt;="&amp;' Collected Account'!BG$21,Masterlist!$O:$O,' Collected Account'!$A39,Masterlist!$AL:$AL,' Collected Account'!$BE$19)-BF39-BE39</f>
        <v>0</v>
      </c>
      <c r="BH39" s="170">
        <f>SUMIFS(Masterlist!$T:$T,Masterlist!$AI:$AI,"&lt;="&amp;' Collected Account'!BH$21,Masterlist!$O:$O,' Collected Account'!$A39,Masterlist!$AL:$AL,' Collected Account'!$BE$19)-BG39-BF39-BE39</f>
        <v>0</v>
      </c>
      <c r="BI39" s="166">
        <f t="shared" si="10"/>
        <v>0</v>
      </c>
      <c r="BJ39" s="169">
        <f>SUMIFS(Masterlist!$T:$T,Masterlist!$AI:$AI,"&lt;="&amp;' Collected Account'!BJ$21,Masterlist!$O:$O,' Collected Account'!$A39,Masterlist!$AL:$AL,' Collected Account'!$BJ$19)</f>
        <v>0</v>
      </c>
      <c r="BK39" s="185">
        <f>SUMIFS(Masterlist!$T:$T,Masterlist!$AI:$AI,"&lt;="&amp;' Collected Account'!BK$21,Masterlist!$O:$O,' Collected Account'!$A39,Masterlist!$AL:$AL,' Collected Account'!$BJ$19)-BJ39</f>
        <v>0</v>
      </c>
      <c r="BL39" s="170">
        <f>SUMIFS(Masterlist!$T:$T,Masterlist!$AI:$AI,"&lt;="&amp;' Collected Account'!BL$21,Masterlist!$O:$O,' Collected Account'!$A39,Masterlist!$AL:$AL,' Collected Account'!$BJ$19)-BK39-BJ39</f>
        <v>0</v>
      </c>
      <c r="BM39" s="170">
        <f>SUMIFS(Masterlist!$T:$T,Masterlist!$AI:$AI,"&lt;="&amp;' Collected Account'!BM$21,Masterlist!$O:$O,' Collected Account'!$A39,Masterlist!$AL:$AL,' Collected Account'!$BJ$19)-BL39-BK39-BJ39</f>
        <v>0</v>
      </c>
      <c r="BN39" s="166">
        <f t="shared" si="12"/>
        <v>0</v>
      </c>
    </row>
    <row r="40" spans="1:66" s="10" customFormat="1" ht="15" customHeight="1">
      <c r="A40" s="164" t="s">
        <v>33</v>
      </c>
      <c r="B40" s="169">
        <f>SUMIFS(Masterlist!$T:$T,Masterlist!$AI:$AI,"&lt;="&amp;' Collected Account'!B$21,Masterlist!$O:$O,' Collected Account'!$A40)</f>
        <v>5531.3</v>
      </c>
      <c r="C40" s="170">
        <f>SUMIFS(Masterlist!$T:$T,Masterlist!$AI:$AI,"&lt;="&amp;' Collected Account'!C$21,Masterlist!$O:$O,' Collected Account'!$A40)-B40</f>
        <v>0</v>
      </c>
      <c r="D40" s="170">
        <f>SUMIFS(Masterlist!$T:$T,Masterlist!$AI:$AI,"&lt;="&amp;' Collected Account'!D$21,Masterlist!$O:$O,' Collected Account'!$A40)-C40-B40</f>
        <v>0</v>
      </c>
      <c r="E40" s="170">
        <f>SUMIFS(Masterlist!$T:$T,Masterlist!$AI:$AI,"&lt;="&amp;' Collected Account'!E$21,Masterlist!$O:$O,' Collected Account'!$A40)-D40-C40-B40</f>
        <v>0</v>
      </c>
      <c r="F40" s="166">
        <f t="shared" si="0"/>
        <v>5531.3</v>
      </c>
      <c r="G40" s="169">
        <f>SUMIFS(Masterlist!$T:$T,Masterlist!$AI:$AI,"&lt;="&amp;' Collected Account'!G$21,Masterlist!$O:$O,' Collected Account'!$A40,Masterlist!$AL:$AL,' Collected Account'!$G$19)</f>
        <v>0</v>
      </c>
      <c r="H40" s="170">
        <f>SUMIFS(Masterlist!$T:$T,Masterlist!$AI:$AI,"&lt;="&amp;' Collected Account'!H$21,Masterlist!$O:$O,' Collected Account'!$A40,Masterlist!$AL:$AL,' Collected Account'!$G$19)-G40</f>
        <v>0</v>
      </c>
      <c r="I40" s="170">
        <f>SUMIFS(Masterlist!$T:$T,Masterlist!$AI:$AI,"&lt;="&amp;' Collected Account'!I$21,Masterlist!$O:$O,' Collected Account'!$A40,Masterlist!$AL:$AL,' Collected Account'!$G$19)-H40-G40</f>
        <v>0</v>
      </c>
      <c r="J40" s="170">
        <f>SUMIFS(Masterlist!$T:$T,Masterlist!$AI:$AI,"&lt;="&amp;' Collected Account'!J$21,Masterlist!$O:$O,' Collected Account'!$A40,Masterlist!$AL:$AL,' Collected Account'!$G$19)-I40-H40-G40</f>
        <v>0</v>
      </c>
      <c r="K40" s="166">
        <f t="shared" si="1"/>
        <v>0</v>
      </c>
      <c r="L40" s="169">
        <f>SUMIFS(Masterlist!$T:$T,Masterlist!$AI:$AI,"&lt;="&amp;' Collected Account'!L$21,Masterlist!$O:$O,' Collected Account'!$A40,Masterlist!$AL:$AL,' Collected Account'!$L$19)</f>
        <v>0</v>
      </c>
      <c r="M40" s="170">
        <f>SUMIFS(Masterlist!$T:$T,Masterlist!$AI:$AI,"&lt;="&amp;' Collected Account'!M$21,Masterlist!$O:$O,' Collected Account'!$A40,Masterlist!$AL:$AL,' Collected Account'!$L$19)-L40</f>
        <v>0</v>
      </c>
      <c r="N40" s="170">
        <f>SUMIFS(Masterlist!$T:$T,Masterlist!$AI:$AI,"&lt;="&amp;' Collected Account'!N$21,Masterlist!$O:$O,' Collected Account'!$A40,Masterlist!$AL:$AL,' Collected Account'!$L$19)-M40-L40</f>
        <v>1015</v>
      </c>
      <c r="O40" s="170">
        <f>SUMIFS(Masterlist!$T:$T,Masterlist!$AI:$AI,"&lt;="&amp;' Collected Account'!O$21,Masterlist!$O:$O,' Collected Account'!$A40,Masterlist!$AL:$AL,' Collected Account'!$L$19)-N40-M40-L40</f>
        <v>0</v>
      </c>
      <c r="P40" s="166">
        <f t="shared" si="2"/>
        <v>1015</v>
      </c>
      <c r="Q40" s="169">
        <f>SUMIFS(Masterlist!$T:$T,Masterlist!$AI:$AI,"&lt;="&amp;' Collected Account'!Q$21,Masterlist!$O:$O,' Collected Account'!$A40,Masterlist!$AL:$AL,' Collected Account'!$Q$19)</f>
        <v>0</v>
      </c>
      <c r="R40" s="170">
        <f>SUMIFS(Masterlist!$T:$T,Masterlist!$AI:$AI,"&lt;="&amp;' Collected Account'!R$21,Masterlist!$O:$O,' Collected Account'!$A40,Masterlist!$AL:$AL,' Collected Account'!$Q$19)-Q40</f>
        <v>0</v>
      </c>
      <c r="S40" s="170">
        <f>SUMIFS(Masterlist!$T:$T,Masterlist!$AI:$AI,"&lt;="&amp;' Collected Account'!S$21,Masterlist!$O:$O,' Collected Account'!$A40,Masterlist!$AL:$AL,' Collected Account'!$Q$19)-R40-Q40</f>
        <v>0</v>
      </c>
      <c r="T40" s="170">
        <f>SUMIFS(Masterlist!$T:$T,Masterlist!$AI:$AI,"&lt;="&amp;' Collected Account'!T$21,Masterlist!$O:$O,' Collected Account'!$A40,Masterlist!$AL:$AL,' Collected Account'!$Q$19)-S40-R40-Q40</f>
        <v>590</v>
      </c>
      <c r="U40" s="166">
        <f t="shared" si="3"/>
        <v>590</v>
      </c>
      <c r="V40" s="169">
        <f>SUMIFS(Masterlist!$T:$T,Masterlist!$AI:$AI,"&lt;="&amp;' Collected Account'!V$21,Masterlist!$O:$O,' Collected Account'!$A40,Masterlist!$AL:$AL,' Collected Account'!$V$19)</f>
        <v>0</v>
      </c>
      <c r="W40" s="170">
        <f>SUMIFS(Masterlist!$T:$T,Masterlist!$AI:$AI,"&lt;="&amp;' Collected Account'!W$21,Masterlist!$O:$O,' Collected Account'!$A40,Masterlist!$AL:$AL,' Collected Account'!$V$19)-V40</f>
        <v>0</v>
      </c>
      <c r="X40" s="170">
        <f>SUMIFS(Masterlist!$T:$T,Masterlist!$AI:$AI,"&lt;="&amp;' Collected Account'!X$21,Masterlist!$O:$O,' Collected Account'!$A40,Masterlist!$AL:$AL,' Collected Account'!$V$19)-W40-V40</f>
        <v>0</v>
      </c>
      <c r="Y40" s="170">
        <f>SUMIFS(Masterlist!$T:$T,Masterlist!$AI:$AI,"&lt;="&amp;' Collected Account'!Y$21,Masterlist!$O:$O,' Collected Account'!$A40,Masterlist!$AL:$AL,' Collected Account'!$V$19)-X40-W40-V40</f>
        <v>5451</v>
      </c>
      <c r="Z40" s="166">
        <f t="shared" si="4"/>
        <v>5451</v>
      </c>
      <c r="AA40" s="169">
        <f>SUMIFS(Masterlist!$T:$T,Masterlist!$AI:$AI,"&lt;="&amp;' Collected Account'!AA$21,Masterlist!$O:$O,' Collected Account'!$A40,Masterlist!$AL:$AL,' Collected Account'!$AA$19)</f>
        <v>0</v>
      </c>
      <c r="AB40" s="170">
        <f>SUMIFS(Masterlist!$T:$T,Masterlist!$AI:$AI,"&lt;="&amp;' Collected Account'!AB$21,Masterlist!$O:$O,' Collected Account'!$A40,Masterlist!$AL:$AL,' Collected Account'!$AA$19)-AA40</f>
        <v>0</v>
      </c>
      <c r="AC40" s="170">
        <f>SUMIFS(Masterlist!$T:$T,Masterlist!$AI:$AI,"&lt;="&amp;' Collected Account'!AC$21,Masterlist!$O:$O,' Collected Account'!$A40,Masterlist!$AL:$AL,' Collected Account'!$AA$19)-AB40-AA40</f>
        <v>0</v>
      </c>
      <c r="AD40" s="170">
        <f>SUMIFS(Masterlist!$T:$T,Masterlist!$AI:$AI,"&lt;="&amp;' Collected Account'!AD$21,Masterlist!$O:$O,' Collected Account'!$A40,Masterlist!$AL:$AL,' Collected Account'!$AA$19)-AC40-AB40-AA40</f>
        <v>4837</v>
      </c>
      <c r="AE40" s="166">
        <f t="shared" si="5"/>
        <v>4837</v>
      </c>
      <c r="AF40" s="169">
        <f>SUMIFS(Masterlist!$T:$T,Masterlist!$AI:$AI,"&lt;="&amp;' Collected Account'!AF$21,Masterlist!$O:$O,' Collected Account'!$A40,Masterlist!$AL:$AL,' Collected Account'!$AF$19)</f>
        <v>0</v>
      </c>
      <c r="AG40" s="170">
        <f>SUMIFS(Masterlist!$T:$T,Masterlist!$AI:$AI,"&lt;="&amp;' Collected Account'!AG$21,Masterlist!$O:$O,' Collected Account'!$A40,Masterlist!$AL:$AL,' Collected Account'!$AF$19)-AF40</f>
        <v>0</v>
      </c>
      <c r="AH40" s="170">
        <f>SUMIFS(Masterlist!$T:$T,Masterlist!$AI:$AI,"&lt;="&amp;' Collected Account'!AH$21,Masterlist!$O:$O,' Collected Account'!$A40,Masterlist!$AL:$AL,' Collected Account'!$AF$19)-AG40-AF40</f>
        <v>0</v>
      </c>
      <c r="AI40" s="170">
        <f>SUMIFS(Masterlist!$T:$T,Masterlist!$AI:$AI,"&lt;="&amp;' Collected Account'!AI$21,Masterlist!$O:$O,' Collected Account'!$A40,Masterlist!$AL:$AL,' Collected Account'!$AF$19)-AH40-AG40-AF40</f>
        <v>2559</v>
      </c>
      <c r="AJ40" s="166">
        <f t="shared" si="6"/>
        <v>2559</v>
      </c>
      <c r="AK40" s="169">
        <f>SUMIFS(Masterlist!$T:$T,Masterlist!$AI:$AI,"&lt;="&amp;' Collected Account'!AK$21,Masterlist!$O:$O,' Collected Account'!$A40,Masterlist!$AL:$AL,' Collected Account'!$AK$19)</f>
        <v>0</v>
      </c>
      <c r="AL40" s="170">
        <f>SUMIFS(Masterlist!$T:$T,Masterlist!$AI:$AI,"&lt;="&amp;' Collected Account'!AL$21,Masterlist!$O:$O,' Collected Account'!$A40,Masterlist!$AL:$AL,' Collected Account'!$AK$19)-AK40</f>
        <v>0</v>
      </c>
      <c r="AM40" s="170">
        <f>SUMIFS(Masterlist!$T:$T,Masterlist!$AI:$AI,"&lt;="&amp;' Collected Account'!AM$21,Masterlist!$O:$O,' Collected Account'!$A40,Masterlist!$AL:$AL,' Collected Account'!$AK$19)-AL40-AK40</f>
        <v>0</v>
      </c>
      <c r="AN40" s="170">
        <f>SUMIFS(Masterlist!$T:$T,Masterlist!$AI:$AI,"&lt;="&amp;' Collected Account'!AN$21,Masterlist!$O:$O,' Collected Account'!$A40,Masterlist!$AL:$AL,' Collected Account'!$AK$19)-AM40-AL40-AK40</f>
        <v>4864</v>
      </c>
      <c r="AO40" s="166">
        <f t="shared" si="11"/>
        <v>4864</v>
      </c>
      <c r="AP40" s="169">
        <f>SUMIFS(Masterlist!$T:$T,Masterlist!$AI:$AI,"&lt;="&amp;' Collected Account'!AP$21,Masterlist!$O:$O,' Collected Account'!$A40,Masterlist!$AL:$AL,' Collected Account'!$AP$19)</f>
        <v>0</v>
      </c>
      <c r="AQ40" s="170">
        <f>SUMIFS(Masterlist!$T:$T,Masterlist!$AI:$AI,"&lt;="&amp;' Collected Account'!AQ$21,Masterlist!$O:$O,' Collected Account'!$A40,Masterlist!$AL:$AL,' Collected Account'!$AP$19)-AP40</f>
        <v>0</v>
      </c>
      <c r="AR40" s="170">
        <f>SUMIFS(Masterlist!$T:$T,Masterlist!$AI:$AI,"&lt;="&amp;' Collected Account'!AR$21,Masterlist!$O:$O,' Collected Account'!$A40,Masterlist!$AL:$AL,' Collected Account'!$AP$19)-AQ40-AP40</f>
        <v>0</v>
      </c>
      <c r="AS40" s="170">
        <f>SUMIFS(Masterlist!$T:$T,Masterlist!$AI:$AI,"&lt;="&amp;' Collected Account'!AS$21,Masterlist!$O:$O,' Collected Account'!$A40,Masterlist!$AL:$AL,' Collected Account'!$AP$19)-AR40-AQ40-AP40</f>
        <v>2243</v>
      </c>
      <c r="AT40" s="166">
        <f t="shared" si="7"/>
        <v>2243</v>
      </c>
      <c r="AU40" s="169">
        <f>SUMIFS(Masterlist!$T:$T,Masterlist!$AI:$AI,"&lt;="&amp;' Collected Account'!AU$21,Masterlist!$O:$O,' Collected Account'!$A40,Masterlist!$AL:$AL,' Collected Account'!$AU$19)</f>
        <v>0</v>
      </c>
      <c r="AV40" s="170">
        <f>SUMIFS(Masterlist!$T:$T,Masterlist!$AI:$AI,"&lt;="&amp;' Collected Account'!AV$21,Masterlist!$O:$O,' Collected Account'!$A40,Masterlist!$AL:$AL,' Collected Account'!$AU$19)-AU40</f>
        <v>0</v>
      </c>
      <c r="AW40" s="170">
        <f>SUMIFS(Masterlist!$T:$T,Masterlist!$AI:$AI,"&lt;="&amp;' Collected Account'!AW$21,Masterlist!$O:$O,' Collected Account'!$A40,Masterlist!$AL:$AL,' Collected Account'!$AU$19)-AV40-AU40</f>
        <v>0</v>
      </c>
      <c r="AX40" s="170">
        <f>SUMIFS(Masterlist!$T:$T,Masterlist!$AI:$AI,"&lt;="&amp;' Collected Account'!AX$21,Masterlist!$O:$O,' Collected Account'!$A40,Masterlist!$AL:$AL,' Collected Account'!$AU$19)-AW40-AV40-AU40</f>
        <v>1212</v>
      </c>
      <c r="AY40" s="166">
        <f t="shared" si="8"/>
        <v>1212</v>
      </c>
      <c r="AZ40" s="169">
        <f>SUMIFS(Masterlist!$T:$T,Masterlist!$AI:$AI,"&lt;="&amp;' Collected Account'!AZ$21,Masterlist!$O:$O,' Collected Account'!$A40,Masterlist!$AL:$AL,' Collected Account'!$AZ$19)</f>
        <v>0</v>
      </c>
      <c r="BA40" s="170">
        <f>SUMIFS(Masterlist!$T:$T,Masterlist!$AI:$AI,"&lt;="&amp;' Collected Account'!BA$21,Masterlist!$O:$O,' Collected Account'!$A40,Masterlist!$AL:$AL,' Collected Account'!$AZ$19)-AZ40</f>
        <v>0</v>
      </c>
      <c r="BB40" s="170">
        <f>SUMIFS(Masterlist!$T:$T,Masterlist!$AI:$AI,"&lt;="&amp;' Collected Account'!BB$21,Masterlist!$O:$O,' Collected Account'!$A40,Masterlist!$AL:$AL,' Collected Account'!$AZ$19)-BA40-AZ40</f>
        <v>0</v>
      </c>
      <c r="BC40" s="170">
        <f>SUMIFS(Masterlist!$T:$T,Masterlist!$AI:$AI,"&lt;="&amp;' Collected Account'!BC$21,Masterlist!$O:$O,' Collected Account'!$A40,Masterlist!$AL:$AL,' Collected Account'!$AZ$19)-BB40-BA40-AZ40</f>
        <v>2685</v>
      </c>
      <c r="BD40" s="166">
        <f t="shared" si="9"/>
        <v>2685</v>
      </c>
      <c r="BE40" s="169">
        <f>SUMIFS(Masterlist!$T:$T,Masterlist!$AI:$AI,"&lt;="&amp;' Collected Account'!BE$21,Masterlist!$O:$O,' Collected Account'!$A40,Masterlist!$AL:$AL,' Collected Account'!$BE$19)</f>
        <v>0</v>
      </c>
      <c r="BF40" s="170">
        <f>SUMIFS(Masterlist!$T:$T,Masterlist!$AI:$AI,"&lt;="&amp;' Collected Account'!BF$21,Masterlist!$O:$O,' Collected Account'!$A40,Masterlist!$AL:$AL,' Collected Account'!$BE$19)-BE40</f>
        <v>0</v>
      </c>
      <c r="BG40" s="170">
        <f>SUMIFS(Masterlist!$T:$T,Masterlist!$AI:$AI,"&lt;="&amp;' Collected Account'!BG$21,Masterlist!$O:$O,' Collected Account'!$A40,Masterlist!$AL:$AL,' Collected Account'!$BE$19)-BF40-BE40</f>
        <v>0</v>
      </c>
      <c r="BH40" s="170">
        <f>SUMIFS(Masterlist!$T:$T,Masterlist!$AI:$AI,"&lt;="&amp;' Collected Account'!BH$21,Masterlist!$O:$O,' Collected Account'!$A40,Masterlist!$AL:$AL,' Collected Account'!$BE$19)-BG40-BF40-BE40</f>
        <v>0</v>
      </c>
      <c r="BI40" s="166">
        <f t="shared" si="10"/>
        <v>0</v>
      </c>
      <c r="BJ40" s="169">
        <f>SUMIFS(Masterlist!$T:$T,Masterlist!$AI:$AI,"&lt;="&amp;' Collected Account'!BJ$21,Masterlist!$O:$O,' Collected Account'!$A40,Masterlist!$AL:$AL,' Collected Account'!$BJ$19)</f>
        <v>0</v>
      </c>
      <c r="BK40" s="185">
        <f>SUMIFS(Masterlist!$T:$T,Masterlist!$AI:$AI,"&lt;="&amp;' Collected Account'!BK$21,Masterlist!$O:$O,' Collected Account'!$A40,Masterlist!$AL:$AL,' Collected Account'!$BJ$19)-BJ40</f>
        <v>0</v>
      </c>
      <c r="BL40" s="170">
        <f>SUMIFS(Masterlist!$T:$T,Masterlist!$AI:$AI,"&lt;="&amp;' Collected Account'!BL$21,Masterlist!$O:$O,' Collected Account'!$A40,Masterlist!$AL:$AL,' Collected Account'!$BJ$19)-BK40-BJ40</f>
        <v>0</v>
      </c>
      <c r="BM40" s="170">
        <f>SUMIFS(Masterlist!$T:$T,Masterlist!$AI:$AI,"&lt;="&amp;' Collected Account'!BM$21,Masterlist!$O:$O,' Collected Account'!$A40,Masterlist!$AL:$AL,' Collected Account'!$BJ$19)-BL40-BK40-BJ40</f>
        <v>0</v>
      </c>
      <c r="BN40" s="166">
        <f t="shared" si="12"/>
        <v>0</v>
      </c>
    </row>
    <row r="41" spans="1:66" s="10" customFormat="1" ht="15" customHeight="1">
      <c r="A41" s="164" t="s">
        <v>36</v>
      </c>
      <c r="B41" s="169">
        <f>SUMIFS(Masterlist!$T:$T,Masterlist!$AI:$AI,"&lt;="&amp;' Collected Account'!B$21,Masterlist!$O:$O,' Collected Account'!$A41)</f>
        <v>8742.3299119212661</v>
      </c>
      <c r="C41" s="170">
        <f>SUMIFS(Masterlist!$T:$T,Masterlist!$AI:$AI,"&lt;="&amp;' Collected Account'!C$21,Masterlist!$O:$O,' Collected Account'!$A41)-B41</f>
        <v>0</v>
      </c>
      <c r="D41" s="170">
        <f>SUMIFS(Masterlist!$T:$T,Masterlist!$AI:$AI,"&lt;="&amp;' Collected Account'!D$21,Masterlist!$O:$O,' Collected Account'!$A41)-C41-B41</f>
        <v>0</v>
      </c>
      <c r="E41" s="170">
        <f>SUMIFS(Masterlist!$T:$T,Masterlist!$AI:$AI,"&lt;="&amp;' Collected Account'!E$21,Masterlist!$O:$O,' Collected Account'!$A41)-D41-C41-B41</f>
        <v>0</v>
      </c>
      <c r="F41" s="166">
        <f t="shared" si="0"/>
        <v>8742.3299119212661</v>
      </c>
      <c r="G41" s="169">
        <f>SUMIFS(Masterlist!$T:$T,Masterlist!$AI:$AI,"&lt;="&amp;' Collected Account'!G$21,Masterlist!$O:$O,' Collected Account'!$A41,Masterlist!$AL:$AL,' Collected Account'!$G$19)</f>
        <v>0</v>
      </c>
      <c r="H41" s="170">
        <f>SUMIFS(Masterlist!$T:$T,Masterlist!$AI:$AI,"&lt;="&amp;' Collected Account'!H$21,Masterlist!$O:$O,' Collected Account'!$A41,Masterlist!$AL:$AL,' Collected Account'!$G$19)-G41</f>
        <v>0</v>
      </c>
      <c r="I41" s="170">
        <f>SUMIFS(Masterlist!$T:$T,Masterlist!$AI:$AI,"&lt;="&amp;' Collected Account'!I$21,Masterlist!$O:$O,' Collected Account'!$A41,Masterlist!$AL:$AL,' Collected Account'!$G$19)-H41-G41</f>
        <v>0</v>
      </c>
      <c r="J41" s="170">
        <f>SUMIFS(Masterlist!$T:$T,Masterlist!$AI:$AI,"&lt;="&amp;' Collected Account'!J$21,Masterlist!$O:$O,' Collected Account'!$A41,Masterlist!$AL:$AL,' Collected Account'!$G$19)-I41-H41-G41</f>
        <v>0</v>
      </c>
      <c r="K41" s="166">
        <f t="shared" si="1"/>
        <v>0</v>
      </c>
      <c r="L41" s="169">
        <f>SUMIFS(Masterlist!$T:$T,Masterlist!$AI:$AI,"&lt;="&amp;' Collected Account'!L$21,Masterlist!$O:$O,' Collected Account'!$A41,Masterlist!$AL:$AL,' Collected Account'!$L$19)</f>
        <v>0</v>
      </c>
      <c r="M41" s="170">
        <f>SUMIFS(Masterlist!$T:$T,Masterlist!$AI:$AI,"&lt;="&amp;' Collected Account'!M$21,Masterlist!$O:$O,' Collected Account'!$A41,Masterlist!$AL:$AL,' Collected Account'!$L$19)-L41</f>
        <v>0</v>
      </c>
      <c r="N41" s="170">
        <f>SUMIFS(Masterlist!$T:$T,Masterlist!$AI:$AI,"&lt;="&amp;' Collected Account'!N$21,Masterlist!$O:$O,' Collected Account'!$A41,Masterlist!$AL:$AL,' Collected Account'!$L$19)-M41-L41</f>
        <v>0</v>
      </c>
      <c r="O41" s="170">
        <f>SUMIFS(Masterlist!$T:$T,Masterlist!$AI:$AI,"&lt;="&amp;' Collected Account'!O$21,Masterlist!$O:$O,' Collected Account'!$A41,Masterlist!$AL:$AL,' Collected Account'!$L$19)-N41-M41-L41</f>
        <v>0</v>
      </c>
      <c r="P41" s="166">
        <f t="shared" si="2"/>
        <v>0</v>
      </c>
      <c r="Q41" s="169">
        <f>SUMIFS(Masterlist!$T:$T,Masterlist!$AI:$AI,"&lt;="&amp;' Collected Account'!Q$21,Masterlist!$O:$O,' Collected Account'!$A41,Masterlist!$AL:$AL,' Collected Account'!$Q$19)</f>
        <v>0</v>
      </c>
      <c r="R41" s="170">
        <f>SUMIFS(Masterlist!$T:$T,Masterlist!$AI:$AI,"&lt;="&amp;' Collected Account'!R$21,Masterlist!$O:$O,' Collected Account'!$A41,Masterlist!$AL:$AL,' Collected Account'!$Q$19)-Q41</f>
        <v>0</v>
      </c>
      <c r="S41" s="170">
        <f>SUMIFS(Masterlist!$T:$T,Masterlist!$AI:$AI,"&lt;="&amp;' Collected Account'!S$21,Masterlist!$O:$O,' Collected Account'!$A41,Masterlist!$AL:$AL,' Collected Account'!$Q$19)-R41-Q41</f>
        <v>0</v>
      </c>
      <c r="T41" s="170">
        <f>SUMIFS(Masterlist!$T:$T,Masterlist!$AI:$AI,"&lt;="&amp;' Collected Account'!T$21,Masterlist!$O:$O,' Collected Account'!$A41,Masterlist!$AL:$AL,' Collected Account'!$Q$19)-S41-R41-Q41</f>
        <v>0</v>
      </c>
      <c r="U41" s="166">
        <f t="shared" si="3"/>
        <v>0</v>
      </c>
      <c r="V41" s="169">
        <f>SUMIFS(Masterlist!$T:$T,Masterlist!$AI:$AI,"&lt;="&amp;' Collected Account'!V$21,Masterlist!$O:$O,' Collected Account'!$A41,Masterlist!$AL:$AL,' Collected Account'!$V$19)</f>
        <v>0</v>
      </c>
      <c r="W41" s="170">
        <f>SUMIFS(Masterlist!$T:$T,Masterlist!$AI:$AI,"&lt;="&amp;' Collected Account'!W$21,Masterlist!$O:$O,' Collected Account'!$A41,Masterlist!$AL:$AL,' Collected Account'!$V$19)-V41</f>
        <v>0</v>
      </c>
      <c r="X41" s="170">
        <f>SUMIFS(Masterlist!$T:$T,Masterlist!$AI:$AI,"&lt;="&amp;' Collected Account'!X$21,Masterlist!$O:$O,' Collected Account'!$A41,Masterlist!$AL:$AL,' Collected Account'!$V$19)-W41-V41</f>
        <v>0</v>
      </c>
      <c r="Y41" s="170">
        <f>SUMIFS(Masterlist!$T:$T,Masterlist!$AI:$AI,"&lt;="&amp;' Collected Account'!Y$21,Masterlist!$O:$O,' Collected Account'!$A41,Masterlist!$AL:$AL,' Collected Account'!$V$19)-X41-W41-V41</f>
        <v>0</v>
      </c>
      <c r="Z41" s="166">
        <f t="shared" si="4"/>
        <v>0</v>
      </c>
      <c r="AA41" s="169">
        <f>SUMIFS(Masterlist!$T:$T,Masterlist!$AI:$AI,"&lt;="&amp;' Collected Account'!AA$21,Masterlist!$O:$O,' Collected Account'!$A41,Masterlist!$AL:$AL,' Collected Account'!$AA$19)</f>
        <v>1350</v>
      </c>
      <c r="AB41" s="170">
        <f>SUMIFS(Masterlist!$T:$T,Masterlist!$AI:$AI,"&lt;="&amp;' Collected Account'!AB$21,Masterlist!$O:$O,' Collected Account'!$A41,Masterlist!$AL:$AL,' Collected Account'!$AA$19)-AA41</f>
        <v>0</v>
      </c>
      <c r="AC41" s="170">
        <f>SUMIFS(Masterlist!$T:$T,Masterlist!$AI:$AI,"&lt;="&amp;' Collected Account'!AC$21,Masterlist!$O:$O,' Collected Account'!$A41,Masterlist!$AL:$AL,' Collected Account'!$AA$19)-AB41-AA41</f>
        <v>0</v>
      </c>
      <c r="AD41" s="170">
        <f>SUMIFS(Masterlist!$T:$T,Masterlist!$AI:$AI,"&lt;="&amp;' Collected Account'!AD$21,Masterlist!$O:$O,' Collected Account'!$A41,Masterlist!$AL:$AL,' Collected Account'!$AA$19)-AC41-AB41-AA41</f>
        <v>0</v>
      </c>
      <c r="AE41" s="166">
        <f t="shared" si="5"/>
        <v>1350</v>
      </c>
      <c r="AF41" s="169">
        <f>SUMIFS(Masterlist!$T:$T,Masterlist!$AI:$AI,"&lt;="&amp;' Collected Account'!AF$21,Masterlist!$O:$O,' Collected Account'!$A41,Masterlist!$AL:$AL,' Collected Account'!$AF$19)</f>
        <v>0</v>
      </c>
      <c r="AG41" s="170">
        <f>SUMIFS(Masterlist!$T:$T,Masterlist!$AI:$AI,"&lt;="&amp;' Collected Account'!AG$21,Masterlist!$O:$O,' Collected Account'!$A41,Masterlist!$AL:$AL,' Collected Account'!$AF$19)-AF41</f>
        <v>0</v>
      </c>
      <c r="AH41" s="170">
        <f>SUMIFS(Masterlist!$T:$T,Masterlist!$AI:$AI,"&lt;="&amp;' Collected Account'!AH$21,Masterlist!$O:$O,' Collected Account'!$A41,Masterlist!$AL:$AL,' Collected Account'!$AF$19)-AG41-AF41</f>
        <v>0</v>
      </c>
      <c r="AI41" s="170">
        <f>SUMIFS(Masterlist!$T:$T,Masterlist!$AI:$AI,"&lt;="&amp;' Collected Account'!AI$21,Masterlist!$O:$O,' Collected Account'!$A41,Masterlist!$AL:$AL,' Collected Account'!$AF$19)-AH41-AG41-AF41</f>
        <v>0</v>
      </c>
      <c r="AJ41" s="166">
        <f t="shared" si="6"/>
        <v>0</v>
      </c>
      <c r="AK41" s="169">
        <f>SUMIFS(Masterlist!$T:$T,Masterlist!$AI:$AI,"&lt;="&amp;' Collected Account'!AK$21,Masterlist!$O:$O,' Collected Account'!$A41,Masterlist!$AL:$AL,' Collected Account'!$AK$19)</f>
        <v>0</v>
      </c>
      <c r="AL41" s="170">
        <f>SUMIFS(Masterlist!$T:$T,Masterlist!$AI:$AI,"&lt;="&amp;' Collected Account'!AL$21,Masterlist!$O:$O,' Collected Account'!$A41,Masterlist!$AL:$AL,' Collected Account'!$AK$19)-AK41</f>
        <v>0</v>
      </c>
      <c r="AM41" s="170">
        <f>SUMIFS(Masterlist!$T:$T,Masterlist!$AI:$AI,"&lt;="&amp;' Collected Account'!AM$21,Masterlist!$O:$O,' Collected Account'!$A41,Masterlist!$AL:$AL,' Collected Account'!$AK$19)-AL41-AK41</f>
        <v>0</v>
      </c>
      <c r="AN41" s="170">
        <f>SUMIFS(Masterlist!$T:$T,Masterlist!$AI:$AI,"&lt;="&amp;' Collected Account'!AN$21,Masterlist!$O:$O,' Collected Account'!$A41,Masterlist!$AL:$AL,' Collected Account'!$AK$19)-AM41-AL41-AK41</f>
        <v>0</v>
      </c>
      <c r="AO41" s="166">
        <f t="shared" si="11"/>
        <v>0</v>
      </c>
      <c r="AP41" s="169">
        <f>SUMIFS(Masterlist!$T:$T,Masterlist!$AI:$AI,"&lt;="&amp;' Collected Account'!AP$21,Masterlist!$O:$O,' Collected Account'!$A41,Masterlist!$AL:$AL,' Collected Account'!$AP$19)</f>
        <v>320</v>
      </c>
      <c r="AQ41" s="170">
        <f>SUMIFS(Masterlist!$T:$T,Masterlist!$AI:$AI,"&lt;="&amp;' Collected Account'!AQ$21,Masterlist!$O:$O,' Collected Account'!$A41,Masterlist!$AL:$AL,' Collected Account'!$AP$19)-AP41</f>
        <v>0</v>
      </c>
      <c r="AR41" s="170">
        <f>SUMIFS(Masterlist!$T:$T,Masterlist!$AI:$AI,"&lt;="&amp;' Collected Account'!AR$21,Masterlist!$O:$O,' Collected Account'!$A41,Masterlist!$AL:$AL,' Collected Account'!$AP$19)-AQ41-AP41</f>
        <v>0</v>
      </c>
      <c r="AS41" s="170">
        <f>SUMIFS(Masterlist!$T:$T,Masterlist!$AI:$AI,"&lt;="&amp;' Collected Account'!AS$21,Masterlist!$O:$O,' Collected Account'!$A41,Masterlist!$AL:$AL,' Collected Account'!$AP$19)-AR41-AQ41-AP41</f>
        <v>0</v>
      </c>
      <c r="AT41" s="166">
        <f t="shared" si="7"/>
        <v>320</v>
      </c>
      <c r="AU41" s="169">
        <f>SUMIFS(Masterlist!$T:$T,Masterlist!$AI:$AI,"&lt;="&amp;' Collected Account'!AU$21,Masterlist!$O:$O,' Collected Account'!$A41,Masterlist!$AL:$AL,' Collected Account'!$AU$19)</f>
        <v>0</v>
      </c>
      <c r="AV41" s="170">
        <f>SUMIFS(Masterlist!$T:$T,Masterlist!$AI:$AI,"&lt;="&amp;' Collected Account'!AV$21,Masterlist!$O:$O,' Collected Account'!$A41,Masterlist!$AL:$AL,' Collected Account'!$AU$19)-AU41</f>
        <v>0</v>
      </c>
      <c r="AW41" s="170">
        <f>SUMIFS(Masterlist!$T:$T,Masterlist!$AI:$AI,"&lt;="&amp;' Collected Account'!AW$21,Masterlist!$O:$O,' Collected Account'!$A41,Masterlist!$AL:$AL,' Collected Account'!$AU$19)-AV41-AU41</f>
        <v>0</v>
      </c>
      <c r="AX41" s="170">
        <f>SUMIFS(Masterlist!$T:$T,Masterlist!$AI:$AI,"&lt;="&amp;' Collected Account'!AX$21,Masterlist!$O:$O,' Collected Account'!$A41,Masterlist!$AL:$AL,' Collected Account'!$AU$19)-AW41-AV41-AU41</f>
        <v>0</v>
      </c>
      <c r="AY41" s="166">
        <f t="shared" si="8"/>
        <v>0</v>
      </c>
      <c r="AZ41" s="169">
        <f>SUMIFS(Masterlist!$T:$T,Masterlist!$AI:$AI,"&lt;="&amp;' Collected Account'!AZ$21,Masterlist!$O:$O,' Collected Account'!$A41,Masterlist!$AL:$AL,' Collected Account'!$AZ$19)</f>
        <v>0</v>
      </c>
      <c r="BA41" s="170">
        <f>SUMIFS(Masterlist!$T:$T,Masterlist!$AI:$AI,"&lt;="&amp;' Collected Account'!BA$21,Masterlist!$O:$O,' Collected Account'!$A41,Masterlist!$AL:$AL,' Collected Account'!$AZ$19)-AZ41</f>
        <v>0</v>
      </c>
      <c r="BB41" s="170">
        <f>SUMIFS(Masterlist!$T:$T,Masterlist!$AI:$AI,"&lt;="&amp;' Collected Account'!BB$21,Masterlist!$O:$O,' Collected Account'!$A41,Masterlist!$AL:$AL,' Collected Account'!$AZ$19)-BA41-AZ41</f>
        <v>0</v>
      </c>
      <c r="BC41" s="170">
        <f>SUMIFS(Masterlist!$T:$T,Masterlist!$AI:$AI,"&lt;="&amp;' Collected Account'!BC$21,Masterlist!$O:$O,' Collected Account'!$A41,Masterlist!$AL:$AL,' Collected Account'!$AZ$19)-BB41-BA41-AZ41</f>
        <v>0</v>
      </c>
      <c r="BD41" s="166">
        <f t="shared" si="9"/>
        <v>0</v>
      </c>
      <c r="BE41" s="169">
        <f>SUMIFS(Masterlist!$T:$T,Masterlist!$AI:$AI,"&lt;="&amp;' Collected Account'!BE$21,Masterlist!$O:$O,' Collected Account'!$A41,Masterlist!$AL:$AL,' Collected Account'!$BE$19)</f>
        <v>0</v>
      </c>
      <c r="BF41" s="170">
        <f>SUMIFS(Masterlist!$T:$T,Masterlist!$AI:$AI,"&lt;="&amp;' Collected Account'!BF$21,Masterlist!$O:$O,' Collected Account'!$A41,Masterlist!$AL:$AL,' Collected Account'!$BE$19)-BE41</f>
        <v>0</v>
      </c>
      <c r="BG41" s="170">
        <f>SUMIFS(Masterlist!$T:$T,Masterlist!$AI:$AI,"&lt;="&amp;' Collected Account'!BG$21,Masterlist!$O:$O,' Collected Account'!$A41,Masterlist!$AL:$AL,' Collected Account'!$BE$19)-BF41-BE41</f>
        <v>0</v>
      </c>
      <c r="BH41" s="170">
        <f>SUMIFS(Masterlist!$T:$T,Masterlist!$AI:$AI,"&lt;="&amp;' Collected Account'!BH$21,Masterlist!$O:$O,' Collected Account'!$A41,Masterlist!$AL:$AL,' Collected Account'!$BE$19)-BG41-BF41-BE41</f>
        <v>0</v>
      </c>
      <c r="BI41" s="166">
        <f t="shared" si="10"/>
        <v>0</v>
      </c>
      <c r="BJ41" s="169">
        <f>SUMIFS(Masterlist!$T:$T,Masterlist!$AI:$AI,"&lt;="&amp;' Collected Account'!BJ$21,Masterlist!$O:$O,' Collected Account'!$A41,Masterlist!$AL:$AL,' Collected Account'!$BJ$19)</f>
        <v>0</v>
      </c>
      <c r="BK41" s="185">
        <f>SUMIFS(Masterlist!$T:$T,Masterlist!$AI:$AI,"&lt;="&amp;' Collected Account'!BK$21,Masterlist!$O:$O,' Collected Account'!$A41,Masterlist!$AL:$AL,' Collected Account'!$BJ$19)-BJ41</f>
        <v>0</v>
      </c>
      <c r="BL41" s="170">
        <f>SUMIFS(Masterlist!$T:$T,Masterlist!$AI:$AI,"&lt;="&amp;' Collected Account'!BL$21,Masterlist!$O:$O,' Collected Account'!$A41,Masterlist!$AL:$AL,' Collected Account'!$BJ$19)-BK41-BJ41</f>
        <v>0</v>
      </c>
      <c r="BM41" s="170">
        <f>SUMIFS(Masterlist!$T:$T,Masterlist!$AI:$AI,"&lt;="&amp;' Collected Account'!BM$21,Masterlist!$O:$O,' Collected Account'!$A41,Masterlist!$AL:$AL,' Collected Account'!$BJ$19)-BL41-BK41-BJ41</f>
        <v>0</v>
      </c>
      <c r="BN41" s="166">
        <f t="shared" si="12"/>
        <v>0</v>
      </c>
    </row>
    <row r="42" spans="1:66" s="10" customFormat="1" ht="15" customHeight="1">
      <c r="A42" s="164" t="s">
        <v>41</v>
      </c>
      <c r="B42" s="169">
        <f>SUMIFS(Masterlist!$T:$T,Masterlist!$AI:$AI,"&lt;="&amp;' Collected Account'!B$21,Masterlist!$O:$O,' Collected Account'!$A42)</f>
        <v>759</v>
      </c>
      <c r="C42" s="170">
        <f>SUMIFS(Masterlist!$T:$T,Masterlist!$AI:$AI,"&lt;="&amp;' Collected Account'!C$21,Masterlist!$O:$O,' Collected Account'!$A42)-B42</f>
        <v>0</v>
      </c>
      <c r="D42" s="170">
        <f>SUMIFS(Masterlist!$T:$T,Masterlist!$AI:$AI,"&lt;="&amp;' Collected Account'!D$21,Masterlist!$O:$O,' Collected Account'!$A42)-C42-B42</f>
        <v>0</v>
      </c>
      <c r="E42" s="170">
        <f>SUMIFS(Masterlist!$T:$T,Masterlist!$AI:$AI,"&lt;="&amp;' Collected Account'!E$21,Masterlist!$O:$O,' Collected Account'!$A42)-D42-C42-B42</f>
        <v>0</v>
      </c>
      <c r="F42" s="166">
        <f t="shared" si="0"/>
        <v>759</v>
      </c>
      <c r="G42" s="169">
        <f>SUMIFS(Masterlist!$T:$T,Masterlist!$AI:$AI,"&lt;="&amp;' Collected Account'!G$21,Masterlist!$O:$O,' Collected Account'!$A42,Masterlist!$AL:$AL,' Collected Account'!$G$19)</f>
        <v>0</v>
      </c>
      <c r="H42" s="170">
        <f>SUMIFS(Masterlist!$T:$T,Masterlist!$AI:$AI,"&lt;="&amp;' Collected Account'!H$21,Masterlist!$O:$O,' Collected Account'!$A42,Masterlist!$AL:$AL,' Collected Account'!$G$19)-G42</f>
        <v>0</v>
      </c>
      <c r="I42" s="170">
        <f>SUMIFS(Masterlist!$T:$T,Masterlist!$AI:$AI,"&lt;="&amp;' Collected Account'!I$21,Masterlist!$O:$O,' Collected Account'!$A42,Masterlist!$AL:$AL,' Collected Account'!$G$19)-H42-G42</f>
        <v>0</v>
      </c>
      <c r="J42" s="170">
        <f>SUMIFS(Masterlist!$T:$T,Masterlist!$AI:$AI,"&lt;="&amp;' Collected Account'!J$21,Masterlist!$O:$O,' Collected Account'!$A42,Masterlist!$AL:$AL,' Collected Account'!$G$19)-I42-H42-G42</f>
        <v>735</v>
      </c>
      <c r="K42" s="166">
        <f t="shared" si="1"/>
        <v>735</v>
      </c>
      <c r="L42" s="169">
        <f>SUMIFS(Masterlist!$T:$T,Masterlist!$AI:$AI,"&lt;="&amp;' Collected Account'!L$21,Masterlist!$O:$O,' Collected Account'!$A42,Masterlist!$AL:$AL,' Collected Account'!$L$19)</f>
        <v>0</v>
      </c>
      <c r="M42" s="170">
        <f>SUMIFS(Masterlist!$T:$T,Masterlist!$AI:$AI,"&lt;="&amp;' Collected Account'!M$21,Masterlist!$O:$O,' Collected Account'!$A42,Masterlist!$AL:$AL,' Collected Account'!$L$19)-L42</f>
        <v>0</v>
      </c>
      <c r="N42" s="170">
        <f>SUMIFS(Masterlist!$T:$T,Masterlist!$AI:$AI,"&lt;="&amp;' Collected Account'!N$21,Masterlist!$O:$O,' Collected Account'!$A42,Masterlist!$AL:$AL,' Collected Account'!$L$19)-M42-L42</f>
        <v>0</v>
      </c>
      <c r="O42" s="170">
        <f>SUMIFS(Masterlist!$T:$T,Masterlist!$AI:$AI,"&lt;="&amp;' Collected Account'!O$21,Masterlist!$O:$O,' Collected Account'!$A42,Masterlist!$AL:$AL,' Collected Account'!$L$19)-N42-M42-L42</f>
        <v>0</v>
      </c>
      <c r="P42" s="166">
        <f t="shared" si="2"/>
        <v>0</v>
      </c>
      <c r="Q42" s="169">
        <f>SUMIFS(Masterlist!$T:$T,Masterlist!$AI:$AI,"&lt;="&amp;' Collected Account'!Q$21,Masterlist!$O:$O,' Collected Account'!$A42,Masterlist!$AL:$AL,' Collected Account'!$Q$19)</f>
        <v>0</v>
      </c>
      <c r="R42" s="170">
        <f>SUMIFS(Masterlist!$T:$T,Masterlist!$AI:$AI,"&lt;="&amp;' Collected Account'!R$21,Masterlist!$O:$O,' Collected Account'!$A42,Masterlist!$AL:$AL,' Collected Account'!$Q$19)-Q42</f>
        <v>0</v>
      </c>
      <c r="S42" s="170">
        <f>SUMIFS(Masterlist!$T:$T,Masterlist!$AI:$AI,"&lt;="&amp;' Collected Account'!S$21,Masterlist!$O:$O,' Collected Account'!$A42,Masterlist!$AL:$AL,' Collected Account'!$Q$19)-R42-Q42</f>
        <v>0</v>
      </c>
      <c r="T42" s="170">
        <f>SUMIFS(Masterlist!$T:$T,Masterlist!$AI:$AI,"&lt;="&amp;' Collected Account'!T$21,Masterlist!$O:$O,' Collected Account'!$A42,Masterlist!$AL:$AL,' Collected Account'!$Q$19)-S42-R42-Q42</f>
        <v>0</v>
      </c>
      <c r="U42" s="166">
        <f t="shared" si="3"/>
        <v>0</v>
      </c>
      <c r="V42" s="169">
        <f>SUMIFS(Masterlist!$T:$T,Masterlist!$AI:$AI,"&lt;="&amp;' Collected Account'!V$21,Masterlist!$O:$O,' Collected Account'!$A42,Masterlist!$AL:$AL,' Collected Account'!$V$19)</f>
        <v>0</v>
      </c>
      <c r="W42" s="170">
        <f>SUMIFS(Masterlist!$T:$T,Masterlist!$AI:$AI,"&lt;="&amp;' Collected Account'!W$21,Masterlist!$O:$O,' Collected Account'!$A42,Masterlist!$AL:$AL,' Collected Account'!$V$19)-V42</f>
        <v>0</v>
      </c>
      <c r="X42" s="170">
        <f>SUMIFS(Masterlist!$T:$T,Masterlist!$AI:$AI,"&lt;="&amp;' Collected Account'!X$21,Masterlist!$O:$O,' Collected Account'!$A42,Masterlist!$AL:$AL,' Collected Account'!$V$19)-W42-V42</f>
        <v>0</v>
      </c>
      <c r="Y42" s="170">
        <f>SUMIFS(Masterlist!$T:$T,Masterlist!$AI:$AI,"&lt;="&amp;' Collected Account'!Y$21,Masterlist!$O:$O,' Collected Account'!$A42,Masterlist!$AL:$AL,' Collected Account'!$V$19)-X42-W42-V42</f>
        <v>480</v>
      </c>
      <c r="Z42" s="166">
        <f t="shared" si="4"/>
        <v>480</v>
      </c>
      <c r="AA42" s="169">
        <f>SUMIFS(Masterlist!$T:$T,Masterlist!$AI:$AI,"&lt;="&amp;' Collected Account'!AA$21,Masterlist!$O:$O,' Collected Account'!$A42,Masterlist!$AL:$AL,' Collected Account'!$AA$19)</f>
        <v>0</v>
      </c>
      <c r="AB42" s="170">
        <f>SUMIFS(Masterlist!$T:$T,Masterlist!$AI:$AI,"&lt;="&amp;' Collected Account'!AB$21,Masterlist!$O:$O,' Collected Account'!$A42,Masterlist!$AL:$AL,' Collected Account'!$AA$19)-AA42</f>
        <v>0</v>
      </c>
      <c r="AC42" s="170">
        <f>SUMIFS(Masterlist!$T:$T,Masterlist!$AI:$AI,"&lt;="&amp;' Collected Account'!AC$21,Masterlist!$O:$O,' Collected Account'!$A42,Masterlist!$AL:$AL,' Collected Account'!$AA$19)-AB42-AA42</f>
        <v>0</v>
      </c>
      <c r="AD42" s="170">
        <f>SUMIFS(Masterlist!$T:$T,Masterlist!$AI:$AI,"&lt;="&amp;' Collected Account'!AD$21,Masterlist!$O:$O,' Collected Account'!$A42,Masterlist!$AL:$AL,' Collected Account'!$AA$19)-AC42-AB42-AA42</f>
        <v>0</v>
      </c>
      <c r="AE42" s="166">
        <f t="shared" si="5"/>
        <v>0</v>
      </c>
      <c r="AF42" s="169">
        <f>SUMIFS(Masterlist!$T:$T,Masterlist!$AI:$AI,"&lt;="&amp;' Collected Account'!AF$21,Masterlist!$O:$O,' Collected Account'!$A42,Masterlist!$AL:$AL,' Collected Account'!$AF$19)</f>
        <v>0</v>
      </c>
      <c r="AG42" s="170">
        <f>SUMIFS(Masterlist!$T:$T,Masterlist!$AI:$AI,"&lt;="&amp;' Collected Account'!AG$21,Masterlist!$O:$O,' Collected Account'!$A42,Masterlist!$AL:$AL,' Collected Account'!$AF$19)-AF42</f>
        <v>0</v>
      </c>
      <c r="AH42" s="170">
        <f>SUMIFS(Masterlist!$T:$T,Masterlist!$AI:$AI,"&lt;="&amp;' Collected Account'!AH$21,Masterlist!$O:$O,' Collected Account'!$A42,Masterlist!$AL:$AL,' Collected Account'!$AF$19)-AG42-AF42</f>
        <v>0</v>
      </c>
      <c r="AI42" s="170">
        <f>SUMIFS(Masterlist!$T:$T,Masterlist!$AI:$AI,"&lt;="&amp;' Collected Account'!AI$21,Masterlist!$O:$O,' Collected Account'!$A42,Masterlist!$AL:$AL,' Collected Account'!$AF$19)-AH42-AG42-AF42</f>
        <v>0</v>
      </c>
      <c r="AJ42" s="166">
        <f t="shared" si="6"/>
        <v>0</v>
      </c>
      <c r="AK42" s="169">
        <f>SUMIFS(Masterlist!$T:$T,Masterlist!$AI:$AI,"&lt;="&amp;' Collected Account'!AK$21,Masterlist!$O:$O,' Collected Account'!$A42,Masterlist!$AL:$AL,' Collected Account'!$AK$19)</f>
        <v>0</v>
      </c>
      <c r="AL42" s="170">
        <f>SUMIFS(Masterlist!$T:$T,Masterlist!$AI:$AI,"&lt;="&amp;' Collected Account'!AL$21,Masterlist!$O:$O,' Collected Account'!$A42,Masterlist!$AL:$AL,' Collected Account'!$AK$19)-AK42</f>
        <v>0</v>
      </c>
      <c r="AM42" s="170">
        <f>SUMIFS(Masterlist!$T:$T,Masterlist!$AI:$AI,"&lt;="&amp;' Collected Account'!AM$21,Masterlist!$O:$O,' Collected Account'!$A42,Masterlist!$AL:$AL,' Collected Account'!$AK$19)-AL42-AK42</f>
        <v>0</v>
      </c>
      <c r="AN42" s="170">
        <f>SUMIFS(Masterlist!$T:$T,Masterlist!$AI:$AI,"&lt;="&amp;' Collected Account'!AN$21,Masterlist!$O:$O,' Collected Account'!$A42,Masterlist!$AL:$AL,' Collected Account'!$AK$19)-AM42-AL42-AK42</f>
        <v>0</v>
      </c>
      <c r="AO42" s="166">
        <f t="shared" si="11"/>
        <v>0</v>
      </c>
      <c r="AP42" s="169">
        <f>SUMIFS(Masterlist!$T:$T,Masterlist!$AI:$AI,"&lt;="&amp;' Collected Account'!AP$21,Masterlist!$O:$O,' Collected Account'!$A42,Masterlist!$AL:$AL,' Collected Account'!$AP$19)</f>
        <v>0</v>
      </c>
      <c r="AQ42" s="170">
        <f>SUMIFS(Masterlist!$T:$T,Masterlist!$AI:$AI,"&lt;="&amp;' Collected Account'!AQ$21,Masterlist!$O:$O,' Collected Account'!$A42,Masterlist!$AL:$AL,' Collected Account'!$AP$19)-AP42</f>
        <v>0</v>
      </c>
      <c r="AR42" s="170">
        <f>SUMIFS(Masterlist!$T:$T,Masterlist!$AI:$AI,"&lt;="&amp;' Collected Account'!AR$21,Masterlist!$O:$O,' Collected Account'!$A42,Masterlist!$AL:$AL,' Collected Account'!$AP$19)-AQ42-AP42</f>
        <v>0</v>
      </c>
      <c r="AS42" s="170">
        <f>SUMIFS(Masterlist!$T:$T,Masterlist!$AI:$AI,"&lt;="&amp;' Collected Account'!AS$21,Masterlist!$O:$O,' Collected Account'!$A42,Masterlist!$AL:$AL,' Collected Account'!$AP$19)-AR42-AQ42-AP42</f>
        <v>0</v>
      </c>
      <c r="AT42" s="166">
        <f t="shared" si="7"/>
        <v>0</v>
      </c>
      <c r="AU42" s="169">
        <f>SUMIFS(Masterlist!$T:$T,Masterlist!$AI:$AI,"&lt;="&amp;' Collected Account'!AU$21,Masterlist!$O:$O,' Collected Account'!$A42,Masterlist!$AL:$AL,' Collected Account'!$AU$19)</f>
        <v>0</v>
      </c>
      <c r="AV42" s="170">
        <f>SUMIFS(Masterlist!$T:$T,Masterlist!$AI:$AI,"&lt;="&amp;' Collected Account'!AV$21,Masterlist!$O:$O,' Collected Account'!$A42,Masterlist!$AL:$AL,' Collected Account'!$AU$19)-AU42</f>
        <v>0</v>
      </c>
      <c r="AW42" s="170">
        <f>SUMIFS(Masterlist!$T:$T,Masterlist!$AI:$AI,"&lt;="&amp;' Collected Account'!AW$21,Masterlist!$O:$O,' Collected Account'!$A42,Masterlist!$AL:$AL,' Collected Account'!$AU$19)-AV42-AU42</f>
        <v>0</v>
      </c>
      <c r="AX42" s="170">
        <f>SUMIFS(Masterlist!$T:$T,Masterlist!$AI:$AI,"&lt;="&amp;' Collected Account'!AX$21,Masterlist!$O:$O,' Collected Account'!$A42,Masterlist!$AL:$AL,' Collected Account'!$AU$19)-AW42-AV42-AU42</f>
        <v>0</v>
      </c>
      <c r="AY42" s="166">
        <f t="shared" si="8"/>
        <v>0</v>
      </c>
      <c r="AZ42" s="169">
        <f>SUMIFS(Masterlist!$T:$T,Masterlist!$AI:$AI,"&lt;="&amp;' Collected Account'!AZ$21,Masterlist!$O:$O,' Collected Account'!$A42,Masterlist!$AL:$AL,' Collected Account'!$AZ$19)</f>
        <v>0</v>
      </c>
      <c r="BA42" s="170">
        <f>SUMIFS(Masterlist!$T:$T,Masterlist!$AI:$AI,"&lt;="&amp;' Collected Account'!BA$21,Masterlist!$O:$O,' Collected Account'!$A42,Masterlist!$AL:$AL,' Collected Account'!$AZ$19)-AZ42</f>
        <v>0</v>
      </c>
      <c r="BB42" s="170">
        <f>SUMIFS(Masterlist!$T:$T,Masterlist!$AI:$AI,"&lt;="&amp;' Collected Account'!BB$21,Masterlist!$O:$O,' Collected Account'!$A42,Masterlist!$AL:$AL,' Collected Account'!$AZ$19)-BA42-AZ42</f>
        <v>0</v>
      </c>
      <c r="BC42" s="170">
        <f>SUMIFS(Masterlist!$T:$T,Masterlist!$AI:$AI,"&lt;="&amp;' Collected Account'!BC$21,Masterlist!$O:$O,' Collected Account'!$A42,Masterlist!$AL:$AL,' Collected Account'!$AZ$19)-BB42-BA42-AZ42</f>
        <v>0</v>
      </c>
      <c r="BD42" s="166">
        <f t="shared" si="9"/>
        <v>0</v>
      </c>
      <c r="BE42" s="169">
        <f>SUMIFS(Masterlist!$T:$T,Masterlist!$AI:$AI,"&lt;="&amp;' Collected Account'!BE$21,Masterlist!$O:$O,' Collected Account'!$A42,Masterlist!$AL:$AL,' Collected Account'!$BE$19)</f>
        <v>0</v>
      </c>
      <c r="BF42" s="170">
        <f>SUMIFS(Masterlist!$T:$T,Masterlist!$AI:$AI,"&lt;="&amp;' Collected Account'!BF$21,Masterlist!$O:$O,' Collected Account'!$A42,Masterlist!$AL:$AL,' Collected Account'!$BE$19)-BE42</f>
        <v>0</v>
      </c>
      <c r="BG42" s="170">
        <f>SUMIFS(Masterlist!$T:$T,Masterlist!$AI:$AI,"&lt;="&amp;' Collected Account'!BG$21,Masterlist!$O:$O,' Collected Account'!$A42,Masterlist!$AL:$AL,' Collected Account'!$BE$19)-BF42-BE42</f>
        <v>0</v>
      </c>
      <c r="BH42" s="170">
        <f>SUMIFS(Masterlist!$T:$T,Masterlist!$AI:$AI,"&lt;="&amp;' Collected Account'!BH$21,Masterlist!$O:$O,' Collected Account'!$A42,Masterlist!$AL:$AL,' Collected Account'!$BE$19)-BG42-BF42-BE42</f>
        <v>0</v>
      </c>
      <c r="BI42" s="166">
        <f t="shared" si="10"/>
        <v>0</v>
      </c>
      <c r="BJ42" s="169">
        <f>SUMIFS(Masterlist!$T:$T,Masterlist!$AI:$AI,"&lt;="&amp;' Collected Account'!BJ$21,Masterlist!$O:$O,' Collected Account'!$A42,Masterlist!$AL:$AL,' Collected Account'!$BJ$19)</f>
        <v>0</v>
      </c>
      <c r="BK42" s="185">
        <f>SUMIFS(Masterlist!$T:$T,Masterlist!$AI:$AI,"&lt;="&amp;' Collected Account'!BK$21,Masterlist!$O:$O,' Collected Account'!$A42,Masterlist!$AL:$AL,' Collected Account'!$BJ$19)-BJ42</f>
        <v>0</v>
      </c>
      <c r="BL42" s="170">
        <f>SUMIFS(Masterlist!$T:$T,Masterlist!$AI:$AI,"&lt;="&amp;' Collected Account'!BL$21,Masterlist!$O:$O,' Collected Account'!$A42,Masterlist!$AL:$AL,' Collected Account'!$BJ$19)-BK42-BJ42</f>
        <v>0</v>
      </c>
      <c r="BM42" s="170">
        <f>SUMIFS(Masterlist!$T:$T,Masterlist!$AI:$AI,"&lt;="&amp;' Collected Account'!BM$21,Masterlist!$O:$O,' Collected Account'!$A42,Masterlist!$AL:$AL,' Collected Account'!$BJ$19)-BL42-BK42-BJ42</f>
        <v>0</v>
      </c>
      <c r="BN42" s="166">
        <f t="shared" si="12"/>
        <v>0</v>
      </c>
    </row>
    <row r="43" spans="1:66" s="10" customFormat="1" ht="15" customHeight="1">
      <c r="A43" s="164" t="s">
        <v>46</v>
      </c>
      <c r="B43" s="169">
        <f>SUMIFS(Masterlist!$T:$T,Masterlist!$AI:$AI,"&lt;="&amp;' Collected Account'!B$21,Masterlist!$O:$O,' Collected Account'!$A43)</f>
        <v>0</v>
      </c>
      <c r="C43" s="170">
        <f>SUMIFS(Masterlist!$T:$T,Masterlist!$AI:$AI,"&lt;="&amp;' Collected Account'!C$21,Masterlist!$O:$O,' Collected Account'!$A43)-B43</f>
        <v>0</v>
      </c>
      <c r="D43" s="170">
        <f>SUMIFS(Masterlist!$T:$T,Masterlist!$AI:$AI,"&lt;="&amp;' Collected Account'!D$21,Masterlist!$O:$O,' Collected Account'!$A43)-C43-B43</f>
        <v>0</v>
      </c>
      <c r="E43" s="170">
        <f>SUMIFS(Masterlist!$T:$T,Masterlist!$AI:$AI,"&lt;="&amp;' Collected Account'!E$21,Masterlist!$O:$O,' Collected Account'!$A43)-D43-C43-B43</f>
        <v>0</v>
      </c>
      <c r="F43" s="166">
        <f t="shared" si="0"/>
        <v>0</v>
      </c>
      <c r="G43" s="169">
        <f>SUMIFS(Masterlist!$T:$T,Masterlist!$AI:$AI,"&lt;="&amp;' Collected Account'!G$21,Masterlist!$O:$O,' Collected Account'!$A43,Masterlist!$AL:$AL,' Collected Account'!$G$19)</f>
        <v>0</v>
      </c>
      <c r="H43" s="170">
        <f>SUMIFS(Masterlist!$T:$T,Masterlist!$AI:$AI,"&lt;="&amp;' Collected Account'!H$21,Masterlist!$O:$O,' Collected Account'!$A43,Masterlist!$AL:$AL,' Collected Account'!$G$19)-G43</f>
        <v>0</v>
      </c>
      <c r="I43" s="170">
        <f>SUMIFS(Masterlist!$T:$T,Masterlist!$AI:$AI,"&lt;="&amp;' Collected Account'!I$21,Masterlist!$O:$O,' Collected Account'!$A43,Masterlist!$AL:$AL,' Collected Account'!$G$19)-H43-G43</f>
        <v>0</v>
      </c>
      <c r="J43" s="170">
        <f>SUMIFS(Masterlist!$T:$T,Masterlist!$AI:$AI,"&lt;="&amp;' Collected Account'!J$21,Masterlist!$O:$O,' Collected Account'!$A43,Masterlist!$AL:$AL,' Collected Account'!$G$19)-I43-H43-G43</f>
        <v>0</v>
      </c>
      <c r="K43" s="166">
        <f t="shared" si="1"/>
        <v>0</v>
      </c>
      <c r="L43" s="169">
        <f>SUMIFS(Masterlist!$T:$T,Masterlist!$AI:$AI,"&lt;="&amp;' Collected Account'!L$21,Masterlist!$O:$O,' Collected Account'!$A43,Masterlist!$AL:$AL,' Collected Account'!$L$19)</f>
        <v>0</v>
      </c>
      <c r="M43" s="170">
        <f>SUMIFS(Masterlist!$T:$T,Masterlist!$AI:$AI,"&lt;="&amp;' Collected Account'!M$21,Masterlist!$O:$O,' Collected Account'!$A43,Masterlist!$AL:$AL,' Collected Account'!$L$19)-L43</f>
        <v>0</v>
      </c>
      <c r="N43" s="170">
        <f>SUMIFS(Masterlist!$T:$T,Masterlist!$AI:$AI,"&lt;="&amp;' Collected Account'!N$21,Masterlist!$O:$O,' Collected Account'!$A43,Masterlist!$AL:$AL,' Collected Account'!$L$19)-M43-L43</f>
        <v>0</v>
      </c>
      <c r="O43" s="170">
        <f>SUMIFS(Masterlist!$T:$T,Masterlist!$AI:$AI,"&lt;="&amp;' Collected Account'!O$21,Masterlist!$O:$O,' Collected Account'!$A43,Masterlist!$AL:$AL,' Collected Account'!$L$19)-N43-M43-L43</f>
        <v>0</v>
      </c>
      <c r="P43" s="166">
        <f t="shared" si="2"/>
        <v>0</v>
      </c>
      <c r="Q43" s="169">
        <f>SUMIFS(Masterlist!$T:$T,Masterlist!$AI:$AI,"&lt;="&amp;' Collected Account'!Q$21,Masterlist!$O:$O,' Collected Account'!$A43,Masterlist!$AL:$AL,' Collected Account'!$Q$19)</f>
        <v>0</v>
      </c>
      <c r="R43" s="170">
        <f>SUMIFS(Masterlist!$T:$T,Masterlist!$AI:$AI,"&lt;="&amp;' Collected Account'!R$21,Masterlist!$O:$O,' Collected Account'!$A43,Masterlist!$AL:$AL,' Collected Account'!$Q$19)-Q43</f>
        <v>0</v>
      </c>
      <c r="S43" s="170">
        <f>SUMIFS(Masterlist!$T:$T,Masterlist!$AI:$AI,"&lt;="&amp;' Collected Account'!S$21,Masterlist!$O:$O,' Collected Account'!$A43,Masterlist!$AL:$AL,' Collected Account'!$Q$19)-R43-Q43</f>
        <v>0</v>
      </c>
      <c r="T43" s="170">
        <f>SUMIFS(Masterlist!$T:$T,Masterlist!$AI:$AI,"&lt;="&amp;' Collected Account'!T$21,Masterlist!$O:$O,' Collected Account'!$A43,Masterlist!$AL:$AL,' Collected Account'!$Q$19)-S43-R43-Q43</f>
        <v>0</v>
      </c>
      <c r="U43" s="166">
        <f t="shared" si="3"/>
        <v>0</v>
      </c>
      <c r="V43" s="169">
        <f>SUMIFS(Masterlist!$T:$T,Masterlist!$AI:$AI,"&lt;="&amp;' Collected Account'!V$21,Masterlist!$O:$O,' Collected Account'!$A43,Masterlist!$AL:$AL,' Collected Account'!$V$19)</f>
        <v>0</v>
      </c>
      <c r="W43" s="170">
        <f>SUMIFS(Masterlist!$T:$T,Masterlist!$AI:$AI,"&lt;="&amp;' Collected Account'!W$21,Masterlist!$O:$O,' Collected Account'!$A43,Masterlist!$AL:$AL,' Collected Account'!$V$19)-V43</f>
        <v>0</v>
      </c>
      <c r="X43" s="170">
        <f>SUMIFS(Masterlist!$T:$T,Masterlist!$AI:$AI,"&lt;="&amp;' Collected Account'!X$21,Masterlist!$O:$O,' Collected Account'!$A43,Masterlist!$AL:$AL,' Collected Account'!$V$19)-W43-V43</f>
        <v>0</v>
      </c>
      <c r="Y43" s="170">
        <f>SUMIFS(Masterlist!$T:$T,Masterlist!$AI:$AI,"&lt;="&amp;' Collected Account'!Y$21,Masterlist!$O:$O,' Collected Account'!$A43,Masterlist!$AL:$AL,' Collected Account'!$V$19)-X43-W43-V43</f>
        <v>0</v>
      </c>
      <c r="Z43" s="166">
        <f t="shared" si="4"/>
        <v>0</v>
      </c>
      <c r="AA43" s="169">
        <f>SUMIFS(Masterlist!$T:$T,Masterlist!$AI:$AI,"&lt;="&amp;' Collected Account'!AA$21,Masterlist!$O:$O,' Collected Account'!$A43,Masterlist!$AL:$AL,' Collected Account'!$AA$19)</f>
        <v>0</v>
      </c>
      <c r="AB43" s="170">
        <f>SUMIFS(Masterlist!$T:$T,Masterlist!$AI:$AI,"&lt;="&amp;' Collected Account'!AB$21,Masterlist!$O:$O,' Collected Account'!$A43,Masterlist!$AL:$AL,' Collected Account'!$AA$19)-AA43</f>
        <v>0</v>
      </c>
      <c r="AC43" s="170">
        <f>SUMIFS(Masterlist!$T:$T,Masterlist!$AI:$AI,"&lt;="&amp;' Collected Account'!AC$21,Masterlist!$O:$O,' Collected Account'!$A43,Masterlist!$AL:$AL,' Collected Account'!$AA$19)-AB43-AA43</f>
        <v>0</v>
      </c>
      <c r="AD43" s="170">
        <f>SUMIFS(Masterlist!$T:$T,Masterlist!$AI:$AI,"&lt;="&amp;' Collected Account'!AD$21,Masterlist!$O:$O,' Collected Account'!$A43,Masterlist!$AL:$AL,' Collected Account'!$AA$19)-AC43-AB43-AA43</f>
        <v>0</v>
      </c>
      <c r="AE43" s="166">
        <f t="shared" si="5"/>
        <v>0</v>
      </c>
      <c r="AF43" s="169">
        <f>SUMIFS(Masterlist!$T:$T,Masterlist!$AI:$AI,"&lt;="&amp;' Collected Account'!AF$21,Masterlist!$O:$O,' Collected Account'!$A43,Masterlist!$AL:$AL,' Collected Account'!$AF$19)</f>
        <v>0</v>
      </c>
      <c r="AG43" s="170">
        <f>SUMIFS(Masterlist!$T:$T,Masterlist!$AI:$AI,"&lt;="&amp;' Collected Account'!AG$21,Masterlist!$O:$O,' Collected Account'!$A43,Masterlist!$AL:$AL,' Collected Account'!$AF$19)-AF43</f>
        <v>0</v>
      </c>
      <c r="AH43" s="170">
        <f>SUMIFS(Masterlist!$T:$T,Masterlist!$AI:$AI,"&lt;="&amp;' Collected Account'!AH$21,Masterlist!$O:$O,' Collected Account'!$A43,Masterlist!$AL:$AL,' Collected Account'!$AF$19)-AG43-AF43</f>
        <v>0</v>
      </c>
      <c r="AI43" s="170">
        <f>SUMIFS(Masterlist!$T:$T,Masterlist!$AI:$AI,"&lt;="&amp;' Collected Account'!AI$21,Masterlist!$O:$O,' Collected Account'!$A43,Masterlist!$AL:$AL,' Collected Account'!$AF$19)-AH43-AG43-AF43</f>
        <v>0</v>
      </c>
      <c r="AJ43" s="166">
        <f t="shared" si="6"/>
        <v>0</v>
      </c>
      <c r="AK43" s="169">
        <f>SUMIFS(Masterlist!$T:$T,Masterlist!$AI:$AI,"&lt;="&amp;' Collected Account'!AK$21,Masterlist!$O:$O,' Collected Account'!$A43,Masterlist!$AL:$AL,' Collected Account'!$AK$19)</f>
        <v>0</v>
      </c>
      <c r="AL43" s="170">
        <f>SUMIFS(Masterlist!$T:$T,Masterlist!$AI:$AI,"&lt;="&amp;' Collected Account'!AL$21,Masterlist!$O:$O,' Collected Account'!$A43,Masterlist!$AL:$AL,' Collected Account'!$AK$19)-AK43</f>
        <v>0</v>
      </c>
      <c r="AM43" s="170">
        <f>SUMIFS(Masterlist!$T:$T,Masterlist!$AI:$AI,"&lt;="&amp;' Collected Account'!AM$21,Masterlist!$O:$O,' Collected Account'!$A43,Masterlist!$AL:$AL,' Collected Account'!$AK$19)-AL43-AK43</f>
        <v>0</v>
      </c>
      <c r="AN43" s="170">
        <f>SUMIFS(Masterlist!$T:$T,Masterlist!$AI:$AI,"&lt;="&amp;' Collected Account'!AN$21,Masterlist!$O:$O,' Collected Account'!$A43,Masterlist!$AL:$AL,' Collected Account'!$AK$19)-AM43-AL43-AK43</f>
        <v>0</v>
      </c>
      <c r="AO43" s="166">
        <f t="shared" si="11"/>
        <v>0</v>
      </c>
      <c r="AP43" s="169">
        <f>SUMIFS(Masterlist!$T:$T,Masterlist!$AI:$AI,"&lt;="&amp;' Collected Account'!AP$21,Masterlist!$O:$O,' Collected Account'!$A43,Masterlist!$AL:$AL,' Collected Account'!$AP$19)</f>
        <v>0</v>
      </c>
      <c r="AQ43" s="170">
        <f>SUMIFS(Masterlist!$T:$T,Masterlist!$AI:$AI,"&lt;="&amp;' Collected Account'!AQ$21,Masterlist!$O:$O,' Collected Account'!$A43,Masterlist!$AL:$AL,' Collected Account'!$AP$19)-AP43</f>
        <v>0</v>
      </c>
      <c r="AR43" s="170">
        <f>SUMIFS(Masterlist!$T:$T,Masterlist!$AI:$AI,"&lt;="&amp;' Collected Account'!AR$21,Masterlist!$O:$O,' Collected Account'!$A43,Masterlist!$AL:$AL,' Collected Account'!$AP$19)-AQ43-AP43</f>
        <v>0</v>
      </c>
      <c r="AS43" s="170">
        <f>SUMIFS(Masterlist!$T:$T,Masterlist!$AI:$AI,"&lt;="&amp;' Collected Account'!AS$21,Masterlist!$O:$O,' Collected Account'!$A43,Masterlist!$AL:$AL,' Collected Account'!$AP$19)-AR43-AQ43-AP43</f>
        <v>0</v>
      </c>
      <c r="AT43" s="166">
        <f t="shared" si="7"/>
        <v>0</v>
      </c>
      <c r="AU43" s="169">
        <f>SUMIFS(Masterlist!$T:$T,Masterlist!$AI:$AI,"&lt;="&amp;' Collected Account'!AU$21,Masterlist!$O:$O,' Collected Account'!$A43,Masterlist!$AL:$AL,' Collected Account'!$AU$19)</f>
        <v>0</v>
      </c>
      <c r="AV43" s="170">
        <f>SUMIFS(Masterlist!$T:$T,Masterlist!$AI:$AI,"&lt;="&amp;' Collected Account'!AV$21,Masterlist!$O:$O,' Collected Account'!$A43,Masterlist!$AL:$AL,' Collected Account'!$AU$19)-AU43</f>
        <v>0</v>
      </c>
      <c r="AW43" s="170">
        <f>SUMIFS(Masterlist!$T:$T,Masterlist!$AI:$AI,"&lt;="&amp;' Collected Account'!AW$21,Masterlist!$O:$O,' Collected Account'!$A43,Masterlist!$AL:$AL,' Collected Account'!$AU$19)-AV43-AU43</f>
        <v>0</v>
      </c>
      <c r="AX43" s="170">
        <f>SUMIFS(Masterlist!$T:$T,Masterlist!$AI:$AI,"&lt;="&amp;' Collected Account'!AX$21,Masterlist!$O:$O,' Collected Account'!$A43,Masterlist!$AL:$AL,' Collected Account'!$AU$19)-AW43-AV43-AU43</f>
        <v>0</v>
      </c>
      <c r="AY43" s="166">
        <f t="shared" si="8"/>
        <v>0</v>
      </c>
      <c r="AZ43" s="169">
        <f>SUMIFS(Masterlist!$T:$T,Masterlist!$AI:$AI,"&lt;="&amp;' Collected Account'!AZ$21,Masterlist!$O:$O,' Collected Account'!$A43,Masterlist!$AL:$AL,' Collected Account'!$AZ$19)</f>
        <v>0</v>
      </c>
      <c r="BA43" s="170">
        <f>SUMIFS(Masterlist!$T:$T,Masterlist!$AI:$AI,"&lt;="&amp;' Collected Account'!BA$21,Masterlist!$O:$O,' Collected Account'!$A43,Masterlist!$AL:$AL,' Collected Account'!$AZ$19)-AZ43</f>
        <v>0</v>
      </c>
      <c r="BB43" s="170">
        <f>SUMIFS(Masterlist!$T:$T,Masterlist!$AI:$AI,"&lt;="&amp;' Collected Account'!BB$21,Masterlist!$O:$O,' Collected Account'!$A43,Masterlist!$AL:$AL,' Collected Account'!$AZ$19)-BA43-AZ43</f>
        <v>0</v>
      </c>
      <c r="BC43" s="170">
        <f>SUMIFS(Masterlist!$T:$T,Masterlist!$AI:$AI,"&lt;="&amp;' Collected Account'!BC$21,Masterlist!$O:$O,' Collected Account'!$A43,Masterlist!$AL:$AL,' Collected Account'!$AZ$19)-BB43-BA43-AZ43</f>
        <v>0</v>
      </c>
      <c r="BD43" s="166">
        <f t="shared" si="9"/>
        <v>0</v>
      </c>
      <c r="BE43" s="169">
        <f>SUMIFS(Masterlist!$T:$T,Masterlist!$AI:$AI,"&lt;="&amp;' Collected Account'!BE$21,Masterlist!$O:$O,' Collected Account'!$A43,Masterlist!$AL:$AL,' Collected Account'!$BE$19)</f>
        <v>0</v>
      </c>
      <c r="BF43" s="170">
        <f>SUMIFS(Masterlist!$T:$T,Masterlist!$AI:$AI,"&lt;="&amp;' Collected Account'!BF$21,Masterlist!$O:$O,' Collected Account'!$A43,Masterlist!$AL:$AL,' Collected Account'!$BE$19)-BE43</f>
        <v>0</v>
      </c>
      <c r="BG43" s="170">
        <f>SUMIFS(Masterlist!$T:$T,Masterlist!$AI:$AI,"&lt;="&amp;' Collected Account'!BG$21,Masterlist!$O:$O,' Collected Account'!$A43,Masterlist!$AL:$AL,' Collected Account'!$BE$19)-BF43-BE43</f>
        <v>0</v>
      </c>
      <c r="BH43" s="170">
        <f>SUMIFS(Masterlist!$T:$T,Masterlist!$AI:$AI,"&lt;="&amp;' Collected Account'!BH$21,Masterlist!$O:$O,' Collected Account'!$A43,Masterlist!$AL:$AL,' Collected Account'!$BE$19)-BG43-BF43-BE43</f>
        <v>0</v>
      </c>
      <c r="BI43" s="166">
        <f t="shared" si="10"/>
        <v>0</v>
      </c>
      <c r="BJ43" s="169">
        <f>SUMIFS(Masterlist!$T:$T,Masterlist!$AI:$AI,"&lt;="&amp;' Collected Account'!BJ$21,Masterlist!$O:$O,' Collected Account'!$A43,Masterlist!$AL:$AL,' Collected Account'!$BJ$19)</f>
        <v>0</v>
      </c>
      <c r="BK43" s="185">
        <f>SUMIFS(Masterlist!$T:$T,Masterlist!$AI:$AI,"&lt;="&amp;' Collected Account'!BK$21,Masterlist!$O:$O,' Collected Account'!$A43,Masterlist!$AL:$AL,' Collected Account'!$BJ$19)-BJ43</f>
        <v>0</v>
      </c>
      <c r="BL43" s="170">
        <f>SUMIFS(Masterlist!$T:$T,Masterlist!$AI:$AI,"&lt;="&amp;' Collected Account'!BL$21,Masterlist!$O:$O,' Collected Account'!$A43,Masterlist!$AL:$AL,' Collected Account'!$BJ$19)-BK43-BJ43</f>
        <v>0</v>
      </c>
      <c r="BM43" s="170">
        <f>SUMIFS(Masterlist!$T:$T,Masterlist!$AI:$AI,"&lt;="&amp;' Collected Account'!BM$21,Masterlist!$O:$O,' Collected Account'!$A43,Masterlist!$AL:$AL,' Collected Account'!$BJ$19)-BL43-BK43-BJ43</f>
        <v>0</v>
      </c>
      <c r="BN43" s="166">
        <f t="shared" si="12"/>
        <v>0</v>
      </c>
    </row>
    <row r="44" spans="1:66" s="10" customFormat="1" ht="15" customHeight="1">
      <c r="A44" s="164" t="s">
        <v>34</v>
      </c>
      <c r="B44" s="169">
        <f>SUMIFS(Masterlist!$T:$T,Masterlist!$AI:$AI,"&lt;="&amp;' Collected Account'!B$21,Masterlist!$O:$O,' Collected Account'!$A44)</f>
        <v>57048</v>
      </c>
      <c r="C44" s="170">
        <f>SUMIFS(Masterlist!$T:$T,Masterlist!$AI:$AI,"&lt;="&amp;' Collected Account'!C$21,Masterlist!$O:$O,' Collected Account'!$A44)-B44</f>
        <v>0</v>
      </c>
      <c r="D44" s="170">
        <f>SUMIFS(Masterlist!$T:$T,Masterlist!$AI:$AI,"&lt;="&amp;' Collected Account'!D$21,Masterlist!$O:$O,' Collected Account'!$A44)-C44-B44</f>
        <v>0</v>
      </c>
      <c r="E44" s="170">
        <f>SUMIFS(Masterlist!$T:$T,Masterlist!$AI:$AI,"&lt;="&amp;' Collected Account'!E$21,Masterlist!$O:$O,' Collected Account'!$A44)-D44-C44-B44</f>
        <v>1743</v>
      </c>
      <c r="F44" s="166">
        <f t="shared" si="0"/>
        <v>58791</v>
      </c>
      <c r="G44" s="169">
        <f>SUMIFS(Masterlist!$T:$T,Masterlist!$AI:$AI,"&lt;="&amp;' Collected Account'!G$21,Masterlist!$O:$O,' Collected Account'!$A44,Masterlist!$AL:$AL,' Collected Account'!$G$19)</f>
        <v>0</v>
      </c>
      <c r="H44" s="170">
        <f>SUMIFS(Masterlist!$T:$T,Masterlist!$AI:$AI,"&lt;="&amp;' Collected Account'!H$21,Masterlist!$O:$O,' Collected Account'!$A44,Masterlist!$AL:$AL,' Collected Account'!$G$19)-G44</f>
        <v>0</v>
      </c>
      <c r="I44" s="170">
        <f>SUMIFS(Masterlist!$T:$T,Masterlist!$AI:$AI,"&lt;="&amp;' Collected Account'!I$21,Masterlist!$O:$O,' Collected Account'!$A44,Masterlist!$AL:$AL,' Collected Account'!$G$19)-H44-G44</f>
        <v>0</v>
      </c>
      <c r="J44" s="170">
        <f>SUMIFS(Masterlist!$T:$T,Masterlist!$AI:$AI,"&lt;="&amp;' Collected Account'!J$21,Masterlist!$O:$O,' Collected Account'!$A44,Masterlist!$AL:$AL,' Collected Account'!$G$19)-I44-H44-G44</f>
        <v>0</v>
      </c>
      <c r="K44" s="166">
        <f t="shared" si="1"/>
        <v>0</v>
      </c>
      <c r="L44" s="169">
        <f>SUMIFS(Masterlist!$T:$T,Masterlist!$AI:$AI,"&lt;="&amp;' Collected Account'!L$21,Masterlist!$O:$O,' Collected Account'!$A44,Masterlist!$AL:$AL,' Collected Account'!$L$19)</f>
        <v>0</v>
      </c>
      <c r="M44" s="170">
        <f>SUMIFS(Masterlist!$T:$T,Masterlist!$AI:$AI,"&lt;="&amp;' Collected Account'!M$21,Masterlist!$O:$O,' Collected Account'!$A44,Masterlist!$AL:$AL,' Collected Account'!$L$19)-L44</f>
        <v>0</v>
      </c>
      <c r="N44" s="170">
        <f>SUMIFS(Masterlist!$T:$T,Masterlist!$AI:$AI,"&lt;="&amp;' Collected Account'!N$21,Masterlist!$O:$O,' Collected Account'!$A44,Masterlist!$AL:$AL,' Collected Account'!$L$19)-M44-L44</f>
        <v>0</v>
      </c>
      <c r="O44" s="170">
        <f>SUMIFS(Masterlist!$T:$T,Masterlist!$AI:$AI,"&lt;="&amp;' Collected Account'!O$21,Masterlist!$O:$O,' Collected Account'!$A44,Masterlist!$AL:$AL,' Collected Account'!$L$19)-N44-M44-L44</f>
        <v>0</v>
      </c>
      <c r="P44" s="166">
        <f t="shared" si="2"/>
        <v>0</v>
      </c>
      <c r="Q44" s="169">
        <f>SUMIFS(Masterlist!$T:$T,Masterlist!$AI:$AI,"&lt;="&amp;' Collected Account'!Q$21,Masterlist!$O:$O,' Collected Account'!$A44,Masterlist!$AL:$AL,' Collected Account'!$Q$19)</f>
        <v>0</v>
      </c>
      <c r="R44" s="170">
        <f>SUMIFS(Masterlist!$T:$T,Masterlist!$AI:$AI,"&lt;="&amp;' Collected Account'!R$21,Masterlist!$O:$O,' Collected Account'!$A44,Masterlist!$AL:$AL,' Collected Account'!$Q$19)-Q44</f>
        <v>0</v>
      </c>
      <c r="S44" s="170">
        <f>SUMIFS(Masterlist!$T:$T,Masterlist!$AI:$AI,"&lt;="&amp;' Collected Account'!S$21,Masterlist!$O:$O,' Collected Account'!$A44,Masterlist!$AL:$AL,' Collected Account'!$Q$19)-R44-Q44</f>
        <v>0</v>
      </c>
      <c r="T44" s="170">
        <f>SUMIFS(Masterlist!$T:$T,Masterlist!$AI:$AI,"&lt;="&amp;' Collected Account'!T$21,Masterlist!$O:$O,' Collected Account'!$A44,Masterlist!$AL:$AL,' Collected Account'!$Q$19)-S44-R44-Q44</f>
        <v>0</v>
      </c>
      <c r="U44" s="166">
        <f t="shared" si="3"/>
        <v>0</v>
      </c>
      <c r="V44" s="169">
        <f>SUMIFS(Masterlist!$T:$T,Masterlist!$AI:$AI,"&lt;="&amp;' Collected Account'!V$21,Masterlist!$O:$O,' Collected Account'!$A44,Masterlist!$AL:$AL,' Collected Account'!$V$19)</f>
        <v>0</v>
      </c>
      <c r="W44" s="170">
        <f>SUMIFS(Masterlist!$T:$T,Masterlist!$AI:$AI,"&lt;="&amp;' Collected Account'!W$21,Masterlist!$O:$O,' Collected Account'!$A44,Masterlist!$AL:$AL,' Collected Account'!$V$19)-V44</f>
        <v>0</v>
      </c>
      <c r="X44" s="170">
        <f>SUMIFS(Masterlist!$T:$T,Masterlist!$AI:$AI,"&lt;="&amp;' Collected Account'!X$21,Masterlist!$O:$O,' Collected Account'!$A44,Masterlist!$AL:$AL,' Collected Account'!$V$19)-W44-V44</f>
        <v>0</v>
      </c>
      <c r="Y44" s="170">
        <f>SUMIFS(Masterlist!$T:$T,Masterlist!$AI:$AI,"&lt;="&amp;' Collected Account'!Y$21,Masterlist!$O:$O,' Collected Account'!$A44,Masterlist!$AL:$AL,' Collected Account'!$V$19)-X44-W44-V44</f>
        <v>5159</v>
      </c>
      <c r="Z44" s="166">
        <f t="shared" si="4"/>
        <v>5159</v>
      </c>
      <c r="AA44" s="169">
        <f>SUMIFS(Masterlist!$T:$T,Masterlist!$AI:$AI,"&lt;="&amp;' Collected Account'!AA$21,Masterlist!$O:$O,' Collected Account'!$A44,Masterlist!$AL:$AL,' Collected Account'!$AA$19)</f>
        <v>0</v>
      </c>
      <c r="AB44" s="170">
        <f>SUMIFS(Masterlist!$T:$T,Masterlist!$AI:$AI,"&lt;="&amp;' Collected Account'!AB$21,Masterlist!$O:$O,' Collected Account'!$A44,Masterlist!$AL:$AL,' Collected Account'!$AA$19)-AA44</f>
        <v>0</v>
      </c>
      <c r="AC44" s="170">
        <f>SUMIFS(Masterlist!$T:$T,Masterlist!$AI:$AI,"&lt;="&amp;' Collected Account'!AC$21,Masterlist!$O:$O,' Collected Account'!$A44,Masterlist!$AL:$AL,' Collected Account'!$AA$19)-AB44-AA44</f>
        <v>0</v>
      </c>
      <c r="AD44" s="170">
        <f>SUMIFS(Masterlist!$T:$T,Masterlist!$AI:$AI,"&lt;="&amp;' Collected Account'!AD$21,Masterlist!$O:$O,' Collected Account'!$A44,Masterlist!$AL:$AL,' Collected Account'!$AA$19)-AC44-AB44-AA44</f>
        <v>0</v>
      </c>
      <c r="AE44" s="166">
        <f t="shared" si="5"/>
        <v>0</v>
      </c>
      <c r="AF44" s="169">
        <f>SUMIFS(Masterlist!$T:$T,Masterlist!$AI:$AI,"&lt;="&amp;' Collected Account'!AF$21,Masterlist!$O:$O,' Collected Account'!$A44,Masterlist!$AL:$AL,' Collected Account'!$AF$19)</f>
        <v>0</v>
      </c>
      <c r="AG44" s="170">
        <f>SUMIFS(Masterlist!$T:$T,Masterlist!$AI:$AI,"&lt;="&amp;' Collected Account'!AG$21,Masterlist!$O:$O,' Collected Account'!$A44,Masterlist!$AL:$AL,' Collected Account'!$AF$19)-AF44</f>
        <v>0</v>
      </c>
      <c r="AH44" s="170">
        <f>SUMIFS(Masterlist!$T:$T,Masterlist!$AI:$AI,"&lt;="&amp;' Collected Account'!AH$21,Masterlist!$O:$O,' Collected Account'!$A44,Masterlist!$AL:$AL,' Collected Account'!$AF$19)-AG44-AF44</f>
        <v>0</v>
      </c>
      <c r="AI44" s="170">
        <f>SUMIFS(Masterlist!$T:$T,Masterlist!$AI:$AI,"&lt;="&amp;' Collected Account'!AI$21,Masterlist!$O:$O,' Collected Account'!$A44,Masterlist!$AL:$AL,' Collected Account'!$AF$19)-AH44-AG44-AF44</f>
        <v>0</v>
      </c>
      <c r="AJ44" s="166">
        <f t="shared" si="6"/>
        <v>0</v>
      </c>
      <c r="AK44" s="169">
        <f>SUMIFS(Masterlist!$T:$T,Masterlist!$AI:$AI,"&lt;="&amp;' Collected Account'!AK$21,Masterlist!$O:$O,' Collected Account'!$A44,Masterlist!$AL:$AL,' Collected Account'!$AK$19)</f>
        <v>0</v>
      </c>
      <c r="AL44" s="170">
        <f>SUMIFS(Masterlist!$T:$T,Masterlist!$AI:$AI,"&lt;="&amp;' Collected Account'!AL$21,Masterlist!$O:$O,' Collected Account'!$A44,Masterlist!$AL:$AL,' Collected Account'!$AK$19)-AK44</f>
        <v>0</v>
      </c>
      <c r="AM44" s="170">
        <f>SUMIFS(Masterlist!$T:$T,Masterlist!$AI:$AI,"&lt;="&amp;' Collected Account'!AM$21,Masterlist!$O:$O,' Collected Account'!$A44,Masterlist!$AL:$AL,' Collected Account'!$AK$19)-AL44-AK44</f>
        <v>0</v>
      </c>
      <c r="AN44" s="170">
        <f>SUMIFS(Masterlist!$T:$T,Masterlist!$AI:$AI,"&lt;="&amp;' Collected Account'!AN$21,Masterlist!$O:$O,' Collected Account'!$A44,Masterlist!$AL:$AL,' Collected Account'!$AK$19)-AM44-AL44-AK44</f>
        <v>0</v>
      </c>
      <c r="AO44" s="166">
        <f t="shared" si="11"/>
        <v>0</v>
      </c>
      <c r="AP44" s="169">
        <f>SUMIFS(Masterlist!$T:$T,Masterlist!$AI:$AI,"&lt;="&amp;' Collected Account'!AP$21,Masterlist!$O:$O,' Collected Account'!$A44,Masterlist!$AL:$AL,' Collected Account'!$AP$19)</f>
        <v>0</v>
      </c>
      <c r="AQ44" s="170">
        <f>SUMIFS(Masterlist!$T:$T,Masterlist!$AI:$AI,"&lt;="&amp;' Collected Account'!AQ$21,Masterlist!$O:$O,' Collected Account'!$A44,Masterlist!$AL:$AL,' Collected Account'!$AP$19)-AP44</f>
        <v>0</v>
      </c>
      <c r="AR44" s="170">
        <f>SUMIFS(Masterlist!$T:$T,Masterlist!$AI:$AI,"&lt;="&amp;' Collected Account'!AR$21,Masterlist!$O:$O,' Collected Account'!$A44,Masterlist!$AL:$AL,' Collected Account'!$AP$19)-AQ44-AP44</f>
        <v>0</v>
      </c>
      <c r="AS44" s="170">
        <f>SUMIFS(Masterlist!$T:$T,Masterlist!$AI:$AI,"&lt;="&amp;' Collected Account'!AS$21,Masterlist!$O:$O,' Collected Account'!$A44,Masterlist!$AL:$AL,' Collected Account'!$AP$19)-AR44-AQ44-AP44</f>
        <v>0</v>
      </c>
      <c r="AT44" s="166">
        <f t="shared" si="7"/>
        <v>0</v>
      </c>
      <c r="AU44" s="169">
        <f>SUMIFS(Masterlist!$T:$T,Masterlist!$AI:$AI,"&lt;="&amp;' Collected Account'!AU$21,Masterlist!$O:$O,' Collected Account'!$A44,Masterlist!$AL:$AL,' Collected Account'!$AU$19)</f>
        <v>0</v>
      </c>
      <c r="AV44" s="170">
        <f>SUMIFS(Masterlist!$T:$T,Masterlist!$AI:$AI,"&lt;="&amp;' Collected Account'!AV$21,Masterlist!$O:$O,' Collected Account'!$A44,Masterlist!$AL:$AL,' Collected Account'!$AU$19)-AU44</f>
        <v>0</v>
      </c>
      <c r="AW44" s="170">
        <f>SUMIFS(Masterlist!$T:$T,Masterlist!$AI:$AI,"&lt;="&amp;' Collected Account'!AW$21,Masterlist!$O:$O,' Collected Account'!$A44,Masterlist!$AL:$AL,' Collected Account'!$AU$19)-AV44-AU44</f>
        <v>0</v>
      </c>
      <c r="AX44" s="170">
        <f>SUMIFS(Masterlist!$T:$T,Masterlist!$AI:$AI,"&lt;="&amp;' Collected Account'!AX$21,Masterlist!$O:$O,' Collected Account'!$A44,Masterlist!$AL:$AL,' Collected Account'!$AU$19)-AW44-AV44-AU44</f>
        <v>0</v>
      </c>
      <c r="AY44" s="166">
        <f t="shared" si="8"/>
        <v>0</v>
      </c>
      <c r="AZ44" s="169">
        <f>SUMIFS(Masterlist!$T:$T,Masterlist!$AI:$AI,"&lt;="&amp;' Collected Account'!AZ$21,Masterlist!$O:$O,' Collected Account'!$A44,Masterlist!$AL:$AL,' Collected Account'!$AZ$19)</f>
        <v>0</v>
      </c>
      <c r="BA44" s="170">
        <f>SUMIFS(Masterlist!$T:$T,Masterlist!$AI:$AI,"&lt;="&amp;' Collected Account'!BA$21,Masterlist!$O:$O,' Collected Account'!$A44,Masterlist!$AL:$AL,' Collected Account'!$AZ$19)-AZ44</f>
        <v>0</v>
      </c>
      <c r="BB44" s="170">
        <f>SUMIFS(Masterlist!$T:$T,Masterlist!$AI:$AI,"&lt;="&amp;' Collected Account'!BB$21,Masterlist!$O:$O,' Collected Account'!$A44,Masterlist!$AL:$AL,' Collected Account'!$AZ$19)-BA44-AZ44</f>
        <v>0</v>
      </c>
      <c r="BC44" s="170">
        <f>SUMIFS(Masterlist!$T:$T,Masterlist!$AI:$AI,"&lt;="&amp;' Collected Account'!BC$21,Masterlist!$O:$O,' Collected Account'!$A44,Masterlist!$AL:$AL,' Collected Account'!$AZ$19)-BB44-BA44-AZ44</f>
        <v>0</v>
      </c>
      <c r="BD44" s="166">
        <f t="shared" si="9"/>
        <v>0</v>
      </c>
      <c r="BE44" s="169">
        <f>SUMIFS(Masterlist!$T:$T,Masterlist!$AI:$AI,"&lt;="&amp;' Collected Account'!BE$21,Masterlist!$O:$O,' Collected Account'!$A44,Masterlist!$AL:$AL,' Collected Account'!$BE$19)</f>
        <v>0</v>
      </c>
      <c r="BF44" s="170">
        <f>SUMIFS(Masterlist!$T:$T,Masterlist!$AI:$AI,"&lt;="&amp;' Collected Account'!BF$21,Masterlist!$O:$O,' Collected Account'!$A44,Masterlist!$AL:$AL,' Collected Account'!$BE$19)-BE44</f>
        <v>0</v>
      </c>
      <c r="BG44" s="170">
        <f>SUMIFS(Masterlist!$T:$T,Masterlist!$AI:$AI,"&lt;="&amp;' Collected Account'!BG$21,Masterlist!$O:$O,' Collected Account'!$A44,Masterlist!$AL:$AL,' Collected Account'!$BE$19)-BF44-BE44</f>
        <v>0</v>
      </c>
      <c r="BH44" s="170">
        <f>SUMIFS(Masterlist!$T:$T,Masterlist!$AI:$AI,"&lt;="&amp;' Collected Account'!BH$21,Masterlist!$O:$O,' Collected Account'!$A44,Masterlist!$AL:$AL,' Collected Account'!$BE$19)-BG44-BF44-BE44</f>
        <v>0</v>
      </c>
      <c r="BI44" s="166">
        <f t="shared" si="10"/>
        <v>0</v>
      </c>
      <c r="BJ44" s="169">
        <f>SUMIFS(Masterlist!$T:$T,Masterlist!$AI:$AI,"&lt;="&amp;' Collected Account'!BJ$21,Masterlist!$O:$O,' Collected Account'!$A44,Masterlist!$AL:$AL,' Collected Account'!$BJ$19)</f>
        <v>0</v>
      </c>
      <c r="BK44" s="185">
        <f>SUMIFS(Masterlist!$T:$T,Masterlist!$AI:$AI,"&lt;="&amp;' Collected Account'!BK$21,Masterlist!$O:$O,' Collected Account'!$A44,Masterlist!$AL:$AL,' Collected Account'!$BJ$19)-BJ44</f>
        <v>0</v>
      </c>
      <c r="BL44" s="170">
        <f>SUMIFS(Masterlist!$T:$T,Masterlist!$AI:$AI,"&lt;="&amp;' Collected Account'!BL$21,Masterlist!$O:$O,' Collected Account'!$A44,Masterlist!$AL:$AL,' Collected Account'!$BJ$19)-BK44-BJ44</f>
        <v>0</v>
      </c>
      <c r="BM44" s="170">
        <f>SUMIFS(Masterlist!$T:$T,Masterlist!$AI:$AI,"&lt;="&amp;' Collected Account'!BM$21,Masterlist!$O:$O,' Collected Account'!$A44,Masterlist!$AL:$AL,' Collected Account'!$BJ$19)-BL44-BK44-BJ44</f>
        <v>0</v>
      </c>
      <c r="BN44" s="166">
        <f t="shared" si="12"/>
        <v>0</v>
      </c>
    </row>
    <row r="45" spans="1:66" s="10" customFormat="1" ht="15" customHeight="1">
      <c r="A45" s="164" t="s">
        <v>3675</v>
      </c>
      <c r="B45" s="169">
        <f>SUMIFS(Masterlist!$T:$T,Masterlist!$AI:$AI,"&lt;="&amp;' Collected Account'!B$21,Masterlist!$O:$O,' Collected Account'!$A45)</f>
        <v>3956</v>
      </c>
      <c r="C45" s="170">
        <f>SUMIFS(Masterlist!$T:$T,Masterlist!$AI:$AI,"&lt;="&amp;' Collected Account'!C$21,Masterlist!$O:$O,' Collected Account'!$A45)-B45</f>
        <v>0</v>
      </c>
      <c r="D45" s="170">
        <f>SUMIFS(Masterlist!$T:$T,Masterlist!$AI:$AI,"&lt;="&amp;' Collected Account'!D$21,Masterlist!$O:$O,' Collected Account'!$A45)-C45-B45</f>
        <v>0</v>
      </c>
      <c r="E45" s="170">
        <f>SUMIFS(Masterlist!$T:$T,Masterlist!$AI:$AI,"&lt;="&amp;' Collected Account'!E$21,Masterlist!$O:$O,' Collected Account'!$A45)-D45-C45-B45</f>
        <v>0</v>
      </c>
      <c r="F45" s="166">
        <f t="shared" si="0"/>
        <v>3956</v>
      </c>
      <c r="G45" s="169">
        <f>SUMIFS(Masterlist!$T:$T,Masterlist!$AI:$AI,"&lt;="&amp;' Collected Account'!G$21,Masterlist!$O:$O,' Collected Account'!$A45,Masterlist!$AL:$AL,' Collected Account'!$G$19)</f>
        <v>0</v>
      </c>
      <c r="H45" s="170">
        <f>SUMIFS(Masterlist!$T:$T,Masterlist!$AI:$AI,"&lt;="&amp;' Collected Account'!H$21,Masterlist!$O:$O,' Collected Account'!$A45,Masterlist!$AL:$AL,' Collected Account'!$G$19)-G45</f>
        <v>0</v>
      </c>
      <c r="I45" s="170">
        <f>SUMIFS(Masterlist!$T:$T,Masterlist!$AI:$AI,"&lt;="&amp;' Collected Account'!I$21,Masterlist!$O:$O,' Collected Account'!$A45,Masterlist!$AL:$AL,' Collected Account'!$G$19)-H45-G45</f>
        <v>0</v>
      </c>
      <c r="J45" s="170">
        <f>SUMIFS(Masterlist!$T:$T,Masterlist!$AI:$AI,"&lt;="&amp;' Collected Account'!J$21,Masterlist!$O:$O,' Collected Account'!$A45,Masterlist!$AL:$AL,' Collected Account'!$G$19)-I45-H45-G45</f>
        <v>0</v>
      </c>
      <c r="K45" s="166">
        <f t="shared" si="1"/>
        <v>0</v>
      </c>
      <c r="L45" s="169">
        <f>SUMIFS(Masterlist!$T:$T,Masterlist!$AI:$AI,"&lt;="&amp;' Collected Account'!L$21,Masterlist!$O:$O,' Collected Account'!$A45,Masterlist!$AL:$AL,' Collected Account'!$L$19)</f>
        <v>0</v>
      </c>
      <c r="M45" s="170">
        <f>SUMIFS(Masterlist!$T:$T,Masterlist!$AI:$AI,"&lt;="&amp;' Collected Account'!M$21,Masterlist!$O:$O,' Collected Account'!$A45,Masterlist!$AL:$AL,' Collected Account'!$L$19)-L45</f>
        <v>0</v>
      </c>
      <c r="N45" s="170">
        <f>SUMIFS(Masterlist!$T:$T,Masterlist!$AI:$AI,"&lt;="&amp;' Collected Account'!N$21,Masterlist!$O:$O,' Collected Account'!$A45,Masterlist!$AL:$AL,' Collected Account'!$L$19)-M45-L45</f>
        <v>0</v>
      </c>
      <c r="O45" s="170">
        <f>SUMIFS(Masterlist!$T:$T,Masterlist!$AI:$AI,"&lt;="&amp;' Collected Account'!O$21,Masterlist!$O:$O,' Collected Account'!$A45,Masterlist!$AL:$AL,' Collected Account'!$L$19)-N45-M45-L45</f>
        <v>0</v>
      </c>
      <c r="P45" s="166">
        <f t="shared" si="2"/>
        <v>0</v>
      </c>
      <c r="Q45" s="169">
        <f>SUMIFS(Masterlist!$T:$T,Masterlist!$AI:$AI,"&lt;="&amp;' Collected Account'!Q$21,Masterlist!$O:$O,' Collected Account'!$A45,Masterlist!$AL:$AL,' Collected Account'!$Q$19)</f>
        <v>0</v>
      </c>
      <c r="R45" s="170">
        <f>SUMIFS(Masterlist!$T:$T,Masterlist!$AI:$AI,"&lt;="&amp;' Collected Account'!R$21,Masterlist!$O:$O,' Collected Account'!$A45,Masterlist!$AL:$AL,' Collected Account'!$Q$19)-Q45</f>
        <v>0</v>
      </c>
      <c r="S45" s="170">
        <f>SUMIFS(Masterlist!$T:$T,Masterlist!$AI:$AI,"&lt;="&amp;' Collected Account'!S$21,Masterlist!$O:$O,' Collected Account'!$A45,Masterlist!$AL:$AL,' Collected Account'!$Q$19)-R45-Q45</f>
        <v>0</v>
      </c>
      <c r="T45" s="170">
        <f>SUMIFS(Masterlist!$T:$T,Masterlist!$AI:$AI,"&lt;="&amp;' Collected Account'!T$21,Masterlist!$O:$O,' Collected Account'!$A45,Masterlist!$AL:$AL,' Collected Account'!$Q$19)-S45-R45-Q45</f>
        <v>0</v>
      </c>
      <c r="U45" s="166">
        <f t="shared" si="3"/>
        <v>0</v>
      </c>
      <c r="V45" s="169">
        <f>SUMIFS(Masterlist!$T:$T,Masterlist!$AI:$AI,"&lt;="&amp;' Collected Account'!V$21,Masterlist!$O:$O,' Collected Account'!$A45,Masterlist!$AL:$AL,' Collected Account'!$V$19)</f>
        <v>0</v>
      </c>
      <c r="W45" s="170">
        <f>SUMIFS(Masterlist!$T:$T,Masterlist!$AI:$AI,"&lt;="&amp;' Collected Account'!W$21,Masterlist!$O:$O,' Collected Account'!$A45,Masterlist!$AL:$AL,' Collected Account'!$V$19)-V45</f>
        <v>0</v>
      </c>
      <c r="X45" s="170">
        <f>SUMIFS(Masterlist!$T:$T,Masterlist!$AI:$AI,"&lt;="&amp;' Collected Account'!X$21,Masterlist!$O:$O,' Collected Account'!$A45,Masterlist!$AL:$AL,' Collected Account'!$V$19)-W45-V45</f>
        <v>0</v>
      </c>
      <c r="Y45" s="170">
        <f>SUMIFS(Masterlist!$T:$T,Masterlist!$AI:$AI,"&lt;="&amp;' Collected Account'!Y$21,Masterlist!$O:$O,' Collected Account'!$A45,Masterlist!$AL:$AL,' Collected Account'!$V$19)-X45-W45-V45</f>
        <v>0</v>
      </c>
      <c r="Z45" s="166">
        <f t="shared" si="4"/>
        <v>0</v>
      </c>
      <c r="AA45" s="169">
        <f>SUMIFS(Masterlist!$T:$T,Masterlist!$AI:$AI,"&lt;="&amp;' Collected Account'!AA$21,Masterlist!$O:$O,' Collected Account'!$A45,Masterlist!$AL:$AL,' Collected Account'!$AA$19)</f>
        <v>0</v>
      </c>
      <c r="AB45" s="170">
        <f>SUMIFS(Masterlist!$T:$T,Masterlist!$AI:$AI,"&lt;="&amp;' Collected Account'!AB$21,Masterlist!$O:$O,' Collected Account'!$A45,Masterlist!$AL:$AL,' Collected Account'!$AA$19)-AA45</f>
        <v>0</v>
      </c>
      <c r="AC45" s="170">
        <f>SUMIFS(Masterlist!$T:$T,Masterlist!$AI:$AI,"&lt;="&amp;' Collected Account'!AC$21,Masterlist!$O:$O,' Collected Account'!$A45,Masterlist!$AL:$AL,' Collected Account'!$AA$19)-AB45-AA45</f>
        <v>0</v>
      </c>
      <c r="AD45" s="170">
        <f>SUMIFS(Masterlist!$T:$T,Masterlist!$AI:$AI,"&lt;="&amp;' Collected Account'!AD$21,Masterlist!$O:$O,' Collected Account'!$A45,Masterlist!$AL:$AL,' Collected Account'!$AA$19)-AC45-AB45-AA45</f>
        <v>0</v>
      </c>
      <c r="AE45" s="166">
        <f t="shared" si="5"/>
        <v>0</v>
      </c>
      <c r="AF45" s="169">
        <f>SUMIFS(Masterlist!$T:$T,Masterlist!$AI:$AI,"&lt;="&amp;' Collected Account'!AF$21,Masterlist!$O:$O,' Collected Account'!$A45,Masterlist!$AL:$AL,' Collected Account'!$AF$19)</f>
        <v>0</v>
      </c>
      <c r="AG45" s="170">
        <f>SUMIFS(Masterlist!$T:$T,Masterlist!$AI:$AI,"&lt;="&amp;' Collected Account'!AG$21,Masterlist!$O:$O,' Collected Account'!$A45,Masterlist!$AL:$AL,' Collected Account'!$AF$19)-AF45</f>
        <v>0</v>
      </c>
      <c r="AH45" s="170">
        <f>SUMIFS(Masterlist!$T:$T,Masterlist!$AI:$AI,"&lt;="&amp;' Collected Account'!AH$21,Masterlist!$O:$O,' Collected Account'!$A45,Masterlist!$AL:$AL,' Collected Account'!$AF$19)-AG45-AF45</f>
        <v>0</v>
      </c>
      <c r="AI45" s="170">
        <f>SUMIFS(Masterlist!$T:$T,Masterlist!$AI:$AI,"&lt;="&amp;' Collected Account'!AI$21,Masterlist!$O:$O,' Collected Account'!$A45,Masterlist!$AL:$AL,' Collected Account'!$AF$19)-AH45-AG45-AF45</f>
        <v>0</v>
      </c>
      <c r="AJ45" s="166">
        <f t="shared" si="6"/>
        <v>0</v>
      </c>
      <c r="AK45" s="169">
        <f>SUMIFS(Masterlist!$T:$T,Masterlist!$AI:$AI,"&lt;="&amp;' Collected Account'!AK$21,Masterlist!$O:$O,' Collected Account'!$A45,Masterlist!$AL:$AL,' Collected Account'!$AK$19)</f>
        <v>0</v>
      </c>
      <c r="AL45" s="170">
        <f>SUMIFS(Masterlist!$T:$T,Masterlist!$AI:$AI,"&lt;="&amp;' Collected Account'!AL$21,Masterlist!$O:$O,' Collected Account'!$A45,Masterlist!$AL:$AL,' Collected Account'!$AK$19)-AK45</f>
        <v>0</v>
      </c>
      <c r="AM45" s="170">
        <f>SUMIFS(Masterlist!$T:$T,Masterlist!$AI:$AI,"&lt;="&amp;' Collected Account'!AM$21,Masterlist!$O:$O,' Collected Account'!$A45,Masterlist!$AL:$AL,' Collected Account'!$AK$19)-AL45-AK45</f>
        <v>0</v>
      </c>
      <c r="AN45" s="170">
        <f>SUMIFS(Masterlist!$T:$T,Masterlist!$AI:$AI,"&lt;="&amp;' Collected Account'!AN$21,Masterlist!$O:$O,' Collected Account'!$A45,Masterlist!$AL:$AL,' Collected Account'!$AK$19)-AM45-AL45-AK45</f>
        <v>0</v>
      </c>
      <c r="AO45" s="166">
        <f t="shared" si="11"/>
        <v>0</v>
      </c>
      <c r="AP45" s="169">
        <f>SUMIFS(Masterlist!$T:$T,Masterlist!$AI:$AI,"&lt;="&amp;' Collected Account'!AP$21,Masterlist!$O:$O,' Collected Account'!$A45,Masterlist!$AL:$AL,' Collected Account'!$AP$19)</f>
        <v>0</v>
      </c>
      <c r="AQ45" s="170">
        <f>SUMIFS(Masterlist!$T:$T,Masterlist!$AI:$AI,"&lt;="&amp;' Collected Account'!AQ$21,Masterlist!$O:$O,' Collected Account'!$A45,Masterlist!$AL:$AL,' Collected Account'!$AP$19)-AP45</f>
        <v>0</v>
      </c>
      <c r="AR45" s="170">
        <f>SUMIFS(Masterlist!$T:$T,Masterlist!$AI:$AI,"&lt;="&amp;' Collected Account'!AR$21,Masterlist!$O:$O,' Collected Account'!$A45,Masterlist!$AL:$AL,' Collected Account'!$AP$19)-AQ45-AP45</f>
        <v>0</v>
      </c>
      <c r="AS45" s="170">
        <f>SUMIFS(Masterlist!$T:$T,Masterlist!$AI:$AI,"&lt;="&amp;' Collected Account'!AS$21,Masterlist!$O:$O,' Collected Account'!$A45,Masterlist!$AL:$AL,' Collected Account'!$AP$19)-AR45-AQ45-AP45</f>
        <v>0</v>
      </c>
      <c r="AT45" s="166">
        <f t="shared" si="7"/>
        <v>0</v>
      </c>
      <c r="AU45" s="169">
        <f>SUMIFS(Masterlist!$T:$T,Masterlist!$AI:$AI,"&lt;="&amp;' Collected Account'!AU$21,Masterlist!$O:$O,' Collected Account'!$A45,Masterlist!$AL:$AL,' Collected Account'!$AU$19)</f>
        <v>0</v>
      </c>
      <c r="AV45" s="170">
        <f>SUMIFS(Masterlist!$T:$T,Masterlist!$AI:$AI,"&lt;="&amp;' Collected Account'!AV$21,Masterlist!$O:$O,' Collected Account'!$A45,Masterlist!$AL:$AL,' Collected Account'!$AU$19)-AU45</f>
        <v>0</v>
      </c>
      <c r="AW45" s="170">
        <f>SUMIFS(Masterlist!$T:$T,Masterlist!$AI:$AI,"&lt;="&amp;' Collected Account'!AW$21,Masterlist!$O:$O,' Collected Account'!$A45,Masterlist!$AL:$AL,' Collected Account'!$AU$19)-AV45-AU45</f>
        <v>0</v>
      </c>
      <c r="AX45" s="170">
        <f>SUMIFS(Masterlist!$T:$T,Masterlist!$AI:$AI,"&lt;="&amp;' Collected Account'!AX$21,Masterlist!$O:$O,' Collected Account'!$A45,Masterlist!$AL:$AL,' Collected Account'!$AU$19)-AW45-AV45-AU45</f>
        <v>0</v>
      </c>
      <c r="AY45" s="166">
        <f t="shared" si="8"/>
        <v>0</v>
      </c>
      <c r="AZ45" s="169">
        <f>SUMIFS(Masterlist!$T:$T,Masterlist!$AI:$AI,"&lt;="&amp;' Collected Account'!AZ$21,Masterlist!$O:$O,' Collected Account'!$A45,Masterlist!$AL:$AL,' Collected Account'!$AZ$19)</f>
        <v>0</v>
      </c>
      <c r="BA45" s="170">
        <f>SUMIFS(Masterlist!$T:$T,Masterlist!$AI:$AI,"&lt;="&amp;' Collected Account'!BA$21,Masterlist!$O:$O,' Collected Account'!$A45,Masterlist!$AL:$AL,' Collected Account'!$AZ$19)-AZ45</f>
        <v>0</v>
      </c>
      <c r="BB45" s="170">
        <f>SUMIFS(Masterlist!$T:$T,Masterlist!$AI:$AI,"&lt;="&amp;' Collected Account'!BB$21,Masterlist!$O:$O,' Collected Account'!$A45,Masterlist!$AL:$AL,' Collected Account'!$AZ$19)-BA45-AZ45</f>
        <v>0</v>
      </c>
      <c r="BC45" s="170">
        <f>SUMIFS(Masterlist!$T:$T,Masterlist!$AI:$AI,"&lt;="&amp;' Collected Account'!BC$21,Masterlist!$O:$O,' Collected Account'!$A45,Masterlist!$AL:$AL,' Collected Account'!$AZ$19)-BB45-BA45-AZ45</f>
        <v>0</v>
      </c>
      <c r="BD45" s="166">
        <f t="shared" si="9"/>
        <v>0</v>
      </c>
      <c r="BE45" s="169">
        <f>SUMIFS(Masterlist!$T:$T,Masterlist!$AI:$AI,"&lt;="&amp;' Collected Account'!BE$21,Masterlist!$O:$O,' Collected Account'!$A45,Masterlist!$AL:$AL,' Collected Account'!$BE$19)</f>
        <v>0</v>
      </c>
      <c r="BF45" s="170">
        <f>SUMIFS(Masterlist!$T:$T,Masterlist!$AI:$AI,"&lt;="&amp;' Collected Account'!BF$21,Masterlist!$O:$O,' Collected Account'!$A45,Masterlist!$AL:$AL,' Collected Account'!$BE$19)-BE45</f>
        <v>0</v>
      </c>
      <c r="BG45" s="170">
        <f>SUMIFS(Masterlist!$T:$T,Masterlist!$AI:$AI,"&lt;="&amp;' Collected Account'!BG$21,Masterlist!$O:$O,' Collected Account'!$A45,Masterlist!$AL:$AL,' Collected Account'!$BE$19)-BF45-BE45</f>
        <v>0</v>
      </c>
      <c r="BH45" s="170">
        <f>SUMIFS(Masterlist!$T:$T,Masterlist!$AI:$AI,"&lt;="&amp;' Collected Account'!BH$21,Masterlist!$O:$O,' Collected Account'!$A45,Masterlist!$AL:$AL,' Collected Account'!$BE$19)-BG45-BF45-BE45</f>
        <v>0</v>
      </c>
      <c r="BI45" s="166">
        <f t="shared" si="10"/>
        <v>0</v>
      </c>
      <c r="BJ45" s="169">
        <f>SUMIFS(Masterlist!$T:$T,Masterlist!$AI:$AI,"&lt;="&amp;' Collected Account'!BJ$21,Masterlist!$O:$O,' Collected Account'!$A45,Masterlist!$AL:$AL,' Collected Account'!$BJ$19)</f>
        <v>0</v>
      </c>
      <c r="BK45" s="185">
        <f>SUMIFS(Masterlist!$T:$T,Masterlist!$AI:$AI,"&lt;="&amp;' Collected Account'!BK$21,Masterlist!$O:$O,' Collected Account'!$A45,Masterlist!$AL:$AL,' Collected Account'!$BJ$19)-BJ45</f>
        <v>0</v>
      </c>
      <c r="BL45" s="170">
        <f>SUMIFS(Masterlist!$T:$T,Masterlist!$AI:$AI,"&lt;="&amp;' Collected Account'!BL$21,Masterlist!$O:$O,' Collected Account'!$A45,Masterlist!$AL:$AL,' Collected Account'!$BJ$19)-BK45-BJ45</f>
        <v>0</v>
      </c>
      <c r="BM45" s="170">
        <f>SUMIFS(Masterlist!$T:$T,Masterlist!$AI:$AI,"&lt;="&amp;' Collected Account'!BM$21,Masterlist!$O:$O,' Collected Account'!$A45,Masterlist!$AL:$AL,' Collected Account'!$BJ$19)-BL45-BK45-BJ45</f>
        <v>0</v>
      </c>
      <c r="BN45" s="166">
        <f t="shared" si="12"/>
        <v>0</v>
      </c>
    </row>
    <row r="46" spans="1:66" s="10" customFormat="1" ht="15" customHeight="1">
      <c r="A46" s="164" t="s">
        <v>39</v>
      </c>
      <c r="B46" s="169">
        <f>SUMIFS(Masterlist!$T:$T,Masterlist!$AI:$AI,"&lt;="&amp;' Collected Account'!B$21,Masterlist!$O:$O,' Collected Account'!$A46)</f>
        <v>8920</v>
      </c>
      <c r="C46" s="170">
        <f>SUMIFS(Masterlist!$T:$T,Masterlist!$AI:$AI,"&lt;="&amp;' Collected Account'!C$21,Masterlist!$O:$O,' Collected Account'!$A46)-B46</f>
        <v>0</v>
      </c>
      <c r="D46" s="170">
        <f>SUMIFS(Masterlist!$T:$T,Masterlist!$AI:$AI,"&lt;="&amp;' Collected Account'!D$21,Masterlist!$O:$O,' Collected Account'!$A46)-C46-B46</f>
        <v>0</v>
      </c>
      <c r="E46" s="170">
        <f>SUMIFS(Masterlist!$T:$T,Masterlist!$AI:$AI,"&lt;="&amp;' Collected Account'!E$21,Masterlist!$O:$O,' Collected Account'!$A46)-D46-C46-B46</f>
        <v>5415</v>
      </c>
      <c r="F46" s="166">
        <f t="shared" si="0"/>
        <v>14335</v>
      </c>
      <c r="G46" s="169">
        <f>SUMIFS(Masterlist!$T:$T,Masterlist!$AI:$AI,"&lt;="&amp;' Collected Account'!G$21,Masterlist!$O:$O,' Collected Account'!$A46,Masterlist!$AL:$AL,' Collected Account'!$G$19)</f>
        <v>0</v>
      </c>
      <c r="H46" s="170">
        <f>SUMIFS(Masterlist!$T:$T,Masterlist!$AI:$AI,"&lt;="&amp;' Collected Account'!H$21,Masterlist!$O:$O,' Collected Account'!$A46,Masterlist!$AL:$AL,' Collected Account'!$G$19)-G46</f>
        <v>6930</v>
      </c>
      <c r="I46" s="170">
        <f>SUMIFS(Masterlist!$T:$T,Masterlist!$AI:$AI,"&lt;="&amp;' Collected Account'!I$21,Masterlist!$O:$O,' Collected Account'!$A46,Masterlist!$AL:$AL,' Collected Account'!$G$19)-H46-G46</f>
        <v>0</v>
      </c>
      <c r="J46" s="170">
        <f>SUMIFS(Masterlist!$T:$T,Masterlist!$AI:$AI,"&lt;="&amp;' Collected Account'!J$21,Masterlist!$O:$O,' Collected Account'!$A46,Masterlist!$AL:$AL,' Collected Account'!$G$19)-I46-H46-G46</f>
        <v>0</v>
      </c>
      <c r="K46" s="166">
        <f t="shared" si="1"/>
        <v>6930</v>
      </c>
      <c r="L46" s="169">
        <f>SUMIFS(Masterlist!$T:$T,Masterlist!$AI:$AI,"&lt;="&amp;' Collected Account'!L$21,Masterlist!$O:$O,' Collected Account'!$A46,Masterlist!$AL:$AL,' Collected Account'!$L$19)</f>
        <v>0</v>
      </c>
      <c r="M46" s="170">
        <f>SUMIFS(Masterlist!$T:$T,Masterlist!$AI:$AI,"&lt;="&amp;' Collected Account'!M$21,Masterlist!$O:$O,' Collected Account'!$A46,Masterlist!$AL:$AL,' Collected Account'!$L$19)-L46</f>
        <v>0</v>
      </c>
      <c r="N46" s="170">
        <f>SUMIFS(Masterlist!$T:$T,Masterlist!$AI:$AI,"&lt;="&amp;' Collected Account'!N$21,Masterlist!$O:$O,' Collected Account'!$A46,Masterlist!$AL:$AL,' Collected Account'!$L$19)-M46-L46</f>
        <v>0</v>
      </c>
      <c r="O46" s="170">
        <f>SUMIFS(Masterlist!$T:$T,Masterlist!$AI:$AI,"&lt;="&amp;' Collected Account'!O$21,Masterlist!$O:$O,' Collected Account'!$A46,Masterlist!$AL:$AL,' Collected Account'!$L$19)-N46-M46-L46</f>
        <v>0</v>
      </c>
      <c r="P46" s="166">
        <f t="shared" si="2"/>
        <v>0</v>
      </c>
      <c r="Q46" s="169">
        <f>SUMIFS(Masterlist!$T:$T,Masterlist!$AI:$AI,"&lt;="&amp;' Collected Account'!Q$21,Masterlist!$O:$O,' Collected Account'!$A46,Masterlist!$AL:$AL,' Collected Account'!$Q$19)</f>
        <v>0</v>
      </c>
      <c r="R46" s="170">
        <f>SUMIFS(Masterlist!$T:$T,Masterlist!$AI:$AI,"&lt;="&amp;' Collected Account'!R$21,Masterlist!$O:$O,' Collected Account'!$A46,Masterlist!$AL:$AL,' Collected Account'!$Q$19)-Q46</f>
        <v>0</v>
      </c>
      <c r="S46" s="170">
        <f>SUMIFS(Masterlist!$T:$T,Masterlist!$AI:$AI,"&lt;="&amp;' Collected Account'!S$21,Masterlist!$O:$O,' Collected Account'!$A46,Masterlist!$AL:$AL,' Collected Account'!$Q$19)-R46-Q46</f>
        <v>1905</v>
      </c>
      <c r="T46" s="170">
        <f>SUMIFS(Masterlist!$T:$T,Masterlist!$AI:$AI,"&lt;="&amp;' Collected Account'!T$21,Masterlist!$O:$O,' Collected Account'!$A46,Masterlist!$AL:$AL,' Collected Account'!$Q$19)-S46-R46-Q46</f>
        <v>0</v>
      </c>
      <c r="U46" s="166">
        <f t="shared" si="3"/>
        <v>1905</v>
      </c>
      <c r="V46" s="169">
        <f>SUMIFS(Masterlist!$T:$T,Masterlist!$AI:$AI,"&lt;="&amp;' Collected Account'!V$21,Masterlist!$O:$O,' Collected Account'!$A46,Masterlist!$AL:$AL,' Collected Account'!$V$19)</f>
        <v>0</v>
      </c>
      <c r="W46" s="170">
        <f>SUMIFS(Masterlist!$T:$T,Masterlist!$AI:$AI,"&lt;="&amp;' Collected Account'!W$21,Masterlist!$O:$O,' Collected Account'!$A46,Masterlist!$AL:$AL,' Collected Account'!$V$19)-V46</f>
        <v>0</v>
      </c>
      <c r="X46" s="170">
        <f>SUMIFS(Masterlist!$T:$T,Masterlist!$AI:$AI,"&lt;="&amp;' Collected Account'!X$21,Masterlist!$O:$O,' Collected Account'!$A46,Masterlist!$AL:$AL,' Collected Account'!$V$19)-W46-V46</f>
        <v>0</v>
      </c>
      <c r="Y46" s="170">
        <f>SUMIFS(Masterlist!$T:$T,Masterlist!$AI:$AI,"&lt;="&amp;' Collected Account'!Y$21,Masterlist!$O:$O,' Collected Account'!$A46,Masterlist!$AL:$AL,' Collected Account'!$V$19)-X46-W46-V46</f>
        <v>0</v>
      </c>
      <c r="Z46" s="166">
        <f t="shared" si="4"/>
        <v>0</v>
      </c>
      <c r="AA46" s="169">
        <f>SUMIFS(Masterlist!$T:$T,Masterlist!$AI:$AI,"&lt;="&amp;' Collected Account'!AA$21,Masterlist!$O:$O,' Collected Account'!$A46,Masterlist!$AL:$AL,' Collected Account'!$AA$19)</f>
        <v>0</v>
      </c>
      <c r="AB46" s="170">
        <f>SUMIFS(Masterlist!$T:$T,Masterlist!$AI:$AI,"&lt;="&amp;' Collected Account'!AB$21,Masterlist!$O:$O,' Collected Account'!$A46,Masterlist!$AL:$AL,' Collected Account'!$AA$19)-AA46</f>
        <v>0</v>
      </c>
      <c r="AC46" s="170">
        <f>SUMIFS(Masterlist!$T:$T,Masterlist!$AI:$AI,"&lt;="&amp;' Collected Account'!AC$21,Masterlist!$O:$O,' Collected Account'!$A46,Masterlist!$AL:$AL,' Collected Account'!$AA$19)-AB46-AA46</f>
        <v>0</v>
      </c>
      <c r="AD46" s="170">
        <f>SUMIFS(Masterlist!$T:$T,Masterlist!$AI:$AI,"&lt;="&amp;' Collected Account'!AD$21,Masterlist!$O:$O,' Collected Account'!$A46,Masterlist!$AL:$AL,' Collected Account'!$AA$19)-AC46-AB46-AA46</f>
        <v>5125</v>
      </c>
      <c r="AE46" s="166">
        <f t="shared" si="5"/>
        <v>5125</v>
      </c>
      <c r="AF46" s="169">
        <f>SUMIFS(Masterlist!$T:$T,Masterlist!$AI:$AI,"&lt;="&amp;' Collected Account'!AF$21,Masterlist!$O:$O,' Collected Account'!$A46,Masterlist!$AL:$AL,' Collected Account'!$AF$19)</f>
        <v>0</v>
      </c>
      <c r="AG46" s="170">
        <f>SUMIFS(Masterlist!$T:$T,Masterlist!$AI:$AI,"&lt;="&amp;' Collected Account'!AG$21,Masterlist!$O:$O,' Collected Account'!$A46,Masterlist!$AL:$AL,' Collected Account'!$AF$19)-AF46</f>
        <v>1370</v>
      </c>
      <c r="AH46" s="170">
        <f>SUMIFS(Masterlist!$T:$T,Masterlist!$AI:$AI,"&lt;="&amp;' Collected Account'!AH$21,Masterlist!$O:$O,' Collected Account'!$A46,Masterlist!$AL:$AL,' Collected Account'!$AF$19)-AG46-AF46</f>
        <v>0</v>
      </c>
      <c r="AI46" s="170">
        <f>SUMIFS(Masterlist!$T:$T,Masterlist!$AI:$AI,"&lt;="&amp;' Collected Account'!AI$21,Masterlist!$O:$O,' Collected Account'!$A46,Masterlist!$AL:$AL,' Collected Account'!$AF$19)-AH46-AG46-AF46</f>
        <v>0</v>
      </c>
      <c r="AJ46" s="166">
        <f t="shared" si="6"/>
        <v>1370</v>
      </c>
      <c r="AK46" s="169">
        <f>SUMIFS(Masterlist!$T:$T,Masterlist!$AI:$AI,"&lt;="&amp;' Collected Account'!AK$21,Masterlist!$O:$O,' Collected Account'!$A46,Masterlist!$AL:$AL,' Collected Account'!$AK$19)</f>
        <v>0</v>
      </c>
      <c r="AL46" s="170">
        <f>SUMIFS(Masterlist!$T:$T,Masterlist!$AI:$AI,"&lt;="&amp;' Collected Account'!AL$21,Masterlist!$O:$O,' Collected Account'!$A46,Masterlist!$AL:$AL,' Collected Account'!$AK$19)-AK46</f>
        <v>0</v>
      </c>
      <c r="AM46" s="170">
        <f>SUMIFS(Masterlist!$T:$T,Masterlist!$AI:$AI,"&lt;="&amp;' Collected Account'!AM$21,Masterlist!$O:$O,' Collected Account'!$A46,Masterlist!$AL:$AL,' Collected Account'!$AK$19)-AL46-AK46</f>
        <v>0</v>
      </c>
      <c r="AN46" s="170">
        <f>SUMIFS(Masterlist!$T:$T,Masterlist!$AI:$AI,"&lt;="&amp;' Collected Account'!AN$21,Masterlist!$O:$O,' Collected Account'!$A46,Masterlist!$AL:$AL,' Collected Account'!$AK$19)-AM46-AL46-AK46</f>
        <v>0</v>
      </c>
      <c r="AO46" s="166">
        <f t="shared" si="11"/>
        <v>0</v>
      </c>
      <c r="AP46" s="169">
        <f>SUMIFS(Masterlist!$T:$T,Masterlist!$AI:$AI,"&lt;="&amp;' Collected Account'!AP$21,Masterlist!$O:$O,' Collected Account'!$A46,Masterlist!$AL:$AL,' Collected Account'!$AP$19)</f>
        <v>0</v>
      </c>
      <c r="AQ46" s="170">
        <f>SUMIFS(Masterlist!$T:$T,Masterlist!$AI:$AI,"&lt;="&amp;' Collected Account'!AQ$21,Masterlist!$O:$O,' Collected Account'!$A46,Masterlist!$AL:$AL,' Collected Account'!$AP$19)-AP46</f>
        <v>0</v>
      </c>
      <c r="AR46" s="170">
        <f>SUMIFS(Masterlist!$T:$T,Masterlist!$AI:$AI,"&lt;="&amp;' Collected Account'!AR$21,Masterlist!$O:$O,' Collected Account'!$A46,Masterlist!$AL:$AL,' Collected Account'!$AP$19)-AQ46-AP46</f>
        <v>7100</v>
      </c>
      <c r="AS46" s="170">
        <f>SUMIFS(Masterlist!$T:$T,Masterlist!$AI:$AI,"&lt;="&amp;' Collected Account'!AS$21,Masterlist!$O:$O,' Collected Account'!$A46,Masterlist!$AL:$AL,' Collected Account'!$AP$19)-AR46-AQ46-AP46</f>
        <v>0</v>
      </c>
      <c r="AT46" s="166">
        <f t="shared" si="7"/>
        <v>7100</v>
      </c>
      <c r="AU46" s="169">
        <f>SUMIFS(Masterlist!$T:$T,Masterlist!$AI:$AI,"&lt;="&amp;' Collected Account'!AU$21,Masterlist!$O:$O,' Collected Account'!$A46,Masterlist!$AL:$AL,' Collected Account'!$AU$19)</f>
        <v>0</v>
      </c>
      <c r="AV46" s="170">
        <f>SUMIFS(Masterlist!$T:$T,Masterlist!$AI:$AI,"&lt;="&amp;' Collected Account'!AV$21,Masterlist!$O:$O,' Collected Account'!$A46,Masterlist!$AL:$AL,' Collected Account'!$AU$19)-AU46</f>
        <v>0</v>
      </c>
      <c r="AW46" s="170">
        <f>SUMIFS(Masterlist!$T:$T,Masterlist!$AI:$AI,"&lt;="&amp;' Collected Account'!AW$21,Masterlist!$O:$O,' Collected Account'!$A46,Masterlist!$AL:$AL,' Collected Account'!$AU$19)-AV46-AU46</f>
        <v>0</v>
      </c>
      <c r="AX46" s="170">
        <f>SUMIFS(Masterlist!$T:$T,Masterlist!$AI:$AI,"&lt;="&amp;' Collected Account'!AX$21,Masterlist!$O:$O,' Collected Account'!$A46,Masterlist!$AL:$AL,' Collected Account'!$AU$19)-AW46-AV46-AU46</f>
        <v>3035</v>
      </c>
      <c r="AY46" s="166">
        <f t="shared" si="8"/>
        <v>3035</v>
      </c>
      <c r="AZ46" s="169">
        <f>SUMIFS(Masterlist!$T:$T,Masterlist!$AI:$AI,"&lt;="&amp;' Collected Account'!AZ$21,Masterlist!$O:$O,' Collected Account'!$A46,Masterlist!$AL:$AL,' Collected Account'!$AZ$19)</f>
        <v>0</v>
      </c>
      <c r="BA46" s="170">
        <f>SUMIFS(Masterlist!$T:$T,Masterlist!$AI:$AI,"&lt;="&amp;' Collected Account'!BA$21,Masterlist!$O:$O,' Collected Account'!$A46,Masterlist!$AL:$AL,' Collected Account'!$AZ$19)-AZ46</f>
        <v>0</v>
      </c>
      <c r="BB46" s="170">
        <f>SUMIFS(Masterlist!$T:$T,Masterlist!$AI:$AI,"&lt;="&amp;' Collected Account'!BB$21,Masterlist!$O:$O,' Collected Account'!$A46,Masterlist!$AL:$AL,' Collected Account'!$AZ$19)-BA46-AZ46</f>
        <v>11230</v>
      </c>
      <c r="BC46" s="170">
        <f>SUMIFS(Masterlist!$T:$T,Masterlist!$AI:$AI,"&lt;="&amp;' Collected Account'!BC$21,Masterlist!$O:$O,' Collected Account'!$A46,Masterlist!$AL:$AL,' Collected Account'!$AZ$19)-BB46-BA46-AZ46</f>
        <v>0</v>
      </c>
      <c r="BD46" s="166">
        <f t="shared" si="9"/>
        <v>11230</v>
      </c>
      <c r="BE46" s="169">
        <f>SUMIFS(Masterlist!$T:$T,Masterlist!$AI:$AI,"&lt;="&amp;' Collected Account'!BE$21,Masterlist!$O:$O,' Collected Account'!$A46,Masterlist!$AL:$AL,' Collected Account'!$BE$19)</f>
        <v>0</v>
      </c>
      <c r="BF46" s="170">
        <f>SUMIFS(Masterlist!$T:$T,Masterlist!$AI:$AI,"&lt;="&amp;' Collected Account'!BF$21,Masterlist!$O:$O,' Collected Account'!$A46,Masterlist!$AL:$AL,' Collected Account'!$BE$19)-BE46</f>
        <v>0</v>
      </c>
      <c r="BG46" s="170">
        <f>SUMIFS(Masterlist!$T:$T,Masterlist!$AI:$AI,"&lt;="&amp;' Collected Account'!BG$21,Masterlist!$O:$O,' Collected Account'!$A46,Masterlist!$AL:$AL,' Collected Account'!$BE$19)-BF46-BE46</f>
        <v>0</v>
      </c>
      <c r="BH46" s="170">
        <f>SUMIFS(Masterlist!$T:$T,Masterlist!$AI:$AI,"&lt;="&amp;' Collected Account'!BH$21,Masterlist!$O:$O,' Collected Account'!$A46,Masterlist!$AL:$AL,' Collected Account'!$BE$19)-BG46-BF46-BE46</f>
        <v>0</v>
      </c>
      <c r="BI46" s="166">
        <f t="shared" si="10"/>
        <v>0</v>
      </c>
      <c r="BJ46" s="169">
        <f>SUMIFS(Masterlist!$T:$T,Masterlist!$AI:$AI,"&lt;="&amp;' Collected Account'!BJ$21,Masterlist!$O:$O,' Collected Account'!$A46,Masterlist!$AL:$AL,' Collected Account'!$BJ$19)</f>
        <v>0</v>
      </c>
      <c r="BK46" s="185">
        <f>SUMIFS(Masterlist!$T:$T,Masterlist!$AI:$AI,"&lt;="&amp;' Collected Account'!BK$21,Masterlist!$O:$O,' Collected Account'!$A46,Masterlist!$AL:$AL,' Collected Account'!$BJ$19)-BJ46</f>
        <v>0</v>
      </c>
      <c r="BL46" s="170">
        <f>SUMIFS(Masterlist!$T:$T,Masterlist!$AI:$AI,"&lt;="&amp;' Collected Account'!BL$21,Masterlist!$O:$O,' Collected Account'!$A46,Masterlist!$AL:$AL,' Collected Account'!$BJ$19)-BK46-BJ46</f>
        <v>0</v>
      </c>
      <c r="BM46" s="170">
        <f>SUMIFS(Masterlist!$T:$T,Masterlist!$AI:$AI,"&lt;="&amp;' Collected Account'!BM$21,Masterlist!$O:$O,' Collected Account'!$A46,Masterlist!$AL:$AL,' Collected Account'!$BJ$19)-BL46-BK46-BJ46</f>
        <v>9505</v>
      </c>
      <c r="BN46" s="166">
        <f t="shared" si="12"/>
        <v>9505</v>
      </c>
    </row>
    <row r="47" spans="1:66" s="10" customFormat="1" ht="15" customHeight="1">
      <c r="A47" s="164" t="s">
        <v>31</v>
      </c>
      <c r="B47" s="169">
        <f>SUMIFS(Masterlist!$T:$T,Masterlist!$AI:$AI,"&lt;="&amp;' Collected Account'!B$21,Masterlist!$O:$O,' Collected Account'!$A47)</f>
        <v>214164.54199027526</v>
      </c>
      <c r="C47" s="170">
        <f>SUMIFS(Masterlist!$T:$T,Masterlist!$AI:$AI,"&lt;="&amp;' Collected Account'!C$21,Masterlist!$O:$O,' Collected Account'!$A47)-B47</f>
        <v>1550.9951531401603</v>
      </c>
      <c r="D47" s="170">
        <f>SUMIFS(Masterlist!$T:$T,Masterlist!$AI:$AI,"&lt;="&amp;' Collected Account'!D$21,Masterlist!$O:$O,' Collected Account'!$A47)-C47-B47</f>
        <v>0</v>
      </c>
      <c r="E47" s="170">
        <f>SUMIFS(Masterlist!$T:$T,Masterlist!$AI:$AI,"&lt;="&amp;' Collected Account'!E$21,Masterlist!$O:$O,' Collected Account'!$A47)-D47-C47-B47</f>
        <v>0</v>
      </c>
      <c r="F47" s="166">
        <f t="shared" si="0"/>
        <v>215715.53714341542</v>
      </c>
      <c r="G47" s="169">
        <f>SUMIFS(Masterlist!$T:$T,Masterlist!$AI:$AI,"&lt;="&amp;' Collected Account'!G$21,Masterlist!$O:$O,' Collected Account'!$A47,Masterlist!$AL:$AL,' Collected Account'!$G$19)</f>
        <v>0</v>
      </c>
      <c r="H47" s="170">
        <f>SUMIFS(Masterlist!$T:$T,Masterlist!$AI:$AI,"&lt;="&amp;' Collected Account'!H$21,Masterlist!$O:$O,' Collected Account'!$A47,Masterlist!$AL:$AL,' Collected Account'!$G$19)-G47</f>
        <v>2765.8038568629472</v>
      </c>
      <c r="I47" s="170">
        <f>SUMIFS(Masterlist!$T:$T,Masterlist!$AI:$AI,"&lt;="&amp;' Collected Account'!I$21,Masterlist!$O:$O,' Collected Account'!$A47,Masterlist!$AL:$AL,' Collected Account'!$G$19)-H47-G47</f>
        <v>20550.177087309065</v>
      </c>
      <c r="J47" s="170">
        <f>SUMIFS(Masterlist!$T:$T,Masterlist!$AI:$AI,"&lt;="&amp;' Collected Account'!J$21,Masterlist!$O:$O,' Collected Account'!$A47,Masterlist!$AL:$AL,' Collected Account'!$G$19)-I47-H47-G47</f>
        <v>-1.8189894035458565E-12</v>
      </c>
      <c r="K47" s="166">
        <f t="shared" si="1"/>
        <v>23315.980944172014</v>
      </c>
      <c r="L47" s="169">
        <f>SUMIFS(Masterlist!$T:$T,Masterlist!$AI:$AI,"&lt;="&amp;' Collected Account'!L$21,Masterlist!$O:$O,' Collected Account'!$A47,Masterlist!$AL:$AL,' Collected Account'!$L$19)</f>
        <v>0</v>
      </c>
      <c r="M47" s="170">
        <f>SUMIFS(Masterlist!$T:$T,Masterlist!$AI:$AI,"&lt;="&amp;' Collected Account'!M$21,Masterlist!$O:$O,' Collected Account'!$A47,Masterlist!$AL:$AL,' Collected Account'!$L$19)-L47</f>
        <v>0</v>
      </c>
      <c r="N47" s="170">
        <f>SUMIFS(Masterlist!$T:$T,Masterlist!$AI:$AI,"&lt;="&amp;' Collected Account'!N$21,Masterlist!$O:$O,' Collected Account'!$A47,Masterlist!$AL:$AL,' Collected Account'!$L$19)-M47-L47</f>
        <v>0</v>
      </c>
      <c r="O47" s="170">
        <f>SUMIFS(Masterlist!$T:$T,Masterlist!$AI:$AI,"&lt;="&amp;' Collected Account'!O$21,Masterlist!$O:$O,' Collected Account'!$A47,Masterlist!$AL:$AL,' Collected Account'!$L$19)-N47-M47-L47</f>
        <v>0</v>
      </c>
      <c r="P47" s="166">
        <f t="shared" si="2"/>
        <v>0</v>
      </c>
      <c r="Q47" s="169">
        <f>SUMIFS(Masterlist!$T:$T,Masterlist!$AI:$AI,"&lt;="&amp;' Collected Account'!Q$21,Masterlist!$O:$O,' Collected Account'!$A47,Masterlist!$AL:$AL,' Collected Account'!$Q$19)</f>
        <v>0</v>
      </c>
      <c r="R47" s="170">
        <f>SUMIFS(Masterlist!$T:$T,Masterlist!$AI:$AI,"&lt;="&amp;' Collected Account'!R$21,Masterlist!$O:$O,' Collected Account'!$A47,Masterlist!$AL:$AL,' Collected Account'!$Q$19)-Q47</f>
        <v>0</v>
      </c>
      <c r="S47" s="170">
        <f>SUMIFS(Masterlist!$T:$T,Masterlist!$AI:$AI,"&lt;="&amp;' Collected Account'!S$21,Masterlist!$O:$O,' Collected Account'!$A47,Masterlist!$AL:$AL,' Collected Account'!$Q$19)-R47-Q47</f>
        <v>64926.416036573981</v>
      </c>
      <c r="T47" s="170">
        <f>SUMIFS(Masterlist!$T:$T,Masterlist!$AI:$AI,"&lt;="&amp;' Collected Account'!T$21,Masterlist!$O:$O,' Collected Account'!$A47,Masterlist!$AL:$AL,' Collected Account'!$Q$19)-S47-R47-Q47</f>
        <v>0</v>
      </c>
      <c r="U47" s="166">
        <f t="shared" si="3"/>
        <v>64926.416036573981</v>
      </c>
      <c r="V47" s="169">
        <f>SUMIFS(Masterlist!$T:$T,Masterlist!$AI:$AI,"&lt;="&amp;' Collected Account'!V$21,Masterlist!$O:$O,' Collected Account'!$A47,Masterlist!$AL:$AL,' Collected Account'!$V$19)</f>
        <v>0</v>
      </c>
      <c r="W47" s="170">
        <f>SUMIFS(Masterlist!$T:$T,Masterlist!$AI:$AI,"&lt;="&amp;' Collected Account'!W$21,Masterlist!$O:$O,' Collected Account'!$A47,Masterlist!$AL:$AL,' Collected Account'!$V$19)-V47</f>
        <v>0</v>
      </c>
      <c r="X47" s="170">
        <f>SUMIFS(Masterlist!$T:$T,Masterlist!$AI:$AI,"&lt;="&amp;' Collected Account'!X$21,Masterlist!$O:$O,' Collected Account'!$A47,Masterlist!$AL:$AL,' Collected Account'!$V$19)-W47-V47</f>
        <v>3119.5829443858097</v>
      </c>
      <c r="Y47" s="170">
        <f>SUMIFS(Masterlist!$T:$T,Masterlist!$AI:$AI,"&lt;="&amp;' Collected Account'!Y$21,Masterlist!$O:$O,' Collected Account'!$A47,Masterlist!$AL:$AL,' Collected Account'!$V$19)-X47-W47-V47</f>
        <v>0</v>
      </c>
      <c r="Z47" s="166">
        <f t="shared" si="4"/>
        <v>3119.5829443858097</v>
      </c>
      <c r="AA47" s="169">
        <f>SUMIFS(Masterlist!$T:$T,Masterlist!$AI:$AI,"&lt;="&amp;' Collected Account'!AA$21,Masterlist!$O:$O,' Collected Account'!$A47,Masterlist!$AL:$AL,' Collected Account'!$AA$19)</f>
        <v>0</v>
      </c>
      <c r="AB47" s="170">
        <f>SUMIFS(Masterlist!$T:$T,Masterlist!$AI:$AI,"&lt;="&amp;' Collected Account'!AB$21,Masterlist!$O:$O,' Collected Account'!$A47,Masterlist!$AL:$AL,' Collected Account'!$AA$19)-AA47</f>
        <v>0</v>
      </c>
      <c r="AC47" s="170">
        <f>SUMIFS(Masterlist!$T:$T,Masterlist!$AI:$AI,"&lt;="&amp;' Collected Account'!AC$21,Masterlist!$O:$O,' Collected Account'!$A47,Masterlist!$AL:$AL,' Collected Account'!$AA$19)-AB47-AA47</f>
        <v>0</v>
      </c>
      <c r="AD47" s="170">
        <f>SUMIFS(Masterlist!$T:$T,Masterlist!$AI:$AI,"&lt;="&amp;' Collected Account'!AD$21,Masterlist!$O:$O,' Collected Account'!$A47,Masterlist!$AL:$AL,' Collected Account'!$AA$19)-AC47-AB47-AA47</f>
        <v>690.38045159294779</v>
      </c>
      <c r="AE47" s="166">
        <f t="shared" si="5"/>
        <v>690.38045159294779</v>
      </c>
      <c r="AF47" s="169">
        <f>SUMIFS(Masterlist!$T:$T,Masterlist!$AI:$AI,"&lt;="&amp;' Collected Account'!AF$21,Masterlist!$O:$O,' Collected Account'!$A47,Masterlist!$AL:$AL,' Collected Account'!$AF$19)</f>
        <v>0</v>
      </c>
      <c r="AG47" s="170">
        <f>SUMIFS(Masterlist!$T:$T,Masterlist!$AI:$AI,"&lt;="&amp;' Collected Account'!AG$21,Masterlist!$O:$O,' Collected Account'!$A47,Masterlist!$AL:$AL,' Collected Account'!$AF$19)-AF47</f>
        <v>8468.1867498766806</v>
      </c>
      <c r="AH47" s="170">
        <f>SUMIFS(Masterlist!$T:$T,Masterlist!$AI:$AI,"&lt;="&amp;' Collected Account'!AH$21,Masterlist!$O:$O,' Collected Account'!$A47,Masterlist!$AL:$AL,' Collected Account'!$AF$19)-AG47-AF47</f>
        <v>0</v>
      </c>
      <c r="AI47" s="170">
        <f>SUMIFS(Masterlist!$T:$T,Masterlist!$AI:$AI,"&lt;="&amp;' Collected Account'!AI$21,Masterlist!$O:$O,' Collected Account'!$A47,Masterlist!$AL:$AL,' Collected Account'!$AF$19)-AH47-AG47-AF47</f>
        <v>9635.1158354774707</v>
      </c>
      <c r="AJ47" s="166">
        <f t="shared" si="6"/>
        <v>18103.302585354151</v>
      </c>
      <c r="AK47" s="169">
        <f>SUMIFS(Masterlist!$T:$T,Masterlist!$AI:$AI,"&lt;="&amp;' Collected Account'!AK$21,Masterlist!$O:$O,' Collected Account'!$A47,Masterlist!$AL:$AL,' Collected Account'!$AK$19)</f>
        <v>0</v>
      </c>
      <c r="AL47" s="170">
        <f>SUMIFS(Masterlist!$T:$T,Masterlist!$AI:$AI,"&lt;="&amp;' Collected Account'!AL$21,Masterlist!$O:$O,' Collected Account'!$A47,Masterlist!$AL:$AL,' Collected Account'!$AK$19)-AK47</f>
        <v>97370.440964351947</v>
      </c>
      <c r="AM47" s="170">
        <f>SUMIFS(Masterlist!$T:$T,Masterlist!$AI:$AI,"&lt;="&amp;' Collected Account'!AM$21,Masterlist!$O:$O,' Collected Account'!$A47,Masterlist!$AL:$AL,' Collected Account'!$AK$19)-AL47-AK47</f>
        <v>0</v>
      </c>
      <c r="AN47" s="170">
        <f>SUMIFS(Masterlist!$T:$T,Masterlist!$AI:$AI,"&lt;="&amp;' Collected Account'!AN$21,Masterlist!$O:$O,' Collected Account'!$A47,Masterlist!$AL:$AL,' Collected Account'!$AK$19)-AM47-AL47-AK47</f>
        <v>25214.231010490796</v>
      </c>
      <c r="AO47" s="166">
        <f t="shared" si="11"/>
        <v>122584.67197484274</v>
      </c>
      <c r="AP47" s="169">
        <f>SUMIFS(Masterlist!$T:$T,Masterlist!$AI:$AI,"&lt;="&amp;' Collected Account'!AP$21,Masterlist!$O:$O,' Collected Account'!$A47,Masterlist!$AL:$AL,' Collected Account'!$AP$19)</f>
        <v>0</v>
      </c>
      <c r="AQ47" s="170">
        <f>SUMIFS(Masterlist!$T:$T,Masterlist!$AI:$AI,"&lt;="&amp;' Collected Account'!AQ$21,Masterlist!$O:$O,' Collected Account'!$A47,Masterlist!$AL:$AL,' Collected Account'!$AP$19)-AP47</f>
        <v>0</v>
      </c>
      <c r="AR47" s="170">
        <f>SUMIFS(Masterlist!$T:$T,Masterlist!$AI:$AI,"&lt;="&amp;' Collected Account'!AR$21,Masterlist!$O:$O,' Collected Account'!$A47,Masterlist!$AL:$AL,' Collected Account'!$AP$19)-AQ47-AP47</f>
        <v>49315.370540941498</v>
      </c>
      <c r="AS47" s="170">
        <f>SUMIFS(Masterlist!$T:$T,Masterlist!$AI:$AI,"&lt;="&amp;' Collected Account'!AS$21,Masterlist!$O:$O,' Collected Account'!$A47,Masterlist!$AL:$AL,' Collected Account'!$AP$19)-AR47-AQ47-AP47</f>
        <v>1146.3264046100012</v>
      </c>
      <c r="AT47" s="166">
        <f t="shared" si="7"/>
        <v>50461.696945551499</v>
      </c>
      <c r="AU47" s="169">
        <f>SUMIFS(Masterlist!$T:$T,Masterlist!$AI:$AI,"&lt;="&amp;' Collected Account'!AU$21,Masterlist!$O:$O,' Collected Account'!$A47,Masterlist!$AL:$AL,' Collected Account'!$AU$19)</f>
        <v>0</v>
      </c>
      <c r="AV47" s="170">
        <f>SUMIFS(Masterlist!$T:$T,Masterlist!$AI:$AI,"&lt;="&amp;' Collected Account'!AV$21,Masterlist!$O:$O,' Collected Account'!$A47,Masterlist!$AL:$AL,' Collected Account'!$AU$19)-AU47</f>
        <v>0</v>
      </c>
      <c r="AW47" s="170">
        <f>SUMIFS(Masterlist!$T:$T,Masterlist!$AI:$AI,"&lt;="&amp;' Collected Account'!AW$21,Masterlist!$O:$O,' Collected Account'!$A47,Masterlist!$AL:$AL,' Collected Account'!$AU$19)-AV47-AU47</f>
        <v>0</v>
      </c>
      <c r="AX47" s="170">
        <f>SUMIFS(Masterlist!$T:$T,Masterlist!$AI:$AI,"&lt;="&amp;' Collected Account'!AX$21,Masterlist!$O:$O,' Collected Account'!$A47,Masterlist!$AL:$AL,' Collected Account'!$AU$19)-AW47-AV47-AU47</f>
        <v>0</v>
      </c>
      <c r="AY47" s="166">
        <f t="shared" si="8"/>
        <v>0</v>
      </c>
      <c r="AZ47" s="169">
        <f>SUMIFS(Masterlist!$T:$T,Masterlist!$AI:$AI,"&lt;="&amp;' Collected Account'!AZ$21,Masterlist!$O:$O,' Collected Account'!$A47,Masterlist!$AL:$AL,' Collected Account'!$AZ$19)</f>
        <v>0</v>
      </c>
      <c r="BA47" s="170">
        <f>SUMIFS(Masterlist!$T:$T,Masterlist!$AI:$AI,"&lt;="&amp;' Collected Account'!BA$21,Masterlist!$O:$O,' Collected Account'!$A47,Masterlist!$AL:$AL,' Collected Account'!$AZ$19)-AZ47</f>
        <v>0</v>
      </c>
      <c r="BB47" s="170">
        <f>SUMIFS(Masterlist!$T:$T,Masterlist!$AI:$AI,"&lt;="&amp;' Collected Account'!BB$21,Masterlist!$O:$O,' Collected Account'!$A47,Masterlist!$AL:$AL,' Collected Account'!$AZ$19)-BA47-AZ47</f>
        <v>0</v>
      </c>
      <c r="BC47" s="170">
        <f>SUMIFS(Masterlist!$T:$T,Masterlist!$AI:$AI,"&lt;="&amp;' Collected Account'!BC$21,Masterlist!$O:$O,' Collected Account'!$A47,Masterlist!$AL:$AL,' Collected Account'!$AZ$19)-BB47-BA47-AZ47</f>
        <v>0</v>
      </c>
      <c r="BD47" s="166">
        <f t="shared" si="9"/>
        <v>0</v>
      </c>
      <c r="BE47" s="169">
        <f>SUMIFS(Masterlist!$T:$T,Masterlist!$AI:$AI,"&lt;="&amp;' Collected Account'!BE$21,Masterlist!$O:$O,' Collected Account'!$A47,Masterlist!$AL:$AL,' Collected Account'!$BE$19)</f>
        <v>0</v>
      </c>
      <c r="BF47" s="170">
        <f>SUMIFS(Masterlist!$T:$T,Masterlist!$AI:$AI,"&lt;="&amp;' Collected Account'!BF$21,Masterlist!$O:$O,' Collected Account'!$A47,Masterlist!$AL:$AL,' Collected Account'!$BE$19)-BE47</f>
        <v>0</v>
      </c>
      <c r="BG47" s="170">
        <f>SUMIFS(Masterlist!$T:$T,Masterlist!$AI:$AI,"&lt;="&amp;' Collected Account'!BG$21,Masterlist!$O:$O,' Collected Account'!$A47,Masterlist!$AL:$AL,' Collected Account'!$BE$19)-BF47-BE47</f>
        <v>0</v>
      </c>
      <c r="BH47" s="170">
        <f>SUMIFS(Masterlist!$T:$T,Masterlist!$AI:$AI,"&lt;="&amp;' Collected Account'!BH$21,Masterlist!$O:$O,' Collected Account'!$A47,Masterlist!$AL:$AL,' Collected Account'!$BE$19)-BG47-BF47-BE47</f>
        <v>0</v>
      </c>
      <c r="BI47" s="166">
        <f t="shared" si="10"/>
        <v>0</v>
      </c>
      <c r="BJ47" s="169">
        <f>SUMIFS(Masterlist!$T:$T,Masterlist!$AI:$AI,"&lt;="&amp;' Collected Account'!BJ$21,Masterlist!$O:$O,' Collected Account'!$A47,Masterlist!$AL:$AL,' Collected Account'!$BJ$19)</f>
        <v>0</v>
      </c>
      <c r="BK47" s="185">
        <f>SUMIFS(Masterlist!$T:$T,Masterlist!$AI:$AI,"&lt;="&amp;' Collected Account'!BK$21,Masterlist!$O:$O,' Collected Account'!$A47,Masterlist!$AL:$AL,' Collected Account'!$BJ$19)-BJ47</f>
        <v>0</v>
      </c>
      <c r="BL47" s="170">
        <f>SUMIFS(Masterlist!$T:$T,Masterlist!$AI:$AI,"&lt;="&amp;' Collected Account'!BL$21,Masterlist!$O:$O,' Collected Account'!$A47,Masterlist!$AL:$AL,' Collected Account'!$BJ$19)-BK47-BJ47</f>
        <v>0</v>
      </c>
      <c r="BM47" s="170">
        <f>SUMIFS(Masterlist!$T:$T,Masterlist!$AI:$AI,"&lt;="&amp;' Collected Account'!BM$21,Masterlist!$O:$O,' Collected Account'!$A47,Masterlist!$AL:$AL,' Collected Account'!$BJ$19)-BL47-BK47-BJ47</f>
        <v>0</v>
      </c>
      <c r="BN47" s="166">
        <f t="shared" si="12"/>
        <v>0</v>
      </c>
    </row>
    <row r="48" spans="1:66" s="30" customFormat="1" ht="15" customHeight="1">
      <c r="A48" s="171" t="s">
        <v>4683</v>
      </c>
      <c r="B48" s="172">
        <f>SUM(B49)</f>
        <v>0</v>
      </c>
      <c r="C48" s="173">
        <f>SUM(C49)</f>
        <v>0</v>
      </c>
      <c r="D48" s="173">
        <f>SUM(D49)</f>
        <v>0</v>
      </c>
      <c r="E48" s="173">
        <f>SUM(E49)</f>
        <v>7307587.4900000002</v>
      </c>
      <c r="F48" s="174">
        <f t="shared" si="0"/>
        <v>7307587.4900000002</v>
      </c>
      <c r="G48" s="172">
        <f>SUM(G49)</f>
        <v>0</v>
      </c>
      <c r="H48" s="173">
        <f>SUM(H49)</f>
        <v>0</v>
      </c>
      <c r="I48" s="173">
        <f>SUM(I49)</f>
        <v>6643831.1799999997</v>
      </c>
      <c r="J48" s="173">
        <f>SUM(J49)</f>
        <v>0</v>
      </c>
      <c r="K48" s="174">
        <f t="shared" si="1"/>
        <v>6643831.1799999997</v>
      </c>
      <c r="L48" s="172">
        <f>SUM(L49)</f>
        <v>0</v>
      </c>
      <c r="M48" s="173">
        <f>SUM(M49)</f>
        <v>0</v>
      </c>
      <c r="N48" s="173">
        <f>SUM(N49)</f>
        <v>0</v>
      </c>
      <c r="O48" s="173">
        <f>SUM(O49)</f>
        <v>6539944.3300000001</v>
      </c>
      <c r="P48" s="174">
        <f t="shared" si="2"/>
        <v>6539944.3300000001</v>
      </c>
      <c r="Q48" s="172">
        <f>SUM(Q49)</f>
        <v>0</v>
      </c>
      <c r="R48" s="173">
        <f>SUM(R49)</f>
        <v>0</v>
      </c>
      <c r="S48" s="173">
        <f>SUM(S49)</f>
        <v>0</v>
      </c>
      <c r="T48" s="173">
        <f>SUM(T49)</f>
        <v>4954211.21</v>
      </c>
      <c r="U48" s="174">
        <f>SUM(Q48:T48)</f>
        <v>4954211.21</v>
      </c>
      <c r="V48" s="172">
        <f>SUM(V49)</f>
        <v>0</v>
      </c>
      <c r="W48" s="173">
        <f>SUM(W49)</f>
        <v>0</v>
      </c>
      <c r="X48" s="173">
        <f>SUM(X49)</f>
        <v>0</v>
      </c>
      <c r="Y48" s="173">
        <f>SUM(Y49)</f>
        <v>7007938.0800000001</v>
      </c>
      <c r="Z48" s="174">
        <f>SUM(V48:Y48)</f>
        <v>7007938.0800000001</v>
      </c>
      <c r="AA48" s="172">
        <f>SUM(AA49)</f>
        <v>0</v>
      </c>
      <c r="AB48" s="173">
        <f>SUM(AB49)</f>
        <v>0</v>
      </c>
      <c r="AC48" s="173">
        <f>SUM(AC49)</f>
        <v>0</v>
      </c>
      <c r="AD48" s="173">
        <f>SUM(AD49)</f>
        <v>7537996.0099999998</v>
      </c>
      <c r="AE48" s="174">
        <f>SUM(AA48:AD48)</f>
        <v>7537996.0099999998</v>
      </c>
      <c r="AF48" s="172">
        <f>SUM(AF49)</f>
        <v>0</v>
      </c>
      <c r="AG48" s="173">
        <f>SUM(AG49)</f>
        <v>0</v>
      </c>
      <c r="AH48" s="173">
        <f>SUM(AH49)</f>
        <v>0</v>
      </c>
      <c r="AI48" s="173">
        <f>SUM(AI49)</f>
        <v>6701322.21</v>
      </c>
      <c r="AJ48" s="174">
        <f>SUM(AF48:AI48)</f>
        <v>6701322.21</v>
      </c>
      <c r="AK48" s="172">
        <f>SUM(AK49)</f>
        <v>0</v>
      </c>
      <c r="AL48" s="173">
        <f>SUM(AL49)</f>
        <v>0</v>
      </c>
      <c r="AM48" s="173">
        <f>SUM(AM49)</f>
        <v>0</v>
      </c>
      <c r="AN48" s="173">
        <f>SUM(AN49)</f>
        <v>7453845.4500000002</v>
      </c>
      <c r="AO48" s="174">
        <f>SUM(AK48:AN48)</f>
        <v>7453845.4500000002</v>
      </c>
      <c r="AP48" s="172">
        <f>SUM(AP49)</f>
        <v>0</v>
      </c>
      <c r="AQ48" s="173">
        <f>SUM(AQ49)</f>
        <v>0</v>
      </c>
      <c r="AR48" s="173">
        <f>SUM(AR49)</f>
        <v>0</v>
      </c>
      <c r="AS48" s="173">
        <f>SUM(AS49)</f>
        <v>5762200.5199999996</v>
      </c>
      <c r="AT48" s="174">
        <f>SUM(AP48:AS48)</f>
        <v>5762200.5199999996</v>
      </c>
      <c r="AU48" s="172">
        <f>SUM(AU49)</f>
        <v>0</v>
      </c>
      <c r="AV48" s="173">
        <f>SUM(AV49)</f>
        <v>0</v>
      </c>
      <c r="AW48" s="173">
        <f>SUM(AW49)</f>
        <v>0</v>
      </c>
      <c r="AX48" s="173">
        <f>SUM(AX49)</f>
        <v>8217502.29</v>
      </c>
      <c r="AY48" s="174">
        <f>SUM(AU48:AX48)</f>
        <v>8217502.29</v>
      </c>
      <c r="AZ48" s="172">
        <f>SUM(AZ49)</f>
        <v>0</v>
      </c>
      <c r="BA48" s="173">
        <f>SUM(BA49)</f>
        <v>0</v>
      </c>
      <c r="BB48" s="173">
        <f>SUM(BB49)</f>
        <v>0</v>
      </c>
      <c r="BC48" s="173">
        <f>SUM(BC49)</f>
        <v>6442036.1299999999</v>
      </c>
      <c r="BD48" s="174">
        <f>SUM(AZ48:BC48)</f>
        <v>6442036.1299999999</v>
      </c>
      <c r="BE48" s="172">
        <f>SUM(BE49)</f>
        <v>0</v>
      </c>
      <c r="BF48" s="173">
        <f>SUM(BF49)</f>
        <v>0</v>
      </c>
      <c r="BG48" s="173">
        <f>SUM(BG49)</f>
        <v>0</v>
      </c>
      <c r="BH48" s="173">
        <f>SUM(BH49)</f>
        <v>7204329.6900000004</v>
      </c>
      <c r="BI48" s="174">
        <f>SUM(BE48:BH48)</f>
        <v>7204329.6900000004</v>
      </c>
      <c r="BJ48" s="172">
        <f>SUM(BJ49)</f>
        <v>0</v>
      </c>
      <c r="BK48" s="173">
        <f>SUM(BK49)</f>
        <v>0</v>
      </c>
      <c r="BL48" s="173">
        <f>SUM(BL49)</f>
        <v>0</v>
      </c>
      <c r="BM48" s="173">
        <f>SUM(BM49)</f>
        <v>0</v>
      </c>
      <c r="BN48" s="174">
        <f>SUM(BJ48:BM48)</f>
        <v>0</v>
      </c>
    </row>
    <row r="49" spans="1:66" s="10" customFormat="1" ht="15" customHeight="1">
      <c r="A49" s="164" t="s">
        <v>44</v>
      </c>
      <c r="B49" s="169">
        <v>0</v>
      </c>
      <c r="C49" s="170">
        <v>0</v>
      </c>
      <c r="D49" s="170">
        <v>0</v>
      </c>
      <c r="E49" s="170">
        <f>7307587.49</f>
        <v>7307587.4900000002</v>
      </c>
      <c r="F49" s="166">
        <f t="shared" si="0"/>
        <v>7307587.4900000002</v>
      </c>
      <c r="G49" s="169">
        <v>0</v>
      </c>
      <c r="H49" s="170">
        <v>0</v>
      </c>
      <c r="I49" s="170">
        <v>6643831.1799999997</v>
      </c>
      <c r="J49" s="170">
        <v>0</v>
      </c>
      <c r="K49" s="166">
        <f>SUM(G49:J49)</f>
        <v>6643831.1799999997</v>
      </c>
      <c r="L49" s="169">
        <v>0</v>
      </c>
      <c r="M49" s="170">
        <v>0</v>
      </c>
      <c r="N49" s="170">
        <v>0</v>
      </c>
      <c r="O49" s="170">
        <v>6539944.3300000001</v>
      </c>
      <c r="P49" s="166">
        <f>SUM(L49:O49)</f>
        <v>6539944.3300000001</v>
      </c>
      <c r="Q49" s="169">
        <v>0</v>
      </c>
      <c r="R49" s="170">
        <v>0</v>
      </c>
      <c r="S49" s="170">
        <v>0</v>
      </c>
      <c r="T49" s="170">
        <v>4954211.21</v>
      </c>
      <c r="U49" s="166">
        <f>SUM(Q49:T49)</f>
        <v>4954211.21</v>
      </c>
      <c r="V49" s="169">
        <v>0</v>
      </c>
      <c r="W49" s="170">
        <v>0</v>
      </c>
      <c r="X49" s="170">
        <v>0</v>
      </c>
      <c r="Y49" s="170">
        <v>7007938.0800000001</v>
      </c>
      <c r="Z49" s="166">
        <f>SUM(V49:Y49)</f>
        <v>7007938.0800000001</v>
      </c>
      <c r="AA49" s="169">
        <v>0</v>
      </c>
      <c r="AB49" s="170">
        <v>0</v>
      </c>
      <c r="AC49" s="170">
        <v>0</v>
      </c>
      <c r="AD49" s="170">
        <v>7537996.0099999998</v>
      </c>
      <c r="AE49" s="166">
        <f>SUM(AA49:AD49)</f>
        <v>7537996.0099999998</v>
      </c>
      <c r="AF49" s="169">
        <v>0</v>
      </c>
      <c r="AG49" s="170">
        <v>0</v>
      </c>
      <c r="AH49" s="170">
        <v>0</v>
      </c>
      <c r="AI49" s="170">
        <v>6701322.21</v>
      </c>
      <c r="AJ49" s="166">
        <f>SUM(AF49:AI49)</f>
        <v>6701322.21</v>
      </c>
      <c r="AK49" s="169">
        <v>0</v>
      </c>
      <c r="AL49" s="170">
        <v>0</v>
      </c>
      <c r="AM49" s="170">
        <v>0</v>
      </c>
      <c r="AN49" s="170">
        <v>7453845.4500000002</v>
      </c>
      <c r="AO49" s="166">
        <f>SUM(AK49:AN49)</f>
        <v>7453845.4500000002</v>
      </c>
      <c r="AP49" s="169">
        <v>0</v>
      </c>
      <c r="AQ49" s="170">
        <v>0</v>
      </c>
      <c r="AR49" s="170">
        <v>0</v>
      </c>
      <c r="AS49" s="170">
        <v>5762200.5199999996</v>
      </c>
      <c r="AT49" s="166">
        <f>SUM(AP49:AS49)</f>
        <v>5762200.5199999996</v>
      </c>
      <c r="AU49" s="169">
        <v>0</v>
      </c>
      <c r="AV49" s="170">
        <v>0</v>
      </c>
      <c r="AW49" s="170">
        <v>0</v>
      </c>
      <c r="AX49" s="170">
        <v>8217502.29</v>
      </c>
      <c r="AY49" s="166">
        <f>SUM(AU49:AX49)</f>
        <v>8217502.29</v>
      </c>
      <c r="AZ49" s="169">
        <v>0</v>
      </c>
      <c r="BA49" s="170">
        <v>0</v>
      </c>
      <c r="BB49" s="170">
        <v>0</v>
      </c>
      <c r="BC49" s="170">
        <v>6442036.1299999999</v>
      </c>
      <c r="BD49" s="166">
        <f>SUM(AZ49:BC49)</f>
        <v>6442036.1299999999</v>
      </c>
      <c r="BE49" s="169">
        <v>0</v>
      </c>
      <c r="BF49" s="170">
        <v>0</v>
      </c>
      <c r="BG49" s="170">
        <v>0</v>
      </c>
      <c r="BH49" s="170">
        <v>7204329.6900000004</v>
      </c>
      <c r="BI49" s="166">
        <f>SUM(BE49:BH49)</f>
        <v>7204329.6900000004</v>
      </c>
      <c r="BJ49" s="169">
        <v>0</v>
      </c>
      <c r="BK49" s="170">
        <v>0</v>
      </c>
      <c r="BL49" s="170">
        <v>0</v>
      </c>
      <c r="BM49" s="170">
        <v>0</v>
      </c>
      <c r="BN49" s="166">
        <f>SUM(BJ49:BM49)</f>
        <v>0</v>
      </c>
    </row>
    <row r="50" spans="1:66" s="10" customFormat="1" ht="15" customHeight="1">
      <c r="A50" s="175" t="s">
        <v>4553</v>
      </c>
      <c r="B50" s="176">
        <f>SUM(B23,B48)</f>
        <v>579287.63451336836</v>
      </c>
      <c r="C50" s="177">
        <f>SUM(C23,C48)</f>
        <v>12181.699548082979</v>
      </c>
      <c r="D50" s="177">
        <f>SUM(D23,D48)</f>
        <v>0</v>
      </c>
      <c r="E50" s="177">
        <f>SUM(E23,E48)</f>
        <v>7350589.7655599602</v>
      </c>
      <c r="F50" s="178">
        <f t="shared" si="0"/>
        <v>7942059.0996214114</v>
      </c>
      <c r="G50" s="176">
        <f>SUM(G23,G48)</f>
        <v>27677.234101825168</v>
      </c>
      <c r="H50" s="177">
        <f>SUM(H23,H48)</f>
        <v>9695.8038568629472</v>
      </c>
      <c r="I50" s="177">
        <f>SUM(I23,I48)</f>
        <v>6664381.3570873085</v>
      </c>
      <c r="J50" s="177">
        <f>SUM(J23,J48)</f>
        <v>7891.9999999999982</v>
      </c>
      <c r="K50" s="178">
        <f>SUM(G50:J50)</f>
        <v>6709646.3950459966</v>
      </c>
      <c r="L50" s="176">
        <f>SUM(L23,L48)</f>
        <v>6166.6103591545107</v>
      </c>
      <c r="M50" s="177">
        <f>SUM(M23,M48)</f>
        <v>15581.161927792491</v>
      </c>
      <c r="N50" s="177">
        <f>SUM(N23,N48)</f>
        <v>1015</v>
      </c>
      <c r="O50" s="177">
        <f>SUM(O23,O48)</f>
        <v>6542164.3300000001</v>
      </c>
      <c r="P50" s="178">
        <f>SUM(L50:O50)</f>
        <v>6564927.102286947</v>
      </c>
      <c r="Q50" s="176">
        <f>SUM(Q23,Q48)</f>
        <v>0</v>
      </c>
      <c r="R50" s="177">
        <f>SUM(R23,R48)</f>
        <v>4908</v>
      </c>
      <c r="S50" s="177">
        <f>SUM(S23,S48)</f>
        <v>66831.416036573981</v>
      </c>
      <c r="T50" s="177">
        <f>SUM(T23,T48)</f>
        <v>4984196.2405735403</v>
      </c>
      <c r="U50" s="178">
        <f>SUM(Q50:T50)</f>
        <v>5055935.6566101145</v>
      </c>
      <c r="V50" s="176">
        <f>SUM(V23,V48)</f>
        <v>4220</v>
      </c>
      <c r="W50" s="177">
        <f>SUM(W23,W48)</f>
        <v>19519.364358538012</v>
      </c>
      <c r="X50" s="177">
        <f>SUM(X23,X48)</f>
        <v>3589.5829443858097</v>
      </c>
      <c r="Y50" s="177">
        <f>SUM(Y23,Y48)</f>
        <v>7026092.1082861898</v>
      </c>
      <c r="Z50" s="178">
        <f>SUM(V50:Y50)</f>
        <v>7053421.0555891134</v>
      </c>
      <c r="AA50" s="176">
        <f>SUM(AA23,AA48)</f>
        <v>1821</v>
      </c>
      <c r="AB50" s="177">
        <f>SUM(AB23,AB48)</f>
        <v>3080</v>
      </c>
      <c r="AC50" s="177">
        <f>SUM(AC23,AC48)</f>
        <v>0</v>
      </c>
      <c r="AD50" s="177">
        <f>SUM(AD23,AD48)</f>
        <v>7580640.5473102704</v>
      </c>
      <c r="AE50" s="178">
        <f>SUM(AA50:AD50)</f>
        <v>7585541.5473102704</v>
      </c>
      <c r="AF50" s="176">
        <f>SUM(AF23,AF48)</f>
        <v>374.56266721547638</v>
      </c>
      <c r="AG50" s="177">
        <f>SUM(AG23,AG48)</f>
        <v>45385.094103197051</v>
      </c>
      <c r="AH50" s="177">
        <f>SUM(AH23,AH48)</f>
        <v>0</v>
      </c>
      <c r="AI50" s="177">
        <f>SUM(AI23,AI48)</f>
        <v>6751029.7702067541</v>
      </c>
      <c r="AJ50" s="178">
        <f>SUM(AF50:AI50)</f>
        <v>6796789.4269771669</v>
      </c>
      <c r="AK50" s="176">
        <f>SUM(AK23,AK48)</f>
        <v>9101.4975041597336</v>
      </c>
      <c r="AL50" s="177">
        <f>SUM(AL23,AL48)</f>
        <v>101310.44096435195</v>
      </c>
      <c r="AM50" s="177">
        <f>SUM(AM23,AM48)</f>
        <v>4820</v>
      </c>
      <c r="AN50" s="177">
        <f>SUM(AN23,AN48)</f>
        <v>7487103.1781648761</v>
      </c>
      <c r="AO50" s="178">
        <f>SUM(AK50:AN50)</f>
        <v>7602335.1166333873</v>
      </c>
      <c r="AP50" s="176">
        <f>SUM(AP23,AP48)</f>
        <v>320</v>
      </c>
      <c r="AQ50" s="177">
        <f>SUM(AQ23,AQ48)</f>
        <v>0</v>
      </c>
      <c r="AR50" s="177">
        <f>SUM(AR23,AR48)</f>
        <v>56415.370540941498</v>
      </c>
      <c r="AS50" s="177">
        <f>SUM(AS23,AS48)</f>
        <v>5776678.2227039859</v>
      </c>
      <c r="AT50" s="178">
        <f>SUM(AP50:AS50)</f>
        <v>5833413.593244927</v>
      </c>
      <c r="AU50" s="176">
        <f>SUM(AU23,AU48)</f>
        <v>0</v>
      </c>
      <c r="AV50" s="177">
        <f>SUM(AV23,AV48)</f>
        <v>0</v>
      </c>
      <c r="AW50" s="177">
        <f>SUM(AW23,AW48)</f>
        <v>0</v>
      </c>
      <c r="AX50" s="177">
        <f>SUM(AX23,AX48)</f>
        <v>8229944.8899999997</v>
      </c>
      <c r="AY50" s="178">
        <f>SUM(AU50:AX50)</f>
        <v>8229944.8899999997</v>
      </c>
      <c r="AZ50" s="176">
        <f>SUM(AZ23,AZ48)</f>
        <v>0</v>
      </c>
      <c r="BA50" s="177">
        <f>SUM(BA23,BA48)</f>
        <v>1338.1147540983607</v>
      </c>
      <c r="BB50" s="177">
        <f>SUM(BB23,BB48)</f>
        <v>11230</v>
      </c>
      <c r="BC50" s="177">
        <f>SUM(BC23,BC48)</f>
        <v>6478633.2906557377</v>
      </c>
      <c r="BD50" s="178">
        <f>SUM(AZ50:BC50)</f>
        <v>6491201.4054098362</v>
      </c>
      <c r="BE50" s="176">
        <f>SUM(BE23,BE48)</f>
        <v>0</v>
      </c>
      <c r="BF50" s="177">
        <f>SUM(BF23,BF48)</f>
        <v>536.32179307584556</v>
      </c>
      <c r="BG50" s="177">
        <f>SUM(BG23,BG48)</f>
        <v>2016.3934426229509</v>
      </c>
      <c r="BH50" s="177">
        <f>SUM(BH23,BH48)</f>
        <v>7204329.6900000004</v>
      </c>
      <c r="BI50" s="178">
        <f>SUM(BE50:BH50)</f>
        <v>7206882.4052356994</v>
      </c>
      <c r="BJ50" s="176">
        <f>SUM(BJ23,BJ48)</f>
        <v>0</v>
      </c>
      <c r="BK50" s="177">
        <f>SUM(BK23,BK48)</f>
        <v>9803.9215686274511</v>
      </c>
      <c r="BL50" s="177">
        <f>SUM(BL23,BL48)</f>
        <v>1077.170418006431</v>
      </c>
      <c r="BM50" s="177">
        <f>SUM(BM23,BM48)</f>
        <v>9505</v>
      </c>
      <c r="BN50" s="178">
        <f>SUM(BJ50:BM50)</f>
        <v>20386.091986633881</v>
      </c>
    </row>
    <row r="51" spans="1:66" s="10" customFormat="1" ht="15" customHeight="1">
      <c r="A51" s="116"/>
      <c r="B51" s="162"/>
      <c r="C51" s="163"/>
      <c r="D51" s="163"/>
      <c r="E51" s="163"/>
      <c r="F51" s="163"/>
      <c r="G51" s="162"/>
      <c r="H51" s="163"/>
      <c r="I51" s="163"/>
      <c r="J51" s="163"/>
      <c r="K51" s="163"/>
    </row>
  </sheetData>
  <customSheetViews>
    <customSheetView guid="{49289659-635F-4963-A1DD-7EBEAFCF8A39}" scale="85" showGridLines="0" hiddenRows="1">
      <selection activeCell="Y48" sqref="Y48"/>
      <pageMargins left="0.7" right="0.7" top="0.75" bottom="0.75" header="0.3" footer="0.3"/>
      <pageSetup orientation="portrait" horizontalDpi="300" verticalDpi="300" r:id="rId1"/>
    </customSheetView>
    <customSheetView guid="{853AB223-DEC8-47E0-8DFC-82BFA0315611}" showGridLines="0" hiddenRows="1">
      <selection activeCell="D96" sqref="D96"/>
      <pageMargins left="0.7" right="0.7" top="0.75" bottom="0.75" header="0.3" footer="0.3"/>
      <pageSetup orientation="portrait" horizontalDpi="300" verticalDpi="300" r:id="rId2"/>
    </customSheetView>
  </customSheetViews>
  <mergeCells count="15">
    <mergeCell ref="BJ19:BM19"/>
    <mergeCell ref="BE19:BH19"/>
    <mergeCell ref="AZ19:BC19"/>
    <mergeCell ref="V19:Y19"/>
    <mergeCell ref="Q19:T19"/>
    <mergeCell ref="AU19:AX19"/>
    <mergeCell ref="AP19:AS19"/>
    <mergeCell ref="AK19:AN19"/>
    <mergeCell ref="AF19:AI19"/>
    <mergeCell ref="AA19:AD19"/>
    <mergeCell ref="A2:C2"/>
    <mergeCell ref="A19:A20"/>
    <mergeCell ref="B19:E19"/>
    <mergeCell ref="G19:J19"/>
    <mergeCell ref="L19:O19"/>
  </mergeCells>
  <pageMargins left="0.7" right="0.7" top="0.75" bottom="0.75" header="0.3" footer="0.3"/>
  <pageSetup orientation="portrait" horizontalDpi="300" verticalDpi="300" r:id="rId3"/>
  <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FFC000"/>
  </sheetPr>
  <dimension ref="A1:AV2665"/>
  <sheetViews>
    <sheetView showGridLines="0" tabSelected="1" view="pageBreakPreview" zoomScale="85" zoomScaleNormal="85" zoomScaleSheetLayoutView="85" workbookViewId="0">
      <pane xSplit="6" ySplit="3" topLeftCell="G2575" activePane="bottomRight" state="frozen"/>
      <selection activeCell="K44" sqref="K44"/>
      <selection pane="topRight" activeCell="K44" sqref="K44"/>
      <selection pane="bottomLeft" activeCell="K44" sqref="K44"/>
      <selection pane="bottomRight" activeCell="J2595" sqref="J2595"/>
    </sheetView>
  </sheetViews>
  <sheetFormatPr defaultRowHeight="15" outlineLevelCol="1"/>
  <cols>
    <col min="1" max="1" width="6" style="112" customWidth="1"/>
    <col min="2" max="2" width="14.28515625" style="47" customWidth="1"/>
    <col min="3" max="4" width="8.28515625" style="112" customWidth="1"/>
    <col min="5" max="5" width="16.7109375" style="9" customWidth="1"/>
    <col min="6" max="6" width="20.5703125" style="2" customWidth="1"/>
    <col min="7" max="7" width="17.85546875" style="2" customWidth="1" outlineLevel="1"/>
    <col min="8" max="8" width="16.5703125" style="47" customWidth="1" outlineLevel="1"/>
    <col min="9" max="9" width="22.5703125" style="2" customWidth="1" outlineLevel="1"/>
    <col min="10" max="10" width="16.7109375" style="2" customWidth="1" outlineLevel="1"/>
    <col min="11" max="11" width="69.7109375" customWidth="1" outlineLevel="1"/>
    <col min="12" max="12" width="39.5703125" customWidth="1" outlineLevel="1"/>
    <col min="13" max="13" width="56" customWidth="1" outlineLevel="1"/>
    <col min="14" max="14" width="51.5703125" style="14" customWidth="1" outlineLevel="1"/>
    <col min="15" max="15" width="26.85546875" customWidth="1" outlineLevel="1"/>
    <col min="16" max="16" width="10.140625" style="2" customWidth="1" outlineLevel="1"/>
    <col min="17" max="17" width="9.7109375" style="2" customWidth="1" outlineLevel="1"/>
    <col min="18" max="18" width="10" style="45" customWidth="1" outlineLevel="1"/>
    <col min="19" max="19" width="19.140625" style="12" customWidth="1" outlineLevel="1"/>
    <col min="20" max="20" width="18.140625" style="13" customWidth="1" outlineLevel="1"/>
    <col min="21" max="22" width="16" style="2" customWidth="1" outlineLevel="1"/>
    <col min="23" max="23" width="61.28515625" style="31" customWidth="1" outlineLevel="1"/>
    <col min="24" max="24" width="20.140625" style="10" customWidth="1" outlineLevel="1"/>
    <col min="25" max="25" width="17.85546875" style="55" customWidth="1" outlineLevel="1"/>
    <col min="26" max="26" width="17.28515625" style="56" customWidth="1" outlineLevel="1"/>
    <col min="27" max="27" width="13.42578125" style="2" customWidth="1"/>
    <col min="28" max="28" width="21.85546875" style="130" customWidth="1" outlineLevel="1"/>
    <col min="29" max="29" width="14.85546875" style="130" customWidth="1" outlineLevel="1"/>
    <col min="30" max="30" width="20.7109375" style="130" customWidth="1" outlineLevel="1"/>
    <col min="31" max="31" width="14.85546875" style="130" customWidth="1" outlineLevel="1"/>
    <col min="32" max="32" width="20.7109375" style="131" customWidth="1" outlineLevel="1"/>
    <col min="33" max="33" width="11.5703125" style="112" customWidth="1" outlineLevel="1"/>
    <col min="34" max="34" width="11.5703125" style="132" customWidth="1" outlineLevel="1"/>
    <col min="35" max="35" width="21.140625" style="118" customWidth="1" outlineLevel="1"/>
    <col min="36" max="36" width="38.42578125" style="117" customWidth="1" outlineLevel="1"/>
    <col min="37" max="37" width="14.140625" style="480" customWidth="1" outlineLevel="1"/>
    <col min="38" max="38" width="8.28515625" style="515" customWidth="1"/>
    <col min="39" max="39" width="8.42578125" style="420" customWidth="1" outlineLevel="1"/>
    <col min="40" max="40" width="9.140625" style="421" customWidth="1" outlineLevel="1"/>
    <col min="41" max="41" width="10.85546875" style="55" customWidth="1" outlineLevel="1"/>
    <col min="42" max="42" width="15.28515625" style="424" customWidth="1" outlineLevel="1"/>
    <col min="43" max="43" width="15.28515625" style="10" customWidth="1" outlineLevel="1"/>
    <col min="44" max="44" width="1.28515625" style="10" customWidth="1" outlineLevel="1"/>
    <col min="45" max="45" width="11.42578125" style="424" customWidth="1"/>
    <col min="46" max="46" width="1.28515625" style="10" customWidth="1"/>
    <col min="47" max="47" width="11.42578125" style="380" customWidth="1"/>
    <col min="48" max="48" width="10.5703125" style="10" bestFit="1" customWidth="1"/>
    <col min="49" max="16384" width="9.140625" style="10"/>
  </cols>
  <sheetData>
    <row r="1" spans="1:47" s="11" customFormat="1" ht="104.25" customHeight="1">
      <c r="A1" s="735" t="s">
        <v>4549</v>
      </c>
      <c r="B1" s="736"/>
      <c r="C1" s="737"/>
      <c r="D1" s="737"/>
      <c r="E1" s="738"/>
      <c r="F1" s="739"/>
      <c r="G1" s="739"/>
      <c r="H1" s="866"/>
      <c r="I1" s="739"/>
      <c r="J1" s="740"/>
      <c r="K1" s="741"/>
      <c r="L1" s="742"/>
      <c r="M1" s="741"/>
      <c r="N1" s="742"/>
      <c r="O1" s="743"/>
      <c r="P1" s="739"/>
      <c r="Q1" s="739"/>
      <c r="R1" s="744"/>
      <c r="S1" s="745"/>
      <c r="T1" s="746"/>
      <c r="U1" s="739"/>
      <c r="V1" s="739"/>
      <c r="W1" s="743"/>
      <c r="X1" s="743"/>
      <c r="Y1" s="739"/>
      <c r="Z1" s="747"/>
      <c r="AA1" s="748"/>
      <c r="AB1" s="965" t="s">
        <v>4547</v>
      </c>
      <c r="AC1" s="966"/>
      <c r="AD1" s="966"/>
      <c r="AE1" s="966"/>
      <c r="AF1" s="966"/>
      <c r="AG1" s="966"/>
      <c r="AH1" s="966"/>
      <c r="AI1" s="967"/>
      <c r="AJ1" s="441"/>
      <c r="AK1" s="474">
        <f ca="1">NOW()</f>
        <v>44490.702054629626</v>
      </c>
      <c r="AL1" s="513"/>
      <c r="AM1" s="968" t="s">
        <v>6282</v>
      </c>
      <c r="AN1" s="969"/>
      <c r="AO1" s="969"/>
      <c r="AP1" s="969"/>
      <c r="AQ1" s="970"/>
      <c r="AR1" s="856"/>
      <c r="AS1" s="462" t="s">
        <v>6306</v>
      </c>
      <c r="AT1" s="856"/>
      <c r="AU1" s="459" t="s">
        <v>6278</v>
      </c>
    </row>
    <row r="2" spans="1:47" s="11" customFormat="1" ht="9" customHeight="1">
      <c r="A2" s="749"/>
      <c r="B2" s="736"/>
      <c r="C2" s="737"/>
      <c r="D2" s="737"/>
      <c r="E2" s="738"/>
      <c r="F2" s="739"/>
      <c r="G2" s="739"/>
      <c r="H2" s="866"/>
      <c r="I2" s="740"/>
      <c r="J2" s="739"/>
      <c r="K2" s="743"/>
      <c r="L2" s="743"/>
      <c r="M2" s="743"/>
      <c r="N2" s="740"/>
      <c r="O2" s="743"/>
      <c r="P2" s="739"/>
      <c r="Q2" s="739"/>
      <c r="R2" s="750"/>
      <c r="S2" s="751"/>
      <c r="T2" s="752"/>
      <c r="U2" s="739"/>
      <c r="V2" s="739"/>
      <c r="W2" s="743"/>
      <c r="X2" s="743"/>
      <c r="Y2" s="739"/>
      <c r="Z2" s="747"/>
      <c r="AA2" s="753" t="s">
        <v>4651</v>
      </c>
      <c r="AB2" s="147" t="str">
        <f>IF(V2="","",IF(V2="Cancelled","-",E2+30))</f>
        <v/>
      </c>
      <c r="AC2" s="147" t="str">
        <f>IFERROR(IF(AB2="-","-",(AB2-DAY(AB2)+1)),"")</f>
        <v/>
      </c>
      <c r="AD2" s="147" t="str">
        <f>IFERROR(IF(AF2="O","-",AB2+60),"-")</f>
        <v>-</v>
      </c>
      <c r="AE2" s="147" t="str">
        <f>IFERROR(IF(AD2="-","-",(AD2-DAY(AD2)+1)),"")</f>
        <v>-</v>
      </c>
      <c r="AF2" s="148"/>
      <c r="AG2" s="148" t="str">
        <f>IF(F2=F1,"-","1")</f>
        <v>-</v>
      </c>
      <c r="AH2" s="150">
        <f>IFERROR(IF(AF2="-","-",IF(AF2="O","-",$AJ$1-E2)),"-")</f>
        <v>0</v>
      </c>
      <c r="AI2" s="212" t="s">
        <v>15</v>
      </c>
      <c r="AJ2" s="149"/>
      <c r="AK2" s="475"/>
      <c r="AL2" s="513"/>
      <c r="AM2" s="419"/>
      <c r="AN2" s="425"/>
      <c r="AO2" s="422"/>
      <c r="AP2" s="423"/>
      <c r="AS2" s="423"/>
      <c r="AU2" s="379"/>
    </row>
    <row r="3" spans="1:47" s="114" customFormat="1" ht="51" customHeight="1" thickBot="1">
      <c r="A3" s="481" t="s">
        <v>6106</v>
      </c>
      <c r="B3" s="119" t="s">
        <v>3</v>
      </c>
      <c r="C3" s="120" t="s">
        <v>1760</v>
      </c>
      <c r="D3" s="120" t="s">
        <v>1759</v>
      </c>
      <c r="E3" s="120" t="s">
        <v>5856</v>
      </c>
      <c r="F3" s="119" t="s">
        <v>0</v>
      </c>
      <c r="G3" s="119" t="s">
        <v>1</v>
      </c>
      <c r="H3" s="119" t="s">
        <v>2</v>
      </c>
      <c r="I3" s="119" t="s">
        <v>10</v>
      </c>
      <c r="J3" s="119" t="s">
        <v>1822</v>
      </c>
      <c r="K3" s="119" t="str">
        <f>CONCATENATE(L3,"+",M3)</f>
        <v>Project Name+Part Number</v>
      </c>
      <c r="L3" s="119" t="s">
        <v>4853</v>
      </c>
      <c r="M3" s="119" t="s">
        <v>4865</v>
      </c>
      <c r="N3" s="119" t="s">
        <v>5372</v>
      </c>
      <c r="O3" s="119" t="s">
        <v>1762</v>
      </c>
      <c r="P3" s="121" t="s">
        <v>5</v>
      </c>
      <c r="Q3" s="121" t="s">
        <v>7</v>
      </c>
      <c r="R3" s="122" t="s">
        <v>52</v>
      </c>
      <c r="S3" s="123" t="s">
        <v>6</v>
      </c>
      <c r="T3" s="124" t="s">
        <v>8</v>
      </c>
      <c r="U3" s="125" t="s">
        <v>9</v>
      </c>
      <c r="V3" s="126" t="s">
        <v>12</v>
      </c>
      <c r="W3" s="145" t="s">
        <v>5409</v>
      </c>
      <c r="X3" s="146" t="s">
        <v>1957</v>
      </c>
      <c r="Y3" s="127" t="s">
        <v>2725</v>
      </c>
      <c r="Z3" s="129" t="s">
        <v>2727</v>
      </c>
      <c r="AA3" s="128" t="s">
        <v>1855</v>
      </c>
      <c r="AB3" s="151" t="s">
        <v>4649</v>
      </c>
      <c r="AC3" s="152" t="s">
        <v>4548</v>
      </c>
      <c r="AD3" s="153" t="s">
        <v>4650</v>
      </c>
      <c r="AE3" s="154" t="s">
        <v>4548</v>
      </c>
      <c r="AF3" s="320" t="s">
        <v>5734</v>
      </c>
      <c r="AG3" s="155" t="s">
        <v>4554</v>
      </c>
      <c r="AH3" s="156" t="s">
        <v>4665</v>
      </c>
      <c r="AI3" s="213" t="s">
        <v>4583</v>
      </c>
      <c r="AJ3" s="320" t="s">
        <v>4648</v>
      </c>
      <c r="AK3" s="476" t="s">
        <v>6277</v>
      </c>
      <c r="AL3" s="514"/>
      <c r="AM3" s="427" t="s">
        <v>6264</v>
      </c>
      <c r="AN3" s="428" t="s">
        <v>6275</v>
      </c>
      <c r="AO3" s="429" t="s">
        <v>1722</v>
      </c>
      <c r="AP3" s="430" t="s">
        <v>6279</v>
      </c>
      <c r="AQ3" s="431" t="s">
        <v>6280</v>
      </c>
      <c r="AR3" s="857"/>
      <c r="AS3" s="463" t="s">
        <v>5153</v>
      </c>
      <c r="AT3" s="857"/>
      <c r="AU3" s="458" t="s">
        <v>6307</v>
      </c>
    </row>
    <row r="4" spans="1:47">
      <c r="A4" s="534">
        <v>1</v>
      </c>
      <c r="B4" s="535" t="s">
        <v>15</v>
      </c>
      <c r="C4" s="536" t="str">
        <f t="shared" ref="C4:C67" si="0">TEXT(E4,"yyyy")</f>
        <v>2016</v>
      </c>
      <c r="D4" s="536" t="str">
        <f t="shared" ref="D4:D67" si="1">TEXT(E4,"mmm")</f>
        <v>Oct</v>
      </c>
      <c r="E4" s="537">
        <v>42664</v>
      </c>
      <c r="F4" s="538">
        <v>94003</v>
      </c>
      <c r="G4" s="538">
        <v>26912</v>
      </c>
      <c r="H4" s="867">
        <v>66736</v>
      </c>
      <c r="I4" s="539" t="s">
        <v>15</v>
      </c>
      <c r="J4" s="539" t="s">
        <v>15</v>
      </c>
      <c r="K4" s="540" t="str">
        <f>IF(L4="-",M4,CONCATENATE(L4," | ",M4))</f>
        <v>K2520 PLATE</v>
      </c>
      <c r="L4" s="541" t="s">
        <v>15</v>
      </c>
      <c r="M4" s="540" t="s">
        <v>17</v>
      </c>
      <c r="N4" s="542" t="s">
        <v>15</v>
      </c>
      <c r="O4" s="543" t="s">
        <v>33</v>
      </c>
      <c r="P4" s="544" t="s">
        <v>15</v>
      </c>
      <c r="Q4" s="545" t="s">
        <v>15</v>
      </c>
      <c r="R4" s="546" t="str">
        <f>IFERROR(VLOOKUP(CONCATENATE(D4,"'",C4),'Monthly Forex'!A:D,4,0),"-")</f>
        <v>-</v>
      </c>
      <c r="S4" s="547" t="s">
        <v>15</v>
      </c>
      <c r="T4" s="548">
        <v>65</v>
      </c>
      <c r="U4" s="549" t="s">
        <v>47</v>
      </c>
      <c r="V4" s="550" t="s">
        <v>49</v>
      </c>
      <c r="W4" s="551" t="s">
        <v>15</v>
      </c>
      <c r="X4" s="552" t="s">
        <v>4599</v>
      </c>
      <c r="Y4" s="553" t="s">
        <v>15</v>
      </c>
      <c r="Z4" s="554" t="s">
        <v>15</v>
      </c>
      <c r="AA4" s="555" t="s">
        <v>1856</v>
      </c>
      <c r="AB4" s="133">
        <f t="shared" ref="AB4:AB35" si="2">IF(V4="","",IF(V4="Cancelled","-",E4+30))</f>
        <v>42694</v>
      </c>
      <c r="AC4" s="134">
        <f t="shared" ref="AC4:AC67" si="3">IFERROR(IF(AB4="-","-",(AB4-DAY(AB4)+1)),"")</f>
        <v>42675</v>
      </c>
      <c r="AD4" s="135" t="str">
        <f t="shared" ref="AD4:AD67" si="4">IFERROR(IF(AF4="O","-",AB4+60),"-")</f>
        <v>-</v>
      </c>
      <c r="AE4" s="136" t="str">
        <f t="shared" ref="AE4:AE67" si="5">IFERROR(IF(AD4="-","-",(AD4-DAY(AD4)+1)),"")</f>
        <v>-</v>
      </c>
      <c r="AF4" s="137" t="s">
        <v>4551</v>
      </c>
      <c r="AG4" s="137" t="str">
        <f>IF(F4=F3,"-","1")</f>
        <v>1</v>
      </c>
      <c r="AH4" s="138" t="str">
        <f>IFERROR(IF(AF4="-","-",IF(AF4="O","-",$AK$1-E4)),"-")</f>
        <v>-</v>
      </c>
      <c r="AI4" s="214" t="s">
        <v>15</v>
      </c>
      <c r="AJ4" s="442" t="s">
        <v>4592</v>
      </c>
      <c r="AK4" s="477" t="str">
        <f>IFERROR(IF(AF4="O",$AB4-$AI4,""),"-")</f>
        <v>-</v>
      </c>
      <c r="AL4" s="515" t="str">
        <f>IFERROR(AI4-DAY(AI4)+1,"-")</f>
        <v>-</v>
      </c>
      <c r="AM4" s="432" t="str">
        <f>_xlfn.IFNA(VLOOKUP(O4,Dropdown!$B:$G,6,0),"-")</f>
        <v>NON-PEZA</v>
      </c>
      <c r="AN4" s="433" t="str">
        <f>_xlfn.IFNA(VLOOKUP(O4,Dropdown!$B:$H,7,0),"-")</f>
        <v>-</v>
      </c>
      <c r="AO4" s="434" t="str">
        <f>_xlfn.IFNA(IF(S4="-","USD","PHP"),"-")</f>
        <v>USD</v>
      </c>
      <c r="AP4" s="435">
        <f>IF(AO4="USD",T4,S4)</f>
        <v>65</v>
      </c>
      <c r="AQ4" s="436">
        <f>IFERROR(IF(AN4="-",AP4,AP4*1.12),"-")</f>
        <v>65</v>
      </c>
      <c r="AR4" s="247"/>
      <c r="AS4" s="464" t="s">
        <v>1789</v>
      </c>
      <c r="AT4" s="247"/>
      <c r="AU4" s="457" t="str">
        <f t="shared" ref="AU4:AU67" si="6">IFERROR(IF(AJ4="Collected",AI4-E4," "),"-")</f>
        <v>-</v>
      </c>
    </row>
    <row r="5" spans="1:47">
      <c r="A5" s="556">
        <v>2</v>
      </c>
      <c r="B5" s="557" t="s">
        <v>15</v>
      </c>
      <c r="C5" s="558" t="str">
        <f t="shared" si="0"/>
        <v>2016</v>
      </c>
      <c r="D5" s="558" t="str">
        <f t="shared" si="1"/>
        <v>Nov</v>
      </c>
      <c r="E5" s="559">
        <v>42677</v>
      </c>
      <c r="F5" s="560" t="s">
        <v>13</v>
      </c>
      <c r="G5" s="560" t="s">
        <v>15</v>
      </c>
      <c r="H5" s="557">
        <v>67494</v>
      </c>
      <c r="I5" s="561" t="s">
        <v>15</v>
      </c>
      <c r="J5" s="561" t="s">
        <v>15</v>
      </c>
      <c r="K5" s="562" t="str">
        <f t="shared" ref="K5:K68" si="7">IF(L5="-",M5,CONCATENATE(L5," | ",M5))</f>
        <v>55329-0D510 | #1. BLANK</v>
      </c>
      <c r="L5" s="562" t="s">
        <v>4854</v>
      </c>
      <c r="M5" s="562" t="s">
        <v>4856</v>
      </c>
      <c r="N5" s="563" t="s">
        <v>15</v>
      </c>
      <c r="O5" s="562" t="s">
        <v>46</v>
      </c>
      <c r="P5" s="560" t="s">
        <v>15</v>
      </c>
      <c r="Q5" s="560" t="s">
        <v>15</v>
      </c>
      <c r="R5" s="546" t="str">
        <f>IFERROR(VLOOKUP(CONCATENATE(D5,"'",C5),'Monthly Forex'!A:D,4,0),"-")</f>
        <v>-</v>
      </c>
      <c r="S5" s="564" t="s">
        <v>15</v>
      </c>
      <c r="T5" s="565">
        <v>1900</v>
      </c>
      <c r="U5" s="566" t="s">
        <v>47</v>
      </c>
      <c r="V5" s="567" t="s">
        <v>49</v>
      </c>
      <c r="W5" s="568" t="s">
        <v>15</v>
      </c>
      <c r="X5" s="569" t="s">
        <v>15</v>
      </c>
      <c r="Y5" s="570" t="s">
        <v>15</v>
      </c>
      <c r="Z5" s="571" t="s">
        <v>15</v>
      </c>
      <c r="AA5" s="560" t="s">
        <v>1856</v>
      </c>
      <c r="AB5" s="139">
        <f t="shared" si="2"/>
        <v>42707</v>
      </c>
      <c r="AC5" s="134">
        <f t="shared" si="3"/>
        <v>42705</v>
      </c>
      <c r="AD5" s="135" t="str">
        <f t="shared" si="4"/>
        <v>-</v>
      </c>
      <c r="AE5" s="136" t="str">
        <f t="shared" si="5"/>
        <v>-</v>
      </c>
      <c r="AF5" s="137" t="s">
        <v>4551</v>
      </c>
      <c r="AG5" s="140" t="str">
        <f t="shared" ref="AG5:AG68" si="8">IF(F5=F4,"-","1")</f>
        <v>1</v>
      </c>
      <c r="AH5" s="141" t="str">
        <f t="shared" ref="AH5:AH68" si="9">IFERROR(IF(AF5="-","-",IF(AF5="O","-",$AK$1-E5)),"-")</f>
        <v>-</v>
      </c>
      <c r="AI5" s="211" t="s">
        <v>15</v>
      </c>
      <c r="AJ5" s="443" t="s">
        <v>4592</v>
      </c>
      <c r="AK5" s="478" t="str">
        <f t="shared" ref="AK5:AK68" si="10">IFERROR(IF(AF5="O",$AB5-$AI5,""),"-")</f>
        <v>-</v>
      </c>
      <c r="AL5" s="515" t="str">
        <f t="shared" ref="AL5:AL68" si="11">IFERROR(AI5-DAY(AI5)+1,"-")</f>
        <v>-</v>
      </c>
      <c r="AM5" s="432" t="str">
        <f>_xlfn.IFNA(VLOOKUP(O5,Dropdown!$B:$G,6,0),"-")</f>
        <v>PEZA</v>
      </c>
      <c r="AN5" s="433">
        <f>_xlfn.IFNA(VLOOKUP(O5,Dropdown!$B:$H,7,0),"-")</f>
        <v>0.12</v>
      </c>
      <c r="AO5" s="434" t="str">
        <f t="shared" ref="AO5:AO68" si="12">_xlfn.IFNA(IF(S5="-","USD","PHP"),"-")</f>
        <v>USD</v>
      </c>
      <c r="AP5" s="435">
        <f t="shared" ref="AP5:AP68" si="13">IF(AO5="USD",T5,S5)</f>
        <v>1900</v>
      </c>
      <c r="AQ5" s="436">
        <f t="shared" ref="AQ5:AQ68" si="14">IFERROR(IF(AN5="-",AP5,AP5*1.12),"-")</f>
        <v>2128</v>
      </c>
      <c r="AR5" s="247"/>
      <c r="AS5" s="465" t="s">
        <v>15</v>
      </c>
      <c r="AT5" s="247"/>
      <c r="AU5" s="454" t="str">
        <f t="shared" si="6"/>
        <v>-</v>
      </c>
    </row>
    <row r="6" spans="1:47">
      <c r="A6" s="556">
        <v>3</v>
      </c>
      <c r="B6" s="557" t="s">
        <v>15</v>
      </c>
      <c r="C6" s="558" t="str">
        <f t="shared" si="0"/>
        <v>2016</v>
      </c>
      <c r="D6" s="558" t="str">
        <f t="shared" si="1"/>
        <v>Nov</v>
      </c>
      <c r="E6" s="559">
        <v>42677</v>
      </c>
      <c r="F6" s="560" t="s">
        <v>13</v>
      </c>
      <c r="G6" s="560" t="s">
        <v>15</v>
      </c>
      <c r="H6" s="557">
        <v>67494</v>
      </c>
      <c r="I6" s="561" t="s">
        <v>15</v>
      </c>
      <c r="J6" s="561" t="s">
        <v>15</v>
      </c>
      <c r="K6" s="562" t="str">
        <f t="shared" si="7"/>
        <v xml:space="preserve">55329-0D510 | #2. BEND </v>
      </c>
      <c r="L6" s="562" t="s">
        <v>4854</v>
      </c>
      <c r="M6" s="562" t="s">
        <v>4857</v>
      </c>
      <c r="N6" s="563" t="s">
        <v>15</v>
      </c>
      <c r="O6" s="562" t="s">
        <v>46</v>
      </c>
      <c r="P6" s="560" t="s">
        <v>15</v>
      </c>
      <c r="Q6" s="560" t="s">
        <v>15</v>
      </c>
      <c r="R6" s="546" t="str">
        <f>IFERROR(VLOOKUP(CONCATENATE(D6,"'",C6),'Monthly Forex'!A:D,4,0),"-")</f>
        <v>-</v>
      </c>
      <c r="S6" s="564" t="s">
        <v>15</v>
      </c>
      <c r="T6" s="565">
        <v>2968.75</v>
      </c>
      <c r="U6" s="566" t="s">
        <v>47</v>
      </c>
      <c r="V6" s="567" t="s">
        <v>49</v>
      </c>
      <c r="W6" s="568" t="s">
        <v>15</v>
      </c>
      <c r="X6" s="569" t="s">
        <v>15</v>
      </c>
      <c r="Y6" s="570" t="s">
        <v>15</v>
      </c>
      <c r="Z6" s="571" t="s">
        <v>15</v>
      </c>
      <c r="AA6" s="560" t="s">
        <v>1856</v>
      </c>
      <c r="AB6" s="139">
        <f t="shared" si="2"/>
        <v>42707</v>
      </c>
      <c r="AC6" s="134">
        <f t="shared" si="3"/>
        <v>42705</v>
      </c>
      <c r="AD6" s="135" t="str">
        <f t="shared" si="4"/>
        <v>-</v>
      </c>
      <c r="AE6" s="136" t="str">
        <f t="shared" si="5"/>
        <v>-</v>
      </c>
      <c r="AF6" s="137" t="s">
        <v>4551</v>
      </c>
      <c r="AG6" s="140" t="str">
        <f t="shared" si="8"/>
        <v>-</v>
      </c>
      <c r="AH6" s="141" t="str">
        <f t="shared" si="9"/>
        <v>-</v>
      </c>
      <c r="AI6" s="211" t="s">
        <v>15</v>
      </c>
      <c r="AJ6" s="443" t="s">
        <v>4592</v>
      </c>
      <c r="AK6" s="478" t="str">
        <f t="shared" si="10"/>
        <v>-</v>
      </c>
      <c r="AL6" s="515" t="str">
        <f t="shared" si="11"/>
        <v>-</v>
      </c>
      <c r="AM6" s="432" t="str">
        <f>_xlfn.IFNA(VLOOKUP(O6,Dropdown!$B:$G,6,0),"-")</f>
        <v>PEZA</v>
      </c>
      <c r="AN6" s="433">
        <f>_xlfn.IFNA(VLOOKUP(O6,Dropdown!$B:$H,7,0),"-")</f>
        <v>0.12</v>
      </c>
      <c r="AO6" s="434" t="str">
        <f t="shared" si="12"/>
        <v>USD</v>
      </c>
      <c r="AP6" s="435">
        <f t="shared" si="13"/>
        <v>2968.75</v>
      </c>
      <c r="AQ6" s="436">
        <f t="shared" si="14"/>
        <v>3325.0000000000005</v>
      </c>
      <c r="AR6" s="247"/>
      <c r="AS6" s="465" t="s">
        <v>15</v>
      </c>
      <c r="AT6" s="247"/>
      <c r="AU6" s="454" t="str">
        <f t="shared" si="6"/>
        <v>-</v>
      </c>
    </row>
    <row r="7" spans="1:47">
      <c r="A7" s="556">
        <v>4</v>
      </c>
      <c r="B7" s="557" t="s">
        <v>15</v>
      </c>
      <c r="C7" s="558" t="str">
        <f t="shared" si="0"/>
        <v>2016</v>
      </c>
      <c r="D7" s="558" t="str">
        <f t="shared" si="1"/>
        <v>Nov</v>
      </c>
      <c r="E7" s="559">
        <v>42677</v>
      </c>
      <c r="F7" s="560" t="s">
        <v>13</v>
      </c>
      <c r="G7" s="560" t="s">
        <v>15</v>
      </c>
      <c r="H7" s="557">
        <v>67494</v>
      </c>
      <c r="I7" s="561" t="s">
        <v>15</v>
      </c>
      <c r="J7" s="561" t="s">
        <v>15</v>
      </c>
      <c r="K7" s="562" t="str">
        <f t="shared" si="7"/>
        <v>55329-0D510 | #3. FORM</v>
      </c>
      <c r="L7" s="562" t="s">
        <v>4854</v>
      </c>
      <c r="M7" s="562" t="s">
        <v>4858</v>
      </c>
      <c r="N7" s="563" t="s">
        <v>15</v>
      </c>
      <c r="O7" s="562" t="s">
        <v>46</v>
      </c>
      <c r="P7" s="560" t="s">
        <v>15</v>
      </c>
      <c r="Q7" s="560" t="s">
        <v>15</v>
      </c>
      <c r="R7" s="546" t="str">
        <f>IFERROR(VLOOKUP(CONCATENATE(D7,"'",C7),'Monthly Forex'!A:D,4,0),"-")</f>
        <v>-</v>
      </c>
      <c r="S7" s="564" t="s">
        <v>15</v>
      </c>
      <c r="T7" s="565">
        <v>2968.75</v>
      </c>
      <c r="U7" s="566" t="s">
        <v>47</v>
      </c>
      <c r="V7" s="567" t="s">
        <v>49</v>
      </c>
      <c r="W7" s="568" t="s">
        <v>15</v>
      </c>
      <c r="X7" s="569" t="s">
        <v>15</v>
      </c>
      <c r="Y7" s="570" t="s">
        <v>15</v>
      </c>
      <c r="Z7" s="571" t="s">
        <v>15</v>
      </c>
      <c r="AA7" s="560" t="s">
        <v>1856</v>
      </c>
      <c r="AB7" s="139">
        <f t="shared" si="2"/>
        <v>42707</v>
      </c>
      <c r="AC7" s="134">
        <f t="shared" si="3"/>
        <v>42705</v>
      </c>
      <c r="AD7" s="135" t="str">
        <f t="shared" si="4"/>
        <v>-</v>
      </c>
      <c r="AE7" s="136" t="str">
        <f t="shared" si="5"/>
        <v>-</v>
      </c>
      <c r="AF7" s="137" t="s">
        <v>4551</v>
      </c>
      <c r="AG7" s="140" t="str">
        <f t="shared" si="8"/>
        <v>-</v>
      </c>
      <c r="AH7" s="141" t="str">
        <f t="shared" si="9"/>
        <v>-</v>
      </c>
      <c r="AI7" s="211" t="s">
        <v>15</v>
      </c>
      <c r="AJ7" s="443" t="s">
        <v>4592</v>
      </c>
      <c r="AK7" s="478" t="str">
        <f t="shared" si="10"/>
        <v>-</v>
      </c>
      <c r="AL7" s="515" t="str">
        <f t="shared" si="11"/>
        <v>-</v>
      </c>
      <c r="AM7" s="432" t="str">
        <f>_xlfn.IFNA(VLOOKUP(O7,Dropdown!$B:$G,6,0),"-")</f>
        <v>PEZA</v>
      </c>
      <c r="AN7" s="433">
        <f>_xlfn.IFNA(VLOOKUP(O7,Dropdown!$B:$H,7,0),"-")</f>
        <v>0.12</v>
      </c>
      <c r="AO7" s="434" t="str">
        <f t="shared" si="12"/>
        <v>USD</v>
      </c>
      <c r="AP7" s="435">
        <f t="shared" si="13"/>
        <v>2968.75</v>
      </c>
      <c r="AQ7" s="436">
        <f t="shared" si="14"/>
        <v>3325.0000000000005</v>
      </c>
      <c r="AR7" s="247"/>
      <c r="AS7" s="465" t="s">
        <v>15</v>
      </c>
      <c r="AT7" s="247"/>
      <c r="AU7" s="454" t="str">
        <f t="shared" si="6"/>
        <v>-</v>
      </c>
    </row>
    <row r="8" spans="1:47">
      <c r="A8" s="556">
        <v>5</v>
      </c>
      <c r="B8" s="557" t="s">
        <v>15</v>
      </c>
      <c r="C8" s="558" t="str">
        <f t="shared" si="0"/>
        <v>2016</v>
      </c>
      <c r="D8" s="558" t="str">
        <f t="shared" si="1"/>
        <v>Nov</v>
      </c>
      <c r="E8" s="559">
        <v>42677</v>
      </c>
      <c r="F8" s="560" t="s">
        <v>13</v>
      </c>
      <c r="G8" s="560" t="s">
        <v>15</v>
      </c>
      <c r="H8" s="557" t="s">
        <v>15</v>
      </c>
      <c r="I8" s="561" t="s">
        <v>15</v>
      </c>
      <c r="J8" s="561" t="s">
        <v>15</v>
      </c>
      <c r="K8" s="562" t="str">
        <f t="shared" si="7"/>
        <v>55329-0D510 | #4. RESTRIKE</v>
      </c>
      <c r="L8" s="562" t="s">
        <v>4854</v>
      </c>
      <c r="M8" s="562" t="s">
        <v>4859</v>
      </c>
      <c r="N8" s="563" t="s">
        <v>15</v>
      </c>
      <c r="O8" s="562" t="s">
        <v>46</v>
      </c>
      <c r="P8" s="560" t="s">
        <v>15</v>
      </c>
      <c r="Q8" s="560" t="s">
        <v>15</v>
      </c>
      <c r="R8" s="546" t="str">
        <f>IFERROR(VLOOKUP(CONCATENATE(D8,"'",C8),'Monthly Forex'!A:D,4,0),"-")</f>
        <v>-</v>
      </c>
      <c r="S8" s="564" t="s">
        <v>15</v>
      </c>
      <c r="T8" s="565">
        <v>2493.75</v>
      </c>
      <c r="U8" s="566" t="s">
        <v>47</v>
      </c>
      <c r="V8" s="567" t="s">
        <v>49</v>
      </c>
      <c r="W8" s="568" t="s">
        <v>15</v>
      </c>
      <c r="X8" s="569" t="s">
        <v>15</v>
      </c>
      <c r="Y8" s="570" t="s">
        <v>15</v>
      </c>
      <c r="Z8" s="571" t="s">
        <v>15</v>
      </c>
      <c r="AA8" s="560" t="s">
        <v>1856</v>
      </c>
      <c r="AB8" s="139">
        <f t="shared" si="2"/>
        <v>42707</v>
      </c>
      <c r="AC8" s="134">
        <f t="shared" si="3"/>
        <v>42705</v>
      </c>
      <c r="AD8" s="135" t="str">
        <f t="shared" si="4"/>
        <v>-</v>
      </c>
      <c r="AE8" s="136" t="str">
        <f t="shared" si="5"/>
        <v>-</v>
      </c>
      <c r="AF8" s="137" t="s">
        <v>4551</v>
      </c>
      <c r="AG8" s="140" t="str">
        <f t="shared" si="8"/>
        <v>-</v>
      </c>
      <c r="AH8" s="141" t="str">
        <f t="shared" si="9"/>
        <v>-</v>
      </c>
      <c r="AI8" s="211" t="s">
        <v>15</v>
      </c>
      <c r="AJ8" s="443" t="s">
        <v>4592</v>
      </c>
      <c r="AK8" s="478" t="str">
        <f t="shared" si="10"/>
        <v>-</v>
      </c>
      <c r="AL8" s="515" t="str">
        <f t="shared" si="11"/>
        <v>-</v>
      </c>
      <c r="AM8" s="432" t="str">
        <f>_xlfn.IFNA(VLOOKUP(O8,Dropdown!$B:$G,6,0),"-")</f>
        <v>PEZA</v>
      </c>
      <c r="AN8" s="433">
        <f>_xlfn.IFNA(VLOOKUP(O8,Dropdown!$B:$H,7,0),"-")</f>
        <v>0.12</v>
      </c>
      <c r="AO8" s="434" t="str">
        <f t="shared" si="12"/>
        <v>USD</v>
      </c>
      <c r="AP8" s="435">
        <f t="shared" si="13"/>
        <v>2493.75</v>
      </c>
      <c r="AQ8" s="436">
        <f t="shared" si="14"/>
        <v>2793.0000000000005</v>
      </c>
      <c r="AR8" s="247"/>
      <c r="AS8" s="465" t="s">
        <v>15</v>
      </c>
      <c r="AT8" s="247"/>
      <c r="AU8" s="454" t="str">
        <f t="shared" si="6"/>
        <v>-</v>
      </c>
    </row>
    <row r="9" spans="1:47">
      <c r="A9" s="556">
        <v>6</v>
      </c>
      <c r="B9" s="557" t="s">
        <v>15</v>
      </c>
      <c r="C9" s="558" t="str">
        <f t="shared" si="0"/>
        <v>2016</v>
      </c>
      <c r="D9" s="558" t="str">
        <f t="shared" si="1"/>
        <v>Nov</v>
      </c>
      <c r="E9" s="559">
        <v>42677</v>
      </c>
      <c r="F9" s="560" t="s">
        <v>13</v>
      </c>
      <c r="G9" s="560" t="s">
        <v>15</v>
      </c>
      <c r="H9" s="557">
        <v>67494</v>
      </c>
      <c r="I9" s="561" t="s">
        <v>15</v>
      </c>
      <c r="J9" s="561" t="s">
        <v>15</v>
      </c>
      <c r="K9" s="562" t="str">
        <f t="shared" si="7"/>
        <v>55329-0D510 | #5. PIERCE-1</v>
      </c>
      <c r="L9" s="562" t="s">
        <v>4854</v>
      </c>
      <c r="M9" s="562" t="s">
        <v>4860</v>
      </c>
      <c r="N9" s="563" t="s">
        <v>15</v>
      </c>
      <c r="O9" s="562" t="s">
        <v>46</v>
      </c>
      <c r="P9" s="560" t="s">
        <v>15</v>
      </c>
      <c r="Q9" s="560" t="s">
        <v>15</v>
      </c>
      <c r="R9" s="546" t="str">
        <f>IFERROR(VLOOKUP(CONCATENATE(D9,"'",C9),'Monthly Forex'!A:D,4,0),"-")</f>
        <v>-</v>
      </c>
      <c r="S9" s="564" t="s">
        <v>15</v>
      </c>
      <c r="T9" s="565">
        <v>1662.5</v>
      </c>
      <c r="U9" s="566" t="s">
        <v>47</v>
      </c>
      <c r="V9" s="567" t="s">
        <v>49</v>
      </c>
      <c r="W9" s="568" t="s">
        <v>15</v>
      </c>
      <c r="X9" s="569" t="s">
        <v>15</v>
      </c>
      <c r="Y9" s="570" t="s">
        <v>15</v>
      </c>
      <c r="Z9" s="571" t="s">
        <v>15</v>
      </c>
      <c r="AA9" s="560" t="s">
        <v>1856</v>
      </c>
      <c r="AB9" s="139">
        <f t="shared" si="2"/>
        <v>42707</v>
      </c>
      <c r="AC9" s="134">
        <f t="shared" si="3"/>
        <v>42705</v>
      </c>
      <c r="AD9" s="135" t="str">
        <f t="shared" si="4"/>
        <v>-</v>
      </c>
      <c r="AE9" s="136" t="str">
        <f t="shared" si="5"/>
        <v>-</v>
      </c>
      <c r="AF9" s="137" t="s">
        <v>4551</v>
      </c>
      <c r="AG9" s="140" t="str">
        <f t="shared" si="8"/>
        <v>-</v>
      </c>
      <c r="AH9" s="141" t="str">
        <f t="shared" si="9"/>
        <v>-</v>
      </c>
      <c r="AI9" s="211" t="s">
        <v>15</v>
      </c>
      <c r="AJ9" s="443" t="s">
        <v>4592</v>
      </c>
      <c r="AK9" s="478" t="str">
        <f t="shared" si="10"/>
        <v>-</v>
      </c>
      <c r="AL9" s="515" t="str">
        <f t="shared" si="11"/>
        <v>-</v>
      </c>
      <c r="AM9" s="432" t="str">
        <f>_xlfn.IFNA(VLOOKUP(O9,Dropdown!$B:$G,6,0),"-")</f>
        <v>PEZA</v>
      </c>
      <c r="AN9" s="433">
        <f>_xlfn.IFNA(VLOOKUP(O9,Dropdown!$B:$H,7,0),"-")</f>
        <v>0.12</v>
      </c>
      <c r="AO9" s="434" t="str">
        <f t="shared" si="12"/>
        <v>USD</v>
      </c>
      <c r="AP9" s="435">
        <f t="shared" si="13"/>
        <v>1662.5</v>
      </c>
      <c r="AQ9" s="436">
        <f t="shared" si="14"/>
        <v>1862.0000000000002</v>
      </c>
      <c r="AR9" s="247"/>
      <c r="AS9" s="465" t="s">
        <v>15</v>
      </c>
      <c r="AT9" s="247"/>
      <c r="AU9" s="454" t="str">
        <f t="shared" si="6"/>
        <v>-</v>
      </c>
    </row>
    <row r="10" spans="1:47">
      <c r="A10" s="556">
        <v>7</v>
      </c>
      <c r="B10" s="557" t="s">
        <v>15</v>
      </c>
      <c r="C10" s="558" t="str">
        <f t="shared" si="0"/>
        <v>2016</v>
      </c>
      <c r="D10" s="558" t="str">
        <f t="shared" si="1"/>
        <v>Nov</v>
      </c>
      <c r="E10" s="559">
        <v>42677</v>
      </c>
      <c r="F10" s="560" t="s">
        <v>13</v>
      </c>
      <c r="G10" s="560" t="s">
        <v>15</v>
      </c>
      <c r="H10" s="557">
        <v>67494</v>
      </c>
      <c r="I10" s="561" t="s">
        <v>15</v>
      </c>
      <c r="J10" s="561" t="s">
        <v>15</v>
      </c>
      <c r="K10" s="562" t="str">
        <f t="shared" si="7"/>
        <v>55329-0D510 | #6.PIERCE-2</v>
      </c>
      <c r="L10" s="562" t="s">
        <v>4854</v>
      </c>
      <c r="M10" s="562" t="s">
        <v>4861</v>
      </c>
      <c r="N10" s="563" t="s">
        <v>15</v>
      </c>
      <c r="O10" s="562" t="s">
        <v>46</v>
      </c>
      <c r="P10" s="560" t="s">
        <v>15</v>
      </c>
      <c r="Q10" s="560" t="s">
        <v>15</v>
      </c>
      <c r="R10" s="546" t="str">
        <f>IFERROR(VLOOKUP(CONCATENATE(D10,"'",C10),'Monthly Forex'!A:D,4,0),"-")</f>
        <v>-</v>
      </c>
      <c r="S10" s="564" t="s">
        <v>15</v>
      </c>
      <c r="T10" s="565">
        <v>1662.5</v>
      </c>
      <c r="U10" s="566" t="s">
        <v>47</v>
      </c>
      <c r="V10" s="567" t="s">
        <v>49</v>
      </c>
      <c r="W10" s="568" t="s">
        <v>15</v>
      </c>
      <c r="X10" s="569" t="s">
        <v>15</v>
      </c>
      <c r="Y10" s="570" t="s">
        <v>15</v>
      </c>
      <c r="Z10" s="571" t="s">
        <v>15</v>
      </c>
      <c r="AA10" s="560" t="s">
        <v>1856</v>
      </c>
      <c r="AB10" s="139">
        <f t="shared" si="2"/>
        <v>42707</v>
      </c>
      <c r="AC10" s="134">
        <f t="shared" si="3"/>
        <v>42705</v>
      </c>
      <c r="AD10" s="135" t="str">
        <f t="shared" si="4"/>
        <v>-</v>
      </c>
      <c r="AE10" s="136" t="str">
        <f t="shared" si="5"/>
        <v>-</v>
      </c>
      <c r="AF10" s="137" t="s">
        <v>4551</v>
      </c>
      <c r="AG10" s="140" t="str">
        <f t="shared" si="8"/>
        <v>-</v>
      </c>
      <c r="AH10" s="141" t="str">
        <f t="shared" si="9"/>
        <v>-</v>
      </c>
      <c r="AI10" s="211" t="s">
        <v>15</v>
      </c>
      <c r="AJ10" s="443" t="s">
        <v>4592</v>
      </c>
      <c r="AK10" s="478" t="str">
        <f t="shared" si="10"/>
        <v>-</v>
      </c>
      <c r="AL10" s="515" t="str">
        <f t="shared" si="11"/>
        <v>-</v>
      </c>
      <c r="AM10" s="432" t="str">
        <f>_xlfn.IFNA(VLOOKUP(O10,Dropdown!$B:$G,6,0),"-")</f>
        <v>PEZA</v>
      </c>
      <c r="AN10" s="433">
        <f>_xlfn.IFNA(VLOOKUP(O10,Dropdown!$B:$H,7,0),"-")</f>
        <v>0.12</v>
      </c>
      <c r="AO10" s="434" t="str">
        <f t="shared" si="12"/>
        <v>USD</v>
      </c>
      <c r="AP10" s="435">
        <f t="shared" si="13"/>
        <v>1662.5</v>
      </c>
      <c r="AQ10" s="436">
        <f t="shared" si="14"/>
        <v>1862.0000000000002</v>
      </c>
      <c r="AR10" s="247"/>
      <c r="AS10" s="465" t="s">
        <v>15</v>
      </c>
      <c r="AT10" s="247"/>
      <c r="AU10" s="454" t="str">
        <f t="shared" si="6"/>
        <v>-</v>
      </c>
    </row>
    <row r="11" spans="1:47">
      <c r="A11" s="556">
        <v>8</v>
      </c>
      <c r="B11" s="557" t="s">
        <v>15</v>
      </c>
      <c r="C11" s="558" t="str">
        <f t="shared" si="0"/>
        <v>2016</v>
      </c>
      <c r="D11" s="558" t="str">
        <f t="shared" si="1"/>
        <v>Nov</v>
      </c>
      <c r="E11" s="559">
        <v>42677</v>
      </c>
      <c r="F11" s="560" t="s">
        <v>13</v>
      </c>
      <c r="G11" s="560" t="s">
        <v>15</v>
      </c>
      <c r="H11" s="557">
        <v>67494</v>
      </c>
      <c r="I11" s="561" t="s">
        <v>15</v>
      </c>
      <c r="J11" s="561" t="s">
        <v>15</v>
      </c>
      <c r="K11" s="562" t="str">
        <f t="shared" si="7"/>
        <v>55329-0D510 | #7. PIERCE-3</v>
      </c>
      <c r="L11" s="562" t="s">
        <v>4854</v>
      </c>
      <c r="M11" s="562" t="s">
        <v>4862</v>
      </c>
      <c r="N11" s="563" t="s">
        <v>15</v>
      </c>
      <c r="O11" s="562" t="s">
        <v>46</v>
      </c>
      <c r="P11" s="560" t="s">
        <v>15</v>
      </c>
      <c r="Q11" s="560" t="s">
        <v>15</v>
      </c>
      <c r="R11" s="546" t="str">
        <f>IFERROR(VLOOKUP(CONCATENATE(D11,"'",C11),'Monthly Forex'!A:D,4,0),"-")</f>
        <v>-</v>
      </c>
      <c r="S11" s="564" t="s">
        <v>15</v>
      </c>
      <c r="T11" s="565">
        <v>1662.5</v>
      </c>
      <c r="U11" s="566" t="s">
        <v>47</v>
      </c>
      <c r="V11" s="567" t="s">
        <v>49</v>
      </c>
      <c r="W11" s="568" t="s">
        <v>15</v>
      </c>
      <c r="X11" s="569" t="s">
        <v>15</v>
      </c>
      <c r="Y11" s="570" t="s">
        <v>15</v>
      </c>
      <c r="Z11" s="571" t="s">
        <v>15</v>
      </c>
      <c r="AA11" s="560" t="s">
        <v>1856</v>
      </c>
      <c r="AB11" s="139">
        <f t="shared" si="2"/>
        <v>42707</v>
      </c>
      <c r="AC11" s="134">
        <f t="shared" si="3"/>
        <v>42705</v>
      </c>
      <c r="AD11" s="135" t="str">
        <f t="shared" si="4"/>
        <v>-</v>
      </c>
      <c r="AE11" s="136" t="str">
        <f t="shared" si="5"/>
        <v>-</v>
      </c>
      <c r="AF11" s="137" t="s">
        <v>4551</v>
      </c>
      <c r="AG11" s="140" t="str">
        <f t="shared" si="8"/>
        <v>-</v>
      </c>
      <c r="AH11" s="141" t="str">
        <f t="shared" si="9"/>
        <v>-</v>
      </c>
      <c r="AI11" s="211" t="s">
        <v>15</v>
      </c>
      <c r="AJ11" s="443" t="s">
        <v>4592</v>
      </c>
      <c r="AK11" s="478" t="str">
        <f t="shared" si="10"/>
        <v>-</v>
      </c>
      <c r="AL11" s="515" t="str">
        <f t="shared" si="11"/>
        <v>-</v>
      </c>
      <c r="AM11" s="432" t="str">
        <f>_xlfn.IFNA(VLOOKUP(O11,Dropdown!$B:$G,6,0),"-")</f>
        <v>PEZA</v>
      </c>
      <c r="AN11" s="433">
        <f>_xlfn.IFNA(VLOOKUP(O11,Dropdown!$B:$H,7,0),"-")</f>
        <v>0.12</v>
      </c>
      <c r="AO11" s="434" t="str">
        <f t="shared" si="12"/>
        <v>USD</v>
      </c>
      <c r="AP11" s="435">
        <f t="shared" si="13"/>
        <v>1662.5</v>
      </c>
      <c r="AQ11" s="436">
        <f t="shared" si="14"/>
        <v>1862.0000000000002</v>
      </c>
      <c r="AR11" s="247"/>
      <c r="AS11" s="465" t="s">
        <v>15</v>
      </c>
      <c r="AT11" s="247"/>
      <c r="AU11" s="454" t="str">
        <f t="shared" si="6"/>
        <v>-</v>
      </c>
    </row>
    <row r="12" spans="1:47">
      <c r="A12" s="556">
        <v>9</v>
      </c>
      <c r="B12" s="557" t="s">
        <v>15</v>
      </c>
      <c r="C12" s="558" t="str">
        <f t="shared" si="0"/>
        <v>2016</v>
      </c>
      <c r="D12" s="558" t="str">
        <f t="shared" si="1"/>
        <v>Nov</v>
      </c>
      <c r="E12" s="559">
        <v>42677</v>
      </c>
      <c r="F12" s="560">
        <v>94013</v>
      </c>
      <c r="G12" s="560" t="s">
        <v>15</v>
      </c>
      <c r="H12" s="557">
        <v>67496</v>
      </c>
      <c r="I12" s="561" t="s">
        <v>15</v>
      </c>
      <c r="J12" s="561" t="s">
        <v>15</v>
      </c>
      <c r="K12" s="562" t="str">
        <f t="shared" si="7"/>
        <v>55425-0D130 | #1. BLANK</v>
      </c>
      <c r="L12" s="562" t="s">
        <v>4855</v>
      </c>
      <c r="M12" s="562" t="s">
        <v>4856</v>
      </c>
      <c r="N12" s="563" t="s">
        <v>15</v>
      </c>
      <c r="O12" s="562" t="s">
        <v>46</v>
      </c>
      <c r="P12" s="560" t="s">
        <v>15</v>
      </c>
      <c r="Q12" s="560" t="s">
        <v>15</v>
      </c>
      <c r="R12" s="546" t="str">
        <f>IFERROR(VLOOKUP(CONCATENATE(D12,"'",C12),'Monthly Forex'!A:D,4,0),"-")</f>
        <v>-</v>
      </c>
      <c r="S12" s="564" t="s">
        <v>15</v>
      </c>
      <c r="T12" s="565">
        <v>1662.5</v>
      </c>
      <c r="U12" s="566" t="s">
        <v>47</v>
      </c>
      <c r="V12" s="567" t="s">
        <v>49</v>
      </c>
      <c r="W12" s="568" t="s">
        <v>15</v>
      </c>
      <c r="X12" s="569" t="s">
        <v>15</v>
      </c>
      <c r="Y12" s="570" t="s">
        <v>15</v>
      </c>
      <c r="Z12" s="571" t="s">
        <v>15</v>
      </c>
      <c r="AA12" s="560" t="s">
        <v>1856</v>
      </c>
      <c r="AB12" s="139">
        <f t="shared" si="2"/>
        <v>42707</v>
      </c>
      <c r="AC12" s="134">
        <f t="shared" si="3"/>
        <v>42705</v>
      </c>
      <c r="AD12" s="135" t="str">
        <f t="shared" si="4"/>
        <v>-</v>
      </c>
      <c r="AE12" s="136" t="str">
        <f t="shared" si="5"/>
        <v>-</v>
      </c>
      <c r="AF12" s="137" t="s">
        <v>4551</v>
      </c>
      <c r="AG12" s="140" t="str">
        <f t="shared" si="8"/>
        <v>1</v>
      </c>
      <c r="AH12" s="141" t="str">
        <f t="shared" si="9"/>
        <v>-</v>
      </c>
      <c r="AI12" s="211" t="s">
        <v>15</v>
      </c>
      <c r="AJ12" s="443" t="s">
        <v>4592</v>
      </c>
      <c r="AK12" s="478" t="str">
        <f t="shared" si="10"/>
        <v>-</v>
      </c>
      <c r="AL12" s="515" t="str">
        <f t="shared" si="11"/>
        <v>-</v>
      </c>
      <c r="AM12" s="432" t="str">
        <f>_xlfn.IFNA(VLOOKUP(O12,Dropdown!$B:$G,6,0),"-")</f>
        <v>PEZA</v>
      </c>
      <c r="AN12" s="433">
        <f>_xlfn.IFNA(VLOOKUP(O12,Dropdown!$B:$H,7,0),"-")</f>
        <v>0.12</v>
      </c>
      <c r="AO12" s="434" t="str">
        <f t="shared" si="12"/>
        <v>USD</v>
      </c>
      <c r="AP12" s="435">
        <f t="shared" si="13"/>
        <v>1662.5</v>
      </c>
      <c r="AQ12" s="436">
        <f t="shared" si="14"/>
        <v>1862.0000000000002</v>
      </c>
      <c r="AR12" s="247"/>
      <c r="AS12" s="465" t="s">
        <v>15</v>
      </c>
      <c r="AT12" s="247"/>
      <c r="AU12" s="454" t="str">
        <f t="shared" si="6"/>
        <v>-</v>
      </c>
    </row>
    <row r="13" spans="1:47">
      <c r="A13" s="556">
        <v>10</v>
      </c>
      <c r="B13" s="557" t="s">
        <v>15</v>
      </c>
      <c r="C13" s="558" t="str">
        <f t="shared" si="0"/>
        <v>2016</v>
      </c>
      <c r="D13" s="558" t="str">
        <f t="shared" si="1"/>
        <v>Nov</v>
      </c>
      <c r="E13" s="559">
        <v>42677</v>
      </c>
      <c r="F13" s="560">
        <v>94013</v>
      </c>
      <c r="G13" s="560" t="s">
        <v>15</v>
      </c>
      <c r="H13" s="557">
        <v>67496</v>
      </c>
      <c r="I13" s="561" t="s">
        <v>15</v>
      </c>
      <c r="J13" s="561" t="s">
        <v>15</v>
      </c>
      <c r="K13" s="562" t="str">
        <f t="shared" si="7"/>
        <v>55425-0D130 | #2. FORM</v>
      </c>
      <c r="L13" s="562" t="s">
        <v>4855</v>
      </c>
      <c r="M13" s="562" t="s">
        <v>4863</v>
      </c>
      <c r="N13" s="563" t="s">
        <v>15</v>
      </c>
      <c r="O13" s="562" t="s">
        <v>46</v>
      </c>
      <c r="P13" s="560" t="s">
        <v>15</v>
      </c>
      <c r="Q13" s="560" t="s">
        <v>15</v>
      </c>
      <c r="R13" s="546" t="str">
        <f>IFERROR(VLOOKUP(CONCATENATE(D13,"'",C13),'Monthly Forex'!A:D,4,0),"-")</f>
        <v>-</v>
      </c>
      <c r="S13" s="564" t="s">
        <v>15</v>
      </c>
      <c r="T13" s="565">
        <v>2493.75</v>
      </c>
      <c r="U13" s="566" t="s">
        <v>47</v>
      </c>
      <c r="V13" s="567" t="s">
        <v>49</v>
      </c>
      <c r="W13" s="568" t="s">
        <v>15</v>
      </c>
      <c r="X13" s="569" t="s">
        <v>15</v>
      </c>
      <c r="Y13" s="570" t="s">
        <v>15</v>
      </c>
      <c r="Z13" s="571" t="s">
        <v>15</v>
      </c>
      <c r="AA13" s="560" t="s">
        <v>1856</v>
      </c>
      <c r="AB13" s="139">
        <f t="shared" si="2"/>
        <v>42707</v>
      </c>
      <c r="AC13" s="134">
        <f t="shared" si="3"/>
        <v>42705</v>
      </c>
      <c r="AD13" s="135" t="str">
        <f t="shared" si="4"/>
        <v>-</v>
      </c>
      <c r="AE13" s="136" t="str">
        <f t="shared" si="5"/>
        <v>-</v>
      </c>
      <c r="AF13" s="137" t="s">
        <v>4551</v>
      </c>
      <c r="AG13" s="140" t="str">
        <f t="shared" si="8"/>
        <v>-</v>
      </c>
      <c r="AH13" s="141" t="str">
        <f t="shared" si="9"/>
        <v>-</v>
      </c>
      <c r="AI13" s="211" t="s">
        <v>15</v>
      </c>
      <c r="AJ13" s="443" t="s">
        <v>4592</v>
      </c>
      <c r="AK13" s="478" t="str">
        <f t="shared" si="10"/>
        <v>-</v>
      </c>
      <c r="AL13" s="515" t="str">
        <f t="shared" si="11"/>
        <v>-</v>
      </c>
      <c r="AM13" s="432" t="str">
        <f>_xlfn.IFNA(VLOOKUP(O13,Dropdown!$B:$G,6,0),"-")</f>
        <v>PEZA</v>
      </c>
      <c r="AN13" s="433">
        <f>_xlfn.IFNA(VLOOKUP(O13,Dropdown!$B:$H,7,0),"-")</f>
        <v>0.12</v>
      </c>
      <c r="AO13" s="434" t="str">
        <f t="shared" si="12"/>
        <v>USD</v>
      </c>
      <c r="AP13" s="435">
        <f t="shared" si="13"/>
        <v>2493.75</v>
      </c>
      <c r="AQ13" s="436">
        <f t="shared" si="14"/>
        <v>2793.0000000000005</v>
      </c>
      <c r="AR13" s="247"/>
      <c r="AS13" s="465" t="s">
        <v>15</v>
      </c>
      <c r="AT13" s="247"/>
      <c r="AU13" s="454" t="str">
        <f t="shared" si="6"/>
        <v>-</v>
      </c>
    </row>
    <row r="14" spans="1:47">
      <c r="A14" s="556">
        <v>11</v>
      </c>
      <c r="B14" s="557" t="s">
        <v>15</v>
      </c>
      <c r="C14" s="558" t="str">
        <f t="shared" si="0"/>
        <v>2016</v>
      </c>
      <c r="D14" s="558" t="str">
        <f t="shared" si="1"/>
        <v>Nov</v>
      </c>
      <c r="E14" s="559">
        <v>42677</v>
      </c>
      <c r="F14" s="560">
        <v>94013</v>
      </c>
      <c r="G14" s="560" t="s">
        <v>15</v>
      </c>
      <c r="H14" s="557">
        <v>67496</v>
      </c>
      <c r="I14" s="561" t="s">
        <v>15</v>
      </c>
      <c r="J14" s="561" t="s">
        <v>15</v>
      </c>
      <c r="K14" s="562" t="str">
        <f t="shared" si="7"/>
        <v>55425-0D130 | #3. FLANGE</v>
      </c>
      <c r="L14" s="562" t="s">
        <v>4855</v>
      </c>
      <c r="M14" s="562" t="s">
        <v>4864</v>
      </c>
      <c r="N14" s="563" t="s">
        <v>15</v>
      </c>
      <c r="O14" s="562" t="s">
        <v>46</v>
      </c>
      <c r="P14" s="560" t="s">
        <v>15</v>
      </c>
      <c r="Q14" s="560" t="s">
        <v>15</v>
      </c>
      <c r="R14" s="546" t="str">
        <f>IFERROR(VLOOKUP(CONCATENATE(D14,"'",C14),'Monthly Forex'!A:D,4,0),"-")</f>
        <v>-</v>
      </c>
      <c r="S14" s="564" t="s">
        <v>15</v>
      </c>
      <c r="T14" s="565">
        <v>2493.75</v>
      </c>
      <c r="U14" s="566" t="s">
        <v>47</v>
      </c>
      <c r="V14" s="567" t="s">
        <v>49</v>
      </c>
      <c r="W14" s="568" t="s">
        <v>15</v>
      </c>
      <c r="X14" s="569" t="s">
        <v>15</v>
      </c>
      <c r="Y14" s="570" t="s">
        <v>15</v>
      </c>
      <c r="Z14" s="571" t="s">
        <v>15</v>
      </c>
      <c r="AA14" s="560" t="s">
        <v>1856</v>
      </c>
      <c r="AB14" s="139">
        <f t="shared" si="2"/>
        <v>42707</v>
      </c>
      <c r="AC14" s="134">
        <f t="shared" si="3"/>
        <v>42705</v>
      </c>
      <c r="AD14" s="135" t="str">
        <f t="shared" si="4"/>
        <v>-</v>
      </c>
      <c r="AE14" s="136" t="str">
        <f t="shared" si="5"/>
        <v>-</v>
      </c>
      <c r="AF14" s="137" t="s">
        <v>4551</v>
      </c>
      <c r="AG14" s="140" t="str">
        <f t="shared" si="8"/>
        <v>-</v>
      </c>
      <c r="AH14" s="141" t="str">
        <f t="shared" si="9"/>
        <v>-</v>
      </c>
      <c r="AI14" s="211" t="s">
        <v>15</v>
      </c>
      <c r="AJ14" s="443" t="s">
        <v>4592</v>
      </c>
      <c r="AK14" s="478" t="str">
        <f t="shared" si="10"/>
        <v>-</v>
      </c>
      <c r="AL14" s="515" t="str">
        <f t="shared" si="11"/>
        <v>-</v>
      </c>
      <c r="AM14" s="432" t="str">
        <f>_xlfn.IFNA(VLOOKUP(O14,Dropdown!$B:$G,6,0),"-")</f>
        <v>PEZA</v>
      </c>
      <c r="AN14" s="433">
        <f>_xlfn.IFNA(VLOOKUP(O14,Dropdown!$B:$H,7,0),"-")</f>
        <v>0.12</v>
      </c>
      <c r="AO14" s="434" t="str">
        <f t="shared" si="12"/>
        <v>USD</v>
      </c>
      <c r="AP14" s="435">
        <f t="shared" si="13"/>
        <v>2493.75</v>
      </c>
      <c r="AQ14" s="436">
        <f t="shared" si="14"/>
        <v>2793.0000000000005</v>
      </c>
      <c r="AR14" s="247"/>
      <c r="AS14" s="465" t="s">
        <v>15</v>
      </c>
      <c r="AT14" s="247"/>
      <c r="AU14" s="454" t="str">
        <f t="shared" si="6"/>
        <v>-</v>
      </c>
    </row>
    <row r="15" spans="1:47">
      <c r="A15" s="556">
        <v>12</v>
      </c>
      <c r="B15" s="557" t="s">
        <v>15</v>
      </c>
      <c r="C15" s="558" t="str">
        <f t="shared" si="0"/>
        <v>2016</v>
      </c>
      <c r="D15" s="558" t="str">
        <f t="shared" si="1"/>
        <v>Nov</v>
      </c>
      <c r="E15" s="559">
        <v>42677</v>
      </c>
      <c r="F15" s="560">
        <v>94013</v>
      </c>
      <c r="G15" s="560" t="s">
        <v>15</v>
      </c>
      <c r="H15" s="557">
        <v>67496</v>
      </c>
      <c r="I15" s="561" t="s">
        <v>15</v>
      </c>
      <c r="J15" s="561" t="s">
        <v>15</v>
      </c>
      <c r="K15" s="562" t="str">
        <f t="shared" si="7"/>
        <v>55425-0D130 | #4. RESTRIKE</v>
      </c>
      <c r="L15" s="562" t="s">
        <v>4855</v>
      </c>
      <c r="M15" s="562" t="s">
        <v>4859</v>
      </c>
      <c r="N15" s="563" t="s">
        <v>15</v>
      </c>
      <c r="O15" s="562" t="s">
        <v>46</v>
      </c>
      <c r="P15" s="560" t="s">
        <v>15</v>
      </c>
      <c r="Q15" s="560" t="s">
        <v>15</v>
      </c>
      <c r="R15" s="546" t="str">
        <f>IFERROR(VLOOKUP(CONCATENATE(D15,"'",C15),'Monthly Forex'!A:D,4,0),"-")</f>
        <v>-</v>
      </c>
      <c r="S15" s="564" t="s">
        <v>15</v>
      </c>
      <c r="T15" s="565">
        <v>1900</v>
      </c>
      <c r="U15" s="566" t="s">
        <v>47</v>
      </c>
      <c r="V15" s="567" t="s">
        <v>49</v>
      </c>
      <c r="W15" s="568" t="s">
        <v>15</v>
      </c>
      <c r="X15" s="569" t="s">
        <v>15</v>
      </c>
      <c r="Y15" s="570" t="s">
        <v>15</v>
      </c>
      <c r="Z15" s="571" t="s">
        <v>15</v>
      </c>
      <c r="AA15" s="560" t="s">
        <v>1856</v>
      </c>
      <c r="AB15" s="139">
        <f t="shared" si="2"/>
        <v>42707</v>
      </c>
      <c r="AC15" s="134">
        <f t="shared" si="3"/>
        <v>42705</v>
      </c>
      <c r="AD15" s="135" t="str">
        <f t="shared" si="4"/>
        <v>-</v>
      </c>
      <c r="AE15" s="136" t="str">
        <f t="shared" si="5"/>
        <v>-</v>
      </c>
      <c r="AF15" s="137" t="s">
        <v>4551</v>
      </c>
      <c r="AG15" s="140" t="str">
        <f t="shared" si="8"/>
        <v>-</v>
      </c>
      <c r="AH15" s="141" t="str">
        <f t="shared" si="9"/>
        <v>-</v>
      </c>
      <c r="AI15" s="211" t="s">
        <v>15</v>
      </c>
      <c r="AJ15" s="443" t="s">
        <v>4592</v>
      </c>
      <c r="AK15" s="478" t="str">
        <f t="shared" si="10"/>
        <v>-</v>
      </c>
      <c r="AL15" s="515" t="str">
        <f t="shared" si="11"/>
        <v>-</v>
      </c>
      <c r="AM15" s="432" t="str">
        <f>_xlfn.IFNA(VLOOKUP(O15,Dropdown!$B:$G,6,0),"-")</f>
        <v>PEZA</v>
      </c>
      <c r="AN15" s="433">
        <f>_xlfn.IFNA(VLOOKUP(O15,Dropdown!$B:$H,7,0),"-")</f>
        <v>0.12</v>
      </c>
      <c r="AO15" s="434" t="str">
        <f t="shared" si="12"/>
        <v>USD</v>
      </c>
      <c r="AP15" s="435">
        <f t="shared" si="13"/>
        <v>1900</v>
      </c>
      <c r="AQ15" s="436">
        <f t="shared" si="14"/>
        <v>2128</v>
      </c>
      <c r="AR15" s="247"/>
      <c r="AS15" s="465" t="s">
        <v>15</v>
      </c>
      <c r="AT15" s="247"/>
      <c r="AU15" s="454" t="str">
        <f t="shared" si="6"/>
        <v>-</v>
      </c>
    </row>
    <row r="16" spans="1:47">
      <c r="A16" s="556">
        <v>13</v>
      </c>
      <c r="B16" s="557" t="s">
        <v>15</v>
      </c>
      <c r="C16" s="558" t="str">
        <f t="shared" si="0"/>
        <v>2016</v>
      </c>
      <c r="D16" s="558" t="str">
        <f t="shared" si="1"/>
        <v>Nov</v>
      </c>
      <c r="E16" s="559">
        <v>42677</v>
      </c>
      <c r="F16" s="560">
        <v>94013</v>
      </c>
      <c r="G16" s="560" t="s">
        <v>15</v>
      </c>
      <c r="H16" s="557">
        <v>67496</v>
      </c>
      <c r="I16" s="561" t="s">
        <v>15</v>
      </c>
      <c r="J16" s="561" t="s">
        <v>15</v>
      </c>
      <c r="K16" s="562" t="str">
        <f t="shared" si="7"/>
        <v>55425-0D130 | #5. PIERCE-1</v>
      </c>
      <c r="L16" s="562" t="s">
        <v>4855</v>
      </c>
      <c r="M16" s="562" t="s">
        <v>4860</v>
      </c>
      <c r="N16" s="563" t="s">
        <v>15</v>
      </c>
      <c r="O16" s="562" t="s">
        <v>46</v>
      </c>
      <c r="P16" s="560" t="s">
        <v>15</v>
      </c>
      <c r="Q16" s="560" t="s">
        <v>15</v>
      </c>
      <c r="R16" s="546" t="str">
        <f>IFERROR(VLOOKUP(CONCATENATE(D16,"'",C16),'Monthly Forex'!A:D,4,0),"-")</f>
        <v>-</v>
      </c>
      <c r="S16" s="564" t="s">
        <v>15</v>
      </c>
      <c r="T16" s="565">
        <v>1187.5</v>
      </c>
      <c r="U16" s="566" t="s">
        <v>47</v>
      </c>
      <c r="V16" s="567" t="s">
        <v>49</v>
      </c>
      <c r="W16" s="568" t="s">
        <v>15</v>
      </c>
      <c r="X16" s="569" t="s">
        <v>15</v>
      </c>
      <c r="Y16" s="570" t="s">
        <v>15</v>
      </c>
      <c r="Z16" s="571" t="s">
        <v>15</v>
      </c>
      <c r="AA16" s="560" t="s">
        <v>1856</v>
      </c>
      <c r="AB16" s="139">
        <f t="shared" si="2"/>
        <v>42707</v>
      </c>
      <c r="AC16" s="134">
        <f t="shared" si="3"/>
        <v>42705</v>
      </c>
      <c r="AD16" s="135" t="str">
        <f t="shared" si="4"/>
        <v>-</v>
      </c>
      <c r="AE16" s="136" t="str">
        <f t="shared" si="5"/>
        <v>-</v>
      </c>
      <c r="AF16" s="137" t="s">
        <v>4551</v>
      </c>
      <c r="AG16" s="140" t="str">
        <f t="shared" si="8"/>
        <v>-</v>
      </c>
      <c r="AH16" s="141" t="str">
        <f t="shared" si="9"/>
        <v>-</v>
      </c>
      <c r="AI16" s="211" t="s">
        <v>15</v>
      </c>
      <c r="AJ16" s="443" t="s">
        <v>4592</v>
      </c>
      <c r="AK16" s="478" t="str">
        <f t="shared" si="10"/>
        <v>-</v>
      </c>
      <c r="AL16" s="515" t="str">
        <f t="shared" si="11"/>
        <v>-</v>
      </c>
      <c r="AM16" s="432" t="str">
        <f>_xlfn.IFNA(VLOOKUP(O16,Dropdown!$B:$G,6,0),"-")</f>
        <v>PEZA</v>
      </c>
      <c r="AN16" s="433">
        <f>_xlfn.IFNA(VLOOKUP(O16,Dropdown!$B:$H,7,0),"-")</f>
        <v>0.12</v>
      </c>
      <c r="AO16" s="434" t="str">
        <f t="shared" si="12"/>
        <v>USD</v>
      </c>
      <c r="AP16" s="435">
        <f t="shared" si="13"/>
        <v>1187.5</v>
      </c>
      <c r="AQ16" s="436">
        <f t="shared" si="14"/>
        <v>1330.0000000000002</v>
      </c>
      <c r="AR16" s="247"/>
      <c r="AS16" s="465" t="s">
        <v>15</v>
      </c>
      <c r="AT16" s="247"/>
      <c r="AU16" s="454" t="str">
        <f t="shared" si="6"/>
        <v>-</v>
      </c>
    </row>
    <row r="17" spans="1:47">
      <c r="A17" s="556">
        <v>14</v>
      </c>
      <c r="B17" s="557" t="s">
        <v>15</v>
      </c>
      <c r="C17" s="558" t="str">
        <f t="shared" si="0"/>
        <v>2016</v>
      </c>
      <c r="D17" s="558" t="str">
        <f t="shared" si="1"/>
        <v>Nov</v>
      </c>
      <c r="E17" s="559">
        <v>42677</v>
      </c>
      <c r="F17" s="560">
        <v>94013</v>
      </c>
      <c r="G17" s="560" t="s">
        <v>15</v>
      </c>
      <c r="H17" s="557">
        <v>67496</v>
      </c>
      <c r="I17" s="561" t="s">
        <v>15</v>
      </c>
      <c r="J17" s="561" t="s">
        <v>15</v>
      </c>
      <c r="K17" s="562" t="str">
        <f t="shared" si="7"/>
        <v>55425-0D130 | #6.PIERCE-2</v>
      </c>
      <c r="L17" s="562" t="s">
        <v>4855</v>
      </c>
      <c r="M17" s="562" t="s">
        <v>4861</v>
      </c>
      <c r="N17" s="563" t="s">
        <v>15</v>
      </c>
      <c r="O17" s="562" t="s">
        <v>46</v>
      </c>
      <c r="P17" s="560" t="s">
        <v>15</v>
      </c>
      <c r="Q17" s="560" t="s">
        <v>15</v>
      </c>
      <c r="R17" s="546" t="str">
        <f>IFERROR(VLOOKUP(CONCATENATE(D17,"'",C17),'Monthly Forex'!A:D,4,0),"-")</f>
        <v>-</v>
      </c>
      <c r="S17" s="564" t="s">
        <v>15</v>
      </c>
      <c r="T17" s="565">
        <v>1187.5</v>
      </c>
      <c r="U17" s="566" t="s">
        <v>47</v>
      </c>
      <c r="V17" s="567" t="s">
        <v>49</v>
      </c>
      <c r="W17" s="568" t="s">
        <v>15</v>
      </c>
      <c r="X17" s="569" t="s">
        <v>15</v>
      </c>
      <c r="Y17" s="570" t="s">
        <v>15</v>
      </c>
      <c r="Z17" s="571" t="s">
        <v>15</v>
      </c>
      <c r="AA17" s="560" t="s">
        <v>1856</v>
      </c>
      <c r="AB17" s="139">
        <f t="shared" si="2"/>
        <v>42707</v>
      </c>
      <c r="AC17" s="134">
        <f t="shared" si="3"/>
        <v>42705</v>
      </c>
      <c r="AD17" s="135" t="str">
        <f t="shared" si="4"/>
        <v>-</v>
      </c>
      <c r="AE17" s="136" t="str">
        <f t="shared" si="5"/>
        <v>-</v>
      </c>
      <c r="AF17" s="137" t="s">
        <v>4551</v>
      </c>
      <c r="AG17" s="140" t="str">
        <f t="shared" si="8"/>
        <v>-</v>
      </c>
      <c r="AH17" s="141" t="str">
        <f t="shared" si="9"/>
        <v>-</v>
      </c>
      <c r="AI17" s="211" t="s">
        <v>15</v>
      </c>
      <c r="AJ17" s="443" t="s">
        <v>4592</v>
      </c>
      <c r="AK17" s="478" t="str">
        <f t="shared" si="10"/>
        <v>-</v>
      </c>
      <c r="AL17" s="515" t="str">
        <f t="shared" si="11"/>
        <v>-</v>
      </c>
      <c r="AM17" s="432" t="str">
        <f>_xlfn.IFNA(VLOOKUP(O17,Dropdown!$B:$G,6,0),"-")</f>
        <v>PEZA</v>
      </c>
      <c r="AN17" s="433">
        <f>_xlfn.IFNA(VLOOKUP(O17,Dropdown!$B:$H,7,0),"-")</f>
        <v>0.12</v>
      </c>
      <c r="AO17" s="434" t="str">
        <f t="shared" si="12"/>
        <v>USD</v>
      </c>
      <c r="AP17" s="435">
        <f t="shared" si="13"/>
        <v>1187.5</v>
      </c>
      <c r="AQ17" s="436">
        <f t="shared" si="14"/>
        <v>1330.0000000000002</v>
      </c>
      <c r="AR17" s="247"/>
      <c r="AS17" s="465" t="s">
        <v>15</v>
      </c>
      <c r="AT17" s="247"/>
      <c r="AU17" s="454" t="str">
        <f t="shared" si="6"/>
        <v>-</v>
      </c>
    </row>
    <row r="18" spans="1:47">
      <c r="A18" s="556">
        <v>15</v>
      </c>
      <c r="B18" s="557" t="s">
        <v>15</v>
      </c>
      <c r="C18" s="558" t="str">
        <f t="shared" si="0"/>
        <v>2016</v>
      </c>
      <c r="D18" s="558" t="str">
        <f t="shared" si="1"/>
        <v>Nov</v>
      </c>
      <c r="E18" s="559">
        <v>42678</v>
      </c>
      <c r="F18" s="560">
        <v>94015</v>
      </c>
      <c r="G18" s="560">
        <v>26917</v>
      </c>
      <c r="H18" s="557">
        <v>67361</v>
      </c>
      <c r="I18" s="561" t="s">
        <v>15</v>
      </c>
      <c r="J18" s="561" t="s">
        <v>15</v>
      </c>
      <c r="K18" s="562" t="str">
        <f t="shared" si="7"/>
        <v>18181-5R0-0000</v>
      </c>
      <c r="L18" s="562" t="s">
        <v>15</v>
      </c>
      <c r="M18" s="562" t="s">
        <v>26</v>
      </c>
      <c r="N18" s="563" t="s">
        <v>15</v>
      </c>
      <c r="O18" s="562" t="s">
        <v>31</v>
      </c>
      <c r="P18" s="560" t="s">
        <v>15</v>
      </c>
      <c r="Q18" s="560" t="s">
        <v>15</v>
      </c>
      <c r="R18" s="546" t="str">
        <f>IFERROR(VLOOKUP(CONCATENATE(D18,"'",C18),'Monthly Forex'!A:D,4,0),"-")</f>
        <v>-</v>
      </c>
      <c r="S18" s="564" t="s">
        <v>15</v>
      </c>
      <c r="T18" s="565" t="s">
        <v>15</v>
      </c>
      <c r="U18" s="566" t="s">
        <v>47</v>
      </c>
      <c r="V18" s="567" t="s">
        <v>49</v>
      </c>
      <c r="W18" s="568" t="s">
        <v>15</v>
      </c>
      <c r="X18" s="569" t="s">
        <v>15</v>
      </c>
      <c r="Y18" s="570" t="s">
        <v>15</v>
      </c>
      <c r="Z18" s="571" t="s">
        <v>15</v>
      </c>
      <c r="AA18" s="560" t="s">
        <v>1856</v>
      </c>
      <c r="AB18" s="139">
        <f t="shared" si="2"/>
        <v>42708</v>
      </c>
      <c r="AC18" s="134">
        <f t="shared" si="3"/>
        <v>42705</v>
      </c>
      <c r="AD18" s="135" t="str">
        <f t="shared" si="4"/>
        <v>-</v>
      </c>
      <c r="AE18" s="136" t="str">
        <f t="shared" si="5"/>
        <v>-</v>
      </c>
      <c r="AF18" s="137" t="s">
        <v>4551</v>
      </c>
      <c r="AG18" s="140" t="str">
        <f t="shared" si="8"/>
        <v>1</v>
      </c>
      <c r="AH18" s="141" t="str">
        <f t="shared" si="9"/>
        <v>-</v>
      </c>
      <c r="AI18" s="211" t="s">
        <v>15</v>
      </c>
      <c r="AJ18" s="443" t="s">
        <v>4592</v>
      </c>
      <c r="AK18" s="478" t="str">
        <f t="shared" si="10"/>
        <v>-</v>
      </c>
      <c r="AL18" s="515" t="str">
        <f t="shared" si="11"/>
        <v>-</v>
      </c>
      <c r="AM18" s="432" t="str">
        <f>_xlfn.IFNA(VLOOKUP(O18,Dropdown!$B:$G,6,0),"-")</f>
        <v>PEZA</v>
      </c>
      <c r="AN18" s="433">
        <f>_xlfn.IFNA(VLOOKUP(O18,Dropdown!$B:$H,7,0),"-")</f>
        <v>0.12</v>
      </c>
      <c r="AO18" s="434" t="str">
        <f t="shared" si="12"/>
        <v>USD</v>
      </c>
      <c r="AP18" s="435" t="str">
        <f t="shared" si="13"/>
        <v>-</v>
      </c>
      <c r="AQ18" s="437" t="str">
        <f t="shared" si="14"/>
        <v>-</v>
      </c>
      <c r="AR18" s="451"/>
      <c r="AS18" s="465" t="s">
        <v>15</v>
      </c>
      <c r="AT18" s="451"/>
      <c r="AU18" s="454" t="str">
        <f t="shared" si="6"/>
        <v>-</v>
      </c>
    </row>
    <row r="19" spans="1:47">
      <c r="A19" s="556">
        <v>16</v>
      </c>
      <c r="B19" s="557" t="s">
        <v>15</v>
      </c>
      <c r="C19" s="558" t="str">
        <f t="shared" si="0"/>
        <v>2016</v>
      </c>
      <c r="D19" s="558" t="str">
        <f t="shared" si="1"/>
        <v>Nov</v>
      </c>
      <c r="E19" s="559">
        <v>42678</v>
      </c>
      <c r="F19" s="560" t="s">
        <v>14</v>
      </c>
      <c r="G19" s="560" t="s">
        <v>16</v>
      </c>
      <c r="H19" s="557">
        <v>67372</v>
      </c>
      <c r="I19" s="561" t="s">
        <v>15</v>
      </c>
      <c r="J19" s="561" t="s">
        <v>15</v>
      </c>
      <c r="K19" s="562" t="str">
        <f t="shared" si="7"/>
        <v>18181-5R0-0000</v>
      </c>
      <c r="L19" s="562" t="s">
        <v>15</v>
      </c>
      <c r="M19" s="562" t="s">
        <v>26</v>
      </c>
      <c r="N19" s="563" t="s">
        <v>15</v>
      </c>
      <c r="O19" s="562" t="s">
        <v>31</v>
      </c>
      <c r="P19" s="560" t="s">
        <v>15</v>
      </c>
      <c r="Q19" s="560" t="s">
        <v>15</v>
      </c>
      <c r="R19" s="546" t="str">
        <f>IFERROR(VLOOKUP(CONCATENATE(D19,"'",C19),'Monthly Forex'!A:D,4,0),"-")</f>
        <v>-</v>
      </c>
      <c r="S19" s="564" t="s">
        <v>15</v>
      </c>
      <c r="T19" s="565" t="s">
        <v>15</v>
      </c>
      <c r="U19" s="566" t="s">
        <v>47</v>
      </c>
      <c r="V19" s="567" t="s">
        <v>49</v>
      </c>
      <c r="W19" s="568" t="s">
        <v>15</v>
      </c>
      <c r="X19" s="569" t="s">
        <v>15</v>
      </c>
      <c r="Y19" s="570" t="s">
        <v>15</v>
      </c>
      <c r="Z19" s="571" t="s">
        <v>15</v>
      </c>
      <c r="AA19" s="560" t="s">
        <v>1856</v>
      </c>
      <c r="AB19" s="139">
        <f t="shared" si="2"/>
        <v>42708</v>
      </c>
      <c r="AC19" s="134">
        <f t="shared" si="3"/>
        <v>42705</v>
      </c>
      <c r="AD19" s="135" t="str">
        <f t="shared" si="4"/>
        <v>-</v>
      </c>
      <c r="AE19" s="136" t="str">
        <f t="shared" si="5"/>
        <v>-</v>
      </c>
      <c r="AF19" s="137" t="s">
        <v>4551</v>
      </c>
      <c r="AG19" s="140" t="str">
        <f t="shared" si="8"/>
        <v>1</v>
      </c>
      <c r="AH19" s="141" t="str">
        <f t="shared" si="9"/>
        <v>-</v>
      </c>
      <c r="AI19" s="211" t="s">
        <v>15</v>
      </c>
      <c r="AJ19" s="443" t="s">
        <v>4592</v>
      </c>
      <c r="AK19" s="478" t="str">
        <f t="shared" si="10"/>
        <v>-</v>
      </c>
      <c r="AL19" s="515" t="str">
        <f t="shared" si="11"/>
        <v>-</v>
      </c>
      <c r="AM19" s="432" t="str">
        <f>_xlfn.IFNA(VLOOKUP(O19,Dropdown!$B:$G,6,0),"-")</f>
        <v>PEZA</v>
      </c>
      <c r="AN19" s="433">
        <f>_xlfn.IFNA(VLOOKUP(O19,Dropdown!$B:$H,7,0),"-")</f>
        <v>0.12</v>
      </c>
      <c r="AO19" s="434" t="str">
        <f t="shared" si="12"/>
        <v>USD</v>
      </c>
      <c r="AP19" s="435" t="str">
        <f t="shared" si="13"/>
        <v>-</v>
      </c>
      <c r="AQ19" s="437" t="str">
        <f t="shared" si="14"/>
        <v>-</v>
      </c>
      <c r="AR19" s="451"/>
      <c r="AS19" s="465" t="s">
        <v>15</v>
      </c>
      <c r="AT19" s="451"/>
      <c r="AU19" s="454" t="str">
        <f t="shared" si="6"/>
        <v>-</v>
      </c>
    </row>
    <row r="20" spans="1:47">
      <c r="A20" s="556">
        <v>17</v>
      </c>
      <c r="B20" s="557" t="s">
        <v>15</v>
      </c>
      <c r="C20" s="558" t="str">
        <f t="shared" si="0"/>
        <v>2016</v>
      </c>
      <c r="D20" s="558" t="str">
        <f t="shared" si="1"/>
        <v>Nov</v>
      </c>
      <c r="E20" s="559">
        <v>42688</v>
      </c>
      <c r="F20" s="560">
        <v>94018</v>
      </c>
      <c r="G20" s="560">
        <v>26920</v>
      </c>
      <c r="H20" s="557">
        <v>67379</v>
      </c>
      <c r="I20" s="561" t="s">
        <v>15</v>
      </c>
      <c r="J20" s="561" t="s">
        <v>15</v>
      </c>
      <c r="K20" s="562" t="str">
        <f t="shared" si="7"/>
        <v>HS01-040-0003 CORE PLATE</v>
      </c>
      <c r="L20" s="562" t="s">
        <v>15</v>
      </c>
      <c r="M20" s="562" t="s">
        <v>28</v>
      </c>
      <c r="N20" s="563" t="s">
        <v>15</v>
      </c>
      <c r="O20" s="562" t="s">
        <v>32</v>
      </c>
      <c r="P20" s="560" t="s">
        <v>15</v>
      </c>
      <c r="Q20" s="560" t="s">
        <v>15</v>
      </c>
      <c r="R20" s="546" t="str">
        <f>IFERROR(VLOOKUP(CONCATENATE(D20,"'",C20),'Monthly Forex'!A:D,4,0),"-")</f>
        <v>-</v>
      </c>
      <c r="S20" s="572">
        <v>22500</v>
      </c>
      <c r="T20" s="573" t="s">
        <v>15</v>
      </c>
      <c r="U20" s="566" t="s">
        <v>47</v>
      </c>
      <c r="V20" s="567" t="s">
        <v>49</v>
      </c>
      <c r="W20" s="568" t="s">
        <v>15</v>
      </c>
      <c r="X20" s="569" t="s">
        <v>4601</v>
      </c>
      <c r="Y20" s="570" t="s">
        <v>15</v>
      </c>
      <c r="Z20" s="571" t="s">
        <v>15</v>
      </c>
      <c r="AA20" s="560" t="s">
        <v>1856</v>
      </c>
      <c r="AB20" s="139">
        <f t="shared" si="2"/>
        <v>42718</v>
      </c>
      <c r="AC20" s="134">
        <f t="shared" si="3"/>
        <v>42705</v>
      </c>
      <c r="AD20" s="135" t="str">
        <f t="shared" si="4"/>
        <v>-</v>
      </c>
      <c r="AE20" s="136" t="str">
        <f t="shared" si="5"/>
        <v>-</v>
      </c>
      <c r="AF20" s="137" t="s">
        <v>4551</v>
      </c>
      <c r="AG20" s="140" t="str">
        <f t="shared" si="8"/>
        <v>1</v>
      </c>
      <c r="AH20" s="141" t="str">
        <f t="shared" si="9"/>
        <v>-</v>
      </c>
      <c r="AI20" s="211" t="s">
        <v>15</v>
      </c>
      <c r="AJ20" s="443" t="s">
        <v>4592</v>
      </c>
      <c r="AK20" s="478" t="str">
        <f t="shared" si="10"/>
        <v>-</v>
      </c>
      <c r="AL20" s="515" t="str">
        <f t="shared" si="11"/>
        <v>-</v>
      </c>
      <c r="AM20" s="432" t="str">
        <f>_xlfn.IFNA(VLOOKUP(O20,Dropdown!$B:$G,6,0),"-")</f>
        <v>PEZA</v>
      </c>
      <c r="AN20" s="433">
        <f>_xlfn.IFNA(VLOOKUP(O20,Dropdown!$B:$H,7,0),"-")</f>
        <v>0.12</v>
      </c>
      <c r="AO20" s="434" t="str">
        <f t="shared" si="12"/>
        <v>PHP</v>
      </c>
      <c r="AP20" s="435">
        <f t="shared" si="13"/>
        <v>22500</v>
      </c>
      <c r="AQ20" s="436">
        <f t="shared" si="14"/>
        <v>25200.000000000004</v>
      </c>
      <c r="AR20" s="247"/>
      <c r="AS20" s="465" t="s">
        <v>15</v>
      </c>
      <c r="AT20" s="247"/>
      <c r="AU20" s="454" t="str">
        <f t="shared" si="6"/>
        <v>-</v>
      </c>
    </row>
    <row r="21" spans="1:47">
      <c r="A21" s="556">
        <v>18</v>
      </c>
      <c r="B21" s="557" t="s">
        <v>15</v>
      </c>
      <c r="C21" s="558" t="str">
        <f t="shared" si="0"/>
        <v>2016</v>
      </c>
      <c r="D21" s="558" t="str">
        <f t="shared" si="1"/>
        <v>Nov</v>
      </c>
      <c r="E21" s="559">
        <v>42688</v>
      </c>
      <c r="F21" s="560">
        <v>94017</v>
      </c>
      <c r="G21" s="560">
        <v>26918</v>
      </c>
      <c r="H21" s="557">
        <v>67375</v>
      </c>
      <c r="I21" s="561" t="s">
        <v>15</v>
      </c>
      <c r="J21" s="561" t="s">
        <v>15</v>
      </c>
      <c r="K21" s="562" t="str">
        <f t="shared" si="7"/>
        <v xml:space="preserve">18181-R1AA-A000 </v>
      </c>
      <c r="L21" s="562" t="s">
        <v>15</v>
      </c>
      <c r="M21" s="562" t="s">
        <v>27</v>
      </c>
      <c r="N21" s="563" t="s">
        <v>15</v>
      </c>
      <c r="O21" s="562" t="s">
        <v>31</v>
      </c>
      <c r="P21" s="560" t="s">
        <v>15</v>
      </c>
      <c r="Q21" s="560" t="s">
        <v>15</v>
      </c>
      <c r="R21" s="546" t="str">
        <f>IFERROR(VLOOKUP(CONCATENATE(D21,"'",C21),'Monthly Forex'!A:D,4,0),"-")</f>
        <v>-</v>
      </c>
      <c r="S21" s="572">
        <v>96000</v>
      </c>
      <c r="T21" s="573" t="s">
        <v>15</v>
      </c>
      <c r="U21" s="566" t="s">
        <v>47</v>
      </c>
      <c r="V21" s="567" t="s">
        <v>49</v>
      </c>
      <c r="W21" s="568" t="s">
        <v>15</v>
      </c>
      <c r="X21" s="569" t="s">
        <v>15</v>
      </c>
      <c r="Y21" s="570" t="s">
        <v>15</v>
      </c>
      <c r="Z21" s="571" t="s">
        <v>15</v>
      </c>
      <c r="AA21" s="560" t="s">
        <v>1856</v>
      </c>
      <c r="AB21" s="139">
        <f t="shared" si="2"/>
        <v>42718</v>
      </c>
      <c r="AC21" s="134">
        <f t="shared" si="3"/>
        <v>42705</v>
      </c>
      <c r="AD21" s="135" t="str">
        <f t="shared" si="4"/>
        <v>-</v>
      </c>
      <c r="AE21" s="136" t="str">
        <f t="shared" si="5"/>
        <v>-</v>
      </c>
      <c r="AF21" s="137" t="s">
        <v>4551</v>
      </c>
      <c r="AG21" s="140" t="str">
        <f t="shared" si="8"/>
        <v>1</v>
      </c>
      <c r="AH21" s="141" t="str">
        <f t="shared" si="9"/>
        <v>-</v>
      </c>
      <c r="AI21" s="211" t="s">
        <v>15</v>
      </c>
      <c r="AJ21" s="443" t="s">
        <v>4592</v>
      </c>
      <c r="AK21" s="478" t="str">
        <f t="shared" si="10"/>
        <v>-</v>
      </c>
      <c r="AL21" s="515" t="str">
        <f t="shared" si="11"/>
        <v>-</v>
      </c>
      <c r="AM21" s="432" t="str">
        <f>_xlfn.IFNA(VLOOKUP(O21,Dropdown!$B:$G,6,0),"-")</f>
        <v>PEZA</v>
      </c>
      <c r="AN21" s="433">
        <f>_xlfn.IFNA(VLOOKUP(O21,Dropdown!$B:$H,7,0),"-")</f>
        <v>0.12</v>
      </c>
      <c r="AO21" s="434" t="str">
        <f t="shared" si="12"/>
        <v>PHP</v>
      </c>
      <c r="AP21" s="435">
        <f t="shared" si="13"/>
        <v>96000</v>
      </c>
      <c r="AQ21" s="436">
        <f t="shared" si="14"/>
        <v>107520.00000000001</v>
      </c>
      <c r="AR21" s="247"/>
      <c r="AS21" s="465" t="s">
        <v>15</v>
      </c>
      <c r="AT21" s="247"/>
      <c r="AU21" s="454" t="str">
        <f t="shared" si="6"/>
        <v>-</v>
      </c>
    </row>
    <row r="22" spans="1:47" s="30" customFormat="1">
      <c r="A22" s="556">
        <v>19</v>
      </c>
      <c r="B22" s="574" t="s">
        <v>15</v>
      </c>
      <c r="C22" s="575" t="str">
        <f t="shared" si="0"/>
        <v>2016</v>
      </c>
      <c r="D22" s="575" t="str">
        <f t="shared" si="1"/>
        <v>Nov</v>
      </c>
      <c r="E22" s="576">
        <v>42689</v>
      </c>
      <c r="F22" s="574">
        <v>94020</v>
      </c>
      <c r="G22" s="574">
        <v>26922</v>
      </c>
      <c r="H22" s="574">
        <v>67417</v>
      </c>
      <c r="I22" s="577" t="s">
        <v>15</v>
      </c>
      <c r="J22" s="577" t="s">
        <v>15</v>
      </c>
      <c r="K22" s="578" t="str">
        <f t="shared" si="7"/>
        <v>KPY JIG  OP-10 PROCESS</v>
      </c>
      <c r="L22" s="578" t="s">
        <v>15</v>
      </c>
      <c r="M22" s="578" t="s">
        <v>29</v>
      </c>
      <c r="N22" s="579" t="s">
        <v>15</v>
      </c>
      <c r="O22" s="580" t="s">
        <v>35</v>
      </c>
      <c r="P22" s="557" t="s">
        <v>15</v>
      </c>
      <c r="Q22" s="557" t="s">
        <v>15</v>
      </c>
      <c r="R22" s="581" t="str">
        <f>IFERROR(VLOOKUP(CONCATENATE(D22,"'",C22),'Monthly Forex'!A:D,4,0),"-")</f>
        <v>-</v>
      </c>
      <c r="S22" s="564" t="s">
        <v>15</v>
      </c>
      <c r="T22" s="582">
        <v>120</v>
      </c>
      <c r="U22" s="583" t="s">
        <v>47</v>
      </c>
      <c r="V22" s="584" t="s">
        <v>49</v>
      </c>
      <c r="W22" s="585" t="s">
        <v>15</v>
      </c>
      <c r="X22" s="569" t="s">
        <v>15</v>
      </c>
      <c r="Y22" s="570" t="s">
        <v>15</v>
      </c>
      <c r="Z22" s="571" t="s">
        <v>15</v>
      </c>
      <c r="AA22" s="574" t="s">
        <v>1856</v>
      </c>
      <c r="AB22" s="139">
        <f t="shared" si="2"/>
        <v>42719</v>
      </c>
      <c r="AC22" s="134">
        <f t="shared" si="3"/>
        <v>42705</v>
      </c>
      <c r="AD22" s="135" t="str">
        <f t="shared" si="4"/>
        <v>-</v>
      </c>
      <c r="AE22" s="136" t="str">
        <f t="shared" si="5"/>
        <v>-</v>
      </c>
      <c r="AF22" s="137" t="s">
        <v>4551</v>
      </c>
      <c r="AG22" s="140" t="str">
        <f t="shared" si="8"/>
        <v>1</v>
      </c>
      <c r="AH22" s="141" t="str">
        <f t="shared" si="9"/>
        <v>-</v>
      </c>
      <c r="AI22" s="211" t="s">
        <v>15</v>
      </c>
      <c r="AJ22" s="443" t="s">
        <v>4592</v>
      </c>
      <c r="AK22" s="478" t="str">
        <f t="shared" si="10"/>
        <v>-</v>
      </c>
      <c r="AL22" s="516" t="str">
        <f t="shared" si="11"/>
        <v>-</v>
      </c>
      <c r="AM22" s="432" t="str">
        <f>_xlfn.IFNA(VLOOKUP(O22,Dropdown!$B:$G,6,0),"-")</f>
        <v>PEZA</v>
      </c>
      <c r="AN22" s="433">
        <f>_xlfn.IFNA(VLOOKUP(O22,Dropdown!$B:$H,7,0),"-")</f>
        <v>0.12</v>
      </c>
      <c r="AO22" s="434" t="str">
        <f t="shared" si="12"/>
        <v>USD</v>
      </c>
      <c r="AP22" s="435">
        <f t="shared" si="13"/>
        <v>120</v>
      </c>
      <c r="AQ22" s="436">
        <f t="shared" si="14"/>
        <v>134.4</v>
      </c>
      <c r="AR22" s="247"/>
      <c r="AS22" s="465" t="s">
        <v>15</v>
      </c>
      <c r="AT22" s="247"/>
      <c r="AU22" s="454" t="str">
        <f t="shared" si="6"/>
        <v>-</v>
      </c>
    </row>
    <row r="23" spans="1:47" s="29" customFormat="1">
      <c r="A23" s="556">
        <v>20</v>
      </c>
      <c r="B23" s="557" t="s">
        <v>15</v>
      </c>
      <c r="C23" s="558" t="str">
        <f t="shared" si="0"/>
        <v>2016</v>
      </c>
      <c r="D23" s="558" t="str">
        <f t="shared" si="1"/>
        <v>Nov</v>
      </c>
      <c r="E23" s="586">
        <v>42695</v>
      </c>
      <c r="F23" s="557">
        <v>94024</v>
      </c>
      <c r="G23" s="557">
        <v>26926</v>
      </c>
      <c r="H23" s="557">
        <v>67647</v>
      </c>
      <c r="I23" s="577" t="s">
        <v>15</v>
      </c>
      <c r="J23" s="577" t="s">
        <v>15</v>
      </c>
      <c r="K23" s="578" t="str">
        <f t="shared" si="7"/>
        <v xml:space="preserve">JNL 350 OL </v>
      </c>
      <c r="L23" s="578" t="s">
        <v>15</v>
      </c>
      <c r="M23" s="578" t="s">
        <v>371</v>
      </c>
      <c r="N23" s="579" t="s">
        <v>15</v>
      </c>
      <c r="O23" s="578" t="s">
        <v>34</v>
      </c>
      <c r="P23" s="557" t="s">
        <v>15</v>
      </c>
      <c r="Q23" s="557" t="s">
        <v>15</v>
      </c>
      <c r="R23" s="581" t="str">
        <f>IFERROR(VLOOKUP(CONCATENATE(D23,"'",C23),'Monthly Forex'!A:D,4,0),"-")</f>
        <v>-</v>
      </c>
      <c r="S23" s="587">
        <v>84390</v>
      </c>
      <c r="T23" s="588" t="s">
        <v>15</v>
      </c>
      <c r="U23" s="583" t="s">
        <v>50</v>
      </c>
      <c r="V23" s="589" t="s">
        <v>50</v>
      </c>
      <c r="W23" s="585" t="s">
        <v>15</v>
      </c>
      <c r="X23" s="569" t="s">
        <v>15</v>
      </c>
      <c r="Y23" s="570" t="s">
        <v>15</v>
      </c>
      <c r="Z23" s="571" t="s">
        <v>15</v>
      </c>
      <c r="AA23" s="557" t="s">
        <v>1856</v>
      </c>
      <c r="AB23" s="139" t="str">
        <f t="shared" si="2"/>
        <v>-</v>
      </c>
      <c r="AC23" s="134" t="str">
        <f t="shared" si="3"/>
        <v>-</v>
      </c>
      <c r="AD23" s="144" t="str">
        <f t="shared" si="4"/>
        <v>-</v>
      </c>
      <c r="AE23" s="136" t="str">
        <f t="shared" si="5"/>
        <v>-</v>
      </c>
      <c r="AF23" s="142" t="s">
        <v>15</v>
      </c>
      <c r="AG23" s="140" t="str">
        <f t="shared" si="8"/>
        <v>1</v>
      </c>
      <c r="AH23" s="141" t="str">
        <f t="shared" si="9"/>
        <v>-</v>
      </c>
      <c r="AI23" s="208" t="s">
        <v>15</v>
      </c>
      <c r="AJ23" s="444" t="s">
        <v>50</v>
      </c>
      <c r="AK23" s="478" t="str">
        <f t="shared" si="10"/>
        <v/>
      </c>
      <c r="AL23" s="482" t="str">
        <f t="shared" si="11"/>
        <v>-</v>
      </c>
      <c r="AM23" s="432" t="str">
        <f>_xlfn.IFNA(VLOOKUP(O23,Dropdown!$B:$G,6,0),"-")</f>
        <v>PEZA</v>
      </c>
      <c r="AN23" s="433">
        <f>_xlfn.IFNA(VLOOKUP(O23,Dropdown!$B:$H,7,0),"-")</f>
        <v>0.12</v>
      </c>
      <c r="AO23" s="434" t="str">
        <f t="shared" si="12"/>
        <v>PHP</v>
      </c>
      <c r="AP23" s="435">
        <f t="shared" si="13"/>
        <v>84390</v>
      </c>
      <c r="AQ23" s="436">
        <f t="shared" si="14"/>
        <v>94516.800000000003</v>
      </c>
      <c r="AR23" s="247"/>
      <c r="AS23" s="465" t="s">
        <v>15</v>
      </c>
      <c r="AT23" s="247"/>
      <c r="AU23" s="454" t="str">
        <f t="shared" si="6"/>
        <v xml:space="preserve"> </v>
      </c>
    </row>
    <row r="24" spans="1:47" s="30" customFormat="1">
      <c r="A24" s="556">
        <v>21</v>
      </c>
      <c r="B24" s="557" t="s">
        <v>15</v>
      </c>
      <c r="C24" s="558" t="str">
        <f t="shared" si="0"/>
        <v>2016</v>
      </c>
      <c r="D24" s="558" t="str">
        <f t="shared" si="1"/>
        <v>Nov</v>
      </c>
      <c r="E24" s="586">
        <v>42695</v>
      </c>
      <c r="F24" s="557">
        <v>94025</v>
      </c>
      <c r="G24" s="557">
        <v>26927</v>
      </c>
      <c r="H24" s="577" t="s">
        <v>15</v>
      </c>
      <c r="I24" s="577" t="s">
        <v>15</v>
      </c>
      <c r="J24" s="577" t="s">
        <v>15</v>
      </c>
      <c r="K24" s="578" t="str">
        <f t="shared" si="7"/>
        <v>JNL 350 OL DRAWING MOULD</v>
      </c>
      <c r="L24" s="578" t="s">
        <v>15</v>
      </c>
      <c r="M24" s="578" t="s">
        <v>372</v>
      </c>
      <c r="N24" s="579" t="s">
        <v>15</v>
      </c>
      <c r="O24" s="578" t="s">
        <v>34</v>
      </c>
      <c r="P24" s="557" t="s">
        <v>15</v>
      </c>
      <c r="Q24" s="557" t="s">
        <v>15</v>
      </c>
      <c r="R24" s="581" t="str">
        <f>IFERROR(VLOOKUP(CONCATENATE(D24,"'",C24),'Monthly Forex'!A:D,4,0),"-")</f>
        <v>-</v>
      </c>
      <c r="S24" s="587">
        <v>2910</v>
      </c>
      <c r="T24" s="588" t="s">
        <v>15</v>
      </c>
      <c r="U24" s="583" t="s">
        <v>50</v>
      </c>
      <c r="V24" s="584" t="s">
        <v>50</v>
      </c>
      <c r="W24" s="585" t="s">
        <v>15</v>
      </c>
      <c r="X24" s="569" t="s">
        <v>15</v>
      </c>
      <c r="Y24" s="570" t="s">
        <v>15</v>
      </c>
      <c r="Z24" s="571" t="s">
        <v>15</v>
      </c>
      <c r="AA24" s="557" t="s">
        <v>1856</v>
      </c>
      <c r="AB24" s="139" t="str">
        <f t="shared" si="2"/>
        <v>-</v>
      </c>
      <c r="AC24" s="134" t="str">
        <f t="shared" si="3"/>
        <v>-</v>
      </c>
      <c r="AD24" s="135" t="str">
        <f t="shared" si="4"/>
        <v>-</v>
      </c>
      <c r="AE24" s="136" t="str">
        <f t="shared" si="5"/>
        <v>-</v>
      </c>
      <c r="AF24" s="142" t="s">
        <v>15</v>
      </c>
      <c r="AG24" s="140" t="str">
        <f t="shared" si="8"/>
        <v>1</v>
      </c>
      <c r="AH24" s="141" t="str">
        <f t="shared" si="9"/>
        <v>-</v>
      </c>
      <c r="AI24" s="208" t="s">
        <v>15</v>
      </c>
      <c r="AJ24" s="444" t="s">
        <v>50</v>
      </c>
      <c r="AK24" s="478" t="str">
        <f t="shared" si="10"/>
        <v/>
      </c>
      <c r="AL24" s="516" t="str">
        <f t="shared" si="11"/>
        <v>-</v>
      </c>
      <c r="AM24" s="432" t="str">
        <f>_xlfn.IFNA(VLOOKUP(O24,Dropdown!$B:$G,6,0),"-")</f>
        <v>PEZA</v>
      </c>
      <c r="AN24" s="433">
        <f>_xlfn.IFNA(VLOOKUP(O24,Dropdown!$B:$H,7,0),"-")</f>
        <v>0.12</v>
      </c>
      <c r="AO24" s="434" t="str">
        <f t="shared" si="12"/>
        <v>PHP</v>
      </c>
      <c r="AP24" s="435">
        <f t="shared" si="13"/>
        <v>2910</v>
      </c>
      <c r="AQ24" s="436">
        <f t="shared" si="14"/>
        <v>3259.2000000000003</v>
      </c>
      <c r="AR24" s="247"/>
      <c r="AS24" s="465" t="s">
        <v>15</v>
      </c>
      <c r="AT24" s="247"/>
      <c r="AU24" s="454" t="str">
        <f t="shared" si="6"/>
        <v xml:space="preserve"> </v>
      </c>
    </row>
    <row r="25" spans="1:47" s="30" customFormat="1">
      <c r="A25" s="556">
        <v>22</v>
      </c>
      <c r="B25" s="557" t="s">
        <v>15</v>
      </c>
      <c r="C25" s="558" t="str">
        <f t="shared" si="0"/>
        <v>2016</v>
      </c>
      <c r="D25" s="558" t="str">
        <f t="shared" si="1"/>
        <v>Nov</v>
      </c>
      <c r="E25" s="586">
        <v>42698</v>
      </c>
      <c r="F25" s="557">
        <v>94027</v>
      </c>
      <c r="G25" s="557">
        <v>26930</v>
      </c>
      <c r="H25" s="557">
        <v>67762</v>
      </c>
      <c r="I25" s="577" t="s">
        <v>15</v>
      </c>
      <c r="J25" s="577" t="s">
        <v>15</v>
      </c>
      <c r="K25" s="578" t="str">
        <f t="shared" si="7"/>
        <v>MBTELECTRODE UPPER</v>
      </c>
      <c r="L25" s="578" t="s">
        <v>15</v>
      </c>
      <c r="M25" s="578" t="s">
        <v>373</v>
      </c>
      <c r="N25" s="579" t="s">
        <v>15</v>
      </c>
      <c r="O25" s="578" t="s">
        <v>37</v>
      </c>
      <c r="P25" s="557" t="s">
        <v>15</v>
      </c>
      <c r="Q25" s="557" t="s">
        <v>15</v>
      </c>
      <c r="R25" s="581" t="str">
        <f>IFERROR(VLOOKUP(CONCATENATE(D25,"'",C25),'Monthly Forex'!A:D,4,0),"-")</f>
        <v>-</v>
      </c>
      <c r="S25" s="564" t="s">
        <v>15</v>
      </c>
      <c r="T25" s="582">
        <v>735</v>
      </c>
      <c r="U25" s="583" t="s">
        <v>47</v>
      </c>
      <c r="V25" s="584" t="s">
        <v>49</v>
      </c>
      <c r="W25" s="585" t="s">
        <v>15</v>
      </c>
      <c r="X25" s="569" t="s">
        <v>15</v>
      </c>
      <c r="Y25" s="570" t="s">
        <v>15</v>
      </c>
      <c r="Z25" s="571" t="s">
        <v>15</v>
      </c>
      <c r="AA25" s="557" t="s">
        <v>1856</v>
      </c>
      <c r="AB25" s="139">
        <f t="shared" si="2"/>
        <v>42728</v>
      </c>
      <c r="AC25" s="134">
        <f t="shared" si="3"/>
        <v>42705</v>
      </c>
      <c r="AD25" s="135" t="str">
        <f t="shared" si="4"/>
        <v>-</v>
      </c>
      <c r="AE25" s="136" t="str">
        <f t="shared" si="5"/>
        <v>-</v>
      </c>
      <c r="AF25" s="140" t="s">
        <v>4551</v>
      </c>
      <c r="AG25" s="140" t="str">
        <f t="shared" si="8"/>
        <v>1</v>
      </c>
      <c r="AH25" s="141" t="str">
        <f t="shared" si="9"/>
        <v>-</v>
      </c>
      <c r="AI25" s="211" t="s">
        <v>15</v>
      </c>
      <c r="AJ25" s="443" t="s">
        <v>4592</v>
      </c>
      <c r="AK25" s="478" t="str">
        <f t="shared" si="10"/>
        <v>-</v>
      </c>
      <c r="AL25" s="516" t="str">
        <f t="shared" si="11"/>
        <v>-</v>
      </c>
      <c r="AM25" s="432" t="str">
        <f>_xlfn.IFNA(VLOOKUP(O25,Dropdown!$B:$G,6,0),"-")</f>
        <v>PEZA</v>
      </c>
      <c r="AN25" s="433">
        <f>_xlfn.IFNA(VLOOKUP(O25,Dropdown!$B:$H,7,0),"-")</f>
        <v>0.12</v>
      </c>
      <c r="AO25" s="434" t="str">
        <f t="shared" si="12"/>
        <v>USD</v>
      </c>
      <c r="AP25" s="435">
        <f t="shared" si="13"/>
        <v>735</v>
      </c>
      <c r="AQ25" s="436">
        <f t="shared" si="14"/>
        <v>823.2</v>
      </c>
      <c r="AR25" s="247"/>
      <c r="AS25" s="465" t="s">
        <v>15</v>
      </c>
      <c r="AT25" s="247"/>
      <c r="AU25" s="454" t="str">
        <f t="shared" si="6"/>
        <v>-</v>
      </c>
    </row>
    <row r="26" spans="1:47" s="30" customFormat="1">
      <c r="A26" s="556">
        <v>23</v>
      </c>
      <c r="B26" s="557" t="s">
        <v>15</v>
      </c>
      <c r="C26" s="558" t="str">
        <f t="shared" si="0"/>
        <v>2016</v>
      </c>
      <c r="D26" s="558" t="str">
        <f t="shared" si="1"/>
        <v>Nov</v>
      </c>
      <c r="E26" s="586">
        <v>42698</v>
      </c>
      <c r="F26" s="557">
        <v>94029</v>
      </c>
      <c r="G26" s="557">
        <v>26932</v>
      </c>
      <c r="H26" s="557">
        <v>67647</v>
      </c>
      <c r="I26" s="577" t="s">
        <v>15</v>
      </c>
      <c r="J26" s="577" t="s">
        <v>15</v>
      </c>
      <c r="K26" s="578" t="str">
        <f t="shared" si="7"/>
        <v xml:space="preserve">JNL 350 OL </v>
      </c>
      <c r="L26" s="578" t="s">
        <v>15</v>
      </c>
      <c r="M26" s="578" t="s">
        <v>371</v>
      </c>
      <c r="N26" s="579" t="s">
        <v>15</v>
      </c>
      <c r="O26" s="578" t="s">
        <v>34</v>
      </c>
      <c r="P26" s="557" t="s">
        <v>15</v>
      </c>
      <c r="Q26" s="557" t="s">
        <v>15</v>
      </c>
      <c r="R26" s="581" t="str">
        <f>IFERROR(VLOOKUP(CONCATENATE(D26,"'",C26),'Monthly Forex'!A:D,4,0),"-")</f>
        <v>-</v>
      </c>
      <c r="S26" s="590">
        <v>84390</v>
      </c>
      <c r="T26" s="588" t="s">
        <v>15</v>
      </c>
      <c r="U26" s="583" t="s">
        <v>47</v>
      </c>
      <c r="V26" s="584" t="s">
        <v>49</v>
      </c>
      <c r="W26" s="585" t="s">
        <v>15</v>
      </c>
      <c r="X26" s="569" t="s">
        <v>15</v>
      </c>
      <c r="Y26" s="570" t="s">
        <v>15</v>
      </c>
      <c r="Z26" s="571" t="s">
        <v>15</v>
      </c>
      <c r="AA26" s="557" t="s">
        <v>1856</v>
      </c>
      <c r="AB26" s="139">
        <f t="shared" si="2"/>
        <v>42728</v>
      </c>
      <c r="AC26" s="134">
        <f t="shared" si="3"/>
        <v>42705</v>
      </c>
      <c r="AD26" s="135" t="str">
        <f t="shared" si="4"/>
        <v>-</v>
      </c>
      <c r="AE26" s="136" t="str">
        <f t="shared" si="5"/>
        <v>-</v>
      </c>
      <c r="AF26" s="137" t="s">
        <v>4551</v>
      </c>
      <c r="AG26" s="140" t="str">
        <f t="shared" si="8"/>
        <v>1</v>
      </c>
      <c r="AH26" s="141" t="str">
        <f t="shared" si="9"/>
        <v>-</v>
      </c>
      <c r="AI26" s="211" t="s">
        <v>15</v>
      </c>
      <c r="AJ26" s="443" t="s">
        <v>4592</v>
      </c>
      <c r="AK26" s="478" t="str">
        <f t="shared" si="10"/>
        <v>-</v>
      </c>
      <c r="AL26" s="516" t="str">
        <f t="shared" si="11"/>
        <v>-</v>
      </c>
      <c r="AM26" s="432" t="str">
        <f>_xlfn.IFNA(VLOOKUP(O26,Dropdown!$B:$G,6,0),"-")</f>
        <v>PEZA</v>
      </c>
      <c r="AN26" s="433">
        <f>_xlfn.IFNA(VLOOKUP(O26,Dropdown!$B:$H,7,0),"-")</f>
        <v>0.12</v>
      </c>
      <c r="AO26" s="434" t="str">
        <f t="shared" si="12"/>
        <v>PHP</v>
      </c>
      <c r="AP26" s="435">
        <f t="shared" si="13"/>
        <v>84390</v>
      </c>
      <c r="AQ26" s="436">
        <f t="shared" si="14"/>
        <v>94516.800000000003</v>
      </c>
      <c r="AR26" s="247"/>
      <c r="AS26" s="465" t="s">
        <v>15</v>
      </c>
      <c r="AT26" s="247"/>
      <c r="AU26" s="454" t="str">
        <f t="shared" si="6"/>
        <v>-</v>
      </c>
    </row>
    <row r="27" spans="1:47" s="30" customFormat="1">
      <c r="A27" s="556">
        <v>24</v>
      </c>
      <c r="B27" s="557" t="s">
        <v>15</v>
      </c>
      <c r="C27" s="558" t="str">
        <f t="shared" si="0"/>
        <v>2016</v>
      </c>
      <c r="D27" s="558" t="str">
        <f t="shared" si="1"/>
        <v>Nov</v>
      </c>
      <c r="E27" s="586">
        <v>42698</v>
      </c>
      <c r="F27" s="557">
        <v>94030</v>
      </c>
      <c r="G27" s="557">
        <v>26933</v>
      </c>
      <c r="H27" s="557">
        <v>67772</v>
      </c>
      <c r="I27" s="577" t="s">
        <v>15</v>
      </c>
      <c r="J27" s="577" t="s">
        <v>15</v>
      </c>
      <c r="K27" s="578" t="str">
        <f t="shared" si="7"/>
        <v>JNL 350 OL DRAWING MOULD</v>
      </c>
      <c r="L27" s="578" t="s">
        <v>15</v>
      </c>
      <c r="M27" s="578" t="s">
        <v>372</v>
      </c>
      <c r="N27" s="579" t="s">
        <v>15</v>
      </c>
      <c r="O27" s="578" t="s">
        <v>34</v>
      </c>
      <c r="P27" s="557" t="s">
        <v>15</v>
      </c>
      <c r="Q27" s="557" t="s">
        <v>15</v>
      </c>
      <c r="R27" s="581" t="str">
        <f>IFERROR(VLOOKUP(CONCATENATE(D27,"'",C27),'Monthly Forex'!A:D,4,0),"-")</f>
        <v>-</v>
      </c>
      <c r="S27" s="587">
        <v>2910</v>
      </c>
      <c r="T27" s="588" t="s">
        <v>15</v>
      </c>
      <c r="U27" s="583" t="s">
        <v>47</v>
      </c>
      <c r="V27" s="584" t="s">
        <v>49</v>
      </c>
      <c r="W27" s="585" t="s">
        <v>15</v>
      </c>
      <c r="X27" s="569" t="s">
        <v>15</v>
      </c>
      <c r="Y27" s="570" t="s">
        <v>15</v>
      </c>
      <c r="Z27" s="571" t="s">
        <v>15</v>
      </c>
      <c r="AA27" s="557" t="s">
        <v>1856</v>
      </c>
      <c r="AB27" s="139">
        <f t="shared" si="2"/>
        <v>42728</v>
      </c>
      <c r="AC27" s="134">
        <f t="shared" si="3"/>
        <v>42705</v>
      </c>
      <c r="AD27" s="135" t="str">
        <f t="shared" si="4"/>
        <v>-</v>
      </c>
      <c r="AE27" s="136" t="str">
        <f t="shared" si="5"/>
        <v>-</v>
      </c>
      <c r="AF27" s="137" t="s">
        <v>4551</v>
      </c>
      <c r="AG27" s="140" t="str">
        <f t="shared" si="8"/>
        <v>1</v>
      </c>
      <c r="AH27" s="141" t="str">
        <f t="shared" si="9"/>
        <v>-</v>
      </c>
      <c r="AI27" s="211" t="s">
        <v>15</v>
      </c>
      <c r="AJ27" s="443" t="s">
        <v>4592</v>
      </c>
      <c r="AK27" s="478" t="str">
        <f t="shared" si="10"/>
        <v>-</v>
      </c>
      <c r="AL27" s="516" t="str">
        <f t="shared" si="11"/>
        <v>-</v>
      </c>
      <c r="AM27" s="432" t="str">
        <f>_xlfn.IFNA(VLOOKUP(O27,Dropdown!$B:$G,6,0),"-")</f>
        <v>PEZA</v>
      </c>
      <c r="AN27" s="433">
        <f>_xlfn.IFNA(VLOOKUP(O27,Dropdown!$B:$H,7,0),"-")</f>
        <v>0.12</v>
      </c>
      <c r="AO27" s="434" t="str">
        <f t="shared" si="12"/>
        <v>PHP</v>
      </c>
      <c r="AP27" s="435">
        <f t="shared" si="13"/>
        <v>2910</v>
      </c>
      <c r="AQ27" s="436">
        <f t="shared" si="14"/>
        <v>3259.2000000000003</v>
      </c>
      <c r="AR27" s="247"/>
      <c r="AS27" s="465" t="s">
        <v>15</v>
      </c>
      <c r="AT27" s="247"/>
      <c r="AU27" s="454" t="str">
        <f t="shared" si="6"/>
        <v>-</v>
      </c>
    </row>
    <row r="28" spans="1:47" s="30" customFormat="1">
      <c r="A28" s="556">
        <v>25</v>
      </c>
      <c r="B28" s="557" t="s">
        <v>15</v>
      </c>
      <c r="C28" s="558" t="str">
        <f t="shared" si="0"/>
        <v>2016</v>
      </c>
      <c r="D28" s="558" t="str">
        <f t="shared" si="1"/>
        <v>Nov</v>
      </c>
      <c r="E28" s="586">
        <v>42699</v>
      </c>
      <c r="F28" s="557">
        <v>94033</v>
      </c>
      <c r="G28" s="557">
        <v>26936</v>
      </c>
      <c r="H28" s="557">
        <v>67784</v>
      </c>
      <c r="I28" s="577" t="s">
        <v>15</v>
      </c>
      <c r="J28" s="577" t="s">
        <v>15</v>
      </c>
      <c r="K28" s="578" t="str">
        <f t="shared" si="7"/>
        <v xml:space="preserve">1111629 DIFFUSER #3304 </v>
      </c>
      <c r="L28" s="578" t="s">
        <v>15</v>
      </c>
      <c r="M28" s="578" t="s">
        <v>374</v>
      </c>
      <c r="N28" s="579" t="s">
        <v>15</v>
      </c>
      <c r="O28" s="578" t="s">
        <v>36</v>
      </c>
      <c r="P28" s="557" t="s">
        <v>15</v>
      </c>
      <c r="Q28" s="557" t="s">
        <v>15</v>
      </c>
      <c r="R28" s="581" t="str">
        <f>IFERROR(VLOOKUP(CONCATENATE(D28,"'",C28),'Monthly Forex'!A:D,4,0),"-")</f>
        <v>-</v>
      </c>
      <c r="S28" s="564" t="s">
        <v>15</v>
      </c>
      <c r="T28" s="582">
        <v>1400</v>
      </c>
      <c r="U28" s="583" t="s">
        <v>47</v>
      </c>
      <c r="V28" s="584" t="s">
        <v>49</v>
      </c>
      <c r="W28" s="585" t="s">
        <v>15</v>
      </c>
      <c r="X28" s="569" t="s">
        <v>15</v>
      </c>
      <c r="Y28" s="570" t="s">
        <v>15</v>
      </c>
      <c r="Z28" s="571" t="s">
        <v>15</v>
      </c>
      <c r="AA28" s="557" t="s">
        <v>1856</v>
      </c>
      <c r="AB28" s="139">
        <f t="shared" si="2"/>
        <v>42729</v>
      </c>
      <c r="AC28" s="134">
        <f t="shared" si="3"/>
        <v>42705</v>
      </c>
      <c r="AD28" s="135" t="str">
        <f t="shared" si="4"/>
        <v>-</v>
      </c>
      <c r="AE28" s="136" t="str">
        <f t="shared" si="5"/>
        <v>-</v>
      </c>
      <c r="AF28" s="137" t="s">
        <v>4551</v>
      </c>
      <c r="AG28" s="140" t="str">
        <f t="shared" si="8"/>
        <v>1</v>
      </c>
      <c r="AH28" s="141" t="str">
        <f t="shared" si="9"/>
        <v>-</v>
      </c>
      <c r="AI28" s="211" t="s">
        <v>15</v>
      </c>
      <c r="AJ28" s="443" t="s">
        <v>4592</v>
      </c>
      <c r="AK28" s="478" t="str">
        <f t="shared" si="10"/>
        <v>-</v>
      </c>
      <c r="AL28" s="516" t="str">
        <f t="shared" si="11"/>
        <v>-</v>
      </c>
      <c r="AM28" s="432" t="str">
        <f>_xlfn.IFNA(VLOOKUP(O28,Dropdown!$B:$G,6,0),"-")</f>
        <v>PEZA</v>
      </c>
      <c r="AN28" s="433">
        <f>_xlfn.IFNA(VLOOKUP(O28,Dropdown!$B:$H,7,0),"-")</f>
        <v>0.12</v>
      </c>
      <c r="AO28" s="434" t="str">
        <f t="shared" si="12"/>
        <v>USD</v>
      </c>
      <c r="AP28" s="435">
        <f t="shared" si="13"/>
        <v>1400</v>
      </c>
      <c r="AQ28" s="436">
        <f t="shared" si="14"/>
        <v>1568.0000000000002</v>
      </c>
      <c r="AR28" s="247"/>
      <c r="AS28" s="465" t="s">
        <v>15</v>
      </c>
      <c r="AT28" s="247"/>
      <c r="AU28" s="454" t="str">
        <f t="shared" si="6"/>
        <v>-</v>
      </c>
    </row>
    <row r="29" spans="1:47" s="30" customFormat="1">
      <c r="A29" s="556">
        <v>26</v>
      </c>
      <c r="B29" s="557" t="s">
        <v>15</v>
      </c>
      <c r="C29" s="558" t="str">
        <f t="shared" si="0"/>
        <v>2016</v>
      </c>
      <c r="D29" s="558" t="str">
        <f t="shared" si="1"/>
        <v>Nov</v>
      </c>
      <c r="E29" s="586">
        <v>42702</v>
      </c>
      <c r="F29" s="557">
        <v>94035</v>
      </c>
      <c r="G29" s="557">
        <v>26398</v>
      </c>
      <c r="H29" s="557">
        <v>67878</v>
      </c>
      <c r="I29" s="577" t="s">
        <v>15</v>
      </c>
      <c r="J29" s="577" t="s">
        <v>15</v>
      </c>
      <c r="K29" s="578" t="str">
        <f t="shared" si="7"/>
        <v>YS4X7-00  SHAVING</v>
      </c>
      <c r="L29" s="578" t="s">
        <v>15</v>
      </c>
      <c r="M29" s="578" t="s">
        <v>375</v>
      </c>
      <c r="N29" s="579" t="s">
        <v>15</v>
      </c>
      <c r="O29" s="578" t="s">
        <v>32</v>
      </c>
      <c r="P29" s="557" t="s">
        <v>15</v>
      </c>
      <c r="Q29" s="557" t="s">
        <v>15</v>
      </c>
      <c r="R29" s="581" t="str">
        <f>IFERROR(VLOOKUP(CONCATENATE(D29,"'",C29),'Monthly Forex'!A:D,4,0),"-")</f>
        <v>-</v>
      </c>
      <c r="S29" s="590">
        <v>59660</v>
      </c>
      <c r="T29" s="588"/>
      <c r="U29" s="583" t="s">
        <v>47</v>
      </c>
      <c r="V29" s="584" t="s">
        <v>49</v>
      </c>
      <c r="W29" s="585" t="s">
        <v>15</v>
      </c>
      <c r="X29" s="569" t="s">
        <v>4601</v>
      </c>
      <c r="Y29" s="570" t="s">
        <v>15</v>
      </c>
      <c r="Z29" s="571" t="s">
        <v>15</v>
      </c>
      <c r="AA29" s="557" t="s">
        <v>1856</v>
      </c>
      <c r="AB29" s="139">
        <f t="shared" si="2"/>
        <v>42732</v>
      </c>
      <c r="AC29" s="134">
        <f t="shared" si="3"/>
        <v>42705</v>
      </c>
      <c r="AD29" s="135" t="str">
        <f t="shared" si="4"/>
        <v>-</v>
      </c>
      <c r="AE29" s="136" t="str">
        <f t="shared" si="5"/>
        <v>-</v>
      </c>
      <c r="AF29" s="137" t="s">
        <v>4551</v>
      </c>
      <c r="AG29" s="140" t="str">
        <f t="shared" si="8"/>
        <v>1</v>
      </c>
      <c r="AH29" s="141" t="str">
        <f t="shared" si="9"/>
        <v>-</v>
      </c>
      <c r="AI29" s="211" t="s">
        <v>15</v>
      </c>
      <c r="AJ29" s="443" t="s">
        <v>4592</v>
      </c>
      <c r="AK29" s="478" t="str">
        <f t="shared" si="10"/>
        <v>-</v>
      </c>
      <c r="AL29" s="516" t="str">
        <f t="shared" si="11"/>
        <v>-</v>
      </c>
      <c r="AM29" s="432" t="str">
        <f>_xlfn.IFNA(VLOOKUP(O29,Dropdown!$B:$G,6,0),"-")</f>
        <v>PEZA</v>
      </c>
      <c r="AN29" s="433">
        <f>_xlfn.IFNA(VLOOKUP(O29,Dropdown!$B:$H,7,0),"-")</f>
        <v>0.12</v>
      </c>
      <c r="AO29" s="434" t="str">
        <f t="shared" si="12"/>
        <v>PHP</v>
      </c>
      <c r="AP29" s="435">
        <f t="shared" si="13"/>
        <v>59660</v>
      </c>
      <c r="AQ29" s="436">
        <f t="shared" si="14"/>
        <v>66819.200000000012</v>
      </c>
      <c r="AR29" s="247"/>
      <c r="AS29" s="465" t="s">
        <v>15</v>
      </c>
      <c r="AT29" s="247"/>
      <c r="AU29" s="454" t="str">
        <f t="shared" si="6"/>
        <v>-</v>
      </c>
    </row>
    <row r="30" spans="1:47" s="30" customFormat="1">
      <c r="A30" s="556">
        <v>27</v>
      </c>
      <c r="B30" s="557" t="s">
        <v>249</v>
      </c>
      <c r="C30" s="558" t="str">
        <f t="shared" si="0"/>
        <v>2016</v>
      </c>
      <c r="D30" s="558" t="str">
        <f t="shared" si="1"/>
        <v>Dec</v>
      </c>
      <c r="E30" s="586">
        <v>42713</v>
      </c>
      <c r="F30" s="557">
        <v>94039</v>
      </c>
      <c r="G30" s="557">
        <v>26942</v>
      </c>
      <c r="H30" s="557">
        <v>68831</v>
      </c>
      <c r="I30" s="577">
        <v>67658011</v>
      </c>
      <c r="J30" s="577" t="s">
        <v>15</v>
      </c>
      <c r="K30" s="578" t="str">
        <f t="shared" si="7"/>
        <v xml:space="preserve">2311-35308-7-1100 #203 </v>
      </c>
      <c r="L30" s="578" t="s">
        <v>15</v>
      </c>
      <c r="M30" s="578" t="s">
        <v>376</v>
      </c>
      <c r="N30" s="579" t="s">
        <v>15</v>
      </c>
      <c r="O30" s="578" t="s">
        <v>38</v>
      </c>
      <c r="P30" s="557" t="s">
        <v>15</v>
      </c>
      <c r="Q30" s="557" t="s">
        <v>15</v>
      </c>
      <c r="R30" s="581" t="str">
        <f>IFERROR(VLOOKUP(CONCATENATE(D30,"'",C30),'Monthly Forex'!A:D,4,0),"-")</f>
        <v>-</v>
      </c>
      <c r="S30" s="564" t="s">
        <v>15</v>
      </c>
      <c r="T30" s="582">
        <v>250</v>
      </c>
      <c r="U30" s="583" t="s">
        <v>47</v>
      </c>
      <c r="V30" s="584" t="s">
        <v>49</v>
      </c>
      <c r="W30" s="585" t="s">
        <v>15</v>
      </c>
      <c r="X30" s="569" t="s">
        <v>15</v>
      </c>
      <c r="Y30" s="570" t="s">
        <v>15</v>
      </c>
      <c r="Z30" s="571" t="s">
        <v>15</v>
      </c>
      <c r="AA30" s="557" t="s">
        <v>1856</v>
      </c>
      <c r="AB30" s="139">
        <f t="shared" si="2"/>
        <v>42743</v>
      </c>
      <c r="AC30" s="134">
        <f t="shared" si="3"/>
        <v>42736</v>
      </c>
      <c r="AD30" s="135" t="str">
        <f t="shared" si="4"/>
        <v>-</v>
      </c>
      <c r="AE30" s="136" t="str">
        <f t="shared" si="5"/>
        <v>-</v>
      </c>
      <c r="AF30" s="137" t="s">
        <v>4551</v>
      </c>
      <c r="AG30" s="140" t="str">
        <f t="shared" si="8"/>
        <v>1</v>
      </c>
      <c r="AH30" s="141" t="str">
        <f t="shared" si="9"/>
        <v>-</v>
      </c>
      <c r="AI30" s="211" t="s">
        <v>15</v>
      </c>
      <c r="AJ30" s="443" t="s">
        <v>4592</v>
      </c>
      <c r="AK30" s="478" t="str">
        <f t="shared" si="10"/>
        <v>-</v>
      </c>
      <c r="AL30" s="516" t="str">
        <f t="shared" si="11"/>
        <v>-</v>
      </c>
      <c r="AM30" s="432" t="str">
        <f>_xlfn.IFNA(VLOOKUP(O30,Dropdown!$B:$G,6,0),"-")</f>
        <v>PEZA</v>
      </c>
      <c r="AN30" s="433">
        <f>_xlfn.IFNA(VLOOKUP(O30,Dropdown!$B:$H,7,0),"-")</f>
        <v>0.12</v>
      </c>
      <c r="AO30" s="434" t="str">
        <f t="shared" si="12"/>
        <v>USD</v>
      </c>
      <c r="AP30" s="435">
        <f t="shared" si="13"/>
        <v>250</v>
      </c>
      <c r="AQ30" s="436">
        <f t="shared" si="14"/>
        <v>280</v>
      </c>
      <c r="AR30" s="247"/>
      <c r="AS30" s="465" t="s">
        <v>15</v>
      </c>
      <c r="AT30" s="247"/>
      <c r="AU30" s="454" t="str">
        <f t="shared" si="6"/>
        <v>-</v>
      </c>
    </row>
    <row r="31" spans="1:47" s="30" customFormat="1">
      <c r="A31" s="556">
        <v>28</v>
      </c>
      <c r="B31" s="557" t="s">
        <v>251</v>
      </c>
      <c r="C31" s="558" t="str">
        <f t="shared" si="0"/>
        <v>2016</v>
      </c>
      <c r="D31" s="558" t="str">
        <f t="shared" si="1"/>
        <v>Dec</v>
      </c>
      <c r="E31" s="586">
        <v>42716</v>
      </c>
      <c r="F31" s="557">
        <v>94044</v>
      </c>
      <c r="G31" s="557">
        <v>26945</v>
      </c>
      <c r="H31" s="557">
        <v>68834</v>
      </c>
      <c r="I31" s="577">
        <v>68777012</v>
      </c>
      <c r="J31" s="577" t="s">
        <v>15</v>
      </c>
      <c r="K31" s="578" t="str">
        <f t="shared" si="7"/>
        <v>#1123 CP</v>
      </c>
      <c r="L31" s="578" t="s">
        <v>15</v>
      </c>
      <c r="M31" s="578" t="s">
        <v>4876</v>
      </c>
      <c r="N31" s="579" t="s">
        <v>15</v>
      </c>
      <c r="O31" s="578" t="s">
        <v>38</v>
      </c>
      <c r="P31" s="557" t="s">
        <v>15</v>
      </c>
      <c r="Q31" s="557" t="s">
        <v>15</v>
      </c>
      <c r="R31" s="581" t="str">
        <f>IFERROR(VLOOKUP(CONCATENATE(D31,"'",C31),'Monthly Forex'!A:D,4,0),"-")</f>
        <v>-</v>
      </c>
      <c r="S31" s="564" t="s">
        <v>15</v>
      </c>
      <c r="T31" s="582">
        <v>399</v>
      </c>
      <c r="U31" s="583" t="s">
        <v>47</v>
      </c>
      <c r="V31" s="584" t="s">
        <v>49</v>
      </c>
      <c r="W31" s="585" t="s">
        <v>15</v>
      </c>
      <c r="X31" s="569" t="s">
        <v>15</v>
      </c>
      <c r="Y31" s="570" t="s">
        <v>15</v>
      </c>
      <c r="Z31" s="571" t="s">
        <v>15</v>
      </c>
      <c r="AA31" s="557" t="s">
        <v>1856</v>
      </c>
      <c r="AB31" s="139">
        <f t="shared" si="2"/>
        <v>42746</v>
      </c>
      <c r="AC31" s="134">
        <f t="shared" si="3"/>
        <v>42736</v>
      </c>
      <c r="AD31" s="135" t="str">
        <f t="shared" si="4"/>
        <v>-</v>
      </c>
      <c r="AE31" s="136" t="str">
        <f t="shared" si="5"/>
        <v>-</v>
      </c>
      <c r="AF31" s="137" t="s">
        <v>4551</v>
      </c>
      <c r="AG31" s="140" t="str">
        <f t="shared" si="8"/>
        <v>1</v>
      </c>
      <c r="AH31" s="141" t="str">
        <f t="shared" si="9"/>
        <v>-</v>
      </c>
      <c r="AI31" s="211" t="s">
        <v>15</v>
      </c>
      <c r="AJ31" s="443" t="s">
        <v>4592</v>
      </c>
      <c r="AK31" s="478" t="str">
        <f t="shared" si="10"/>
        <v>-</v>
      </c>
      <c r="AL31" s="516" t="str">
        <f t="shared" si="11"/>
        <v>-</v>
      </c>
      <c r="AM31" s="432" t="str">
        <f>_xlfn.IFNA(VLOOKUP(O31,Dropdown!$B:$G,6,0),"-")</f>
        <v>PEZA</v>
      </c>
      <c r="AN31" s="433">
        <f>_xlfn.IFNA(VLOOKUP(O31,Dropdown!$B:$H,7,0),"-")</f>
        <v>0.12</v>
      </c>
      <c r="AO31" s="434" t="str">
        <f t="shared" si="12"/>
        <v>USD</v>
      </c>
      <c r="AP31" s="435">
        <f t="shared" si="13"/>
        <v>399</v>
      </c>
      <c r="AQ31" s="436">
        <f t="shared" si="14"/>
        <v>446.88000000000005</v>
      </c>
      <c r="AR31" s="247"/>
      <c r="AS31" s="465" t="s">
        <v>15</v>
      </c>
      <c r="AT31" s="247"/>
      <c r="AU31" s="454" t="str">
        <f t="shared" si="6"/>
        <v>-</v>
      </c>
    </row>
    <row r="32" spans="1:47" s="30" customFormat="1">
      <c r="A32" s="556">
        <v>29</v>
      </c>
      <c r="B32" s="557" t="s">
        <v>252</v>
      </c>
      <c r="C32" s="558" t="str">
        <f t="shared" si="0"/>
        <v>2016</v>
      </c>
      <c r="D32" s="558" t="str">
        <f t="shared" si="1"/>
        <v>Dec</v>
      </c>
      <c r="E32" s="586">
        <v>42716</v>
      </c>
      <c r="F32" s="557">
        <v>94045</v>
      </c>
      <c r="G32" s="557">
        <v>26946</v>
      </c>
      <c r="H32" s="557">
        <v>68840</v>
      </c>
      <c r="I32" s="577">
        <v>68778010</v>
      </c>
      <c r="J32" s="577" t="s">
        <v>15</v>
      </c>
      <c r="K32" s="578" t="str">
        <f t="shared" si="7"/>
        <v>#1124 CP</v>
      </c>
      <c r="L32" s="578" t="s">
        <v>15</v>
      </c>
      <c r="M32" s="578" t="s">
        <v>4877</v>
      </c>
      <c r="N32" s="579" t="s">
        <v>15</v>
      </c>
      <c r="O32" s="578" t="s">
        <v>38</v>
      </c>
      <c r="P32" s="557" t="s">
        <v>15</v>
      </c>
      <c r="Q32" s="557" t="s">
        <v>15</v>
      </c>
      <c r="R32" s="581" t="str">
        <f>IFERROR(VLOOKUP(CONCATENATE(D32,"'",C32),'Monthly Forex'!A:D,4,0),"-")</f>
        <v>-</v>
      </c>
      <c r="S32" s="564" t="s">
        <v>15</v>
      </c>
      <c r="T32" s="582">
        <v>399</v>
      </c>
      <c r="U32" s="583" t="s">
        <v>47</v>
      </c>
      <c r="V32" s="584" t="s">
        <v>49</v>
      </c>
      <c r="W32" s="585" t="s">
        <v>15</v>
      </c>
      <c r="X32" s="569" t="s">
        <v>15</v>
      </c>
      <c r="Y32" s="570" t="s">
        <v>15</v>
      </c>
      <c r="Z32" s="571" t="s">
        <v>15</v>
      </c>
      <c r="AA32" s="557" t="s">
        <v>1856</v>
      </c>
      <c r="AB32" s="139">
        <f t="shared" si="2"/>
        <v>42746</v>
      </c>
      <c r="AC32" s="134">
        <f t="shared" si="3"/>
        <v>42736</v>
      </c>
      <c r="AD32" s="135" t="str">
        <f t="shared" si="4"/>
        <v>-</v>
      </c>
      <c r="AE32" s="136" t="str">
        <f t="shared" si="5"/>
        <v>-</v>
      </c>
      <c r="AF32" s="137" t="s">
        <v>4551</v>
      </c>
      <c r="AG32" s="140" t="str">
        <f t="shared" si="8"/>
        <v>1</v>
      </c>
      <c r="AH32" s="141" t="str">
        <f t="shared" si="9"/>
        <v>-</v>
      </c>
      <c r="AI32" s="211" t="s">
        <v>15</v>
      </c>
      <c r="AJ32" s="443" t="s">
        <v>4592</v>
      </c>
      <c r="AK32" s="478" t="str">
        <f t="shared" si="10"/>
        <v>-</v>
      </c>
      <c r="AL32" s="516" t="str">
        <f t="shared" si="11"/>
        <v>-</v>
      </c>
      <c r="AM32" s="432" t="str">
        <f>_xlfn.IFNA(VLOOKUP(O32,Dropdown!$B:$G,6,0),"-")</f>
        <v>PEZA</v>
      </c>
      <c r="AN32" s="433">
        <f>_xlfn.IFNA(VLOOKUP(O32,Dropdown!$B:$H,7,0),"-")</f>
        <v>0.12</v>
      </c>
      <c r="AO32" s="434" t="str">
        <f t="shared" si="12"/>
        <v>USD</v>
      </c>
      <c r="AP32" s="435">
        <f t="shared" si="13"/>
        <v>399</v>
      </c>
      <c r="AQ32" s="436">
        <f t="shared" si="14"/>
        <v>446.88000000000005</v>
      </c>
      <c r="AR32" s="247"/>
      <c r="AS32" s="465" t="s">
        <v>15</v>
      </c>
      <c r="AT32" s="247"/>
      <c r="AU32" s="454" t="str">
        <f t="shared" si="6"/>
        <v>-</v>
      </c>
    </row>
    <row r="33" spans="1:47" s="30" customFormat="1">
      <c r="A33" s="556">
        <v>30</v>
      </c>
      <c r="B33" s="557" t="s">
        <v>250</v>
      </c>
      <c r="C33" s="558" t="str">
        <f t="shared" si="0"/>
        <v>2016</v>
      </c>
      <c r="D33" s="558" t="str">
        <f t="shared" si="1"/>
        <v>Dec</v>
      </c>
      <c r="E33" s="586">
        <v>42716</v>
      </c>
      <c r="F33" s="557" t="s">
        <v>65</v>
      </c>
      <c r="G33" s="557">
        <v>26944</v>
      </c>
      <c r="H33" s="557">
        <v>68833</v>
      </c>
      <c r="I33" s="577">
        <v>67847011</v>
      </c>
      <c r="J33" s="577" t="s">
        <v>15</v>
      </c>
      <c r="K33" s="578" t="str">
        <f t="shared" si="7"/>
        <v xml:space="preserve">TLAA #14. ADJUSTMENT DIE </v>
      </c>
      <c r="L33" s="578" t="s">
        <v>15</v>
      </c>
      <c r="M33" s="578" t="s">
        <v>377</v>
      </c>
      <c r="N33" s="579" t="s">
        <v>15</v>
      </c>
      <c r="O33" s="578" t="s">
        <v>31</v>
      </c>
      <c r="P33" s="557" t="s">
        <v>15</v>
      </c>
      <c r="Q33" s="557" t="s">
        <v>15</v>
      </c>
      <c r="R33" s="581" t="str">
        <f>IFERROR(VLOOKUP(CONCATENATE(D33,"'",C33),'Monthly Forex'!A:D,4,0),"-")</f>
        <v>-</v>
      </c>
      <c r="S33" s="590">
        <v>265200</v>
      </c>
      <c r="T33" s="588"/>
      <c r="U33" s="583" t="s">
        <v>47</v>
      </c>
      <c r="V33" s="584" t="s">
        <v>49</v>
      </c>
      <c r="W33" s="585" t="s">
        <v>15</v>
      </c>
      <c r="X33" s="569" t="s">
        <v>15</v>
      </c>
      <c r="Y33" s="570" t="s">
        <v>15</v>
      </c>
      <c r="Z33" s="571" t="s">
        <v>15</v>
      </c>
      <c r="AA33" s="557" t="s">
        <v>1856</v>
      </c>
      <c r="AB33" s="139">
        <f t="shared" si="2"/>
        <v>42746</v>
      </c>
      <c r="AC33" s="134">
        <f t="shared" si="3"/>
        <v>42736</v>
      </c>
      <c r="AD33" s="135" t="str">
        <f t="shared" si="4"/>
        <v>-</v>
      </c>
      <c r="AE33" s="136" t="str">
        <f t="shared" si="5"/>
        <v>-</v>
      </c>
      <c r="AF33" s="137" t="s">
        <v>4551</v>
      </c>
      <c r="AG33" s="140" t="str">
        <f t="shared" si="8"/>
        <v>1</v>
      </c>
      <c r="AH33" s="141" t="str">
        <f t="shared" si="9"/>
        <v>-</v>
      </c>
      <c r="AI33" s="211" t="s">
        <v>15</v>
      </c>
      <c r="AJ33" s="443" t="s">
        <v>4592</v>
      </c>
      <c r="AK33" s="478" t="str">
        <f t="shared" si="10"/>
        <v>-</v>
      </c>
      <c r="AL33" s="516" t="str">
        <f t="shared" si="11"/>
        <v>-</v>
      </c>
      <c r="AM33" s="432" t="str">
        <f>_xlfn.IFNA(VLOOKUP(O33,Dropdown!$B:$G,6,0),"-")</f>
        <v>PEZA</v>
      </c>
      <c r="AN33" s="433">
        <f>_xlfn.IFNA(VLOOKUP(O33,Dropdown!$B:$H,7,0),"-")</f>
        <v>0.12</v>
      </c>
      <c r="AO33" s="434" t="str">
        <f t="shared" si="12"/>
        <v>PHP</v>
      </c>
      <c r="AP33" s="435">
        <f t="shared" si="13"/>
        <v>265200</v>
      </c>
      <c r="AQ33" s="436">
        <f t="shared" si="14"/>
        <v>297024</v>
      </c>
      <c r="AR33" s="247"/>
      <c r="AS33" s="465" t="s">
        <v>15</v>
      </c>
      <c r="AT33" s="247"/>
      <c r="AU33" s="454" t="str">
        <f t="shared" si="6"/>
        <v>-</v>
      </c>
    </row>
    <row r="34" spans="1:47" s="30" customFormat="1">
      <c r="A34" s="556">
        <v>31</v>
      </c>
      <c r="B34" s="557" t="s">
        <v>253</v>
      </c>
      <c r="C34" s="558" t="str">
        <f t="shared" si="0"/>
        <v>2016</v>
      </c>
      <c r="D34" s="558" t="str">
        <f t="shared" si="1"/>
        <v>Dec</v>
      </c>
      <c r="E34" s="586">
        <v>42717</v>
      </c>
      <c r="F34" s="557">
        <v>94046</v>
      </c>
      <c r="G34" s="557">
        <v>26947</v>
      </c>
      <c r="H34" s="557">
        <v>68844</v>
      </c>
      <c r="I34" s="577">
        <v>67659018</v>
      </c>
      <c r="J34" s="577" t="s">
        <v>15</v>
      </c>
      <c r="K34" s="578" t="str">
        <f t="shared" si="7"/>
        <v>2311-35308-7-1700 #204</v>
      </c>
      <c r="L34" s="578" t="s">
        <v>15</v>
      </c>
      <c r="M34" s="578" t="s">
        <v>378</v>
      </c>
      <c r="N34" s="579" t="s">
        <v>15</v>
      </c>
      <c r="O34" s="578" t="s">
        <v>38</v>
      </c>
      <c r="P34" s="557" t="s">
        <v>15</v>
      </c>
      <c r="Q34" s="557" t="s">
        <v>15</v>
      </c>
      <c r="R34" s="581" t="str">
        <f>IFERROR(VLOOKUP(CONCATENATE(D34,"'",C34),'Monthly Forex'!A:D,4,0),"-")</f>
        <v>-</v>
      </c>
      <c r="S34" s="564" t="s">
        <v>15</v>
      </c>
      <c r="T34" s="582">
        <v>250</v>
      </c>
      <c r="U34" s="583" t="s">
        <v>47</v>
      </c>
      <c r="V34" s="584" t="s">
        <v>49</v>
      </c>
      <c r="W34" s="585" t="s">
        <v>15</v>
      </c>
      <c r="X34" s="569" t="s">
        <v>15</v>
      </c>
      <c r="Y34" s="570" t="s">
        <v>15</v>
      </c>
      <c r="Z34" s="571" t="s">
        <v>15</v>
      </c>
      <c r="AA34" s="557" t="s">
        <v>1856</v>
      </c>
      <c r="AB34" s="139">
        <f t="shared" si="2"/>
        <v>42747</v>
      </c>
      <c r="AC34" s="134">
        <f t="shared" si="3"/>
        <v>42736</v>
      </c>
      <c r="AD34" s="135" t="str">
        <f t="shared" si="4"/>
        <v>-</v>
      </c>
      <c r="AE34" s="136" t="str">
        <f t="shared" si="5"/>
        <v>-</v>
      </c>
      <c r="AF34" s="137" t="s">
        <v>4551</v>
      </c>
      <c r="AG34" s="140" t="str">
        <f t="shared" si="8"/>
        <v>1</v>
      </c>
      <c r="AH34" s="141" t="str">
        <f t="shared" si="9"/>
        <v>-</v>
      </c>
      <c r="AI34" s="211" t="s">
        <v>15</v>
      </c>
      <c r="AJ34" s="443" t="s">
        <v>4592</v>
      </c>
      <c r="AK34" s="478" t="str">
        <f t="shared" si="10"/>
        <v>-</v>
      </c>
      <c r="AL34" s="516" t="str">
        <f t="shared" si="11"/>
        <v>-</v>
      </c>
      <c r="AM34" s="432" t="str">
        <f>_xlfn.IFNA(VLOOKUP(O34,Dropdown!$B:$G,6,0),"-")</f>
        <v>PEZA</v>
      </c>
      <c r="AN34" s="433">
        <f>_xlfn.IFNA(VLOOKUP(O34,Dropdown!$B:$H,7,0),"-")</f>
        <v>0.12</v>
      </c>
      <c r="AO34" s="434" t="str">
        <f t="shared" si="12"/>
        <v>USD</v>
      </c>
      <c r="AP34" s="435">
        <f t="shared" si="13"/>
        <v>250</v>
      </c>
      <c r="AQ34" s="436">
        <f t="shared" si="14"/>
        <v>280</v>
      </c>
      <c r="AR34" s="247"/>
      <c r="AS34" s="465" t="s">
        <v>15</v>
      </c>
      <c r="AT34" s="247"/>
      <c r="AU34" s="454" t="str">
        <f t="shared" si="6"/>
        <v>-</v>
      </c>
    </row>
    <row r="35" spans="1:47" s="30" customFormat="1">
      <c r="A35" s="556">
        <v>32</v>
      </c>
      <c r="B35" s="557" t="s">
        <v>254</v>
      </c>
      <c r="C35" s="558" t="str">
        <f t="shared" si="0"/>
        <v>2016</v>
      </c>
      <c r="D35" s="558" t="str">
        <f t="shared" si="1"/>
        <v>Dec</v>
      </c>
      <c r="E35" s="586">
        <v>42717</v>
      </c>
      <c r="F35" s="557">
        <v>94047</v>
      </c>
      <c r="G35" s="557">
        <v>26948</v>
      </c>
      <c r="H35" s="557">
        <v>68902</v>
      </c>
      <c r="I35" s="577">
        <v>67660011</v>
      </c>
      <c r="J35" s="577" t="s">
        <v>15</v>
      </c>
      <c r="K35" s="578" t="str">
        <f t="shared" si="7"/>
        <v>2311-35308-7-0900 #203</v>
      </c>
      <c r="L35" s="578" t="s">
        <v>15</v>
      </c>
      <c r="M35" s="578" t="s">
        <v>379</v>
      </c>
      <c r="N35" s="579" t="s">
        <v>15</v>
      </c>
      <c r="O35" s="578" t="s">
        <v>38</v>
      </c>
      <c r="P35" s="557" t="s">
        <v>15</v>
      </c>
      <c r="Q35" s="557" t="s">
        <v>15</v>
      </c>
      <c r="R35" s="581" t="str">
        <f>IFERROR(VLOOKUP(CONCATENATE(D35,"'",C35),'Monthly Forex'!A:D,4,0),"-")</f>
        <v>-</v>
      </c>
      <c r="S35" s="564" t="s">
        <v>15</v>
      </c>
      <c r="T35" s="582">
        <v>250</v>
      </c>
      <c r="U35" s="583" t="s">
        <v>47</v>
      </c>
      <c r="V35" s="584" t="s">
        <v>49</v>
      </c>
      <c r="W35" s="585" t="s">
        <v>15</v>
      </c>
      <c r="X35" s="569" t="s">
        <v>15</v>
      </c>
      <c r="Y35" s="570" t="s">
        <v>15</v>
      </c>
      <c r="Z35" s="571" t="s">
        <v>15</v>
      </c>
      <c r="AA35" s="557" t="s">
        <v>1856</v>
      </c>
      <c r="AB35" s="139">
        <f t="shared" si="2"/>
        <v>42747</v>
      </c>
      <c r="AC35" s="134">
        <f t="shared" si="3"/>
        <v>42736</v>
      </c>
      <c r="AD35" s="135" t="str">
        <f t="shared" si="4"/>
        <v>-</v>
      </c>
      <c r="AE35" s="136" t="str">
        <f t="shared" si="5"/>
        <v>-</v>
      </c>
      <c r="AF35" s="137" t="s">
        <v>4551</v>
      </c>
      <c r="AG35" s="140" t="str">
        <f t="shared" si="8"/>
        <v>1</v>
      </c>
      <c r="AH35" s="141" t="str">
        <f t="shared" si="9"/>
        <v>-</v>
      </c>
      <c r="AI35" s="211" t="s">
        <v>15</v>
      </c>
      <c r="AJ35" s="443" t="s">
        <v>4592</v>
      </c>
      <c r="AK35" s="478" t="str">
        <f t="shared" si="10"/>
        <v>-</v>
      </c>
      <c r="AL35" s="516" t="str">
        <f t="shared" si="11"/>
        <v>-</v>
      </c>
      <c r="AM35" s="432" t="str">
        <f>_xlfn.IFNA(VLOOKUP(O35,Dropdown!$B:$G,6,0),"-")</f>
        <v>PEZA</v>
      </c>
      <c r="AN35" s="433">
        <f>_xlfn.IFNA(VLOOKUP(O35,Dropdown!$B:$H,7,0),"-")</f>
        <v>0.12</v>
      </c>
      <c r="AO35" s="434" t="str">
        <f t="shared" si="12"/>
        <v>USD</v>
      </c>
      <c r="AP35" s="435">
        <f t="shared" si="13"/>
        <v>250</v>
      </c>
      <c r="AQ35" s="436">
        <f t="shared" si="14"/>
        <v>280</v>
      </c>
      <c r="AR35" s="247"/>
      <c r="AS35" s="465" t="s">
        <v>15</v>
      </c>
      <c r="AT35" s="247"/>
      <c r="AU35" s="454" t="str">
        <f t="shared" si="6"/>
        <v>-</v>
      </c>
    </row>
    <row r="36" spans="1:47" s="30" customFormat="1">
      <c r="A36" s="556">
        <v>33</v>
      </c>
      <c r="B36" s="557" t="s">
        <v>255</v>
      </c>
      <c r="C36" s="558" t="str">
        <f t="shared" si="0"/>
        <v>2016</v>
      </c>
      <c r="D36" s="558" t="str">
        <f t="shared" si="1"/>
        <v>Dec</v>
      </c>
      <c r="E36" s="586">
        <v>42717</v>
      </c>
      <c r="F36" s="557">
        <v>94048</v>
      </c>
      <c r="G36" s="557">
        <v>26949</v>
      </c>
      <c r="H36" s="557">
        <v>68934</v>
      </c>
      <c r="I36" s="577">
        <v>67661019</v>
      </c>
      <c r="J36" s="577" t="s">
        <v>15</v>
      </c>
      <c r="K36" s="578" t="str">
        <f t="shared" si="7"/>
        <v>2311-35308-7-0700 #203</v>
      </c>
      <c r="L36" s="578" t="s">
        <v>15</v>
      </c>
      <c r="M36" s="578" t="s">
        <v>380</v>
      </c>
      <c r="N36" s="579" t="s">
        <v>15</v>
      </c>
      <c r="O36" s="578" t="s">
        <v>38</v>
      </c>
      <c r="P36" s="557" t="s">
        <v>15</v>
      </c>
      <c r="Q36" s="557" t="s">
        <v>15</v>
      </c>
      <c r="R36" s="581" t="str">
        <f>IFERROR(VLOOKUP(CONCATENATE(D36,"'",C36),'Monthly Forex'!A:D,4,0),"-")</f>
        <v>-</v>
      </c>
      <c r="S36" s="564" t="s">
        <v>15</v>
      </c>
      <c r="T36" s="582">
        <v>250</v>
      </c>
      <c r="U36" s="583" t="s">
        <v>47</v>
      </c>
      <c r="V36" s="584" t="s">
        <v>49</v>
      </c>
      <c r="W36" s="585" t="s">
        <v>15</v>
      </c>
      <c r="X36" s="569" t="s">
        <v>15</v>
      </c>
      <c r="Y36" s="570" t="s">
        <v>15</v>
      </c>
      <c r="Z36" s="571" t="s">
        <v>15</v>
      </c>
      <c r="AA36" s="557" t="s">
        <v>1856</v>
      </c>
      <c r="AB36" s="139">
        <f t="shared" ref="AB36:AB67" si="15">IF(V36="","",IF(V36="Cancelled","-",E36+30))</f>
        <v>42747</v>
      </c>
      <c r="AC36" s="134">
        <f t="shared" si="3"/>
        <v>42736</v>
      </c>
      <c r="AD36" s="135" t="str">
        <f t="shared" si="4"/>
        <v>-</v>
      </c>
      <c r="AE36" s="136" t="str">
        <f t="shared" si="5"/>
        <v>-</v>
      </c>
      <c r="AF36" s="137" t="s">
        <v>4551</v>
      </c>
      <c r="AG36" s="140" t="str">
        <f t="shared" si="8"/>
        <v>1</v>
      </c>
      <c r="AH36" s="141" t="str">
        <f t="shared" si="9"/>
        <v>-</v>
      </c>
      <c r="AI36" s="211" t="s">
        <v>15</v>
      </c>
      <c r="AJ36" s="443" t="s">
        <v>4592</v>
      </c>
      <c r="AK36" s="478" t="str">
        <f t="shared" si="10"/>
        <v>-</v>
      </c>
      <c r="AL36" s="516" t="str">
        <f t="shared" si="11"/>
        <v>-</v>
      </c>
      <c r="AM36" s="432" t="str">
        <f>_xlfn.IFNA(VLOOKUP(O36,Dropdown!$B:$G,6,0),"-")</f>
        <v>PEZA</v>
      </c>
      <c r="AN36" s="433">
        <f>_xlfn.IFNA(VLOOKUP(O36,Dropdown!$B:$H,7,0),"-")</f>
        <v>0.12</v>
      </c>
      <c r="AO36" s="434" t="str">
        <f t="shared" si="12"/>
        <v>USD</v>
      </c>
      <c r="AP36" s="435">
        <f t="shared" si="13"/>
        <v>250</v>
      </c>
      <c r="AQ36" s="436">
        <f t="shared" si="14"/>
        <v>280</v>
      </c>
      <c r="AR36" s="247"/>
      <c r="AS36" s="465" t="s">
        <v>15</v>
      </c>
      <c r="AT36" s="247"/>
      <c r="AU36" s="454" t="str">
        <f t="shared" si="6"/>
        <v>-</v>
      </c>
    </row>
    <row r="37" spans="1:47" s="30" customFormat="1">
      <c r="A37" s="556">
        <v>34</v>
      </c>
      <c r="B37" s="557" t="s">
        <v>259</v>
      </c>
      <c r="C37" s="558" t="str">
        <f t="shared" si="0"/>
        <v>2016</v>
      </c>
      <c r="D37" s="558" t="str">
        <f t="shared" si="1"/>
        <v>Dec</v>
      </c>
      <c r="E37" s="586">
        <v>42720</v>
      </c>
      <c r="F37" s="557" t="s">
        <v>67</v>
      </c>
      <c r="G37" s="557">
        <v>29253</v>
      </c>
      <c r="H37" s="557">
        <v>68908</v>
      </c>
      <c r="I37" s="577">
        <v>68628011</v>
      </c>
      <c r="J37" s="577" t="s">
        <v>15</v>
      </c>
      <c r="K37" s="578" t="str">
        <f t="shared" si="7"/>
        <v>DISTRIBUTOR 3 CAVITY</v>
      </c>
      <c r="L37" s="578" t="s">
        <v>15</v>
      </c>
      <c r="M37" s="578" t="s">
        <v>384</v>
      </c>
      <c r="N37" s="579" t="s">
        <v>15</v>
      </c>
      <c r="O37" s="578" t="s">
        <v>32</v>
      </c>
      <c r="P37" s="557" t="s">
        <v>15</v>
      </c>
      <c r="Q37" s="557" t="s">
        <v>15</v>
      </c>
      <c r="R37" s="581" t="str">
        <f>IFERROR(VLOOKUP(CONCATENATE(D37,"'",C37),'Monthly Forex'!A:D,4,0),"-")</f>
        <v>-</v>
      </c>
      <c r="S37" s="590">
        <v>16000</v>
      </c>
      <c r="T37" s="588"/>
      <c r="U37" s="583" t="s">
        <v>47</v>
      </c>
      <c r="V37" s="584" t="s">
        <v>49</v>
      </c>
      <c r="W37" s="585" t="s">
        <v>15</v>
      </c>
      <c r="X37" s="569" t="s">
        <v>4601</v>
      </c>
      <c r="Y37" s="570" t="s">
        <v>15</v>
      </c>
      <c r="Z37" s="571" t="s">
        <v>15</v>
      </c>
      <c r="AA37" s="557" t="s">
        <v>1856</v>
      </c>
      <c r="AB37" s="139">
        <f t="shared" si="15"/>
        <v>42750</v>
      </c>
      <c r="AC37" s="134">
        <f t="shared" si="3"/>
        <v>42736</v>
      </c>
      <c r="AD37" s="135" t="str">
        <f t="shared" si="4"/>
        <v>-</v>
      </c>
      <c r="AE37" s="136" t="str">
        <f t="shared" si="5"/>
        <v>-</v>
      </c>
      <c r="AF37" s="137" t="s">
        <v>4551</v>
      </c>
      <c r="AG37" s="140" t="str">
        <f t="shared" si="8"/>
        <v>1</v>
      </c>
      <c r="AH37" s="141" t="str">
        <f t="shared" si="9"/>
        <v>-</v>
      </c>
      <c r="AI37" s="211" t="s">
        <v>15</v>
      </c>
      <c r="AJ37" s="443" t="s">
        <v>4592</v>
      </c>
      <c r="AK37" s="478" t="str">
        <f t="shared" si="10"/>
        <v>-</v>
      </c>
      <c r="AL37" s="516" t="str">
        <f t="shared" si="11"/>
        <v>-</v>
      </c>
      <c r="AM37" s="432" t="str">
        <f>_xlfn.IFNA(VLOOKUP(O37,Dropdown!$B:$G,6,0),"-")</f>
        <v>PEZA</v>
      </c>
      <c r="AN37" s="433">
        <f>_xlfn.IFNA(VLOOKUP(O37,Dropdown!$B:$H,7,0),"-")</f>
        <v>0.12</v>
      </c>
      <c r="AO37" s="434" t="str">
        <f t="shared" si="12"/>
        <v>PHP</v>
      </c>
      <c r="AP37" s="435">
        <f t="shared" si="13"/>
        <v>16000</v>
      </c>
      <c r="AQ37" s="436">
        <f t="shared" si="14"/>
        <v>17920</v>
      </c>
      <c r="AR37" s="247"/>
      <c r="AS37" s="465" t="s">
        <v>15</v>
      </c>
      <c r="AT37" s="247"/>
      <c r="AU37" s="454" t="str">
        <f t="shared" si="6"/>
        <v>-</v>
      </c>
    </row>
    <row r="38" spans="1:47" s="30" customFormat="1">
      <c r="A38" s="556">
        <v>35</v>
      </c>
      <c r="B38" s="557" t="s">
        <v>257</v>
      </c>
      <c r="C38" s="558" t="str">
        <f t="shared" si="0"/>
        <v>2016</v>
      </c>
      <c r="D38" s="558" t="str">
        <f t="shared" si="1"/>
        <v>Dec</v>
      </c>
      <c r="E38" s="586">
        <v>42720</v>
      </c>
      <c r="F38" s="557">
        <v>94050</v>
      </c>
      <c r="G38" s="557">
        <v>29251</v>
      </c>
      <c r="H38" s="557">
        <v>68905</v>
      </c>
      <c r="I38" s="577">
        <v>68056011</v>
      </c>
      <c r="J38" s="577" t="s">
        <v>15</v>
      </c>
      <c r="K38" s="578" t="str">
        <f t="shared" si="7"/>
        <v xml:space="preserve">RC57-05-01-0 DIES </v>
      </c>
      <c r="L38" s="578" t="s">
        <v>15</v>
      </c>
      <c r="M38" s="578" t="s">
        <v>382</v>
      </c>
      <c r="N38" s="579" t="s">
        <v>15</v>
      </c>
      <c r="O38" s="578" t="s">
        <v>33</v>
      </c>
      <c r="P38" s="557" t="s">
        <v>15</v>
      </c>
      <c r="Q38" s="557" t="s">
        <v>15</v>
      </c>
      <c r="R38" s="581" t="str">
        <f>IFERROR(VLOOKUP(CONCATENATE(D38,"'",C38),'Monthly Forex'!A:D,4,0),"-")</f>
        <v>-</v>
      </c>
      <c r="S38" s="564" t="s">
        <v>15</v>
      </c>
      <c r="T38" s="582">
        <v>270</v>
      </c>
      <c r="U38" s="583" t="s">
        <v>47</v>
      </c>
      <c r="V38" s="584" t="s">
        <v>49</v>
      </c>
      <c r="W38" s="585" t="s">
        <v>15</v>
      </c>
      <c r="X38" s="569" t="s">
        <v>4599</v>
      </c>
      <c r="Y38" s="570" t="s">
        <v>15</v>
      </c>
      <c r="Z38" s="571" t="s">
        <v>15</v>
      </c>
      <c r="AA38" s="557" t="s">
        <v>1856</v>
      </c>
      <c r="AB38" s="139">
        <f t="shared" si="15"/>
        <v>42750</v>
      </c>
      <c r="AC38" s="134">
        <f t="shared" si="3"/>
        <v>42736</v>
      </c>
      <c r="AD38" s="135" t="str">
        <f t="shared" si="4"/>
        <v>-</v>
      </c>
      <c r="AE38" s="136" t="str">
        <f t="shared" si="5"/>
        <v>-</v>
      </c>
      <c r="AF38" s="137" t="s">
        <v>4551</v>
      </c>
      <c r="AG38" s="140" t="str">
        <f t="shared" si="8"/>
        <v>1</v>
      </c>
      <c r="AH38" s="141" t="str">
        <f t="shared" si="9"/>
        <v>-</v>
      </c>
      <c r="AI38" s="211" t="s">
        <v>15</v>
      </c>
      <c r="AJ38" s="443" t="s">
        <v>4592</v>
      </c>
      <c r="AK38" s="478" t="str">
        <f t="shared" si="10"/>
        <v>-</v>
      </c>
      <c r="AL38" s="516" t="str">
        <f t="shared" si="11"/>
        <v>-</v>
      </c>
      <c r="AM38" s="432" t="str">
        <f>_xlfn.IFNA(VLOOKUP(O38,Dropdown!$B:$G,6,0),"-")</f>
        <v>NON-PEZA</v>
      </c>
      <c r="AN38" s="433" t="str">
        <f>_xlfn.IFNA(VLOOKUP(O38,Dropdown!$B:$H,7,0),"-")</f>
        <v>-</v>
      </c>
      <c r="AO38" s="434" t="str">
        <f t="shared" si="12"/>
        <v>USD</v>
      </c>
      <c r="AP38" s="435">
        <f t="shared" si="13"/>
        <v>270</v>
      </c>
      <c r="AQ38" s="436">
        <f t="shared" si="14"/>
        <v>270</v>
      </c>
      <c r="AR38" s="247"/>
      <c r="AS38" s="465" t="s">
        <v>15</v>
      </c>
      <c r="AT38" s="247"/>
      <c r="AU38" s="454" t="str">
        <f t="shared" si="6"/>
        <v>-</v>
      </c>
    </row>
    <row r="39" spans="1:47" s="30" customFormat="1">
      <c r="A39" s="556">
        <v>36</v>
      </c>
      <c r="B39" s="557" t="s">
        <v>258</v>
      </c>
      <c r="C39" s="558" t="str">
        <f t="shared" si="0"/>
        <v>2016</v>
      </c>
      <c r="D39" s="558" t="str">
        <f t="shared" si="1"/>
        <v>Dec</v>
      </c>
      <c r="E39" s="586">
        <v>42720</v>
      </c>
      <c r="F39" s="557" t="s">
        <v>66</v>
      </c>
      <c r="G39" s="557">
        <v>29252</v>
      </c>
      <c r="H39" s="557">
        <v>68907</v>
      </c>
      <c r="I39" s="577">
        <v>68057019</v>
      </c>
      <c r="J39" s="577" t="s">
        <v>15</v>
      </c>
      <c r="K39" s="578" t="str">
        <f t="shared" si="7"/>
        <v>YRC6VA 9-17 CORE PIN (SKD11)</v>
      </c>
      <c r="L39" s="578" t="s">
        <v>15</v>
      </c>
      <c r="M39" s="578" t="s">
        <v>383</v>
      </c>
      <c r="N39" s="579" t="s">
        <v>15</v>
      </c>
      <c r="O39" s="578" t="s">
        <v>33</v>
      </c>
      <c r="P39" s="557" t="s">
        <v>15</v>
      </c>
      <c r="Q39" s="557" t="s">
        <v>15</v>
      </c>
      <c r="R39" s="581" t="str">
        <f>IFERROR(VLOOKUP(CONCATENATE(D39,"'",C39),'Monthly Forex'!A:D,4,0),"-")</f>
        <v>-</v>
      </c>
      <c r="S39" s="564" t="s">
        <v>15</v>
      </c>
      <c r="T39" s="582">
        <v>220</v>
      </c>
      <c r="U39" s="583" t="s">
        <v>47</v>
      </c>
      <c r="V39" s="584" t="s">
        <v>49</v>
      </c>
      <c r="W39" s="585" t="s">
        <v>15</v>
      </c>
      <c r="X39" s="569" t="s">
        <v>4599</v>
      </c>
      <c r="Y39" s="570" t="s">
        <v>15</v>
      </c>
      <c r="Z39" s="571" t="s">
        <v>15</v>
      </c>
      <c r="AA39" s="557" t="s">
        <v>1856</v>
      </c>
      <c r="AB39" s="139">
        <f t="shared" si="15"/>
        <v>42750</v>
      </c>
      <c r="AC39" s="134">
        <f t="shared" si="3"/>
        <v>42736</v>
      </c>
      <c r="AD39" s="135" t="str">
        <f t="shared" si="4"/>
        <v>-</v>
      </c>
      <c r="AE39" s="136" t="str">
        <f t="shared" si="5"/>
        <v>-</v>
      </c>
      <c r="AF39" s="137" t="s">
        <v>4551</v>
      </c>
      <c r="AG39" s="140" t="str">
        <f t="shared" si="8"/>
        <v>1</v>
      </c>
      <c r="AH39" s="141" t="str">
        <f t="shared" si="9"/>
        <v>-</v>
      </c>
      <c r="AI39" s="211" t="s">
        <v>15</v>
      </c>
      <c r="AJ39" s="443" t="s">
        <v>4592</v>
      </c>
      <c r="AK39" s="478" t="str">
        <f t="shared" si="10"/>
        <v>-</v>
      </c>
      <c r="AL39" s="516" t="str">
        <f t="shared" si="11"/>
        <v>-</v>
      </c>
      <c r="AM39" s="432" t="str">
        <f>_xlfn.IFNA(VLOOKUP(O39,Dropdown!$B:$G,6,0),"-")</f>
        <v>NON-PEZA</v>
      </c>
      <c r="AN39" s="433" t="str">
        <f>_xlfn.IFNA(VLOOKUP(O39,Dropdown!$B:$H,7,0),"-")</f>
        <v>-</v>
      </c>
      <c r="AO39" s="434" t="str">
        <f t="shared" si="12"/>
        <v>USD</v>
      </c>
      <c r="AP39" s="435">
        <f t="shared" si="13"/>
        <v>220</v>
      </c>
      <c r="AQ39" s="436">
        <f t="shared" si="14"/>
        <v>220</v>
      </c>
      <c r="AR39" s="247"/>
      <c r="AS39" s="465" t="s">
        <v>15</v>
      </c>
      <c r="AT39" s="247"/>
      <c r="AU39" s="454" t="str">
        <f t="shared" si="6"/>
        <v>-</v>
      </c>
    </row>
    <row r="40" spans="1:47" s="30" customFormat="1">
      <c r="A40" s="556">
        <v>37</v>
      </c>
      <c r="B40" s="557" t="s">
        <v>256</v>
      </c>
      <c r="C40" s="558" t="str">
        <f t="shared" si="0"/>
        <v>2016</v>
      </c>
      <c r="D40" s="558" t="str">
        <f t="shared" si="1"/>
        <v>Dec</v>
      </c>
      <c r="E40" s="586">
        <v>42720</v>
      </c>
      <c r="F40" s="557">
        <v>94049</v>
      </c>
      <c r="G40" s="557">
        <v>26950</v>
      </c>
      <c r="H40" s="557">
        <v>68903</v>
      </c>
      <c r="I40" s="577">
        <v>68055014</v>
      </c>
      <c r="J40" s="577" t="s">
        <v>15</v>
      </c>
      <c r="K40" s="578" t="str">
        <f t="shared" si="7"/>
        <v>18310-T7B-J020-M1-2000 BODY</v>
      </c>
      <c r="L40" s="578" t="s">
        <v>15</v>
      </c>
      <c r="M40" s="578" t="s">
        <v>381</v>
      </c>
      <c r="N40" s="579" t="s">
        <v>15</v>
      </c>
      <c r="O40" s="578" t="s">
        <v>31</v>
      </c>
      <c r="P40" s="557" t="s">
        <v>15</v>
      </c>
      <c r="Q40" s="557" t="s">
        <v>15</v>
      </c>
      <c r="R40" s="581" t="str">
        <f>IFERROR(VLOOKUP(CONCATENATE(D40,"'",C40),'Monthly Forex'!A:D,4,0),"-")</f>
        <v>-</v>
      </c>
      <c r="S40" s="590">
        <v>33700</v>
      </c>
      <c r="T40" s="588"/>
      <c r="U40" s="583" t="s">
        <v>47</v>
      </c>
      <c r="V40" s="584" t="s">
        <v>49</v>
      </c>
      <c r="W40" s="585" t="s">
        <v>15</v>
      </c>
      <c r="X40" s="569" t="s">
        <v>15</v>
      </c>
      <c r="Y40" s="570" t="s">
        <v>15</v>
      </c>
      <c r="Z40" s="571" t="s">
        <v>15</v>
      </c>
      <c r="AA40" s="557" t="s">
        <v>1856</v>
      </c>
      <c r="AB40" s="139">
        <f t="shared" si="15"/>
        <v>42750</v>
      </c>
      <c r="AC40" s="134">
        <f t="shared" si="3"/>
        <v>42736</v>
      </c>
      <c r="AD40" s="135" t="str">
        <f t="shared" si="4"/>
        <v>-</v>
      </c>
      <c r="AE40" s="136" t="str">
        <f t="shared" si="5"/>
        <v>-</v>
      </c>
      <c r="AF40" s="137" t="s">
        <v>4551</v>
      </c>
      <c r="AG40" s="140" t="str">
        <f t="shared" si="8"/>
        <v>1</v>
      </c>
      <c r="AH40" s="141" t="str">
        <f t="shared" si="9"/>
        <v>-</v>
      </c>
      <c r="AI40" s="211" t="s">
        <v>15</v>
      </c>
      <c r="AJ40" s="443" t="s">
        <v>4592</v>
      </c>
      <c r="AK40" s="478" t="str">
        <f t="shared" si="10"/>
        <v>-</v>
      </c>
      <c r="AL40" s="516" t="str">
        <f t="shared" si="11"/>
        <v>-</v>
      </c>
      <c r="AM40" s="432" t="str">
        <f>_xlfn.IFNA(VLOOKUP(O40,Dropdown!$B:$G,6,0),"-")</f>
        <v>PEZA</v>
      </c>
      <c r="AN40" s="433">
        <f>_xlfn.IFNA(VLOOKUP(O40,Dropdown!$B:$H,7,0),"-")</f>
        <v>0.12</v>
      </c>
      <c r="AO40" s="434" t="str">
        <f t="shared" si="12"/>
        <v>PHP</v>
      </c>
      <c r="AP40" s="435">
        <f t="shared" si="13"/>
        <v>33700</v>
      </c>
      <c r="AQ40" s="436">
        <f t="shared" si="14"/>
        <v>37744</v>
      </c>
      <c r="AR40" s="247"/>
      <c r="AS40" s="465" t="s">
        <v>15</v>
      </c>
      <c r="AT40" s="247"/>
      <c r="AU40" s="454" t="str">
        <f t="shared" si="6"/>
        <v>-</v>
      </c>
    </row>
    <row r="41" spans="1:47" s="30" customFormat="1">
      <c r="A41" s="556">
        <v>38</v>
      </c>
      <c r="B41" s="557" t="s">
        <v>260</v>
      </c>
      <c r="C41" s="558" t="str">
        <f t="shared" si="0"/>
        <v>2016</v>
      </c>
      <c r="D41" s="558" t="str">
        <f t="shared" si="1"/>
        <v>Dec</v>
      </c>
      <c r="E41" s="586">
        <v>42723</v>
      </c>
      <c r="F41" s="557" t="s">
        <v>68</v>
      </c>
      <c r="G41" s="557">
        <v>29254</v>
      </c>
      <c r="H41" s="557">
        <v>68909</v>
      </c>
      <c r="I41" s="577">
        <v>68058016</v>
      </c>
      <c r="J41" s="577" t="s">
        <v>15</v>
      </c>
      <c r="K41" s="578" t="str">
        <f t="shared" si="7"/>
        <v xml:space="preserve">1111629 DIFFUSER#3304 </v>
      </c>
      <c r="L41" s="578" t="s">
        <v>15</v>
      </c>
      <c r="M41" s="578" t="s">
        <v>385</v>
      </c>
      <c r="N41" s="579" t="s">
        <v>15</v>
      </c>
      <c r="O41" s="578" t="s">
        <v>36</v>
      </c>
      <c r="P41" s="557" t="s">
        <v>15</v>
      </c>
      <c r="Q41" s="557" t="s">
        <v>15</v>
      </c>
      <c r="R41" s="581" t="str">
        <f>IFERROR(VLOOKUP(CONCATENATE(D41,"'",C41),'Monthly Forex'!A:D,4,0),"-")</f>
        <v>-</v>
      </c>
      <c r="S41" s="564" t="s">
        <v>15</v>
      </c>
      <c r="T41" s="582">
        <v>1400</v>
      </c>
      <c r="U41" s="583" t="s">
        <v>47</v>
      </c>
      <c r="V41" s="584" t="s">
        <v>49</v>
      </c>
      <c r="W41" s="585" t="s">
        <v>15</v>
      </c>
      <c r="X41" s="569" t="s">
        <v>15</v>
      </c>
      <c r="Y41" s="570" t="s">
        <v>15</v>
      </c>
      <c r="Z41" s="571" t="s">
        <v>15</v>
      </c>
      <c r="AA41" s="557" t="s">
        <v>1856</v>
      </c>
      <c r="AB41" s="139">
        <f t="shared" si="15"/>
        <v>42753</v>
      </c>
      <c r="AC41" s="134">
        <f t="shared" si="3"/>
        <v>42736</v>
      </c>
      <c r="AD41" s="135" t="str">
        <f t="shared" si="4"/>
        <v>-</v>
      </c>
      <c r="AE41" s="136" t="str">
        <f t="shared" si="5"/>
        <v>-</v>
      </c>
      <c r="AF41" s="137" t="s">
        <v>4551</v>
      </c>
      <c r="AG41" s="140" t="str">
        <f t="shared" si="8"/>
        <v>1</v>
      </c>
      <c r="AH41" s="141" t="str">
        <f t="shared" si="9"/>
        <v>-</v>
      </c>
      <c r="AI41" s="211" t="s">
        <v>15</v>
      </c>
      <c r="AJ41" s="443" t="s">
        <v>4592</v>
      </c>
      <c r="AK41" s="478" t="str">
        <f t="shared" si="10"/>
        <v>-</v>
      </c>
      <c r="AL41" s="516" t="str">
        <f t="shared" si="11"/>
        <v>-</v>
      </c>
      <c r="AM41" s="432" t="str">
        <f>_xlfn.IFNA(VLOOKUP(O41,Dropdown!$B:$G,6,0),"-")</f>
        <v>PEZA</v>
      </c>
      <c r="AN41" s="433">
        <f>_xlfn.IFNA(VLOOKUP(O41,Dropdown!$B:$H,7,0),"-")</f>
        <v>0.12</v>
      </c>
      <c r="AO41" s="434" t="str">
        <f t="shared" si="12"/>
        <v>USD</v>
      </c>
      <c r="AP41" s="435">
        <f t="shared" si="13"/>
        <v>1400</v>
      </c>
      <c r="AQ41" s="436">
        <f t="shared" si="14"/>
        <v>1568.0000000000002</v>
      </c>
      <c r="AR41" s="247"/>
      <c r="AS41" s="465" t="s">
        <v>15</v>
      </c>
      <c r="AT41" s="247"/>
      <c r="AU41" s="454" t="str">
        <f t="shared" si="6"/>
        <v>-</v>
      </c>
    </row>
    <row r="42" spans="1:47" s="30" customFormat="1">
      <c r="A42" s="556">
        <v>39</v>
      </c>
      <c r="B42" s="557" t="s">
        <v>261</v>
      </c>
      <c r="C42" s="558" t="str">
        <f t="shared" si="0"/>
        <v>2016</v>
      </c>
      <c r="D42" s="558" t="str">
        <f t="shared" si="1"/>
        <v>Dec</v>
      </c>
      <c r="E42" s="586">
        <v>42724</v>
      </c>
      <c r="F42" s="557" t="s">
        <v>69</v>
      </c>
      <c r="G42" s="557">
        <v>29256</v>
      </c>
      <c r="H42" s="557">
        <v>68912</v>
      </c>
      <c r="I42" s="577" t="s">
        <v>483</v>
      </c>
      <c r="J42" s="577" t="s">
        <v>15</v>
      </c>
      <c r="K42" s="578" t="str">
        <f t="shared" si="7"/>
        <v xml:space="preserve">UPPER CLAMP JIG </v>
      </c>
      <c r="L42" s="578" t="s">
        <v>15</v>
      </c>
      <c r="M42" s="578" t="s">
        <v>386</v>
      </c>
      <c r="N42" s="579" t="s">
        <v>15</v>
      </c>
      <c r="O42" s="578" t="s">
        <v>34</v>
      </c>
      <c r="P42" s="557" t="s">
        <v>15</v>
      </c>
      <c r="Q42" s="557" t="s">
        <v>15</v>
      </c>
      <c r="R42" s="581" t="str">
        <f>IFERROR(VLOOKUP(CONCATENATE(D42,"'",C42),'Monthly Forex'!A:D,4,0),"-")</f>
        <v>-</v>
      </c>
      <c r="S42" s="590">
        <v>251700</v>
      </c>
      <c r="T42" s="588"/>
      <c r="U42" s="583" t="s">
        <v>47</v>
      </c>
      <c r="V42" s="584" t="s">
        <v>49</v>
      </c>
      <c r="W42" s="585" t="s">
        <v>15</v>
      </c>
      <c r="X42" s="569" t="s">
        <v>15</v>
      </c>
      <c r="Y42" s="570" t="s">
        <v>15</v>
      </c>
      <c r="Z42" s="571" t="s">
        <v>15</v>
      </c>
      <c r="AA42" s="557" t="s">
        <v>1856</v>
      </c>
      <c r="AB42" s="139">
        <f t="shared" si="15"/>
        <v>42754</v>
      </c>
      <c r="AC42" s="134">
        <f t="shared" si="3"/>
        <v>42736</v>
      </c>
      <c r="AD42" s="135" t="str">
        <f t="shared" si="4"/>
        <v>-</v>
      </c>
      <c r="AE42" s="136" t="str">
        <f t="shared" si="5"/>
        <v>-</v>
      </c>
      <c r="AF42" s="137" t="s">
        <v>4551</v>
      </c>
      <c r="AG42" s="140" t="str">
        <f t="shared" si="8"/>
        <v>1</v>
      </c>
      <c r="AH42" s="141" t="str">
        <f t="shared" si="9"/>
        <v>-</v>
      </c>
      <c r="AI42" s="211" t="s">
        <v>15</v>
      </c>
      <c r="AJ42" s="443" t="s">
        <v>4592</v>
      </c>
      <c r="AK42" s="478" t="str">
        <f t="shared" si="10"/>
        <v>-</v>
      </c>
      <c r="AL42" s="516" t="str">
        <f t="shared" si="11"/>
        <v>-</v>
      </c>
      <c r="AM42" s="432" t="str">
        <f>_xlfn.IFNA(VLOOKUP(O42,Dropdown!$B:$G,6,0),"-")</f>
        <v>PEZA</v>
      </c>
      <c r="AN42" s="433">
        <f>_xlfn.IFNA(VLOOKUP(O42,Dropdown!$B:$H,7,0),"-")</f>
        <v>0.12</v>
      </c>
      <c r="AO42" s="434" t="str">
        <f t="shared" si="12"/>
        <v>PHP</v>
      </c>
      <c r="AP42" s="435">
        <f t="shared" si="13"/>
        <v>251700</v>
      </c>
      <c r="AQ42" s="436">
        <f t="shared" si="14"/>
        <v>281904</v>
      </c>
      <c r="AR42" s="247"/>
      <c r="AS42" s="465" t="s">
        <v>15</v>
      </c>
      <c r="AT42" s="247"/>
      <c r="AU42" s="454" t="str">
        <f t="shared" si="6"/>
        <v>-</v>
      </c>
    </row>
    <row r="43" spans="1:47" s="30" customFormat="1">
      <c r="A43" s="556">
        <v>40</v>
      </c>
      <c r="B43" s="557" t="s">
        <v>262</v>
      </c>
      <c r="C43" s="558" t="str">
        <f t="shared" si="0"/>
        <v>2016</v>
      </c>
      <c r="D43" s="558" t="str">
        <f t="shared" si="1"/>
        <v>Dec</v>
      </c>
      <c r="E43" s="586">
        <v>42726</v>
      </c>
      <c r="F43" s="557" t="s">
        <v>70</v>
      </c>
      <c r="G43" s="557">
        <v>29257</v>
      </c>
      <c r="H43" s="557">
        <v>68916</v>
      </c>
      <c r="I43" s="577">
        <v>68629018</v>
      </c>
      <c r="J43" s="577" t="s">
        <v>15</v>
      </c>
      <c r="K43" s="578" t="str">
        <f t="shared" si="7"/>
        <v>2311-35308-7-0700 #104</v>
      </c>
      <c r="L43" s="578" t="s">
        <v>15</v>
      </c>
      <c r="M43" s="578" t="s">
        <v>387</v>
      </c>
      <c r="N43" s="579" t="s">
        <v>15</v>
      </c>
      <c r="O43" s="578" t="s">
        <v>38</v>
      </c>
      <c r="P43" s="557" t="s">
        <v>15</v>
      </c>
      <c r="Q43" s="557" t="s">
        <v>15</v>
      </c>
      <c r="R43" s="581" t="str">
        <f>IFERROR(VLOOKUP(CONCATENATE(D43,"'",C43),'Monthly Forex'!A:D,4,0),"-")</f>
        <v>-</v>
      </c>
      <c r="S43" s="564" t="s">
        <v>15</v>
      </c>
      <c r="T43" s="582">
        <v>480</v>
      </c>
      <c r="U43" s="583" t="s">
        <v>47</v>
      </c>
      <c r="V43" s="584" t="s">
        <v>49</v>
      </c>
      <c r="W43" s="585" t="s">
        <v>15</v>
      </c>
      <c r="X43" s="569" t="s">
        <v>15</v>
      </c>
      <c r="Y43" s="570" t="s">
        <v>15</v>
      </c>
      <c r="Z43" s="571" t="s">
        <v>15</v>
      </c>
      <c r="AA43" s="557" t="s">
        <v>1856</v>
      </c>
      <c r="AB43" s="139">
        <f t="shared" si="15"/>
        <v>42756</v>
      </c>
      <c r="AC43" s="134">
        <f t="shared" si="3"/>
        <v>42736</v>
      </c>
      <c r="AD43" s="135" t="str">
        <f t="shared" si="4"/>
        <v>-</v>
      </c>
      <c r="AE43" s="136" t="str">
        <f t="shared" si="5"/>
        <v>-</v>
      </c>
      <c r="AF43" s="137" t="s">
        <v>4551</v>
      </c>
      <c r="AG43" s="140" t="str">
        <f t="shared" si="8"/>
        <v>1</v>
      </c>
      <c r="AH43" s="141" t="str">
        <f t="shared" si="9"/>
        <v>-</v>
      </c>
      <c r="AI43" s="211" t="s">
        <v>15</v>
      </c>
      <c r="AJ43" s="443" t="s">
        <v>4592</v>
      </c>
      <c r="AK43" s="478" t="str">
        <f t="shared" si="10"/>
        <v>-</v>
      </c>
      <c r="AL43" s="516" t="str">
        <f t="shared" si="11"/>
        <v>-</v>
      </c>
      <c r="AM43" s="432" t="str">
        <f>_xlfn.IFNA(VLOOKUP(O43,Dropdown!$B:$G,6,0),"-")</f>
        <v>PEZA</v>
      </c>
      <c r="AN43" s="433">
        <f>_xlfn.IFNA(VLOOKUP(O43,Dropdown!$B:$H,7,0),"-")</f>
        <v>0.12</v>
      </c>
      <c r="AO43" s="434" t="str">
        <f t="shared" si="12"/>
        <v>USD</v>
      </c>
      <c r="AP43" s="435">
        <f t="shared" si="13"/>
        <v>480</v>
      </c>
      <c r="AQ43" s="436">
        <f t="shared" si="14"/>
        <v>537.6</v>
      </c>
      <c r="AR43" s="247"/>
      <c r="AS43" s="465" t="s">
        <v>15</v>
      </c>
      <c r="AT43" s="247"/>
      <c r="AU43" s="454" t="str">
        <f t="shared" si="6"/>
        <v>-</v>
      </c>
    </row>
    <row r="44" spans="1:47" s="30" customFormat="1">
      <c r="A44" s="556">
        <v>41</v>
      </c>
      <c r="B44" s="557" t="s">
        <v>263</v>
      </c>
      <c r="C44" s="558" t="str">
        <f t="shared" si="0"/>
        <v>2016</v>
      </c>
      <c r="D44" s="558" t="str">
        <f t="shared" si="1"/>
        <v>Dec</v>
      </c>
      <c r="E44" s="586">
        <v>42726</v>
      </c>
      <c r="F44" s="557" t="s">
        <v>71</v>
      </c>
      <c r="G44" s="557">
        <v>29259</v>
      </c>
      <c r="H44" s="557">
        <v>68918</v>
      </c>
      <c r="I44" s="577">
        <v>68630011</v>
      </c>
      <c r="J44" s="577" t="s">
        <v>15</v>
      </c>
      <c r="K44" s="578" t="str">
        <f t="shared" si="7"/>
        <v>2311-35308-7-0500  #104</v>
      </c>
      <c r="L44" s="578" t="s">
        <v>15</v>
      </c>
      <c r="M44" s="578" t="s">
        <v>388</v>
      </c>
      <c r="N44" s="579" t="s">
        <v>15</v>
      </c>
      <c r="O44" s="578" t="s">
        <v>38</v>
      </c>
      <c r="P44" s="557" t="s">
        <v>15</v>
      </c>
      <c r="Q44" s="557" t="s">
        <v>15</v>
      </c>
      <c r="R44" s="581" t="str">
        <f>IFERROR(VLOOKUP(CONCATENATE(D44,"'",C44),'Monthly Forex'!A:D,4,0),"-")</f>
        <v>-</v>
      </c>
      <c r="S44" s="564" t="s">
        <v>15</v>
      </c>
      <c r="T44" s="582">
        <v>480</v>
      </c>
      <c r="U44" s="583" t="s">
        <v>47</v>
      </c>
      <c r="V44" s="584" t="s">
        <v>49</v>
      </c>
      <c r="W44" s="585" t="s">
        <v>15</v>
      </c>
      <c r="X44" s="569" t="s">
        <v>15</v>
      </c>
      <c r="Y44" s="570" t="s">
        <v>15</v>
      </c>
      <c r="Z44" s="571" t="s">
        <v>15</v>
      </c>
      <c r="AA44" s="557" t="s">
        <v>1856</v>
      </c>
      <c r="AB44" s="139">
        <f t="shared" si="15"/>
        <v>42756</v>
      </c>
      <c r="AC44" s="134">
        <f t="shared" si="3"/>
        <v>42736</v>
      </c>
      <c r="AD44" s="135" t="str">
        <f t="shared" si="4"/>
        <v>-</v>
      </c>
      <c r="AE44" s="136" t="str">
        <f t="shared" si="5"/>
        <v>-</v>
      </c>
      <c r="AF44" s="137" t="s">
        <v>4551</v>
      </c>
      <c r="AG44" s="140" t="str">
        <f t="shared" si="8"/>
        <v>1</v>
      </c>
      <c r="AH44" s="141" t="str">
        <f t="shared" si="9"/>
        <v>-</v>
      </c>
      <c r="AI44" s="211" t="s">
        <v>15</v>
      </c>
      <c r="AJ44" s="443" t="s">
        <v>4592</v>
      </c>
      <c r="AK44" s="478" t="str">
        <f t="shared" si="10"/>
        <v>-</v>
      </c>
      <c r="AL44" s="516" t="str">
        <f t="shared" si="11"/>
        <v>-</v>
      </c>
      <c r="AM44" s="432" t="str">
        <f>_xlfn.IFNA(VLOOKUP(O44,Dropdown!$B:$G,6,0),"-")</f>
        <v>PEZA</v>
      </c>
      <c r="AN44" s="433">
        <f>_xlfn.IFNA(VLOOKUP(O44,Dropdown!$B:$H,7,0),"-")</f>
        <v>0.12</v>
      </c>
      <c r="AO44" s="434" t="str">
        <f t="shared" si="12"/>
        <v>USD</v>
      </c>
      <c r="AP44" s="435">
        <f t="shared" si="13"/>
        <v>480</v>
      </c>
      <c r="AQ44" s="436">
        <f t="shared" si="14"/>
        <v>537.6</v>
      </c>
      <c r="AR44" s="247"/>
      <c r="AS44" s="465" t="s">
        <v>15</v>
      </c>
      <c r="AT44" s="247"/>
      <c r="AU44" s="454" t="str">
        <f t="shared" si="6"/>
        <v>-</v>
      </c>
    </row>
    <row r="45" spans="1:47" s="30" customFormat="1">
      <c r="A45" s="556">
        <v>42</v>
      </c>
      <c r="B45" s="557" t="s">
        <v>264</v>
      </c>
      <c r="C45" s="558" t="str">
        <f t="shared" si="0"/>
        <v>2016</v>
      </c>
      <c r="D45" s="558" t="str">
        <f t="shared" si="1"/>
        <v>Dec</v>
      </c>
      <c r="E45" s="586">
        <v>42726</v>
      </c>
      <c r="F45" s="557" t="s">
        <v>72</v>
      </c>
      <c r="G45" s="557">
        <v>29260</v>
      </c>
      <c r="H45" s="557">
        <v>68919</v>
      </c>
      <c r="I45" s="577">
        <v>68781018</v>
      </c>
      <c r="J45" s="577" t="s">
        <v>15</v>
      </c>
      <c r="K45" s="578" t="str">
        <f t="shared" si="7"/>
        <v>#1127 PP</v>
      </c>
      <c r="L45" s="578" t="s">
        <v>15</v>
      </c>
      <c r="M45" s="578" t="s">
        <v>4866</v>
      </c>
      <c r="N45" s="579" t="s">
        <v>15</v>
      </c>
      <c r="O45" s="578" t="s">
        <v>38</v>
      </c>
      <c r="P45" s="557" t="s">
        <v>15</v>
      </c>
      <c r="Q45" s="557" t="s">
        <v>15</v>
      </c>
      <c r="R45" s="581" t="str">
        <f>IFERROR(VLOOKUP(CONCATENATE(D45,"'",C45),'Monthly Forex'!A:D,4,0),"-")</f>
        <v>-</v>
      </c>
      <c r="S45" s="564" t="s">
        <v>15</v>
      </c>
      <c r="T45" s="582">
        <v>551</v>
      </c>
      <c r="U45" s="583" t="s">
        <v>47</v>
      </c>
      <c r="V45" s="584" t="s">
        <v>49</v>
      </c>
      <c r="W45" s="585" t="s">
        <v>15</v>
      </c>
      <c r="X45" s="569" t="s">
        <v>15</v>
      </c>
      <c r="Y45" s="570" t="s">
        <v>15</v>
      </c>
      <c r="Z45" s="571" t="s">
        <v>15</v>
      </c>
      <c r="AA45" s="557" t="s">
        <v>1856</v>
      </c>
      <c r="AB45" s="139">
        <f t="shared" si="15"/>
        <v>42756</v>
      </c>
      <c r="AC45" s="134">
        <f t="shared" si="3"/>
        <v>42736</v>
      </c>
      <c r="AD45" s="135" t="str">
        <f t="shared" si="4"/>
        <v>-</v>
      </c>
      <c r="AE45" s="136" t="str">
        <f t="shared" si="5"/>
        <v>-</v>
      </c>
      <c r="AF45" s="137" t="s">
        <v>4551</v>
      </c>
      <c r="AG45" s="140" t="str">
        <f t="shared" si="8"/>
        <v>1</v>
      </c>
      <c r="AH45" s="141" t="str">
        <f t="shared" si="9"/>
        <v>-</v>
      </c>
      <c r="AI45" s="211" t="s">
        <v>15</v>
      </c>
      <c r="AJ45" s="443" t="s">
        <v>4592</v>
      </c>
      <c r="AK45" s="478" t="str">
        <f t="shared" si="10"/>
        <v>-</v>
      </c>
      <c r="AL45" s="516" t="str">
        <f t="shared" si="11"/>
        <v>-</v>
      </c>
      <c r="AM45" s="432" t="str">
        <f>_xlfn.IFNA(VLOOKUP(O45,Dropdown!$B:$G,6,0),"-")</f>
        <v>PEZA</v>
      </c>
      <c r="AN45" s="433">
        <f>_xlfn.IFNA(VLOOKUP(O45,Dropdown!$B:$H,7,0),"-")</f>
        <v>0.12</v>
      </c>
      <c r="AO45" s="434" t="str">
        <f t="shared" si="12"/>
        <v>USD</v>
      </c>
      <c r="AP45" s="435">
        <f t="shared" si="13"/>
        <v>551</v>
      </c>
      <c r="AQ45" s="436">
        <f t="shared" si="14"/>
        <v>617.12</v>
      </c>
      <c r="AR45" s="247"/>
      <c r="AS45" s="465" t="s">
        <v>15</v>
      </c>
      <c r="AT45" s="247"/>
      <c r="AU45" s="454" t="str">
        <f t="shared" si="6"/>
        <v>-</v>
      </c>
    </row>
    <row r="46" spans="1:47" s="30" customFormat="1">
      <c r="A46" s="556">
        <v>43</v>
      </c>
      <c r="B46" s="557" t="s">
        <v>265</v>
      </c>
      <c r="C46" s="558" t="str">
        <f t="shared" si="0"/>
        <v>2016</v>
      </c>
      <c r="D46" s="558" t="str">
        <f t="shared" si="1"/>
        <v>Dec</v>
      </c>
      <c r="E46" s="586">
        <v>42726</v>
      </c>
      <c r="F46" s="557" t="s">
        <v>73</v>
      </c>
      <c r="G46" s="557">
        <v>29261</v>
      </c>
      <c r="H46" s="557">
        <v>68920</v>
      </c>
      <c r="I46" s="577">
        <v>68785017</v>
      </c>
      <c r="J46" s="577" t="s">
        <v>15</v>
      </c>
      <c r="K46" s="578" t="str">
        <f t="shared" si="7"/>
        <v>#1131 BP</v>
      </c>
      <c r="L46" s="578" t="s">
        <v>15</v>
      </c>
      <c r="M46" s="578" t="s">
        <v>4867</v>
      </c>
      <c r="N46" s="579" t="s">
        <v>15</v>
      </c>
      <c r="O46" s="578" t="s">
        <v>38</v>
      </c>
      <c r="P46" s="557" t="s">
        <v>15</v>
      </c>
      <c r="Q46" s="557" t="s">
        <v>15</v>
      </c>
      <c r="R46" s="581" t="str">
        <f>IFERROR(VLOOKUP(CONCATENATE(D46,"'",C46),'Monthly Forex'!A:D,4,0),"-")</f>
        <v>-</v>
      </c>
      <c r="S46" s="564" t="s">
        <v>15</v>
      </c>
      <c r="T46" s="582">
        <v>152</v>
      </c>
      <c r="U46" s="583" t="s">
        <v>47</v>
      </c>
      <c r="V46" s="584" t="s">
        <v>49</v>
      </c>
      <c r="W46" s="585" t="s">
        <v>15</v>
      </c>
      <c r="X46" s="569" t="s">
        <v>15</v>
      </c>
      <c r="Y46" s="570" t="s">
        <v>15</v>
      </c>
      <c r="Z46" s="571" t="s">
        <v>15</v>
      </c>
      <c r="AA46" s="557" t="s">
        <v>1856</v>
      </c>
      <c r="AB46" s="139">
        <f t="shared" si="15"/>
        <v>42756</v>
      </c>
      <c r="AC46" s="134">
        <f t="shared" si="3"/>
        <v>42736</v>
      </c>
      <c r="AD46" s="135" t="str">
        <f t="shared" si="4"/>
        <v>-</v>
      </c>
      <c r="AE46" s="136" t="str">
        <f t="shared" si="5"/>
        <v>-</v>
      </c>
      <c r="AF46" s="137" t="s">
        <v>4551</v>
      </c>
      <c r="AG46" s="140" t="str">
        <f t="shared" si="8"/>
        <v>1</v>
      </c>
      <c r="AH46" s="141" t="str">
        <f t="shared" si="9"/>
        <v>-</v>
      </c>
      <c r="AI46" s="211" t="s">
        <v>15</v>
      </c>
      <c r="AJ46" s="443" t="s">
        <v>4592</v>
      </c>
      <c r="AK46" s="478" t="str">
        <f t="shared" si="10"/>
        <v>-</v>
      </c>
      <c r="AL46" s="516" t="str">
        <f t="shared" si="11"/>
        <v>-</v>
      </c>
      <c r="AM46" s="432" t="str">
        <f>_xlfn.IFNA(VLOOKUP(O46,Dropdown!$B:$G,6,0),"-")</f>
        <v>PEZA</v>
      </c>
      <c r="AN46" s="433">
        <f>_xlfn.IFNA(VLOOKUP(O46,Dropdown!$B:$H,7,0),"-")</f>
        <v>0.12</v>
      </c>
      <c r="AO46" s="434" t="str">
        <f t="shared" si="12"/>
        <v>USD</v>
      </c>
      <c r="AP46" s="435">
        <f t="shared" si="13"/>
        <v>152</v>
      </c>
      <c r="AQ46" s="436">
        <f t="shared" si="14"/>
        <v>170.24</v>
      </c>
      <c r="AR46" s="247"/>
      <c r="AS46" s="465" t="s">
        <v>15</v>
      </c>
      <c r="AT46" s="247"/>
      <c r="AU46" s="454" t="str">
        <f t="shared" si="6"/>
        <v>-</v>
      </c>
    </row>
    <row r="47" spans="1:47" s="30" customFormat="1">
      <c r="A47" s="556">
        <v>44</v>
      </c>
      <c r="B47" s="557" t="s">
        <v>266</v>
      </c>
      <c r="C47" s="558" t="str">
        <f t="shared" si="0"/>
        <v>2016</v>
      </c>
      <c r="D47" s="558" t="str">
        <f t="shared" si="1"/>
        <v>Dec</v>
      </c>
      <c r="E47" s="586">
        <v>42726</v>
      </c>
      <c r="F47" s="557" t="s">
        <v>74</v>
      </c>
      <c r="G47" s="557">
        <v>29262</v>
      </c>
      <c r="H47" s="557">
        <v>68921</v>
      </c>
      <c r="I47" s="577">
        <v>68783012</v>
      </c>
      <c r="J47" s="577" t="s">
        <v>15</v>
      </c>
      <c r="K47" s="578" t="str">
        <f t="shared" si="7"/>
        <v>#1129 PP</v>
      </c>
      <c r="L47" s="578" t="s">
        <v>15</v>
      </c>
      <c r="M47" s="578" t="s">
        <v>4868</v>
      </c>
      <c r="N47" s="579" t="s">
        <v>15</v>
      </c>
      <c r="O47" s="578" t="s">
        <v>38</v>
      </c>
      <c r="P47" s="557" t="s">
        <v>15</v>
      </c>
      <c r="Q47" s="557" t="s">
        <v>15</v>
      </c>
      <c r="R47" s="581" t="str">
        <f>IFERROR(VLOOKUP(CONCATENATE(D47,"'",C47),'Monthly Forex'!A:D,4,0),"-")</f>
        <v>-</v>
      </c>
      <c r="S47" s="564" t="s">
        <v>15</v>
      </c>
      <c r="T47" s="582">
        <v>646</v>
      </c>
      <c r="U47" s="583" t="s">
        <v>47</v>
      </c>
      <c r="V47" s="584" t="s">
        <v>49</v>
      </c>
      <c r="W47" s="585" t="s">
        <v>15</v>
      </c>
      <c r="X47" s="569" t="s">
        <v>15</v>
      </c>
      <c r="Y47" s="570" t="s">
        <v>15</v>
      </c>
      <c r="Z47" s="571" t="s">
        <v>15</v>
      </c>
      <c r="AA47" s="557" t="s">
        <v>1856</v>
      </c>
      <c r="AB47" s="139">
        <f t="shared" si="15"/>
        <v>42756</v>
      </c>
      <c r="AC47" s="134">
        <f t="shared" si="3"/>
        <v>42736</v>
      </c>
      <c r="AD47" s="135" t="str">
        <f t="shared" si="4"/>
        <v>-</v>
      </c>
      <c r="AE47" s="136" t="str">
        <f t="shared" si="5"/>
        <v>-</v>
      </c>
      <c r="AF47" s="137" t="s">
        <v>4551</v>
      </c>
      <c r="AG47" s="140" t="str">
        <f t="shared" si="8"/>
        <v>1</v>
      </c>
      <c r="AH47" s="141" t="str">
        <f t="shared" si="9"/>
        <v>-</v>
      </c>
      <c r="AI47" s="211" t="s">
        <v>15</v>
      </c>
      <c r="AJ47" s="443" t="s">
        <v>4592</v>
      </c>
      <c r="AK47" s="478" t="str">
        <f t="shared" si="10"/>
        <v>-</v>
      </c>
      <c r="AL47" s="516" t="str">
        <f t="shared" si="11"/>
        <v>-</v>
      </c>
      <c r="AM47" s="432" t="str">
        <f>_xlfn.IFNA(VLOOKUP(O47,Dropdown!$B:$G,6,0),"-")</f>
        <v>PEZA</v>
      </c>
      <c r="AN47" s="433">
        <f>_xlfn.IFNA(VLOOKUP(O47,Dropdown!$B:$H,7,0),"-")</f>
        <v>0.12</v>
      </c>
      <c r="AO47" s="434" t="str">
        <f t="shared" si="12"/>
        <v>USD</v>
      </c>
      <c r="AP47" s="435">
        <f t="shared" si="13"/>
        <v>646</v>
      </c>
      <c r="AQ47" s="436">
        <f t="shared" si="14"/>
        <v>723.5200000000001</v>
      </c>
      <c r="AR47" s="247"/>
      <c r="AS47" s="465" t="s">
        <v>15</v>
      </c>
      <c r="AT47" s="247"/>
      <c r="AU47" s="454" t="str">
        <f t="shared" si="6"/>
        <v>-</v>
      </c>
    </row>
    <row r="48" spans="1:47" s="30" customFormat="1">
      <c r="A48" s="556">
        <v>45</v>
      </c>
      <c r="B48" s="557" t="s">
        <v>267</v>
      </c>
      <c r="C48" s="558" t="str">
        <f t="shared" si="0"/>
        <v>2016</v>
      </c>
      <c r="D48" s="558" t="str">
        <f t="shared" si="1"/>
        <v>Dec</v>
      </c>
      <c r="E48" s="586">
        <v>42726</v>
      </c>
      <c r="F48" s="557" t="s">
        <v>75</v>
      </c>
      <c r="G48" s="557">
        <v>29263</v>
      </c>
      <c r="H48" s="557">
        <v>68922</v>
      </c>
      <c r="I48" s="577">
        <v>68784010</v>
      </c>
      <c r="J48" s="577" t="s">
        <v>15</v>
      </c>
      <c r="K48" s="578" t="str">
        <f t="shared" si="7"/>
        <v>#1130 PP</v>
      </c>
      <c r="L48" s="578" t="s">
        <v>15</v>
      </c>
      <c r="M48" s="578" t="s">
        <v>4869</v>
      </c>
      <c r="N48" s="579" t="s">
        <v>15</v>
      </c>
      <c r="O48" s="578" t="s">
        <v>38</v>
      </c>
      <c r="P48" s="557" t="s">
        <v>15</v>
      </c>
      <c r="Q48" s="557" t="s">
        <v>15</v>
      </c>
      <c r="R48" s="581" t="str">
        <f>IFERROR(VLOOKUP(CONCATENATE(D48,"'",C48),'Monthly Forex'!A:D,4,0),"-")</f>
        <v>-</v>
      </c>
      <c r="S48" s="564" t="s">
        <v>15</v>
      </c>
      <c r="T48" s="582">
        <v>646</v>
      </c>
      <c r="U48" s="583" t="s">
        <v>47</v>
      </c>
      <c r="V48" s="584" t="s">
        <v>49</v>
      </c>
      <c r="W48" s="585" t="s">
        <v>15</v>
      </c>
      <c r="X48" s="569" t="s">
        <v>15</v>
      </c>
      <c r="Y48" s="570" t="s">
        <v>15</v>
      </c>
      <c r="Z48" s="571" t="s">
        <v>15</v>
      </c>
      <c r="AA48" s="557" t="s">
        <v>1856</v>
      </c>
      <c r="AB48" s="139">
        <f t="shared" si="15"/>
        <v>42756</v>
      </c>
      <c r="AC48" s="134">
        <f t="shared" si="3"/>
        <v>42736</v>
      </c>
      <c r="AD48" s="135" t="str">
        <f t="shared" si="4"/>
        <v>-</v>
      </c>
      <c r="AE48" s="136" t="str">
        <f t="shared" si="5"/>
        <v>-</v>
      </c>
      <c r="AF48" s="137" t="s">
        <v>4551</v>
      </c>
      <c r="AG48" s="140" t="str">
        <f t="shared" si="8"/>
        <v>1</v>
      </c>
      <c r="AH48" s="141" t="str">
        <f t="shared" si="9"/>
        <v>-</v>
      </c>
      <c r="AI48" s="211" t="s">
        <v>15</v>
      </c>
      <c r="AJ48" s="443" t="s">
        <v>4592</v>
      </c>
      <c r="AK48" s="478" t="str">
        <f t="shared" si="10"/>
        <v>-</v>
      </c>
      <c r="AL48" s="516" t="str">
        <f t="shared" si="11"/>
        <v>-</v>
      </c>
      <c r="AM48" s="432" t="str">
        <f>_xlfn.IFNA(VLOOKUP(O48,Dropdown!$B:$G,6,0),"-")</f>
        <v>PEZA</v>
      </c>
      <c r="AN48" s="433">
        <f>_xlfn.IFNA(VLOOKUP(O48,Dropdown!$B:$H,7,0),"-")</f>
        <v>0.12</v>
      </c>
      <c r="AO48" s="434" t="str">
        <f t="shared" si="12"/>
        <v>USD</v>
      </c>
      <c r="AP48" s="435">
        <f t="shared" si="13"/>
        <v>646</v>
      </c>
      <c r="AQ48" s="436">
        <f t="shared" si="14"/>
        <v>723.5200000000001</v>
      </c>
      <c r="AR48" s="247"/>
      <c r="AS48" s="465" t="s">
        <v>15</v>
      </c>
      <c r="AT48" s="247"/>
      <c r="AU48" s="454" t="str">
        <f t="shared" si="6"/>
        <v>-</v>
      </c>
    </row>
    <row r="49" spans="1:47" s="30" customFormat="1">
      <c r="A49" s="556">
        <v>46</v>
      </c>
      <c r="B49" s="557" t="s">
        <v>268</v>
      </c>
      <c r="C49" s="558" t="str">
        <f t="shared" si="0"/>
        <v>2016</v>
      </c>
      <c r="D49" s="558" t="str">
        <f t="shared" si="1"/>
        <v>Dec</v>
      </c>
      <c r="E49" s="586">
        <v>42726</v>
      </c>
      <c r="F49" s="557" t="s">
        <v>76</v>
      </c>
      <c r="G49" s="557">
        <v>29264</v>
      </c>
      <c r="H49" s="557">
        <v>68923</v>
      </c>
      <c r="I49" s="577">
        <v>68779017</v>
      </c>
      <c r="J49" s="577" t="s">
        <v>15</v>
      </c>
      <c r="K49" s="578" t="str">
        <f t="shared" si="7"/>
        <v>#1125 CP</v>
      </c>
      <c r="L49" s="578" t="s">
        <v>15</v>
      </c>
      <c r="M49" s="578" t="s">
        <v>4870</v>
      </c>
      <c r="N49" s="579" t="s">
        <v>15</v>
      </c>
      <c r="O49" s="578" t="s">
        <v>38</v>
      </c>
      <c r="P49" s="557" t="s">
        <v>15</v>
      </c>
      <c r="Q49" s="557" t="s">
        <v>15</v>
      </c>
      <c r="R49" s="581" t="str">
        <f>IFERROR(VLOOKUP(CONCATENATE(D49,"'",C49),'Monthly Forex'!A:D,4,0),"-")</f>
        <v>-</v>
      </c>
      <c r="S49" s="564" t="s">
        <v>15</v>
      </c>
      <c r="T49" s="582">
        <v>1558</v>
      </c>
      <c r="U49" s="583" t="s">
        <v>47</v>
      </c>
      <c r="V49" s="584" t="s">
        <v>49</v>
      </c>
      <c r="W49" s="585" t="s">
        <v>15</v>
      </c>
      <c r="X49" s="569" t="s">
        <v>15</v>
      </c>
      <c r="Y49" s="570" t="s">
        <v>15</v>
      </c>
      <c r="Z49" s="571" t="s">
        <v>15</v>
      </c>
      <c r="AA49" s="557" t="s">
        <v>1856</v>
      </c>
      <c r="AB49" s="139">
        <f t="shared" si="15"/>
        <v>42756</v>
      </c>
      <c r="AC49" s="134">
        <f t="shared" si="3"/>
        <v>42736</v>
      </c>
      <c r="AD49" s="135" t="str">
        <f t="shared" si="4"/>
        <v>-</v>
      </c>
      <c r="AE49" s="136" t="str">
        <f t="shared" si="5"/>
        <v>-</v>
      </c>
      <c r="AF49" s="137" t="s">
        <v>4551</v>
      </c>
      <c r="AG49" s="140" t="str">
        <f t="shared" si="8"/>
        <v>1</v>
      </c>
      <c r="AH49" s="141" t="str">
        <f t="shared" si="9"/>
        <v>-</v>
      </c>
      <c r="AI49" s="211" t="s">
        <v>15</v>
      </c>
      <c r="AJ49" s="443" t="s">
        <v>4592</v>
      </c>
      <c r="AK49" s="478" t="str">
        <f t="shared" si="10"/>
        <v>-</v>
      </c>
      <c r="AL49" s="516" t="str">
        <f t="shared" si="11"/>
        <v>-</v>
      </c>
      <c r="AM49" s="432" t="str">
        <f>_xlfn.IFNA(VLOOKUP(O49,Dropdown!$B:$G,6,0),"-")</f>
        <v>PEZA</v>
      </c>
      <c r="AN49" s="433">
        <f>_xlfn.IFNA(VLOOKUP(O49,Dropdown!$B:$H,7,0),"-")</f>
        <v>0.12</v>
      </c>
      <c r="AO49" s="434" t="str">
        <f t="shared" si="12"/>
        <v>USD</v>
      </c>
      <c r="AP49" s="435">
        <f t="shared" si="13"/>
        <v>1558</v>
      </c>
      <c r="AQ49" s="436">
        <f t="shared" si="14"/>
        <v>1744.9600000000003</v>
      </c>
      <c r="AR49" s="247"/>
      <c r="AS49" s="465" t="s">
        <v>15</v>
      </c>
      <c r="AT49" s="247"/>
      <c r="AU49" s="454" t="str">
        <f t="shared" si="6"/>
        <v>-</v>
      </c>
    </row>
    <row r="50" spans="1:47" s="30" customFormat="1">
      <c r="A50" s="556">
        <v>47</v>
      </c>
      <c r="B50" s="557" t="s">
        <v>269</v>
      </c>
      <c r="C50" s="558" t="str">
        <f t="shared" si="0"/>
        <v>2016</v>
      </c>
      <c r="D50" s="558" t="str">
        <f t="shared" si="1"/>
        <v>Dec</v>
      </c>
      <c r="E50" s="586">
        <v>42726</v>
      </c>
      <c r="F50" s="557" t="s">
        <v>77</v>
      </c>
      <c r="G50" s="557">
        <v>29265</v>
      </c>
      <c r="H50" s="557">
        <v>68925</v>
      </c>
      <c r="I50" s="577">
        <v>68780011</v>
      </c>
      <c r="J50" s="577" t="s">
        <v>15</v>
      </c>
      <c r="K50" s="578" t="str">
        <f t="shared" si="7"/>
        <v>#1126 CP</v>
      </c>
      <c r="L50" s="578" t="s">
        <v>15</v>
      </c>
      <c r="M50" s="578" t="s">
        <v>4871</v>
      </c>
      <c r="N50" s="579" t="s">
        <v>15</v>
      </c>
      <c r="O50" s="578" t="s">
        <v>38</v>
      </c>
      <c r="P50" s="557" t="s">
        <v>15</v>
      </c>
      <c r="Q50" s="557" t="s">
        <v>15</v>
      </c>
      <c r="R50" s="581" t="str">
        <f>IFERROR(VLOOKUP(CONCATENATE(D50,"'",C50),'Monthly Forex'!A:D,4,0),"-")</f>
        <v>-</v>
      </c>
      <c r="S50" s="564" t="s">
        <v>15</v>
      </c>
      <c r="T50" s="582">
        <v>1558</v>
      </c>
      <c r="U50" s="583" t="s">
        <v>47</v>
      </c>
      <c r="V50" s="584" t="s">
        <v>49</v>
      </c>
      <c r="W50" s="585" t="s">
        <v>15</v>
      </c>
      <c r="X50" s="569" t="s">
        <v>15</v>
      </c>
      <c r="Y50" s="570" t="s">
        <v>15</v>
      </c>
      <c r="Z50" s="571" t="s">
        <v>15</v>
      </c>
      <c r="AA50" s="557" t="s">
        <v>1856</v>
      </c>
      <c r="AB50" s="139">
        <f t="shared" si="15"/>
        <v>42756</v>
      </c>
      <c r="AC50" s="134">
        <f t="shared" si="3"/>
        <v>42736</v>
      </c>
      <c r="AD50" s="135" t="str">
        <f t="shared" si="4"/>
        <v>-</v>
      </c>
      <c r="AE50" s="136" t="str">
        <f t="shared" si="5"/>
        <v>-</v>
      </c>
      <c r="AF50" s="137" t="s">
        <v>4551</v>
      </c>
      <c r="AG50" s="140" t="str">
        <f t="shared" si="8"/>
        <v>1</v>
      </c>
      <c r="AH50" s="141" t="str">
        <f t="shared" si="9"/>
        <v>-</v>
      </c>
      <c r="AI50" s="211" t="s">
        <v>15</v>
      </c>
      <c r="AJ50" s="443" t="s">
        <v>4592</v>
      </c>
      <c r="AK50" s="478" t="str">
        <f t="shared" si="10"/>
        <v>-</v>
      </c>
      <c r="AL50" s="516" t="str">
        <f t="shared" si="11"/>
        <v>-</v>
      </c>
      <c r="AM50" s="432" t="str">
        <f>_xlfn.IFNA(VLOOKUP(O50,Dropdown!$B:$G,6,0),"-")</f>
        <v>PEZA</v>
      </c>
      <c r="AN50" s="433">
        <f>_xlfn.IFNA(VLOOKUP(O50,Dropdown!$B:$H,7,0),"-")</f>
        <v>0.12</v>
      </c>
      <c r="AO50" s="434" t="str">
        <f t="shared" si="12"/>
        <v>USD</v>
      </c>
      <c r="AP50" s="435">
        <f t="shared" si="13"/>
        <v>1558</v>
      </c>
      <c r="AQ50" s="436">
        <f t="shared" si="14"/>
        <v>1744.9600000000003</v>
      </c>
      <c r="AR50" s="247"/>
      <c r="AS50" s="465" t="s">
        <v>15</v>
      </c>
      <c r="AT50" s="247"/>
      <c r="AU50" s="454" t="str">
        <f t="shared" si="6"/>
        <v>-</v>
      </c>
    </row>
    <row r="51" spans="1:47" s="30" customFormat="1">
      <c r="A51" s="556">
        <v>48</v>
      </c>
      <c r="B51" s="557" t="s">
        <v>270</v>
      </c>
      <c r="C51" s="558" t="str">
        <f t="shared" si="0"/>
        <v>2016</v>
      </c>
      <c r="D51" s="558" t="str">
        <f t="shared" si="1"/>
        <v>Dec</v>
      </c>
      <c r="E51" s="586">
        <v>42726</v>
      </c>
      <c r="F51" s="557" t="s">
        <v>78</v>
      </c>
      <c r="G51" s="557">
        <v>29268</v>
      </c>
      <c r="H51" s="557">
        <v>68926</v>
      </c>
      <c r="I51" s="577">
        <v>67662016</v>
      </c>
      <c r="J51" s="577" t="s">
        <v>15</v>
      </c>
      <c r="K51" s="578" t="str">
        <f t="shared" si="7"/>
        <v>2311-35308-7-0500  #203</v>
      </c>
      <c r="L51" s="578" t="s">
        <v>15</v>
      </c>
      <c r="M51" s="578" t="s">
        <v>389</v>
      </c>
      <c r="N51" s="579" t="s">
        <v>15</v>
      </c>
      <c r="O51" s="578" t="s">
        <v>38</v>
      </c>
      <c r="P51" s="557" t="s">
        <v>15</v>
      </c>
      <c r="Q51" s="557" t="s">
        <v>15</v>
      </c>
      <c r="R51" s="581" t="str">
        <f>IFERROR(VLOOKUP(CONCATENATE(D51,"'",C51),'Monthly Forex'!A:D,4,0),"-")</f>
        <v>-</v>
      </c>
      <c r="S51" s="564" t="s">
        <v>15</v>
      </c>
      <c r="T51" s="582">
        <v>250</v>
      </c>
      <c r="U51" s="583" t="s">
        <v>47</v>
      </c>
      <c r="V51" s="584" t="s">
        <v>49</v>
      </c>
      <c r="W51" s="585" t="s">
        <v>15</v>
      </c>
      <c r="X51" s="569" t="s">
        <v>15</v>
      </c>
      <c r="Y51" s="570" t="s">
        <v>15</v>
      </c>
      <c r="Z51" s="571" t="s">
        <v>15</v>
      </c>
      <c r="AA51" s="557" t="s">
        <v>1856</v>
      </c>
      <c r="AB51" s="139">
        <f t="shared" si="15"/>
        <v>42756</v>
      </c>
      <c r="AC51" s="134">
        <f t="shared" si="3"/>
        <v>42736</v>
      </c>
      <c r="AD51" s="135" t="str">
        <f t="shared" si="4"/>
        <v>-</v>
      </c>
      <c r="AE51" s="136" t="str">
        <f t="shared" si="5"/>
        <v>-</v>
      </c>
      <c r="AF51" s="137" t="s">
        <v>4551</v>
      </c>
      <c r="AG51" s="140" t="str">
        <f t="shared" si="8"/>
        <v>1</v>
      </c>
      <c r="AH51" s="141" t="str">
        <f t="shared" si="9"/>
        <v>-</v>
      </c>
      <c r="AI51" s="211" t="s">
        <v>15</v>
      </c>
      <c r="AJ51" s="443" t="s">
        <v>4592</v>
      </c>
      <c r="AK51" s="478" t="str">
        <f t="shared" si="10"/>
        <v>-</v>
      </c>
      <c r="AL51" s="516" t="str">
        <f t="shared" si="11"/>
        <v>-</v>
      </c>
      <c r="AM51" s="432" t="str">
        <f>_xlfn.IFNA(VLOOKUP(O51,Dropdown!$B:$G,6,0),"-")</f>
        <v>PEZA</v>
      </c>
      <c r="AN51" s="433">
        <f>_xlfn.IFNA(VLOOKUP(O51,Dropdown!$B:$H,7,0),"-")</f>
        <v>0.12</v>
      </c>
      <c r="AO51" s="434" t="str">
        <f t="shared" si="12"/>
        <v>USD</v>
      </c>
      <c r="AP51" s="435">
        <f t="shared" si="13"/>
        <v>250</v>
      </c>
      <c r="AQ51" s="436">
        <f t="shared" si="14"/>
        <v>280</v>
      </c>
      <c r="AR51" s="247"/>
      <c r="AS51" s="465" t="s">
        <v>15</v>
      </c>
      <c r="AT51" s="247"/>
      <c r="AU51" s="454" t="str">
        <f t="shared" si="6"/>
        <v>-</v>
      </c>
    </row>
    <row r="52" spans="1:47" s="30" customFormat="1">
      <c r="A52" s="556">
        <v>49</v>
      </c>
      <c r="B52" s="557" t="s">
        <v>271</v>
      </c>
      <c r="C52" s="558" t="str">
        <f t="shared" si="0"/>
        <v>2016</v>
      </c>
      <c r="D52" s="558" t="str">
        <f t="shared" si="1"/>
        <v>Dec</v>
      </c>
      <c r="E52" s="586">
        <v>42726</v>
      </c>
      <c r="F52" s="557" t="s">
        <v>79</v>
      </c>
      <c r="G52" s="557">
        <v>29269</v>
      </c>
      <c r="H52" s="557">
        <v>68933</v>
      </c>
      <c r="I52" s="577">
        <v>68782015</v>
      </c>
      <c r="J52" s="577" t="s">
        <v>15</v>
      </c>
      <c r="K52" s="578" t="str">
        <f t="shared" si="7"/>
        <v>21-3702011/12-2 #1128 PP</v>
      </c>
      <c r="L52" s="578" t="s">
        <v>15</v>
      </c>
      <c r="M52" s="578" t="s">
        <v>390</v>
      </c>
      <c r="N52" s="579" t="s">
        <v>15</v>
      </c>
      <c r="O52" s="578" t="s">
        <v>38</v>
      </c>
      <c r="P52" s="557" t="s">
        <v>15</v>
      </c>
      <c r="Q52" s="557" t="s">
        <v>15</v>
      </c>
      <c r="R52" s="581" t="str">
        <f>IFERROR(VLOOKUP(CONCATENATE(D52,"'",C52),'Monthly Forex'!A:D,4,0),"-")</f>
        <v>-</v>
      </c>
      <c r="S52" s="564" t="s">
        <v>15</v>
      </c>
      <c r="T52" s="582">
        <v>551</v>
      </c>
      <c r="U52" s="583" t="s">
        <v>47</v>
      </c>
      <c r="V52" s="584" t="s">
        <v>49</v>
      </c>
      <c r="W52" s="585" t="s">
        <v>15</v>
      </c>
      <c r="X52" s="569" t="s">
        <v>15</v>
      </c>
      <c r="Y52" s="570" t="s">
        <v>15</v>
      </c>
      <c r="Z52" s="571" t="s">
        <v>15</v>
      </c>
      <c r="AA52" s="557" t="s">
        <v>1856</v>
      </c>
      <c r="AB52" s="139">
        <f t="shared" si="15"/>
        <v>42756</v>
      </c>
      <c r="AC52" s="134">
        <f t="shared" si="3"/>
        <v>42736</v>
      </c>
      <c r="AD52" s="135" t="str">
        <f t="shared" si="4"/>
        <v>-</v>
      </c>
      <c r="AE52" s="136" t="str">
        <f t="shared" si="5"/>
        <v>-</v>
      </c>
      <c r="AF52" s="137" t="s">
        <v>4551</v>
      </c>
      <c r="AG52" s="140" t="str">
        <f t="shared" si="8"/>
        <v>1</v>
      </c>
      <c r="AH52" s="141" t="str">
        <f t="shared" si="9"/>
        <v>-</v>
      </c>
      <c r="AI52" s="211" t="s">
        <v>15</v>
      </c>
      <c r="AJ52" s="443" t="s">
        <v>4592</v>
      </c>
      <c r="AK52" s="478" t="str">
        <f t="shared" si="10"/>
        <v>-</v>
      </c>
      <c r="AL52" s="516" t="str">
        <f t="shared" si="11"/>
        <v>-</v>
      </c>
      <c r="AM52" s="432" t="str">
        <f>_xlfn.IFNA(VLOOKUP(O52,Dropdown!$B:$G,6,0),"-")</f>
        <v>PEZA</v>
      </c>
      <c r="AN52" s="433">
        <f>_xlfn.IFNA(VLOOKUP(O52,Dropdown!$B:$H,7,0),"-")</f>
        <v>0.12</v>
      </c>
      <c r="AO52" s="434" t="str">
        <f t="shared" si="12"/>
        <v>USD</v>
      </c>
      <c r="AP52" s="435">
        <f t="shared" si="13"/>
        <v>551</v>
      </c>
      <c r="AQ52" s="436">
        <f t="shared" si="14"/>
        <v>617.12</v>
      </c>
      <c r="AR52" s="247"/>
      <c r="AS52" s="465" t="s">
        <v>15</v>
      </c>
      <c r="AT52" s="247"/>
      <c r="AU52" s="454" t="str">
        <f t="shared" si="6"/>
        <v>-</v>
      </c>
    </row>
    <row r="53" spans="1:47" s="30" customFormat="1">
      <c r="A53" s="556">
        <v>50</v>
      </c>
      <c r="B53" s="557" t="s">
        <v>272</v>
      </c>
      <c r="C53" s="558" t="str">
        <f t="shared" si="0"/>
        <v>2017</v>
      </c>
      <c r="D53" s="558" t="str">
        <f t="shared" si="1"/>
        <v>Jan</v>
      </c>
      <c r="E53" s="586">
        <v>42745</v>
      </c>
      <c r="F53" s="557" t="s">
        <v>80</v>
      </c>
      <c r="G53" s="557">
        <v>29270</v>
      </c>
      <c r="H53" s="557">
        <v>68936</v>
      </c>
      <c r="I53" s="577">
        <v>69249019</v>
      </c>
      <c r="J53" s="577" t="s">
        <v>15</v>
      </c>
      <c r="K53" s="578" t="str">
        <f t="shared" si="7"/>
        <v>#1109</v>
      </c>
      <c r="L53" s="578" t="s">
        <v>15</v>
      </c>
      <c r="M53" s="578" t="s">
        <v>4872</v>
      </c>
      <c r="N53" s="579" t="s">
        <v>15</v>
      </c>
      <c r="O53" s="578" t="s">
        <v>38</v>
      </c>
      <c r="P53" s="557" t="s">
        <v>15</v>
      </c>
      <c r="Q53" s="557" t="s">
        <v>15</v>
      </c>
      <c r="R53" s="581" t="str">
        <f>IFERROR(VLOOKUP(CONCATENATE(D53,"'",C53),'Monthly Forex'!A:D,4,0),"-")</f>
        <v>-</v>
      </c>
      <c r="S53" s="564" t="s">
        <v>15</v>
      </c>
      <c r="T53" s="582">
        <v>1455</v>
      </c>
      <c r="U53" s="583" t="s">
        <v>47</v>
      </c>
      <c r="V53" s="584" t="s">
        <v>49</v>
      </c>
      <c r="W53" s="585" t="s">
        <v>15</v>
      </c>
      <c r="X53" s="569" t="s">
        <v>15</v>
      </c>
      <c r="Y53" s="570" t="s">
        <v>15</v>
      </c>
      <c r="Z53" s="571" t="s">
        <v>15</v>
      </c>
      <c r="AA53" s="557" t="s">
        <v>1856</v>
      </c>
      <c r="AB53" s="139">
        <f t="shared" si="15"/>
        <v>42775</v>
      </c>
      <c r="AC53" s="134">
        <f t="shared" si="3"/>
        <v>42767</v>
      </c>
      <c r="AD53" s="135" t="str">
        <f t="shared" si="4"/>
        <v>-</v>
      </c>
      <c r="AE53" s="136" t="str">
        <f t="shared" si="5"/>
        <v>-</v>
      </c>
      <c r="AF53" s="137" t="s">
        <v>4551</v>
      </c>
      <c r="AG53" s="140" t="str">
        <f t="shared" si="8"/>
        <v>1</v>
      </c>
      <c r="AH53" s="141" t="str">
        <f t="shared" si="9"/>
        <v>-</v>
      </c>
      <c r="AI53" s="211" t="s">
        <v>15</v>
      </c>
      <c r="AJ53" s="443" t="s">
        <v>4592</v>
      </c>
      <c r="AK53" s="478" t="str">
        <f t="shared" si="10"/>
        <v>-</v>
      </c>
      <c r="AL53" s="516" t="str">
        <f t="shared" si="11"/>
        <v>-</v>
      </c>
      <c r="AM53" s="432" t="str">
        <f>_xlfn.IFNA(VLOOKUP(O53,Dropdown!$B:$G,6,0),"-")</f>
        <v>PEZA</v>
      </c>
      <c r="AN53" s="433">
        <f>_xlfn.IFNA(VLOOKUP(O53,Dropdown!$B:$H,7,0),"-")</f>
        <v>0.12</v>
      </c>
      <c r="AO53" s="434" t="str">
        <f t="shared" si="12"/>
        <v>USD</v>
      </c>
      <c r="AP53" s="435">
        <f t="shared" si="13"/>
        <v>1455</v>
      </c>
      <c r="AQ53" s="436">
        <f t="shared" si="14"/>
        <v>1629.6000000000001</v>
      </c>
      <c r="AR53" s="247"/>
      <c r="AS53" s="465" t="s">
        <v>15</v>
      </c>
      <c r="AT53" s="247"/>
      <c r="AU53" s="454" t="str">
        <f t="shared" si="6"/>
        <v>-</v>
      </c>
    </row>
    <row r="54" spans="1:47" s="30" customFormat="1">
      <c r="A54" s="556">
        <v>51</v>
      </c>
      <c r="B54" s="557" t="s">
        <v>273</v>
      </c>
      <c r="C54" s="558" t="str">
        <f t="shared" si="0"/>
        <v>2017</v>
      </c>
      <c r="D54" s="558" t="str">
        <f t="shared" si="1"/>
        <v>Jan</v>
      </c>
      <c r="E54" s="586">
        <v>42745</v>
      </c>
      <c r="F54" s="557" t="s">
        <v>81</v>
      </c>
      <c r="G54" s="557">
        <v>29271</v>
      </c>
      <c r="H54" s="557">
        <v>68937</v>
      </c>
      <c r="I54" s="577">
        <v>69250012</v>
      </c>
      <c r="J54" s="577" t="s">
        <v>15</v>
      </c>
      <c r="K54" s="578" t="str">
        <f t="shared" si="7"/>
        <v xml:space="preserve">#1110 </v>
      </c>
      <c r="L54" s="578" t="s">
        <v>15</v>
      </c>
      <c r="M54" s="578" t="s">
        <v>4873</v>
      </c>
      <c r="N54" s="579" t="s">
        <v>15</v>
      </c>
      <c r="O54" s="578" t="s">
        <v>38</v>
      </c>
      <c r="P54" s="557" t="s">
        <v>15</v>
      </c>
      <c r="Q54" s="557" t="s">
        <v>15</v>
      </c>
      <c r="R54" s="581" t="str">
        <f>IFERROR(VLOOKUP(CONCATENATE(D54,"'",C54),'Monthly Forex'!A:D,4,0),"-")</f>
        <v>-</v>
      </c>
      <c r="S54" s="564" t="s">
        <v>15</v>
      </c>
      <c r="T54" s="582">
        <v>970</v>
      </c>
      <c r="U54" s="583" t="s">
        <v>47</v>
      </c>
      <c r="V54" s="584" t="s">
        <v>49</v>
      </c>
      <c r="W54" s="585" t="s">
        <v>15</v>
      </c>
      <c r="X54" s="569" t="s">
        <v>15</v>
      </c>
      <c r="Y54" s="570" t="s">
        <v>15</v>
      </c>
      <c r="Z54" s="571" t="s">
        <v>15</v>
      </c>
      <c r="AA54" s="557" t="s">
        <v>1856</v>
      </c>
      <c r="AB54" s="139">
        <f t="shared" si="15"/>
        <v>42775</v>
      </c>
      <c r="AC54" s="134">
        <f t="shared" si="3"/>
        <v>42767</v>
      </c>
      <c r="AD54" s="135" t="str">
        <f t="shared" si="4"/>
        <v>-</v>
      </c>
      <c r="AE54" s="136" t="str">
        <f t="shared" si="5"/>
        <v>-</v>
      </c>
      <c r="AF54" s="137" t="s">
        <v>4551</v>
      </c>
      <c r="AG54" s="140" t="str">
        <f t="shared" si="8"/>
        <v>1</v>
      </c>
      <c r="AH54" s="141" t="str">
        <f t="shared" si="9"/>
        <v>-</v>
      </c>
      <c r="AI54" s="211" t="s">
        <v>15</v>
      </c>
      <c r="AJ54" s="443" t="s">
        <v>4592</v>
      </c>
      <c r="AK54" s="478" t="str">
        <f t="shared" si="10"/>
        <v>-</v>
      </c>
      <c r="AL54" s="516" t="str">
        <f t="shared" si="11"/>
        <v>-</v>
      </c>
      <c r="AM54" s="432" t="str">
        <f>_xlfn.IFNA(VLOOKUP(O54,Dropdown!$B:$G,6,0),"-")</f>
        <v>PEZA</v>
      </c>
      <c r="AN54" s="433">
        <f>_xlfn.IFNA(VLOOKUP(O54,Dropdown!$B:$H,7,0),"-")</f>
        <v>0.12</v>
      </c>
      <c r="AO54" s="434" t="str">
        <f t="shared" si="12"/>
        <v>USD</v>
      </c>
      <c r="AP54" s="435">
        <f t="shared" si="13"/>
        <v>970</v>
      </c>
      <c r="AQ54" s="436">
        <f t="shared" si="14"/>
        <v>1086.4000000000001</v>
      </c>
      <c r="AR54" s="247"/>
      <c r="AS54" s="465" t="s">
        <v>15</v>
      </c>
      <c r="AT54" s="247"/>
      <c r="AU54" s="454" t="str">
        <f t="shared" si="6"/>
        <v>-</v>
      </c>
    </row>
    <row r="55" spans="1:47" s="30" customFormat="1">
      <c r="A55" s="556">
        <v>52</v>
      </c>
      <c r="B55" s="557" t="s">
        <v>274</v>
      </c>
      <c r="C55" s="558" t="str">
        <f t="shared" si="0"/>
        <v>2017</v>
      </c>
      <c r="D55" s="558" t="str">
        <f t="shared" si="1"/>
        <v>Jan</v>
      </c>
      <c r="E55" s="586">
        <v>42745</v>
      </c>
      <c r="F55" s="557" t="s">
        <v>82</v>
      </c>
      <c r="G55" s="557">
        <v>29272</v>
      </c>
      <c r="H55" s="557">
        <v>68939</v>
      </c>
      <c r="I55" s="577">
        <v>69251010</v>
      </c>
      <c r="J55" s="577" t="s">
        <v>15</v>
      </c>
      <c r="K55" s="578" t="str">
        <f t="shared" si="7"/>
        <v>#1112</v>
      </c>
      <c r="L55" s="578" t="s">
        <v>15</v>
      </c>
      <c r="M55" s="578" t="s">
        <v>4874</v>
      </c>
      <c r="N55" s="579" t="s">
        <v>15</v>
      </c>
      <c r="O55" s="578" t="s">
        <v>38</v>
      </c>
      <c r="P55" s="557" t="s">
        <v>15</v>
      </c>
      <c r="Q55" s="557" t="s">
        <v>15</v>
      </c>
      <c r="R55" s="581" t="str">
        <f>IFERROR(VLOOKUP(CONCATENATE(D55,"'",C55),'Monthly Forex'!A:D,4,0),"-")</f>
        <v>-</v>
      </c>
      <c r="S55" s="564" t="s">
        <v>15</v>
      </c>
      <c r="T55" s="582">
        <v>195</v>
      </c>
      <c r="U55" s="583" t="s">
        <v>47</v>
      </c>
      <c r="V55" s="584" t="s">
        <v>49</v>
      </c>
      <c r="W55" s="585" t="s">
        <v>15</v>
      </c>
      <c r="X55" s="569" t="s">
        <v>15</v>
      </c>
      <c r="Y55" s="570" t="s">
        <v>15</v>
      </c>
      <c r="Z55" s="571" t="s">
        <v>15</v>
      </c>
      <c r="AA55" s="557" t="s">
        <v>1856</v>
      </c>
      <c r="AB55" s="139">
        <f t="shared" si="15"/>
        <v>42775</v>
      </c>
      <c r="AC55" s="134">
        <f t="shared" si="3"/>
        <v>42767</v>
      </c>
      <c r="AD55" s="135" t="str">
        <f t="shared" si="4"/>
        <v>-</v>
      </c>
      <c r="AE55" s="136" t="str">
        <f t="shared" si="5"/>
        <v>-</v>
      </c>
      <c r="AF55" s="137" t="s">
        <v>4551</v>
      </c>
      <c r="AG55" s="140" t="str">
        <f t="shared" si="8"/>
        <v>1</v>
      </c>
      <c r="AH55" s="141" t="str">
        <f t="shared" si="9"/>
        <v>-</v>
      </c>
      <c r="AI55" s="211" t="s">
        <v>15</v>
      </c>
      <c r="AJ55" s="443" t="s">
        <v>4592</v>
      </c>
      <c r="AK55" s="478" t="str">
        <f t="shared" si="10"/>
        <v>-</v>
      </c>
      <c r="AL55" s="516" t="str">
        <f t="shared" si="11"/>
        <v>-</v>
      </c>
      <c r="AM55" s="432" t="str">
        <f>_xlfn.IFNA(VLOOKUP(O55,Dropdown!$B:$G,6,0),"-")</f>
        <v>PEZA</v>
      </c>
      <c r="AN55" s="433">
        <f>_xlfn.IFNA(VLOOKUP(O55,Dropdown!$B:$H,7,0),"-")</f>
        <v>0.12</v>
      </c>
      <c r="AO55" s="434" t="str">
        <f t="shared" si="12"/>
        <v>USD</v>
      </c>
      <c r="AP55" s="435">
        <f t="shared" si="13"/>
        <v>195</v>
      </c>
      <c r="AQ55" s="436">
        <f t="shared" si="14"/>
        <v>218.40000000000003</v>
      </c>
      <c r="AR55" s="247"/>
      <c r="AS55" s="465" t="s">
        <v>15</v>
      </c>
      <c r="AT55" s="247"/>
      <c r="AU55" s="454" t="str">
        <f t="shared" si="6"/>
        <v>-</v>
      </c>
    </row>
    <row r="56" spans="1:47" s="30" customFormat="1">
      <c r="A56" s="556">
        <v>53</v>
      </c>
      <c r="B56" s="557" t="s">
        <v>275</v>
      </c>
      <c r="C56" s="558" t="str">
        <f t="shared" si="0"/>
        <v>2017</v>
      </c>
      <c r="D56" s="558" t="str">
        <f t="shared" si="1"/>
        <v>Jan</v>
      </c>
      <c r="E56" s="586">
        <v>42753</v>
      </c>
      <c r="F56" s="557">
        <v>95770</v>
      </c>
      <c r="G56" s="557">
        <v>29273</v>
      </c>
      <c r="H56" s="557">
        <v>69369</v>
      </c>
      <c r="I56" s="577">
        <v>68631019</v>
      </c>
      <c r="J56" s="577" t="s">
        <v>15</v>
      </c>
      <c r="K56" s="578" t="str">
        <f t="shared" si="7"/>
        <v>JNL-750 IL DRAWING</v>
      </c>
      <c r="L56" s="578" t="s">
        <v>15</v>
      </c>
      <c r="M56" s="578" t="s">
        <v>391</v>
      </c>
      <c r="N56" s="579" t="s">
        <v>15</v>
      </c>
      <c r="O56" s="578" t="s">
        <v>34</v>
      </c>
      <c r="P56" s="557" t="s">
        <v>15</v>
      </c>
      <c r="Q56" s="557" t="s">
        <v>15</v>
      </c>
      <c r="R56" s="581" t="str">
        <f>IFERROR(VLOOKUP(CONCATENATE(D56,"'",C56),'Monthly Forex'!A:D,4,0),"-")</f>
        <v>-</v>
      </c>
      <c r="S56" s="564" t="s">
        <v>15</v>
      </c>
      <c r="T56" s="582">
        <v>1750</v>
      </c>
      <c r="U56" s="583" t="s">
        <v>47</v>
      </c>
      <c r="V56" s="584" t="s">
        <v>49</v>
      </c>
      <c r="W56" s="585" t="s">
        <v>15</v>
      </c>
      <c r="X56" s="569" t="s">
        <v>2769</v>
      </c>
      <c r="Y56" s="570" t="s">
        <v>15</v>
      </c>
      <c r="Z56" s="571" t="s">
        <v>15</v>
      </c>
      <c r="AA56" s="557" t="s">
        <v>1856</v>
      </c>
      <c r="AB56" s="139">
        <f t="shared" si="15"/>
        <v>42783</v>
      </c>
      <c r="AC56" s="134">
        <f t="shared" si="3"/>
        <v>42767</v>
      </c>
      <c r="AD56" s="135" t="str">
        <f t="shared" si="4"/>
        <v>-</v>
      </c>
      <c r="AE56" s="136" t="str">
        <f t="shared" si="5"/>
        <v>-</v>
      </c>
      <c r="AF56" s="137" t="s">
        <v>4551</v>
      </c>
      <c r="AG56" s="140" t="str">
        <f t="shared" si="8"/>
        <v>1</v>
      </c>
      <c r="AH56" s="141" t="str">
        <f t="shared" si="9"/>
        <v>-</v>
      </c>
      <c r="AI56" s="211" t="s">
        <v>15</v>
      </c>
      <c r="AJ56" s="443" t="s">
        <v>4592</v>
      </c>
      <c r="AK56" s="478" t="str">
        <f t="shared" si="10"/>
        <v>-</v>
      </c>
      <c r="AL56" s="516" t="str">
        <f t="shared" si="11"/>
        <v>-</v>
      </c>
      <c r="AM56" s="432" t="str">
        <f>_xlfn.IFNA(VLOOKUP(O56,Dropdown!$B:$G,6,0),"-")</f>
        <v>PEZA</v>
      </c>
      <c r="AN56" s="433">
        <f>_xlfn.IFNA(VLOOKUP(O56,Dropdown!$B:$H,7,0),"-")</f>
        <v>0.12</v>
      </c>
      <c r="AO56" s="434" t="str">
        <f t="shared" si="12"/>
        <v>USD</v>
      </c>
      <c r="AP56" s="435">
        <f t="shared" si="13"/>
        <v>1750</v>
      </c>
      <c r="AQ56" s="436">
        <f t="shared" si="14"/>
        <v>1960.0000000000002</v>
      </c>
      <c r="AR56" s="247"/>
      <c r="AS56" s="465" t="s">
        <v>15</v>
      </c>
      <c r="AT56" s="247"/>
      <c r="AU56" s="454" t="str">
        <f t="shared" si="6"/>
        <v>-</v>
      </c>
    </row>
    <row r="57" spans="1:47" s="30" customFormat="1">
      <c r="A57" s="556">
        <v>54</v>
      </c>
      <c r="B57" s="557" t="s">
        <v>275</v>
      </c>
      <c r="C57" s="558" t="str">
        <f t="shared" si="0"/>
        <v>2017</v>
      </c>
      <c r="D57" s="558" t="str">
        <f t="shared" si="1"/>
        <v>Jan</v>
      </c>
      <c r="E57" s="586">
        <v>42753</v>
      </c>
      <c r="F57" s="557" t="s">
        <v>83</v>
      </c>
      <c r="G57" s="557" t="s">
        <v>199</v>
      </c>
      <c r="H57" s="557">
        <v>69370</v>
      </c>
      <c r="I57" s="577" t="s">
        <v>15</v>
      </c>
      <c r="J57" s="577" t="s">
        <v>15</v>
      </c>
      <c r="K57" s="578" t="str">
        <f t="shared" si="7"/>
        <v>JNL-750 IL DRAWING</v>
      </c>
      <c r="L57" s="578" t="s">
        <v>15</v>
      </c>
      <c r="M57" s="578" t="s">
        <v>391</v>
      </c>
      <c r="N57" s="579" t="s">
        <v>15</v>
      </c>
      <c r="O57" s="578" t="s">
        <v>34</v>
      </c>
      <c r="P57" s="557" t="s">
        <v>15</v>
      </c>
      <c r="Q57" s="557" t="s">
        <v>15</v>
      </c>
      <c r="R57" s="581" t="str">
        <f>IFERROR(VLOOKUP(CONCATENATE(D57,"'",C57),'Monthly Forex'!A:D,4,0),"-")</f>
        <v>-</v>
      </c>
      <c r="S57" s="564" t="s">
        <v>15</v>
      </c>
      <c r="T57" s="582" t="s">
        <v>15</v>
      </c>
      <c r="U57" s="583" t="s">
        <v>47</v>
      </c>
      <c r="V57" s="584" t="s">
        <v>49</v>
      </c>
      <c r="W57" s="585" t="s">
        <v>15</v>
      </c>
      <c r="X57" s="569" t="s">
        <v>2769</v>
      </c>
      <c r="Y57" s="570" t="s">
        <v>15</v>
      </c>
      <c r="Z57" s="571" t="s">
        <v>15</v>
      </c>
      <c r="AA57" s="557" t="s">
        <v>1856</v>
      </c>
      <c r="AB57" s="139">
        <f t="shared" si="15"/>
        <v>42783</v>
      </c>
      <c r="AC57" s="134">
        <f t="shared" si="3"/>
        <v>42767</v>
      </c>
      <c r="AD57" s="135" t="str">
        <f t="shared" si="4"/>
        <v>-</v>
      </c>
      <c r="AE57" s="136" t="str">
        <f t="shared" si="5"/>
        <v>-</v>
      </c>
      <c r="AF57" s="137" t="s">
        <v>4551</v>
      </c>
      <c r="AG57" s="140" t="str">
        <f t="shared" si="8"/>
        <v>1</v>
      </c>
      <c r="AH57" s="141" t="str">
        <f t="shared" si="9"/>
        <v>-</v>
      </c>
      <c r="AI57" s="211" t="s">
        <v>15</v>
      </c>
      <c r="AJ57" s="443" t="s">
        <v>4592</v>
      </c>
      <c r="AK57" s="478" t="str">
        <f t="shared" si="10"/>
        <v>-</v>
      </c>
      <c r="AL57" s="516" t="str">
        <f t="shared" si="11"/>
        <v>-</v>
      </c>
      <c r="AM57" s="432" t="str">
        <f>_xlfn.IFNA(VLOOKUP(O57,Dropdown!$B:$G,6,0),"-")</f>
        <v>PEZA</v>
      </c>
      <c r="AN57" s="433">
        <f>_xlfn.IFNA(VLOOKUP(O57,Dropdown!$B:$H,7,0),"-")</f>
        <v>0.12</v>
      </c>
      <c r="AO57" s="434" t="str">
        <f t="shared" si="12"/>
        <v>USD</v>
      </c>
      <c r="AP57" s="435" t="str">
        <f t="shared" si="13"/>
        <v>-</v>
      </c>
      <c r="AQ57" s="438" t="str">
        <f t="shared" si="14"/>
        <v>-</v>
      </c>
      <c r="AR57" s="452"/>
      <c r="AS57" s="465" t="s">
        <v>15</v>
      </c>
      <c r="AT57" s="452"/>
      <c r="AU57" s="454" t="str">
        <f t="shared" si="6"/>
        <v>-</v>
      </c>
    </row>
    <row r="58" spans="1:47" s="30" customFormat="1">
      <c r="A58" s="556">
        <v>55</v>
      </c>
      <c r="B58" s="557" t="s">
        <v>275</v>
      </c>
      <c r="C58" s="558" t="str">
        <f t="shared" si="0"/>
        <v>2017</v>
      </c>
      <c r="D58" s="558" t="str">
        <f t="shared" si="1"/>
        <v>Jan</v>
      </c>
      <c r="E58" s="586">
        <v>42753</v>
      </c>
      <c r="F58" s="557" t="s">
        <v>84</v>
      </c>
      <c r="G58" s="557" t="s">
        <v>200</v>
      </c>
      <c r="H58" s="557">
        <v>69371</v>
      </c>
      <c r="I58" s="577" t="s">
        <v>15</v>
      </c>
      <c r="J58" s="577" t="s">
        <v>15</v>
      </c>
      <c r="K58" s="578" t="str">
        <f t="shared" si="7"/>
        <v>JNL-750 IL DRAWING</v>
      </c>
      <c r="L58" s="578" t="s">
        <v>15</v>
      </c>
      <c r="M58" s="578" t="s">
        <v>391</v>
      </c>
      <c r="N58" s="579" t="s">
        <v>15</v>
      </c>
      <c r="O58" s="578" t="s">
        <v>34</v>
      </c>
      <c r="P58" s="557" t="s">
        <v>15</v>
      </c>
      <c r="Q58" s="557" t="s">
        <v>15</v>
      </c>
      <c r="R58" s="581" t="str">
        <f>IFERROR(VLOOKUP(CONCATENATE(D58,"'",C58),'Monthly Forex'!A:D,4,0),"-")</f>
        <v>-</v>
      </c>
      <c r="S58" s="564" t="s">
        <v>15</v>
      </c>
      <c r="T58" s="582" t="s">
        <v>15</v>
      </c>
      <c r="U58" s="583" t="s">
        <v>47</v>
      </c>
      <c r="V58" s="584" t="s">
        <v>49</v>
      </c>
      <c r="W58" s="585" t="s">
        <v>15</v>
      </c>
      <c r="X58" s="569" t="s">
        <v>2769</v>
      </c>
      <c r="Y58" s="570" t="s">
        <v>15</v>
      </c>
      <c r="Z58" s="571" t="s">
        <v>15</v>
      </c>
      <c r="AA58" s="557" t="s">
        <v>1856</v>
      </c>
      <c r="AB58" s="139">
        <f t="shared" si="15"/>
        <v>42783</v>
      </c>
      <c r="AC58" s="134">
        <f t="shared" si="3"/>
        <v>42767</v>
      </c>
      <c r="AD58" s="135" t="str">
        <f t="shared" si="4"/>
        <v>-</v>
      </c>
      <c r="AE58" s="136" t="str">
        <f t="shared" si="5"/>
        <v>-</v>
      </c>
      <c r="AF58" s="137" t="s">
        <v>4551</v>
      </c>
      <c r="AG58" s="140" t="str">
        <f t="shared" si="8"/>
        <v>1</v>
      </c>
      <c r="AH58" s="141" t="str">
        <f t="shared" si="9"/>
        <v>-</v>
      </c>
      <c r="AI58" s="211" t="s">
        <v>15</v>
      </c>
      <c r="AJ58" s="443" t="s">
        <v>4592</v>
      </c>
      <c r="AK58" s="478" t="str">
        <f t="shared" si="10"/>
        <v>-</v>
      </c>
      <c r="AL58" s="516" t="str">
        <f t="shared" si="11"/>
        <v>-</v>
      </c>
      <c r="AM58" s="432" t="str">
        <f>_xlfn.IFNA(VLOOKUP(O58,Dropdown!$B:$G,6,0),"-")</f>
        <v>PEZA</v>
      </c>
      <c r="AN58" s="433">
        <f>_xlfn.IFNA(VLOOKUP(O58,Dropdown!$B:$H,7,0),"-")</f>
        <v>0.12</v>
      </c>
      <c r="AO58" s="434" t="str">
        <f t="shared" si="12"/>
        <v>USD</v>
      </c>
      <c r="AP58" s="435" t="str">
        <f t="shared" si="13"/>
        <v>-</v>
      </c>
      <c r="AQ58" s="438" t="str">
        <f t="shared" si="14"/>
        <v>-</v>
      </c>
      <c r="AR58" s="452"/>
      <c r="AS58" s="465" t="s">
        <v>15</v>
      </c>
      <c r="AT58" s="452"/>
      <c r="AU58" s="454" t="str">
        <f t="shared" si="6"/>
        <v>-</v>
      </c>
    </row>
    <row r="59" spans="1:47" s="30" customFormat="1">
      <c r="A59" s="556">
        <v>56</v>
      </c>
      <c r="B59" s="557" t="s">
        <v>276</v>
      </c>
      <c r="C59" s="558" t="str">
        <f t="shared" si="0"/>
        <v>2017</v>
      </c>
      <c r="D59" s="558" t="str">
        <f t="shared" si="1"/>
        <v>Jan</v>
      </c>
      <c r="E59" s="586">
        <v>42753</v>
      </c>
      <c r="F59" s="557" t="s">
        <v>85</v>
      </c>
      <c r="G59" s="557">
        <v>29274</v>
      </c>
      <c r="H59" s="557">
        <v>69384</v>
      </c>
      <c r="I59" s="577">
        <v>68633013</v>
      </c>
      <c r="J59" s="577" t="s">
        <v>15</v>
      </c>
      <c r="K59" s="578" t="str">
        <f t="shared" si="7"/>
        <v xml:space="preserve"> JNL-750 IL BODYSPINNING</v>
      </c>
      <c r="L59" s="578" t="s">
        <v>15</v>
      </c>
      <c r="M59" s="578" t="s">
        <v>392</v>
      </c>
      <c r="N59" s="579" t="s">
        <v>15</v>
      </c>
      <c r="O59" s="578" t="s">
        <v>34</v>
      </c>
      <c r="P59" s="557" t="s">
        <v>15</v>
      </c>
      <c r="Q59" s="557" t="s">
        <v>15</v>
      </c>
      <c r="R59" s="581" t="str">
        <f>IFERROR(VLOOKUP(CONCATENATE(D59,"'",C59),'Monthly Forex'!A:D,4,0),"-")</f>
        <v>-</v>
      </c>
      <c r="S59" s="564" t="s">
        <v>15</v>
      </c>
      <c r="T59" s="582">
        <v>730</v>
      </c>
      <c r="U59" s="583" t="s">
        <v>47</v>
      </c>
      <c r="V59" s="584" t="s">
        <v>49</v>
      </c>
      <c r="W59" s="585" t="s">
        <v>15</v>
      </c>
      <c r="X59" s="569" t="s">
        <v>2769</v>
      </c>
      <c r="Y59" s="570" t="s">
        <v>15</v>
      </c>
      <c r="Z59" s="571" t="s">
        <v>15</v>
      </c>
      <c r="AA59" s="557" t="s">
        <v>1856</v>
      </c>
      <c r="AB59" s="139">
        <f t="shared" si="15"/>
        <v>42783</v>
      </c>
      <c r="AC59" s="134">
        <f t="shared" si="3"/>
        <v>42767</v>
      </c>
      <c r="AD59" s="135" t="str">
        <f t="shared" si="4"/>
        <v>-</v>
      </c>
      <c r="AE59" s="136" t="str">
        <f t="shared" si="5"/>
        <v>-</v>
      </c>
      <c r="AF59" s="137" t="s">
        <v>4551</v>
      </c>
      <c r="AG59" s="140" t="str">
        <f t="shared" si="8"/>
        <v>1</v>
      </c>
      <c r="AH59" s="141" t="str">
        <f t="shared" si="9"/>
        <v>-</v>
      </c>
      <c r="AI59" s="211" t="s">
        <v>15</v>
      </c>
      <c r="AJ59" s="443" t="s">
        <v>4592</v>
      </c>
      <c r="AK59" s="478" t="str">
        <f t="shared" si="10"/>
        <v>-</v>
      </c>
      <c r="AL59" s="516" t="str">
        <f t="shared" si="11"/>
        <v>-</v>
      </c>
      <c r="AM59" s="432" t="str">
        <f>_xlfn.IFNA(VLOOKUP(O59,Dropdown!$B:$G,6,0),"-")</f>
        <v>PEZA</v>
      </c>
      <c r="AN59" s="433">
        <f>_xlfn.IFNA(VLOOKUP(O59,Dropdown!$B:$H,7,0),"-")</f>
        <v>0.12</v>
      </c>
      <c r="AO59" s="434" t="str">
        <f t="shared" si="12"/>
        <v>USD</v>
      </c>
      <c r="AP59" s="435">
        <f t="shared" si="13"/>
        <v>730</v>
      </c>
      <c r="AQ59" s="436">
        <f t="shared" si="14"/>
        <v>817.6</v>
      </c>
      <c r="AR59" s="247"/>
      <c r="AS59" s="465" t="s">
        <v>15</v>
      </c>
      <c r="AT59" s="247"/>
      <c r="AU59" s="454" t="str">
        <f t="shared" si="6"/>
        <v>-</v>
      </c>
    </row>
    <row r="60" spans="1:47" s="30" customFormat="1">
      <c r="A60" s="556">
        <v>57</v>
      </c>
      <c r="B60" s="557" t="s">
        <v>276</v>
      </c>
      <c r="C60" s="558" t="str">
        <f t="shared" si="0"/>
        <v>2017</v>
      </c>
      <c r="D60" s="558" t="str">
        <f t="shared" si="1"/>
        <v>Jan</v>
      </c>
      <c r="E60" s="586">
        <v>42753</v>
      </c>
      <c r="F60" s="557" t="s">
        <v>86</v>
      </c>
      <c r="G60" s="557" t="s">
        <v>201</v>
      </c>
      <c r="H60" s="557">
        <v>69385</v>
      </c>
      <c r="I60" s="577" t="s">
        <v>15</v>
      </c>
      <c r="J60" s="577" t="s">
        <v>15</v>
      </c>
      <c r="K60" s="578" t="str">
        <f t="shared" si="7"/>
        <v xml:space="preserve"> JNL-750 IL BODYSPINNING</v>
      </c>
      <c r="L60" s="578" t="s">
        <v>15</v>
      </c>
      <c r="M60" s="578" t="s">
        <v>392</v>
      </c>
      <c r="N60" s="579" t="s">
        <v>15</v>
      </c>
      <c r="O60" s="578" t="s">
        <v>34</v>
      </c>
      <c r="P60" s="557" t="s">
        <v>15</v>
      </c>
      <c r="Q60" s="557" t="s">
        <v>15</v>
      </c>
      <c r="R60" s="581" t="str">
        <f>IFERROR(VLOOKUP(CONCATENATE(D60,"'",C60),'Monthly Forex'!A:D,4,0),"-")</f>
        <v>-</v>
      </c>
      <c r="S60" s="564" t="s">
        <v>15</v>
      </c>
      <c r="T60" s="582" t="s">
        <v>15</v>
      </c>
      <c r="U60" s="583" t="s">
        <v>47</v>
      </c>
      <c r="V60" s="584" t="s">
        <v>49</v>
      </c>
      <c r="W60" s="585" t="s">
        <v>15</v>
      </c>
      <c r="X60" s="569" t="s">
        <v>2769</v>
      </c>
      <c r="Y60" s="570" t="s">
        <v>15</v>
      </c>
      <c r="Z60" s="571" t="s">
        <v>15</v>
      </c>
      <c r="AA60" s="557" t="s">
        <v>1856</v>
      </c>
      <c r="AB60" s="139">
        <f t="shared" si="15"/>
        <v>42783</v>
      </c>
      <c r="AC60" s="134">
        <f t="shared" si="3"/>
        <v>42767</v>
      </c>
      <c r="AD60" s="135" t="str">
        <f t="shared" si="4"/>
        <v>-</v>
      </c>
      <c r="AE60" s="136" t="str">
        <f t="shared" si="5"/>
        <v>-</v>
      </c>
      <c r="AF60" s="137" t="s">
        <v>4551</v>
      </c>
      <c r="AG60" s="140" t="str">
        <f t="shared" si="8"/>
        <v>1</v>
      </c>
      <c r="AH60" s="141" t="str">
        <f t="shared" si="9"/>
        <v>-</v>
      </c>
      <c r="AI60" s="211" t="s">
        <v>15</v>
      </c>
      <c r="AJ60" s="443" t="s">
        <v>4592</v>
      </c>
      <c r="AK60" s="478" t="str">
        <f t="shared" si="10"/>
        <v>-</v>
      </c>
      <c r="AL60" s="516" t="str">
        <f t="shared" si="11"/>
        <v>-</v>
      </c>
      <c r="AM60" s="432" t="str">
        <f>_xlfn.IFNA(VLOOKUP(O60,Dropdown!$B:$G,6,0),"-")</f>
        <v>PEZA</v>
      </c>
      <c r="AN60" s="433">
        <f>_xlfn.IFNA(VLOOKUP(O60,Dropdown!$B:$H,7,0),"-")</f>
        <v>0.12</v>
      </c>
      <c r="AO60" s="434" t="str">
        <f t="shared" si="12"/>
        <v>USD</v>
      </c>
      <c r="AP60" s="435" t="str">
        <f t="shared" si="13"/>
        <v>-</v>
      </c>
      <c r="AQ60" s="438" t="str">
        <f t="shared" si="14"/>
        <v>-</v>
      </c>
      <c r="AR60" s="452"/>
      <c r="AS60" s="465" t="s">
        <v>15</v>
      </c>
      <c r="AT60" s="452"/>
      <c r="AU60" s="454" t="str">
        <f t="shared" si="6"/>
        <v>-</v>
      </c>
    </row>
    <row r="61" spans="1:47" s="30" customFormat="1">
      <c r="A61" s="556">
        <v>58</v>
      </c>
      <c r="B61" s="557" t="s">
        <v>276</v>
      </c>
      <c r="C61" s="558" t="str">
        <f t="shared" si="0"/>
        <v>2017</v>
      </c>
      <c r="D61" s="558" t="str">
        <f t="shared" si="1"/>
        <v>Jan</v>
      </c>
      <c r="E61" s="586">
        <v>42753</v>
      </c>
      <c r="F61" s="557" t="s">
        <v>87</v>
      </c>
      <c r="G61" s="557" t="s">
        <v>202</v>
      </c>
      <c r="H61" s="557">
        <v>69386</v>
      </c>
      <c r="I61" s="577" t="s">
        <v>15</v>
      </c>
      <c r="J61" s="577" t="s">
        <v>15</v>
      </c>
      <c r="K61" s="578" t="str">
        <f t="shared" si="7"/>
        <v xml:space="preserve"> JNL-750 IL BODYSPINNING</v>
      </c>
      <c r="L61" s="578" t="s">
        <v>15</v>
      </c>
      <c r="M61" s="578" t="s">
        <v>392</v>
      </c>
      <c r="N61" s="579" t="s">
        <v>15</v>
      </c>
      <c r="O61" s="578" t="s">
        <v>34</v>
      </c>
      <c r="P61" s="557" t="s">
        <v>15</v>
      </c>
      <c r="Q61" s="557" t="s">
        <v>15</v>
      </c>
      <c r="R61" s="581" t="str">
        <f>IFERROR(VLOOKUP(CONCATENATE(D61,"'",C61),'Monthly Forex'!A:D,4,0),"-")</f>
        <v>-</v>
      </c>
      <c r="S61" s="564" t="s">
        <v>15</v>
      </c>
      <c r="T61" s="582" t="s">
        <v>15</v>
      </c>
      <c r="U61" s="583" t="s">
        <v>47</v>
      </c>
      <c r="V61" s="584" t="s">
        <v>49</v>
      </c>
      <c r="W61" s="585" t="s">
        <v>15</v>
      </c>
      <c r="X61" s="569" t="s">
        <v>2769</v>
      </c>
      <c r="Y61" s="570" t="s">
        <v>15</v>
      </c>
      <c r="Z61" s="571" t="s">
        <v>15</v>
      </c>
      <c r="AA61" s="557" t="s">
        <v>1856</v>
      </c>
      <c r="AB61" s="139">
        <f t="shared" si="15"/>
        <v>42783</v>
      </c>
      <c r="AC61" s="134">
        <f t="shared" si="3"/>
        <v>42767</v>
      </c>
      <c r="AD61" s="135" t="str">
        <f t="shared" si="4"/>
        <v>-</v>
      </c>
      <c r="AE61" s="136" t="str">
        <f t="shared" si="5"/>
        <v>-</v>
      </c>
      <c r="AF61" s="137" t="s">
        <v>4551</v>
      </c>
      <c r="AG61" s="140" t="str">
        <f t="shared" si="8"/>
        <v>1</v>
      </c>
      <c r="AH61" s="141" t="str">
        <f t="shared" si="9"/>
        <v>-</v>
      </c>
      <c r="AI61" s="211" t="s">
        <v>15</v>
      </c>
      <c r="AJ61" s="443" t="s">
        <v>4592</v>
      </c>
      <c r="AK61" s="478" t="str">
        <f t="shared" si="10"/>
        <v>-</v>
      </c>
      <c r="AL61" s="516" t="str">
        <f t="shared" si="11"/>
        <v>-</v>
      </c>
      <c r="AM61" s="432" t="str">
        <f>_xlfn.IFNA(VLOOKUP(O61,Dropdown!$B:$G,6,0),"-")</f>
        <v>PEZA</v>
      </c>
      <c r="AN61" s="433">
        <f>_xlfn.IFNA(VLOOKUP(O61,Dropdown!$B:$H,7,0),"-")</f>
        <v>0.12</v>
      </c>
      <c r="AO61" s="434" t="str">
        <f t="shared" si="12"/>
        <v>USD</v>
      </c>
      <c r="AP61" s="435" t="str">
        <f t="shared" si="13"/>
        <v>-</v>
      </c>
      <c r="AQ61" s="438" t="str">
        <f t="shared" si="14"/>
        <v>-</v>
      </c>
      <c r="AR61" s="452"/>
      <c r="AS61" s="465" t="s">
        <v>15</v>
      </c>
      <c r="AT61" s="452"/>
      <c r="AU61" s="454" t="str">
        <f t="shared" si="6"/>
        <v>-</v>
      </c>
    </row>
    <row r="62" spans="1:47" s="30" customFormat="1">
      <c r="A62" s="556">
        <v>59</v>
      </c>
      <c r="B62" s="557" t="s">
        <v>277</v>
      </c>
      <c r="C62" s="558" t="str">
        <f t="shared" si="0"/>
        <v>2017</v>
      </c>
      <c r="D62" s="558" t="str">
        <f t="shared" si="1"/>
        <v>Jan</v>
      </c>
      <c r="E62" s="586">
        <v>42753</v>
      </c>
      <c r="F62" s="557" t="s">
        <v>88</v>
      </c>
      <c r="G62" s="557">
        <v>29275</v>
      </c>
      <c r="H62" s="557">
        <v>69438</v>
      </c>
      <c r="I62" s="577">
        <v>68634011</v>
      </c>
      <c r="J62" s="577" t="s">
        <v>15</v>
      </c>
      <c r="K62" s="578" t="str">
        <f t="shared" si="7"/>
        <v>JNL-750 OL 1ST DRAWING</v>
      </c>
      <c r="L62" s="578" t="s">
        <v>15</v>
      </c>
      <c r="M62" s="578" t="s">
        <v>393</v>
      </c>
      <c r="N62" s="579" t="s">
        <v>15</v>
      </c>
      <c r="O62" s="578" t="s">
        <v>34</v>
      </c>
      <c r="P62" s="557" t="s">
        <v>15</v>
      </c>
      <c r="Q62" s="557" t="s">
        <v>15</v>
      </c>
      <c r="R62" s="581" t="str">
        <f>IFERROR(VLOOKUP(CONCATENATE(D62,"'",C62),'Monthly Forex'!A:D,4,0),"-")</f>
        <v>-</v>
      </c>
      <c r="S62" s="564" t="s">
        <v>15</v>
      </c>
      <c r="T62" s="582">
        <v>1850</v>
      </c>
      <c r="U62" s="583" t="s">
        <v>47</v>
      </c>
      <c r="V62" s="584" t="s">
        <v>49</v>
      </c>
      <c r="W62" s="585" t="s">
        <v>15</v>
      </c>
      <c r="X62" s="569" t="s">
        <v>2769</v>
      </c>
      <c r="Y62" s="570" t="s">
        <v>15</v>
      </c>
      <c r="Z62" s="571" t="s">
        <v>15</v>
      </c>
      <c r="AA62" s="557" t="s">
        <v>1856</v>
      </c>
      <c r="AB62" s="139">
        <f t="shared" si="15"/>
        <v>42783</v>
      </c>
      <c r="AC62" s="134">
        <f t="shared" si="3"/>
        <v>42767</v>
      </c>
      <c r="AD62" s="135" t="str">
        <f t="shared" si="4"/>
        <v>-</v>
      </c>
      <c r="AE62" s="136" t="str">
        <f t="shared" si="5"/>
        <v>-</v>
      </c>
      <c r="AF62" s="137" t="s">
        <v>4551</v>
      </c>
      <c r="AG62" s="140" t="str">
        <f t="shared" si="8"/>
        <v>1</v>
      </c>
      <c r="AH62" s="141" t="str">
        <f t="shared" si="9"/>
        <v>-</v>
      </c>
      <c r="AI62" s="211" t="s">
        <v>15</v>
      </c>
      <c r="AJ62" s="443" t="s">
        <v>4592</v>
      </c>
      <c r="AK62" s="478" t="str">
        <f t="shared" si="10"/>
        <v>-</v>
      </c>
      <c r="AL62" s="516" t="str">
        <f t="shared" si="11"/>
        <v>-</v>
      </c>
      <c r="AM62" s="432" t="str">
        <f>_xlfn.IFNA(VLOOKUP(O62,Dropdown!$B:$G,6,0),"-")</f>
        <v>PEZA</v>
      </c>
      <c r="AN62" s="433">
        <f>_xlfn.IFNA(VLOOKUP(O62,Dropdown!$B:$H,7,0),"-")</f>
        <v>0.12</v>
      </c>
      <c r="AO62" s="434" t="str">
        <f t="shared" si="12"/>
        <v>USD</v>
      </c>
      <c r="AP62" s="435">
        <f t="shared" si="13"/>
        <v>1850</v>
      </c>
      <c r="AQ62" s="436">
        <f t="shared" si="14"/>
        <v>2072</v>
      </c>
      <c r="AR62" s="247"/>
      <c r="AS62" s="465" t="s">
        <v>15</v>
      </c>
      <c r="AT62" s="247"/>
      <c r="AU62" s="454" t="str">
        <f t="shared" si="6"/>
        <v>-</v>
      </c>
    </row>
    <row r="63" spans="1:47" s="30" customFormat="1">
      <c r="A63" s="556">
        <v>60</v>
      </c>
      <c r="B63" s="557" t="s">
        <v>277</v>
      </c>
      <c r="C63" s="558" t="str">
        <f t="shared" si="0"/>
        <v>2017</v>
      </c>
      <c r="D63" s="558" t="str">
        <f t="shared" si="1"/>
        <v>Jan</v>
      </c>
      <c r="E63" s="586">
        <v>42753</v>
      </c>
      <c r="F63" s="557" t="s">
        <v>89</v>
      </c>
      <c r="G63" s="557" t="s">
        <v>203</v>
      </c>
      <c r="H63" s="557">
        <v>69439</v>
      </c>
      <c r="I63" s="577" t="s">
        <v>15</v>
      </c>
      <c r="J63" s="577" t="s">
        <v>15</v>
      </c>
      <c r="K63" s="578" t="str">
        <f t="shared" si="7"/>
        <v>JNL-750 OL 1ST DRAWING</v>
      </c>
      <c r="L63" s="578" t="s">
        <v>15</v>
      </c>
      <c r="M63" s="578" t="s">
        <v>393</v>
      </c>
      <c r="N63" s="579" t="s">
        <v>15</v>
      </c>
      <c r="O63" s="578" t="s">
        <v>34</v>
      </c>
      <c r="P63" s="557" t="s">
        <v>15</v>
      </c>
      <c r="Q63" s="557" t="s">
        <v>15</v>
      </c>
      <c r="R63" s="581" t="str">
        <f>IFERROR(VLOOKUP(CONCATENATE(D63,"'",C63),'Monthly Forex'!A:D,4,0),"-")</f>
        <v>-</v>
      </c>
      <c r="S63" s="564" t="s">
        <v>15</v>
      </c>
      <c r="T63" s="582" t="s">
        <v>15</v>
      </c>
      <c r="U63" s="583" t="s">
        <v>47</v>
      </c>
      <c r="V63" s="584" t="s">
        <v>49</v>
      </c>
      <c r="W63" s="585" t="s">
        <v>15</v>
      </c>
      <c r="X63" s="569" t="s">
        <v>2769</v>
      </c>
      <c r="Y63" s="570" t="s">
        <v>15</v>
      </c>
      <c r="Z63" s="571" t="s">
        <v>15</v>
      </c>
      <c r="AA63" s="557" t="s">
        <v>1856</v>
      </c>
      <c r="AB63" s="139">
        <f t="shared" si="15"/>
        <v>42783</v>
      </c>
      <c r="AC63" s="134">
        <f t="shared" si="3"/>
        <v>42767</v>
      </c>
      <c r="AD63" s="135" t="str">
        <f t="shared" si="4"/>
        <v>-</v>
      </c>
      <c r="AE63" s="136" t="str">
        <f t="shared" si="5"/>
        <v>-</v>
      </c>
      <c r="AF63" s="137" t="s">
        <v>4551</v>
      </c>
      <c r="AG63" s="140" t="str">
        <f t="shared" si="8"/>
        <v>1</v>
      </c>
      <c r="AH63" s="141" t="str">
        <f t="shared" si="9"/>
        <v>-</v>
      </c>
      <c r="AI63" s="211" t="s">
        <v>15</v>
      </c>
      <c r="AJ63" s="443" t="s">
        <v>4592</v>
      </c>
      <c r="AK63" s="478" t="str">
        <f t="shared" si="10"/>
        <v>-</v>
      </c>
      <c r="AL63" s="516" t="str">
        <f t="shared" si="11"/>
        <v>-</v>
      </c>
      <c r="AM63" s="432" t="str">
        <f>_xlfn.IFNA(VLOOKUP(O63,Dropdown!$B:$G,6,0),"-")</f>
        <v>PEZA</v>
      </c>
      <c r="AN63" s="433">
        <f>_xlfn.IFNA(VLOOKUP(O63,Dropdown!$B:$H,7,0),"-")</f>
        <v>0.12</v>
      </c>
      <c r="AO63" s="434" t="str">
        <f t="shared" si="12"/>
        <v>USD</v>
      </c>
      <c r="AP63" s="435" t="str">
        <f t="shared" si="13"/>
        <v>-</v>
      </c>
      <c r="AQ63" s="438" t="str">
        <f t="shared" si="14"/>
        <v>-</v>
      </c>
      <c r="AR63" s="452"/>
      <c r="AS63" s="465" t="s">
        <v>15</v>
      </c>
      <c r="AT63" s="452"/>
      <c r="AU63" s="454" t="str">
        <f t="shared" si="6"/>
        <v>-</v>
      </c>
    </row>
    <row r="64" spans="1:47" s="30" customFormat="1">
      <c r="A64" s="556">
        <v>61</v>
      </c>
      <c r="B64" s="557" t="s">
        <v>277</v>
      </c>
      <c r="C64" s="558" t="str">
        <f t="shared" si="0"/>
        <v>2017</v>
      </c>
      <c r="D64" s="558" t="str">
        <f t="shared" si="1"/>
        <v>Jan</v>
      </c>
      <c r="E64" s="586">
        <v>42753</v>
      </c>
      <c r="F64" s="557" t="s">
        <v>90</v>
      </c>
      <c r="G64" s="557" t="s">
        <v>204</v>
      </c>
      <c r="H64" s="557">
        <v>69440</v>
      </c>
      <c r="I64" s="577" t="s">
        <v>15</v>
      </c>
      <c r="J64" s="577" t="s">
        <v>15</v>
      </c>
      <c r="K64" s="578" t="str">
        <f t="shared" si="7"/>
        <v>JNL-750 OL 1ST DRAWING</v>
      </c>
      <c r="L64" s="578" t="s">
        <v>15</v>
      </c>
      <c r="M64" s="578" t="s">
        <v>393</v>
      </c>
      <c r="N64" s="579" t="s">
        <v>15</v>
      </c>
      <c r="O64" s="578" t="s">
        <v>34</v>
      </c>
      <c r="P64" s="557" t="s">
        <v>15</v>
      </c>
      <c r="Q64" s="557" t="s">
        <v>15</v>
      </c>
      <c r="R64" s="581" t="str">
        <f>IFERROR(VLOOKUP(CONCATENATE(D64,"'",C64),'Monthly Forex'!A:D,4,0),"-")</f>
        <v>-</v>
      </c>
      <c r="S64" s="564" t="s">
        <v>15</v>
      </c>
      <c r="T64" s="582" t="s">
        <v>15</v>
      </c>
      <c r="U64" s="583" t="s">
        <v>47</v>
      </c>
      <c r="V64" s="584" t="s">
        <v>49</v>
      </c>
      <c r="W64" s="585" t="s">
        <v>15</v>
      </c>
      <c r="X64" s="569" t="s">
        <v>2769</v>
      </c>
      <c r="Y64" s="570" t="s">
        <v>15</v>
      </c>
      <c r="Z64" s="571" t="s">
        <v>15</v>
      </c>
      <c r="AA64" s="557" t="s">
        <v>1856</v>
      </c>
      <c r="AB64" s="139">
        <f t="shared" si="15"/>
        <v>42783</v>
      </c>
      <c r="AC64" s="134">
        <f t="shared" si="3"/>
        <v>42767</v>
      </c>
      <c r="AD64" s="135" t="str">
        <f t="shared" si="4"/>
        <v>-</v>
      </c>
      <c r="AE64" s="136" t="str">
        <f t="shared" si="5"/>
        <v>-</v>
      </c>
      <c r="AF64" s="137" t="s">
        <v>4551</v>
      </c>
      <c r="AG64" s="140" t="str">
        <f t="shared" si="8"/>
        <v>1</v>
      </c>
      <c r="AH64" s="141" t="str">
        <f t="shared" si="9"/>
        <v>-</v>
      </c>
      <c r="AI64" s="211" t="s">
        <v>15</v>
      </c>
      <c r="AJ64" s="443" t="s">
        <v>4592</v>
      </c>
      <c r="AK64" s="478" t="str">
        <f t="shared" si="10"/>
        <v>-</v>
      </c>
      <c r="AL64" s="516" t="str">
        <f t="shared" si="11"/>
        <v>-</v>
      </c>
      <c r="AM64" s="432" t="str">
        <f>_xlfn.IFNA(VLOOKUP(O64,Dropdown!$B:$G,6,0),"-")</f>
        <v>PEZA</v>
      </c>
      <c r="AN64" s="433">
        <f>_xlfn.IFNA(VLOOKUP(O64,Dropdown!$B:$H,7,0),"-")</f>
        <v>0.12</v>
      </c>
      <c r="AO64" s="434" t="str">
        <f t="shared" si="12"/>
        <v>USD</v>
      </c>
      <c r="AP64" s="435" t="str">
        <f t="shared" si="13"/>
        <v>-</v>
      </c>
      <c r="AQ64" s="438" t="str">
        <f t="shared" si="14"/>
        <v>-</v>
      </c>
      <c r="AR64" s="452"/>
      <c r="AS64" s="465" t="s">
        <v>15</v>
      </c>
      <c r="AT64" s="452"/>
      <c r="AU64" s="454" t="str">
        <f t="shared" si="6"/>
        <v>-</v>
      </c>
    </row>
    <row r="65" spans="1:47" s="30" customFormat="1">
      <c r="A65" s="556">
        <v>62</v>
      </c>
      <c r="B65" s="557" t="s">
        <v>278</v>
      </c>
      <c r="C65" s="558" t="str">
        <f t="shared" si="0"/>
        <v>2017</v>
      </c>
      <c r="D65" s="558" t="str">
        <f t="shared" si="1"/>
        <v>Jan</v>
      </c>
      <c r="E65" s="586">
        <v>42753</v>
      </c>
      <c r="F65" s="557" t="s">
        <v>91</v>
      </c>
      <c r="G65" s="557">
        <v>29276</v>
      </c>
      <c r="H65" s="557">
        <v>69442</v>
      </c>
      <c r="I65" s="577">
        <v>68636015</v>
      </c>
      <c r="J65" s="577" t="s">
        <v>15</v>
      </c>
      <c r="K65" s="578" t="str">
        <f t="shared" si="7"/>
        <v>JNL-750 OL BODYSPINNING</v>
      </c>
      <c r="L65" s="578" t="s">
        <v>15</v>
      </c>
      <c r="M65" s="578" t="s">
        <v>394</v>
      </c>
      <c r="N65" s="579" t="s">
        <v>15</v>
      </c>
      <c r="O65" s="578" t="s">
        <v>34</v>
      </c>
      <c r="P65" s="557" t="s">
        <v>15</v>
      </c>
      <c r="Q65" s="557" t="s">
        <v>15</v>
      </c>
      <c r="R65" s="581" t="str">
        <f>IFERROR(VLOOKUP(CONCATENATE(D65,"'",C65),'Monthly Forex'!A:D,4,0),"-")</f>
        <v>-</v>
      </c>
      <c r="S65" s="564" t="s">
        <v>15</v>
      </c>
      <c r="T65" s="582">
        <v>740</v>
      </c>
      <c r="U65" s="583" t="s">
        <v>47</v>
      </c>
      <c r="V65" s="584" t="s">
        <v>49</v>
      </c>
      <c r="W65" s="585" t="s">
        <v>15</v>
      </c>
      <c r="X65" s="569" t="s">
        <v>2769</v>
      </c>
      <c r="Y65" s="570" t="s">
        <v>15</v>
      </c>
      <c r="Z65" s="571" t="s">
        <v>15</v>
      </c>
      <c r="AA65" s="557" t="s">
        <v>1856</v>
      </c>
      <c r="AB65" s="139">
        <f t="shared" si="15"/>
        <v>42783</v>
      </c>
      <c r="AC65" s="134">
        <f t="shared" si="3"/>
        <v>42767</v>
      </c>
      <c r="AD65" s="135" t="str">
        <f t="shared" si="4"/>
        <v>-</v>
      </c>
      <c r="AE65" s="136" t="str">
        <f t="shared" si="5"/>
        <v>-</v>
      </c>
      <c r="AF65" s="137" t="s">
        <v>4551</v>
      </c>
      <c r="AG65" s="140" t="str">
        <f t="shared" si="8"/>
        <v>1</v>
      </c>
      <c r="AH65" s="141" t="str">
        <f t="shared" si="9"/>
        <v>-</v>
      </c>
      <c r="AI65" s="211" t="s">
        <v>15</v>
      </c>
      <c r="AJ65" s="443" t="s">
        <v>4592</v>
      </c>
      <c r="AK65" s="478" t="str">
        <f t="shared" si="10"/>
        <v>-</v>
      </c>
      <c r="AL65" s="516" t="str">
        <f t="shared" si="11"/>
        <v>-</v>
      </c>
      <c r="AM65" s="432" t="str">
        <f>_xlfn.IFNA(VLOOKUP(O65,Dropdown!$B:$G,6,0),"-")</f>
        <v>PEZA</v>
      </c>
      <c r="AN65" s="433">
        <f>_xlfn.IFNA(VLOOKUP(O65,Dropdown!$B:$H,7,0),"-")</f>
        <v>0.12</v>
      </c>
      <c r="AO65" s="434" t="str">
        <f t="shared" si="12"/>
        <v>USD</v>
      </c>
      <c r="AP65" s="435">
        <f t="shared" si="13"/>
        <v>740</v>
      </c>
      <c r="AQ65" s="436">
        <f t="shared" si="14"/>
        <v>828.80000000000007</v>
      </c>
      <c r="AR65" s="247"/>
      <c r="AS65" s="465" t="s">
        <v>15</v>
      </c>
      <c r="AT65" s="247"/>
      <c r="AU65" s="454" t="str">
        <f t="shared" si="6"/>
        <v>-</v>
      </c>
    </row>
    <row r="66" spans="1:47" s="30" customFormat="1">
      <c r="A66" s="556">
        <v>63</v>
      </c>
      <c r="B66" s="557" t="s">
        <v>278</v>
      </c>
      <c r="C66" s="558" t="str">
        <f t="shared" si="0"/>
        <v>2017</v>
      </c>
      <c r="D66" s="558" t="str">
        <f t="shared" si="1"/>
        <v>Jan</v>
      </c>
      <c r="E66" s="586">
        <v>42753</v>
      </c>
      <c r="F66" s="557" t="s">
        <v>92</v>
      </c>
      <c r="G66" s="557" t="s">
        <v>205</v>
      </c>
      <c r="H66" s="557">
        <v>69443</v>
      </c>
      <c r="I66" s="577" t="s">
        <v>15</v>
      </c>
      <c r="J66" s="577" t="s">
        <v>15</v>
      </c>
      <c r="K66" s="578" t="str">
        <f t="shared" si="7"/>
        <v>JNL-750 OL BODYSPINNING</v>
      </c>
      <c r="L66" s="578" t="s">
        <v>15</v>
      </c>
      <c r="M66" s="578" t="s">
        <v>394</v>
      </c>
      <c r="N66" s="579" t="s">
        <v>15</v>
      </c>
      <c r="O66" s="578" t="s">
        <v>34</v>
      </c>
      <c r="P66" s="557" t="s">
        <v>15</v>
      </c>
      <c r="Q66" s="557" t="s">
        <v>15</v>
      </c>
      <c r="R66" s="581" t="str">
        <f>IFERROR(VLOOKUP(CONCATENATE(D66,"'",C66),'Monthly Forex'!A:D,4,0),"-")</f>
        <v>-</v>
      </c>
      <c r="S66" s="564" t="s">
        <v>15</v>
      </c>
      <c r="T66" s="582" t="s">
        <v>15</v>
      </c>
      <c r="U66" s="583" t="s">
        <v>47</v>
      </c>
      <c r="V66" s="584" t="s">
        <v>49</v>
      </c>
      <c r="W66" s="585" t="s">
        <v>15</v>
      </c>
      <c r="X66" s="569" t="s">
        <v>2769</v>
      </c>
      <c r="Y66" s="570" t="s">
        <v>15</v>
      </c>
      <c r="Z66" s="571" t="s">
        <v>15</v>
      </c>
      <c r="AA66" s="557" t="s">
        <v>1856</v>
      </c>
      <c r="AB66" s="139">
        <f t="shared" si="15"/>
        <v>42783</v>
      </c>
      <c r="AC66" s="134">
        <f t="shared" si="3"/>
        <v>42767</v>
      </c>
      <c r="AD66" s="135" t="str">
        <f t="shared" si="4"/>
        <v>-</v>
      </c>
      <c r="AE66" s="136" t="str">
        <f t="shared" si="5"/>
        <v>-</v>
      </c>
      <c r="AF66" s="137" t="s">
        <v>4551</v>
      </c>
      <c r="AG66" s="140" t="str">
        <f t="shared" si="8"/>
        <v>1</v>
      </c>
      <c r="AH66" s="141" t="str">
        <f t="shared" si="9"/>
        <v>-</v>
      </c>
      <c r="AI66" s="211" t="s">
        <v>15</v>
      </c>
      <c r="AJ66" s="443" t="s">
        <v>4592</v>
      </c>
      <c r="AK66" s="478" t="str">
        <f t="shared" si="10"/>
        <v>-</v>
      </c>
      <c r="AL66" s="516" t="str">
        <f t="shared" si="11"/>
        <v>-</v>
      </c>
      <c r="AM66" s="432" t="str">
        <f>_xlfn.IFNA(VLOOKUP(O66,Dropdown!$B:$G,6,0),"-")</f>
        <v>PEZA</v>
      </c>
      <c r="AN66" s="433">
        <f>_xlfn.IFNA(VLOOKUP(O66,Dropdown!$B:$H,7,0),"-")</f>
        <v>0.12</v>
      </c>
      <c r="AO66" s="434" t="str">
        <f t="shared" si="12"/>
        <v>USD</v>
      </c>
      <c r="AP66" s="435" t="str">
        <f t="shared" si="13"/>
        <v>-</v>
      </c>
      <c r="AQ66" s="438" t="str">
        <f t="shared" si="14"/>
        <v>-</v>
      </c>
      <c r="AR66" s="452"/>
      <c r="AS66" s="465" t="s">
        <v>15</v>
      </c>
      <c r="AT66" s="452"/>
      <c r="AU66" s="454" t="str">
        <f t="shared" si="6"/>
        <v>-</v>
      </c>
    </row>
    <row r="67" spans="1:47" s="30" customFormat="1">
      <c r="A67" s="556">
        <v>64</v>
      </c>
      <c r="B67" s="557" t="s">
        <v>278</v>
      </c>
      <c r="C67" s="558" t="str">
        <f t="shared" si="0"/>
        <v>2017</v>
      </c>
      <c r="D67" s="558" t="str">
        <f t="shared" si="1"/>
        <v>Jan</v>
      </c>
      <c r="E67" s="586">
        <v>42753</v>
      </c>
      <c r="F67" s="557" t="s">
        <v>93</v>
      </c>
      <c r="G67" s="557" t="s">
        <v>206</v>
      </c>
      <c r="H67" s="557">
        <v>69447</v>
      </c>
      <c r="I67" s="577" t="s">
        <v>15</v>
      </c>
      <c r="J67" s="577" t="s">
        <v>15</v>
      </c>
      <c r="K67" s="578" t="str">
        <f t="shared" si="7"/>
        <v>JNL-750 OL BODYSPINNING</v>
      </c>
      <c r="L67" s="578" t="s">
        <v>15</v>
      </c>
      <c r="M67" s="578" t="s">
        <v>394</v>
      </c>
      <c r="N67" s="579" t="s">
        <v>15</v>
      </c>
      <c r="O67" s="578" t="s">
        <v>34</v>
      </c>
      <c r="P67" s="557" t="s">
        <v>15</v>
      </c>
      <c r="Q67" s="557" t="s">
        <v>15</v>
      </c>
      <c r="R67" s="581" t="str">
        <f>IFERROR(VLOOKUP(CONCATENATE(D67,"'",C67),'Monthly Forex'!A:D,4,0),"-")</f>
        <v>-</v>
      </c>
      <c r="S67" s="564" t="s">
        <v>15</v>
      </c>
      <c r="T67" s="582" t="s">
        <v>15</v>
      </c>
      <c r="U67" s="583" t="s">
        <v>47</v>
      </c>
      <c r="V67" s="584" t="s">
        <v>49</v>
      </c>
      <c r="W67" s="585" t="s">
        <v>15</v>
      </c>
      <c r="X67" s="569" t="s">
        <v>2769</v>
      </c>
      <c r="Y67" s="570" t="s">
        <v>15</v>
      </c>
      <c r="Z67" s="571" t="s">
        <v>15</v>
      </c>
      <c r="AA67" s="557" t="s">
        <v>1856</v>
      </c>
      <c r="AB67" s="139">
        <f t="shared" si="15"/>
        <v>42783</v>
      </c>
      <c r="AC67" s="134">
        <f t="shared" si="3"/>
        <v>42767</v>
      </c>
      <c r="AD67" s="135" t="str">
        <f t="shared" si="4"/>
        <v>-</v>
      </c>
      <c r="AE67" s="136" t="str">
        <f t="shared" si="5"/>
        <v>-</v>
      </c>
      <c r="AF67" s="137" t="s">
        <v>4551</v>
      </c>
      <c r="AG67" s="140" t="str">
        <f t="shared" si="8"/>
        <v>1</v>
      </c>
      <c r="AH67" s="141" t="str">
        <f t="shared" si="9"/>
        <v>-</v>
      </c>
      <c r="AI67" s="211" t="s">
        <v>15</v>
      </c>
      <c r="AJ67" s="443" t="s">
        <v>4592</v>
      </c>
      <c r="AK67" s="478" t="str">
        <f t="shared" si="10"/>
        <v>-</v>
      </c>
      <c r="AL67" s="516" t="str">
        <f t="shared" si="11"/>
        <v>-</v>
      </c>
      <c r="AM67" s="432" t="str">
        <f>_xlfn.IFNA(VLOOKUP(O67,Dropdown!$B:$G,6,0),"-")</f>
        <v>PEZA</v>
      </c>
      <c r="AN67" s="433">
        <f>_xlfn.IFNA(VLOOKUP(O67,Dropdown!$B:$H,7,0),"-")</f>
        <v>0.12</v>
      </c>
      <c r="AO67" s="434" t="str">
        <f t="shared" si="12"/>
        <v>USD</v>
      </c>
      <c r="AP67" s="435" t="str">
        <f t="shared" si="13"/>
        <v>-</v>
      </c>
      <c r="AQ67" s="438" t="str">
        <f t="shared" si="14"/>
        <v>-</v>
      </c>
      <c r="AR67" s="452"/>
      <c r="AS67" s="465" t="s">
        <v>15</v>
      </c>
      <c r="AT67" s="452"/>
      <c r="AU67" s="454" t="str">
        <f t="shared" si="6"/>
        <v>-</v>
      </c>
    </row>
    <row r="68" spans="1:47" s="30" customFormat="1">
      <c r="A68" s="556">
        <v>65</v>
      </c>
      <c r="B68" s="557" t="s">
        <v>284</v>
      </c>
      <c r="C68" s="558" t="str">
        <f t="shared" ref="C68:C131" si="16">TEXT(E68,"yyyy")</f>
        <v>2017</v>
      </c>
      <c r="D68" s="558" t="str">
        <f t="shared" ref="D68:D131" si="17">TEXT(E68,"mmm")</f>
        <v>Jan</v>
      </c>
      <c r="E68" s="586">
        <v>42754</v>
      </c>
      <c r="F68" s="557" t="s">
        <v>103</v>
      </c>
      <c r="G68" s="557">
        <v>29282</v>
      </c>
      <c r="H68" s="557">
        <v>69460</v>
      </c>
      <c r="I68" s="577">
        <v>70037011</v>
      </c>
      <c r="J68" s="577" t="s">
        <v>15</v>
      </c>
      <c r="K68" s="578" t="str">
        <f t="shared" si="7"/>
        <v>DISTRIBUTOR 2 CAVITY</v>
      </c>
      <c r="L68" s="578" t="s">
        <v>15</v>
      </c>
      <c r="M68" s="578" t="s">
        <v>396</v>
      </c>
      <c r="N68" s="579" t="s">
        <v>15</v>
      </c>
      <c r="O68" s="578" t="s">
        <v>32</v>
      </c>
      <c r="P68" s="557" t="s">
        <v>15</v>
      </c>
      <c r="Q68" s="557" t="s">
        <v>15</v>
      </c>
      <c r="R68" s="581" t="str">
        <f>IFERROR(VLOOKUP(CONCATENATE(D68,"'",C68),'Monthly Forex'!A:D,4,0),"-")</f>
        <v>-</v>
      </c>
      <c r="S68" s="587">
        <v>14000</v>
      </c>
      <c r="T68" s="588" t="s">
        <v>15</v>
      </c>
      <c r="U68" s="583" t="s">
        <v>47</v>
      </c>
      <c r="V68" s="584" t="s">
        <v>49</v>
      </c>
      <c r="W68" s="585" t="s">
        <v>15</v>
      </c>
      <c r="X68" s="569" t="s">
        <v>4601</v>
      </c>
      <c r="Y68" s="570" t="s">
        <v>15</v>
      </c>
      <c r="Z68" s="571" t="s">
        <v>15</v>
      </c>
      <c r="AA68" s="557" t="s">
        <v>1856</v>
      </c>
      <c r="AB68" s="139">
        <f t="shared" ref="AB68:AB99" si="18">IF(V68="","",IF(V68="Cancelled","-",E68+30))</f>
        <v>42784</v>
      </c>
      <c r="AC68" s="134">
        <f t="shared" ref="AC68:AC131" si="19">IFERROR(IF(AB68="-","-",(AB68-DAY(AB68)+1)),"")</f>
        <v>42767</v>
      </c>
      <c r="AD68" s="135" t="str">
        <f t="shared" ref="AD68:AD131" si="20">IFERROR(IF(AF68="O","-",AB68+60),"-")</f>
        <v>-</v>
      </c>
      <c r="AE68" s="136" t="str">
        <f t="shared" ref="AE68:AE131" si="21">IFERROR(IF(AD68="-","-",(AD68-DAY(AD68)+1)),"")</f>
        <v>-</v>
      </c>
      <c r="AF68" s="137" t="s">
        <v>4551</v>
      </c>
      <c r="AG68" s="140" t="str">
        <f t="shared" si="8"/>
        <v>1</v>
      </c>
      <c r="AH68" s="141" t="str">
        <f t="shared" si="9"/>
        <v>-</v>
      </c>
      <c r="AI68" s="211" t="s">
        <v>15</v>
      </c>
      <c r="AJ68" s="443" t="s">
        <v>4592</v>
      </c>
      <c r="AK68" s="478" t="str">
        <f t="shared" si="10"/>
        <v>-</v>
      </c>
      <c r="AL68" s="516" t="str">
        <f t="shared" si="11"/>
        <v>-</v>
      </c>
      <c r="AM68" s="432" t="str">
        <f>_xlfn.IFNA(VLOOKUP(O68,Dropdown!$B:$G,6,0),"-")</f>
        <v>PEZA</v>
      </c>
      <c r="AN68" s="433">
        <f>_xlfn.IFNA(VLOOKUP(O68,Dropdown!$B:$H,7,0),"-")</f>
        <v>0.12</v>
      </c>
      <c r="AO68" s="434" t="str">
        <f t="shared" si="12"/>
        <v>PHP</v>
      </c>
      <c r="AP68" s="435">
        <f t="shared" si="13"/>
        <v>14000</v>
      </c>
      <c r="AQ68" s="436">
        <f t="shared" si="14"/>
        <v>15680.000000000002</v>
      </c>
      <c r="AR68" s="247"/>
      <c r="AS68" s="465" t="s">
        <v>15</v>
      </c>
      <c r="AT68" s="247"/>
      <c r="AU68" s="454" t="str">
        <f t="shared" ref="AU68:AU131" si="22">IFERROR(IF(AJ68="Collected",AI68-E68," "),"-")</f>
        <v>-</v>
      </c>
    </row>
    <row r="69" spans="1:47" s="30" customFormat="1">
      <c r="A69" s="556">
        <v>66</v>
      </c>
      <c r="B69" s="557" t="s">
        <v>281</v>
      </c>
      <c r="C69" s="558" t="str">
        <f t="shared" si="16"/>
        <v>2017</v>
      </c>
      <c r="D69" s="558" t="str">
        <f t="shared" si="17"/>
        <v>Jan</v>
      </c>
      <c r="E69" s="586">
        <v>42754</v>
      </c>
      <c r="F69" s="557" t="s">
        <v>100</v>
      </c>
      <c r="G69" s="557">
        <v>29279</v>
      </c>
      <c r="H69" s="557">
        <v>69457</v>
      </c>
      <c r="I69" s="577">
        <v>69252017</v>
      </c>
      <c r="J69" s="577" t="s">
        <v>15</v>
      </c>
      <c r="K69" s="578" t="str">
        <f t="shared" ref="K69:K132" si="23">IF(L69="-",M69,CONCATENATE(L69," | ",M69))</f>
        <v>#1113</v>
      </c>
      <c r="L69" s="578" t="s">
        <v>15</v>
      </c>
      <c r="M69" s="578" t="s">
        <v>4875</v>
      </c>
      <c r="N69" s="579" t="s">
        <v>15</v>
      </c>
      <c r="O69" s="578" t="s">
        <v>38</v>
      </c>
      <c r="P69" s="557" t="s">
        <v>15</v>
      </c>
      <c r="Q69" s="557" t="s">
        <v>15</v>
      </c>
      <c r="R69" s="581" t="str">
        <f>IFERROR(VLOOKUP(CONCATENATE(D69,"'",C69),'Monthly Forex'!A:D,4,0),"-")</f>
        <v>-</v>
      </c>
      <c r="S69" s="564" t="s">
        <v>15</v>
      </c>
      <c r="T69" s="582">
        <v>195</v>
      </c>
      <c r="U69" s="583" t="s">
        <v>47</v>
      </c>
      <c r="V69" s="584" t="s">
        <v>49</v>
      </c>
      <c r="W69" s="585" t="s">
        <v>15</v>
      </c>
      <c r="X69" s="569" t="s">
        <v>15</v>
      </c>
      <c r="Y69" s="570" t="s">
        <v>15</v>
      </c>
      <c r="Z69" s="571" t="s">
        <v>15</v>
      </c>
      <c r="AA69" s="557" t="s">
        <v>1856</v>
      </c>
      <c r="AB69" s="139">
        <f t="shared" si="18"/>
        <v>42784</v>
      </c>
      <c r="AC69" s="134">
        <f t="shared" si="19"/>
        <v>42767</v>
      </c>
      <c r="AD69" s="135" t="str">
        <f t="shared" si="20"/>
        <v>-</v>
      </c>
      <c r="AE69" s="136" t="str">
        <f t="shared" si="21"/>
        <v>-</v>
      </c>
      <c r="AF69" s="137" t="s">
        <v>4551</v>
      </c>
      <c r="AG69" s="140" t="str">
        <f t="shared" ref="AG69:AG132" si="24">IF(F69=F68,"-","1")</f>
        <v>1</v>
      </c>
      <c r="AH69" s="141" t="str">
        <f t="shared" ref="AH69:AH132" si="25">IFERROR(IF(AF69="-","-",IF(AF69="O","-",$AK$1-E69)),"-")</f>
        <v>-</v>
      </c>
      <c r="AI69" s="211" t="s">
        <v>15</v>
      </c>
      <c r="AJ69" s="443" t="s">
        <v>4592</v>
      </c>
      <c r="AK69" s="478" t="str">
        <f t="shared" ref="AK69:AK132" si="26">IFERROR(IF(AF69="O",$AB69-$AI69,""),"-")</f>
        <v>-</v>
      </c>
      <c r="AL69" s="516" t="str">
        <f t="shared" ref="AL69:AL132" si="27">IFERROR(AI69-DAY(AI69)+1,"-")</f>
        <v>-</v>
      </c>
      <c r="AM69" s="432" t="str">
        <f>_xlfn.IFNA(VLOOKUP(O69,Dropdown!$B:$G,6,0),"-")</f>
        <v>PEZA</v>
      </c>
      <c r="AN69" s="433">
        <f>_xlfn.IFNA(VLOOKUP(O69,Dropdown!$B:$H,7,0),"-")</f>
        <v>0.12</v>
      </c>
      <c r="AO69" s="434" t="str">
        <f t="shared" ref="AO69:AO132" si="28">_xlfn.IFNA(IF(S69="-","USD","PHP"),"-")</f>
        <v>USD</v>
      </c>
      <c r="AP69" s="435">
        <f t="shared" ref="AP69:AP132" si="29">IF(AO69="USD",T69,S69)</f>
        <v>195</v>
      </c>
      <c r="AQ69" s="436">
        <f t="shared" ref="AQ69:AQ132" si="30">IFERROR(IF(AN69="-",AP69,AP69*1.12),"-")</f>
        <v>218.40000000000003</v>
      </c>
      <c r="AR69" s="247"/>
      <c r="AS69" s="465" t="s">
        <v>15</v>
      </c>
      <c r="AT69" s="247"/>
      <c r="AU69" s="454" t="str">
        <f t="shared" si="22"/>
        <v>-</v>
      </c>
    </row>
    <row r="70" spans="1:47" s="30" customFormat="1">
      <c r="A70" s="556">
        <v>67</v>
      </c>
      <c r="B70" s="557" t="s">
        <v>282</v>
      </c>
      <c r="C70" s="558" t="str">
        <f t="shared" si="16"/>
        <v>2017</v>
      </c>
      <c r="D70" s="558" t="str">
        <f t="shared" si="17"/>
        <v>Jan</v>
      </c>
      <c r="E70" s="586">
        <v>42754</v>
      </c>
      <c r="F70" s="557" t="s">
        <v>101</v>
      </c>
      <c r="G70" s="557">
        <v>29280</v>
      </c>
      <c r="H70" s="557">
        <v>69458</v>
      </c>
      <c r="I70" s="577">
        <v>69253014</v>
      </c>
      <c r="J70" s="577" t="s">
        <v>15</v>
      </c>
      <c r="K70" s="578" t="str">
        <f t="shared" si="23"/>
        <v>#1114</v>
      </c>
      <c r="L70" s="578" t="s">
        <v>15</v>
      </c>
      <c r="M70" s="578" t="s">
        <v>4878</v>
      </c>
      <c r="N70" s="579" t="s">
        <v>15</v>
      </c>
      <c r="O70" s="578" t="s">
        <v>38</v>
      </c>
      <c r="P70" s="557" t="s">
        <v>15</v>
      </c>
      <c r="Q70" s="557" t="s">
        <v>15</v>
      </c>
      <c r="R70" s="581" t="str">
        <f>IFERROR(VLOOKUP(CONCATENATE(D70,"'",C70),'Monthly Forex'!A:D,4,0),"-")</f>
        <v>-</v>
      </c>
      <c r="S70" s="564" t="s">
        <v>15</v>
      </c>
      <c r="T70" s="582">
        <v>570</v>
      </c>
      <c r="U70" s="583" t="s">
        <v>47</v>
      </c>
      <c r="V70" s="584" t="s">
        <v>49</v>
      </c>
      <c r="W70" s="585" t="s">
        <v>15</v>
      </c>
      <c r="X70" s="569" t="s">
        <v>15</v>
      </c>
      <c r="Y70" s="570" t="s">
        <v>15</v>
      </c>
      <c r="Z70" s="571" t="s">
        <v>15</v>
      </c>
      <c r="AA70" s="557" t="s">
        <v>1856</v>
      </c>
      <c r="AB70" s="139">
        <f t="shared" si="18"/>
        <v>42784</v>
      </c>
      <c r="AC70" s="134">
        <f t="shared" si="19"/>
        <v>42767</v>
      </c>
      <c r="AD70" s="135" t="str">
        <f t="shared" si="20"/>
        <v>-</v>
      </c>
      <c r="AE70" s="136" t="str">
        <f t="shared" si="21"/>
        <v>-</v>
      </c>
      <c r="AF70" s="137" t="s">
        <v>4551</v>
      </c>
      <c r="AG70" s="140" t="str">
        <f t="shared" si="24"/>
        <v>1</v>
      </c>
      <c r="AH70" s="141" t="str">
        <f t="shared" si="25"/>
        <v>-</v>
      </c>
      <c r="AI70" s="211" t="s">
        <v>15</v>
      </c>
      <c r="AJ70" s="443" t="s">
        <v>4592</v>
      </c>
      <c r="AK70" s="478" t="str">
        <f t="shared" si="26"/>
        <v>-</v>
      </c>
      <c r="AL70" s="516" t="str">
        <f t="shared" si="27"/>
        <v>-</v>
      </c>
      <c r="AM70" s="432" t="str">
        <f>_xlfn.IFNA(VLOOKUP(O70,Dropdown!$B:$G,6,0),"-")</f>
        <v>PEZA</v>
      </c>
      <c r="AN70" s="433">
        <f>_xlfn.IFNA(VLOOKUP(O70,Dropdown!$B:$H,7,0),"-")</f>
        <v>0.12</v>
      </c>
      <c r="AO70" s="434" t="str">
        <f t="shared" si="28"/>
        <v>USD</v>
      </c>
      <c r="AP70" s="435">
        <f t="shared" si="29"/>
        <v>570</v>
      </c>
      <c r="AQ70" s="436">
        <f t="shared" si="30"/>
        <v>638.40000000000009</v>
      </c>
      <c r="AR70" s="247"/>
      <c r="AS70" s="465" t="s">
        <v>15</v>
      </c>
      <c r="AT70" s="247"/>
      <c r="AU70" s="454" t="str">
        <f t="shared" si="22"/>
        <v>-</v>
      </c>
    </row>
    <row r="71" spans="1:47" s="30" customFormat="1">
      <c r="A71" s="556">
        <v>68</v>
      </c>
      <c r="B71" s="557" t="s">
        <v>283</v>
      </c>
      <c r="C71" s="558" t="str">
        <f t="shared" si="16"/>
        <v>2017</v>
      </c>
      <c r="D71" s="558" t="str">
        <f t="shared" si="17"/>
        <v>Jan</v>
      </c>
      <c r="E71" s="586">
        <v>42754</v>
      </c>
      <c r="F71" s="557" t="s">
        <v>102</v>
      </c>
      <c r="G71" s="557">
        <v>29281</v>
      </c>
      <c r="H71" s="557">
        <v>69459</v>
      </c>
      <c r="I71" s="577">
        <v>70563018</v>
      </c>
      <c r="J71" s="577" t="s">
        <v>15</v>
      </c>
      <c r="K71" s="578" t="str">
        <f t="shared" si="23"/>
        <v xml:space="preserve">2311-35308-7-1100 RR 203 </v>
      </c>
      <c r="L71" s="578" t="s">
        <v>15</v>
      </c>
      <c r="M71" s="578" t="s">
        <v>395</v>
      </c>
      <c r="N71" s="579" t="s">
        <v>15</v>
      </c>
      <c r="O71" s="578" t="s">
        <v>38</v>
      </c>
      <c r="P71" s="557" t="s">
        <v>15</v>
      </c>
      <c r="Q71" s="557" t="s">
        <v>15</v>
      </c>
      <c r="R71" s="581" t="str">
        <f>IFERROR(VLOOKUP(CONCATENATE(D71,"'",C71),'Monthly Forex'!A:D,4,0),"-")</f>
        <v>-</v>
      </c>
      <c r="S71" s="564" t="s">
        <v>15</v>
      </c>
      <c r="T71" s="582">
        <v>250</v>
      </c>
      <c r="U71" s="583" t="s">
        <v>47</v>
      </c>
      <c r="V71" s="584" t="s">
        <v>49</v>
      </c>
      <c r="W71" s="585" t="s">
        <v>15</v>
      </c>
      <c r="X71" s="569" t="s">
        <v>15</v>
      </c>
      <c r="Y71" s="570" t="s">
        <v>15</v>
      </c>
      <c r="Z71" s="571" t="s">
        <v>15</v>
      </c>
      <c r="AA71" s="557" t="s">
        <v>1856</v>
      </c>
      <c r="AB71" s="139">
        <f t="shared" si="18"/>
        <v>42784</v>
      </c>
      <c r="AC71" s="134">
        <f t="shared" si="19"/>
        <v>42767</v>
      </c>
      <c r="AD71" s="135" t="str">
        <f t="shared" si="20"/>
        <v>-</v>
      </c>
      <c r="AE71" s="136" t="str">
        <f t="shared" si="21"/>
        <v>-</v>
      </c>
      <c r="AF71" s="137" t="s">
        <v>4551</v>
      </c>
      <c r="AG71" s="140" t="str">
        <f t="shared" si="24"/>
        <v>1</v>
      </c>
      <c r="AH71" s="141" t="str">
        <f t="shared" si="25"/>
        <v>-</v>
      </c>
      <c r="AI71" s="211" t="s">
        <v>15</v>
      </c>
      <c r="AJ71" s="443" t="s">
        <v>4592</v>
      </c>
      <c r="AK71" s="478" t="str">
        <f t="shared" si="26"/>
        <v>-</v>
      </c>
      <c r="AL71" s="516" t="str">
        <f t="shared" si="27"/>
        <v>-</v>
      </c>
      <c r="AM71" s="432" t="str">
        <f>_xlfn.IFNA(VLOOKUP(O71,Dropdown!$B:$G,6,0),"-")</f>
        <v>PEZA</v>
      </c>
      <c r="AN71" s="433">
        <f>_xlfn.IFNA(VLOOKUP(O71,Dropdown!$B:$H,7,0),"-")</f>
        <v>0.12</v>
      </c>
      <c r="AO71" s="434" t="str">
        <f t="shared" si="28"/>
        <v>USD</v>
      </c>
      <c r="AP71" s="435">
        <f t="shared" si="29"/>
        <v>250</v>
      </c>
      <c r="AQ71" s="436">
        <f t="shared" si="30"/>
        <v>280</v>
      </c>
      <c r="AR71" s="247"/>
      <c r="AS71" s="465" t="s">
        <v>15</v>
      </c>
      <c r="AT71" s="247"/>
      <c r="AU71" s="454" t="str">
        <f t="shared" si="22"/>
        <v>-</v>
      </c>
    </row>
    <row r="72" spans="1:47" s="30" customFormat="1">
      <c r="A72" s="556">
        <v>69</v>
      </c>
      <c r="B72" s="557" t="s">
        <v>279</v>
      </c>
      <c r="C72" s="558" t="str">
        <f t="shared" si="16"/>
        <v>2017</v>
      </c>
      <c r="D72" s="558" t="str">
        <f t="shared" si="17"/>
        <v>Jan</v>
      </c>
      <c r="E72" s="586">
        <v>42754</v>
      </c>
      <c r="F72" s="557" t="s">
        <v>94</v>
      </c>
      <c r="G72" s="557">
        <v>29277</v>
      </c>
      <c r="H72" s="557">
        <v>69448</v>
      </c>
      <c r="I72" s="577">
        <v>68632016</v>
      </c>
      <c r="J72" s="577" t="s">
        <v>15</v>
      </c>
      <c r="K72" s="578" t="str">
        <f t="shared" si="23"/>
        <v>NECKING</v>
      </c>
      <c r="L72" s="578" t="s">
        <v>15</v>
      </c>
      <c r="M72" s="578" t="s">
        <v>4879</v>
      </c>
      <c r="N72" s="579" t="s">
        <v>15</v>
      </c>
      <c r="O72" s="578" t="s">
        <v>34</v>
      </c>
      <c r="P72" s="557" t="s">
        <v>15</v>
      </c>
      <c r="Q72" s="557" t="s">
        <v>15</v>
      </c>
      <c r="R72" s="581" t="str">
        <f>IFERROR(VLOOKUP(CONCATENATE(D72,"'",C72),'Monthly Forex'!A:D,4,0),"-")</f>
        <v>-</v>
      </c>
      <c r="S72" s="564" t="s">
        <v>15</v>
      </c>
      <c r="T72" s="582">
        <v>740</v>
      </c>
      <c r="U72" s="583" t="s">
        <v>47</v>
      </c>
      <c r="V72" s="584" t="s">
        <v>49</v>
      </c>
      <c r="W72" s="585" t="s">
        <v>15</v>
      </c>
      <c r="X72" s="569" t="s">
        <v>2769</v>
      </c>
      <c r="Y72" s="570" t="s">
        <v>15</v>
      </c>
      <c r="Z72" s="571" t="s">
        <v>15</v>
      </c>
      <c r="AA72" s="557" t="s">
        <v>1856</v>
      </c>
      <c r="AB72" s="139">
        <f t="shared" si="18"/>
        <v>42784</v>
      </c>
      <c r="AC72" s="134">
        <f t="shared" si="19"/>
        <v>42767</v>
      </c>
      <c r="AD72" s="135" t="str">
        <f t="shared" si="20"/>
        <v>-</v>
      </c>
      <c r="AE72" s="136" t="str">
        <f t="shared" si="21"/>
        <v>-</v>
      </c>
      <c r="AF72" s="137" t="s">
        <v>4551</v>
      </c>
      <c r="AG72" s="140" t="str">
        <f t="shared" si="24"/>
        <v>1</v>
      </c>
      <c r="AH72" s="141" t="str">
        <f t="shared" si="25"/>
        <v>-</v>
      </c>
      <c r="AI72" s="211" t="s">
        <v>15</v>
      </c>
      <c r="AJ72" s="443" t="s">
        <v>4592</v>
      </c>
      <c r="AK72" s="478" t="str">
        <f t="shared" si="26"/>
        <v>-</v>
      </c>
      <c r="AL72" s="516" t="str">
        <f t="shared" si="27"/>
        <v>-</v>
      </c>
      <c r="AM72" s="432" t="str">
        <f>_xlfn.IFNA(VLOOKUP(O72,Dropdown!$B:$G,6,0),"-")</f>
        <v>PEZA</v>
      </c>
      <c r="AN72" s="433">
        <f>_xlfn.IFNA(VLOOKUP(O72,Dropdown!$B:$H,7,0),"-")</f>
        <v>0.12</v>
      </c>
      <c r="AO72" s="434" t="str">
        <f t="shared" si="28"/>
        <v>USD</v>
      </c>
      <c r="AP72" s="435">
        <f t="shared" si="29"/>
        <v>740</v>
      </c>
      <c r="AQ72" s="436">
        <f t="shared" si="30"/>
        <v>828.80000000000007</v>
      </c>
      <c r="AR72" s="247"/>
      <c r="AS72" s="465" t="s">
        <v>15</v>
      </c>
      <c r="AT72" s="247"/>
      <c r="AU72" s="454" t="str">
        <f t="shared" si="22"/>
        <v>-</v>
      </c>
    </row>
    <row r="73" spans="1:47" s="30" customFormat="1">
      <c r="A73" s="556">
        <v>70</v>
      </c>
      <c r="B73" s="557" t="s">
        <v>279</v>
      </c>
      <c r="C73" s="558" t="str">
        <f t="shared" si="16"/>
        <v>2017</v>
      </c>
      <c r="D73" s="558" t="str">
        <f t="shared" si="17"/>
        <v>Jan</v>
      </c>
      <c r="E73" s="586">
        <v>42754</v>
      </c>
      <c r="F73" s="557" t="s">
        <v>95</v>
      </c>
      <c r="G73" s="557" t="s">
        <v>207</v>
      </c>
      <c r="H73" s="557">
        <v>69452</v>
      </c>
      <c r="I73" s="577" t="s">
        <v>15</v>
      </c>
      <c r="J73" s="577" t="s">
        <v>15</v>
      </c>
      <c r="K73" s="578" t="str">
        <f t="shared" si="23"/>
        <v>NECKING</v>
      </c>
      <c r="L73" s="578" t="s">
        <v>15</v>
      </c>
      <c r="M73" s="578" t="s">
        <v>4879</v>
      </c>
      <c r="N73" s="579" t="s">
        <v>15</v>
      </c>
      <c r="O73" s="578" t="s">
        <v>34</v>
      </c>
      <c r="P73" s="557" t="s">
        <v>15</v>
      </c>
      <c r="Q73" s="557" t="s">
        <v>15</v>
      </c>
      <c r="R73" s="581" t="str">
        <f>IFERROR(VLOOKUP(CONCATENATE(D73,"'",C73),'Monthly Forex'!A:D,4,0),"-")</f>
        <v>-</v>
      </c>
      <c r="S73" s="564" t="s">
        <v>15</v>
      </c>
      <c r="T73" s="582" t="s">
        <v>15</v>
      </c>
      <c r="U73" s="583" t="s">
        <v>47</v>
      </c>
      <c r="V73" s="584" t="s">
        <v>49</v>
      </c>
      <c r="W73" s="585" t="s">
        <v>15</v>
      </c>
      <c r="X73" s="569" t="s">
        <v>2769</v>
      </c>
      <c r="Y73" s="570" t="s">
        <v>15</v>
      </c>
      <c r="Z73" s="571" t="s">
        <v>15</v>
      </c>
      <c r="AA73" s="557" t="s">
        <v>1856</v>
      </c>
      <c r="AB73" s="139">
        <f t="shared" si="18"/>
        <v>42784</v>
      </c>
      <c r="AC73" s="134">
        <f t="shared" si="19"/>
        <v>42767</v>
      </c>
      <c r="AD73" s="135" t="str">
        <f t="shared" si="20"/>
        <v>-</v>
      </c>
      <c r="AE73" s="136" t="str">
        <f t="shared" si="21"/>
        <v>-</v>
      </c>
      <c r="AF73" s="137" t="s">
        <v>4551</v>
      </c>
      <c r="AG73" s="140" t="str">
        <f t="shared" si="24"/>
        <v>1</v>
      </c>
      <c r="AH73" s="141" t="str">
        <f t="shared" si="25"/>
        <v>-</v>
      </c>
      <c r="AI73" s="211" t="s">
        <v>15</v>
      </c>
      <c r="AJ73" s="443" t="s">
        <v>4592</v>
      </c>
      <c r="AK73" s="478" t="str">
        <f t="shared" si="26"/>
        <v>-</v>
      </c>
      <c r="AL73" s="516" t="str">
        <f t="shared" si="27"/>
        <v>-</v>
      </c>
      <c r="AM73" s="432" t="str">
        <f>_xlfn.IFNA(VLOOKUP(O73,Dropdown!$B:$G,6,0),"-")</f>
        <v>PEZA</v>
      </c>
      <c r="AN73" s="433">
        <f>_xlfn.IFNA(VLOOKUP(O73,Dropdown!$B:$H,7,0),"-")</f>
        <v>0.12</v>
      </c>
      <c r="AO73" s="434" t="str">
        <f t="shared" si="28"/>
        <v>USD</v>
      </c>
      <c r="AP73" s="435" t="str">
        <f t="shared" si="29"/>
        <v>-</v>
      </c>
      <c r="AQ73" s="438" t="str">
        <f t="shared" si="30"/>
        <v>-</v>
      </c>
      <c r="AR73" s="452"/>
      <c r="AS73" s="465" t="s">
        <v>15</v>
      </c>
      <c r="AT73" s="452"/>
      <c r="AU73" s="454" t="str">
        <f t="shared" si="22"/>
        <v>-</v>
      </c>
    </row>
    <row r="74" spans="1:47" s="30" customFormat="1">
      <c r="A74" s="556">
        <v>71</v>
      </c>
      <c r="B74" s="557" t="s">
        <v>279</v>
      </c>
      <c r="C74" s="558" t="str">
        <f t="shared" si="16"/>
        <v>2017</v>
      </c>
      <c r="D74" s="558" t="str">
        <f t="shared" si="17"/>
        <v>Jan</v>
      </c>
      <c r="E74" s="586">
        <v>42754</v>
      </c>
      <c r="F74" s="557" t="s">
        <v>96</v>
      </c>
      <c r="G74" s="557" t="s">
        <v>208</v>
      </c>
      <c r="H74" s="557">
        <v>69453</v>
      </c>
      <c r="I74" s="577" t="s">
        <v>15</v>
      </c>
      <c r="J74" s="577" t="s">
        <v>15</v>
      </c>
      <c r="K74" s="578" t="str">
        <f t="shared" si="23"/>
        <v>NECKING</v>
      </c>
      <c r="L74" s="578" t="s">
        <v>15</v>
      </c>
      <c r="M74" s="578" t="s">
        <v>4879</v>
      </c>
      <c r="N74" s="579" t="s">
        <v>15</v>
      </c>
      <c r="O74" s="578" t="s">
        <v>34</v>
      </c>
      <c r="P74" s="557" t="s">
        <v>15</v>
      </c>
      <c r="Q74" s="557" t="s">
        <v>15</v>
      </c>
      <c r="R74" s="581" t="str">
        <f>IFERROR(VLOOKUP(CONCATENATE(D74,"'",C74),'Monthly Forex'!A:D,4,0),"-")</f>
        <v>-</v>
      </c>
      <c r="S74" s="564" t="s">
        <v>15</v>
      </c>
      <c r="T74" s="582" t="s">
        <v>15</v>
      </c>
      <c r="U74" s="583" t="s">
        <v>47</v>
      </c>
      <c r="V74" s="584" t="s">
        <v>49</v>
      </c>
      <c r="W74" s="585" t="s">
        <v>15</v>
      </c>
      <c r="X74" s="569" t="s">
        <v>2769</v>
      </c>
      <c r="Y74" s="570" t="s">
        <v>15</v>
      </c>
      <c r="Z74" s="571" t="s">
        <v>15</v>
      </c>
      <c r="AA74" s="557" t="s">
        <v>1856</v>
      </c>
      <c r="AB74" s="139">
        <f t="shared" si="18"/>
        <v>42784</v>
      </c>
      <c r="AC74" s="134">
        <f t="shared" si="19"/>
        <v>42767</v>
      </c>
      <c r="AD74" s="135" t="str">
        <f t="shared" si="20"/>
        <v>-</v>
      </c>
      <c r="AE74" s="136" t="str">
        <f t="shared" si="21"/>
        <v>-</v>
      </c>
      <c r="AF74" s="137" t="s">
        <v>4551</v>
      </c>
      <c r="AG74" s="140" t="str">
        <f t="shared" si="24"/>
        <v>1</v>
      </c>
      <c r="AH74" s="141" t="str">
        <f t="shared" si="25"/>
        <v>-</v>
      </c>
      <c r="AI74" s="211" t="s">
        <v>15</v>
      </c>
      <c r="AJ74" s="443" t="s">
        <v>4592</v>
      </c>
      <c r="AK74" s="478" t="str">
        <f t="shared" si="26"/>
        <v>-</v>
      </c>
      <c r="AL74" s="516" t="str">
        <f t="shared" si="27"/>
        <v>-</v>
      </c>
      <c r="AM74" s="432" t="str">
        <f>_xlfn.IFNA(VLOOKUP(O74,Dropdown!$B:$G,6,0),"-")</f>
        <v>PEZA</v>
      </c>
      <c r="AN74" s="433">
        <f>_xlfn.IFNA(VLOOKUP(O74,Dropdown!$B:$H,7,0),"-")</f>
        <v>0.12</v>
      </c>
      <c r="AO74" s="434" t="str">
        <f t="shared" si="28"/>
        <v>USD</v>
      </c>
      <c r="AP74" s="435" t="str">
        <f t="shared" si="29"/>
        <v>-</v>
      </c>
      <c r="AQ74" s="438" t="str">
        <f t="shared" si="30"/>
        <v>-</v>
      </c>
      <c r="AR74" s="452"/>
      <c r="AS74" s="465" t="s">
        <v>15</v>
      </c>
      <c r="AT74" s="452"/>
      <c r="AU74" s="454" t="str">
        <f t="shared" si="22"/>
        <v>-</v>
      </c>
    </row>
    <row r="75" spans="1:47" s="30" customFormat="1">
      <c r="A75" s="556">
        <v>72</v>
      </c>
      <c r="B75" s="557" t="s">
        <v>280</v>
      </c>
      <c r="C75" s="558" t="str">
        <f t="shared" si="16"/>
        <v>2017</v>
      </c>
      <c r="D75" s="558" t="str">
        <f t="shared" si="17"/>
        <v>Jan</v>
      </c>
      <c r="E75" s="586">
        <v>42754</v>
      </c>
      <c r="F75" s="557" t="s">
        <v>97</v>
      </c>
      <c r="G75" s="557">
        <v>29278</v>
      </c>
      <c r="H75" s="557">
        <v>69454</v>
      </c>
      <c r="I75" s="577">
        <v>68635018</v>
      </c>
      <c r="J75" s="577" t="s">
        <v>15</v>
      </c>
      <c r="K75" s="578" t="str">
        <f t="shared" si="23"/>
        <v>2ND DRAWING</v>
      </c>
      <c r="L75" s="578" t="s">
        <v>15</v>
      </c>
      <c r="M75" s="578" t="s">
        <v>4880</v>
      </c>
      <c r="N75" s="579" t="s">
        <v>15</v>
      </c>
      <c r="O75" s="578" t="s">
        <v>34</v>
      </c>
      <c r="P75" s="557" t="s">
        <v>15</v>
      </c>
      <c r="Q75" s="557" t="s">
        <v>15</v>
      </c>
      <c r="R75" s="581" t="str">
        <f>IFERROR(VLOOKUP(CONCATENATE(D75,"'",C75),'Monthly Forex'!A:D,4,0),"-")</f>
        <v>-</v>
      </c>
      <c r="S75" s="564" t="s">
        <v>15</v>
      </c>
      <c r="T75" s="582">
        <v>1900</v>
      </c>
      <c r="U75" s="583" t="s">
        <v>47</v>
      </c>
      <c r="V75" s="584" t="s">
        <v>49</v>
      </c>
      <c r="W75" s="585" t="s">
        <v>15</v>
      </c>
      <c r="X75" s="569" t="s">
        <v>2769</v>
      </c>
      <c r="Y75" s="570" t="s">
        <v>15</v>
      </c>
      <c r="Z75" s="571" t="s">
        <v>15</v>
      </c>
      <c r="AA75" s="557" t="s">
        <v>1856</v>
      </c>
      <c r="AB75" s="139">
        <f t="shared" si="18"/>
        <v>42784</v>
      </c>
      <c r="AC75" s="134">
        <f t="shared" si="19"/>
        <v>42767</v>
      </c>
      <c r="AD75" s="135" t="str">
        <f t="shared" si="20"/>
        <v>-</v>
      </c>
      <c r="AE75" s="136" t="str">
        <f t="shared" si="21"/>
        <v>-</v>
      </c>
      <c r="AF75" s="137" t="s">
        <v>4551</v>
      </c>
      <c r="AG75" s="140" t="str">
        <f t="shared" si="24"/>
        <v>1</v>
      </c>
      <c r="AH75" s="141" t="str">
        <f t="shared" si="25"/>
        <v>-</v>
      </c>
      <c r="AI75" s="211" t="s">
        <v>15</v>
      </c>
      <c r="AJ75" s="443" t="s">
        <v>4592</v>
      </c>
      <c r="AK75" s="478" t="str">
        <f t="shared" si="26"/>
        <v>-</v>
      </c>
      <c r="AL75" s="516" t="str">
        <f t="shared" si="27"/>
        <v>-</v>
      </c>
      <c r="AM75" s="432" t="str">
        <f>_xlfn.IFNA(VLOOKUP(O75,Dropdown!$B:$G,6,0),"-")</f>
        <v>PEZA</v>
      </c>
      <c r="AN75" s="433">
        <f>_xlfn.IFNA(VLOOKUP(O75,Dropdown!$B:$H,7,0),"-")</f>
        <v>0.12</v>
      </c>
      <c r="AO75" s="434" t="str">
        <f t="shared" si="28"/>
        <v>USD</v>
      </c>
      <c r="AP75" s="435">
        <f t="shared" si="29"/>
        <v>1900</v>
      </c>
      <c r="AQ75" s="436">
        <f t="shared" si="30"/>
        <v>2128</v>
      </c>
      <c r="AR75" s="247"/>
      <c r="AS75" s="465" t="s">
        <v>15</v>
      </c>
      <c r="AT75" s="247"/>
      <c r="AU75" s="454" t="str">
        <f t="shared" si="22"/>
        <v>-</v>
      </c>
    </row>
    <row r="76" spans="1:47" s="30" customFormat="1">
      <c r="A76" s="556">
        <v>73</v>
      </c>
      <c r="B76" s="557" t="s">
        <v>280</v>
      </c>
      <c r="C76" s="558" t="str">
        <f t="shared" si="16"/>
        <v>2017</v>
      </c>
      <c r="D76" s="558" t="str">
        <f t="shared" si="17"/>
        <v>Jan</v>
      </c>
      <c r="E76" s="586">
        <v>42754</v>
      </c>
      <c r="F76" s="557" t="s">
        <v>98</v>
      </c>
      <c r="G76" s="557" t="s">
        <v>209</v>
      </c>
      <c r="H76" s="557">
        <v>69455</v>
      </c>
      <c r="I76" s="577" t="s">
        <v>15</v>
      </c>
      <c r="J76" s="577" t="s">
        <v>15</v>
      </c>
      <c r="K76" s="578" t="str">
        <f t="shared" si="23"/>
        <v>2ND DRAWING</v>
      </c>
      <c r="L76" s="578" t="s">
        <v>15</v>
      </c>
      <c r="M76" s="578" t="s">
        <v>4880</v>
      </c>
      <c r="N76" s="579" t="s">
        <v>15</v>
      </c>
      <c r="O76" s="578" t="s">
        <v>34</v>
      </c>
      <c r="P76" s="557" t="s">
        <v>15</v>
      </c>
      <c r="Q76" s="557" t="s">
        <v>15</v>
      </c>
      <c r="R76" s="581" t="str">
        <f>IFERROR(VLOOKUP(CONCATENATE(D76,"'",C76),'Monthly Forex'!A:D,4,0),"-")</f>
        <v>-</v>
      </c>
      <c r="S76" s="564" t="s">
        <v>15</v>
      </c>
      <c r="T76" s="582" t="s">
        <v>15</v>
      </c>
      <c r="U76" s="583" t="s">
        <v>47</v>
      </c>
      <c r="V76" s="584" t="s">
        <v>49</v>
      </c>
      <c r="W76" s="585" t="s">
        <v>15</v>
      </c>
      <c r="X76" s="569" t="s">
        <v>2769</v>
      </c>
      <c r="Y76" s="570" t="s">
        <v>15</v>
      </c>
      <c r="Z76" s="571" t="s">
        <v>15</v>
      </c>
      <c r="AA76" s="557" t="s">
        <v>1856</v>
      </c>
      <c r="AB76" s="139">
        <f t="shared" si="18"/>
        <v>42784</v>
      </c>
      <c r="AC76" s="134">
        <f t="shared" si="19"/>
        <v>42767</v>
      </c>
      <c r="AD76" s="135" t="str">
        <f t="shared" si="20"/>
        <v>-</v>
      </c>
      <c r="AE76" s="136" t="str">
        <f t="shared" si="21"/>
        <v>-</v>
      </c>
      <c r="AF76" s="137" t="s">
        <v>4551</v>
      </c>
      <c r="AG76" s="140" t="str">
        <f t="shared" si="24"/>
        <v>1</v>
      </c>
      <c r="AH76" s="141" t="str">
        <f t="shared" si="25"/>
        <v>-</v>
      </c>
      <c r="AI76" s="211" t="s">
        <v>15</v>
      </c>
      <c r="AJ76" s="443" t="s">
        <v>4592</v>
      </c>
      <c r="AK76" s="478" t="str">
        <f t="shared" si="26"/>
        <v>-</v>
      </c>
      <c r="AL76" s="516" t="str">
        <f t="shared" si="27"/>
        <v>-</v>
      </c>
      <c r="AM76" s="432" t="str">
        <f>_xlfn.IFNA(VLOOKUP(O76,Dropdown!$B:$G,6,0),"-")</f>
        <v>PEZA</v>
      </c>
      <c r="AN76" s="433">
        <f>_xlfn.IFNA(VLOOKUP(O76,Dropdown!$B:$H,7,0),"-")</f>
        <v>0.12</v>
      </c>
      <c r="AO76" s="434" t="str">
        <f t="shared" si="28"/>
        <v>USD</v>
      </c>
      <c r="AP76" s="435" t="str">
        <f t="shared" si="29"/>
        <v>-</v>
      </c>
      <c r="AQ76" s="438" t="str">
        <f t="shared" si="30"/>
        <v>-</v>
      </c>
      <c r="AR76" s="452"/>
      <c r="AS76" s="465" t="s">
        <v>15</v>
      </c>
      <c r="AT76" s="452"/>
      <c r="AU76" s="454" t="str">
        <f t="shared" si="22"/>
        <v>-</v>
      </c>
    </row>
    <row r="77" spans="1:47" s="30" customFormat="1">
      <c r="A77" s="556">
        <v>74</v>
      </c>
      <c r="B77" s="557" t="s">
        <v>280</v>
      </c>
      <c r="C77" s="558" t="str">
        <f t="shared" si="16"/>
        <v>2017</v>
      </c>
      <c r="D77" s="558" t="str">
        <f t="shared" si="17"/>
        <v>Jan</v>
      </c>
      <c r="E77" s="586">
        <v>42754</v>
      </c>
      <c r="F77" s="557" t="s">
        <v>99</v>
      </c>
      <c r="G77" s="557" t="s">
        <v>210</v>
      </c>
      <c r="H77" s="557">
        <v>69456</v>
      </c>
      <c r="I77" s="577" t="s">
        <v>15</v>
      </c>
      <c r="J77" s="577" t="s">
        <v>15</v>
      </c>
      <c r="K77" s="578" t="str">
        <f t="shared" si="23"/>
        <v>2ND DRAWING</v>
      </c>
      <c r="L77" s="578" t="s">
        <v>15</v>
      </c>
      <c r="M77" s="578" t="s">
        <v>4880</v>
      </c>
      <c r="N77" s="579" t="s">
        <v>15</v>
      </c>
      <c r="O77" s="578" t="s">
        <v>34</v>
      </c>
      <c r="P77" s="557" t="s">
        <v>15</v>
      </c>
      <c r="Q77" s="557" t="s">
        <v>15</v>
      </c>
      <c r="R77" s="581" t="str">
        <f>IFERROR(VLOOKUP(CONCATENATE(D77,"'",C77),'Monthly Forex'!A:D,4,0),"-")</f>
        <v>-</v>
      </c>
      <c r="S77" s="564" t="s">
        <v>15</v>
      </c>
      <c r="T77" s="582" t="s">
        <v>15</v>
      </c>
      <c r="U77" s="583" t="s">
        <v>47</v>
      </c>
      <c r="V77" s="584" t="s">
        <v>49</v>
      </c>
      <c r="W77" s="585" t="s">
        <v>15</v>
      </c>
      <c r="X77" s="569" t="s">
        <v>2769</v>
      </c>
      <c r="Y77" s="570" t="s">
        <v>15</v>
      </c>
      <c r="Z77" s="571" t="s">
        <v>15</v>
      </c>
      <c r="AA77" s="557" t="s">
        <v>1856</v>
      </c>
      <c r="AB77" s="139">
        <f t="shared" si="18"/>
        <v>42784</v>
      </c>
      <c r="AC77" s="134">
        <f t="shared" si="19"/>
        <v>42767</v>
      </c>
      <c r="AD77" s="135" t="str">
        <f t="shared" si="20"/>
        <v>-</v>
      </c>
      <c r="AE77" s="136" t="str">
        <f t="shared" si="21"/>
        <v>-</v>
      </c>
      <c r="AF77" s="137" t="s">
        <v>4551</v>
      </c>
      <c r="AG77" s="140" t="str">
        <f t="shared" si="24"/>
        <v>1</v>
      </c>
      <c r="AH77" s="141" t="str">
        <f t="shared" si="25"/>
        <v>-</v>
      </c>
      <c r="AI77" s="211" t="s">
        <v>15</v>
      </c>
      <c r="AJ77" s="443" t="s">
        <v>4592</v>
      </c>
      <c r="AK77" s="478" t="str">
        <f t="shared" si="26"/>
        <v>-</v>
      </c>
      <c r="AL77" s="516" t="str">
        <f t="shared" si="27"/>
        <v>-</v>
      </c>
      <c r="AM77" s="432" t="str">
        <f>_xlfn.IFNA(VLOOKUP(O77,Dropdown!$B:$G,6,0),"-")</f>
        <v>PEZA</v>
      </c>
      <c r="AN77" s="433">
        <f>_xlfn.IFNA(VLOOKUP(O77,Dropdown!$B:$H,7,0),"-")</f>
        <v>0.12</v>
      </c>
      <c r="AO77" s="434" t="str">
        <f t="shared" si="28"/>
        <v>USD</v>
      </c>
      <c r="AP77" s="435" t="str">
        <f t="shared" si="29"/>
        <v>-</v>
      </c>
      <c r="AQ77" s="438" t="str">
        <f t="shared" si="30"/>
        <v>-</v>
      </c>
      <c r="AR77" s="452"/>
      <c r="AS77" s="465" t="s">
        <v>15</v>
      </c>
      <c r="AT77" s="452"/>
      <c r="AU77" s="454" t="str">
        <f t="shared" si="22"/>
        <v>-</v>
      </c>
    </row>
    <row r="78" spans="1:47" s="30" customFormat="1">
      <c r="A78" s="556">
        <v>75</v>
      </c>
      <c r="B78" s="557" t="s">
        <v>285</v>
      </c>
      <c r="C78" s="558" t="str">
        <f t="shared" si="16"/>
        <v>2017</v>
      </c>
      <c r="D78" s="558" t="str">
        <f t="shared" si="17"/>
        <v>Jan</v>
      </c>
      <c r="E78" s="586">
        <v>42759</v>
      </c>
      <c r="F78" s="557" t="s">
        <v>104</v>
      </c>
      <c r="G78" s="557">
        <v>29283</v>
      </c>
      <c r="H78" s="557">
        <v>69373</v>
      </c>
      <c r="I78" s="577">
        <v>70561013</v>
      </c>
      <c r="J78" s="577" t="s">
        <v>15</v>
      </c>
      <c r="K78" s="578" t="str">
        <f t="shared" si="23"/>
        <v xml:space="preserve">DIE SET G UPPER DIE </v>
      </c>
      <c r="L78" s="578" t="s">
        <v>15</v>
      </c>
      <c r="M78" s="578" t="s">
        <v>397</v>
      </c>
      <c r="N78" s="579" t="s">
        <v>15</v>
      </c>
      <c r="O78" s="578" t="s">
        <v>34</v>
      </c>
      <c r="P78" s="557" t="s">
        <v>15</v>
      </c>
      <c r="Q78" s="557" t="s">
        <v>15</v>
      </c>
      <c r="R78" s="581" t="str">
        <f>IFERROR(VLOOKUP(CONCATENATE(D78,"'",C78),'Monthly Forex'!A:D,4,0),"-")</f>
        <v>-</v>
      </c>
      <c r="S78" s="564" t="s">
        <v>15</v>
      </c>
      <c r="T78" s="565" t="s">
        <v>2350</v>
      </c>
      <c r="U78" s="583" t="s">
        <v>47</v>
      </c>
      <c r="V78" s="584" t="s">
        <v>49</v>
      </c>
      <c r="W78" s="585" t="s">
        <v>15</v>
      </c>
      <c r="X78" s="569" t="s">
        <v>15</v>
      </c>
      <c r="Y78" s="570" t="s">
        <v>15</v>
      </c>
      <c r="Z78" s="571" t="s">
        <v>15</v>
      </c>
      <c r="AA78" s="557" t="s">
        <v>1856</v>
      </c>
      <c r="AB78" s="139">
        <f t="shared" si="18"/>
        <v>42789</v>
      </c>
      <c r="AC78" s="134">
        <f t="shared" si="19"/>
        <v>42767</v>
      </c>
      <c r="AD78" s="135" t="str">
        <f t="shared" si="20"/>
        <v>-</v>
      </c>
      <c r="AE78" s="136" t="str">
        <f t="shared" si="21"/>
        <v>-</v>
      </c>
      <c r="AF78" s="137" t="s">
        <v>4551</v>
      </c>
      <c r="AG78" s="140" t="str">
        <f t="shared" si="24"/>
        <v>1</v>
      </c>
      <c r="AH78" s="141" t="str">
        <f t="shared" si="25"/>
        <v>-</v>
      </c>
      <c r="AI78" s="211" t="s">
        <v>15</v>
      </c>
      <c r="AJ78" s="443" t="s">
        <v>4592</v>
      </c>
      <c r="AK78" s="478" t="str">
        <f t="shared" si="26"/>
        <v>-</v>
      </c>
      <c r="AL78" s="516" t="str">
        <f t="shared" si="27"/>
        <v>-</v>
      </c>
      <c r="AM78" s="432" t="str">
        <f>_xlfn.IFNA(VLOOKUP(O78,Dropdown!$B:$G,6,0),"-")</f>
        <v>PEZA</v>
      </c>
      <c r="AN78" s="433">
        <f>_xlfn.IFNA(VLOOKUP(O78,Dropdown!$B:$H,7,0),"-")</f>
        <v>0.12</v>
      </c>
      <c r="AO78" s="434" t="str">
        <f t="shared" si="28"/>
        <v>USD</v>
      </c>
      <c r="AP78" s="435" t="str">
        <f t="shared" si="29"/>
        <v>Delivered</v>
      </c>
      <c r="AQ78" s="438" t="str">
        <f t="shared" si="30"/>
        <v>-</v>
      </c>
      <c r="AR78" s="452"/>
      <c r="AS78" s="465" t="s">
        <v>15</v>
      </c>
      <c r="AT78" s="452"/>
      <c r="AU78" s="454" t="str">
        <f t="shared" si="22"/>
        <v>-</v>
      </c>
    </row>
    <row r="79" spans="1:47" s="30" customFormat="1">
      <c r="A79" s="556">
        <v>76</v>
      </c>
      <c r="B79" s="557" t="s">
        <v>286</v>
      </c>
      <c r="C79" s="558" t="str">
        <f t="shared" si="16"/>
        <v>2017</v>
      </c>
      <c r="D79" s="558" t="str">
        <f t="shared" si="17"/>
        <v>Jan</v>
      </c>
      <c r="E79" s="586">
        <v>42759</v>
      </c>
      <c r="F79" s="557" t="s">
        <v>105</v>
      </c>
      <c r="G79" s="557">
        <v>29284</v>
      </c>
      <c r="H79" s="557">
        <v>69375</v>
      </c>
      <c r="I79" s="577">
        <v>70562011</v>
      </c>
      <c r="J79" s="577" t="s">
        <v>15</v>
      </c>
      <c r="K79" s="578" t="str">
        <f t="shared" si="23"/>
        <v>DIE SET G  LOWER DIE</v>
      </c>
      <c r="L79" s="578" t="s">
        <v>15</v>
      </c>
      <c r="M79" s="578" t="s">
        <v>398</v>
      </c>
      <c r="N79" s="579" t="s">
        <v>15</v>
      </c>
      <c r="O79" s="578" t="s">
        <v>34</v>
      </c>
      <c r="P79" s="557" t="s">
        <v>15</v>
      </c>
      <c r="Q79" s="557" t="s">
        <v>15</v>
      </c>
      <c r="R79" s="581" t="str">
        <f>IFERROR(VLOOKUP(CONCATENATE(D79,"'",C79),'Monthly Forex'!A:D,4,0),"-")</f>
        <v>-</v>
      </c>
      <c r="S79" s="564" t="s">
        <v>15</v>
      </c>
      <c r="T79" s="582">
        <v>175</v>
      </c>
      <c r="U79" s="583" t="s">
        <v>47</v>
      </c>
      <c r="V79" s="584" t="s">
        <v>49</v>
      </c>
      <c r="W79" s="585" t="s">
        <v>15</v>
      </c>
      <c r="X79" s="569" t="s">
        <v>15</v>
      </c>
      <c r="Y79" s="570" t="s">
        <v>15</v>
      </c>
      <c r="Z79" s="571" t="s">
        <v>15</v>
      </c>
      <c r="AA79" s="557" t="s">
        <v>1856</v>
      </c>
      <c r="AB79" s="139">
        <f t="shared" si="18"/>
        <v>42789</v>
      </c>
      <c r="AC79" s="134">
        <f t="shared" si="19"/>
        <v>42767</v>
      </c>
      <c r="AD79" s="135" t="str">
        <f t="shared" si="20"/>
        <v>-</v>
      </c>
      <c r="AE79" s="136" t="str">
        <f t="shared" si="21"/>
        <v>-</v>
      </c>
      <c r="AF79" s="137" t="s">
        <v>4551</v>
      </c>
      <c r="AG79" s="140" t="str">
        <f t="shared" si="24"/>
        <v>1</v>
      </c>
      <c r="AH79" s="141" t="str">
        <f t="shared" si="25"/>
        <v>-</v>
      </c>
      <c r="AI79" s="211" t="s">
        <v>15</v>
      </c>
      <c r="AJ79" s="443" t="s">
        <v>4592</v>
      </c>
      <c r="AK79" s="478" t="str">
        <f t="shared" si="26"/>
        <v>-</v>
      </c>
      <c r="AL79" s="516" t="str">
        <f t="shared" si="27"/>
        <v>-</v>
      </c>
      <c r="AM79" s="432" t="str">
        <f>_xlfn.IFNA(VLOOKUP(O79,Dropdown!$B:$G,6,0),"-")</f>
        <v>PEZA</v>
      </c>
      <c r="AN79" s="433">
        <f>_xlfn.IFNA(VLOOKUP(O79,Dropdown!$B:$H,7,0),"-")</f>
        <v>0.12</v>
      </c>
      <c r="AO79" s="434" t="str">
        <f t="shared" si="28"/>
        <v>USD</v>
      </c>
      <c r="AP79" s="435">
        <f t="shared" si="29"/>
        <v>175</v>
      </c>
      <c r="AQ79" s="436">
        <f t="shared" si="30"/>
        <v>196.00000000000003</v>
      </c>
      <c r="AR79" s="247"/>
      <c r="AS79" s="465" t="s">
        <v>15</v>
      </c>
      <c r="AT79" s="247"/>
      <c r="AU79" s="454" t="str">
        <f t="shared" si="22"/>
        <v>-</v>
      </c>
    </row>
    <row r="80" spans="1:47" s="30" customFormat="1">
      <c r="A80" s="556">
        <v>77</v>
      </c>
      <c r="B80" s="557" t="s">
        <v>287</v>
      </c>
      <c r="C80" s="558" t="str">
        <f t="shared" si="16"/>
        <v>2017</v>
      </c>
      <c r="D80" s="558" t="str">
        <f t="shared" si="17"/>
        <v>Jan</v>
      </c>
      <c r="E80" s="586">
        <v>42759</v>
      </c>
      <c r="F80" s="557" t="s">
        <v>106</v>
      </c>
      <c r="G80" s="557">
        <v>29285</v>
      </c>
      <c r="H80" s="557">
        <v>69379</v>
      </c>
      <c r="I80" s="577">
        <v>71697015</v>
      </c>
      <c r="J80" s="577" t="s">
        <v>15</v>
      </c>
      <c r="K80" s="578" t="str">
        <f t="shared" si="23"/>
        <v>DIE SET E LOWER DIE</v>
      </c>
      <c r="L80" s="578" t="s">
        <v>15</v>
      </c>
      <c r="M80" s="578" t="s">
        <v>399</v>
      </c>
      <c r="N80" s="579" t="s">
        <v>15</v>
      </c>
      <c r="O80" s="578" t="s">
        <v>34</v>
      </c>
      <c r="P80" s="557" t="s">
        <v>15</v>
      </c>
      <c r="Q80" s="557" t="s">
        <v>15</v>
      </c>
      <c r="R80" s="581" t="str">
        <f>IFERROR(VLOOKUP(CONCATENATE(D80,"'",C80),'Monthly Forex'!A:D,4,0),"-")</f>
        <v>-</v>
      </c>
      <c r="S80" s="564" t="s">
        <v>15</v>
      </c>
      <c r="T80" s="582">
        <v>200</v>
      </c>
      <c r="U80" s="583" t="s">
        <v>47</v>
      </c>
      <c r="V80" s="584" t="s">
        <v>49</v>
      </c>
      <c r="W80" s="585" t="s">
        <v>15</v>
      </c>
      <c r="X80" s="569" t="s">
        <v>15</v>
      </c>
      <c r="Y80" s="570" t="s">
        <v>15</v>
      </c>
      <c r="Z80" s="571" t="s">
        <v>15</v>
      </c>
      <c r="AA80" s="557" t="s">
        <v>1856</v>
      </c>
      <c r="AB80" s="139">
        <f t="shared" si="18"/>
        <v>42789</v>
      </c>
      <c r="AC80" s="134">
        <f t="shared" si="19"/>
        <v>42767</v>
      </c>
      <c r="AD80" s="135" t="str">
        <f t="shared" si="20"/>
        <v>-</v>
      </c>
      <c r="AE80" s="136" t="str">
        <f t="shared" si="21"/>
        <v>-</v>
      </c>
      <c r="AF80" s="137" t="s">
        <v>4551</v>
      </c>
      <c r="AG80" s="140" t="str">
        <f t="shared" si="24"/>
        <v>1</v>
      </c>
      <c r="AH80" s="141" t="str">
        <f t="shared" si="25"/>
        <v>-</v>
      </c>
      <c r="AI80" s="211" t="s">
        <v>15</v>
      </c>
      <c r="AJ80" s="443" t="s">
        <v>4592</v>
      </c>
      <c r="AK80" s="478" t="str">
        <f t="shared" si="26"/>
        <v>-</v>
      </c>
      <c r="AL80" s="516" t="str">
        <f t="shared" si="27"/>
        <v>-</v>
      </c>
      <c r="AM80" s="432" t="str">
        <f>_xlfn.IFNA(VLOOKUP(O80,Dropdown!$B:$G,6,0),"-")</f>
        <v>PEZA</v>
      </c>
      <c r="AN80" s="433">
        <f>_xlfn.IFNA(VLOOKUP(O80,Dropdown!$B:$H,7,0),"-")</f>
        <v>0.12</v>
      </c>
      <c r="AO80" s="434" t="str">
        <f t="shared" si="28"/>
        <v>USD</v>
      </c>
      <c r="AP80" s="435">
        <f t="shared" si="29"/>
        <v>200</v>
      </c>
      <c r="AQ80" s="436">
        <f t="shared" si="30"/>
        <v>224.00000000000003</v>
      </c>
      <c r="AR80" s="247"/>
      <c r="AS80" s="465" t="s">
        <v>15</v>
      </c>
      <c r="AT80" s="247"/>
      <c r="AU80" s="454" t="str">
        <f t="shared" si="22"/>
        <v>-</v>
      </c>
    </row>
    <row r="81" spans="1:47" s="30" customFormat="1">
      <c r="A81" s="556">
        <v>78</v>
      </c>
      <c r="B81" s="557" t="s">
        <v>288</v>
      </c>
      <c r="C81" s="558" t="str">
        <f t="shared" si="16"/>
        <v>2017</v>
      </c>
      <c r="D81" s="558" t="str">
        <f t="shared" si="17"/>
        <v>Jan</v>
      </c>
      <c r="E81" s="586">
        <v>42759</v>
      </c>
      <c r="F81" s="557" t="s">
        <v>107</v>
      </c>
      <c r="G81" s="557">
        <v>29286</v>
      </c>
      <c r="H81" s="557">
        <v>69380</v>
      </c>
      <c r="I81" s="577">
        <v>71692019</v>
      </c>
      <c r="J81" s="577" t="s">
        <v>15</v>
      </c>
      <c r="K81" s="578" t="str">
        <f t="shared" si="23"/>
        <v>DIE SET I LOWER DIE</v>
      </c>
      <c r="L81" s="578" t="s">
        <v>15</v>
      </c>
      <c r="M81" s="578" t="s">
        <v>400</v>
      </c>
      <c r="N81" s="579" t="s">
        <v>15</v>
      </c>
      <c r="O81" s="578" t="s">
        <v>34</v>
      </c>
      <c r="P81" s="557" t="s">
        <v>15</v>
      </c>
      <c r="Q81" s="557" t="s">
        <v>15</v>
      </c>
      <c r="R81" s="581" t="str">
        <f>IFERROR(VLOOKUP(CONCATENATE(D81,"'",C81),'Monthly Forex'!A:D,4,0),"-")</f>
        <v>-</v>
      </c>
      <c r="S81" s="564" t="s">
        <v>15</v>
      </c>
      <c r="T81" s="582">
        <v>175</v>
      </c>
      <c r="U81" s="583" t="s">
        <v>47</v>
      </c>
      <c r="V81" s="584" t="s">
        <v>49</v>
      </c>
      <c r="W81" s="585" t="s">
        <v>15</v>
      </c>
      <c r="X81" s="569" t="s">
        <v>15</v>
      </c>
      <c r="Y81" s="570" t="s">
        <v>15</v>
      </c>
      <c r="Z81" s="571" t="s">
        <v>15</v>
      </c>
      <c r="AA81" s="557" t="s">
        <v>1856</v>
      </c>
      <c r="AB81" s="139">
        <f t="shared" si="18"/>
        <v>42789</v>
      </c>
      <c r="AC81" s="134">
        <f t="shared" si="19"/>
        <v>42767</v>
      </c>
      <c r="AD81" s="135" t="str">
        <f t="shared" si="20"/>
        <v>-</v>
      </c>
      <c r="AE81" s="136" t="str">
        <f t="shared" si="21"/>
        <v>-</v>
      </c>
      <c r="AF81" s="137" t="s">
        <v>4551</v>
      </c>
      <c r="AG81" s="140" t="str">
        <f t="shared" si="24"/>
        <v>1</v>
      </c>
      <c r="AH81" s="141" t="str">
        <f t="shared" si="25"/>
        <v>-</v>
      </c>
      <c r="AI81" s="211" t="s">
        <v>15</v>
      </c>
      <c r="AJ81" s="443" t="s">
        <v>4592</v>
      </c>
      <c r="AK81" s="478" t="str">
        <f t="shared" si="26"/>
        <v>-</v>
      </c>
      <c r="AL81" s="516" t="str">
        <f t="shared" si="27"/>
        <v>-</v>
      </c>
      <c r="AM81" s="432" t="str">
        <f>_xlfn.IFNA(VLOOKUP(O81,Dropdown!$B:$G,6,0),"-")</f>
        <v>PEZA</v>
      </c>
      <c r="AN81" s="433">
        <f>_xlfn.IFNA(VLOOKUP(O81,Dropdown!$B:$H,7,0),"-")</f>
        <v>0.12</v>
      </c>
      <c r="AO81" s="434" t="str">
        <f t="shared" si="28"/>
        <v>USD</v>
      </c>
      <c r="AP81" s="435">
        <f t="shared" si="29"/>
        <v>175</v>
      </c>
      <c r="AQ81" s="436">
        <f t="shared" si="30"/>
        <v>196.00000000000003</v>
      </c>
      <c r="AR81" s="247"/>
      <c r="AS81" s="465" t="s">
        <v>15</v>
      </c>
      <c r="AT81" s="247"/>
      <c r="AU81" s="454" t="str">
        <f t="shared" si="22"/>
        <v>-</v>
      </c>
    </row>
    <row r="82" spans="1:47" s="30" customFormat="1">
      <c r="A82" s="556">
        <v>79</v>
      </c>
      <c r="B82" s="557" t="s">
        <v>289</v>
      </c>
      <c r="C82" s="558" t="str">
        <f t="shared" si="16"/>
        <v>2017</v>
      </c>
      <c r="D82" s="558" t="str">
        <f t="shared" si="17"/>
        <v>Jan</v>
      </c>
      <c r="E82" s="586">
        <v>42759</v>
      </c>
      <c r="F82" s="557" t="s">
        <v>108</v>
      </c>
      <c r="G82" s="557">
        <v>29287</v>
      </c>
      <c r="H82" s="557">
        <v>69462</v>
      </c>
      <c r="I82" s="577">
        <v>69693015</v>
      </c>
      <c r="J82" s="577" t="s">
        <v>15</v>
      </c>
      <c r="K82" s="578" t="str">
        <f t="shared" si="23"/>
        <v>JNL-600 IL NECKING</v>
      </c>
      <c r="L82" s="578" t="s">
        <v>15</v>
      </c>
      <c r="M82" s="578" t="s">
        <v>401</v>
      </c>
      <c r="N82" s="579" t="s">
        <v>15</v>
      </c>
      <c r="O82" s="578" t="s">
        <v>34</v>
      </c>
      <c r="P82" s="557" t="s">
        <v>15</v>
      </c>
      <c r="Q82" s="557" t="s">
        <v>15</v>
      </c>
      <c r="R82" s="581" t="str">
        <f>IFERROR(VLOOKUP(CONCATENATE(D82,"'",C82),'Monthly Forex'!A:D,4,0),"-")</f>
        <v>-</v>
      </c>
      <c r="S82" s="564" t="s">
        <v>15</v>
      </c>
      <c r="T82" s="582">
        <v>710</v>
      </c>
      <c r="U82" s="583" t="s">
        <v>47</v>
      </c>
      <c r="V82" s="584" t="s">
        <v>49</v>
      </c>
      <c r="W82" s="585" t="s">
        <v>15</v>
      </c>
      <c r="X82" s="569" t="s">
        <v>2769</v>
      </c>
      <c r="Y82" s="570" t="s">
        <v>15</v>
      </c>
      <c r="Z82" s="571" t="s">
        <v>15</v>
      </c>
      <c r="AA82" s="557" t="s">
        <v>1856</v>
      </c>
      <c r="AB82" s="139">
        <f t="shared" si="18"/>
        <v>42789</v>
      </c>
      <c r="AC82" s="134">
        <f t="shared" si="19"/>
        <v>42767</v>
      </c>
      <c r="AD82" s="135" t="str">
        <f t="shared" si="20"/>
        <v>-</v>
      </c>
      <c r="AE82" s="136" t="str">
        <f t="shared" si="21"/>
        <v>-</v>
      </c>
      <c r="AF82" s="137" t="s">
        <v>4551</v>
      </c>
      <c r="AG82" s="140" t="str">
        <f t="shared" si="24"/>
        <v>1</v>
      </c>
      <c r="AH82" s="141" t="str">
        <f t="shared" si="25"/>
        <v>-</v>
      </c>
      <c r="AI82" s="211" t="s">
        <v>15</v>
      </c>
      <c r="AJ82" s="443" t="s">
        <v>4592</v>
      </c>
      <c r="AK82" s="478" t="str">
        <f t="shared" si="26"/>
        <v>-</v>
      </c>
      <c r="AL82" s="516" t="str">
        <f t="shared" si="27"/>
        <v>-</v>
      </c>
      <c r="AM82" s="432" t="str">
        <f>_xlfn.IFNA(VLOOKUP(O82,Dropdown!$B:$G,6,0),"-")</f>
        <v>PEZA</v>
      </c>
      <c r="AN82" s="433">
        <f>_xlfn.IFNA(VLOOKUP(O82,Dropdown!$B:$H,7,0),"-")</f>
        <v>0.12</v>
      </c>
      <c r="AO82" s="434" t="str">
        <f t="shared" si="28"/>
        <v>USD</v>
      </c>
      <c r="AP82" s="435">
        <f t="shared" si="29"/>
        <v>710</v>
      </c>
      <c r="AQ82" s="436">
        <f t="shared" si="30"/>
        <v>795.2</v>
      </c>
      <c r="AR82" s="247"/>
      <c r="AS82" s="465" t="s">
        <v>15</v>
      </c>
      <c r="AT82" s="247"/>
      <c r="AU82" s="454" t="str">
        <f t="shared" si="22"/>
        <v>-</v>
      </c>
    </row>
    <row r="83" spans="1:47" s="30" customFormat="1">
      <c r="A83" s="556">
        <v>80</v>
      </c>
      <c r="B83" s="557" t="s">
        <v>289</v>
      </c>
      <c r="C83" s="558" t="str">
        <f t="shared" si="16"/>
        <v>2017</v>
      </c>
      <c r="D83" s="558" t="str">
        <f t="shared" si="17"/>
        <v>Jan</v>
      </c>
      <c r="E83" s="586">
        <v>42759</v>
      </c>
      <c r="F83" s="557" t="s">
        <v>109</v>
      </c>
      <c r="G83" s="557" t="s">
        <v>211</v>
      </c>
      <c r="H83" s="557">
        <v>69463</v>
      </c>
      <c r="I83" s="577" t="s">
        <v>15</v>
      </c>
      <c r="J83" s="577" t="s">
        <v>15</v>
      </c>
      <c r="K83" s="578" t="str">
        <f t="shared" si="23"/>
        <v>JNL-600 IL NECKING</v>
      </c>
      <c r="L83" s="578" t="s">
        <v>15</v>
      </c>
      <c r="M83" s="578" t="s">
        <v>401</v>
      </c>
      <c r="N83" s="579" t="s">
        <v>15</v>
      </c>
      <c r="O83" s="578" t="s">
        <v>34</v>
      </c>
      <c r="P83" s="557" t="s">
        <v>15</v>
      </c>
      <c r="Q83" s="557" t="s">
        <v>15</v>
      </c>
      <c r="R83" s="581" t="str">
        <f>IFERROR(VLOOKUP(CONCATENATE(D83,"'",C83),'Monthly Forex'!A:D,4,0),"-")</f>
        <v>-</v>
      </c>
      <c r="S83" s="564" t="s">
        <v>15</v>
      </c>
      <c r="T83" s="582" t="s">
        <v>15</v>
      </c>
      <c r="U83" s="583" t="s">
        <v>47</v>
      </c>
      <c r="V83" s="584" t="s">
        <v>49</v>
      </c>
      <c r="W83" s="585" t="s">
        <v>15</v>
      </c>
      <c r="X83" s="569" t="s">
        <v>2769</v>
      </c>
      <c r="Y83" s="570" t="s">
        <v>15</v>
      </c>
      <c r="Z83" s="571" t="s">
        <v>15</v>
      </c>
      <c r="AA83" s="557" t="s">
        <v>1856</v>
      </c>
      <c r="AB83" s="139">
        <f t="shared" si="18"/>
        <v>42789</v>
      </c>
      <c r="AC83" s="134">
        <f t="shared" si="19"/>
        <v>42767</v>
      </c>
      <c r="AD83" s="135" t="str">
        <f t="shared" si="20"/>
        <v>-</v>
      </c>
      <c r="AE83" s="136" t="str">
        <f t="shared" si="21"/>
        <v>-</v>
      </c>
      <c r="AF83" s="137" t="s">
        <v>4551</v>
      </c>
      <c r="AG83" s="140" t="str">
        <f t="shared" si="24"/>
        <v>1</v>
      </c>
      <c r="AH83" s="141" t="str">
        <f t="shared" si="25"/>
        <v>-</v>
      </c>
      <c r="AI83" s="211" t="s">
        <v>15</v>
      </c>
      <c r="AJ83" s="443" t="s">
        <v>4592</v>
      </c>
      <c r="AK83" s="478" t="str">
        <f t="shared" si="26"/>
        <v>-</v>
      </c>
      <c r="AL83" s="516" t="str">
        <f t="shared" si="27"/>
        <v>-</v>
      </c>
      <c r="AM83" s="432" t="str">
        <f>_xlfn.IFNA(VLOOKUP(O83,Dropdown!$B:$G,6,0),"-")</f>
        <v>PEZA</v>
      </c>
      <c r="AN83" s="433">
        <f>_xlfn.IFNA(VLOOKUP(O83,Dropdown!$B:$H,7,0),"-")</f>
        <v>0.12</v>
      </c>
      <c r="AO83" s="434" t="str">
        <f t="shared" si="28"/>
        <v>USD</v>
      </c>
      <c r="AP83" s="435" t="str">
        <f t="shared" si="29"/>
        <v>-</v>
      </c>
      <c r="AQ83" s="438" t="str">
        <f t="shared" si="30"/>
        <v>-</v>
      </c>
      <c r="AR83" s="452"/>
      <c r="AS83" s="465" t="s">
        <v>15</v>
      </c>
      <c r="AT83" s="452"/>
      <c r="AU83" s="454" t="str">
        <f t="shared" si="22"/>
        <v>-</v>
      </c>
    </row>
    <row r="84" spans="1:47" s="30" customFormat="1">
      <c r="A84" s="556">
        <v>81</v>
      </c>
      <c r="B84" s="557" t="s">
        <v>289</v>
      </c>
      <c r="C84" s="558" t="str">
        <f t="shared" si="16"/>
        <v>2017</v>
      </c>
      <c r="D84" s="558" t="str">
        <f t="shared" si="17"/>
        <v>Jan</v>
      </c>
      <c r="E84" s="586">
        <v>42759</v>
      </c>
      <c r="F84" s="557" t="s">
        <v>110</v>
      </c>
      <c r="G84" s="557" t="s">
        <v>212</v>
      </c>
      <c r="H84" s="557">
        <v>69466</v>
      </c>
      <c r="I84" s="577" t="s">
        <v>15</v>
      </c>
      <c r="J84" s="577" t="s">
        <v>15</v>
      </c>
      <c r="K84" s="578" t="str">
        <f t="shared" si="23"/>
        <v>JNL-600 IL NECKING</v>
      </c>
      <c r="L84" s="578" t="s">
        <v>15</v>
      </c>
      <c r="M84" s="578" t="s">
        <v>401</v>
      </c>
      <c r="N84" s="579" t="s">
        <v>15</v>
      </c>
      <c r="O84" s="578" t="s">
        <v>34</v>
      </c>
      <c r="P84" s="557" t="s">
        <v>15</v>
      </c>
      <c r="Q84" s="557" t="s">
        <v>15</v>
      </c>
      <c r="R84" s="581" t="str">
        <f>IFERROR(VLOOKUP(CONCATENATE(D84,"'",C84),'Monthly Forex'!A:D,4,0),"-")</f>
        <v>-</v>
      </c>
      <c r="S84" s="564" t="s">
        <v>15</v>
      </c>
      <c r="T84" s="582" t="s">
        <v>15</v>
      </c>
      <c r="U84" s="583" t="s">
        <v>47</v>
      </c>
      <c r="V84" s="584" t="s">
        <v>49</v>
      </c>
      <c r="W84" s="585" t="s">
        <v>15</v>
      </c>
      <c r="X84" s="569" t="s">
        <v>2769</v>
      </c>
      <c r="Y84" s="570" t="s">
        <v>15</v>
      </c>
      <c r="Z84" s="571" t="s">
        <v>15</v>
      </c>
      <c r="AA84" s="557" t="s">
        <v>1856</v>
      </c>
      <c r="AB84" s="139">
        <f t="shared" si="18"/>
        <v>42789</v>
      </c>
      <c r="AC84" s="134">
        <f t="shared" si="19"/>
        <v>42767</v>
      </c>
      <c r="AD84" s="135" t="str">
        <f t="shared" si="20"/>
        <v>-</v>
      </c>
      <c r="AE84" s="136" t="str">
        <f t="shared" si="21"/>
        <v>-</v>
      </c>
      <c r="AF84" s="137" t="s">
        <v>4551</v>
      </c>
      <c r="AG84" s="140" t="str">
        <f t="shared" si="24"/>
        <v>1</v>
      </c>
      <c r="AH84" s="141" t="str">
        <f t="shared" si="25"/>
        <v>-</v>
      </c>
      <c r="AI84" s="211" t="s">
        <v>15</v>
      </c>
      <c r="AJ84" s="443" t="s">
        <v>4592</v>
      </c>
      <c r="AK84" s="478" t="str">
        <f t="shared" si="26"/>
        <v>-</v>
      </c>
      <c r="AL84" s="516" t="str">
        <f t="shared" si="27"/>
        <v>-</v>
      </c>
      <c r="AM84" s="432" t="str">
        <f>_xlfn.IFNA(VLOOKUP(O84,Dropdown!$B:$G,6,0),"-")</f>
        <v>PEZA</v>
      </c>
      <c r="AN84" s="433">
        <f>_xlfn.IFNA(VLOOKUP(O84,Dropdown!$B:$H,7,0),"-")</f>
        <v>0.12</v>
      </c>
      <c r="AO84" s="434" t="str">
        <f t="shared" si="28"/>
        <v>USD</v>
      </c>
      <c r="AP84" s="435" t="str">
        <f t="shared" si="29"/>
        <v>-</v>
      </c>
      <c r="AQ84" s="438" t="str">
        <f t="shared" si="30"/>
        <v>-</v>
      </c>
      <c r="AR84" s="452"/>
      <c r="AS84" s="465" t="s">
        <v>15</v>
      </c>
      <c r="AT84" s="452"/>
      <c r="AU84" s="454" t="str">
        <f t="shared" si="22"/>
        <v>-</v>
      </c>
    </row>
    <row r="85" spans="1:47" s="30" customFormat="1">
      <c r="A85" s="556">
        <v>82</v>
      </c>
      <c r="B85" s="557" t="s">
        <v>290</v>
      </c>
      <c r="C85" s="558" t="str">
        <f t="shared" si="16"/>
        <v>2017</v>
      </c>
      <c r="D85" s="558" t="str">
        <f t="shared" si="17"/>
        <v>Jan</v>
      </c>
      <c r="E85" s="586">
        <v>42759</v>
      </c>
      <c r="F85" s="557" t="s">
        <v>111</v>
      </c>
      <c r="G85" s="557">
        <v>29288</v>
      </c>
      <c r="H85" s="557">
        <v>69467</v>
      </c>
      <c r="I85" s="577">
        <v>71699010</v>
      </c>
      <c r="J85" s="577" t="s">
        <v>15</v>
      </c>
      <c r="K85" s="578" t="str">
        <f t="shared" si="23"/>
        <v>#3361A BUTTON DIE</v>
      </c>
      <c r="L85" s="578" t="s">
        <v>15</v>
      </c>
      <c r="M85" s="578" t="s">
        <v>402</v>
      </c>
      <c r="N85" s="579" t="s">
        <v>15</v>
      </c>
      <c r="O85" s="578" t="s">
        <v>31</v>
      </c>
      <c r="P85" s="557" t="s">
        <v>15</v>
      </c>
      <c r="Q85" s="557" t="s">
        <v>15</v>
      </c>
      <c r="R85" s="581" t="str">
        <f>IFERROR(VLOOKUP(CONCATENATE(D85,"'",C85),'Monthly Forex'!A:D,4,0),"-")</f>
        <v>-</v>
      </c>
      <c r="S85" s="587">
        <v>13000</v>
      </c>
      <c r="T85" s="588" t="s">
        <v>15</v>
      </c>
      <c r="U85" s="583" t="s">
        <v>47</v>
      </c>
      <c r="V85" s="584" t="s">
        <v>49</v>
      </c>
      <c r="W85" s="585" t="s">
        <v>15</v>
      </c>
      <c r="X85" s="569" t="s">
        <v>15</v>
      </c>
      <c r="Y85" s="570" t="s">
        <v>15</v>
      </c>
      <c r="Z85" s="571" t="s">
        <v>15</v>
      </c>
      <c r="AA85" s="557" t="s">
        <v>1856</v>
      </c>
      <c r="AB85" s="139">
        <f t="shared" si="18"/>
        <v>42789</v>
      </c>
      <c r="AC85" s="134">
        <f t="shared" si="19"/>
        <v>42767</v>
      </c>
      <c r="AD85" s="135" t="str">
        <f t="shared" si="20"/>
        <v>-</v>
      </c>
      <c r="AE85" s="136" t="str">
        <f t="shared" si="21"/>
        <v>-</v>
      </c>
      <c r="AF85" s="137" t="s">
        <v>4551</v>
      </c>
      <c r="AG85" s="140" t="str">
        <f t="shared" si="24"/>
        <v>1</v>
      </c>
      <c r="AH85" s="141" t="str">
        <f t="shared" si="25"/>
        <v>-</v>
      </c>
      <c r="AI85" s="211" t="s">
        <v>15</v>
      </c>
      <c r="AJ85" s="443" t="s">
        <v>4592</v>
      </c>
      <c r="AK85" s="478" t="str">
        <f t="shared" si="26"/>
        <v>-</v>
      </c>
      <c r="AL85" s="516" t="str">
        <f t="shared" si="27"/>
        <v>-</v>
      </c>
      <c r="AM85" s="432" t="str">
        <f>_xlfn.IFNA(VLOOKUP(O85,Dropdown!$B:$G,6,0),"-")</f>
        <v>PEZA</v>
      </c>
      <c r="AN85" s="433">
        <f>_xlfn.IFNA(VLOOKUP(O85,Dropdown!$B:$H,7,0),"-")</f>
        <v>0.12</v>
      </c>
      <c r="AO85" s="434" t="str">
        <f t="shared" si="28"/>
        <v>PHP</v>
      </c>
      <c r="AP85" s="435">
        <f t="shared" si="29"/>
        <v>13000</v>
      </c>
      <c r="AQ85" s="436">
        <f t="shared" si="30"/>
        <v>14560.000000000002</v>
      </c>
      <c r="AR85" s="247"/>
      <c r="AS85" s="465" t="s">
        <v>15</v>
      </c>
      <c r="AT85" s="247"/>
      <c r="AU85" s="454" t="str">
        <f t="shared" si="22"/>
        <v>-</v>
      </c>
    </row>
    <row r="86" spans="1:47" s="30" customFormat="1">
      <c r="A86" s="556">
        <v>83</v>
      </c>
      <c r="B86" s="557" t="s">
        <v>291</v>
      </c>
      <c r="C86" s="558" t="str">
        <f t="shared" si="16"/>
        <v>2017</v>
      </c>
      <c r="D86" s="558" t="str">
        <f t="shared" si="17"/>
        <v>Jan</v>
      </c>
      <c r="E86" s="586">
        <v>42759</v>
      </c>
      <c r="F86" s="557" t="s">
        <v>112</v>
      </c>
      <c r="G86" s="557">
        <v>29289</v>
      </c>
      <c r="H86" s="557">
        <v>69469</v>
      </c>
      <c r="I86" s="577">
        <v>71700016</v>
      </c>
      <c r="J86" s="577" t="s">
        <v>15</v>
      </c>
      <c r="K86" s="578" t="str">
        <f t="shared" si="23"/>
        <v xml:space="preserve"> #3361B BUTTON DIE</v>
      </c>
      <c r="L86" s="578" t="s">
        <v>15</v>
      </c>
      <c r="M86" s="578" t="s">
        <v>403</v>
      </c>
      <c r="N86" s="579" t="s">
        <v>15</v>
      </c>
      <c r="O86" s="578" t="s">
        <v>31</v>
      </c>
      <c r="P86" s="557" t="s">
        <v>15</v>
      </c>
      <c r="Q86" s="557" t="s">
        <v>15</v>
      </c>
      <c r="R86" s="581" t="str">
        <f>IFERROR(VLOOKUP(CONCATENATE(D86,"'",C86),'Monthly Forex'!A:D,4,0),"-")</f>
        <v>-</v>
      </c>
      <c r="S86" s="587">
        <v>13000</v>
      </c>
      <c r="T86" s="588" t="s">
        <v>15</v>
      </c>
      <c r="U86" s="583" t="s">
        <v>47</v>
      </c>
      <c r="V86" s="584" t="s">
        <v>49</v>
      </c>
      <c r="W86" s="585" t="s">
        <v>15</v>
      </c>
      <c r="X86" s="569" t="s">
        <v>15</v>
      </c>
      <c r="Y86" s="570" t="s">
        <v>15</v>
      </c>
      <c r="Z86" s="571" t="s">
        <v>15</v>
      </c>
      <c r="AA86" s="557" t="s">
        <v>1856</v>
      </c>
      <c r="AB86" s="139">
        <f t="shared" si="18"/>
        <v>42789</v>
      </c>
      <c r="AC86" s="134">
        <f t="shared" si="19"/>
        <v>42767</v>
      </c>
      <c r="AD86" s="135" t="str">
        <f t="shared" si="20"/>
        <v>-</v>
      </c>
      <c r="AE86" s="136" t="str">
        <f t="shared" si="21"/>
        <v>-</v>
      </c>
      <c r="AF86" s="137" t="s">
        <v>4551</v>
      </c>
      <c r="AG86" s="140" t="str">
        <f t="shared" si="24"/>
        <v>1</v>
      </c>
      <c r="AH86" s="141" t="str">
        <f t="shared" si="25"/>
        <v>-</v>
      </c>
      <c r="AI86" s="211" t="s">
        <v>15</v>
      </c>
      <c r="AJ86" s="443" t="s">
        <v>4592</v>
      </c>
      <c r="AK86" s="478" t="str">
        <f t="shared" si="26"/>
        <v>-</v>
      </c>
      <c r="AL86" s="516" t="str">
        <f t="shared" si="27"/>
        <v>-</v>
      </c>
      <c r="AM86" s="432" t="str">
        <f>_xlfn.IFNA(VLOOKUP(O86,Dropdown!$B:$G,6,0),"-")</f>
        <v>PEZA</v>
      </c>
      <c r="AN86" s="433">
        <f>_xlfn.IFNA(VLOOKUP(O86,Dropdown!$B:$H,7,0),"-")</f>
        <v>0.12</v>
      </c>
      <c r="AO86" s="434" t="str">
        <f t="shared" si="28"/>
        <v>PHP</v>
      </c>
      <c r="AP86" s="435">
        <f t="shared" si="29"/>
        <v>13000</v>
      </c>
      <c r="AQ86" s="436">
        <f t="shared" si="30"/>
        <v>14560.000000000002</v>
      </c>
      <c r="AR86" s="247"/>
      <c r="AS86" s="465" t="s">
        <v>15</v>
      </c>
      <c r="AT86" s="247"/>
      <c r="AU86" s="454" t="str">
        <f t="shared" si="22"/>
        <v>-</v>
      </c>
    </row>
    <row r="87" spans="1:47" s="30" customFormat="1">
      <c r="A87" s="556">
        <v>84</v>
      </c>
      <c r="B87" s="557" t="s">
        <v>292</v>
      </c>
      <c r="C87" s="558" t="str">
        <f t="shared" si="16"/>
        <v>2017</v>
      </c>
      <c r="D87" s="558" t="str">
        <f t="shared" si="17"/>
        <v>Jan</v>
      </c>
      <c r="E87" s="586">
        <v>42759</v>
      </c>
      <c r="F87" s="557" t="s">
        <v>113</v>
      </c>
      <c r="G87" s="557">
        <v>29290</v>
      </c>
      <c r="H87" s="557">
        <v>69471</v>
      </c>
      <c r="I87" s="577" t="s">
        <v>15</v>
      </c>
      <c r="J87" s="577" t="s">
        <v>15</v>
      </c>
      <c r="K87" s="578" t="str">
        <f t="shared" si="23"/>
        <v>#5558A BUTTON DIE</v>
      </c>
      <c r="L87" s="578" t="s">
        <v>15</v>
      </c>
      <c r="M87" s="578" t="s">
        <v>404</v>
      </c>
      <c r="N87" s="579" t="s">
        <v>15</v>
      </c>
      <c r="O87" s="578" t="s">
        <v>31</v>
      </c>
      <c r="P87" s="557" t="s">
        <v>15</v>
      </c>
      <c r="Q87" s="557" t="s">
        <v>15</v>
      </c>
      <c r="R87" s="581" t="str">
        <f>IFERROR(VLOOKUP(CONCATENATE(D87,"'",C87),'Monthly Forex'!A:D,4,0),"-")</f>
        <v>-</v>
      </c>
      <c r="S87" s="587">
        <v>13000</v>
      </c>
      <c r="T87" s="588" t="s">
        <v>15</v>
      </c>
      <c r="U87" s="583" t="s">
        <v>47</v>
      </c>
      <c r="V87" s="584" t="s">
        <v>49</v>
      </c>
      <c r="W87" s="585" t="s">
        <v>15</v>
      </c>
      <c r="X87" s="569" t="s">
        <v>15</v>
      </c>
      <c r="Y87" s="570" t="s">
        <v>15</v>
      </c>
      <c r="Z87" s="571" t="s">
        <v>15</v>
      </c>
      <c r="AA87" s="557" t="s">
        <v>1856</v>
      </c>
      <c r="AB87" s="139">
        <f t="shared" si="18"/>
        <v>42789</v>
      </c>
      <c r="AC87" s="134">
        <f t="shared" si="19"/>
        <v>42767</v>
      </c>
      <c r="AD87" s="135" t="str">
        <f t="shared" si="20"/>
        <v>-</v>
      </c>
      <c r="AE87" s="136" t="str">
        <f t="shared" si="21"/>
        <v>-</v>
      </c>
      <c r="AF87" s="137" t="s">
        <v>4551</v>
      </c>
      <c r="AG87" s="140" t="str">
        <f t="shared" si="24"/>
        <v>1</v>
      </c>
      <c r="AH87" s="141" t="str">
        <f t="shared" si="25"/>
        <v>-</v>
      </c>
      <c r="AI87" s="211" t="s">
        <v>15</v>
      </c>
      <c r="AJ87" s="443" t="s">
        <v>4592</v>
      </c>
      <c r="AK87" s="478" t="str">
        <f t="shared" si="26"/>
        <v>-</v>
      </c>
      <c r="AL87" s="516" t="str">
        <f t="shared" si="27"/>
        <v>-</v>
      </c>
      <c r="AM87" s="432" t="str">
        <f>_xlfn.IFNA(VLOOKUP(O87,Dropdown!$B:$G,6,0),"-")</f>
        <v>PEZA</v>
      </c>
      <c r="AN87" s="433">
        <f>_xlfn.IFNA(VLOOKUP(O87,Dropdown!$B:$H,7,0),"-")</f>
        <v>0.12</v>
      </c>
      <c r="AO87" s="434" t="str">
        <f t="shared" si="28"/>
        <v>PHP</v>
      </c>
      <c r="AP87" s="435">
        <f t="shared" si="29"/>
        <v>13000</v>
      </c>
      <c r="AQ87" s="436">
        <f t="shared" si="30"/>
        <v>14560.000000000002</v>
      </c>
      <c r="AR87" s="247"/>
      <c r="AS87" s="465" t="s">
        <v>15</v>
      </c>
      <c r="AT87" s="247"/>
      <c r="AU87" s="454" t="str">
        <f t="shared" si="22"/>
        <v>-</v>
      </c>
    </row>
    <row r="88" spans="1:47" s="30" customFormat="1">
      <c r="A88" s="556">
        <v>85</v>
      </c>
      <c r="B88" s="557" t="s">
        <v>293</v>
      </c>
      <c r="C88" s="558" t="str">
        <f t="shared" si="16"/>
        <v>2017</v>
      </c>
      <c r="D88" s="558" t="str">
        <f t="shared" si="17"/>
        <v>Jan</v>
      </c>
      <c r="E88" s="586">
        <v>42760</v>
      </c>
      <c r="F88" s="557" t="s">
        <v>114</v>
      </c>
      <c r="G88" s="557">
        <v>29293</v>
      </c>
      <c r="H88" s="557">
        <v>69493</v>
      </c>
      <c r="I88" s="577" t="s">
        <v>15</v>
      </c>
      <c r="J88" s="577" t="s">
        <v>15</v>
      </c>
      <c r="K88" s="578" t="str">
        <f t="shared" si="23"/>
        <v>JNL-600 IL DRAWING</v>
      </c>
      <c r="L88" s="578" t="s">
        <v>15</v>
      </c>
      <c r="M88" s="578" t="s">
        <v>405</v>
      </c>
      <c r="N88" s="579" t="s">
        <v>15</v>
      </c>
      <c r="O88" s="578" t="s">
        <v>34</v>
      </c>
      <c r="P88" s="557" t="s">
        <v>15</v>
      </c>
      <c r="Q88" s="557" t="s">
        <v>15</v>
      </c>
      <c r="R88" s="581" t="str">
        <f>IFERROR(VLOOKUP(CONCATENATE(D88,"'",C88),'Monthly Forex'!A:D,4,0),"-")</f>
        <v>-</v>
      </c>
      <c r="S88" s="564" t="s">
        <v>15</v>
      </c>
      <c r="T88" s="582">
        <v>1700</v>
      </c>
      <c r="U88" s="583" t="s">
        <v>47</v>
      </c>
      <c r="V88" s="584" t="s">
        <v>49</v>
      </c>
      <c r="W88" s="585" t="s">
        <v>15</v>
      </c>
      <c r="X88" s="569" t="s">
        <v>2769</v>
      </c>
      <c r="Y88" s="570" t="s">
        <v>15</v>
      </c>
      <c r="Z88" s="571" t="s">
        <v>15</v>
      </c>
      <c r="AA88" s="557" t="s">
        <v>1856</v>
      </c>
      <c r="AB88" s="139">
        <f t="shared" si="18"/>
        <v>42790</v>
      </c>
      <c r="AC88" s="134">
        <f t="shared" si="19"/>
        <v>42767</v>
      </c>
      <c r="AD88" s="135" t="str">
        <f t="shared" si="20"/>
        <v>-</v>
      </c>
      <c r="AE88" s="136" t="str">
        <f t="shared" si="21"/>
        <v>-</v>
      </c>
      <c r="AF88" s="137" t="s">
        <v>4551</v>
      </c>
      <c r="AG88" s="140" t="str">
        <f t="shared" si="24"/>
        <v>1</v>
      </c>
      <c r="AH88" s="141" t="str">
        <f t="shared" si="25"/>
        <v>-</v>
      </c>
      <c r="AI88" s="211" t="s">
        <v>15</v>
      </c>
      <c r="AJ88" s="443" t="s">
        <v>4592</v>
      </c>
      <c r="AK88" s="478" t="str">
        <f t="shared" si="26"/>
        <v>-</v>
      </c>
      <c r="AL88" s="516" t="str">
        <f t="shared" si="27"/>
        <v>-</v>
      </c>
      <c r="AM88" s="432" t="str">
        <f>_xlfn.IFNA(VLOOKUP(O88,Dropdown!$B:$G,6,0),"-")</f>
        <v>PEZA</v>
      </c>
      <c r="AN88" s="433">
        <f>_xlfn.IFNA(VLOOKUP(O88,Dropdown!$B:$H,7,0),"-")</f>
        <v>0.12</v>
      </c>
      <c r="AO88" s="434" t="str">
        <f t="shared" si="28"/>
        <v>USD</v>
      </c>
      <c r="AP88" s="435">
        <f t="shared" si="29"/>
        <v>1700</v>
      </c>
      <c r="AQ88" s="436">
        <f t="shared" si="30"/>
        <v>1904.0000000000002</v>
      </c>
      <c r="AR88" s="247"/>
      <c r="AS88" s="465" t="s">
        <v>15</v>
      </c>
      <c r="AT88" s="247"/>
      <c r="AU88" s="454" t="str">
        <f t="shared" si="22"/>
        <v>-</v>
      </c>
    </row>
    <row r="89" spans="1:47" s="30" customFormat="1">
      <c r="A89" s="556">
        <v>86</v>
      </c>
      <c r="B89" s="557" t="s">
        <v>293</v>
      </c>
      <c r="C89" s="558" t="str">
        <f t="shared" si="16"/>
        <v>2017</v>
      </c>
      <c r="D89" s="558" t="str">
        <f t="shared" si="17"/>
        <v>Jan</v>
      </c>
      <c r="E89" s="586">
        <v>42760</v>
      </c>
      <c r="F89" s="557" t="s">
        <v>115</v>
      </c>
      <c r="G89" s="557" t="s">
        <v>213</v>
      </c>
      <c r="H89" s="557">
        <v>69495</v>
      </c>
      <c r="I89" s="577" t="s">
        <v>15</v>
      </c>
      <c r="J89" s="577" t="s">
        <v>15</v>
      </c>
      <c r="K89" s="578" t="str">
        <f t="shared" si="23"/>
        <v>JNL-600 IL DRAWING</v>
      </c>
      <c r="L89" s="578" t="s">
        <v>15</v>
      </c>
      <c r="M89" s="578" t="s">
        <v>405</v>
      </c>
      <c r="N89" s="579" t="s">
        <v>15</v>
      </c>
      <c r="O89" s="578" t="s">
        <v>34</v>
      </c>
      <c r="P89" s="557" t="s">
        <v>15</v>
      </c>
      <c r="Q89" s="557" t="s">
        <v>15</v>
      </c>
      <c r="R89" s="581" t="str">
        <f>IFERROR(VLOOKUP(CONCATENATE(D89,"'",C89),'Monthly Forex'!A:D,4,0),"-")</f>
        <v>-</v>
      </c>
      <c r="S89" s="564" t="s">
        <v>15</v>
      </c>
      <c r="T89" s="582" t="s">
        <v>15</v>
      </c>
      <c r="U89" s="583" t="s">
        <v>47</v>
      </c>
      <c r="V89" s="584" t="s">
        <v>49</v>
      </c>
      <c r="W89" s="585" t="s">
        <v>15</v>
      </c>
      <c r="X89" s="569" t="s">
        <v>2769</v>
      </c>
      <c r="Y89" s="570" t="s">
        <v>15</v>
      </c>
      <c r="Z89" s="571" t="s">
        <v>15</v>
      </c>
      <c r="AA89" s="557" t="s">
        <v>1856</v>
      </c>
      <c r="AB89" s="139">
        <f t="shared" si="18"/>
        <v>42790</v>
      </c>
      <c r="AC89" s="134">
        <f t="shared" si="19"/>
        <v>42767</v>
      </c>
      <c r="AD89" s="135" t="str">
        <f t="shared" si="20"/>
        <v>-</v>
      </c>
      <c r="AE89" s="136" t="str">
        <f t="shared" si="21"/>
        <v>-</v>
      </c>
      <c r="AF89" s="137" t="s">
        <v>4551</v>
      </c>
      <c r="AG89" s="140" t="str">
        <f t="shared" si="24"/>
        <v>1</v>
      </c>
      <c r="AH89" s="141" t="str">
        <f t="shared" si="25"/>
        <v>-</v>
      </c>
      <c r="AI89" s="211" t="s">
        <v>15</v>
      </c>
      <c r="AJ89" s="443" t="s">
        <v>4592</v>
      </c>
      <c r="AK89" s="478" t="str">
        <f t="shared" si="26"/>
        <v>-</v>
      </c>
      <c r="AL89" s="516" t="str">
        <f t="shared" si="27"/>
        <v>-</v>
      </c>
      <c r="AM89" s="432" t="str">
        <f>_xlfn.IFNA(VLOOKUP(O89,Dropdown!$B:$G,6,0),"-")</f>
        <v>PEZA</v>
      </c>
      <c r="AN89" s="433">
        <f>_xlfn.IFNA(VLOOKUP(O89,Dropdown!$B:$H,7,0),"-")</f>
        <v>0.12</v>
      </c>
      <c r="AO89" s="434" t="str">
        <f t="shared" si="28"/>
        <v>USD</v>
      </c>
      <c r="AP89" s="435" t="str">
        <f t="shared" si="29"/>
        <v>-</v>
      </c>
      <c r="AQ89" s="438" t="str">
        <f t="shared" si="30"/>
        <v>-</v>
      </c>
      <c r="AR89" s="452"/>
      <c r="AS89" s="465" t="s">
        <v>15</v>
      </c>
      <c r="AT89" s="452"/>
      <c r="AU89" s="454" t="str">
        <f t="shared" si="22"/>
        <v>-</v>
      </c>
    </row>
    <row r="90" spans="1:47" s="30" customFormat="1">
      <c r="A90" s="556">
        <v>87</v>
      </c>
      <c r="B90" s="557" t="s">
        <v>293</v>
      </c>
      <c r="C90" s="558" t="str">
        <f t="shared" si="16"/>
        <v>2017</v>
      </c>
      <c r="D90" s="558" t="str">
        <f t="shared" si="17"/>
        <v>Jan</v>
      </c>
      <c r="E90" s="586">
        <v>42760</v>
      </c>
      <c r="F90" s="557" t="s">
        <v>116</v>
      </c>
      <c r="G90" s="557" t="s">
        <v>214</v>
      </c>
      <c r="H90" s="557">
        <v>69498</v>
      </c>
      <c r="I90" s="577" t="s">
        <v>15</v>
      </c>
      <c r="J90" s="577" t="s">
        <v>15</v>
      </c>
      <c r="K90" s="578" t="str">
        <f t="shared" si="23"/>
        <v>JNL-600 IL DRAWING</v>
      </c>
      <c r="L90" s="578" t="s">
        <v>15</v>
      </c>
      <c r="M90" s="578" t="s">
        <v>405</v>
      </c>
      <c r="N90" s="579" t="s">
        <v>15</v>
      </c>
      <c r="O90" s="578" t="s">
        <v>34</v>
      </c>
      <c r="P90" s="557" t="s">
        <v>15</v>
      </c>
      <c r="Q90" s="557" t="s">
        <v>15</v>
      </c>
      <c r="R90" s="581" t="str">
        <f>IFERROR(VLOOKUP(CONCATENATE(D90,"'",C90),'Monthly Forex'!A:D,4,0),"-")</f>
        <v>-</v>
      </c>
      <c r="S90" s="564" t="s">
        <v>15</v>
      </c>
      <c r="T90" s="582" t="s">
        <v>15</v>
      </c>
      <c r="U90" s="583" t="s">
        <v>47</v>
      </c>
      <c r="V90" s="584" t="s">
        <v>49</v>
      </c>
      <c r="W90" s="585" t="s">
        <v>15</v>
      </c>
      <c r="X90" s="569" t="s">
        <v>2769</v>
      </c>
      <c r="Y90" s="570" t="s">
        <v>15</v>
      </c>
      <c r="Z90" s="571" t="s">
        <v>15</v>
      </c>
      <c r="AA90" s="557" t="s">
        <v>1856</v>
      </c>
      <c r="AB90" s="139">
        <f t="shared" si="18"/>
        <v>42790</v>
      </c>
      <c r="AC90" s="134">
        <f t="shared" si="19"/>
        <v>42767</v>
      </c>
      <c r="AD90" s="135" t="str">
        <f t="shared" si="20"/>
        <v>-</v>
      </c>
      <c r="AE90" s="136" t="str">
        <f t="shared" si="21"/>
        <v>-</v>
      </c>
      <c r="AF90" s="137" t="s">
        <v>4551</v>
      </c>
      <c r="AG90" s="140" t="str">
        <f t="shared" si="24"/>
        <v>1</v>
      </c>
      <c r="AH90" s="141" t="str">
        <f t="shared" si="25"/>
        <v>-</v>
      </c>
      <c r="AI90" s="211" t="s">
        <v>15</v>
      </c>
      <c r="AJ90" s="443" t="s">
        <v>4592</v>
      </c>
      <c r="AK90" s="478" t="str">
        <f t="shared" si="26"/>
        <v>-</v>
      </c>
      <c r="AL90" s="516" t="str">
        <f t="shared" si="27"/>
        <v>-</v>
      </c>
      <c r="AM90" s="432" t="str">
        <f>_xlfn.IFNA(VLOOKUP(O90,Dropdown!$B:$G,6,0),"-")</f>
        <v>PEZA</v>
      </c>
      <c r="AN90" s="433">
        <f>_xlfn.IFNA(VLOOKUP(O90,Dropdown!$B:$H,7,0),"-")</f>
        <v>0.12</v>
      </c>
      <c r="AO90" s="434" t="str">
        <f t="shared" si="28"/>
        <v>USD</v>
      </c>
      <c r="AP90" s="435" t="str">
        <f t="shared" si="29"/>
        <v>-</v>
      </c>
      <c r="AQ90" s="438" t="str">
        <f t="shared" si="30"/>
        <v>-</v>
      </c>
      <c r="AR90" s="452"/>
      <c r="AS90" s="465" t="s">
        <v>15</v>
      </c>
      <c r="AT90" s="452"/>
      <c r="AU90" s="454" t="str">
        <f t="shared" si="22"/>
        <v>-</v>
      </c>
    </row>
    <row r="91" spans="1:47" s="30" customFormat="1">
      <c r="A91" s="556">
        <v>88</v>
      </c>
      <c r="B91" s="557" t="s">
        <v>294</v>
      </c>
      <c r="C91" s="558" t="str">
        <f t="shared" si="16"/>
        <v>2017</v>
      </c>
      <c r="D91" s="558" t="str">
        <f t="shared" si="17"/>
        <v>Jan</v>
      </c>
      <c r="E91" s="586">
        <v>42760</v>
      </c>
      <c r="F91" s="557" t="s">
        <v>117</v>
      </c>
      <c r="G91" s="557">
        <v>29294</v>
      </c>
      <c r="H91" s="557">
        <v>69499</v>
      </c>
      <c r="I91" s="577" t="s">
        <v>15</v>
      </c>
      <c r="J91" s="577" t="s">
        <v>15</v>
      </c>
      <c r="K91" s="578" t="str">
        <f t="shared" si="23"/>
        <v>JNL-600 IL BODY SPINNING</v>
      </c>
      <c r="L91" s="578" t="s">
        <v>15</v>
      </c>
      <c r="M91" s="578" t="s">
        <v>406</v>
      </c>
      <c r="N91" s="579" t="s">
        <v>15</v>
      </c>
      <c r="O91" s="578" t="s">
        <v>34</v>
      </c>
      <c r="P91" s="557" t="s">
        <v>15</v>
      </c>
      <c r="Q91" s="557" t="s">
        <v>15</v>
      </c>
      <c r="R91" s="581" t="str">
        <f>IFERROR(VLOOKUP(CONCATENATE(D91,"'",C91),'Monthly Forex'!A:D,4,0),"-")</f>
        <v>-</v>
      </c>
      <c r="S91" s="564" t="s">
        <v>15</v>
      </c>
      <c r="T91" s="582">
        <v>710</v>
      </c>
      <c r="U91" s="583" t="s">
        <v>47</v>
      </c>
      <c r="V91" s="584" t="s">
        <v>49</v>
      </c>
      <c r="W91" s="585" t="s">
        <v>15</v>
      </c>
      <c r="X91" s="569" t="s">
        <v>2769</v>
      </c>
      <c r="Y91" s="570" t="s">
        <v>15</v>
      </c>
      <c r="Z91" s="571" t="s">
        <v>15</v>
      </c>
      <c r="AA91" s="557" t="s">
        <v>1856</v>
      </c>
      <c r="AB91" s="139">
        <f t="shared" si="18"/>
        <v>42790</v>
      </c>
      <c r="AC91" s="134">
        <f t="shared" si="19"/>
        <v>42767</v>
      </c>
      <c r="AD91" s="135" t="str">
        <f t="shared" si="20"/>
        <v>-</v>
      </c>
      <c r="AE91" s="136" t="str">
        <f t="shared" si="21"/>
        <v>-</v>
      </c>
      <c r="AF91" s="137" t="s">
        <v>4551</v>
      </c>
      <c r="AG91" s="140" t="str">
        <f t="shared" si="24"/>
        <v>1</v>
      </c>
      <c r="AH91" s="141" t="str">
        <f t="shared" si="25"/>
        <v>-</v>
      </c>
      <c r="AI91" s="211" t="s">
        <v>15</v>
      </c>
      <c r="AJ91" s="443" t="s">
        <v>4592</v>
      </c>
      <c r="AK91" s="478" t="str">
        <f t="shared" si="26"/>
        <v>-</v>
      </c>
      <c r="AL91" s="516" t="str">
        <f t="shared" si="27"/>
        <v>-</v>
      </c>
      <c r="AM91" s="432" t="str">
        <f>_xlfn.IFNA(VLOOKUP(O91,Dropdown!$B:$G,6,0),"-")</f>
        <v>PEZA</v>
      </c>
      <c r="AN91" s="433">
        <f>_xlfn.IFNA(VLOOKUP(O91,Dropdown!$B:$H,7,0),"-")</f>
        <v>0.12</v>
      </c>
      <c r="AO91" s="434" t="str">
        <f t="shared" si="28"/>
        <v>USD</v>
      </c>
      <c r="AP91" s="435">
        <f t="shared" si="29"/>
        <v>710</v>
      </c>
      <c r="AQ91" s="436">
        <f t="shared" si="30"/>
        <v>795.2</v>
      </c>
      <c r="AR91" s="247"/>
      <c r="AS91" s="465" t="s">
        <v>15</v>
      </c>
      <c r="AT91" s="247"/>
      <c r="AU91" s="454" t="str">
        <f t="shared" si="22"/>
        <v>-</v>
      </c>
    </row>
    <row r="92" spans="1:47" s="30" customFormat="1">
      <c r="A92" s="556">
        <v>89</v>
      </c>
      <c r="B92" s="557" t="s">
        <v>294</v>
      </c>
      <c r="C92" s="558" t="str">
        <f t="shared" si="16"/>
        <v>2017</v>
      </c>
      <c r="D92" s="558" t="str">
        <f t="shared" si="17"/>
        <v>Jan</v>
      </c>
      <c r="E92" s="586">
        <v>42760</v>
      </c>
      <c r="F92" s="557" t="s">
        <v>118</v>
      </c>
      <c r="G92" s="557" t="s">
        <v>215</v>
      </c>
      <c r="H92" s="557">
        <v>69501</v>
      </c>
      <c r="I92" s="577" t="s">
        <v>15</v>
      </c>
      <c r="J92" s="577" t="s">
        <v>15</v>
      </c>
      <c r="K92" s="578" t="str">
        <f t="shared" si="23"/>
        <v>JNL-600 IL BODY SPINNING</v>
      </c>
      <c r="L92" s="578" t="s">
        <v>15</v>
      </c>
      <c r="M92" s="578" t="s">
        <v>406</v>
      </c>
      <c r="N92" s="579" t="s">
        <v>15</v>
      </c>
      <c r="O92" s="578" t="s">
        <v>34</v>
      </c>
      <c r="P92" s="557" t="s">
        <v>15</v>
      </c>
      <c r="Q92" s="557" t="s">
        <v>15</v>
      </c>
      <c r="R92" s="581" t="str">
        <f>IFERROR(VLOOKUP(CONCATENATE(D92,"'",C92),'Monthly Forex'!A:D,4,0),"-")</f>
        <v>-</v>
      </c>
      <c r="S92" s="564" t="s">
        <v>15</v>
      </c>
      <c r="T92" s="582" t="s">
        <v>15</v>
      </c>
      <c r="U92" s="583" t="s">
        <v>47</v>
      </c>
      <c r="V92" s="584" t="s">
        <v>49</v>
      </c>
      <c r="W92" s="585" t="s">
        <v>15</v>
      </c>
      <c r="X92" s="569" t="s">
        <v>2769</v>
      </c>
      <c r="Y92" s="570" t="s">
        <v>15</v>
      </c>
      <c r="Z92" s="571" t="s">
        <v>15</v>
      </c>
      <c r="AA92" s="557" t="s">
        <v>1856</v>
      </c>
      <c r="AB92" s="139">
        <f t="shared" si="18"/>
        <v>42790</v>
      </c>
      <c r="AC92" s="134">
        <f t="shared" si="19"/>
        <v>42767</v>
      </c>
      <c r="AD92" s="135" t="str">
        <f t="shared" si="20"/>
        <v>-</v>
      </c>
      <c r="AE92" s="136" t="str">
        <f t="shared" si="21"/>
        <v>-</v>
      </c>
      <c r="AF92" s="137" t="s">
        <v>4551</v>
      </c>
      <c r="AG92" s="140" t="str">
        <f t="shared" si="24"/>
        <v>1</v>
      </c>
      <c r="AH92" s="141" t="str">
        <f t="shared" si="25"/>
        <v>-</v>
      </c>
      <c r="AI92" s="211" t="s">
        <v>15</v>
      </c>
      <c r="AJ92" s="443" t="s">
        <v>4592</v>
      </c>
      <c r="AK92" s="478" t="str">
        <f t="shared" si="26"/>
        <v>-</v>
      </c>
      <c r="AL92" s="516" t="str">
        <f t="shared" si="27"/>
        <v>-</v>
      </c>
      <c r="AM92" s="432" t="str">
        <f>_xlfn.IFNA(VLOOKUP(O92,Dropdown!$B:$G,6,0),"-")</f>
        <v>PEZA</v>
      </c>
      <c r="AN92" s="433">
        <f>_xlfn.IFNA(VLOOKUP(O92,Dropdown!$B:$H,7,0),"-")</f>
        <v>0.12</v>
      </c>
      <c r="AO92" s="434" t="str">
        <f t="shared" si="28"/>
        <v>USD</v>
      </c>
      <c r="AP92" s="435" t="str">
        <f t="shared" si="29"/>
        <v>-</v>
      </c>
      <c r="AQ92" s="438" t="str">
        <f t="shared" si="30"/>
        <v>-</v>
      </c>
      <c r="AR92" s="452"/>
      <c r="AS92" s="465" t="s">
        <v>15</v>
      </c>
      <c r="AT92" s="452"/>
      <c r="AU92" s="454" t="str">
        <f t="shared" si="22"/>
        <v>-</v>
      </c>
    </row>
    <row r="93" spans="1:47" s="30" customFormat="1">
      <c r="A93" s="556">
        <v>90</v>
      </c>
      <c r="B93" s="557" t="s">
        <v>294</v>
      </c>
      <c r="C93" s="558" t="str">
        <f t="shared" si="16"/>
        <v>2017</v>
      </c>
      <c r="D93" s="558" t="str">
        <f t="shared" si="17"/>
        <v>Jan</v>
      </c>
      <c r="E93" s="586">
        <v>42760</v>
      </c>
      <c r="F93" s="557" t="s">
        <v>119</v>
      </c>
      <c r="G93" s="557" t="s">
        <v>216</v>
      </c>
      <c r="H93" s="557">
        <v>69502</v>
      </c>
      <c r="I93" s="577" t="s">
        <v>15</v>
      </c>
      <c r="J93" s="577" t="s">
        <v>15</v>
      </c>
      <c r="K93" s="578" t="str">
        <f t="shared" si="23"/>
        <v>JNL-600 IL BODY SPINNING</v>
      </c>
      <c r="L93" s="578" t="s">
        <v>15</v>
      </c>
      <c r="M93" s="578" t="s">
        <v>406</v>
      </c>
      <c r="N93" s="579" t="s">
        <v>15</v>
      </c>
      <c r="O93" s="578" t="s">
        <v>34</v>
      </c>
      <c r="P93" s="557" t="s">
        <v>15</v>
      </c>
      <c r="Q93" s="557" t="s">
        <v>15</v>
      </c>
      <c r="R93" s="581" t="str">
        <f>IFERROR(VLOOKUP(CONCATENATE(D93,"'",C93),'Monthly Forex'!A:D,4,0),"-")</f>
        <v>-</v>
      </c>
      <c r="S93" s="564" t="s">
        <v>15</v>
      </c>
      <c r="T93" s="582" t="s">
        <v>15</v>
      </c>
      <c r="U93" s="583" t="s">
        <v>47</v>
      </c>
      <c r="V93" s="584" t="s">
        <v>49</v>
      </c>
      <c r="W93" s="585" t="s">
        <v>15</v>
      </c>
      <c r="X93" s="569" t="s">
        <v>2769</v>
      </c>
      <c r="Y93" s="570" t="s">
        <v>15</v>
      </c>
      <c r="Z93" s="571" t="s">
        <v>15</v>
      </c>
      <c r="AA93" s="557" t="s">
        <v>1856</v>
      </c>
      <c r="AB93" s="139">
        <f t="shared" si="18"/>
        <v>42790</v>
      </c>
      <c r="AC93" s="134">
        <f t="shared" si="19"/>
        <v>42767</v>
      </c>
      <c r="AD93" s="135" t="str">
        <f t="shared" si="20"/>
        <v>-</v>
      </c>
      <c r="AE93" s="136" t="str">
        <f t="shared" si="21"/>
        <v>-</v>
      </c>
      <c r="AF93" s="137" t="s">
        <v>4551</v>
      </c>
      <c r="AG93" s="140" t="str">
        <f t="shared" si="24"/>
        <v>1</v>
      </c>
      <c r="AH93" s="141" t="str">
        <f t="shared" si="25"/>
        <v>-</v>
      </c>
      <c r="AI93" s="211" t="s">
        <v>15</v>
      </c>
      <c r="AJ93" s="443" t="s">
        <v>4592</v>
      </c>
      <c r="AK93" s="478" t="str">
        <f t="shared" si="26"/>
        <v>-</v>
      </c>
      <c r="AL93" s="516" t="str">
        <f t="shared" si="27"/>
        <v>-</v>
      </c>
      <c r="AM93" s="432" t="str">
        <f>_xlfn.IFNA(VLOOKUP(O93,Dropdown!$B:$G,6,0),"-")</f>
        <v>PEZA</v>
      </c>
      <c r="AN93" s="433">
        <f>_xlfn.IFNA(VLOOKUP(O93,Dropdown!$B:$H,7,0),"-")</f>
        <v>0.12</v>
      </c>
      <c r="AO93" s="434" t="str">
        <f t="shared" si="28"/>
        <v>USD</v>
      </c>
      <c r="AP93" s="435" t="str">
        <f t="shared" si="29"/>
        <v>-</v>
      </c>
      <c r="AQ93" s="438" t="str">
        <f t="shared" si="30"/>
        <v>-</v>
      </c>
      <c r="AR93" s="452"/>
      <c r="AS93" s="465" t="s">
        <v>15</v>
      </c>
      <c r="AT93" s="452"/>
      <c r="AU93" s="454" t="str">
        <f t="shared" si="22"/>
        <v>-</v>
      </c>
    </row>
    <row r="94" spans="1:47" s="30" customFormat="1">
      <c r="A94" s="556">
        <v>91</v>
      </c>
      <c r="B94" s="557" t="s">
        <v>295</v>
      </c>
      <c r="C94" s="558" t="str">
        <f t="shared" si="16"/>
        <v>2017</v>
      </c>
      <c r="D94" s="558" t="str">
        <f t="shared" si="17"/>
        <v>Jan</v>
      </c>
      <c r="E94" s="586">
        <v>42762</v>
      </c>
      <c r="F94" s="557" t="s">
        <v>120</v>
      </c>
      <c r="G94" s="557">
        <v>29295</v>
      </c>
      <c r="H94" s="557">
        <v>70098</v>
      </c>
      <c r="I94" s="577" t="s">
        <v>502</v>
      </c>
      <c r="J94" s="577" t="s">
        <v>15</v>
      </c>
      <c r="K94" s="578" t="str">
        <f t="shared" si="23"/>
        <v>JNL-600 OL 1ST DRAWING</v>
      </c>
      <c r="L94" s="578" t="s">
        <v>15</v>
      </c>
      <c r="M94" s="578" t="s">
        <v>407</v>
      </c>
      <c r="N94" s="579" t="s">
        <v>15</v>
      </c>
      <c r="O94" s="578" t="s">
        <v>34</v>
      </c>
      <c r="P94" s="557" t="s">
        <v>15</v>
      </c>
      <c r="Q94" s="557" t="s">
        <v>15</v>
      </c>
      <c r="R94" s="581" t="str">
        <f>IFERROR(VLOOKUP(CONCATENATE(D94,"'",C94),'Monthly Forex'!A:D,4,0),"-")</f>
        <v>-</v>
      </c>
      <c r="S94" s="564" t="s">
        <v>15</v>
      </c>
      <c r="T94" s="582">
        <v>1800</v>
      </c>
      <c r="U94" s="583" t="s">
        <v>47</v>
      </c>
      <c r="V94" s="584" t="s">
        <v>49</v>
      </c>
      <c r="W94" s="585" t="s">
        <v>15</v>
      </c>
      <c r="X94" s="569" t="s">
        <v>2769</v>
      </c>
      <c r="Y94" s="570" t="s">
        <v>15</v>
      </c>
      <c r="Z94" s="571" t="s">
        <v>15</v>
      </c>
      <c r="AA94" s="557" t="s">
        <v>1856</v>
      </c>
      <c r="AB94" s="139">
        <f t="shared" si="18"/>
        <v>42792</v>
      </c>
      <c r="AC94" s="134">
        <f t="shared" si="19"/>
        <v>42767</v>
      </c>
      <c r="AD94" s="135" t="str">
        <f t="shared" si="20"/>
        <v>-</v>
      </c>
      <c r="AE94" s="136" t="str">
        <f t="shared" si="21"/>
        <v>-</v>
      </c>
      <c r="AF94" s="137" t="s">
        <v>4551</v>
      </c>
      <c r="AG94" s="140" t="str">
        <f t="shared" si="24"/>
        <v>1</v>
      </c>
      <c r="AH94" s="141" t="str">
        <f t="shared" si="25"/>
        <v>-</v>
      </c>
      <c r="AI94" s="211" t="s">
        <v>15</v>
      </c>
      <c r="AJ94" s="443" t="s">
        <v>4592</v>
      </c>
      <c r="AK94" s="478" t="str">
        <f t="shared" si="26"/>
        <v>-</v>
      </c>
      <c r="AL94" s="516" t="str">
        <f t="shared" si="27"/>
        <v>-</v>
      </c>
      <c r="AM94" s="432" t="str">
        <f>_xlfn.IFNA(VLOOKUP(O94,Dropdown!$B:$G,6,0),"-")</f>
        <v>PEZA</v>
      </c>
      <c r="AN94" s="433">
        <f>_xlfn.IFNA(VLOOKUP(O94,Dropdown!$B:$H,7,0),"-")</f>
        <v>0.12</v>
      </c>
      <c r="AO94" s="434" t="str">
        <f t="shared" si="28"/>
        <v>USD</v>
      </c>
      <c r="AP94" s="435">
        <f t="shared" si="29"/>
        <v>1800</v>
      </c>
      <c r="AQ94" s="436">
        <f t="shared" si="30"/>
        <v>2016.0000000000002</v>
      </c>
      <c r="AR94" s="247"/>
      <c r="AS94" s="465" t="s">
        <v>15</v>
      </c>
      <c r="AT94" s="247"/>
      <c r="AU94" s="454" t="str">
        <f t="shared" si="22"/>
        <v>-</v>
      </c>
    </row>
    <row r="95" spans="1:47" s="30" customFormat="1">
      <c r="A95" s="556">
        <v>92</v>
      </c>
      <c r="B95" s="557" t="s">
        <v>295</v>
      </c>
      <c r="C95" s="558" t="str">
        <f t="shared" si="16"/>
        <v>2017</v>
      </c>
      <c r="D95" s="558" t="str">
        <f t="shared" si="17"/>
        <v>Jan</v>
      </c>
      <c r="E95" s="586">
        <v>42762</v>
      </c>
      <c r="F95" s="557" t="s">
        <v>121</v>
      </c>
      <c r="G95" s="557" t="s">
        <v>217</v>
      </c>
      <c r="H95" s="557">
        <v>70099</v>
      </c>
      <c r="I95" s="577" t="s">
        <v>15</v>
      </c>
      <c r="J95" s="577" t="s">
        <v>15</v>
      </c>
      <c r="K95" s="578" t="str">
        <f t="shared" si="23"/>
        <v>JNL-600 OL 1ST DRAWING</v>
      </c>
      <c r="L95" s="578" t="s">
        <v>15</v>
      </c>
      <c r="M95" s="578" t="s">
        <v>407</v>
      </c>
      <c r="N95" s="579" t="s">
        <v>15</v>
      </c>
      <c r="O95" s="578" t="s">
        <v>34</v>
      </c>
      <c r="P95" s="557" t="s">
        <v>15</v>
      </c>
      <c r="Q95" s="557" t="s">
        <v>15</v>
      </c>
      <c r="R95" s="581" t="str">
        <f>IFERROR(VLOOKUP(CONCATENATE(D95,"'",C95),'Monthly Forex'!A:D,4,0),"-")</f>
        <v>-</v>
      </c>
      <c r="S95" s="564" t="s">
        <v>15</v>
      </c>
      <c r="T95" s="582" t="s">
        <v>15</v>
      </c>
      <c r="U95" s="583" t="s">
        <v>47</v>
      </c>
      <c r="V95" s="584" t="s">
        <v>49</v>
      </c>
      <c r="W95" s="585" t="s">
        <v>15</v>
      </c>
      <c r="X95" s="569" t="s">
        <v>2769</v>
      </c>
      <c r="Y95" s="570" t="s">
        <v>15</v>
      </c>
      <c r="Z95" s="571" t="s">
        <v>15</v>
      </c>
      <c r="AA95" s="557" t="s">
        <v>1856</v>
      </c>
      <c r="AB95" s="139">
        <f t="shared" si="18"/>
        <v>42792</v>
      </c>
      <c r="AC95" s="134">
        <f t="shared" si="19"/>
        <v>42767</v>
      </c>
      <c r="AD95" s="135" t="str">
        <f t="shared" si="20"/>
        <v>-</v>
      </c>
      <c r="AE95" s="136" t="str">
        <f t="shared" si="21"/>
        <v>-</v>
      </c>
      <c r="AF95" s="137" t="s">
        <v>4551</v>
      </c>
      <c r="AG95" s="140" t="str">
        <f t="shared" si="24"/>
        <v>1</v>
      </c>
      <c r="AH95" s="141" t="str">
        <f t="shared" si="25"/>
        <v>-</v>
      </c>
      <c r="AI95" s="211" t="s">
        <v>15</v>
      </c>
      <c r="AJ95" s="443" t="s">
        <v>4592</v>
      </c>
      <c r="AK95" s="478" t="str">
        <f t="shared" si="26"/>
        <v>-</v>
      </c>
      <c r="AL95" s="516" t="str">
        <f t="shared" si="27"/>
        <v>-</v>
      </c>
      <c r="AM95" s="432" t="str">
        <f>_xlfn.IFNA(VLOOKUP(O95,Dropdown!$B:$G,6,0),"-")</f>
        <v>PEZA</v>
      </c>
      <c r="AN95" s="433">
        <f>_xlfn.IFNA(VLOOKUP(O95,Dropdown!$B:$H,7,0),"-")</f>
        <v>0.12</v>
      </c>
      <c r="AO95" s="434" t="str">
        <f t="shared" si="28"/>
        <v>USD</v>
      </c>
      <c r="AP95" s="435" t="str">
        <f t="shared" si="29"/>
        <v>-</v>
      </c>
      <c r="AQ95" s="438" t="str">
        <f t="shared" si="30"/>
        <v>-</v>
      </c>
      <c r="AR95" s="452"/>
      <c r="AS95" s="465" t="s">
        <v>15</v>
      </c>
      <c r="AT95" s="452"/>
      <c r="AU95" s="454" t="str">
        <f t="shared" si="22"/>
        <v>-</v>
      </c>
    </row>
    <row r="96" spans="1:47" s="30" customFormat="1">
      <c r="A96" s="556">
        <v>93</v>
      </c>
      <c r="B96" s="557" t="s">
        <v>295</v>
      </c>
      <c r="C96" s="558" t="str">
        <f t="shared" si="16"/>
        <v>2017</v>
      </c>
      <c r="D96" s="558" t="str">
        <f t="shared" si="17"/>
        <v>Jan</v>
      </c>
      <c r="E96" s="586">
        <v>42762</v>
      </c>
      <c r="F96" s="557" t="s">
        <v>122</v>
      </c>
      <c r="G96" s="557" t="s">
        <v>218</v>
      </c>
      <c r="H96" s="557">
        <v>70100</v>
      </c>
      <c r="I96" s="577" t="s">
        <v>15</v>
      </c>
      <c r="J96" s="577" t="s">
        <v>15</v>
      </c>
      <c r="K96" s="578" t="str">
        <f t="shared" si="23"/>
        <v>JNL-600 OL 1ST DRAWING</v>
      </c>
      <c r="L96" s="578" t="s">
        <v>15</v>
      </c>
      <c r="M96" s="578" t="s">
        <v>407</v>
      </c>
      <c r="N96" s="579" t="s">
        <v>15</v>
      </c>
      <c r="O96" s="578" t="s">
        <v>34</v>
      </c>
      <c r="P96" s="557" t="s">
        <v>15</v>
      </c>
      <c r="Q96" s="557" t="s">
        <v>15</v>
      </c>
      <c r="R96" s="581" t="str">
        <f>IFERROR(VLOOKUP(CONCATENATE(D96,"'",C96),'Monthly Forex'!A:D,4,0),"-")</f>
        <v>-</v>
      </c>
      <c r="S96" s="564" t="s">
        <v>15</v>
      </c>
      <c r="T96" s="582" t="s">
        <v>15</v>
      </c>
      <c r="U96" s="583" t="s">
        <v>47</v>
      </c>
      <c r="V96" s="584" t="s">
        <v>49</v>
      </c>
      <c r="W96" s="585" t="s">
        <v>15</v>
      </c>
      <c r="X96" s="569" t="s">
        <v>2769</v>
      </c>
      <c r="Y96" s="570" t="s">
        <v>15</v>
      </c>
      <c r="Z96" s="571" t="s">
        <v>15</v>
      </c>
      <c r="AA96" s="557" t="s">
        <v>1856</v>
      </c>
      <c r="AB96" s="139">
        <f t="shared" si="18"/>
        <v>42792</v>
      </c>
      <c r="AC96" s="134">
        <f t="shared" si="19"/>
        <v>42767</v>
      </c>
      <c r="AD96" s="135" t="str">
        <f t="shared" si="20"/>
        <v>-</v>
      </c>
      <c r="AE96" s="136" t="str">
        <f t="shared" si="21"/>
        <v>-</v>
      </c>
      <c r="AF96" s="137" t="s">
        <v>4551</v>
      </c>
      <c r="AG96" s="140" t="str">
        <f t="shared" si="24"/>
        <v>1</v>
      </c>
      <c r="AH96" s="141" t="str">
        <f t="shared" si="25"/>
        <v>-</v>
      </c>
      <c r="AI96" s="211" t="s">
        <v>15</v>
      </c>
      <c r="AJ96" s="443" t="s">
        <v>4592</v>
      </c>
      <c r="AK96" s="478" t="str">
        <f t="shared" si="26"/>
        <v>-</v>
      </c>
      <c r="AL96" s="516" t="str">
        <f t="shared" si="27"/>
        <v>-</v>
      </c>
      <c r="AM96" s="432" t="str">
        <f>_xlfn.IFNA(VLOOKUP(O96,Dropdown!$B:$G,6,0),"-")</f>
        <v>PEZA</v>
      </c>
      <c r="AN96" s="433">
        <f>_xlfn.IFNA(VLOOKUP(O96,Dropdown!$B:$H,7,0),"-")</f>
        <v>0.12</v>
      </c>
      <c r="AO96" s="434" t="str">
        <f t="shared" si="28"/>
        <v>USD</v>
      </c>
      <c r="AP96" s="435" t="str">
        <f t="shared" si="29"/>
        <v>-</v>
      </c>
      <c r="AQ96" s="438" t="str">
        <f t="shared" si="30"/>
        <v>-</v>
      </c>
      <c r="AR96" s="452"/>
      <c r="AS96" s="465" t="s">
        <v>15</v>
      </c>
      <c r="AT96" s="452"/>
      <c r="AU96" s="454" t="str">
        <f t="shared" si="22"/>
        <v>-</v>
      </c>
    </row>
    <row r="97" spans="1:47" s="30" customFormat="1">
      <c r="A97" s="556">
        <v>94</v>
      </c>
      <c r="B97" s="557" t="s">
        <v>296</v>
      </c>
      <c r="C97" s="558" t="str">
        <f t="shared" si="16"/>
        <v>2017</v>
      </c>
      <c r="D97" s="558" t="str">
        <f t="shared" si="17"/>
        <v>Jan</v>
      </c>
      <c r="E97" s="586">
        <v>42762</v>
      </c>
      <c r="F97" s="557" t="s">
        <v>123</v>
      </c>
      <c r="G97" s="557">
        <v>29296</v>
      </c>
      <c r="H97" s="557">
        <v>70101</v>
      </c>
      <c r="I97" s="577" t="s">
        <v>502</v>
      </c>
      <c r="J97" s="577" t="s">
        <v>15</v>
      </c>
      <c r="K97" s="578" t="str">
        <f t="shared" si="23"/>
        <v>JNL-600 OL 2ND DRAWING</v>
      </c>
      <c r="L97" s="578" t="s">
        <v>15</v>
      </c>
      <c r="M97" s="578" t="s">
        <v>408</v>
      </c>
      <c r="N97" s="579" t="s">
        <v>15</v>
      </c>
      <c r="O97" s="578" t="s">
        <v>34</v>
      </c>
      <c r="P97" s="557" t="s">
        <v>15</v>
      </c>
      <c r="Q97" s="557" t="s">
        <v>15</v>
      </c>
      <c r="R97" s="581" t="str">
        <f>IFERROR(VLOOKUP(CONCATENATE(D97,"'",C97),'Monthly Forex'!A:D,4,0),"-")</f>
        <v>-</v>
      </c>
      <c r="S97" s="564" t="s">
        <v>15</v>
      </c>
      <c r="T97" s="582">
        <v>1850</v>
      </c>
      <c r="U97" s="583" t="s">
        <v>47</v>
      </c>
      <c r="V97" s="584" t="s">
        <v>49</v>
      </c>
      <c r="W97" s="585" t="s">
        <v>15</v>
      </c>
      <c r="X97" s="569" t="s">
        <v>2769</v>
      </c>
      <c r="Y97" s="570" t="s">
        <v>15</v>
      </c>
      <c r="Z97" s="571" t="s">
        <v>15</v>
      </c>
      <c r="AA97" s="557" t="s">
        <v>1856</v>
      </c>
      <c r="AB97" s="139">
        <f t="shared" si="18"/>
        <v>42792</v>
      </c>
      <c r="AC97" s="134">
        <f t="shared" si="19"/>
        <v>42767</v>
      </c>
      <c r="AD97" s="135" t="str">
        <f t="shared" si="20"/>
        <v>-</v>
      </c>
      <c r="AE97" s="136" t="str">
        <f t="shared" si="21"/>
        <v>-</v>
      </c>
      <c r="AF97" s="137" t="s">
        <v>4551</v>
      </c>
      <c r="AG97" s="140" t="str">
        <f t="shared" si="24"/>
        <v>1</v>
      </c>
      <c r="AH97" s="141" t="str">
        <f t="shared" si="25"/>
        <v>-</v>
      </c>
      <c r="AI97" s="211" t="s">
        <v>15</v>
      </c>
      <c r="AJ97" s="443" t="s">
        <v>4592</v>
      </c>
      <c r="AK97" s="478" t="str">
        <f t="shared" si="26"/>
        <v>-</v>
      </c>
      <c r="AL97" s="516" t="str">
        <f t="shared" si="27"/>
        <v>-</v>
      </c>
      <c r="AM97" s="432" t="str">
        <f>_xlfn.IFNA(VLOOKUP(O97,Dropdown!$B:$G,6,0),"-")</f>
        <v>PEZA</v>
      </c>
      <c r="AN97" s="433">
        <f>_xlfn.IFNA(VLOOKUP(O97,Dropdown!$B:$H,7,0),"-")</f>
        <v>0.12</v>
      </c>
      <c r="AO97" s="434" t="str">
        <f t="shared" si="28"/>
        <v>USD</v>
      </c>
      <c r="AP97" s="435">
        <f t="shared" si="29"/>
        <v>1850</v>
      </c>
      <c r="AQ97" s="436">
        <f t="shared" si="30"/>
        <v>2072</v>
      </c>
      <c r="AR97" s="247"/>
      <c r="AS97" s="465" t="s">
        <v>15</v>
      </c>
      <c r="AT97" s="247"/>
      <c r="AU97" s="454" t="str">
        <f t="shared" si="22"/>
        <v>-</v>
      </c>
    </row>
    <row r="98" spans="1:47" s="30" customFormat="1">
      <c r="A98" s="556">
        <v>95</v>
      </c>
      <c r="B98" s="557" t="s">
        <v>296</v>
      </c>
      <c r="C98" s="558" t="str">
        <f t="shared" si="16"/>
        <v>2017</v>
      </c>
      <c r="D98" s="558" t="str">
        <f t="shared" si="17"/>
        <v>Jan</v>
      </c>
      <c r="E98" s="586">
        <v>42762</v>
      </c>
      <c r="F98" s="557" t="s">
        <v>124</v>
      </c>
      <c r="G98" s="557" t="s">
        <v>219</v>
      </c>
      <c r="H98" s="557">
        <v>70102</v>
      </c>
      <c r="I98" s="577" t="s">
        <v>15</v>
      </c>
      <c r="J98" s="577" t="s">
        <v>15</v>
      </c>
      <c r="K98" s="578" t="str">
        <f t="shared" si="23"/>
        <v>JNL-600 OL 2ND DRAWING</v>
      </c>
      <c r="L98" s="578" t="s">
        <v>15</v>
      </c>
      <c r="M98" s="578" t="s">
        <v>408</v>
      </c>
      <c r="N98" s="579" t="s">
        <v>15</v>
      </c>
      <c r="O98" s="578" t="s">
        <v>34</v>
      </c>
      <c r="P98" s="557" t="s">
        <v>15</v>
      </c>
      <c r="Q98" s="557" t="s">
        <v>15</v>
      </c>
      <c r="R98" s="581" t="str">
        <f>IFERROR(VLOOKUP(CONCATENATE(D98,"'",C98),'Monthly Forex'!A:D,4,0),"-")</f>
        <v>-</v>
      </c>
      <c r="S98" s="564" t="s">
        <v>15</v>
      </c>
      <c r="T98" s="582" t="s">
        <v>15</v>
      </c>
      <c r="U98" s="583" t="s">
        <v>47</v>
      </c>
      <c r="V98" s="584" t="s">
        <v>49</v>
      </c>
      <c r="W98" s="585" t="s">
        <v>15</v>
      </c>
      <c r="X98" s="569" t="s">
        <v>2769</v>
      </c>
      <c r="Y98" s="570" t="s">
        <v>15</v>
      </c>
      <c r="Z98" s="571" t="s">
        <v>15</v>
      </c>
      <c r="AA98" s="557" t="s">
        <v>1856</v>
      </c>
      <c r="AB98" s="139">
        <f t="shared" si="18"/>
        <v>42792</v>
      </c>
      <c r="AC98" s="134">
        <f t="shared" si="19"/>
        <v>42767</v>
      </c>
      <c r="AD98" s="135" t="str">
        <f t="shared" si="20"/>
        <v>-</v>
      </c>
      <c r="AE98" s="136" t="str">
        <f t="shared" si="21"/>
        <v>-</v>
      </c>
      <c r="AF98" s="137" t="s">
        <v>4551</v>
      </c>
      <c r="AG98" s="140" t="str">
        <f t="shared" si="24"/>
        <v>1</v>
      </c>
      <c r="AH98" s="141" t="str">
        <f t="shared" si="25"/>
        <v>-</v>
      </c>
      <c r="AI98" s="211" t="s">
        <v>15</v>
      </c>
      <c r="AJ98" s="443" t="s">
        <v>4592</v>
      </c>
      <c r="AK98" s="478" t="str">
        <f t="shared" si="26"/>
        <v>-</v>
      </c>
      <c r="AL98" s="516" t="str">
        <f t="shared" si="27"/>
        <v>-</v>
      </c>
      <c r="AM98" s="432" t="str">
        <f>_xlfn.IFNA(VLOOKUP(O98,Dropdown!$B:$G,6,0),"-")</f>
        <v>PEZA</v>
      </c>
      <c r="AN98" s="433">
        <f>_xlfn.IFNA(VLOOKUP(O98,Dropdown!$B:$H,7,0),"-")</f>
        <v>0.12</v>
      </c>
      <c r="AO98" s="434" t="str">
        <f t="shared" si="28"/>
        <v>USD</v>
      </c>
      <c r="AP98" s="435" t="str">
        <f t="shared" si="29"/>
        <v>-</v>
      </c>
      <c r="AQ98" s="438" t="str">
        <f t="shared" si="30"/>
        <v>-</v>
      </c>
      <c r="AR98" s="452"/>
      <c r="AS98" s="465" t="s">
        <v>15</v>
      </c>
      <c r="AT98" s="452"/>
      <c r="AU98" s="454" t="str">
        <f t="shared" si="22"/>
        <v>-</v>
      </c>
    </row>
    <row r="99" spans="1:47" s="30" customFormat="1">
      <c r="A99" s="556">
        <v>96</v>
      </c>
      <c r="B99" s="557" t="s">
        <v>296</v>
      </c>
      <c r="C99" s="558" t="str">
        <f t="shared" si="16"/>
        <v>2017</v>
      </c>
      <c r="D99" s="558" t="str">
        <f t="shared" si="17"/>
        <v>Jan</v>
      </c>
      <c r="E99" s="586">
        <v>42762</v>
      </c>
      <c r="F99" s="557" t="s">
        <v>125</v>
      </c>
      <c r="G99" s="557" t="s">
        <v>220</v>
      </c>
      <c r="H99" s="557">
        <v>70103</v>
      </c>
      <c r="I99" s="577" t="s">
        <v>15</v>
      </c>
      <c r="J99" s="577" t="s">
        <v>15</v>
      </c>
      <c r="K99" s="578" t="str">
        <f t="shared" si="23"/>
        <v>JNL-600 OL 2ND DRAWING</v>
      </c>
      <c r="L99" s="578" t="s">
        <v>15</v>
      </c>
      <c r="M99" s="578" t="s">
        <v>408</v>
      </c>
      <c r="N99" s="579" t="s">
        <v>15</v>
      </c>
      <c r="O99" s="578" t="s">
        <v>34</v>
      </c>
      <c r="P99" s="557" t="s">
        <v>15</v>
      </c>
      <c r="Q99" s="557" t="s">
        <v>15</v>
      </c>
      <c r="R99" s="581" t="str">
        <f>IFERROR(VLOOKUP(CONCATENATE(D99,"'",C99),'Monthly Forex'!A:D,4,0),"-")</f>
        <v>-</v>
      </c>
      <c r="S99" s="564" t="s">
        <v>15</v>
      </c>
      <c r="T99" s="582" t="s">
        <v>15</v>
      </c>
      <c r="U99" s="583" t="s">
        <v>47</v>
      </c>
      <c r="V99" s="584" t="s">
        <v>49</v>
      </c>
      <c r="W99" s="585" t="s">
        <v>15</v>
      </c>
      <c r="X99" s="569" t="s">
        <v>2769</v>
      </c>
      <c r="Y99" s="570" t="s">
        <v>15</v>
      </c>
      <c r="Z99" s="571" t="s">
        <v>15</v>
      </c>
      <c r="AA99" s="557" t="s">
        <v>1856</v>
      </c>
      <c r="AB99" s="139">
        <f t="shared" si="18"/>
        <v>42792</v>
      </c>
      <c r="AC99" s="134">
        <f t="shared" si="19"/>
        <v>42767</v>
      </c>
      <c r="AD99" s="135" t="str">
        <f t="shared" si="20"/>
        <v>-</v>
      </c>
      <c r="AE99" s="136" t="str">
        <f t="shared" si="21"/>
        <v>-</v>
      </c>
      <c r="AF99" s="137" t="s">
        <v>4551</v>
      </c>
      <c r="AG99" s="140" t="str">
        <f t="shared" si="24"/>
        <v>1</v>
      </c>
      <c r="AH99" s="141" t="str">
        <f t="shared" si="25"/>
        <v>-</v>
      </c>
      <c r="AI99" s="211" t="s">
        <v>15</v>
      </c>
      <c r="AJ99" s="443" t="s">
        <v>4592</v>
      </c>
      <c r="AK99" s="478" t="str">
        <f t="shared" si="26"/>
        <v>-</v>
      </c>
      <c r="AL99" s="516" t="str">
        <f t="shared" si="27"/>
        <v>-</v>
      </c>
      <c r="AM99" s="432" t="str">
        <f>_xlfn.IFNA(VLOOKUP(O99,Dropdown!$B:$G,6,0),"-")</f>
        <v>PEZA</v>
      </c>
      <c r="AN99" s="433">
        <f>_xlfn.IFNA(VLOOKUP(O99,Dropdown!$B:$H,7,0),"-")</f>
        <v>0.12</v>
      </c>
      <c r="AO99" s="434" t="str">
        <f t="shared" si="28"/>
        <v>USD</v>
      </c>
      <c r="AP99" s="435" t="str">
        <f t="shared" si="29"/>
        <v>-</v>
      </c>
      <c r="AQ99" s="438" t="str">
        <f t="shared" si="30"/>
        <v>-</v>
      </c>
      <c r="AR99" s="452"/>
      <c r="AS99" s="465" t="s">
        <v>15</v>
      </c>
      <c r="AT99" s="452"/>
      <c r="AU99" s="454" t="str">
        <f t="shared" si="22"/>
        <v>-</v>
      </c>
    </row>
    <row r="100" spans="1:47" s="30" customFormat="1">
      <c r="A100" s="556">
        <v>97</v>
      </c>
      <c r="B100" s="557" t="s">
        <v>297</v>
      </c>
      <c r="C100" s="558" t="str">
        <f t="shared" si="16"/>
        <v>2017</v>
      </c>
      <c r="D100" s="558" t="str">
        <f t="shared" si="17"/>
        <v>Jan</v>
      </c>
      <c r="E100" s="586">
        <v>42762</v>
      </c>
      <c r="F100" s="557" t="s">
        <v>126</v>
      </c>
      <c r="G100" s="557">
        <v>29297</v>
      </c>
      <c r="H100" s="557">
        <v>70104</v>
      </c>
      <c r="I100" s="577" t="s">
        <v>502</v>
      </c>
      <c r="J100" s="577" t="s">
        <v>15</v>
      </c>
      <c r="K100" s="578" t="str">
        <f t="shared" si="23"/>
        <v>JNL-600 OL BODY SPINNING</v>
      </c>
      <c r="L100" s="578" t="s">
        <v>15</v>
      </c>
      <c r="M100" s="578" t="s">
        <v>409</v>
      </c>
      <c r="N100" s="579" t="s">
        <v>15</v>
      </c>
      <c r="O100" s="578" t="s">
        <v>34</v>
      </c>
      <c r="P100" s="557" t="s">
        <v>15</v>
      </c>
      <c r="Q100" s="557" t="s">
        <v>15</v>
      </c>
      <c r="R100" s="581" t="str">
        <f>IFERROR(VLOOKUP(CONCATENATE(D100,"'",C100),'Monthly Forex'!A:D,4,0),"-")</f>
        <v>-</v>
      </c>
      <c r="S100" s="564" t="s">
        <v>15</v>
      </c>
      <c r="T100" s="582">
        <v>710</v>
      </c>
      <c r="U100" s="583" t="s">
        <v>47</v>
      </c>
      <c r="V100" s="584" t="s">
        <v>49</v>
      </c>
      <c r="W100" s="585" t="s">
        <v>15</v>
      </c>
      <c r="X100" s="569" t="s">
        <v>2769</v>
      </c>
      <c r="Y100" s="570" t="s">
        <v>15</v>
      </c>
      <c r="Z100" s="571" t="s">
        <v>15</v>
      </c>
      <c r="AA100" s="557" t="s">
        <v>1856</v>
      </c>
      <c r="AB100" s="139">
        <f t="shared" ref="AB100:AB114" si="31">IF(V100="","",IF(V100="Cancelled","-",E100+30))</f>
        <v>42792</v>
      </c>
      <c r="AC100" s="134">
        <f t="shared" si="19"/>
        <v>42767</v>
      </c>
      <c r="AD100" s="135" t="str">
        <f t="shared" si="20"/>
        <v>-</v>
      </c>
      <c r="AE100" s="136" t="str">
        <f t="shared" si="21"/>
        <v>-</v>
      </c>
      <c r="AF100" s="137" t="s">
        <v>4551</v>
      </c>
      <c r="AG100" s="140" t="str">
        <f t="shared" si="24"/>
        <v>1</v>
      </c>
      <c r="AH100" s="141" t="str">
        <f t="shared" si="25"/>
        <v>-</v>
      </c>
      <c r="AI100" s="211" t="s">
        <v>15</v>
      </c>
      <c r="AJ100" s="443" t="s">
        <v>4592</v>
      </c>
      <c r="AK100" s="478" t="str">
        <f t="shared" si="26"/>
        <v>-</v>
      </c>
      <c r="AL100" s="516" t="str">
        <f t="shared" si="27"/>
        <v>-</v>
      </c>
      <c r="AM100" s="432" t="str">
        <f>_xlfn.IFNA(VLOOKUP(O100,Dropdown!$B:$G,6,0),"-")</f>
        <v>PEZA</v>
      </c>
      <c r="AN100" s="433">
        <f>_xlfn.IFNA(VLOOKUP(O100,Dropdown!$B:$H,7,0),"-")</f>
        <v>0.12</v>
      </c>
      <c r="AO100" s="434" t="str">
        <f t="shared" si="28"/>
        <v>USD</v>
      </c>
      <c r="AP100" s="435">
        <f t="shared" si="29"/>
        <v>710</v>
      </c>
      <c r="AQ100" s="436">
        <f t="shared" si="30"/>
        <v>795.2</v>
      </c>
      <c r="AR100" s="247"/>
      <c r="AS100" s="465" t="s">
        <v>15</v>
      </c>
      <c r="AT100" s="247"/>
      <c r="AU100" s="454" t="str">
        <f t="shared" si="22"/>
        <v>-</v>
      </c>
    </row>
    <row r="101" spans="1:47" s="30" customFormat="1">
      <c r="A101" s="556">
        <v>98</v>
      </c>
      <c r="B101" s="557" t="s">
        <v>297</v>
      </c>
      <c r="C101" s="558" t="str">
        <f t="shared" si="16"/>
        <v>2017</v>
      </c>
      <c r="D101" s="558" t="str">
        <f t="shared" si="17"/>
        <v>Jan</v>
      </c>
      <c r="E101" s="586">
        <v>42762</v>
      </c>
      <c r="F101" s="557" t="s">
        <v>127</v>
      </c>
      <c r="G101" s="557" t="s">
        <v>221</v>
      </c>
      <c r="H101" s="557">
        <v>70105</v>
      </c>
      <c r="I101" s="577" t="s">
        <v>15</v>
      </c>
      <c r="J101" s="577" t="s">
        <v>15</v>
      </c>
      <c r="K101" s="578" t="str">
        <f t="shared" si="23"/>
        <v>JNL-600 OL BODY SPINNING</v>
      </c>
      <c r="L101" s="578" t="s">
        <v>15</v>
      </c>
      <c r="M101" s="578" t="s">
        <v>409</v>
      </c>
      <c r="N101" s="579" t="s">
        <v>15</v>
      </c>
      <c r="O101" s="578" t="s">
        <v>34</v>
      </c>
      <c r="P101" s="557" t="s">
        <v>15</v>
      </c>
      <c r="Q101" s="557" t="s">
        <v>15</v>
      </c>
      <c r="R101" s="581" t="str">
        <f>IFERROR(VLOOKUP(CONCATENATE(D101,"'",C101),'Monthly Forex'!A:D,4,0),"-")</f>
        <v>-</v>
      </c>
      <c r="S101" s="564" t="s">
        <v>15</v>
      </c>
      <c r="T101" s="582" t="s">
        <v>15</v>
      </c>
      <c r="U101" s="583" t="s">
        <v>47</v>
      </c>
      <c r="V101" s="584" t="s">
        <v>49</v>
      </c>
      <c r="W101" s="585" t="s">
        <v>15</v>
      </c>
      <c r="X101" s="569" t="s">
        <v>2769</v>
      </c>
      <c r="Y101" s="570" t="s">
        <v>15</v>
      </c>
      <c r="Z101" s="571" t="s">
        <v>15</v>
      </c>
      <c r="AA101" s="557" t="s">
        <v>1856</v>
      </c>
      <c r="AB101" s="139">
        <f t="shared" si="31"/>
        <v>42792</v>
      </c>
      <c r="AC101" s="134">
        <f t="shared" si="19"/>
        <v>42767</v>
      </c>
      <c r="AD101" s="135" t="str">
        <f t="shared" si="20"/>
        <v>-</v>
      </c>
      <c r="AE101" s="136" t="str">
        <f t="shared" si="21"/>
        <v>-</v>
      </c>
      <c r="AF101" s="137" t="s">
        <v>4551</v>
      </c>
      <c r="AG101" s="140" t="str">
        <f t="shared" si="24"/>
        <v>1</v>
      </c>
      <c r="AH101" s="141" t="str">
        <f t="shared" si="25"/>
        <v>-</v>
      </c>
      <c r="AI101" s="211" t="s">
        <v>15</v>
      </c>
      <c r="AJ101" s="443" t="s">
        <v>4592</v>
      </c>
      <c r="AK101" s="478" t="str">
        <f t="shared" si="26"/>
        <v>-</v>
      </c>
      <c r="AL101" s="516" t="str">
        <f t="shared" si="27"/>
        <v>-</v>
      </c>
      <c r="AM101" s="432" t="str">
        <f>_xlfn.IFNA(VLOOKUP(O101,Dropdown!$B:$G,6,0),"-")</f>
        <v>PEZA</v>
      </c>
      <c r="AN101" s="433">
        <f>_xlfn.IFNA(VLOOKUP(O101,Dropdown!$B:$H,7,0),"-")</f>
        <v>0.12</v>
      </c>
      <c r="AO101" s="434" t="str">
        <f t="shared" si="28"/>
        <v>USD</v>
      </c>
      <c r="AP101" s="435" t="str">
        <f t="shared" si="29"/>
        <v>-</v>
      </c>
      <c r="AQ101" s="438" t="str">
        <f t="shared" si="30"/>
        <v>-</v>
      </c>
      <c r="AR101" s="452"/>
      <c r="AS101" s="465" t="s">
        <v>15</v>
      </c>
      <c r="AT101" s="452"/>
      <c r="AU101" s="454" t="str">
        <f t="shared" si="22"/>
        <v>-</v>
      </c>
    </row>
    <row r="102" spans="1:47" s="30" customFormat="1">
      <c r="A102" s="556">
        <v>99</v>
      </c>
      <c r="B102" s="557" t="s">
        <v>297</v>
      </c>
      <c r="C102" s="558" t="str">
        <f t="shared" si="16"/>
        <v>2017</v>
      </c>
      <c r="D102" s="558" t="str">
        <f t="shared" si="17"/>
        <v>Jan</v>
      </c>
      <c r="E102" s="586">
        <v>42762</v>
      </c>
      <c r="F102" s="557" t="s">
        <v>128</v>
      </c>
      <c r="G102" s="557" t="s">
        <v>222</v>
      </c>
      <c r="H102" s="557">
        <v>70106</v>
      </c>
      <c r="I102" s="577" t="s">
        <v>15</v>
      </c>
      <c r="J102" s="577" t="s">
        <v>15</v>
      </c>
      <c r="K102" s="578" t="str">
        <f t="shared" si="23"/>
        <v>JNL-600 OL BODY SPINNING</v>
      </c>
      <c r="L102" s="578" t="s">
        <v>15</v>
      </c>
      <c r="M102" s="578" t="s">
        <v>409</v>
      </c>
      <c r="N102" s="579" t="s">
        <v>15</v>
      </c>
      <c r="O102" s="578" t="s">
        <v>34</v>
      </c>
      <c r="P102" s="557" t="s">
        <v>15</v>
      </c>
      <c r="Q102" s="557" t="s">
        <v>15</v>
      </c>
      <c r="R102" s="581" t="str">
        <f>IFERROR(VLOOKUP(CONCATENATE(D102,"'",C102),'Monthly Forex'!A:D,4,0),"-")</f>
        <v>-</v>
      </c>
      <c r="S102" s="564" t="s">
        <v>15</v>
      </c>
      <c r="T102" s="582" t="s">
        <v>15</v>
      </c>
      <c r="U102" s="583" t="s">
        <v>47</v>
      </c>
      <c r="V102" s="584" t="s">
        <v>49</v>
      </c>
      <c r="W102" s="585" t="s">
        <v>15</v>
      </c>
      <c r="X102" s="569" t="s">
        <v>2769</v>
      </c>
      <c r="Y102" s="570" t="s">
        <v>15</v>
      </c>
      <c r="Z102" s="571" t="s">
        <v>15</v>
      </c>
      <c r="AA102" s="557" t="s">
        <v>1856</v>
      </c>
      <c r="AB102" s="139">
        <f t="shared" si="31"/>
        <v>42792</v>
      </c>
      <c r="AC102" s="134">
        <f t="shared" si="19"/>
        <v>42767</v>
      </c>
      <c r="AD102" s="135" t="str">
        <f t="shared" si="20"/>
        <v>-</v>
      </c>
      <c r="AE102" s="136" t="str">
        <f t="shared" si="21"/>
        <v>-</v>
      </c>
      <c r="AF102" s="137" t="s">
        <v>4551</v>
      </c>
      <c r="AG102" s="140" t="str">
        <f t="shared" si="24"/>
        <v>1</v>
      </c>
      <c r="AH102" s="141" t="str">
        <f t="shared" si="25"/>
        <v>-</v>
      </c>
      <c r="AI102" s="211" t="s">
        <v>15</v>
      </c>
      <c r="AJ102" s="443" t="s">
        <v>4592</v>
      </c>
      <c r="AK102" s="478" t="str">
        <f t="shared" si="26"/>
        <v>-</v>
      </c>
      <c r="AL102" s="516" t="str">
        <f t="shared" si="27"/>
        <v>-</v>
      </c>
      <c r="AM102" s="432" t="str">
        <f>_xlfn.IFNA(VLOOKUP(O102,Dropdown!$B:$G,6,0),"-")</f>
        <v>PEZA</v>
      </c>
      <c r="AN102" s="433">
        <f>_xlfn.IFNA(VLOOKUP(O102,Dropdown!$B:$H,7,0),"-")</f>
        <v>0.12</v>
      </c>
      <c r="AO102" s="434" t="str">
        <f t="shared" si="28"/>
        <v>USD</v>
      </c>
      <c r="AP102" s="435" t="str">
        <f t="shared" si="29"/>
        <v>-</v>
      </c>
      <c r="AQ102" s="438" t="str">
        <f t="shared" si="30"/>
        <v>-</v>
      </c>
      <c r="AR102" s="452"/>
      <c r="AS102" s="465" t="s">
        <v>15</v>
      </c>
      <c r="AT102" s="452"/>
      <c r="AU102" s="454" t="str">
        <f t="shared" si="22"/>
        <v>-</v>
      </c>
    </row>
    <row r="103" spans="1:47" s="30" customFormat="1">
      <c r="A103" s="556">
        <v>100</v>
      </c>
      <c r="B103" s="557" t="s">
        <v>298</v>
      </c>
      <c r="C103" s="558" t="str">
        <f t="shared" si="16"/>
        <v>2017</v>
      </c>
      <c r="D103" s="558" t="str">
        <f t="shared" si="17"/>
        <v>Jan</v>
      </c>
      <c r="E103" s="586">
        <v>42762</v>
      </c>
      <c r="F103" s="557" t="s">
        <v>129</v>
      </c>
      <c r="G103" s="557">
        <v>29298</v>
      </c>
      <c r="H103" s="557">
        <v>70107</v>
      </c>
      <c r="I103" s="577" t="s">
        <v>487</v>
      </c>
      <c r="J103" s="577" t="s">
        <v>15</v>
      </c>
      <c r="K103" s="578" t="str">
        <f t="shared" si="23"/>
        <v>JNS-350 IL BLANK MOLD 1</v>
      </c>
      <c r="L103" s="578" t="s">
        <v>15</v>
      </c>
      <c r="M103" s="578" t="s">
        <v>410</v>
      </c>
      <c r="N103" s="579" t="s">
        <v>15</v>
      </c>
      <c r="O103" s="578" t="s">
        <v>34</v>
      </c>
      <c r="P103" s="557" t="s">
        <v>15</v>
      </c>
      <c r="Q103" s="557" t="s">
        <v>15</v>
      </c>
      <c r="R103" s="581" t="str">
        <f>IFERROR(VLOOKUP(CONCATENATE(D103,"'",C103),'Monthly Forex'!A:D,4,0),"-")</f>
        <v>-</v>
      </c>
      <c r="S103" s="564" t="s">
        <v>15</v>
      </c>
      <c r="T103" s="582">
        <v>5400</v>
      </c>
      <c r="U103" s="583" t="s">
        <v>47</v>
      </c>
      <c r="V103" s="584" t="s">
        <v>49</v>
      </c>
      <c r="W103" s="585" t="s">
        <v>15</v>
      </c>
      <c r="X103" s="569" t="s">
        <v>2769</v>
      </c>
      <c r="Y103" s="570" t="s">
        <v>15</v>
      </c>
      <c r="Z103" s="571" t="s">
        <v>15</v>
      </c>
      <c r="AA103" s="557" t="s">
        <v>1856</v>
      </c>
      <c r="AB103" s="139">
        <f t="shared" si="31"/>
        <v>42792</v>
      </c>
      <c r="AC103" s="134">
        <f t="shared" si="19"/>
        <v>42767</v>
      </c>
      <c r="AD103" s="135" t="str">
        <f t="shared" si="20"/>
        <v>-</v>
      </c>
      <c r="AE103" s="136" t="str">
        <f t="shared" si="21"/>
        <v>-</v>
      </c>
      <c r="AF103" s="137" t="s">
        <v>4551</v>
      </c>
      <c r="AG103" s="140" t="str">
        <f t="shared" si="24"/>
        <v>1</v>
      </c>
      <c r="AH103" s="141" t="str">
        <f t="shared" si="25"/>
        <v>-</v>
      </c>
      <c r="AI103" s="211" t="s">
        <v>15</v>
      </c>
      <c r="AJ103" s="443" t="s">
        <v>4592</v>
      </c>
      <c r="AK103" s="478" t="str">
        <f t="shared" si="26"/>
        <v>-</v>
      </c>
      <c r="AL103" s="516" t="str">
        <f t="shared" si="27"/>
        <v>-</v>
      </c>
      <c r="AM103" s="432" t="str">
        <f>_xlfn.IFNA(VLOOKUP(O103,Dropdown!$B:$G,6,0),"-")</f>
        <v>PEZA</v>
      </c>
      <c r="AN103" s="433">
        <f>_xlfn.IFNA(VLOOKUP(O103,Dropdown!$B:$H,7,0),"-")</f>
        <v>0.12</v>
      </c>
      <c r="AO103" s="434" t="str">
        <f t="shared" si="28"/>
        <v>USD</v>
      </c>
      <c r="AP103" s="435">
        <f t="shared" si="29"/>
        <v>5400</v>
      </c>
      <c r="AQ103" s="436">
        <f t="shared" si="30"/>
        <v>6048.0000000000009</v>
      </c>
      <c r="AR103" s="247"/>
      <c r="AS103" s="465" t="s">
        <v>15</v>
      </c>
      <c r="AT103" s="247"/>
      <c r="AU103" s="454" t="str">
        <f t="shared" si="22"/>
        <v>-</v>
      </c>
    </row>
    <row r="104" spans="1:47" s="30" customFormat="1">
      <c r="A104" s="556">
        <v>101</v>
      </c>
      <c r="B104" s="557" t="s">
        <v>298</v>
      </c>
      <c r="C104" s="558" t="str">
        <f t="shared" si="16"/>
        <v>2017</v>
      </c>
      <c r="D104" s="558" t="str">
        <f t="shared" si="17"/>
        <v>Jan</v>
      </c>
      <c r="E104" s="586">
        <v>42762</v>
      </c>
      <c r="F104" s="557" t="s">
        <v>130</v>
      </c>
      <c r="G104" s="557" t="s">
        <v>223</v>
      </c>
      <c r="H104" s="557">
        <v>70108</v>
      </c>
      <c r="I104" s="577" t="s">
        <v>15</v>
      </c>
      <c r="J104" s="577" t="s">
        <v>15</v>
      </c>
      <c r="K104" s="578" t="str">
        <f t="shared" si="23"/>
        <v>JNS-350 IL BLANK MOLD 1</v>
      </c>
      <c r="L104" s="578" t="s">
        <v>15</v>
      </c>
      <c r="M104" s="578" t="s">
        <v>410</v>
      </c>
      <c r="N104" s="579" t="s">
        <v>15</v>
      </c>
      <c r="O104" s="578" t="s">
        <v>34</v>
      </c>
      <c r="P104" s="557" t="s">
        <v>15</v>
      </c>
      <c r="Q104" s="557" t="s">
        <v>15</v>
      </c>
      <c r="R104" s="581" t="str">
        <f>IFERROR(VLOOKUP(CONCATENATE(D104,"'",C104),'Monthly Forex'!A:D,4,0),"-")</f>
        <v>-</v>
      </c>
      <c r="S104" s="564" t="s">
        <v>15</v>
      </c>
      <c r="T104" s="582" t="s">
        <v>15</v>
      </c>
      <c r="U104" s="583" t="s">
        <v>47</v>
      </c>
      <c r="V104" s="584" t="s">
        <v>49</v>
      </c>
      <c r="W104" s="585" t="s">
        <v>15</v>
      </c>
      <c r="X104" s="569" t="s">
        <v>2769</v>
      </c>
      <c r="Y104" s="570" t="s">
        <v>15</v>
      </c>
      <c r="Z104" s="571" t="s">
        <v>15</v>
      </c>
      <c r="AA104" s="557" t="s">
        <v>1856</v>
      </c>
      <c r="AB104" s="139">
        <f t="shared" si="31"/>
        <v>42792</v>
      </c>
      <c r="AC104" s="134">
        <f t="shared" si="19"/>
        <v>42767</v>
      </c>
      <c r="AD104" s="135" t="str">
        <f t="shared" si="20"/>
        <v>-</v>
      </c>
      <c r="AE104" s="136" t="str">
        <f t="shared" si="21"/>
        <v>-</v>
      </c>
      <c r="AF104" s="137" t="s">
        <v>4551</v>
      </c>
      <c r="AG104" s="140" t="str">
        <f t="shared" si="24"/>
        <v>1</v>
      </c>
      <c r="AH104" s="141" t="str">
        <f t="shared" si="25"/>
        <v>-</v>
      </c>
      <c r="AI104" s="211" t="s">
        <v>15</v>
      </c>
      <c r="AJ104" s="443" t="s">
        <v>4592</v>
      </c>
      <c r="AK104" s="478" t="str">
        <f t="shared" si="26"/>
        <v>-</v>
      </c>
      <c r="AL104" s="516" t="str">
        <f t="shared" si="27"/>
        <v>-</v>
      </c>
      <c r="AM104" s="432" t="str">
        <f>_xlfn.IFNA(VLOOKUP(O104,Dropdown!$B:$G,6,0),"-")</f>
        <v>PEZA</v>
      </c>
      <c r="AN104" s="433">
        <f>_xlfn.IFNA(VLOOKUP(O104,Dropdown!$B:$H,7,0),"-")</f>
        <v>0.12</v>
      </c>
      <c r="AO104" s="434" t="str">
        <f t="shared" si="28"/>
        <v>USD</v>
      </c>
      <c r="AP104" s="435" t="str">
        <f t="shared" si="29"/>
        <v>-</v>
      </c>
      <c r="AQ104" s="438" t="str">
        <f t="shared" si="30"/>
        <v>-</v>
      </c>
      <c r="AR104" s="452"/>
      <c r="AS104" s="465" t="s">
        <v>15</v>
      </c>
      <c r="AT104" s="452"/>
      <c r="AU104" s="454" t="str">
        <f t="shared" si="22"/>
        <v>-</v>
      </c>
    </row>
    <row r="105" spans="1:47" s="30" customFormat="1">
      <c r="A105" s="556">
        <v>102</v>
      </c>
      <c r="B105" s="557" t="s">
        <v>298</v>
      </c>
      <c r="C105" s="558" t="str">
        <f t="shared" si="16"/>
        <v>2017</v>
      </c>
      <c r="D105" s="558" t="str">
        <f t="shared" si="17"/>
        <v>Jan</v>
      </c>
      <c r="E105" s="586">
        <v>42762</v>
      </c>
      <c r="F105" s="557" t="s">
        <v>131</v>
      </c>
      <c r="G105" s="557" t="s">
        <v>224</v>
      </c>
      <c r="H105" s="557">
        <v>70109</v>
      </c>
      <c r="I105" s="577" t="s">
        <v>15</v>
      </c>
      <c r="J105" s="577" t="s">
        <v>15</v>
      </c>
      <c r="K105" s="578" t="str">
        <f t="shared" si="23"/>
        <v>JNS-350 IL BLANK MOLD 1</v>
      </c>
      <c r="L105" s="578" t="s">
        <v>15</v>
      </c>
      <c r="M105" s="578" t="s">
        <v>410</v>
      </c>
      <c r="N105" s="579" t="s">
        <v>15</v>
      </c>
      <c r="O105" s="578" t="s">
        <v>34</v>
      </c>
      <c r="P105" s="557" t="s">
        <v>15</v>
      </c>
      <c r="Q105" s="557" t="s">
        <v>15</v>
      </c>
      <c r="R105" s="581" t="str">
        <f>IFERROR(VLOOKUP(CONCATENATE(D105,"'",C105),'Monthly Forex'!A:D,4,0),"-")</f>
        <v>-</v>
      </c>
      <c r="S105" s="564" t="s">
        <v>15</v>
      </c>
      <c r="T105" s="582" t="s">
        <v>15</v>
      </c>
      <c r="U105" s="583" t="s">
        <v>47</v>
      </c>
      <c r="V105" s="584" t="s">
        <v>49</v>
      </c>
      <c r="W105" s="585" t="s">
        <v>15</v>
      </c>
      <c r="X105" s="569" t="s">
        <v>2769</v>
      </c>
      <c r="Y105" s="570" t="s">
        <v>15</v>
      </c>
      <c r="Z105" s="571" t="s">
        <v>15</v>
      </c>
      <c r="AA105" s="557" t="s">
        <v>1856</v>
      </c>
      <c r="AB105" s="139">
        <f t="shared" si="31"/>
        <v>42792</v>
      </c>
      <c r="AC105" s="134">
        <f t="shared" si="19"/>
        <v>42767</v>
      </c>
      <c r="AD105" s="135" t="str">
        <f t="shared" si="20"/>
        <v>-</v>
      </c>
      <c r="AE105" s="136" t="str">
        <f t="shared" si="21"/>
        <v>-</v>
      </c>
      <c r="AF105" s="137" t="s">
        <v>4551</v>
      </c>
      <c r="AG105" s="140" t="str">
        <f t="shared" si="24"/>
        <v>1</v>
      </c>
      <c r="AH105" s="141" t="str">
        <f t="shared" si="25"/>
        <v>-</v>
      </c>
      <c r="AI105" s="211" t="s">
        <v>15</v>
      </c>
      <c r="AJ105" s="443" t="s">
        <v>4592</v>
      </c>
      <c r="AK105" s="478" t="str">
        <f t="shared" si="26"/>
        <v>-</v>
      </c>
      <c r="AL105" s="516" t="str">
        <f t="shared" si="27"/>
        <v>-</v>
      </c>
      <c r="AM105" s="432" t="str">
        <f>_xlfn.IFNA(VLOOKUP(O105,Dropdown!$B:$G,6,0),"-")</f>
        <v>PEZA</v>
      </c>
      <c r="AN105" s="433">
        <f>_xlfn.IFNA(VLOOKUP(O105,Dropdown!$B:$H,7,0),"-")</f>
        <v>0.12</v>
      </c>
      <c r="AO105" s="434" t="str">
        <f t="shared" si="28"/>
        <v>USD</v>
      </c>
      <c r="AP105" s="435" t="str">
        <f t="shared" si="29"/>
        <v>-</v>
      </c>
      <c r="AQ105" s="438" t="str">
        <f t="shared" si="30"/>
        <v>-</v>
      </c>
      <c r="AR105" s="452"/>
      <c r="AS105" s="465" t="s">
        <v>15</v>
      </c>
      <c r="AT105" s="452"/>
      <c r="AU105" s="454" t="str">
        <f t="shared" si="22"/>
        <v>-</v>
      </c>
    </row>
    <row r="106" spans="1:47" s="30" customFormat="1">
      <c r="A106" s="556">
        <v>103</v>
      </c>
      <c r="B106" s="557" t="s">
        <v>299</v>
      </c>
      <c r="C106" s="558" t="str">
        <f t="shared" si="16"/>
        <v>2017</v>
      </c>
      <c r="D106" s="558" t="str">
        <f t="shared" si="17"/>
        <v>Jan</v>
      </c>
      <c r="E106" s="586">
        <v>42762</v>
      </c>
      <c r="F106" s="557" t="s">
        <v>132</v>
      </c>
      <c r="G106" s="557">
        <v>29299</v>
      </c>
      <c r="H106" s="557">
        <v>70110</v>
      </c>
      <c r="I106" s="577" t="s">
        <v>503</v>
      </c>
      <c r="J106" s="577" t="s">
        <v>15</v>
      </c>
      <c r="K106" s="578" t="str">
        <f t="shared" si="23"/>
        <v>JNS-450 IL BLANK MOLD 1</v>
      </c>
      <c r="L106" s="578" t="s">
        <v>15</v>
      </c>
      <c r="M106" s="578" t="s">
        <v>411</v>
      </c>
      <c r="N106" s="579" t="s">
        <v>15</v>
      </c>
      <c r="O106" s="578" t="s">
        <v>34</v>
      </c>
      <c r="P106" s="557" t="s">
        <v>15</v>
      </c>
      <c r="Q106" s="557" t="s">
        <v>15</v>
      </c>
      <c r="R106" s="581" t="str">
        <f>IFERROR(VLOOKUP(CONCATENATE(D106,"'",C106),'Monthly Forex'!A:D,4,0),"-")</f>
        <v>-</v>
      </c>
      <c r="S106" s="564" t="s">
        <v>15</v>
      </c>
      <c r="T106" s="582">
        <v>5500</v>
      </c>
      <c r="U106" s="583" t="s">
        <v>47</v>
      </c>
      <c r="V106" s="584" t="s">
        <v>49</v>
      </c>
      <c r="W106" s="585" t="s">
        <v>15</v>
      </c>
      <c r="X106" s="569" t="s">
        <v>2769</v>
      </c>
      <c r="Y106" s="570" t="s">
        <v>15</v>
      </c>
      <c r="Z106" s="571" t="s">
        <v>15</v>
      </c>
      <c r="AA106" s="557" t="s">
        <v>1856</v>
      </c>
      <c r="AB106" s="139">
        <f t="shared" si="31"/>
        <v>42792</v>
      </c>
      <c r="AC106" s="134">
        <f t="shared" si="19"/>
        <v>42767</v>
      </c>
      <c r="AD106" s="135" t="str">
        <f t="shared" si="20"/>
        <v>-</v>
      </c>
      <c r="AE106" s="136" t="str">
        <f t="shared" si="21"/>
        <v>-</v>
      </c>
      <c r="AF106" s="137" t="s">
        <v>4551</v>
      </c>
      <c r="AG106" s="140" t="str">
        <f t="shared" si="24"/>
        <v>1</v>
      </c>
      <c r="AH106" s="141" t="str">
        <f t="shared" si="25"/>
        <v>-</v>
      </c>
      <c r="AI106" s="211" t="s">
        <v>15</v>
      </c>
      <c r="AJ106" s="443" t="s">
        <v>4592</v>
      </c>
      <c r="AK106" s="478" t="str">
        <f t="shared" si="26"/>
        <v>-</v>
      </c>
      <c r="AL106" s="516" t="str">
        <f t="shared" si="27"/>
        <v>-</v>
      </c>
      <c r="AM106" s="432" t="str">
        <f>_xlfn.IFNA(VLOOKUP(O106,Dropdown!$B:$G,6,0),"-")</f>
        <v>PEZA</v>
      </c>
      <c r="AN106" s="433">
        <f>_xlfn.IFNA(VLOOKUP(O106,Dropdown!$B:$H,7,0),"-")</f>
        <v>0.12</v>
      </c>
      <c r="AO106" s="434" t="str">
        <f t="shared" si="28"/>
        <v>USD</v>
      </c>
      <c r="AP106" s="435">
        <f t="shared" si="29"/>
        <v>5500</v>
      </c>
      <c r="AQ106" s="436">
        <f t="shared" si="30"/>
        <v>6160.0000000000009</v>
      </c>
      <c r="AR106" s="247"/>
      <c r="AS106" s="465" t="s">
        <v>15</v>
      </c>
      <c r="AT106" s="247"/>
      <c r="AU106" s="454" t="str">
        <f t="shared" si="22"/>
        <v>-</v>
      </c>
    </row>
    <row r="107" spans="1:47" s="30" customFormat="1">
      <c r="A107" s="556">
        <v>104</v>
      </c>
      <c r="B107" s="557" t="s">
        <v>299</v>
      </c>
      <c r="C107" s="558" t="str">
        <f t="shared" si="16"/>
        <v>2017</v>
      </c>
      <c r="D107" s="558" t="str">
        <f t="shared" si="17"/>
        <v>Jan</v>
      </c>
      <c r="E107" s="586">
        <v>42762</v>
      </c>
      <c r="F107" s="557" t="s">
        <v>133</v>
      </c>
      <c r="G107" s="557" t="s">
        <v>225</v>
      </c>
      <c r="H107" s="557">
        <v>70111</v>
      </c>
      <c r="I107" s="577" t="s">
        <v>15</v>
      </c>
      <c r="J107" s="577" t="s">
        <v>15</v>
      </c>
      <c r="K107" s="578" t="str">
        <f t="shared" si="23"/>
        <v>JNS-450 IL BLANK MOLD 1</v>
      </c>
      <c r="L107" s="578" t="s">
        <v>15</v>
      </c>
      <c r="M107" s="578" t="s">
        <v>411</v>
      </c>
      <c r="N107" s="579" t="s">
        <v>15</v>
      </c>
      <c r="O107" s="578" t="s">
        <v>34</v>
      </c>
      <c r="P107" s="557" t="s">
        <v>15</v>
      </c>
      <c r="Q107" s="557" t="s">
        <v>15</v>
      </c>
      <c r="R107" s="581" t="str">
        <f>IFERROR(VLOOKUP(CONCATENATE(D107,"'",C107),'Monthly Forex'!A:D,4,0),"-")</f>
        <v>-</v>
      </c>
      <c r="S107" s="564" t="s">
        <v>15</v>
      </c>
      <c r="T107" s="582" t="s">
        <v>15</v>
      </c>
      <c r="U107" s="583" t="s">
        <v>47</v>
      </c>
      <c r="V107" s="584" t="s">
        <v>49</v>
      </c>
      <c r="W107" s="585" t="s">
        <v>15</v>
      </c>
      <c r="X107" s="569" t="s">
        <v>2769</v>
      </c>
      <c r="Y107" s="570" t="s">
        <v>15</v>
      </c>
      <c r="Z107" s="571" t="s">
        <v>15</v>
      </c>
      <c r="AA107" s="557" t="s">
        <v>1856</v>
      </c>
      <c r="AB107" s="139">
        <f t="shared" si="31"/>
        <v>42792</v>
      </c>
      <c r="AC107" s="134">
        <f t="shared" si="19"/>
        <v>42767</v>
      </c>
      <c r="AD107" s="135" t="str">
        <f t="shared" si="20"/>
        <v>-</v>
      </c>
      <c r="AE107" s="136" t="str">
        <f t="shared" si="21"/>
        <v>-</v>
      </c>
      <c r="AF107" s="137" t="s">
        <v>4551</v>
      </c>
      <c r="AG107" s="140" t="str">
        <f t="shared" si="24"/>
        <v>1</v>
      </c>
      <c r="AH107" s="141" t="str">
        <f t="shared" si="25"/>
        <v>-</v>
      </c>
      <c r="AI107" s="211" t="s">
        <v>15</v>
      </c>
      <c r="AJ107" s="443" t="s">
        <v>4592</v>
      </c>
      <c r="AK107" s="478" t="str">
        <f t="shared" si="26"/>
        <v>-</v>
      </c>
      <c r="AL107" s="516" t="str">
        <f t="shared" si="27"/>
        <v>-</v>
      </c>
      <c r="AM107" s="432" t="str">
        <f>_xlfn.IFNA(VLOOKUP(O107,Dropdown!$B:$G,6,0),"-")</f>
        <v>PEZA</v>
      </c>
      <c r="AN107" s="433">
        <f>_xlfn.IFNA(VLOOKUP(O107,Dropdown!$B:$H,7,0),"-")</f>
        <v>0.12</v>
      </c>
      <c r="AO107" s="434" t="str">
        <f t="shared" si="28"/>
        <v>USD</v>
      </c>
      <c r="AP107" s="435" t="str">
        <f t="shared" si="29"/>
        <v>-</v>
      </c>
      <c r="AQ107" s="438" t="str">
        <f t="shared" si="30"/>
        <v>-</v>
      </c>
      <c r="AR107" s="452"/>
      <c r="AS107" s="465" t="s">
        <v>15</v>
      </c>
      <c r="AT107" s="452"/>
      <c r="AU107" s="454" t="str">
        <f t="shared" si="22"/>
        <v>-</v>
      </c>
    </row>
    <row r="108" spans="1:47" s="30" customFormat="1">
      <c r="A108" s="556">
        <v>105</v>
      </c>
      <c r="B108" s="557" t="s">
        <v>299</v>
      </c>
      <c r="C108" s="558" t="str">
        <f t="shared" si="16"/>
        <v>2017</v>
      </c>
      <c r="D108" s="558" t="str">
        <f t="shared" si="17"/>
        <v>Jan</v>
      </c>
      <c r="E108" s="586">
        <v>42762</v>
      </c>
      <c r="F108" s="557" t="s">
        <v>134</v>
      </c>
      <c r="G108" s="557" t="s">
        <v>226</v>
      </c>
      <c r="H108" s="557">
        <v>70112</v>
      </c>
      <c r="I108" s="577" t="s">
        <v>15</v>
      </c>
      <c r="J108" s="577" t="s">
        <v>15</v>
      </c>
      <c r="K108" s="578" t="str">
        <f t="shared" si="23"/>
        <v>JNS-450 IL BLANK MOLD 1</v>
      </c>
      <c r="L108" s="578" t="s">
        <v>15</v>
      </c>
      <c r="M108" s="578" t="s">
        <v>411</v>
      </c>
      <c r="N108" s="579" t="s">
        <v>15</v>
      </c>
      <c r="O108" s="578" t="s">
        <v>34</v>
      </c>
      <c r="P108" s="557" t="s">
        <v>15</v>
      </c>
      <c r="Q108" s="557" t="s">
        <v>15</v>
      </c>
      <c r="R108" s="581" t="str">
        <f>IFERROR(VLOOKUP(CONCATENATE(D108,"'",C108),'Monthly Forex'!A:D,4,0),"-")</f>
        <v>-</v>
      </c>
      <c r="S108" s="564" t="s">
        <v>15</v>
      </c>
      <c r="T108" s="582" t="s">
        <v>15</v>
      </c>
      <c r="U108" s="583" t="s">
        <v>47</v>
      </c>
      <c r="V108" s="584" t="s">
        <v>49</v>
      </c>
      <c r="W108" s="585" t="s">
        <v>15</v>
      </c>
      <c r="X108" s="569" t="s">
        <v>2769</v>
      </c>
      <c r="Y108" s="570" t="s">
        <v>15</v>
      </c>
      <c r="Z108" s="571" t="s">
        <v>15</v>
      </c>
      <c r="AA108" s="557" t="s">
        <v>1856</v>
      </c>
      <c r="AB108" s="139">
        <f t="shared" si="31"/>
        <v>42792</v>
      </c>
      <c r="AC108" s="134">
        <f t="shared" si="19"/>
        <v>42767</v>
      </c>
      <c r="AD108" s="135" t="str">
        <f t="shared" si="20"/>
        <v>-</v>
      </c>
      <c r="AE108" s="136" t="str">
        <f t="shared" si="21"/>
        <v>-</v>
      </c>
      <c r="AF108" s="137" t="s">
        <v>4551</v>
      </c>
      <c r="AG108" s="140" t="str">
        <f t="shared" si="24"/>
        <v>1</v>
      </c>
      <c r="AH108" s="141" t="str">
        <f t="shared" si="25"/>
        <v>-</v>
      </c>
      <c r="AI108" s="211" t="s">
        <v>15</v>
      </c>
      <c r="AJ108" s="443" t="s">
        <v>4592</v>
      </c>
      <c r="AK108" s="478" t="str">
        <f t="shared" si="26"/>
        <v>-</v>
      </c>
      <c r="AL108" s="516" t="str">
        <f t="shared" si="27"/>
        <v>-</v>
      </c>
      <c r="AM108" s="432" t="str">
        <f>_xlfn.IFNA(VLOOKUP(O108,Dropdown!$B:$G,6,0),"-")</f>
        <v>PEZA</v>
      </c>
      <c r="AN108" s="433">
        <f>_xlfn.IFNA(VLOOKUP(O108,Dropdown!$B:$H,7,0),"-")</f>
        <v>0.12</v>
      </c>
      <c r="AO108" s="434" t="str">
        <f t="shared" si="28"/>
        <v>USD</v>
      </c>
      <c r="AP108" s="435" t="str">
        <f t="shared" si="29"/>
        <v>-</v>
      </c>
      <c r="AQ108" s="438" t="str">
        <f t="shared" si="30"/>
        <v>-</v>
      </c>
      <c r="AR108" s="452"/>
      <c r="AS108" s="465" t="s">
        <v>15</v>
      </c>
      <c r="AT108" s="452"/>
      <c r="AU108" s="454" t="str">
        <f t="shared" si="22"/>
        <v>-</v>
      </c>
    </row>
    <row r="109" spans="1:47" s="30" customFormat="1">
      <c r="A109" s="556">
        <v>106</v>
      </c>
      <c r="B109" s="557" t="s">
        <v>300</v>
      </c>
      <c r="C109" s="558" t="str">
        <f t="shared" si="16"/>
        <v>2017</v>
      </c>
      <c r="D109" s="558" t="str">
        <f t="shared" si="17"/>
        <v>Jan</v>
      </c>
      <c r="E109" s="586">
        <v>42762</v>
      </c>
      <c r="F109" s="557" t="s">
        <v>135</v>
      </c>
      <c r="G109" s="557">
        <v>29300</v>
      </c>
      <c r="H109" s="557">
        <v>70113</v>
      </c>
      <c r="I109" s="577" t="s">
        <v>503</v>
      </c>
      <c r="J109" s="577" t="s">
        <v>15</v>
      </c>
      <c r="K109" s="578" t="str">
        <f t="shared" si="23"/>
        <v>JNS-450 IL BLANK MOLD 2</v>
      </c>
      <c r="L109" s="578" t="s">
        <v>15</v>
      </c>
      <c r="M109" s="578" t="s">
        <v>412</v>
      </c>
      <c r="N109" s="579" t="s">
        <v>15</v>
      </c>
      <c r="O109" s="578" t="s">
        <v>34</v>
      </c>
      <c r="P109" s="557" t="s">
        <v>15</v>
      </c>
      <c r="Q109" s="557" t="s">
        <v>15</v>
      </c>
      <c r="R109" s="581" t="str">
        <f>IFERROR(VLOOKUP(CONCATENATE(D109,"'",C109),'Monthly Forex'!A:D,4,0),"-")</f>
        <v>-</v>
      </c>
      <c r="S109" s="564" t="s">
        <v>15</v>
      </c>
      <c r="T109" s="582">
        <v>4300</v>
      </c>
      <c r="U109" s="583" t="s">
        <v>47</v>
      </c>
      <c r="V109" s="584" t="s">
        <v>49</v>
      </c>
      <c r="W109" s="585" t="s">
        <v>15</v>
      </c>
      <c r="X109" s="569" t="s">
        <v>2769</v>
      </c>
      <c r="Y109" s="570" t="s">
        <v>15</v>
      </c>
      <c r="Z109" s="571" t="s">
        <v>15</v>
      </c>
      <c r="AA109" s="557" t="s">
        <v>1856</v>
      </c>
      <c r="AB109" s="139">
        <f t="shared" si="31"/>
        <v>42792</v>
      </c>
      <c r="AC109" s="134">
        <f t="shared" si="19"/>
        <v>42767</v>
      </c>
      <c r="AD109" s="135" t="str">
        <f t="shared" si="20"/>
        <v>-</v>
      </c>
      <c r="AE109" s="136" t="str">
        <f t="shared" si="21"/>
        <v>-</v>
      </c>
      <c r="AF109" s="137" t="s">
        <v>4551</v>
      </c>
      <c r="AG109" s="140" t="str">
        <f t="shared" si="24"/>
        <v>1</v>
      </c>
      <c r="AH109" s="141" t="str">
        <f t="shared" si="25"/>
        <v>-</v>
      </c>
      <c r="AI109" s="211" t="s">
        <v>15</v>
      </c>
      <c r="AJ109" s="443" t="s">
        <v>4592</v>
      </c>
      <c r="AK109" s="478" t="str">
        <f t="shared" si="26"/>
        <v>-</v>
      </c>
      <c r="AL109" s="516" t="str">
        <f t="shared" si="27"/>
        <v>-</v>
      </c>
      <c r="AM109" s="432" t="str">
        <f>_xlfn.IFNA(VLOOKUP(O109,Dropdown!$B:$G,6,0),"-")</f>
        <v>PEZA</v>
      </c>
      <c r="AN109" s="433">
        <f>_xlfn.IFNA(VLOOKUP(O109,Dropdown!$B:$H,7,0),"-")</f>
        <v>0.12</v>
      </c>
      <c r="AO109" s="434" t="str">
        <f t="shared" si="28"/>
        <v>USD</v>
      </c>
      <c r="AP109" s="435">
        <f t="shared" si="29"/>
        <v>4300</v>
      </c>
      <c r="AQ109" s="436">
        <f t="shared" si="30"/>
        <v>4816.0000000000009</v>
      </c>
      <c r="AR109" s="247"/>
      <c r="AS109" s="465" t="s">
        <v>15</v>
      </c>
      <c r="AT109" s="247"/>
      <c r="AU109" s="454" t="str">
        <f t="shared" si="22"/>
        <v>-</v>
      </c>
    </row>
    <row r="110" spans="1:47" s="30" customFormat="1">
      <c r="A110" s="556">
        <v>107</v>
      </c>
      <c r="B110" s="557" t="s">
        <v>300</v>
      </c>
      <c r="C110" s="558" t="str">
        <f t="shared" si="16"/>
        <v>2017</v>
      </c>
      <c r="D110" s="558" t="str">
        <f t="shared" si="17"/>
        <v>Jan</v>
      </c>
      <c r="E110" s="586">
        <v>42762</v>
      </c>
      <c r="F110" s="557" t="s">
        <v>136</v>
      </c>
      <c r="G110" s="557" t="s">
        <v>227</v>
      </c>
      <c r="H110" s="557">
        <v>70115</v>
      </c>
      <c r="I110" s="577" t="s">
        <v>15</v>
      </c>
      <c r="J110" s="577" t="s">
        <v>15</v>
      </c>
      <c r="K110" s="578" t="str">
        <f t="shared" si="23"/>
        <v>JNS-450 IL BLANK MOLD 2</v>
      </c>
      <c r="L110" s="578" t="s">
        <v>15</v>
      </c>
      <c r="M110" s="578" t="s">
        <v>412</v>
      </c>
      <c r="N110" s="579" t="s">
        <v>15</v>
      </c>
      <c r="O110" s="578" t="s">
        <v>34</v>
      </c>
      <c r="P110" s="557" t="s">
        <v>15</v>
      </c>
      <c r="Q110" s="557" t="s">
        <v>15</v>
      </c>
      <c r="R110" s="581" t="str">
        <f>IFERROR(VLOOKUP(CONCATENATE(D110,"'",C110),'Monthly Forex'!A:D,4,0),"-")</f>
        <v>-</v>
      </c>
      <c r="S110" s="564" t="s">
        <v>15</v>
      </c>
      <c r="T110" s="582" t="s">
        <v>15</v>
      </c>
      <c r="U110" s="583" t="s">
        <v>47</v>
      </c>
      <c r="V110" s="584" t="s">
        <v>49</v>
      </c>
      <c r="W110" s="585" t="s">
        <v>15</v>
      </c>
      <c r="X110" s="569" t="s">
        <v>2769</v>
      </c>
      <c r="Y110" s="570" t="s">
        <v>15</v>
      </c>
      <c r="Z110" s="571" t="s">
        <v>15</v>
      </c>
      <c r="AA110" s="557" t="s">
        <v>1856</v>
      </c>
      <c r="AB110" s="139">
        <f t="shared" si="31"/>
        <v>42792</v>
      </c>
      <c r="AC110" s="134">
        <f t="shared" si="19"/>
        <v>42767</v>
      </c>
      <c r="AD110" s="135" t="str">
        <f t="shared" si="20"/>
        <v>-</v>
      </c>
      <c r="AE110" s="136" t="str">
        <f t="shared" si="21"/>
        <v>-</v>
      </c>
      <c r="AF110" s="137" t="s">
        <v>4551</v>
      </c>
      <c r="AG110" s="140" t="str">
        <f t="shared" si="24"/>
        <v>1</v>
      </c>
      <c r="AH110" s="141" t="str">
        <f t="shared" si="25"/>
        <v>-</v>
      </c>
      <c r="AI110" s="211" t="s">
        <v>15</v>
      </c>
      <c r="AJ110" s="443" t="s">
        <v>4592</v>
      </c>
      <c r="AK110" s="478" t="str">
        <f t="shared" si="26"/>
        <v>-</v>
      </c>
      <c r="AL110" s="516" t="str">
        <f t="shared" si="27"/>
        <v>-</v>
      </c>
      <c r="AM110" s="432" t="str">
        <f>_xlfn.IFNA(VLOOKUP(O110,Dropdown!$B:$G,6,0),"-")</f>
        <v>PEZA</v>
      </c>
      <c r="AN110" s="433">
        <f>_xlfn.IFNA(VLOOKUP(O110,Dropdown!$B:$H,7,0),"-")</f>
        <v>0.12</v>
      </c>
      <c r="AO110" s="434" t="str">
        <f t="shared" si="28"/>
        <v>USD</v>
      </c>
      <c r="AP110" s="435" t="str">
        <f t="shared" si="29"/>
        <v>-</v>
      </c>
      <c r="AQ110" s="438" t="str">
        <f t="shared" si="30"/>
        <v>-</v>
      </c>
      <c r="AR110" s="452"/>
      <c r="AS110" s="465" t="s">
        <v>15</v>
      </c>
      <c r="AT110" s="452"/>
      <c r="AU110" s="454" t="str">
        <f t="shared" si="22"/>
        <v>-</v>
      </c>
    </row>
    <row r="111" spans="1:47" s="30" customFormat="1">
      <c r="A111" s="556">
        <v>108</v>
      </c>
      <c r="B111" s="557" t="s">
        <v>300</v>
      </c>
      <c r="C111" s="558" t="str">
        <f t="shared" si="16"/>
        <v>2017</v>
      </c>
      <c r="D111" s="558" t="str">
        <f t="shared" si="17"/>
        <v>Jan</v>
      </c>
      <c r="E111" s="586">
        <v>42762</v>
      </c>
      <c r="F111" s="557" t="s">
        <v>137</v>
      </c>
      <c r="G111" s="557" t="s">
        <v>228</v>
      </c>
      <c r="H111" s="557">
        <v>70116</v>
      </c>
      <c r="I111" s="577" t="s">
        <v>15</v>
      </c>
      <c r="J111" s="577" t="s">
        <v>15</v>
      </c>
      <c r="K111" s="578" t="str">
        <f t="shared" si="23"/>
        <v>JNS-450 IL BLANK MOLD 2</v>
      </c>
      <c r="L111" s="578" t="s">
        <v>15</v>
      </c>
      <c r="M111" s="578" t="s">
        <v>412</v>
      </c>
      <c r="N111" s="579" t="s">
        <v>15</v>
      </c>
      <c r="O111" s="578" t="s">
        <v>34</v>
      </c>
      <c r="P111" s="557" t="s">
        <v>15</v>
      </c>
      <c r="Q111" s="557" t="s">
        <v>15</v>
      </c>
      <c r="R111" s="581" t="str">
        <f>IFERROR(VLOOKUP(CONCATENATE(D111,"'",C111),'Monthly Forex'!A:D,4,0),"-")</f>
        <v>-</v>
      </c>
      <c r="S111" s="564" t="s">
        <v>15</v>
      </c>
      <c r="T111" s="582" t="s">
        <v>15</v>
      </c>
      <c r="U111" s="583" t="s">
        <v>47</v>
      </c>
      <c r="V111" s="584" t="s">
        <v>49</v>
      </c>
      <c r="W111" s="585" t="s">
        <v>15</v>
      </c>
      <c r="X111" s="569" t="s">
        <v>2769</v>
      </c>
      <c r="Y111" s="570" t="s">
        <v>15</v>
      </c>
      <c r="Z111" s="571" t="s">
        <v>15</v>
      </c>
      <c r="AA111" s="557" t="s">
        <v>1856</v>
      </c>
      <c r="AB111" s="139">
        <f t="shared" si="31"/>
        <v>42792</v>
      </c>
      <c r="AC111" s="134">
        <f t="shared" si="19"/>
        <v>42767</v>
      </c>
      <c r="AD111" s="135" t="str">
        <f t="shared" si="20"/>
        <v>-</v>
      </c>
      <c r="AE111" s="136" t="str">
        <f t="shared" si="21"/>
        <v>-</v>
      </c>
      <c r="AF111" s="137" t="s">
        <v>4551</v>
      </c>
      <c r="AG111" s="140" t="str">
        <f t="shared" si="24"/>
        <v>1</v>
      </c>
      <c r="AH111" s="141" t="str">
        <f t="shared" si="25"/>
        <v>-</v>
      </c>
      <c r="AI111" s="211" t="s">
        <v>15</v>
      </c>
      <c r="AJ111" s="443" t="s">
        <v>4592</v>
      </c>
      <c r="AK111" s="478" t="str">
        <f t="shared" si="26"/>
        <v>-</v>
      </c>
      <c r="AL111" s="516" t="str">
        <f t="shared" si="27"/>
        <v>-</v>
      </c>
      <c r="AM111" s="432" t="str">
        <f>_xlfn.IFNA(VLOOKUP(O111,Dropdown!$B:$G,6,0),"-")</f>
        <v>PEZA</v>
      </c>
      <c r="AN111" s="433">
        <f>_xlfn.IFNA(VLOOKUP(O111,Dropdown!$B:$H,7,0),"-")</f>
        <v>0.12</v>
      </c>
      <c r="AO111" s="434" t="str">
        <f t="shared" si="28"/>
        <v>USD</v>
      </c>
      <c r="AP111" s="435" t="str">
        <f t="shared" si="29"/>
        <v>-</v>
      </c>
      <c r="AQ111" s="438" t="str">
        <f t="shared" si="30"/>
        <v>-</v>
      </c>
      <c r="AR111" s="452"/>
      <c r="AS111" s="465" t="s">
        <v>15</v>
      </c>
      <c r="AT111" s="452"/>
      <c r="AU111" s="454" t="str">
        <f t="shared" si="22"/>
        <v>-</v>
      </c>
    </row>
    <row r="112" spans="1:47" s="30" customFormat="1">
      <c r="A112" s="556">
        <v>109</v>
      </c>
      <c r="B112" s="557" t="s">
        <v>301</v>
      </c>
      <c r="C112" s="558" t="str">
        <f t="shared" si="16"/>
        <v>2017</v>
      </c>
      <c r="D112" s="558" t="str">
        <f t="shared" si="17"/>
        <v>Jan</v>
      </c>
      <c r="E112" s="586">
        <v>42762</v>
      </c>
      <c r="F112" s="557" t="s">
        <v>138</v>
      </c>
      <c r="G112" s="557">
        <v>30401</v>
      </c>
      <c r="H112" s="557">
        <v>70117</v>
      </c>
      <c r="I112" s="577" t="s">
        <v>503</v>
      </c>
      <c r="J112" s="577" t="s">
        <v>15</v>
      </c>
      <c r="K112" s="578" t="str">
        <f t="shared" si="23"/>
        <v>JNS-450 OL BLANK MOLD 1</v>
      </c>
      <c r="L112" s="578" t="s">
        <v>15</v>
      </c>
      <c r="M112" s="578" t="s">
        <v>413</v>
      </c>
      <c r="N112" s="579" t="s">
        <v>15</v>
      </c>
      <c r="O112" s="578" t="s">
        <v>34</v>
      </c>
      <c r="P112" s="557" t="s">
        <v>15</v>
      </c>
      <c r="Q112" s="557" t="s">
        <v>15</v>
      </c>
      <c r="R112" s="581" t="str">
        <f>IFERROR(VLOOKUP(CONCATENATE(D112,"'",C112),'Monthly Forex'!A:D,4,0),"-")</f>
        <v>-</v>
      </c>
      <c r="S112" s="564" t="s">
        <v>15</v>
      </c>
      <c r="T112" s="582">
        <v>6500</v>
      </c>
      <c r="U112" s="583" t="s">
        <v>47</v>
      </c>
      <c r="V112" s="584" t="s">
        <v>49</v>
      </c>
      <c r="W112" s="585" t="s">
        <v>15</v>
      </c>
      <c r="X112" s="569" t="s">
        <v>2769</v>
      </c>
      <c r="Y112" s="570" t="s">
        <v>15</v>
      </c>
      <c r="Z112" s="571" t="s">
        <v>15</v>
      </c>
      <c r="AA112" s="557" t="s">
        <v>1856</v>
      </c>
      <c r="AB112" s="139">
        <f t="shared" si="31"/>
        <v>42792</v>
      </c>
      <c r="AC112" s="134">
        <f t="shared" si="19"/>
        <v>42767</v>
      </c>
      <c r="AD112" s="135" t="str">
        <f t="shared" si="20"/>
        <v>-</v>
      </c>
      <c r="AE112" s="136" t="str">
        <f t="shared" si="21"/>
        <v>-</v>
      </c>
      <c r="AF112" s="137" t="s">
        <v>4551</v>
      </c>
      <c r="AG112" s="140" t="str">
        <f t="shared" si="24"/>
        <v>1</v>
      </c>
      <c r="AH112" s="141" t="str">
        <f t="shared" si="25"/>
        <v>-</v>
      </c>
      <c r="AI112" s="211" t="s">
        <v>15</v>
      </c>
      <c r="AJ112" s="443" t="s">
        <v>4592</v>
      </c>
      <c r="AK112" s="478" t="str">
        <f t="shared" si="26"/>
        <v>-</v>
      </c>
      <c r="AL112" s="516" t="str">
        <f t="shared" si="27"/>
        <v>-</v>
      </c>
      <c r="AM112" s="432" t="str">
        <f>_xlfn.IFNA(VLOOKUP(O112,Dropdown!$B:$G,6,0),"-")</f>
        <v>PEZA</v>
      </c>
      <c r="AN112" s="433">
        <f>_xlfn.IFNA(VLOOKUP(O112,Dropdown!$B:$H,7,0),"-")</f>
        <v>0.12</v>
      </c>
      <c r="AO112" s="434" t="str">
        <f t="shared" si="28"/>
        <v>USD</v>
      </c>
      <c r="AP112" s="435">
        <f t="shared" si="29"/>
        <v>6500</v>
      </c>
      <c r="AQ112" s="436">
        <f t="shared" si="30"/>
        <v>7280.0000000000009</v>
      </c>
      <c r="AR112" s="247"/>
      <c r="AS112" s="465" t="s">
        <v>15</v>
      </c>
      <c r="AT112" s="247"/>
      <c r="AU112" s="454" t="str">
        <f t="shared" si="22"/>
        <v>-</v>
      </c>
    </row>
    <row r="113" spans="1:47" s="30" customFormat="1">
      <c r="A113" s="556">
        <v>110</v>
      </c>
      <c r="B113" s="557" t="s">
        <v>301</v>
      </c>
      <c r="C113" s="558" t="str">
        <f t="shared" si="16"/>
        <v>2017</v>
      </c>
      <c r="D113" s="558" t="str">
        <f t="shared" si="17"/>
        <v>Jan</v>
      </c>
      <c r="E113" s="586">
        <v>42762</v>
      </c>
      <c r="F113" s="557" t="s">
        <v>139</v>
      </c>
      <c r="G113" s="557" t="s">
        <v>229</v>
      </c>
      <c r="H113" s="557">
        <v>70118</v>
      </c>
      <c r="I113" s="577" t="s">
        <v>15</v>
      </c>
      <c r="J113" s="577" t="s">
        <v>15</v>
      </c>
      <c r="K113" s="578" t="str">
        <f t="shared" si="23"/>
        <v>JNS-450 OL BLANK MOLD 1</v>
      </c>
      <c r="L113" s="578" t="s">
        <v>15</v>
      </c>
      <c r="M113" s="578" t="s">
        <v>413</v>
      </c>
      <c r="N113" s="579" t="s">
        <v>15</v>
      </c>
      <c r="O113" s="578" t="s">
        <v>34</v>
      </c>
      <c r="P113" s="557" t="s">
        <v>15</v>
      </c>
      <c r="Q113" s="557" t="s">
        <v>15</v>
      </c>
      <c r="R113" s="581" t="str">
        <f>IFERROR(VLOOKUP(CONCATENATE(D113,"'",C113),'Monthly Forex'!A:D,4,0),"-")</f>
        <v>-</v>
      </c>
      <c r="S113" s="564" t="s">
        <v>15</v>
      </c>
      <c r="T113" s="582" t="s">
        <v>15</v>
      </c>
      <c r="U113" s="583" t="s">
        <v>47</v>
      </c>
      <c r="V113" s="584" t="s">
        <v>49</v>
      </c>
      <c r="W113" s="585" t="s">
        <v>15</v>
      </c>
      <c r="X113" s="569" t="s">
        <v>2769</v>
      </c>
      <c r="Y113" s="570" t="s">
        <v>15</v>
      </c>
      <c r="Z113" s="571" t="s">
        <v>15</v>
      </c>
      <c r="AA113" s="557" t="s">
        <v>1856</v>
      </c>
      <c r="AB113" s="139">
        <f t="shared" si="31"/>
        <v>42792</v>
      </c>
      <c r="AC113" s="134">
        <f t="shared" si="19"/>
        <v>42767</v>
      </c>
      <c r="AD113" s="135" t="str">
        <f t="shared" si="20"/>
        <v>-</v>
      </c>
      <c r="AE113" s="136" t="str">
        <f t="shared" si="21"/>
        <v>-</v>
      </c>
      <c r="AF113" s="137" t="s">
        <v>4551</v>
      </c>
      <c r="AG113" s="140" t="str">
        <f t="shared" si="24"/>
        <v>1</v>
      </c>
      <c r="AH113" s="141" t="str">
        <f t="shared" si="25"/>
        <v>-</v>
      </c>
      <c r="AI113" s="211" t="s">
        <v>15</v>
      </c>
      <c r="AJ113" s="443" t="s">
        <v>4592</v>
      </c>
      <c r="AK113" s="478" t="str">
        <f t="shared" si="26"/>
        <v>-</v>
      </c>
      <c r="AL113" s="516" t="str">
        <f t="shared" si="27"/>
        <v>-</v>
      </c>
      <c r="AM113" s="432" t="str">
        <f>_xlfn.IFNA(VLOOKUP(O113,Dropdown!$B:$G,6,0),"-")</f>
        <v>PEZA</v>
      </c>
      <c r="AN113" s="433">
        <f>_xlfn.IFNA(VLOOKUP(O113,Dropdown!$B:$H,7,0),"-")</f>
        <v>0.12</v>
      </c>
      <c r="AO113" s="434" t="str">
        <f t="shared" si="28"/>
        <v>USD</v>
      </c>
      <c r="AP113" s="435" t="str">
        <f t="shared" si="29"/>
        <v>-</v>
      </c>
      <c r="AQ113" s="438" t="str">
        <f t="shared" si="30"/>
        <v>-</v>
      </c>
      <c r="AR113" s="452"/>
      <c r="AS113" s="465" t="s">
        <v>15</v>
      </c>
      <c r="AT113" s="452"/>
      <c r="AU113" s="454" t="str">
        <f t="shared" si="22"/>
        <v>-</v>
      </c>
    </row>
    <row r="114" spans="1:47" s="30" customFormat="1">
      <c r="A114" s="556">
        <v>111</v>
      </c>
      <c r="B114" s="557" t="s">
        <v>301</v>
      </c>
      <c r="C114" s="558" t="str">
        <f t="shared" si="16"/>
        <v>2017</v>
      </c>
      <c r="D114" s="558" t="str">
        <f t="shared" si="17"/>
        <v>Jan</v>
      </c>
      <c r="E114" s="586">
        <v>42762</v>
      </c>
      <c r="F114" s="557" t="s">
        <v>140</v>
      </c>
      <c r="G114" s="557" t="s">
        <v>230</v>
      </c>
      <c r="H114" s="557">
        <v>70119</v>
      </c>
      <c r="I114" s="577" t="s">
        <v>15</v>
      </c>
      <c r="J114" s="577" t="s">
        <v>15</v>
      </c>
      <c r="K114" s="578" t="str">
        <f t="shared" si="23"/>
        <v>JNS-450 OL BLANK MOLD 1</v>
      </c>
      <c r="L114" s="578" t="s">
        <v>15</v>
      </c>
      <c r="M114" s="578" t="s">
        <v>413</v>
      </c>
      <c r="N114" s="579" t="s">
        <v>15</v>
      </c>
      <c r="O114" s="578" t="s">
        <v>34</v>
      </c>
      <c r="P114" s="557" t="s">
        <v>15</v>
      </c>
      <c r="Q114" s="557" t="s">
        <v>15</v>
      </c>
      <c r="R114" s="581" t="str">
        <f>IFERROR(VLOOKUP(CONCATENATE(D114,"'",C114),'Monthly Forex'!A:D,4,0),"-")</f>
        <v>-</v>
      </c>
      <c r="S114" s="564" t="s">
        <v>15</v>
      </c>
      <c r="T114" s="582" t="s">
        <v>15</v>
      </c>
      <c r="U114" s="583" t="s">
        <v>47</v>
      </c>
      <c r="V114" s="584" t="s">
        <v>49</v>
      </c>
      <c r="W114" s="585" t="s">
        <v>15</v>
      </c>
      <c r="X114" s="569" t="s">
        <v>2769</v>
      </c>
      <c r="Y114" s="570" t="s">
        <v>15</v>
      </c>
      <c r="Z114" s="571" t="s">
        <v>15</v>
      </c>
      <c r="AA114" s="557" t="s">
        <v>1856</v>
      </c>
      <c r="AB114" s="139">
        <f t="shared" si="31"/>
        <v>42792</v>
      </c>
      <c r="AC114" s="134">
        <f t="shared" si="19"/>
        <v>42767</v>
      </c>
      <c r="AD114" s="135" t="str">
        <f t="shared" si="20"/>
        <v>-</v>
      </c>
      <c r="AE114" s="136" t="str">
        <f t="shared" si="21"/>
        <v>-</v>
      </c>
      <c r="AF114" s="137" t="s">
        <v>4551</v>
      </c>
      <c r="AG114" s="140" t="str">
        <f t="shared" si="24"/>
        <v>1</v>
      </c>
      <c r="AH114" s="141" t="str">
        <f t="shared" si="25"/>
        <v>-</v>
      </c>
      <c r="AI114" s="211" t="s">
        <v>15</v>
      </c>
      <c r="AJ114" s="443" t="s">
        <v>4592</v>
      </c>
      <c r="AK114" s="478" t="str">
        <f t="shared" si="26"/>
        <v>-</v>
      </c>
      <c r="AL114" s="516" t="str">
        <f t="shared" si="27"/>
        <v>-</v>
      </c>
      <c r="AM114" s="432" t="str">
        <f>_xlfn.IFNA(VLOOKUP(O114,Dropdown!$B:$G,6,0),"-")</f>
        <v>PEZA</v>
      </c>
      <c r="AN114" s="433">
        <f>_xlfn.IFNA(VLOOKUP(O114,Dropdown!$B:$H,7,0),"-")</f>
        <v>0.12</v>
      </c>
      <c r="AO114" s="434" t="str">
        <f t="shared" si="28"/>
        <v>USD</v>
      </c>
      <c r="AP114" s="435" t="str">
        <f t="shared" si="29"/>
        <v>-</v>
      </c>
      <c r="AQ114" s="438" t="str">
        <f t="shared" si="30"/>
        <v>-</v>
      </c>
      <c r="AR114" s="452"/>
      <c r="AS114" s="465" t="s">
        <v>15</v>
      </c>
      <c r="AT114" s="452"/>
      <c r="AU114" s="454" t="str">
        <f t="shared" si="22"/>
        <v>-</v>
      </c>
    </row>
    <row r="115" spans="1:47" s="29" customFormat="1">
      <c r="A115" s="556">
        <v>112</v>
      </c>
      <c r="B115" s="557" t="s">
        <v>516</v>
      </c>
      <c r="C115" s="558" t="str">
        <f t="shared" si="16"/>
        <v>-</v>
      </c>
      <c r="D115" s="558" t="str">
        <f t="shared" si="17"/>
        <v>-</v>
      </c>
      <c r="E115" s="591" t="s">
        <v>15</v>
      </c>
      <c r="F115" s="577" t="s">
        <v>4671</v>
      </c>
      <c r="G115" s="557" t="s">
        <v>547</v>
      </c>
      <c r="H115" s="557">
        <v>71123</v>
      </c>
      <c r="I115" s="557" t="s">
        <v>554</v>
      </c>
      <c r="J115" s="577" t="s">
        <v>15</v>
      </c>
      <c r="K115" s="578" t="str">
        <f t="shared" si="23"/>
        <v>JNL-750 OB DRAW MOLD</v>
      </c>
      <c r="L115" s="578" t="s">
        <v>15</v>
      </c>
      <c r="M115" s="578" t="s">
        <v>566</v>
      </c>
      <c r="N115" s="579" t="s">
        <v>15</v>
      </c>
      <c r="O115" s="578" t="s">
        <v>34</v>
      </c>
      <c r="P115" s="557" t="s">
        <v>15</v>
      </c>
      <c r="Q115" s="557" t="s">
        <v>15</v>
      </c>
      <c r="R115" s="581" t="str">
        <f>IFERROR(VLOOKUP(CONCATENATE(D115,"'",C115),'Monthly Forex'!A:D,4,0),"-")</f>
        <v>-</v>
      </c>
      <c r="S115" s="564" t="s">
        <v>15</v>
      </c>
      <c r="T115" s="582" t="s">
        <v>15</v>
      </c>
      <c r="U115" s="583" t="s">
        <v>47</v>
      </c>
      <c r="V115" s="589" t="s">
        <v>49</v>
      </c>
      <c r="W115" s="585" t="s">
        <v>15</v>
      </c>
      <c r="X115" s="569" t="s">
        <v>2769</v>
      </c>
      <c r="Y115" s="570" t="s">
        <v>15</v>
      </c>
      <c r="Z115" s="571" t="s">
        <v>15</v>
      </c>
      <c r="AA115" s="557" t="s">
        <v>1856</v>
      </c>
      <c r="AB115" s="143" t="s">
        <v>15</v>
      </c>
      <c r="AC115" s="134" t="s">
        <v>15</v>
      </c>
      <c r="AD115" s="144" t="str">
        <f t="shared" si="20"/>
        <v>-</v>
      </c>
      <c r="AE115" s="136" t="str">
        <f t="shared" si="21"/>
        <v>-</v>
      </c>
      <c r="AF115" s="140" t="s">
        <v>4551</v>
      </c>
      <c r="AG115" s="140" t="str">
        <f t="shared" si="24"/>
        <v>1</v>
      </c>
      <c r="AH115" s="141" t="str">
        <f t="shared" si="25"/>
        <v>-</v>
      </c>
      <c r="AI115" s="211" t="s">
        <v>15</v>
      </c>
      <c r="AJ115" s="443" t="s">
        <v>4592</v>
      </c>
      <c r="AK115" s="478" t="str">
        <f t="shared" si="26"/>
        <v>-</v>
      </c>
      <c r="AL115" s="482" t="str">
        <f t="shared" si="27"/>
        <v>-</v>
      </c>
      <c r="AM115" s="432" t="str">
        <f>_xlfn.IFNA(VLOOKUP(O115,Dropdown!$B:$G,6,0),"-")</f>
        <v>PEZA</v>
      </c>
      <c r="AN115" s="433">
        <f>_xlfn.IFNA(VLOOKUP(O115,Dropdown!$B:$H,7,0),"-")</f>
        <v>0.12</v>
      </c>
      <c r="AO115" s="434" t="str">
        <f t="shared" si="28"/>
        <v>USD</v>
      </c>
      <c r="AP115" s="435" t="str">
        <f t="shared" si="29"/>
        <v>-</v>
      </c>
      <c r="AQ115" s="438" t="str">
        <f t="shared" si="30"/>
        <v>-</v>
      </c>
      <c r="AR115" s="452"/>
      <c r="AS115" s="465" t="s">
        <v>15</v>
      </c>
      <c r="AT115" s="452"/>
      <c r="AU115" s="454" t="str">
        <f t="shared" si="22"/>
        <v>-</v>
      </c>
    </row>
    <row r="116" spans="1:47" s="29" customFormat="1">
      <c r="A116" s="556">
        <v>113</v>
      </c>
      <c r="B116" s="557" t="s">
        <v>516</v>
      </c>
      <c r="C116" s="558" t="str">
        <f t="shared" si="16"/>
        <v>-</v>
      </c>
      <c r="D116" s="558" t="str">
        <f t="shared" si="17"/>
        <v>-</v>
      </c>
      <c r="E116" s="591" t="s">
        <v>15</v>
      </c>
      <c r="F116" s="577" t="s">
        <v>4672</v>
      </c>
      <c r="G116" s="557" t="s">
        <v>548</v>
      </c>
      <c r="H116" s="557">
        <v>71124</v>
      </c>
      <c r="I116" s="557" t="s">
        <v>554</v>
      </c>
      <c r="J116" s="577" t="s">
        <v>15</v>
      </c>
      <c r="K116" s="578" t="str">
        <f t="shared" si="23"/>
        <v>JNL-750 OB DRAW MOLD</v>
      </c>
      <c r="L116" s="578" t="s">
        <v>15</v>
      </c>
      <c r="M116" s="578" t="s">
        <v>566</v>
      </c>
      <c r="N116" s="579" t="s">
        <v>15</v>
      </c>
      <c r="O116" s="578" t="s">
        <v>34</v>
      </c>
      <c r="P116" s="557" t="s">
        <v>15</v>
      </c>
      <c r="Q116" s="557" t="s">
        <v>15</v>
      </c>
      <c r="R116" s="581" t="str">
        <f>IFERROR(VLOOKUP(CONCATENATE(D116,"'",C116),'Monthly Forex'!A:D,4,0),"-")</f>
        <v>-</v>
      </c>
      <c r="S116" s="564" t="s">
        <v>15</v>
      </c>
      <c r="T116" s="582" t="s">
        <v>15</v>
      </c>
      <c r="U116" s="583" t="s">
        <v>47</v>
      </c>
      <c r="V116" s="589" t="s">
        <v>49</v>
      </c>
      <c r="W116" s="585" t="s">
        <v>15</v>
      </c>
      <c r="X116" s="569" t="s">
        <v>2769</v>
      </c>
      <c r="Y116" s="570" t="s">
        <v>15</v>
      </c>
      <c r="Z116" s="571" t="s">
        <v>15</v>
      </c>
      <c r="AA116" s="557" t="s">
        <v>1856</v>
      </c>
      <c r="AB116" s="143" t="s">
        <v>15</v>
      </c>
      <c r="AC116" s="134" t="s">
        <v>15</v>
      </c>
      <c r="AD116" s="144" t="str">
        <f t="shared" si="20"/>
        <v>-</v>
      </c>
      <c r="AE116" s="136" t="str">
        <f t="shared" si="21"/>
        <v>-</v>
      </c>
      <c r="AF116" s="140" t="s">
        <v>4551</v>
      </c>
      <c r="AG116" s="140" t="str">
        <f t="shared" si="24"/>
        <v>1</v>
      </c>
      <c r="AH116" s="141" t="str">
        <f t="shared" si="25"/>
        <v>-</v>
      </c>
      <c r="AI116" s="211" t="s">
        <v>15</v>
      </c>
      <c r="AJ116" s="443" t="s">
        <v>4592</v>
      </c>
      <c r="AK116" s="478" t="str">
        <f t="shared" si="26"/>
        <v>-</v>
      </c>
      <c r="AL116" s="482" t="str">
        <f t="shared" si="27"/>
        <v>-</v>
      </c>
      <c r="AM116" s="432" t="str">
        <f>_xlfn.IFNA(VLOOKUP(O116,Dropdown!$B:$G,6,0),"-")</f>
        <v>PEZA</v>
      </c>
      <c r="AN116" s="433">
        <f>_xlfn.IFNA(VLOOKUP(O116,Dropdown!$B:$H,7,0),"-")</f>
        <v>0.12</v>
      </c>
      <c r="AO116" s="434" t="str">
        <f t="shared" si="28"/>
        <v>USD</v>
      </c>
      <c r="AP116" s="435" t="str">
        <f t="shared" si="29"/>
        <v>-</v>
      </c>
      <c r="AQ116" s="438" t="str">
        <f t="shared" si="30"/>
        <v>-</v>
      </c>
      <c r="AR116" s="452"/>
      <c r="AS116" s="465" t="s">
        <v>15</v>
      </c>
      <c r="AT116" s="452"/>
      <c r="AU116" s="454" t="str">
        <f t="shared" si="22"/>
        <v>-</v>
      </c>
    </row>
    <row r="117" spans="1:47" s="29" customFormat="1">
      <c r="A117" s="556">
        <v>114</v>
      </c>
      <c r="B117" s="557" t="s">
        <v>517</v>
      </c>
      <c r="C117" s="558" t="str">
        <f t="shared" si="16"/>
        <v>-</v>
      </c>
      <c r="D117" s="558" t="str">
        <f t="shared" si="17"/>
        <v>-</v>
      </c>
      <c r="E117" s="591" t="s">
        <v>15</v>
      </c>
      <c r="F117" s="557" t="s">
        <v>545</v>
      </c>
      <c r="G117" s="557" t="s">
        <v>549</v>
      </c>
      <c r="H117" s="557">
        <v>71132</v>
      </c>
      <c r="I117" s="557" t="s">
        <v>554</v>
      </c>
      <c r="J117" s="577" t="s">
        <v>15</v>
      </c>
      <c r="K117" s="578" t="str">
        <f t="shared" si="23"/>
        <v>JNL-750 IB DRAW MOLD</v>
      </c>
      <c r="L117" s="578" t="s">
        <v>15</v>
      </c>
      <c r="M117" s="578" t="s">
        <v>567</v>
      </c>
      <c r="N117" s="579" t="s">
        <v>15</v>
      </c>
      <c r="O117" s="578" t="s">
        <v>34</v>
      </c>
      <c r="P117" s="557" t="s">
        <v>15</v>
      </c>
      <c r="Q117" s="557" t="s">
        <v>15</v>
      </c>
      <c r="R117" s="581" t="str">
        <f>IFERROR(VLOOKUP(CONCATENATE(D117,"'",C117),'Monthly Forex'!A:D,4,0),"-")</f>
        <v>-</v>
      </c>
      <c r="S117" s="564" t="s">
        <v>15</v>
      </c>
      <c r="T117" s="582" t="s">
        <v>15</v>
      </c>
      <c r="U117" s="583" t="s">
        <v>47</v>
      </c>
      <c r="V117" s="589" t="s">
        <v>49</v>
      </c>
      <c r="W117" s="585" t="s">
        <v>15</v>
      </c>
      <c r="X117" s="569" t="s">
        <v>2769</v>
      </c>
      <c r="Y117" s="570" t="s">
        <v>15</v>
      </c>
      <c r="Z117" s="571" t="s">
        <v>15</v>
      </c>
      <c r="AA117" s="557" t="s">
        <v>1856</v>
      </c>
      <c r="AB117" s="143" t="s">
        <v>15</v>
      </c>
      <c r="AC117" s="134" t="s">
        <v>15</v>
      </c>
      <c r="AD117" s="144" t="str">
        <f t="shared" si="20"/>
        <v>-</v>
      </c>
      <c r="AE117" s="136" t="str">
        <f t="shared" si="21"/>
        <v>-</v>
      </c>
      <c r="AF117" s="140" t="s">
        <v>4551</v>
      </c>
      <c r="AG117" s="140" t="str">
        <f t="shared" si="24"/>
        <v>1</v>
      </c>
      <c r="AH117" s="141" t="str">
        <f t="shared" si="25"/>
        <v>-</v>
      </c>
      <c r="AI117" s="211" t="s">
        <v>15</v>
      </c>
      <c r="AJ117" s="443" t="s">
        <v>4592</v>
      </c>
      <c r="AK117" s="478" t="str">
        <f t="shared" si="26"/>
        <v>-</v>
      </c>
      <c r="AL117" s="482" t="str">
        <f t="shared" si="27"/>
        <v>-</v>
      </c>
      <c r="AM117" s="432" t="str">
        <f>_xlfn.IFNA(VLOOKUP(O117,Dropdown!$B:$G,6,0),"-")</f>
        <v>PEZA</v>
      </c>
      <c r="AN117" s="433">
        <f>_xlfn.IFNA(VLOOKUP(O117,Dropdown!$B:$H,7,0),"-")</f>
        <v>0.12</v>
      </c>
      <c r="AO117" s="434" t="str">
        <f t="shared" si="28"/>
        <v>USD</v>
      </c>
      <c r="AP117" s="435" t="str">
        <f t="shared" si="29"/>
        <v>-</v>
      </c>
      <c r="AQ117" s="438" t="str">
        <f t="shared" si="30"/>
        <v>-</v>
      </c>
      <c r="AR117" s="452"/>
      <c r="AS117" s="465" t="s">
        <v>15</v>
      </c>
      <c r="AT117" s="452"/>
      <c r="AU117" s="454" t="str">
        <f t="shared" si="22"/>
        <v>-</v>
      </c>
    </row>
    <row r="118" spans="1:47" s="29" customFormat="1">
      <c r="A118" s="556">
        <v>115</v>
      </c>
      <c r="B118" s="557" t="s">
        <v>517</v>
      </c>
      <c r="C118" s="558" t="str">
        <f t="shared" si="16"/>
        <v>-</v>
      </c>
      <c r="D118" s="558" t="str">
        <f t="shared" si="17"/>
        <v>-</v>
      </c>
      <c r="E118" s="591" t="s">
        <v>15</v>
      </c>
      <c r="F118" s="557" t="s">
        <v>546</v>
      </c>
      <c r="G118" s="557" t="s">
        <v>550</v>
      </c>
      <c r="H118" s="557">
        <v>71134</v>
      </c>
      <c r="I118" s="557" t="s">
        <v>554</v>
      </c>
      <c r="J118" s="577" t="s">
        <v>15</v>
      </c>
      <c r="K118" s="578" t="str">
        <f t="shared" si="23"/>
        <v>JNL-750 IB DRAW MOLD</v>
      </c>
      <c r="L118" s="578" t="s">
        <v>15</v>
      </c>
      <c r="M118" s="578" t="s">
        <v>567</v>
      </c>
      <c r="N118" s="579" t="s">
        <v>15</v>
      </c>
      <c r="O118" s="578" t="s">
        <v>34</v>
      </c>
      <c r="P118" s="557" t="s">
        <v>15</v>
      </c>
      <c r="Q118" s="557" t="s">
        <v>15</v>
      </c>
      <c r="R118" s="581" t="str">
        <f>IFERROR(VLOOKUP(CONCATENATE(D118,"'",C118),'Monthly Forex'!A:D,4,0),"-")</f>
        <v>-</v>
      </c>
      <c r="S118" s="564" t="s">
        <v>15</v>
      </c>
      <c r="T118" s="582" t="s">
        <v>15</v>
      </c>
      <c r="U118" s="583" t="s">
        <v>47</v>
      </c>
      <c r="V118" s="589" t="s">
        <v>49</v>
      </c>
      <c r="W118" s="585" t="s">
        <v>15</v>
      </c>
      <c r="X118" s="569" t="s">
        <v>2769</v>
      </c>
      <c r="Y118" s="570" t="s">
        <v>15</v>
      </c>
      <c r="Z118" s="571" t="s">
        <v>15</v>
      </c>
      <c r="AA118" s="557" t="s">
        <v>1856</v>
      </c>
      <c r="AB118" s="143" t="s">
        <v>15</v>
      </c>
      <c r="AC118" s="134" t="s">
        <v>15</v>
      </c>
      <c r="AD118" s="144" t="str">
        <f t="shared" si="20"/>
        <v>-</v>
      </c>
      <c r="AE118" s="136" t="str">
        <f t="shared" si="21"/>
        <v>-</v>
      </c>
      <c r="AF118" s="140" t="s">
        <v>4551</v>
      </c>
      <c r="AG118" s="140" t="str">
        <f t="shared" si="24"/>
        <v>1</v>
      </c>
      <c r="AH118" s="141" t="str">
        <f t="shared" si="25"/>
        <v>-</v>
      </c>
      <c r="AI118" s="211" t="s">
        <v>15</v>
      </c>
      <c r="AJ118" s="443" t="s">
        <v>4592</v>
      </c>
      <c r="AK118" s="478" t="str">
        <f t="shared" si="26"/>
        <v>-</v>
      </c>
      <c r="AL118" s="482" t="str">
        <f t="shared" si="27"/>
        <v>-</v>
      </c>
      <c r="AM118" s="432" t="str">
        <f>_xlfn.IFNA(VLOOKUP(O118,Dropdown!$B:$G,6,0),"-")</f>
        <v>PEZA</v>
      </c>
      <c r="AN118" s="433">
        <f>_xlfn.IFNA(VLOOKUP(O118,Dropdown!$B:$H,7,0),"-")</f>
        <v>0.12</v>
      </c>
      <c r="AO118" s="434" t="str">
        <f t="shared" si="28"/>
        <v>USD</v>
      </c>
      <c r="AP118" s="435" t="str">
        <f t="shared" si="29"/>
        <v>-</v>
      </c>
      <c r="AQ118" s="438" t="str">
        <f t="shared" si="30"/>
        <v>-</v>
      </c>
      <c r="AR118" s="452"/>
      <c r="AS118" s="465" t="s">
        <v>15</v>
      </c>
      <c r="AT118" s="452"/>
      <c r="AU118" s="454" t="str">
        <f t="shared" si="22"/>
        <v>-</v>
      </c>
    </row>
    <row r="119" spans="1:47" s="30" customFormat="1">
      <c r="A119" s="556">
        <v>116</v>
      </c>
      <c r="B119" s="557" t="s">
        <v>302</v>
      </c>
      <c r="C119" s="558" t="str">
        <f t="shared" si="16"/>
        <v>2017</v>
      </c>
      <c r="D119" s="558" t="str">
        <f t="shared" si="17"/>
        <v>Jan</v>
      </c>
      <c r="E119" s="586">
        <v>42766</v>
      </c>
      <c r="F119" s="557" t="s">
        <v>141</v>
      </c>
      <c r="G119" s="557">
        <v>30407</v>
      </c>
      <c r="H119" s="557">
        <v>70120</v>
      </c>
      <c r="I119" s="577" t="s">
        <v>504</v>
      </c>
      <c r="J119" s="577" t="s">
        <v>15</v>
      </c>
      <c r="K119" s="578" t="str">
        <f t="shared" si="23"/>
        <v xml:space="preserve">2311-35308-7-0700 FR 203 </v>
      </c>
      <c r="L119" s="578" t="s">
        <v>15</v>
      </c>
      <c r="M119" s="578" t="s">
        <v>414</v>
      </c>
      <c r="N119" s="579" t="s">
        <v>15</v>
      </c>
      <c r="O119" s="578" t="s">
        <v>38</v>
      </c>
      <c r="P119" s="557" t="s">
        <v>15</v>
      </c>
      <c r="Q119" s="557" t="s">
        <v>15</v>
      </c>
      <c r="R119" s="581" t="str">
        <f>IFERROR(VLOOKUP(CONCATENATE(D119,"'",C119),'Monthly Forex'!A:D,4,0),"-")</f>
        <v>-</v>
      </c>
      <c r="S119" s="564" t="s">
        <v>15</v>
      </c>
      <c r="T119" s="582">
        <v>250</v>
      </c>
      <c r="U119" s="583" t="s">
        <v>47</v>
      </c>
      <c r="V119" s="584" t="s">
        <v>49</v>
      </c>
      <c r="W119" s="585" t="s">
        <v>15</v>
      </c>
      <c r="X119" s="569" t="s">
        <v>15</v>
      </c>
      <c r="Y119" s="570" t="s">
        <v>15</v>
      </c>
      <c r="Z119" s="571" t="s">
        <v>15</v>
      </c>
      <c r="AA119" s="557" t="s">
        <v>1856</v>
      </c>
      <c r="AB119" s="139">
        <f t="shared" ref="AB119:AB182" si="32">IF(V119="","",IF(V119="Cancelled","-",E119+30))</f>
        <v>42796</v>
      </c>
      <c r="AC119" s="134">
        <f t="shared" si="19"/>
        <v>42795</v>
      </c>
      <c r="AD119" s="135" t="str">
        <f t="shared" si="20"/>
        <v>-</v>
      </c>
      <c r="AE119" s="136" t="str">
        <f t="shared" si="21"/>
        <v>-</v>
      </c>
      <c r="AF119" s="137" t="s">
        <v>4551</v>
      </c>
      <c r="AG119" s="140" t="str">
        <f t="shared" si="24"/>
        <v>1</v>
      </c>
      <c r="AH119" s="141" t="str">
        <f t="shared" si="25"/>
        <v>-</v>
      </c>
      <c r="AI119" s="211" t="s">
        <v>15</v>
      </c>
      <c r="AJ119" s="443" t="s">
        <v>4592</v>
      </c>
      <c r="AK119" s="478" t="str">
        <f t="shared" si="26"/>
        <v>-</v>
      </c>
      <c r="AL119" s="516" t="str">
        <f t="shared" si="27"/>
        <v>-</v>
      </c>
      <c r="AM119" s="432" t="str">
        <f>_xlfn.IFNA(VLOOKUP(O119,Dropdown!$B:$G,6,0),"-")</f>
        <v>PEZA</v>
      </c>
      <c r="AN119" s="433">
        <f>_xlfn.IFNA(VLOOKUP(O119,Dropdown!$B:$H,7,0),"-")</f>
        <v>0.12</v>
      </c>
      <c r="AO119" s="434" t="str">
        <f t="shared" si="28"/>
        <v>USD</v>
      </c>
      <c r="AP119" s="435">
        <f t="shared" si="29"/>
        <v>250</v>
      </c>
      <c r="AQ119" s="436">
        <f t="shared" si="30"/>
        <v>280</v>
      </c>
      <c r="AR119" s="247"/>
      <c r="AS119" s="465" t="s">
        <v>15</v>
      </c>
      <c r="AT119" s="247"/>
      <c r="AU119" s="454" t="str">
        <f t="shared" si="22"/>
        <v>-</v>
      </c>
    </row>
    <row r="120" spans="1:47" s="30" customFormat="1">
      <c r="A120" s="556">
        <v>117</v>
      </c>
      <c r="B120" s="557" t="s">
        <v>303</v>
      </c>
      <c r="C120" s="558" t="str">
        <f t="shared" si="16"/>
        <v>2017</v>
      </c>
      <c r="D120" s="558" t="str">
        <f t="shared" si="17"/>
        <v>Jan</v>
      </c>
      <c r="E120" s="586">
        <v>42766</v>
      </c>
      <c r="F120" s="557" t="s">
        <v>142</v>
      </c>
      <c r="G120" s="557">
        <v>30408</v>
      </c>
      <c r="H120" s="557">
        <v>70121</v>
      </c>
      <c r="I120" s="577" t="s">
        <v>504</v>
      </c>
      <c r="J120" s="577" t="s">
        <v>15</v>
      </c>
      <c r="K120" s="578" t="str">
        <f t="shared" si="23"/>
        <v>2311-35308-7-0500 FR 203</v>
      </c>
      <c r="L120" s="578" t="s">
        <v>15</v>
      </c>
      <c r="M120" s="578" t="s">
        <v>415</v>
      </c>
      <c r="N120" s="579" t="s">
        <v>15</v>
      </c>
      <c r="O120" s="578" t="s">
        <v>38</v>
      </c>
      <c r="P120" s="557" t="s">
        <v>15</v>
      </c>
      <c r="Q120" s="557" t="s">
        <v>15</v>
      </c>
      <c r="R120" s="581" t="str">
        <f>IFERROR(VLOOKUP(CONCATENATE(D120,"'",C120),'Monthly Forex'!A:D,4,0),"-")</f>
        <v>-</v>
      </c>
      <c r="S120" s="564" t="s">
        <v>15</v>
      </c>
      <c r="T120" s="582">
        <v>250</v>
      </c>
      <c r="U120" s="583" t="s">
        <v>47</v>
      </c>
      <c r="V120" s="584" t="s">
        <v>49</v>
      </c>
      <c r="W120" s="585" t="s">
        <v>15</v>
      </c>
      <c r="X120" s="569" t="s">
        <v>15</v>
      </c>
      <c r="Y120" s="570" t="s">
        <v>15</v>
      </c>
      <c r="Z120" s="571" t="s">
        <v>15</v>
      </c>
      <c r="AA120" s="557" t="s">
        <v>1856</v>
      </c>
      <c r="AB120" s="139">
        <f t="shared" si="32"/>
        <v>42796</v>
      </c>
      <c r="AC120" s="134">
        <f t="shared" si="19"/>
        <v>42795</v>
      </c>
      <c r="AD120" s="135" t="str">
        <f t="shared" si="20"/>
        <v>-</v>
      </c>
      <c r="AE120" s="136" t="str">
        <f t="shared" si="21"/>
        <v>-</v>
      </c>
      <c r="AF120" s="137" t="s">
        <v>4551</v>
      </c>
      <c r="AG120" s="140" t="str">
        <f t="shared" si="24"/>
        <v>1</v>
      </c>
      <c r="AH120" s="141" t="str">
        <f t="shared" si="25"/>
        <v>-</v>
      </c>
      <c r="AI120" s="211" t="s">
        <v>15</v>
      </c>
      <c r="AJ120" s="443" t="s">
        <v>4592</v>
      </c>
      <c r="AK120" s="478" t="str">
        <f t="shared" si="26"/>
        <v>-</v>
      </c>
      <c r="AL120" s="516" t="str">
        <f t="shared" si="27"/>
        <v>-</v>
      </c>
      <c r="AM120" s="432" t="str">
        <f>_xlfn.IFNA(VLOOKUP(O120,Dropdown!$B:$G,6,0),"-")</f>
        <v>PEZA</v>
      </c>
      <c r="AN120" s="433">
        <f>_xlfn.IFNA(VLOOKUP(O120,Dropdown!$B:$H,7,0),"-")</f>
        <v>0.12</v>
      </c>
      <c r="AO120" s="434" t="str">
        <f t="shared" si="28"/>
        <v>USD</v>
      </c>
      <c r="AP120" s="435">
        <f t="shared" si="29"/>
        <v>250</v>
      </c>
      <c r="AQ120" s="436">
        <f t="shared" si="30"/>
        <v>280</v>
      </c>
      <c r="AR120" s="247"/>
      <c r="AS120" s="465" t="s">
        <v>15</v>
      </c>
      <c r="AT120" s="247"/>
      <c r="AU120" s="454" t="str">
        <f t="shared" si="22"/>
        <v>-</v>
      </c>
    </row>
    <row r="121" spans="1:47" s="30" customFormat="1">
      <c r="A121" s="556">
        <v>118</v>
      </c>
      <c r="B121" s="557" t="s">
        <v>304</v>
      </c>
      <c r="C121" s="558" t="str">
        <f t="shared" si="16"/>
        <v>2017</v>
      </c>
      <c r="D121" s="558" t="str">
        <f t="shared" si="17"/>
        <v>Jan</v>
      </c>
      <c r="E121" s="586">
        <v>42766</v>
      </c>
      <c r="F121" s="557" t="s">
        <v>143</v>
      </c>
      <c r="G121" s="557">
        <v>30409</v>
      </c>
      <c r="H121" s="557">
        <v>70122</v>
      </c>
      <c r="I121" s="577" t="s">
        <v>492</v>
      </c>
      <c r="J121" s="577" t="s">
        <v>15</v>
      </c>
      <c r="K121" s="578" t="str">
        <f t="shared" si="23"/>
        <v xml:space="preserve">#113 1-DIE RR EMBOSS </v>
      </c>
      <c r="L121" s="578" t="s">
        <v>15</v>
      </c>
      <c r="M121" s="578" t="s">
        <v>416</v>
      </c>
      <c r="N121" s="579" t="s">
        <v>15</v>
      </c>
      <c r="O121" s="578" t="s">
        <v>38</v>
      </c>
      <c r="P121" s="557" t="s">
        <v>15</v>
      </c>
      <c r="Q121" s="557" t="s">
        <v>15</v>
      </c>
      <c r="R121" s="581" t="str">
        <f>IFERROR(VLOOKUP(CONCATENATE(D121,"'",C121),'Monthly Forex'!A:D,4,0),"-")</f>
        <v>-</v>
      </c>
      <c r="S121" s="564" t="s">
        <v>15</v>
      </c>
      <c r="T121" s="582">
        <v>880</v>
      </c>
      <c r="U121" s="583" t="s">
        <v>47</v>
      </c>
      <c r="V121" s="584" t="s">
        <v>49</v>
      </c>
      <c r="W121" s="585" t="s">
        <v>15</v>
      </c>
      <c r="X121" s="569" t="s">
        <v>15</v>
      </c>
      <c r="Y121" s="570" t="s">
        <v>15</v>
      </c>
      <c r="Z121" s="571" t="s">
        <v>15</v>
      </c>
      <c r="AA121" s="557" t="s">
        <v>1856</v>
      </c>
      <c r="AB121" s="139">
        <f t="shared" si="32"/>
        <v>42796</v>
      </c>
      <c r="AC121" s="134">
        <f t="shared" si="19"/>
        <v>42795</v>
      </c>
      <c r="AD121" s="135" t="str">
        <f t="shared" si="20"/>
        <v>-</v>
      </c>
      <c r="AE121" s="136" t="str">
        <f t="shared" si="21"/>
        <v>-</v>
      </c>
      <c r="AF121" s="137" t="s">
        <v>4551</v>
      </c>
      <c r="AG121" s="140" t="str">
        <f t="shared" si="24"/>
        <v>1</v>
      </c>
      <c r="AH121" s="141" t="str">
        <f t="shared" si="25"/>
        <v>-</v>
      </c>
      <c r="AI121" s="211" t="s">
        <v>15</v>
      </c>
      <c r="AJ121" s="443" t="s">
        <v>4592</v>
      </c>
      <c r="AK121" s="478" t="str">
        <f t="shared" si="26"/>
        <v>-</v>
      </c>
      <c r="AL121" s="516" t="str">
        <f t="shared" si="27"/>
        <v>-</v>
      </c>
      <c r="AM121" s="432" t="str">
        <f>_xlfn.IFNA(VLOOKUP(O121,Dropdown!$B:$G,6,0),"-")</f>
        <v>PEZA</v>
      </c>
      <c r="AN121" s="433">
        <f>_xlfn.IFNA(VLOOKUP(O121,Dropdown!$B:$H,7,0),"-")</f>
        <v>0.12</v>
      </c>
      <c r="AO121" s="434" t="str">
        <f t="shared" si="28"/>
        <v>USD</v>
      </c>
      <c r="AP121" s="435">
        <f t="shared" si="29"/>
        <v>880</v>
      </c>
      <c r="AQ121" s="436">
        <f t="shared" si="30"/>
        <v>985.60000000000014</v>
      </c>
      <c r="AR121" s="247"/>
      <c r="AS121" s="465" t="s">
        <v>15</v>
      </c>
      <c r="AT121" s="247"/>
      <c r="AU121" s="454" t="str">
        <f t="shared" si="22"/>
        <v>-</v>
      </c>
    </row>
    <row r="122" spans="1:47" s="30" customFormat="1">
      <c r="A122" s="556">
        <v>119</v>
      </c>
      <c r="B122" s="557" t="s">
        <v>305</v>
      </c>
      <c r="C122" s="558" t="str">
        <f t="shared" si="16"/>
        <v>2017</v>
      </c>
      <c r="D122" s="558" t="str">
        <f t="shared" si="17"/>
        <v>Jan</v>
      </c>
      <c r="E122" s="586">
        <v>42766</v>
      </c>
      <c r="F122" s="557" t="s">
        <v>144</v>
      </c>
      <c r="G122" s="557">
        <v>30410</v>
      </c>
      <c r="H122" s="557">
        <v>70123</v>
      </c>
      <c r="I122" s="577" t="s">
        <v>492</v>
      </c>
      <c r="J122" s="577" t="s">
        <v>15</v>
      </c>
      <c r="K122" s="578" t="str">
        <f t="shared" si="23"/>
        <v>#127 1-DIE FR EMBOSS</v>
      </c>
      <c r="L122" s="578" t="s">
        <v>15</v>
      </c>
      <c r="M122" s="578" t="s">
        <v>417</v>
      </c>
      <c r="N122" s="579" t="s">
        <v>15</v>
      </c>
      <c r="O122" s="578" t="s">
        <v>38</v>
      </c>
      <c r="P122" s="557" t="s">
        <v>15</v>
      </c>
      <c r="Q122" s="557" t="s">
        <v>15</v>
      </c>
      <c r="R122" s="581" t="str">
        <f>IFERROR(VLOOKUP(CONCATENATE(D122,"'",C122),'Monthly Forex'!A:D,4,0),"-")</f>
        <v>-</v>
      </c>
      <c r="S122" s="564" t="s">
        <v>15</v>
      </c>
      <c r="T122" s="582">
        <v>880</v>
      </c>
      <c r="U122" s="583" t="s">
        <v>47</v>
      </c>
      <c r="V122" s="584" t="s">
        <v>49</v>
      </c>
      <c r="W122" s="585" t="s">
        <v>15</v>
      </c>
      <c r="X122" s="569" t="s">
        <v>15</v>
      </c>
      <c r="Y122" s="570" t="s">
        <v>15</v>
      </c>
      <c r="Z122" s="571" t="s">
        <v>15</v>
      </c>
      <c r="AA122" s="557" t="s">
        <v>1856</v>
      </c>
      <c r="AB122" s="139">
        <f t="shared" si="32"/>
        <v>42796</v>
      </c>
      <c r="AC122" s="134">
        <f t="shared" si="19"/>
        <v>42795</v>
      </c>
      <c r="AD122" s="135" t="str">
        <f t="shared" si="20"/>
        <v>-</v>
      </c>
      <c r="AE122" s="136" t="str">
        <f t="shared" si="21"/>
        <v>-</v>
      </c>
      <c r="AF122" s="137" t="s">
        <v>4551</v>
      </c>
      <c r="AG122" s="140" t="str">
        <f t="shared" si="24"/>
        <v>1</v>
      </c>
      <c r="AH122" s="141" t="str">
        <f t="shared" si="25"/>
        <v>-</v>
      </c>
      <c r="AI122" s="211" t="s">
        <v>15</v>
      </c>
      <c r="AJ122" s="443" t="s">
        <v>4592</v>
      </c>
      <c r="AK122" s="478" t="str">
        <f t="shared" si="26"/>
        <v>-</v>
      </c>
      <c r="AL122" s="516" t="str">
        <f t="shared" si="27"/>
        <v>-</v>
      </c>
      <c r="AM122" s="432" t="str">
        <f>_xlfn.IFNA(VLOOKUP(O122,Dropdown!$B:$G,6,0),"-")</f>
        <v>PEZA</v>
      </c>
      <c r="AN122" s="433">
        <f>_xlfn.IFNA(VLOOKUP(O122,Dropdown!$B:$H,7,0),"-")</f>
        <v>0.12</v>
      </c>
      <c r="AO122" s="434" t="str">
        <f t="shared" si="28"/>
        <v>USD</v>
      </c>
      <c r="AP122" s="435">
        <f t="shared" si="29"/>
        <v>880</v>
      </c>
      <c r="AQ122" s="436">
        <f t="shared" si="30"/>
        <v>985.60000000000014</v>
      </c>
      <c r="AR122" s="247"/>
      <c r="AS122" s="465" t="s">
        <v>15</v>
      </c>
      <c r="AT122" s="247"/>
      <c r="AU122" s="454" t="str">
        <f t="shared" si="22"/>
        <v>-</v>
      </c>
    </row>
    <row r="123" spans="1:47" s="30" customFormat="1">
      <c r="A123" s="556">
        <v>120</v>
      </c>
      <c r="B123" s="557" t="s">
        <v>306</v>
      </c>
      <c r="C123" s="558" t="str">
        <f t="shared" si="16"/>
        <v>2017</v>
      </c>
      <c r="D123" s="558" t="str">
        <f t="shared" si="17"/>
        <v>Jan</v>
      </c>
      <c r="E123" s="586">
        <v>42766</v>
      </c>
      <c r="F123" s="557" t="s">
        <v>145</v>
      </c>
      <c r="G123" s="557">
        <v>30411</v>
      </c>
      <c r="H123" s="557">
        <v>70124</v>
      </c>
      <c r="I123" s="577" t="s">
        <v>492</v>
      </c>
      <c r="J123" s="577" t="s">
        <v>15</v>
      </c>
      <c r="K123" s="578" t="str">
        <f t="shared" si="23"/>
        <v>#205 1-PUNCH FR EMBOSS</v>
      </c>
      <c r="L123" s="578" t="s">
        <v>15</v>
      </c>
      <c r="M123" s="578" t="s">
        <v>418</v>
      </c>
      <c r="N123" s="579" t="s">
        <v>15</v>
      </c>
      <c r="O123" s="578" t="s">
        <v>38</v>
      </c>
      <c r="P123" s="557" t="s">
        <v>15</v>
      </c>
      <c r="Q123" s="557" t="s">
        <v>15</v>
      </c>
      <c r="R123" s="581" t="str">
        <f>IFERROR(VLOOKUP(CONCATENATE(D123,"'",C123),'Monthly Forex'!A:D,4,0),"-")</f>
        <v>-</v>
      </c>
      <c r="S123" s="564" t="s">
        <v>15</v>
      </c>
      <c r="T123" s="582">
        <v>800</v>
      </c>
      <c r="U123" s="583" t="s">
        <v>47</v>
      </c>
      <c r="V123" s="584" t="s">
        <v>49</v>
      </c>
      <c r="W123" s="585" t="s">
        <v>15</v>
      </c>
      <c r="X123" s="569" t="s">
        <v>15</v>
      </c>
      <c r="Y123" s="570" t="s">
        <v>15</v>
      </c>
      <c r="Z123" s="571" t="s">
        <v>15</v>
      </c>
      <c r="AA123" s="557" t="s">
        <v>1856</v>
      </c>
      <c r="AB123" s="139">
        <f t="shared" si="32"/>
        <v>42796</v>
      </c>
      <c r="AC123" s="134">
        <f t="shared" si="19"/>
        <v>42795</v>
      </c>
      <c r="AD123" s="135" t="str">
        <f t="shared" si="20"/>
        <v>-</v>
      </c>
      <c r="AE123" s="136" t="str">
        <f t="shared" si="21"/>
        <v>-</v>
      </c>
      <c r="AF123" s="137" t="s">
        <v>4551</v>
      </c>
      <c r="AG123" s="140" t="str">
        <f t="shared" si="24"/>
        <v>1</v>
      </c>
      <c r="AH123" s="141" t="str">
        <f t="shared" si="25"/>
        <v>-</v>
      </c>
      <c r="AI123" s="211" t="s">
        <v>15</v>
      </c>
      <c r="AJ123" s="443" t="s">
        <v>4592</v>
      </c>
      <c r="AK123" s="478" t="str">
        <f t="shared" si="26"/>
        <v>-</v>
      </c>
      <c r="AL123" s="516" t="str">
        <f t="shared" si="27"/>
        <v>-</v>
      </c>
      <c r="AM123" s="432" t="str">
        <f>_xlfn.IFNA(VLOOKUP(O123,Dropdown!$B:$G,6,0),"-")</f>
        <v>PEZA</v>
      </c>
      <c r="AN123" s="433">
        <f>_xlfn.IFNA(VLOOKUP(O123,Dropdown!$B:$H,7,0),"-")</f>
        <v>0.12</v>
      </c>
      <c r="AO123" s="434" t="str">
        <f t="shared" si="28"/>
        <v>USD</v>
      </c>
      <c r="AP123" s="435">
        <f t="shared" si="29"/>
        <v>800</v>
      </c>
      <c r="AQ123" s="436">
        <f t="shared" si="30"/>
        <v>896.00000000000011</v>
      </c>
      <c r="AR123" s="247"/>
      <c r="AS123" s="465" t="s">
        <v>15</v>
      </c>
      <c r="AT123" s="247"/>
      <c r="AU123" s="454" t="str">
        <f t="shared" si="22"/>
        <v>-</v>
      </c>
    </row>
    <row r="124" spans="1:47" s="30" customFormat="1">
      <c r="A124" s="556">
        <v>121</v>
      </c>
      <c r="B124" s="557" t="s">
        <v>307</v>
      </c>
      <c r="C124" s="558" t="str">
        <f t="shared" si="16"/>
        <v>2017</v>
      </c>
      <c r="D124" s="558" t="str">
        <f t="shared" si="17"/>
        <v>Jan</v>
      </c>
      <c r="E124" s="586">
        <v>42766</v>
      </c>
      <c r="F124" s="557" t="s">
        <v>146</v>
      </c>
      <c r="G124" s="557">
        <v>30412</v>
      </c>
      <c r="H124" s="557">
        <v>70125</v>
      </c>
      <c r="I124" s="577" t="s">
        <v>487</v>
      </c>
      <c r="J124" s="577" t="s">
        <v>15</v>
      </c>
      <c r="K124" s="578" t="str">
        <f t="shared" si="23"/>
        <v>JNS-350 IL BLANK MOLD 2</v>
      </c>
      <c r="L124" s="578" t="s">
        <v>15</v>
      </c>
      <c r="M124" s="578" t="s">
        <v>419</v>
      </c>
      <c r="N124" s="579" t="s">
        <v>15</v>
      </c>
      <c r="O124" s="578" t="s">
        <v>34</v>
      </c>
      <c r="P124" s="557" t="s">
        <v>15</v>
      </c>
      <c r="Q124" s="557" t="s">
        <v>15</v>
      </c>
      <c r="R124" s="581" t="str">
        <f>IFERROR(VLOOKUP(CONCATENATE(D124,"'",C124),'Monthly Forex'!A:D,4,0),"-")</f>
        <v>-</v>
      </c>
      <c r="S124" s="564" t="s">
        <v>15</v>
      </c>
      <c r="T124" s="582">
        <v>4200</v>
      </c>
      <c r="U124" s="583" t="s">
        <v>47</v>
      </c>
      <c r="V124" s="584" t="s">
        <v>49</v>
      </c>
      <c r="W124" s="585" t="s">
        <v>15</v>
      </c>
      <c r="X124" s="569" t="s">
        <v>2769</v>
      </c>
      <c r="Y124" s="570" t="s">
        <v>15</v>
      </c>
      <c r="Z124" s="571" t="s">
        <v>15</v>
      </c>
      <c r="AA124" s="557" t="s">
        <v>1856</v>
      </c>
      <c r="AB124" s="139">
        <f t="shared" si="32"/>
        <v>42796</v>
      </c>
      <c r="AC124" s="134">
        <f t="shared" si="19"/>
        <v>42795</v>
      </c>
      <c r="AD124" s="135" t="str">
        <f t="shared" si="20"/>
        <v>-</v>
      </c>
      <c r="AE124" s="136" t="str">
        <f t="shared" si="21"/>
        <v>-</v>
      </c>
      <c r="AF124" s="137" t="s">
        <v>4551</v>
      </c>
      <c r="AG124" s="140" t="str">
        <f t="shared" si="24"/>
        <v>1</v>
      </c>
      <c r="AH124" s="141" t="str">
        <f t="shared" si="25"/>
        <v>-</v>
      </c>
      <c r="AI124" s="211" t="s">
        <v>15</v>
      </c>
      <c r="AJ124" s="443" t="s">
        <v>4592</v>
      </c>
      <c r="AK124" s="478" t="str">
        <f t="shared" si="26"/>
        <v>-</v>
      </c>
      <c r="AL124" s="516" t="str">
        <f t="shared" si="27"/>
        <v>-</v>
      </c>
      <c r="AM124" s="432" t="str">
        <f>_xlfn.IFNA(VLOOKUP(O124,Dropdown!$B:$G,6,0),"-")</f>
        <v>PEZA</v>
      </c>
      <c r="AN124" s="433">
        <f>_xlfn.IFNA(VLOOKUP(O124,Dropdown!$B:$H,7,0),"-")</f>
        <v>0.12</v>
      </c>
      <c r="AO124" s="434" t="str">
        <f t="shared" si="28"/>
        <v>USD</v>
      </c>
      <c r="AP124" s="435">
        <f t="shared" si="29"/>
        <v>4200</v>
      </c>
      <c r="AQ124" s="436">
        <f t="shared" si="30"/>
        <v>4704</v>
      </c>
      <c r="AR124" s="247"/>
      <c r="AS124" s="465" t="s">
        <v>15</v>
      </c>
      <c r="AT124" s="247"/>
      <c r="AU124" s="454" t="str">
        <f t="shared" si="22"/>
        <v>-</v>
      </c>
    </row>
    <row r="125" spans="1:47" s="30" customFormat="1">
      <c r="A125" s="556">
        <v>122</v>
      </c>
      <c r="B125" s="557" t="s">
        <v>307</v>
      </c>
      <c r="C125" s="558" t="str">
        <f t="shared" si="16"/>
        <v>2017</v>
      </c>
      <c r="D125" s="558" t="str">
        <f t="shared" si="17"/>
        <v>Jan</v>
      </c>
      <c r="E125" s="586">
        <v>42766</v>
      </c>
      <c r="F125" s="557" t="s">
        <v>147</v>
      </c>
      <c r="G125" s="557" t="s">
        <v>231</v>
      </c>
      <c r="H125" s="557">
        <v>70126</v>
      </c>
      <c r="I125" s="577" t="s">
        <v>15</v>
      </c>
      <c r="J125" s="577" t="s">
        <v>15</v>
      </c>
      <c r="K125" s="578" t="str">
        <f t="shared" si="23"/>
        <v>JNS-350 IL BLANK MOLD 2</v>
      </c>
      <c r="L125" s="578" t="s">
        <v>15</v>
      </c>
      <c r="M125" s="578" t="s">
        <v>419</v>
      </c>
      <c r="N125" s="579" t="s">
        <v>15</v>
      </c>
      <c r="O125" s="578" t="s">
        <v>34</v>
      </c>
      <c r="P125" s="557" t="s">
        <v>15</v>
      </c>
      <c r="Q125" s="557" t="s">
        <v>15</v>
      </c>
      <c r="R125" s="581" t="str">
        <f>IFERROR(VLOOKUP(CONCATENATE(D125,"'",C125),'Monthly Forex'!A:D,4,0),"-")</f>
        <v>-</v>
      </c>
      <c r="S125" s="564" t="s">
        <v>15</v>
      </c>
      <c r="T125" s="582" t="s">
        <v>15</v>
      </c>
      <c r="U125" s="583" t="s">
        <v>47</v>
      </c>
      <c r="V125" s="584" t="s">
        <v>49</v>
      </c>
      <c r="W125" s="585" t="s">
        <v>15</v>
      </c>
      <c r="X125" s="569" t="s">
        <v>2769</v>
      </c>
      <c r="Y125" s="570" t="s">
        <v>15</v>
      </c>
      <c r="Z125" s="571" t="s">
        <v>15</v>
      </c>
      <c r="AA125" s="557" t="s">
        <v>1856</v>
      </c>
      <c r="AB125" s="139">
        <f t="shared" si="32"/>
        <v>42796</v>
      </c>
      <c r="AC125" s="134">
        <f t="shared" si="19"/>
        <v>42795</v>
      </c>
      <c r="AD125" s="135" t="str">
        <f t="shared" si="20"/>
        <v>-</v>
      </c>
      <c r="AE125" s="136" t="str">
        <f t="shared" si="21"/>
        <v>-</v>
      </c>
      <c r="AF125" s="137" t="s">
        <v>4551</v>
      </c>
      <c r="AG125" s="140" t="str">
        <f t="shared" si="24"/>
        <v>1</v>
      </c>
      <c r="AH125" s="141" t="str">
        <f t="shared" si="25"/>
        <v>-</v>
      </c>
      <c r="AI125" s="211" t="s">
        <v>15</v>
      </c>
      <c r="AJ125" s="443" t="s">
        <v>4592</v>
      </c>
      <c r="AK125" s="478" t="str">
        <f t="shared" si="26"/>
        <v>-</v>
      </c>
      <c r="AL125" s="516" t="str">
        <f t="shared" si="27"/>
        <v>-</v>
      </c>
      <c r="AM125" s="432" t="str">
        <f>_xlfn.IFNA(VLOOKUP(O125,Dropdown!$B:$G,6,0),"-")</f>
        <v>PEZA</v>
      </c>
      <c r="AN125" s="433">
        <f>_xlfn.IFNA(VLOOKUP(O125,Dropdown!$B:$H,7,0),"-")</f>
        <v>0.12</v>
      </c>
      <c r="AO125" s="434" t="str">
        <f t="shared" si="28"/>
        <v>USD</v>
      </c>
      <c r="AP125" s="435" t="str">
        <f t="shared" si="29"/>
        <v>-</v>
      </c>
      <c r="AQ125" s="438" t="str">
        <f t="shared" si="30"/>
        <v>-</v>
      </c>
      <c r="AR125" s="452"/>
      <c r="AS125" s="465" t="s">
        <v>15</v>
      </c>
      <c r="AT125" s="452"/>
      <c r="AU125" s="454" t="str">
        <f t="shared" si="22"/>
        <v>-</v>
      </c>
    </row>
    <row r="126" spans="1:47" s="30" customFormat="1">
      <c r="A126" s="556">
        <v>123</v>
      </c>
      <c r="B126" s="557" t="s">
        <v>307</v>
      </c>
      <c r="C126" s="558" t="str">
        <f t="shared" si="16"/>
        <v>2017</v>
      </c>
      <c r="D126" s="558" t="str">
        <f t="shared" si="17"/>
        <v>Jan</v>
      </c>
      <c r="E126" s="586">
        <v>42766</v>
      </c>
      <c r="F126" s="557" t="s">
        <v>148</v>
      </c>
      <c r="G126" s="557" t="s">
        <v>232</v>
      </c>
      <c r="H126" s="557">
        <v>70127</v>
      </c>
      <c r="I126" s="577" t="s">
        <v>15</v>
      </c>
      <c r="J126" s="577" t="s">
        <v>15</v>
      </c>
      <c r="K126" s="578" t="str">
        <f t="shared" si="23"/>
        <v>JNS-350 IL BLANK MOLD 2</v>
      </c>
      <c r="L126" s="578" t="s">
        <v>15</v>
      </c>
      <c r="M126" s="578" t="s">
        <v>419</v>
      </c>
      <c r="N126" s="579" t="s">
        <v>15</v>
      </c>
      <c r="O126" s="578" t="s">
        <v>34</v>
      </c>
      <c r="P126" s="557" t="s">
        <v>15</v>
      </c>
      <c r="Q126" s="557" t="s">
        <v>15</v>
      </c>
      <c r="R126" s="581" t="str">
        <f>IFERROR(VLOOKUP(CONCATENATE(D126,"'",C126),'Monthly Forex'!A:D,4,0),"-")</f>
        <v>-</v>
      </c>
      <c r="S126" s="564" t="s">
        <v>15</v>
      </c>
      <c r="T126" s="582" t="s">
        <v>15</v>
      </c>
      <c r="U126" s="583" t="s">
        <v>47</v>
      </c>
      <c r="V126" s="584" t="s">
        <v>49</v>
      </c>
      <c r="W126" s="585" t="s">
        <v>15</v>
      </c>
      <c r="X126" s="569" t="s">
        <v>2769</v>
      </c>
      <c r="Y126" s="570" t="s">
        <v>15</v>
      </c>
      <c r="Z126" s="571" t="s">
        <v>15</v>
      </c>
      <c r="AA126" s="557" t="s">
        <v>1856</v>
      </c>
      <c r="AB126" s="139">
        <f t="shared" si="32"/>
        <v>42796</v>
      </c>
      <c r="AC126" s="134">
        <f t="shared" si="19"/>
        <v>42795</v>
      </c>
      <c r="AD126" s="135" t="str">
        <f t="shared" si="20"/>
        <v>-</v>
      </c>
      <c r="AE126" s="136" t="str">
        <f t="shared" si="21"/>
        <v>-</v>
      </c>
      <c r="AF126" s="137" t="s">
        <v>4551</v>
      </c>
      <c r="AG126" s="140" t="str">
        <f t="shared" si="24"/>
        <v>1</v>
      </c>
      <c r="AH126" s="141" t="str">
        <f t="shared" si="25"/>
        <v>-</v>
      </c>
      <c r="AI126" s="211" t="s">
        <v>15</v>
      </c>
      <c r="AJ126" s="443" t="s">
        <v>4592</v>
      </c>
      <c r="AK126" s="478" t="str">
        <f t="shared" si="26"/>
        <v>-</v>
      </c>
      <c r="AL126" s="516" t="str">
        <f t="shared" si="27"/>
        <v>-</v>
      </c>
      <c r="AM126" s="432" t="str">
        <f>_xlfn.IFNA(VLOOKUP(O126,Dropdown!$B:$G,6,0),"-")</f>
        <v>PEZA</v>
      </c>
      <c r="AN126" s="433">
        <f>_xlfn.IFNA(VLOOKUP(O126,Dropdown!$B:$H,7,0),"-")</f>
        <v>0.12</v>
      </c>
      <c r="AO126" s="434" t="str">
        <f t="shared" si="28"/>
        <v>USD</v>
      </c>
      <c r="AP126" s="435" t="str">
        <f t="shared" si="29"/>
        <v>-</v>
      </c>
      <c r="AQ126" s="438" t="str">
        <f t="shared" si="30"/>
        <v>-</v>
      </c>
      <c r="AR126" s="452"/>
      <c r="AS126" s="465" t="s">
        <v>15</v>
      </c>
      <c r="AT126" s="452"/>
      <c r="AU126" s="454" t="str">
        <f t="shared" si="22"/>
        <v>-</v>
      </c>
    </row>
    <row r="127" spans="1:47" s="30" customFormat="1">
      <c r="A127" s="556">
        <v>124</v>
      </c>
      <c r="B127" s="557" t="s">
        <v>516</v>
      </c>
      <c r="C127" s="558" t="str">
        <f t="shared" si="16"/>
        <v>2017</v>
      </c>
      <c r="D127" s="558" t="str">
        <f t="shared" si="17"/>
        <v>Jan</v>
      </c>
      <c r="E127" s="586">
        <v>42766</v>
      </c>
      <c r="F127" s="557">
        <v>95800</v>
      </c>
      <c r="G127" s="557">
        <v>30404</v>
      </c>
      <c r="H127" s="557">
        <v>71121</v>
      </c>
      <c r="I127" s="557" t="s">
        <v>554</v>
      </c>
      <c r="J127" s="577" t="s">
        <v>15</v>
      </c>
      <c r="K127" s="578" t="str">
        <f t="shared" si="23"/>
        <v>JNL-750 OB DRAW MOLD</v>
      </c>
      <c r="L127" s="578" t="s">
        <v>15</v>
      </c>
      <c r="M127" s="578" t="s">
        <v>566</v>
      </c>
      <c r="N127" s="579" t="s">
        <v>15</v>
      </c>
      <c r="O127" s="578" t="s">
        <v>34</v>
      </c>
      <c r="P127" s="557" t="s">
        <v>15</v>
      </c>
      <c r="Q127" s="557" t="s">
        <v>15</v>
      </c>
      <c r="R127" s="581" t="str">
        <f>IFERROR(VLOOKUP(CONCATENATE(D127,"'",C127),'Monthly Forex'!A:D,4,0),"-")</f>
        <v>-</v>
      </c>
      <c r="S127" s="564" t="s">
        <v>15</v>
      </c>
      <c r="T127" s="582">
        <v>7800</v>
      </c>
      <c r="U127" s="583" t="s">
        <v>47</v>
      </c>
      <c r="V127" s="584" t="s">
        <v>49</v>
      </c>
      <c r="W127" s="585" t="s">
        <v>15</v>
      </c>
      <c r="X127" s="569" t="s">
        <v>2769</v>
      </c>
      <c r="Y127" s="570" t="s">
        <v>15</v>
      </c>
      <c r="Z127" s="571" t="s">
        <v>15</v>
      </c>
      <c r="AA127" s="557" t="s">
        <v>1856</v>
      </c>
      <c r="AB127" s="139">
        <f t="shared" si="32"/>
        <v>42796</v>
      </c>
      <c r="AC127" s="134">
        <f t="shared" si="19"/>
        <v>42795</v>
      </c>
      <c r="AD127" s="135" t="str">
        <f t="shared" si="20"/>
        <v>-</v>
      </c>
      <c r="AE127" s="136" t="str">
        <f t="shared" si="21"/>
        <v>-</v>
      </c>
      <c r="AF127" s="137" t="s">
        <v>4551</v>
      </c>
      <c r="AG127" s="140" t="str">
        <f t="shared" si="24"/>
        <v>1</v>
      </c>
      <c r="AH127" s="141" t="str">
        <f t="shared" si="25"/>
        <v>-</v>
      </c>
      <c r="AI127" s="211" t="s">
        <v>15</v>
      </c>
      <c r="AJ127" s="443" t="s">
        <v>4592</v>
      </c>
      <c r="AK127" s="478" t="str">
        <f t="shared" si="26"/>
        <v>-</v>
      </c>
      <c r="AL127" s="516" t="str">
        <f t="shared" si="27"/>
        <v>-</v>
      </c>
      <c r="AM127" s="432" t="str">
        <f>_xlfn.IFNA(VLOOKUP(O127,Dropdown!$B:$G,6,0),"-")</f>
        <v>PEZA</v>
      </c>
      <c r="AN127" s="433">
        <f>_xlfn.IFNA(VLOOKUP(O127,Dropdown!$B:$H,7,0),"-")</f>
        <v>0.12</v>
      </c>
      <c r="AO127" s="434" t="str">
        <f t="shared" si="28"/>
        <v>USD</v>
      </c>
      <c r="AP127" s="435">
        <f t="shared" si="29"/>
        <v>7800</v>
      </c>
      <c r="AQ127" s="436">
        <f t="shared" si="30"/>
        <v>8736</v>
      </c>
      <c r="AR127" s="247"/>
      <c r="AS127" s="465" t="s">
        <v>15</v>
      </c>
      <c r="AT127" s="247"/>
      <c r="AU127" s="454" t="str">
        <f t="shared" si="22"/>
        <v>-</v>
      </c>
    </row>
    <row r="128" spans="1:47" s="30" customFormat="1">
      <c r="A128" s="556">
        <v>125</v>
      </c>
      <c r="B128" s="557" t="s">
        <v>517</v>
      </c>
      <c r="C128" s="558" t="str">
        <f t="shared" si="16"/>
        <v>2017</v>
      </c>
      <c r="D128" s="558" t="str">
        <f t="shared" si="17"/>
        <v>Jan</v>
      </c>
      <c r="E128" s="586">
        <v>42766</v>
      </c>
      <c r="F128" s="557">
        <v>95799</v>
      </c>
      <c r="G128" s="557">
        <v>30403</v>
      </c>
      <c r="H128" s="557">
        <v>71130</v>
      </c>
      <c r="I128" s="557" t="s">
        <v>554</v>
      </c>
      <c r="J128" s="577" t="s">
        <v>15</v>
      </c>
      <c r="K128" s="578" t="str">
        <f t="shared" si="23"/>
        <v>JNL-750 IB DRAW MOLD</v>
      </c>
      <c r="L128" s="578" t="s">
        <v>15</v>
      </c>
      <c r="M128" s="578" t="s">
        <v>567</v>
      </c>
      <c r="N128" s="579" t="s">
        <v>15</v>
      </c>
      <c r="O128" s="578" t="s">
        <v>34</v>
      </c>
      <c r="P128" s="557" t="s">
        <v>15</v>
      </c>
      <c r="Q128" s="557" t="s">
        <v>15</v>
      </c>
      <c r="R128" s="581" t="str">
        <f>IFERROR(VLOOKUP(CONCATENATE(D128,"'",C128),'Monthly Forex'!A:D,4,0),"-")</f>
        <v>-</v>
      </c>
      <c r="S128" s="564" t="s">
        <v>15</v>
      </c>
      <c r="T128" s="582">
        <v>4100</v>
      </c>
      <c r="U128" s="583" t="s">
        <v>47</v>
      </c>
      <c r="V128" s="584" t="s">
        <v>49</v>
      </c>
      <c r="W128" s="585" t="s">
        <v>15</v>
      </c>
      <c r="X128" s="569" t="s">
        <v>2769</v>
      </c>
      <c r="Y128" s="570" t="s">
        <v>15</v>
      </c>
      <c r="Z128" s="571" t="s">
        <v>15</v>
      </c>
      <c r="AA128" s="557" t="s">
        <v>1856</v>
      </c>
      <c r="AB128" s="139">
        <f t="shared" si="32"/>
        <v>42796</v>
      </c>
      <c r="AC128" s="134">
        <f t="shared" si="19"/>
        <v>42795</v>
      </c>
      <c r="AD128" s="135" t="str">
        <f t="shared" si="20"/>
        <v>-</v>
      </c>
      <c r="AE128" s="136" t="str">
        <f t="shared" si="21"/>
        <v>-</v>
      </c>
      <c r="AF128" s="137" t="s">
        <v>4551</v>
      </c>
      <c r="AG128" s="140" t="str">
        <f t="shared" si="24"/>
        <v>1</v>
      </c>
      <c r="AH128" s="141" t="str">
        <f t="shared" si="25"/>
        <v>-</v>
      </c>
      <c r="AI128" s="211" t="s">
        <v>15</v>
      </c>
      <c r="AJ128" s="443" t="s">
        <v>4592</v>
      </c>
      <c r="AK128" s="478" t="str">
        <f t="shared" si="26"/>
        <v>-</v>
      </c>
      <c r="AL128" s="516" t="str">
        <f t="shared" si="27"/>
        <v>-</v>
      </c>
      <c r="AM128" s="432" t="str">
        <f>_xlfn.IFNA(VLOOKUP(O128,Dropdown!$B:$G,6,0),"-")</f>
        <v>PEZA</v>
      </c>
      <c r="AN128" s="433">
        <f>_xlfn.IFNA(VLOOKUP(O128,Dropdown!$B:$H,7,0),"-")</f>
        <v>0.12</v>
      </c>
      <c r="AO128" s="434" t="str">
        <f t="shared" si="28"/>
        <v>USD</v>
      </c>
      <c r="AP128" s="435">
        <f t="shared" si="29"/>
        <v>4100</v>
      </c>
      <c r="AQ128" s="436">
        <f t="shared" si="30"/>
        <v>4592</v>
      </c>
      <c r="AR128" s="247"/>
      <c r="AS128" s="465" t="s">
        <v>15</v>
      </c>
      <c r="AT128" s="247"/>
      <c r="AU128" s="454" t="str">
        <f t="shared" si="22"/>
        <v>-</v>
      </c>
    </row>
    <row r="129" spans="1:47" s="30" customFormat="1">
      <c r="A129" s="556">
        <v>126</v>
      </c>
      <c r="B129" s="557" t="s">
        <v>513</v>
      </c>
      <c r="C129" s="558" t="str">
        <f t="shared" si="16"/>
        <v>2017</v>
      </c>
      <c r="D129" s="558" t="str">
        <f t="shared" si="17"/>
        <v>Jan</v>
      </c>
      <c r="E129" s="586">
        <v>42766</v>
      </c>
      <c r="F129" s="557">
        <v>97152</v>
      </c>
      <c r="G129" s="557">
        <v>30406</v>
      </c>
      <c r="H129" s="557">
        <v>71099</v>
      </c>
      <c r="I129" s="557" t="s">
        <v>552</v>
      </c>
      <c r="J129" s="577" t="s">
        <v>15</v>
      </c>
      <c r="K129" s="578" t="str">
        <f t="shared" si="23"/>
        <v xml:space="preserve">3.0 X P6 4L 42 H W500 </v>
      </c>
      <c r="L129" s="578" t="s">
        <v>15</v>
      </c>
      <c r="M129" s="578" t="s">
        <v>563</v>
      </c>
      <c r="N129" s="579" t="s">
        <v>15</v>
      </c>
      <c r="O129" s="578" t="s">
        <v>39</v>
      </c>
      <c r="P129" s="557" t="s">
        <v>15</v>
      </c>
      <c r="Q129" s="557" t="s">
        <v>15</v>
      </c>
      <c r="R129" s="581" t="str">
        <f>IFERROR(VLOOKUP(CONCATENATE(D129,"'",C129),'Monthly Forex'!A:D,4,0),"-")</f>
        <v>-</v>
      </c>
      <c r="S129" s="564" t="s">
        <v>15</v>
      </c>
      <c r="T129" s="582">
        <v>1090</v>
      </c>
      <c r="U129" s="583" t="s">
        <v>47</v>
      </c>
      <c r="V129" s="584" t="s">
        <v>49</v>
      </c>
      <c r="W129" s="585" t="s">
        <v>15</v>
      </c>
      <c r="X129" s="569" t="s">
        <v>4599</v>
      </c>
      <c r="Y129" s="570" t="s">
        <v>15</v>
      </c>
      <c r="Z129" s="571" t="s">
        <v>15</v>
      </c>
      <c r="AA129" s="557" t="s">
        <v>1856</v>
      </c>
      <c r="AB129" s="139">
        <f t="shared" si="32"/>
        <v>42796</v>
      </c>
      <c r="AC129" s="134">
        <f t="shared" si="19"/>
        <v>42795</v>
      </c>
      <c r="AD129" s="135" t="str">
        <f t="shared" si="20"/>
        <v>-</v>
      </c>
      <c r="AE129" s="136" t="str">
        <f t="shared" si="21"/>
        <v>-</v>
      </c>
      <c r="AF129" s="137" t="s">
        <v>4551</v>
      </c>
      <c r="AG129" s="140" t="str">
        <f t="shared" si="24"/>
        <v>1</v>
      </c>
      <c r="AH129" s="141" t="str">
        <f t="shared" si="25"/>
        <v>-</v>
      </c>
      <c r="AI129" s="211" t="s">
        <v>15</v>
      </c>
      <c r="AJ129" s="443" t="s">
        <v>4592</v>
      </c>
      <c r="AK129" s="478" t="str">
        <f t="shared" si="26"/>
        <v>-</v>
      </c>
      <c r="AL129" s="516" t="str">
        <f t="shared" si="27"/>
        <v>-</v>
      </c>
      <c r="AM129" s="432" t="str">
        <f>_xlfn.IFNA(VLOOKUP(O129,Dropdown!$B:$G,6,0),"-")</f>
        <v>PEZA</v>
      </c>
      <c r="AN129" s="433">
        <f>_xlfn.IFNA(VLOOKUP(O129,Dropdown!$B:$H,7,0),"-")</f>
        <v>0.12</v>
      </c>
      <c r="AO129" s="434" t="str">
        <f t="shared" si="28"/>
        <v>USD</v>
      </c>
      <c r="AP129" s="435">
        <f t="shared" si="29"/>
        <v>1090</v>
      </c>
      <c r="AQ129" s="436">
        <f t="shared" si="30"/>
        <v>1220.8000000000002</v>
      </c>
      <c r="AR129" s="247"/>
      <c r="AS129" s="465" t="s">
        <v>15</v>
      </c>
      <c r="AT129" s="247"/>
      <c r="AU129" s="454" t="str">
        <f t="shared" si="22"/>
        <v>-</v>
      </c>
    </row>
    <row r="130" spans="1:47" s="30" customFormat="1">
      <c r="A130" s="556">
        <v>127</v>
      </c>
      <c r="B130" s="557" t="s">
        <v>308</v>
      </c>
      <c r="C130" s="558" t="str">
        <f t="shared" si="16"/>
        <v>2017</v>
      </c>
      <c r="D130" s="558" t="str">
        <f t="shared" si="17"/>
        <v>Feb</v>
      </c>
      <c r="E130" s="586">
        <v>42773</v>
      </c>
      <c r="F130" s="557" t="s">
        <v>149</v>
      </c>
      <c r="G130" s="557">
        <v>30414</v>
      </c>
      <c r="H130" s="557">
        <v>70128</v>
      </c>
      <c r="I130" s="577" t="s">
        <v>505</v>
      </c>
      <c r="J130" s="577" t="s">
        <v>15</v>
      </c>
      <c r="K130" s="578" t="str">
        <f t="shared" si="23"/>
        <v>JNL-500 IB VMBP-000031</v>
      </c>
      <c r="L130" s="578" t="s">
        <v>15</v>
      </c>
      <c r="M130" s="578" t="s">
        <v>420</v>
      </c>
      <c r="N130" s="579" t="s">
        <v>15</v>
      </c>
      <c r="O130" s="578" t="s">
        <v>34</v>
      </c>
      <c r="P130" s="557" t="s">
        <v>15</v>
      </c>
      <c r="Q130" s="557" t="s">
        <v>15</v>
      </c>
      <c r="R130" s="581" t="str">
        <f>IFERROR(VLOOKUP(CONCATENATE(D130,"'",C130),'Monthly Forex'!A:D,4,0),"-")</f>
        <v>-</v>
      </c>
      <c r="S130" s="564" t="s">
        <v>15</v>
      </c>
      <c r="T130" s="582">
        <v>720</v>
      </c>
      <c r="U130" s="583" t="s">
        <v>47</v>
      </c>
      <c r="V130" s="584" t="s">
        <v>49</v>
      </c>
      <c r="W130" s="585" t="s">
        <v>15</v>
      </c>
      <c r="X130" s="569" t="s">
        <v>15</v>
      </c>
      <c r="Y130" s="570" t="s">
        <v>15</v>
      </c>
      <c r="Z130" s="571" t="s">
        <v>15</v>
      </c>
      <c r="AA130" s="557" t="s">
        <v>1856</v>
      </c>
      <c r="AB130" s="139">
        <f t="shared" si="32"/>
        <v>42803</v>
      </c>
      <c r="AC130" s="134">
        <f t="shared" si="19"/>
        <v>42795</v>
      </c>
      <c r="AD130" s="135" t="str">
        <f t="shared" si="20"/>
        <v>-</v>
      </c>
      <c r="AE130" s="136" t="str">
        <f t="shared" si="21"/>
        <v>-</v>
      </c>
      <c r="AF130" s="137" t="s">
        <v>4551</v>
      </c>
      <c r="AG130" s="140" t="str">
        <f t="shared" si="24"/>
        <v>1</v>
      </c>
      <c r="AH130" s="141" t="str">
        <f t="shared" si="25"/>
        <v>-</v>
      </c>
      <c r="AI130" s="211" t="s">
        <v>15</v>
      </c>
      <c r="AJ130" s="443" t="s">
        <v>4592</v>
      </c>
      <c r="AK130" s="478" t="str">
        <f t="shared" si="26"/>
        <v>-</v>
      </c>
      <c r="AL130" s="516" t="str">
        <f t="shared" si="27"/>
        <v>-</v>
      </c>
      <c r="AM130" s="432" t="str">
        <f>_xlfn.IFNA(VLOOKUP(O130,Dropdown!$B:$G,6,0),"-")</f>
        <v>PEZA</v>
      </c>
      <c r="AN130" s="433">
        <f>_xlfn.IFNA(VLOOKUP(O130,Dropdown!$B:$H,7,0),"-")</f>
        <v>0.12</v>
      </c>
      <c r="AO130" s="434" t="str">
        <f t="shared" si="28"/>
        <v>USD</v>
      </c>
      <c r="AP130" s="435">
        <f t="shared" si="29"/>
        <v>720</v>
      </c>
      <c r="AQ130" s="436">
        <f t="shared" si="30"/>
        <v>806.40000000000009</v>
      </c>
      <c r="AR130" s="247"/>
      <c r="AS130" s="465" t="s">
        <v>15</v>
      </c>
      <c r="AT130" s="247"/>
      <c r="AU130" s="454" t="str">
        <f t="shared" si="22"/>
        <v>-</v>
      </c>
    </row>
    <row r="131" spans="1:47" s="30" customFormat="1">
      <c r="A131" s="556">
        <v>128</v>
      </c>
      <c r="B131" s="557" t="s">
        <v>309</v>
      </c>
      <c r="C131" s="558" t="str">
        <f t="shared" si="16"/>
        <v>2017</v>
      </c>
      <c r="D131" s="558" t="str">
        <f t="shared" si="17"/>
        <v>Feb</v>
      </c>
      <c r="E131" s="586">
        <v>42773</v>
      </c>
      <c r="F131" s="557" t="s">
        <v>150</v>
      </c>
      <c r="G131" s="557">
        <v>30415</v>
      </c>
      <c r="H131" s="557">
        <v>70129</v>
      </c>
      <c r="I131" s="577" t="s">
        <v>506</v>
      </c>
      <c r="J131" s="577" t="s">
        <v>15</v>
      </c>
      <c r="K131" s="578" t="str">
        <f t="shared" si="23"/>
        <v>JNL-500 IB DRAWING BH</v>
      </c>
      <c r="L131" s="578" t="s">
        <v>15</v>
      </c>
      <c r="M131" s="578" t="s">
        <v>421</v>
      </c>
      <c r="N131" s="579" t="s">
        <v>15</v>
      </c>
      <c r="O131" s="578" t="s">
        <v>34</v>
      </c>
      <c r="P131" s="557" t="s">
        <v>15</v>
      </c>
      <c r="Q131" s="557" t="s">
        <v>15</v>
      </c>
      <c r="R131" s="581" t="str">
        <f>IFERROR(VLOOKUP(CONCATENATE(D131,"'",C131),'Monthly Forex'!A:D,4,0),"-")</f>
        <v>-</v>
      </c>
      <c r="S131" s="564" t="s">
        <v>15</v>
      </c>
      <c r="T131" s="582">
        <v>1660</v>
      </c>
      <c r="U131" s="583" t="s">
        <v>47</v>
      </c>
      <c r="V131" s="584" t="s">
        <v>49</v>
      </c>
      <c r="W131" s="585" t="s">
        <v>15</v>
      </c>
      <c r="X131" s="569" t="s">
        <v>15</v>
      </c>
      <c r="Y131" s="570" t="s">
        <v>15</v>
      </c>
      <c r="Z131" s="571" t="s">
        <v>15</v>
      </c>
      <c r="AA131" s="557" t="s">
        <v>1856</v>
      </c>
      <c r="AB131" s="139">
        <f t="shared" si="32"/>
        <v>42803</v>
      </c>
      <c r="AC131" s="134">
        <f t="shared" si="19"/>
        <v>42795</v>
      </c>
      <c r="AD131" s="135" t="str">
        <f t="shared" si="20"/>
        <v>-</v>
      </c>
      <c r="AE131" s="136" t="str">
        <f t="shared" si="21"/>
        <v>-</v>
      </c>
      <c r="AF131" s="137" t="s">
        <v>4551</v>
      </c>
      <c r="AG131" s="140" t="str">
        <f t="shared" si="24"/>
        <v>1</v>
      </c>
      <c r="AH131" s="141" t="str">
        <f t="shared" si="25"/>
        <v>-</v>
      </c>
      <c r="AI131" s="211" t="s">
        <v>15</v>
      </c>
      <c r="AJ131" s="443" t="s">
        <v>4592</v>
      </c>
      <c r="AK131" s="478" t="str">
        <f t="shared" si="26"/>
        <v>-</v>
      </c>
      <c r="AL131" s="516" t="str">
        <f t="shared" si="27"/>
        <v>-</v>
      </c>
      <c r="AM131" s="432" t="str">
        <f>_xlfn.IFNA(VLOOKUP(O131,Dropdown!$B:$G,6,0),"-")</f>
        <v>PEZA</v>
      </c>
      <c r="AN131" s="433">
        <f>_xlfn.IFNA(VLOOKUP(O131,Dropdown!$B:$H,7,0),"-")</f>
        <v>0.12</v>
      </c>
      <c r="AO131" s="434" t="str">
        <f t="shared" si="28"/>
        <v>USD</v>
      </c>
      <c r="AP131" s="435">
        <f t="shared" si="29"/>
        <v>1660</v>
      </c>
      <c r="AQ131" s="436">
        <f t="shared" si="30"/>
        <v>1859.2000000000003</v>
      </c>
      <c r="AR131" s="247"/>
      <c r="AS131" s="465" t="s">
        <v>15</v>
      </c>
      <c r="AT131" s="247"/>
      <c r="AU131" s="454" t="str">
        <f t="shared" si="22"/>
        <v>-</v>
      </c>
    </row>
    <row r="132" spans="1:47" s="30" customFormat="1">
      <c r="A132" s="556">
        <v>129</v>
      </c>
      <c r="B132" s="557" t="s">
        <v>310</v>
      </c>
      <c r="C132" s="558" t="str">
        <f t="shared" ref="C132:C195" si="33">TEXT(E132,"yyyy")</f>
        <v>2017</v>
      </c>
      <c r="D132" s="558" t="str">
        <f t="shared" ref="D132:D195" si="34">TEXT(E132,"mmm")</f>
        <v>Feb</v>
      </c>
      <c r="E132" s="586">
        <v>42773</v>
      </c>
      <c r="F132" s="557" t="s">
        <v>151</v>
      </c>
      <c r="G132" s="557">
        <v>30416</v>
      </c>
      <c r="H132" s="557">
        <v>70130</v>
      </c>
      <c r="I132" s="577" t="s">
        <v>499</v>
      </c>
      <c r="J132" s="577" t="s">
        <v>15</v>
      </c>
      <c r="K132" s="578" t="str">
        <f t="shared" si="23"/>
        <v>#5558B BUTTON DIE</v>
      </c>
      <c r="L132" s="578" t="s">
        <v>15</v>
      </c>
      <c r="M132" s="578" t="s">
        <v>422</v>
      </c>
      <c r="N132" s="579" t="s">
        <v>15</v>
      </c>
      <c r="O132" s="578" t="s">
        <v>31</v>
      </c>
      <c r="P132" s="557" t="s">
        <v>15</v>
      </c>
      <c r="Q132" s="557" t="s">
        <v>15</v>
      </c>
      <c r="R132" s="581" t="str">
        <f>IFERROR(VLOOKUP(CONCATENATE(D132,"'",C132),'Monthly Forex'!A:D,4,0),"-")</f>
        <v>-</v>
      </c>
      <c r="S132" s="587">
        <v>13000</v>
      </c>
      <c r="T132" s="588" t="s">
        <v>15</v>
      </c>
      <c r="U132" s="583" t="s">
        <v>47</v>
      </c>
      <c r="V132" s="584" t="s">
        <v>49</v>
      </c>
      <c r="W132" s="585" t="s">
        <v>15</v>
      </c>
      <c r="X132" s="569" t="s">
        <v>15</v>
      </c>
      <c r="Y132" s="570" t="s">
        <v>15</v>
      </c>
      <c r="Z132" s="571" t="s">
        <v>15</v>
      </c>
      <c r="AA132" s="557" t="s">
        <v>1856</v>
      </c>
      <c r="AB132" s="139">
        <f t="shared" si="32"/>
        <v>42803</v>
      </c>
      <c r="AC132" s="134">
        <f t="shared" ref="AC132:AC195" si="35">IFERROR(IF(AB132="-","-",(AB132-DAY(AB132)+1)),"")</f>
        <v>42795</v>
      </c>
      <c r="AD132" s="135" t="str">
        <f t="shared" ref="AD132:AD195" si="36">IFERROR(IF(AF132="O","-",AB132+60),"-")</f>
        <v>-</v>
      </c>
      <c r="AE132" s="136" t="str">
        <f t="shared" ref="AE132:AE195" si="37">IFERROR(IF(AD132="-","-",(AD132-DAY(AD132)+1)),"")</f>
        <v>-</v>
      </c>
      <c r="AF132" s="137" t="s">
        <v>4551</v>
      </c>
      <c r="AG132" s="140" t="str">
        <f t="shared" si="24"/>
        <v>1</v>
      </c>
      <c r="AH132" s="141" t="str">
        <f t="shared" si="25"/>
        <v>-</v>
      </c>
      <c r="AI132" s="211" t="s">
        <v>15</v>
      </c>
      <c r="AJ132" s="443" t="s">
        <v>4592</v>
      </c>
      <c r="AK132" s="478" t="str">
        <f t="shared" si="26"/>
        <v>-</v>
      </c>
      <c r="AL132" s="516" t="str">
        <f t="shared" si="27"/>
        <v>-</v>
      </c>
      <c r="AM132" s="432" t="str">
        <f>_xlfn.IFNA(VLOOKUP(O132,Dropdown!$B:$G,6,0),"-")</f>
        <v>PEZA</v>
      </c>
      <c r="AN132" s="433">
        <f>_xlfn.IFNA(VLOOKUP(O132,Dropdown!$B:$H,7,0),"-")</f>
        <v>0.12</v>
      </c>
      <c r="AO132" s="434" t="str">
        <f t="shared" si="28"/>
        <v>PHP</v>
      </c>
      <c r="AP132" s="435">
        <f t="shared" si="29"/>
        <v>13000</v>
      </c>
      <c r="AQ132" s="436">
        <f t="shared" si="30"/>
        <v>14560.000000000002</v>
      </c>
      <c r="AR132" s="247"/>
      <c r="AS132" s="465" t="s">
        <v>15</v>
      </c>
      <c r="AT132" s="247"/>
      <c r="AU132" s="454" t="str">
        <f t="shared" ref="AU132:AU195" si="38">IFERROR(IF(AJ132="Collected",AI132-E132," "),"-")</f>
        <v>-</v>
      </c>
    </row>
    <row r="133" spans="1:47" s="30" customFormat="1">
      <c r="A133" s="556">
        <v>130</v>
      </c>
      <c r="B133" s="557" t="s">
        <v>311</v>
      </c>
      <c r="C133" s="558" t="str">
        <f t="shared" si="33"/>
        <v>2017</v>
      </c>
      <c r="D133" s="558" t="str">
        <f t="shared" si="34"/>
        <v>Feb</v>
      </c>
      <c r="E133" s="586">
        <v>42776</v>
      </c>
      <c r="F133" s="557" t="s">
        <v>152</v>
      </c>
      <c r="G133" s="557">
        <v>30418</v>
      </c>
      <c r="H133" s="557">
        <v>70131</v>
      </c>
      <c r="I133" s="577" t="s">
        <v>507</v>
      </c>
      <c r="J133" s="577" t="s">
        <v>15</v>
      </c>
      <c r="K133" s="578" t="str">
        <f t="shared" ref="K133:K196" si="39">IF(L133="-",M133,CONCATENATE(L133," | ",M133))</f>
        <v>#4412 BUTTON DIE</v>
      </c>
      <c r="L133" s="578" t="s">
        <v>15</v>
      </c>
      <c r="M133" s="578" t="s">
        <v>423</v>
      </c>
      <c r="N133" s="579" t="s">
        <v>15</v>
      </c>
      <c r="O133" s="578" t="s">
        <v>31</v>
      </c>
      <c r="P133" s="557" t="s">
        <v>15</v>
      </c>
      <c r="Q133" s="557" t="s">
        <v>15</v>
      </c>
      <c r="R133" s="581" t="str">
        <f>IFERROR(VLOOKUP(CONCATENATE(D133,"'",C133),'Monthly Forex'!A:D,4,0),"-")</f>
        <v>-</v>
      </c>
      <c r="S133" s="587">
        <v>7200</v>
      </c>
      <c r="T133" s="588" t="s">
        <v>15</v>
      </c>
      <c r="U133" s="583" t="s">
        <v>47</v>
      </c>
      <c r="V133" s="584" t="s">
        <v>49</v>
      </c>
      <c r="W133" s="585" t="s">
        <v>15</v>
      </c>
      <c r="X133" s="569" t="s">
        <v>15</v>
      </c>
      <c r="Y133" s="570" t="s">
        <v>15</v>
      </c>
      <c r="Z133" s="571" t="s">
        <v>15</v>
      </c>
      <c r="AA133" s="557" t="s">
        <v>1856</v>
      </c>
      <c r="AB133" s="139">
        <f t="shared" si="32"/>
        <v>42806</v>
      </c>
      <c r="AC133" s="134">
        <f t="shared" si="35"/>
        <v>42795</v>
      </c>
      <c r="AD133" s="135" t="str">
        <f t="shared" si="36"/>
        <v>-</v>
      </c>
      <c r="AE133" s="136" t="str">
        <f t="shared" si="37"/>
        <v>-</v>
      </c>
      <c r="AF133" s="137" t="s">
        <v>4551</v>
      </c>
      <c r="AG133" s="140" t="str">
        <f t="shared" ref="AG133:AG196" si="40">IF(F133=F132,"-","1")</f>
        <v>1</v>
      </c>
      <c r="AH133" s="141" t="str">
        <f t="shared" ref="AH133:AH196" si="41">IFERROR(IF(AF133="-","-",IF(AF133="O","-",$AK$1-E133)),"-")</f>
        <v>-</v>
      </c>
      <c r="AI133" s="211" t="s">
        <v>15</v>
      </c>
      <c r="AJ133" s="443" t="s">
        <v>4592</v>
      </c>
      <c r="AK133" s="478" t="str">
        <f t="shared" ref="AK133:AK196" si="42">IFERROR(IF(AF133="O",$AB133-$AI133,""),"-")</f>
        <v>-</v>
      </c>
      <c r="AL133" s="516" t="str">
        <f t="shared" ref="AL133:AL196" si="43">IFERROR(AI133-DAY(AI133)+1,"-")</f>
        <v>-</v>
      </c>
      <c r="AM133" s="432" t="str">
        <f>_xlfn.IFNA(VLOOKUP(O133,Dropdown!$B:$G,6,0),"-")</f>
        <v>PEZA</v>
      </c>
      <c r="AN133" s="433">
        <f>_xlfn.IFNA(VLOOKUP(O133,Dropdown!$B:$H,7,0),"-")</f>
        <v>0.12</v>
      </c>
      <c r="AO133" s="434" t="str">
        <f t="shared" ref="AO133:AO196" si="44">_xlfn.IFNA(IF(S133="-","USD","PHP"),"-")</f>
        <v>PHP</v>
      </c>
      <c r="AP133" s="435">
        <f t="shared" ref="AP133:AP196" si="45">IF(AO133="USD",T133,S133)</f>
        <v>7200</v>
      </c>
      <c r="AQ133" s="436">
        <f t="shared" ref="AQ133:AQ196" si="46">IFERROR(IF(AN133="-",AP133,AP133*1.12),"-")</f>
        <v>8064.0000000000009</v>
      </c>
      <c r="AR133" s="247"/>
      <c r="AS133" s="465" t="s">
        <v>15</v>
      </c>
      <c r="AT133" s="247"/>
      <c r="AU133" s="454" t="str">
        <f t="shared" si="38"/>
        <v>-</v>
      </c>
    </row>
    <row r="134" spans="1:47" s="30" customFormat="1">
      <c r="A134" s="556">
        <v>131</v>
      </c>
      <c r="B134" s="557" t="s">
        <v>312</v>
      </c>
      <c r="C134" s="558" t="str">
        <f t="shared" si="33"/>
        <v>2017</v>
      </c>
      <c r="D134" s="558" t="str">
        <f t="shared" si="34"/>
        <v>Feb</v>
      </c>
      <c r="E134" s="586">
        <v>42776</v>
      </c>
      <c r="F134" s="557" t="s">
        <v>153</v>
      </c>
      <c r="G134" s="557">
        <v>30419</v>
      </c>
      <c r="H134" s="557">
        <v>70132</v>
      </c>
      <c r="I134" s="577" t="s">
        <v>507</v>
      </c>
      <c r="J134" s="577" t="s">
        <v>15</v>
      </c>
      <c r="K134" s="578" t="str">
        <f t="shared" si="39"/>
        <v>#4413 PIERCE PUNCH</v>
      </c>
      <c r="L134" s="578" t="s">
        <v>15</v>
      </c>
      <c r="M134" s="578" t="s">
        <v>424</v>
      </c>
      <c r="N134" s="579" t="s">
        <v>15</v>
      </c>
      <c r="O134" s="578" t="s">
        <v>31</v>
      </c>
      <c r="P134" s="557" t="s">
        <v>15</v>
      </c>
      <c r="Q134" s="557" t="s">
        <v>15</v>
      </c>
      <c r="R134" s="581" t="str">
        <f>IFERROR(VLOOKUP(CONCATENATE(D134,"'",C134),'Monthly Forex'!A:D,4,0),"-")</f>
        <v>-</v>
      </c>
      <c r="S134" s="587">
        <v>8100</v>
      </c>
      <c r="T134" s="588" t="s">
        <v>15</v>
      </c>
      <c r="U134" s="583" t="s">
        <v>47</v>
      </c>
      <c r="V134" s="584" t="s">
        <v>49</v>
      </c>
      <c r="W134" s="585" t="s">
        <v>15</v>
      </c>
      <c r="X134" s="569" t="s">
        <v>15</v>
      </c>
      <c r="Y134" s="570" t="s">
        <v>15</v>
      </c>
      <c r="Z134" s="571" t="s">
        <v>15</v>
      </c>
      <c r="AA134" s="557" t="s">
        <v>1856</v>
      </c>
      <c r="AB134" s="139">
        <f t="shared" si="32"/>
        <v>42806</v>
      </c>
      <c r="AC134" s="134">
        <f t="shared" si="35"/>
        <v>42795</v>
      </c>
      <c r="AD134" s="135" t="str">
        <f t="shared" si="36"/>
        <v>-</v>
      </c>
      <c r="AE134" s="136" t="str">
        <f t="shared" si="37"/>
        <v>-</v>
      </c>
      <c r="AF134" s="137" t="s">
        <v>4551</v>
      </c>
      <c r="AG134" s="140" t="str">
        <f t="shared" si="40"/>
        <v>1</v>
      </c>
      <c r="AH134" s="141" t="str">
        <f t="shared" si="41"/>
        <v>-</v>
      </c>
      <c r="AI134" s="211" t="s">
        <v>15</v>
      </c>
      <c r="AJ134" s="443" t="s">
        <v>4592</v>
      </c>
      <c r="AK134" s="478" t="str">
        <f t="shared" si="42"/>
        <v>-</v>
      </c>
      <c r="AL134" s="516" t="str">
        <f t="shared" si="43"/>
        <v>-</v>
      </c>
      <c r="AM134" s="432" t="str">
        <f>_xlfn.IFNA(VLOOKUP(O134,Dropdown!$B:$G,6,0),"-")</f>
        <v>PEZA</v>
      </c>
      <c r="AN134" s="433">
        <f>_xlfn.IFNA(VLOOKUP(O134,Dropdown!$B:$H,7,0),"-")</f>
        <v>0.12</v>
      </c>
      <c r="AO134" s="434" t="str">
        <f t="shared" si="44"/>
        <v>PHP</v>
      </c>
      <c r="AP134" s="435">
        <f t="shared" si="45"/>
        <v>8100</v>
      </c>
      <c r="AQ134" s="436">
        <f t="shared" si="46"/>
        <v>9072</v>
      </c>
      <c r="AR134" s="247"/>
      <c r="AS134" s="465" t="s">
        <v>15</v>
      </c>
      <c r="AT134" s="247"/>
      <c r="AU134" s="454" t="str">
        <f t="shared" si="38"/>
        <v>-</v>
      </c>
    </row>
    <row r="135" spans="1:47" s="30" customFormat="1">
      <c r="A135" s="556">
        <v>132</v>
      </c>
      <c r="B135" s="557" t="s">
        <v>313</v>
      </c>
      <c r="C135" s="558" t="str">
        <f t="shared" si="33"/>
        <v>2017</v>
      </c>
      <c r="D135" s="558" t="str">
        <f t="shared" si="34"/>
        <v>Feb</v>
      </c>
      <c r="E135" s="586">
        <v>42776</v>
      </c>
      <c r="F135" s="557" t="s">
        <v>154</v>
      </c>
      <c r="G135" s="557">
        <v>30420</v>
      </c>
      <c r="H135" s="557">
        <v>70133</v>
      </c>
      <c r="I135" s="577" t="s">
        <v>508</v>
      </c>
      <c r="J135" s="577" t="s">
        <v>15</v>
      </c>
      <c r="K135" s="578" t="str">
        <f t="shared" si="39"/>
        <v>#8808 PIERCE PUNCH</v>
      </c>
      <c r="L135" s="578" t="s">
        <v>15</v>
      </c>
      <c r="M135" s="578" t="s">
        <v>425</v>
      </c>
      <c r="N135" s="579" t="s">
        <v>15</v>
      </c>
      <c r="O135" s="578" t="s">
        <v>31</v>
      </c>
      <c r="P135" s="557" t="s">
        <v>15</v>
      </c>
      <c r="Q135" s="557" t="s">
        <v>15</v>
      </c>
      <c r="R135" s="581" t="str">
        <f>IFERROR(VLOOKUP(CONCATENATE(D135,"'",C135),'Monthly Forex'!A:D,4,0),"-")</f>
        <v>-</v>
      </c>
      <c r="S135" s="587">
        <v>22500</v>
      </c>
      <c r="T135" s="588" t="s">
        <v>15</v>
      </c>
      <c r="U135" s="583" t="s">
        <v>47</v>
      </c>
      <c r="V135" s="584" t="s">
        <v>49</v>
      </c>
      <c r="W135" s="585" t="s">
        <v>15</v>
      </c>
      <c r="X135" s="569" t="s">
        <v>15</v>
      </c>
      <c r="Y135" s="570" t="s">
        <v>15</v>
      </c>
      <c r="Z135" s="571" t="s">
        <v>15</v>
      </c>
      <c r="AA135" s="557" t="s">
        <v>1856</v>
      </c>
      <c r="AB135" s="139">
        <f t="shared" si="32"/>
        <v>42806</v>
      </c>
      <c r="AC135" s="134">
        <f t="shared" si="35"/>
        <v>42795</v>
      </c>
      <c r="AD135" s="135" t="str">
        <f t="shared" si="36"/>
        <v>-</v>
      </c>
      <c r="AE135" s="136" t="str">
        <f t="shared" si="37"/>
        <v>-</v>
      </c>
      <c r="AF135" s="137" t="s">
        <v>4551</v>
      </c>
      <c r="AG135" s="140" t="str">
        <f t="shared" si="40"/>
        <v>1</v>
      </c>
      <c r="AH135" s="141" t="str">
        <f t="shared" si="41"/>
        <v>-</v>
      </c>
      <c r="AI135" s="211" t="s">
        <v>15</v>
      </c>
      <c r="AJ135" s="443" t="s">
        <v>4592</v>
      </c>
      <c r="AK135" s="478" t="str">
        <f t="shared" si="42"/>
        <v>-</v>
      </c>
      <c r="AL135" s="516" t="str">
        <f t="shared" si="43"/>
        <v>-</v>
      </c>
      <c r="AM135" s="432" t="str">
        <f>_xlfn.IFNA(VLOOKUP(O135,Dropdown!$B:$G,6,0),"-")</f>
        <v>PEZA</v>
      </c>
      <c r="AN135" s="433">
        <f>_xlfn.IFNA(VLOOKUP(O135,Dropdown!$B:$H,7,0),"-")</f>
        <v>0.12</v>
      </c>
      <c r="AO135" s="434" t="str">
        <f t="shared" si="44"/>
        <v>PHP</v>
      </c>
      <c r="AP135" s="435">
        <f t="shared" si="45"/>
        <v>22500</v>
      </c>
      <c r="AQ135" s="436">
        <f t="shared" si="46"/>
        <v>25200.000000000004</v>
      </c>
      <c r="AR135" s="247"/>
      <c r="AS135" s="465" t="s">
        <v>15</v>
      </c>
      <c r="AT135" s="247"/>
      <c r="AU135" s="454" t="str">
        <f t="shared" si="38"/>
        <v>-</v>
      </c>
    </row>
    <row r="136" spans="1:47" s="30" customFormat="1">
      <c r="A136" s="556">
        <v>133</v>
      </c>
      <c r="B136" s="557" t="s">
        <v>314</v>
      </c>
      <c r="C136" s="558" t="str">
        <f t="shared" si="33"/>
        <v>2017</v>
      </c>
      <c r="D136" s="558" t="str">
        <f t="shared" si="34"/>
        <v>Feb</v>
      </c>
      <c r="E136" s="586">
        <v>42776</v>
      </c>
      <c r="F136" s="557" t="s">
        <v>155</v>
      </c>
      <c r="G136" s="557">
        <v>30421</v>
      </c>
      <c r="H136" s="557">
        <v>70134</v>
      </c>
      <c r="I136" s="577" t="s">
        <v>508</v>
      </c>
      <c r="J136" s="577" t="s">
        <v>15</v>
      </c>
      <c r="K136" s="578" t="str">
        <f t="shared" si="39"/>
        <v>#8809 DIE INSERT</v>
      </c>
      <c r="L136" s="578" t="s">
        <v>15</v>
      </c>
      <c r="M136" s="578" t="s">
        <v>426</v>
      </c>
      <c r="N136" s="579" t="s">
        <v>15</v>
      </c>
      <c r="O136" s="578" t="s">
        <v>31</v>
      </c>
      <c r="P136" s="557" t="s">
        <v>15</v>
      </c>
      <c r="Q136" s="557" t="s">
        <v>15</v>
      </c>
      <c r="R136" s="581" t="str">
        <f>IFERROR(VLOOKUP(CONCATENATE(D136,"'",C136),'Monthly Forex'!A:D,4,0),"-")</f>
        <v>-</v>
      </c>
      <c r="S136" s="587">
        <v>11200</v>
      </c>
      <c r="T136" s="588" t="s">
        <v>15</v>
      </c>
      <c r="U136" s="583" t="s">
        <v>47</v>
      </c>
      <c r="V136" s="584" t="s">
        <v>49</v>
      </c>
      <c r="W136" s="585" t="s">
        <v>15</v>
      </c>
      <c r="X136" s="569" t="s">
        <v>15</v>
      </c>
      <c r="Y136" s="570" t="s">
        <v>15</v>
      </c>
      <c r="Z136" s="571" t="s">
        <v>15</v>
      </c>
      <c r="AA136" s="557" t="s">
        <v>1856</v>
      </c>
      <c r="AB136" s="139">
        <f t="shared" si="32"/>
        <v>42806</v>
      </c>
      <c r="AC136" s="134">
        <f t="shared" si="35"/>
        <v>42795</v>
      </c>
      <c r="AD136" s="135" t="str">
        <f t="shared" si="36"/>
        <v>-</v>
      </c>
      <c r="AE136" s="136" t="str">
        <f t="shared" si="37"/>
        <v>-</v>
      </c>
      <c r="AF136" s="137" t="s">
        <v>4551</v>
      </c>
      <c r="AG136" s="140" t="str">
        <f t="shared" si="40"/>
        <v>1</v>
      </c>
      <c r="AH136" s="141" t="str">
        <f t="shared" si="41"/>
        <v>-</v>
      </c>
      <c r="AI136" s="211" t="s">
        <v>15</v>
      </c>
      <c r="AJ136" s="443" t="s">
        <v>4592</v>
      </c>
      <c r="AK136" s="478" t="str">
        <f t="shared" si="42"/>
        <v>-</v>
      </c>
      <c r="AL136" s="516" t="str">
        <f t="shared" si="43"/>
        <v>-</v>
      </c>
      <c r="AM136" s="432" t="str">
        <f>_xlfn.IFNA(VLOOKUP(O136,Dropdown!$B:$G,6,0),"-")</f>
        <v>PEZA</v>
      </c>
      <c r="AN136" s="433">
        <f>_xlfn.IFNA(VLOOKUP(O136,Dropdown!$B:$H,7,0),"-")</f>
        <v>0.12</v>
      </c>
      <c r="AO136" s="434" t="str">
        <f t="shared" si="44"/>
        <v>PHP</v>
      </c>
      <c r="AP136" s="435">
        <f t="shared" si="45"/>
        <v>11200</v>
      </c>
      <c r="AQ136" s="436">
        <f t="shared" si="46"/>
        <v>12544.000000000002</v>
      </c>
      <c r="AR136" s="247"/>
      <c r="AS136" s="465" t="s">
        <v>15</v>
      </c>
      <c r="AT136" s="247"/>
      <c r="AU136" s="454" t="str">
        <f t="shared" si="38"/>
        <v>-</v>
      </c>
    </row>
    <row r="137" spans="1:47" s="30" customFormat="1">
      <c r="A137" s="556">
        <v>134</v>
      </c>
      <c r="B137" s="557" t="s">
        <v>315</v>
      </c>
      <c r="C137" s="558" t="str">
        <f t="shared" si="33"/>
        <v>2017</v>
      </c>
      <c r="D137" s="558" t="str">
        <f t="shared" si="34"/>
        <v>Feb</v>
      </c>
      <c r="E137" s="586">
        <v>42780</v>
      </c>
      <c r="F137" s="557" t="s">
        <v>156</v>
      </c>
      <c r="G137" s="557">
        <v>30422</v>
      </c>
      <c r="H137" s="557">
        <v>70135</v>
      </c>
      <c r="I137" s="577" t="s">
        <v>509</v>
      </c>
      <c r="J137" s="577" t="s">
        <v>15</v>
      </c>
      <c r="K137" s="578" t="str">
        <f t="shared" si="39"/>
        <v xml:space="preserve">HS01-377-0000 CORE PLATE </v>
      </c>
      <c r="L137" s="578" t="s">
        <v>15</v>
      </c>
      <c r="M137" s="578" t="s">
        <v>427</v>
      </c>
      <c r="N137" s="579" t="s">
        <v>15</v>
      </c>
      <c r="O137" s="578" t="s">
        <v>32</v>
      </c>
      <c r="P137" s="557" t="s">
        <v>15</v>
      </c>
      <c r="Q137" s="557" t="s">
        <v>15</v>
      </c>
      <c r="R137" s="581" t="str">
        <f>IFERROR(VLOOKUP(CONCATENATE(D137,"'",C137),'Monthly Forex'!A:D,4,0),"-")</f>
        <v>-</v>
      </c>
      <c r="S137" s="587">
        <v>25000</v>
      </c>
      <c r="T137" s="588" t="s">
        <v>15</v>
      </c>
      <c r="U137" s="583" t="s">
        <v>47</v>
      </c>
      <c r="V137" s="584" t="s">
        <v>49</v>
      </c>
      <c r="W137" s="585" t="s">
        <v>15</v>
      </c>
      <c r="X137" s="569" t="s">
        <v>2769</v>
      </c>
      <c r="Y137" s="570" t="s">
        <v>15</v>
      </c>
      <c r="Z137" s="571" t="s">
        <v>15</v>
      </c>
      <c r="AA137" s="557" t="s">
        <v>1856</v>
      </c>
      <c r="AB137" s="139">
        <f t="shared" si="32"/>
        <v>42810</v>
      </c>
      <c r="AC137" s="134">
        <f t="shared" si="35"/>
        <v>42795</v>
      </c>
      <c r="AD137" s="135" t="str">
        <f t="shared" si="36"/>
        <v>-</v>
      </c>
      <c r="AE137" s="136" t="str">
        <f t="shared" si="37"/>
        <v>-</v>
      </c>
      <c r="AF137" s="137" t="s">
        <v>4551</v>
      </c>
      <c r="AG137" s="140" t="str">
        <f t="shared" si="40"/>
        <v>1</v>
      </c>
      <c r="AH137" s="141" t="str">
        <f t="shared" si="41"/>
        <v>-</v>
      </c>
      <c r="AI137" s="211" t="s">
        <v>15</v>
      </c>
      <c r="AJ137" s="443" t="s">
        <v>4592</v>
      </c>
      <c r="AK137" s="478" t="str">
        <f t="shared" si="42"/>
        <v>-</v>
      </c>
      <c r="AL137" s="516" t="str">
        <f t="shared" si="43"/>
        <v>-</v>
      </c>
      <c r="AM137" s="432" t="str">
        <f>_xlfn.IFNA(VLOOKUP(O137,Dropdown!$B:$G,6,0),"-")</f>
        <v>PEZA</v>
      </c>
      <c r="AN137" s="433">
        <f>_xlfn.IFNA(VLOOKUP(O137,Dropdown!$B:$H,7,0),"-")</f>
        <v>0.12</v>
      </c>
      <c r="AO137" s="434" t="str">
        <f t="shared" si="44"/>
        <v>PHP</v>
      </c>
      <c r="AP137" s="435">
        <f t="shared" si="45"/>
        <v>25000</v>
      </c>
      <c r="AQ137" s="436">
        <f t="shared" si="46"/>
        <v>28000.000000000004</v>
      </c>
      <c r="AR137" s="247"/>
      <c r="AS137" s="465" t="s">
        <v>15</v>
      </c>
      <c r="AT137" s="247"/>
      <c r="AU137" s="454" t="str">
        <f t="shared" si="38"/>
        <v>-</v>
      </c>
    </row>
    <row r="138" spans="1:47" s="30" customFormat="1">
      <c r="A138" s="556">
        <v>135</v>
      </c>
      <c r="B138" s="557" t="s">
        <v>316</v>
      </c>
      <c r="C138" s="558" t="str">
        <f t="shared" si="33"/>
        <v>2017</v>
      </c>
      <c r="D138" s="558" t="str">
        <f t="shared" si="34"/>
        <v>Feb</v>
      </c>
      <c r="E138" s="586">
        <v>42782</v>
      </c>
      <c r="F138" s="557" t="s">
        <v>157</v>
      </c>
      <c r="G138" s="557">
        <v>30423</v>
      </c>
      <c r="H138" s="557">
        <v>70136</v>
      </c>
      <c r="I138" s="577" t="s">
        <v>491</v>
      </c>
      <c r="J138" s="577" t="s">
        <v>15</v>
      </c>
      <c r="K138" s="578" t="str">
        <f t="shared" si="39"/>
        <v>2311-35308-7-0700FR 104</v>
      </c>
      <c r="L138" s="578" t="s">
        <v>15</v>
      </c>
      <c r="M138" s="578" t="s">
        <v>428</v>
      </c>
      <c r="N138" s="579" t="s">
        <v>15</v>
      </c>
      <c r="O138" s="578" t="s">
        <v>38</v>
      </c>
      <c r="P138" s="557" t="s">
        <v>15</v>
      </c>
      <c r="Q138" s="557" t="s">
        <v>15</v>
      </c>
      <c r="R138" s="581" t="str">
        <f>IFERROR(VLOOKUP(CONCATENATE(D138,"'",C138),'Monthly Forex'!A:D,4,0),"-")</f>
        <v>-</v>
      </c>
      <c r="S138" s="564" t="s">
        <v>15</v>
      </c>
      <c r="T138" s="582">
        <v>1320</v>
      </c>
      <c r="U138" s="583" t="s">
        <v>47</v>
      </c>
      <c r="V138" s="584" t="s">
        <v>49</v>
      </c>
      <c r="W138" s="585" t="s">
        <v>15</v>
      </c>
      <c r="X138" s="569" t="s">
        <v>15</v>
      </c>
      <c r="Y138" s="570" t="s">
        <v>15</v>
      </c>
      <c r="Z138" s="571" t="s">
        <v>15</v>
      </c>
      <c r="AA138" s="557" t="s">
        <v>1856</v>
      </c>
      <c r="AB138" s="139">
        <f t="shared" si="32"/>
        <v>42812</v>
      </c>
      <c r="AC138" s="134">
        <f t="shared" si="35"/>
        <v>42795</v>
      </c>
      <c r="AD138" s="135" t="str">
        <f t="shared" si="36"/>
        <v>-</v>
      </c>
      <c r="AE138" s="136" t="str">
        <f t="shared" si="37"/>
        <v>-</v>
      </c>
      <c r="AF138" s="137" t="s">
        <v>4551</v>
      </c>
      <c r="AG138" s="140" t="str">
        <f t="shared" si="40"/>
        <v>1</v>
      </c>
      <c r="AH138" s="141" t="str">
        <f t="shared" si="41"/>
        <v>-</v>
      </c>
      <c r="AI138" s="211" t="s">
        <v>15</v>
      </c>
      <c r="AJ138" s="443" t="s">
        <v>4592</v>
      </c>
      <c r="AK138" s="478" t="str">
        <f t="shared" si="42"/>
        <v>-</v>
      </c>
      <c r="AL138" s="516" t="str">
        <f t="shared" si="43"/>
        <v>-</v>
      </c>
      <c r="AM138" s="432" t="str">
        <f>_xlfn.IFNA(VLOOKUP(O138,Dropdown!$B:$G,6,0),"-")</f>
        <v>PEZA</v>
      </c>
      <c r="AN138" s="433">
        <f>_xlfn.IFNA(VLOOKUP(O138,Dropdown!$B:$H,7,0),"-")</f>
        <v>0.12</v>
      </c>
      <c r="AO138" s="434" t="str">
        <f t="shared" si="44"/>
        <v>USD</v>
      </c>
      <c r="AP138" s="435">
        <f t="shared" si="45"/>
        <v>1320</v>
      </c>
      <c r="AQ138" s="436">
        <f t="shared" si="46"/>
        <v>1478.4</v>
      </c>
      <c r="AR138" s="247"/>
      <c r="AS138" s="465" t="s">
        <v>15</v>
      </c>
      <c r="AT138" s="247"/>
      <c r="AU138" s="454" t="str">
        <f t="shared" si="38"/>
        <v>-</v>
      </c>
    </row>
    <row r="139" spans="1:47" s="30" customFormat="1">
      <c r="A139" s="556">
        <v>136</v>
      </c>
      <c r="B139" s="557" t="s">
        <v>319</v>
      </c>
      <c r="C139" s="558" t="str">
        <f t="shared" si="33"/>
        <v>2017</v>
      </c>
      <c r="D139" s="558" t="str">
        <f t="shared" si="34"/>
        <v>Feb</v>
      </c>
      <c r="E139" s="586">
        <v>42783</v>
      </c>
      <c r="F139" s="557">
        <v>97171</v>
      </c>
      <c r="G139" s="557" t="s">
        <v>233</v>
      </c>
      <c r="H139" s="557">
        <v>70140</v>
      </c>
      <c r="I139" s="577" t="s">
        <v>510</v>
      </c>
      <c r="J139" s="577" t="s">
        <v>15</v>
      </c>
      <c r="K139" s="578" t="str">
        <f t="shared" si="39"/>
        <v xml:space="preserve">JNS-350 OB BLANK MOLD </v>
      </c>
      <c r="L139" s="578" t="s">
        <v>15</v>
      </c>
      <c r="M139" s="578" t="s">
        <v>431</v>
      </c>
      <c r="N139" s="579" t="s">
        <v>15</v>
      </c>
      <c r="O139" s="578" t="s">
        <v>34</v>
      </c>
      <c r="P139" s="557" t="s">
        <v>15</v>
      </c>
      <c r="Q139" s="557" t="s">
        <v>15</v>
      </c>
      <c r="R139" s="581" t="str">
        <f>IFERROR(VLOOKUP(CONCATENATE(D139,"'",C139),'Monthly Forex'!A:D,4,0),"-")</f>
        <v>-</v>
      </c>
      <c r="S139" s="564" t="s">
        <v>15</v>
      </c>
      <c r="T139" s="582">
        <v>4500</v>
      </c>
      <c r="U139" s="583" t="s">
        <v>47</v>
      </c>
      <c r="V139" s="584" t="s">
        <v>49</v>
      </c>
      <c r="W139" s="585" t="s">
        <v>15</v>
      </c>
      <c r="X139" s="569" t="s">
        <v>2769</v>
      </c>
      <c r="Y139" s="570" t="s">
        <v>15</v>
      </c>
      <c r="Z139" s="571" t="s">
        <v>15</v>
      </c>
      <c r="AA139" s="557" t="s">
        <v>1856</v>
      </c>
      <c r="AB139" s="139">
        <f t="shared" si="32"/>
        <v>42813</v>
      </c>
      <c r="AC139" s="134">
        <f t="shared" si="35"/>
        <v>42795</v>
      </c>
      <c r="AD139" s="135" t="str">
        <f t="shared" si="36"/>
        <v>-</v>
      </c>
      <c r="AE139" s="136" t="str">
        <f t="shared" si="37"/>
        <v>-</v>
      </c>
      <c r="AF139" s="137" t="s">
        <v>4551</v>
      </c>
      <c r="AG139" s="140" t="str">
        <f t="shared" si="40"/>
        <v>1</v>
      </c>
      <c r="AH139" s="141" t="str">
        <f t="shared" si="41"/>
        <v>-</v>
      </c>
      <c r="AI139" s="211" t="s">
        <v>15</v>
      </c>
      <c r="AJ139" s="443" t="s">
        <v>4592</v>
      </c>
      <c r="AK139" s="478" t="str">
        <f t="shared" si="42"/>
        <v>-</v>
      </c>
      <c r="AL139" s="516" t="str">
        <f t="shared" si="43"/>
        <v>-</v>
      </c>
      <c r="AM139" s="432" t="str">
        <f>_xlfn.IFNA(VLOOKUP(O139,Dropdown!$B:$G,6,0),"-")</f>
        <v>PEZA</v>
      </c>
      <c r="AN139" s="433">
        <f>_xlfn.IFNA(VLOOKUP(O139,Dropdown!$B:$H,7,0),"-")</f>
        <v>0.12</v>
      </c>
      <c r="AO139" s="434" t="str">
        <f t="shared" si="44"/>
        <v>USD</v>
      </c>
      <c r="AP139" s="435">
        <f t="shared" si="45"/>
        <v>4500</v>
      </c>
      <c r="AQ139" s="436">
        <f t="shared" si="46"/>
        <v>5040.0000000000009</v>
      </c>
      <c r="AR139" s="247"/>
      <c r="AS139" s="465" t="s">
        <v>15</v>
      </c>
      <c r="AT139" s="247"/>
      <c r="AU139" s="454" t="str">
        <f t="shared" si="38"/>
        <v>-</v>
      </c>
    </row>
    <row r="140" spans="1:47" s="30" customFormat="1">
      <c r="A140" s="556">
        <v>137</v>
      </c>
      <c r="B140" s="557" t="s">
        <v>319</v>
      </c>
      <c r="C140" s="558" t="str">
        <f t="shared" si="33"/>
        <v>2017</v>
      </c>
      <c r="D140" s="558" t="str">
        <f t="shared" si="34"/>
        <v>Feb</v>
      </c>
      <c r="E140" s="586">
        <v>42783</v>
      </c>
      <c r="F140" s="557" t="s">
        <v>160</v>
      </c>
      <c r="G140" s="557" t="s">
        <v>234</v>
      </c>
      <c r="H140" s="557">
        <v>70141</v>
      </c>
      <c r="I140" s="577" t="s">
        <v>15</v>
      </c>
      <c r="J140" s="577" t="s">
        <v>15</v>
      </c>
      <c r="K140" s="578" t="str">
        <f t="shared" si="39"/>
        <v xml:space="preserve">JNS-350 OB BLANK MOLD </v>
      </c>
      <c r="L140" s="578" t="s">
        <v>15</v>
      </c>
      <c r="M140" s="578" t="s">
        <v>431</v>
      </c>
      <c r="N140" s="579" t="s">
        <v>15</v>
      </c>
      <c r="O140" s="578" t="s">
        <v>34</v>
      </c>
      <c r="P140" s="557" t="s">
        <v>15</v>
      </c>
      <c r="Q140" s="557" t="s">
        <v>15</v>
      </c>
      <c r="R140" s="581" t="str">
        <f>IFERROR(VLOOKUP(CONCATENATE(D140,"'",C140),'Monthly Forex'!A:D,4,0),"-")</f>
        <v>-</v>
      </c>
      <c r="S140" s="564" t="s">
        <v>15</v>
      </c>
      <c r="T140" s="582" t="s">
        <v>15</v>
      </c>
      <c r="U140" s="583" t="s">
        <v>47</v>
      </c>
      <c r="V140" s="584" t="s">
        <v>49</v>
      </c>
      <c r="W140" s="585" t="s">
        <v>15</v>
      </c>
      <c r="X140" s="569" t="s">
        <v>2769</v>
      </c>
      <c r="Y140" s="570" t="s">
        <v>15</v>
      </c>
      <c r="Z140" s="571" t="s">
        <v>15</v>
      </c>
      <c r="AA140" s="557" t="s">
        <v>1856</v>
      </c>
      <c r="AB140" s="139">
        <f t="shared" si="32"/>
        <v>42813</v>
      </c>
      <c r="AC140" s="134">
        <f t="shared" si="35"/>
        <v>42795</v>
      </c>
      <c r="AD140" s="135" t="str">
        <f t="shared" si="36"/>
        <v>-</v>
      </c>
      <c r="AE140" s="136" t="str">
        <f t="shared" si="37"/>
        <v>-</v>
      </c>
      <c r="AF140" s="137" t="s">
        <v>4551</v>
      </c>
      <c r="AG140" s="140" t="str">
        <f t="shared" si="40"/>
        <v>1</v>
      </c>
      <c r="AH140" s="141" t="str">
        <f t="shared" si="41"/>
        <v>-</v>
      </c>
      <c r="AI140" s="211" t="s">
        <v>15</v>
      </c>
      <c r="AJ140" s="443" t="s">
        <v>4592</v>
      </c>
      <c r="AK140" s="478" t="str">
        <f t="shared" si="42"/>
        <v>-</v>
      </c>
      <c r="AL140" s="516" t="str">
        <f t="shared" si="43"/>
        <v>-</v>
      </c>
      <c r="AM140" s="432" t="str">
        <f>_xlfn.IFNA(VLOOKUP(O140,Dropdown!$B:$G,6,0),"-")</f>
        <v>PEZA</v>
      </c>
      <c r="AN140" s="433">
        <f>_xlfn.IFNA(VLOOKUP(O140,Dropdown!$B:$H,7,0),"-")</f>
        <v>0.12</v>
      </c>
      <c r="AO140" s="434" t="str">
        <f t="shared" si="44"/>
        <v>USD</v>
      </c>
      <c r="AP140" s="435" t="str">
        <f t="shared" si="45"/>
        <v>-</v>
      </c>
      <c r="AQ140" s="438" t="str">
        <f t="shared" si="46"/>
        <v>-</v>
      </c>
      <c r="AR140" s="452"/>
      <c r="AS140" s="465" t="s">
        <v>15</v>
      </c>
      <c r="AT140" s="452"/>
      <c r="AU140" s="454" t="str">
        <f t="shared" si="38"/>
        <v>-</v>
      </c>
    </row>
    <row r="141" spans="1:47" s="30" customFormat="1">
      <c r="A141" s="556">
        <v>138</v>
      </c>
      <c r="B141" s="557" t="s">
        <v>319</v>
      </c>
      <c r="C141" s="558" t="str">
        <f t="shared" si="33"/>
        <v>2017</v>
      </c>
      <c r="D141" s="558" t="str">
        <f t="shared" si="34"/>
        <v>Feb</v>
      </c>
      <c r="E141" s="586">
        <v>42783</v>
      </c>
      <c r="F141" s="557" t="s">
        <v>161</v>
      </c>
      <c r="G141" s="557" t="s">
        <v>235</v>
      </c>
      <c r="H141" s="557">
        <v>70142</v>
      </c>
      <c r="I141" s="577" t="s">
        <v>15</v>
      </c>
      <c r="J141" s="577" t="s">
        <v>15</v>
      </c>
      <c r="K141" s="578" t="str">
        <f t="shared" si="39"/>
        <v xml:space="preserve">JNS-350 OB BLANK MOLD </v>
      </c>
      <c r="L141" s="578" t="s">
        <v>15</v>
      </c>
      <c r="M141" s="578" t="s">
        <v>431</v>
      </c>
      <c r="N141" s="579" t="s">
        <v>15</v>
      </c>
      <c r="O141" s="578" t="s">
        <v>34</v>
      </c>
      <c r="P141" s="557" t="s">
        <v>15</v>
      </c>
      <c r="Q141" s="557" t="s">
        <v>15</v>
      </c>
      <c r="R141" s="581" t="str">
        <f>IFERROR(VLOOKUP(CONCATENATE(D141,"'",C141),'Monthly Forex'!A:D,4,0),"-")</f>
        <v>-</v>
      </c>
      <c r="S141" s="564" t="s">
        <v>15</v>
      </c>
      <c r="T141" s="582" t="s">
        <v>15</v>
      </c>
      <c r="U141" s="583" t="s">
        <v>47</v>
      </c>
      <c r="V141" s="584" t="s">
        <v>49</v>
      </c>
      <c r="W141" s="585" t="s">
        <v>15</v>
      </c>
      <c r="X141" s="569" t="s">
        <v>2769</v>
      </c>
      <c r="Y141" s="570" t="s">
        <v>15</v>
      </c>
      <c r="Z141" s="571" t="s">
        <v>15</v>
      </c>
      <c r="AA141" s="557" t="s">
        <v>1856</v>
      </c>
      <c r="AB141" s="139">
        <f t="shared" si="32"/>
        <v>42813</v>
      </c>
      <c r="AC141" s="134">
        <f t="shared" si="35"/>
        <v>42795</v>
      </c>
      <c r="AD141" s="135" t="str">
        <f t="shared" si="36"/>
        <v>-</v>
      </c>
      <c r="AE141" s="136" t="str">
        <f t="shared" si="37"/>
        <v>-</v>
      </c>
      <c r="AF141" s="137" t="s">
        <v>4551</v>
      </c>
      <c r="AG141" s="140" t="str">
        <f t="shared" si="40"/>
        <v>1</v>
      </c>
      <c r="AH141" s="141" t="str">
        <f t="shared" si="41"/>
        <v>-</v>
      </c>
      <c r="AI141" s="211" t="s">
        <v>15</v>
      </c>
      <c r="AJ141" s="443" t="s">
        <v>4592</v>
      </c>
      <c r="AK141" s="478" t="str">
        <f t="shared" si="42"/>
        <v>-</v>
      </c>
      <c r="AL141" s="516" t="str">
        <f t="shared" si="43"/>
        <v>-</v>
      </c>
      <c r="AM141" s="432" t="str">
        <f>_xlfn.IFNA(VLOOKUP(O141,Dropdown!$B:$G,6,0),"-")</f>
        <v>PEZA</v>
      </c>
      <c r="AN141" s="433">
        <f>_xlfn.IFNA(VLOOKUP(O141,Dropdown!$B:$H,7,0),"-")</f>
        <v>0.12</v>
      </c>
      <c r="AO141" s="434" t="str">
        <f t="shared" si="44"/>
        <v>USD</v>
      </c>
      <c r="AP141" s="435" t="str">
        <f t="shared" si="45"/>
        <v>-</v>
      </c>
      <c r="AQ141" s="438" t="str">
        <f t="shared" si="46"/>
        <v>-</v>
      </c>
      <c r="AR141" s="452"/>
      <c r="AS141" s="465" t="s">
        <v>15</v>
      </c>
      <c r="AT141" s="452"/>
      <c r="AU141" s="454" t="str">
        <f t="shared" si="38"/>
        <v>-</v>
      </c>
    </row>
    <row r="142" spans="1:47" s="30" customFormat="1">
      <c r="A142" s="556">
        <v>139</v>
      </c>
      <c r="B142" s="557" t="s">
        <v>320</v>
      </c>
      <c r="C142" s="558" t="str">
        <f t="shared" si="33"/>
        <v>2017</v>
      </c>
      <c r="D142" s="558" t="str">
        <f t="shared" si="34"/>
        <v>Feb</v>
      </c>
      <c r="E142" s="586">
        <v>42783</v>
      </c>
      <c r="F142" s="557" t="s">
        <v>162</v>
      </c>
      <c r="G142" s="557">
        <v>30427</v>
      </c>
      <c r="H142" s="557">
        <v>70143</v>
      </c>
      <c r="I142" s="577" t="s">
        <v>511</v>
      </c>
      <c r="J142" s="577" t="s">
        <v>15</v>
      </c>
      <c r="K142" s="578" t="str">
        <f t="shared" si="39"/>
        <v>JNL-600 IB DRAW MOLD</v>
      </c>
      <c r="L142" s="578" t="s">
        <v>15</v>
      </c>
      <c r="M142" s="578" t="s">
        <v>432</v>
      </c>
      <c r="N142" s="579" t="s">
        <v>15</v>
      </c>
      <c r="O142" s="578" t="s">
        <v>34</v>
      </c>
      <c r="P142" s="557" t="s">
        <v>15</v>
      </c>
      <c r="Q142" s="557" t="s">
        <v>15</v>
      </c>
      <c r="R142" s="581" t="str">
        <f>IFERROR(VLOOKUP(CONCATENATE(D142,"'",C142),'Monthly Forex'!A:D,4,0),"-")</f>
        <v>-</v>
      </c>
      <c r="S142" s="564" t="s">
        <v>15</v>
      </c>
      <c r="T142" s="582">
        <v>4000</v>
      </c>
      <c r="U142" s="583" t="s">
        <v>47</v>
      </c>
      <c r="V142" s="584" t="s">
        <v>49</v>
      </c>
      <c r="W142" s="585" t="s">
        <v>15</v>
      </c>
      <c r="X142" s="569" t="s">
        <v>2769</v>
      </c>
      <c r="Y142" s="570" t="s">
        <v>15</v>
      </c>
      <c r="Z142" s="571" t="s">
        <v>15</v>
      </c>
      <c r="AA142" s="557" t="s">
        <v>1856</v>
      </c>
      <c r="AB142" s="139">
        <f t="shared" si="32"/>
        <v>42813</v>
      </c>
      <c r="AC142" s="134">
        <f t="shared" si="35"/>
        <v>42795</v>
      </c>
      <c r="AD142" s="135" t="str">
        <f t="shared" si="36"/>
        <v>-</v>
      </c>
      <c r="AE142" s="136" t="str">
        <f t="shared" si="37"/>
        <v>-</v>
      </c>
      <c r="AF142" s="137" t="s">
        <v>4551</v>
      </c>
      <c r="AG142" s="140" t="str">
        <f t="shared" si="40"/>
        <v>1</v>
      </c>
      <c r="AH142" s="141" t="str">
        <f t="shared" si="41"/>
        <v>-</v>
      </c>
      <c r="AI142" s="211" t="s">
        <v>15</v>
      </c>
      <c r="AJ142" s="443" t="s">
        <v>4592</v>
      </c>
      <c r="AK142" s="478" t="str">
        <f t="shared" si="42"/>
        <v>-</v>
      </c>
      <c r="AL142" s="516" t="str">
        <f t="shared" si="43"/>
        <v>-</v>
      </c>
      <c r="AM142" s="432" t="str">
        <f>_xlfn.IFNA(VLOOKUP(O142,Dropdown!$B:$G,6,0),"-")</f>
        <v>PEZA</v>
      </c>
      <c r="AN142" s="433">
        <f>_xlfn.IFNA(VLOOKUP(O142,Dropdown!$B:$H,7,0),"-")</f>
        <v>0.12</v>
      </c>
      <c r="AO142" s="434" t="str">
        <f t="shared" si="44"/>
        <v>USD</v>
      </c>
      <c r="AP142" s="435">
        <f t="shared" si="45"/>
        <v>4000</v>
      </c>
      <c r="AQ142" s="436">
        <f t="shared" si="46"/>
        <v>4480</v>
      </c>
      <c r="AR142" s="247"/>
      <c r="AS142" s="465" t="s">
        <v>15</v>
      </c>
      <c r="AT142" s="247"/>
      <c r="AU142" s="454" t="str">
        <f t="shared" si="38"/>
        <v>-</v>
      </c>
    </row>
    <row r="143" spans="1:47" s="30" customFormat="1">
      <c r="A143" s="556">
        <v>140</v>
      </c>
      <c r="B143" s="557" t="s">
        <v>320</v>
      </c>
      <c r="C143" s="558" t="str">
        <f t="shared" si="33"/>
        <v>2017</v>
      </c>
      <c r="D143" s="558" t="str">
        <f t="shared" si="34"/>
        <v>Feb</v>
      </c>
      <c r="E143" s="586">
        <v>42783</v>
      </c>
      <c r="F143" s="557" t="s">
        <v>163</v>
      </c>
      <c r="G143" s="557" t="s">
        <v>236</v>
      </c>
      <c r="H143" s="557">
        <v>70145</v>
      </c>
      <c r="I143" s="577" t="s">
        <v>15</v>
      </c>
      <c r="J143" s="577" t="s">
        <v>15</v>
      </c>
      <c r="K143" s="578" t="str">
        <f t="shared" si="39"/>
        <v>JNL-600 IB DRAW MOLD</v>
      </c>
      <c r="L143" s="578" t="s">
        <v>15</v>
      </c>
      <c r="M143" s="578" t="s">
        <v>432</v>
      </c>
      <c r="N143" s="579" t="s">
        <v>15</v>
      </c>
      <c r="O143" s="578" t="s">
        <v>34</v>
      </c>
      <c r="P143" s="557" t="s">
        <v>15</v>
      </c>
      <c r="Q143" s="557" t="s">
        <v>15</v>
      </c>
      <c r="R143" s="581" t="str">
        <f>IFERROR(VLOOKUP(CONCATENATE(D143,"'",C143),'Monthly Forex'!A:D,4,0),"-")</f>
        <v>-</v>
      </c>
      <c r="S143" s="564" t="s">
        <v>15</v>
      </c>
      <c r="T143" s="582" t="s">
        <v>15</v>
      </c>
      <c r="U143" s="583" t="s">
        <v>47</v>
      </c>
      <c r="V143" s="584" t="s">
        <v>49</v>
      </c>
      <c r="W143" s="585" t="s">
        <v>15</v>
      </c>
      <c r="X143" s="569" t="s">
        <v>2769</v>
      </c>
      <c r="Y143" s="570" t="s">
        <v>15</v>
      </c>
      <c r="Z143" s="571" t="s">
        <v>15</v>
      </c>
      <c r="AA143" s="557" t="s">
        <v>1856</v>
      </c>
      <c r="AB143" s="139">
        <f t="shared" si="32"/>
        <v>42813</v>
      </c>
      <c r="AC143" s="134">
        <f t="shared" si="35"/>
        <v>42795</v>
      </c>
      <c r="AD143" s="135" t="str">
        <f t="shared" si="36"/>
        <v>-</v>
      </c>
      <c r="AE143" s="136" t="str">
        <f t="shared" si="37"/>
        <v>-</v>
      </c>
      <c r="AF143" s="137" t="s">
        <v>4551</v>
      </c>
      <c r="AG143" s="140" t="str">
        <f t="shared" si="40"/>
        <v>1</v>
      </c>
      <c r="AH143" s="141" t="str">
        <f t="shared" si="41"/>
        <v>-</v>
      </c>
      <c r="AI143" s="211" t="s">
        <v>15</v>
      </c>
      <c r="AJ143" s="443" t="s">
        <v>4592</v>
      </c>
      <c r="AK143" s="478" t="str">
        <f t="shared" si="42"/>
        <v>-</v>
      </c>
      <c r="AL143" s="516" t="str">
        <f t="shared" si="43"/>
        <v>-</v>
      </c>
      <c r="AM143" s="432" t="str">
        <f>_xlfn.IFNA(VLOOKUP(O143,Dropdown!$B:$G,6,0),"-")</f>
        <v>PEZA</v>
      </c>
      <c r="AN143" s="433">
        <f>_xlfn.IFNA(VLOOKUP(O143,Dropdown!$B:$H,7,0),"-")</f>
        <v>0.12</v>
      </c>
      <c r="AO143" s="434" t="str">
        <f t="shared" si="44"/>
        <v>USD</v>
      </c>
      <c r="AP143" s="435" t="str">
        <f t="shared" si="45"/>
        <v>-</v>
      </c>
      <c r="AQ143" s="438" t="str">
        <f t="shared" si="46"/>
        <v>-</v>
      </c>
      <c r="AR143" s="452"/>
      <c r="AS143" s="465" t="s">
        <v>15</v>
      </c>
      <c r="AT143" s="452"/>
      <c r="AU143" s="454" t="str">
        <f t="shared" si="38"/>
        <v>-</v>
      </c>
    </row>
    <row r="144" spans="1:47" s="30" customFormat="1">
      <c r="A144" s="556">
        <v>141</v>
      </c>
      <c r="B144" s="557" t="s">
        <v>320</v>
      </c>
      <c r="C144" s="558" t="str">
        <f t="shared" si="33"/>
        <v>2017</v>
      </c>
      <c r="D144" s="558" t="str">
        <f t="shared" si="34"/>
        <v>Feb</v>
      </c>
      <c r="E144" s="586">
        <v>42783</v>
      </c>
      <c r="F144" s="557" t="s">
        <v>164</v>
      </c>
      <c r="G144" s="557" t="s">
        <v>237</v>
      </c>
      <c r="H144" s="557">
        <v>70146</v>
      </c>
      <c r="I144" s="577" t="s">
        <v>15</v>
      </c>
      <c r="J144" s="577" t="s">
        <v>15</v>
      </c>
      <c r="K144" s="578" t="str">
        <f t="shared" si="39"/>
        <v>JNL-600 IB DRAW MOLD</v>
      </c>
      <c r="L144" s="578" t="s">
        <v>15</v>
      </c>
      <c r="M144" s="578" t="s">
        <v>432</v>
      </c>
      <c r="N144" s="579" t="s">
        <v>15</v>
      </c>
      <c r="O144" s="578" t="s">
        <v>34</v>
      </c>
      <c r="P144" s="557" t="s">
        <v>15</v>
      </c>
      <c r="Q144" s="557" t="s">
        <v>15</v>
      </c>
      <c r="R144" s="581" t="str">
        <f>IFERROR(VLOOKUP(CONCATENATE(D144,"'",C144),'Monthly Forex'!A:D,4,0),"-")</f>
        <v>-</v>
      </c>
      <c r="S144" s="564" t="s">
        <v>15</v>
      </c>
      <c r="T144" s="582" t="s">
        <v>15</v>
      </c>
      <c r="U144" s="583" t="s">
        <v>47</v>
      </c>
      <c r="V144" s="584" t="s">
        <v>49</v>
      </c>
      <c r="W144" s="585" t="s">
        <v>15</v>
      </c>
      <c r="X144" s="569" t="s">
        <v>2769</v>
      </c>
      <c r="Y144" s="570" t="s">
        <v>15</v>
      </c>
      <c r="Z144" s="571" t="s">
        <v>15</v>
      </c>
      <c r="AA144" s="557" t="s">
        <v>1856</v>
      </c>
      <c r="AB144" s="139">
        <f t="shared" si="32"/>
        <v>42813</v>
      </c>
      <c r="AC144" s="134">
        <f t="shared" si="35"/>
        <v>42795</v>
      </c>
      <c r="AD144" s="135" t="str">
        <f t="shared" si="36"/>
        <v>-</v>
      </c>
      <c r="AE144" s="136" t="str">
        <f t="shared" si="37"/>
        <v>-</v>
      </c>
      <c r="AF144" s="137" t="s">
        <v>4551</v>
      </c>
      <c r="AG144" s="140" t="str">
        <f t="shared" si="40"/>
        <v>1</v>
      </c>
      <c r="AH144" s="141" t="str">
        <f t="shared" si="41"/>
        <v>-</v>
      </c>
      <c r="AI144" s="211" t="s">
        <v>15</v>
      </c>
      <c r="AJ144" s="443" t="s">
        <v>4592</v>
      </c>
      <c r="AK144" s="478" t="str">
        <f t="shared" si="42"/>
        <v>-</v>
      </c>
      <c r="AL144" s="516" t="str">
        <f t="shared" si="43"/>
        <v>-</v>
      </c>
      <c r="AM144" s="432" t="str">
        <f>_xlfn.IFNA(VLOOKUP(O144,Dropdown!$B:$G,6,0),"-")</f>
        <v>PEZA</v>
      </c>
      <c r="AN144" s="433">
        <f>_xlfn.IFNA(VLOOKUP(O144,Dropdown!$B:$H,7,0),"-")</f>
        <v>0.12</v>
      </c>
      <c r="AO144" s="434" t="str">
        <f t="shared" si="44"/>
        <v>USD</v>
      </c>
      <c r="AP144" s="435" t="str">
        <f t="shared" si="45"/>
        <v>-</v>
      </c>
      <c r="AQ144" s="438" t="str">
        <f t="shared" si="46"/>
        <v>-</v>
      </c>
      <c r="AR144" s="452"/>
      <c r="AS144" s="465" t="s">
        <v>15</v>
      </c>
      <c r="AT144" s="452"/>
      <c r="AU144" s="454" t="str">
        <f t="shared" si="38"/>
        <v>-</v>
      </c>
    </row>
    <row r="145" spans="1:47" s="30" customFormat="1">
      <c r="A145" s="556">
        <v>142</v>
      </c>
      <c r="B145" s="557" t="s">
        <v>321</v>
      </c>
      <c r="C145" s="558" t="str">
        <f t="shared" si="33"/>
        <v>2017</v>
      </c>
      <c r="D145" s="558" t="str">
        <f t="shared" si="34"/>
        <v>Feb</v>
      </c>
      <c r="E145" s="586">
        <v>42783</v>
      </c>
      <c r="F145" s="557" t="s">
        <v>165</v>
      </c>
      <c r="G145" s="557">
        <v>30428</v>
      </c>
      <c r="H145" s="557">
        <v>70147</v>
      </c>
      <c r="I145" s="577" t="s">
        <v>511</v>
      </c>
      <c r="J145" s="577" t="s">
        <v>15</v>
      </c>
      <c r="K145" s="578" t="str">
        <f t="shared" si="39"/>
        <v>JNL-600 OB DRAW MOLD</v>
      </c>
      <c r="L145" s="578" t="s">
        <v>15</v>
      </c>
      <c r="M145" s="578" t="s">
        <v>433</v>
      </c>
      <c r="N145" s="579" t="s">
        <v>15</v>
      </c>
      <c r="O145" s="578" t="s">
        <v>34</v>
      </c>
      <c r="P145" s="557" t="s">
        <v>15</v>
      </c>
      <c r="Q145" s="557" t="s">
        <v>15</v>
      </c>
      <c r="R145" s="581" t="str">
        <f>IFERROR(VLOOKUP(CONCATENATE(D145,"'",C145),'Monthly Forex'!A:D,4,0),"-")</f>
        <v>-</v>
      </c>
      <c r="S145" s="564" t="s">
        <v>15</v>
      </c>
      <c r="T145" s="582">
        <v>7600</v>
      </c>
      <c r="U145" s="583" t="s">
        <v>47</v>
      </c>
      <c r="V145" s="584" t="s">
        <v>49</v>
      </c>
      <c r="W145" s="585" t="s">
        <v>15</v>
      </c>
      <c r="X145" s="569" t="s">
        <v>2769</v>
      </c>
      <c r="Y145" s="570" t="s">
        <v>15</v>
      </c>
      <c r="Z145" s="571" t="s">
        <v>15</v>
      </c>
      <c r="AA145" s="557" t="s">
        <v>1856</v>
      </c>
      <c r="AB145" s="139">
        <f t="shared" si="32"/>
        <v>42813</v>
      </c>
      <c r="AC145" s="134">
        <f t="shared" si="35"/>
        <v>42795</v>
      </c>
      <c r="AD145" s="135" t="str">
        <f t="shared" si="36"/>
        <v>-</v>
      </c>
      <c r="AE145" s="136" t="str">
        <f t="shared" si="37"/>
        <v>-</v>
      </c>
      <c r="AF145" s="137" t="s">
        <v>4551</v>
      </c>
      <c r="AG145" s="140" t="str">
        <f t="shared" si="40"/>
        <v>1</v>
      </c>
      <c r="AH145" s="141" t="str">
        <f t="shared" si="41"/>
        <v>-</v>
      </c>
      <c r="AI145" s="211" t="s">
        <v>15</v>
      </c>
      <c r="AJ145" s="443" t="s">
        <v>4592</v>
      </c>
      <c r="AK145" s="478" t="str">
        <f t="shared" si="42"/>
        <v>-</v>
      </c>
      <c r="AL145" s="516" t="str">
        <f t="shared" si="43"/>
        <v>-</v>
      </c>
      <c r="AM145" s="432" t="str">
        <f>_xlfn.IFNA(VLOOKUP(O145,Dropdown!$B:$G,6,0),"-")</f>
        <v>PEZA</v>
      </c>
      <c r="AN145" s="433">
        <f>_xlfn.IFNA(VLOOKUP(O145,Dropdown!$B:$H,7,0),"-")</f>
        <v>0.12</v>
      </c>
      <c r="AO145" s="434" t="str">
        <f t="shared" si="44"/>
        <v>USD</v>
      </c>
      <c r="AP145" s="435">
        <f t="shared" si="45"/>
        <v>7600</v>
      </c>
      <c r="AQ145" s="436">
        <f t="shared" si="46"/>
        <v>8512</v>
      </c>
      <c r="AR145" s="247"/>
      <c r="AS145" s="465" t="s">
        <v>15</v>
      </c>
      <c r="AT145" s="247"/>
      <c r="AU145" s="454" t="str">
        <f t="shared" si="38"/>
        <v>-</v>
      </c>
    </row>
    <row r="146" spans="1:47" s="30" customFormat="1">
      <c r="A146" s="556">
        <v>143</v>
      </c>
      <c r="B146" s="557" t="s">
        <v>321</v>
      </c>
      <c r="C146" s="558" t="str">
        <f t="shared" si="33"/>
        <v>2017</v>
      </c>
      <c r="D146" s="558" t="str">
        <f t="shared" si="34"/>
        <v>Feb</v>
      </c>
      <c r="E146" s="586">
        <v>42783</v>
      </c>
      <c r="F146" s="557" t="s">
        <v>166</v>
      </c>
      <c r="G146" s="557" t="s">
        <v>238</v>
      </c>
      <c r="H146" s="557">
        <v>70148</v>
      </c>
      <c r="I146" s="577" t="s">
        <v>15</v>
      </c>
      <c r="J146" s="577" t="s">
        <v>15</v>
      </c>
      <c r="K146" s="578" t="str">
        <f t="shared" si="39"/>
        <v>JNL-600 OB DRAW MOLD</v>
      </c>
      <c r="L146" s="578" t="s">
        <v>15</v>
      </c>
      <c r="M146" s="578" t="s">
        <v>433</v>
      </c>
      <c r="N146" s="579" t="s">
        <v>15</v>
      </c>
      <c r="O146" s="578" t="s">
        <v>34</v>
      </c>
      <c r="P146" s="557" t="s">
        <v>15</v>
      </c>
      <c r="Q146" s="557" t="s">
        <v>15</v>
      </c>
      <c r="R146" s="581" t="str">
        <f>IFERROR(VLOOKUP(CONCATENATE(D146,"'",C146),'Monthly Forex'!A:D,4,0),"-")</f>
        <v>-</v>
      </c>
      <c r="S146" s="564" t="s">
        <v>15</v>
      </c>
      <c r="T146" s="582" t="s">
        <v>15</v>
      </c>
      <c r="U146" s="583" t="s">
        <v>47</v>
      </c>
      <c r="V146" s="584" t="s">
        <v>49</v>
      </c>
      <c r="W146" s="585" t="s">
        <v>15</v>
      </c>
      <c r="X146" s="569" t="s">
        <v>2769</v>
      </c>
      <c r="Y146" s="570" t="s">
        <v>15</v>
      </c>
      <c r="Z146" s="571" t="s">
        <v>15</v>
      </c>
      <c r="AA146" s="557" t="s">
        <v>1856</v>
      </c>
      <c r="AB146" s="139">
        <f t="shared" si="32"/>
        <v>42813</v>
      </c>
      <c r="AC146" s="134">
        <f t="shared" si="35"/>
        <v>42795</v>
      </c>
      <c r="AD146" s="135" t="str">
        <f t="shared" si="36"/>
        <v>-</v>
      </c>
      <c r="AE146" s="136" t="str">
        <f t="shared" si="37"/>
        <v>-</v>
      </c>
      <c r="AF146" s="137" t="s">
        <v>4551</v>
      </c>
      <c r="AG146" s="140" t="str">
        <f t="shared" si="40"/>
        <v>1</v>
      </c>
      <c r="AH146" s="141" t="str">
        <f t="shared" si="41"/>
        <v>-</v>
      </c>
      <c r="AI146" s="211" t="s">
        <v>15</v>
      </c>
      <c r="AJ146" s="443" t="s">
        <v>4592</v>
      </c>
      <c r="AK146" s="478" t="str">
        <f t="shared" si="42"/>
        <v>-</v>
      </c>
      <c r="AL146" s="516" t="str">
        <f t="shared" si="43"/>
        <v>-</v>
      </c>
      <c r="AM146" s="432" t="str">
        <f>_xlfn.IFNA(VLOOKUP(O146,Dropdown!$B:$G,6,0),"-")</f>
        <v>PEZA</v>
      </c>
      <c r="AN146" s="433">
        <f>_xlfn.IFNA(VLOOKUP(O146,Dropdown!$B:$H,7,0),"-")</f>
        <v>0.12</v>
      </c>
      <c r="AO146" s="434" t="str">
        <f t="shared" si="44"/>
        <v>USD</v>
      </c>
      <c r="AP146" s="435" t="str">
        <f t="shared" si="45"/>
        <v>-</v>
      </c>
      <c r="AQ146" s="438" t="str">
        <f t="shared" si="46"/>
        <v>-</v>
      </c>
      <c r="AR146" s="452"/>
      <c r="AS146" s="465" t="s">
        <v>15</v>
      </c>
      <c r="AT146" s="452"/>
      <c r="AU146" s="454" t="str">
        <f t="shared" si="38"/>
        <v>-</v>
      </c>
    </row>
    <row r="147" spans="1:47" s="30" customFormat="1">
      <c r="A147" s="556">
        <v>144</v>
      </c>
      <c r="B147" s="557" t="s">
        <v>321</v>
      </c>
      <c r="C147" s="558" t="str">
        <f t="shared" si="33"/>
        <v>2017</v>
      </c>
      <c r="D147" s="558" t="str">
        <f t="shared" si="34"/>
        <v>Feb</v>
      </c>
      <c r="E147" s="586">
        <v>42783</v>
      </c>
      <c r="F147" s="557" t="s">
        <v>167</v>
      </c>
      <c r="G147" s="557" t="s">
        <v>239</v>
      </c>
      <c r="H147" s="557">
        <v>70149</v>
      </c>
      <c r="I147" s="577" t="s">
        <v>15</v>
      </c>
      <c r="J147" s="577" t="s">
        <v>15</v>
      </c>
      <c r="K147" s="578" t="str">
        <f t="shared" si="39"/>
        <v>JNL-600 OB DRAW MOLD</v>
      </c>
      <c r="L147" s="578" t="s">
        <v>15</v>
      </c>
      <c r="M147" s="578" t="s">
        <v>433</v>
      </c>
      <c r="N147" s="579" t="s">
        <v>15</v>
      </c>
      <c r="O147" s="578" t="s">
        <v>34</v>
      </c>
      <c r="P147" s="557" t="s">
        <v>15</v>
      </c>
      <c r="Q147" s="557" t="s">
        <v>15</v>
      </c>
      <c r="R147" s="581" t="str">
        <f>IFERROR(VLOOKUP(CONCATENATE(D147,"'",C147),'Monthly Forex'!A:D,4,0),"-")</f>
        <v>-</v>
      </c>
      <c r="S147" s="564" t="s">
        <v>15</v>
      </c>
      <c r="T147" s="582" t="s">
        <v>15</v>
      </c>
      <c r="U147" s="583" t="s">
        <v>47</v>
      </c>
      <c r="V147" s="584" t="s">
        <v>49</v>
      </c>
      <c r="W147" s="585" t="s">
        <v>15</v>
      </c>
      <c r="X147" s="569" t="s">
        <v>2769</v>
      </c>
      <c r="Y147" s="570" t="s">
        <v>15</v>
      </c>
      <c r="Z147" s="571" t="s">
        <v>15</v>
      </c>
      <c r="AA147" s="557" t="s">
        <v>1856</v>
      </c>
      <c r="AB147" s="139">
        <f t="shared" si="32"/>
        <v>42813</v>
      </c>
      <c r="AC147" s="134">
        <f t="shared" si="35"/>
        <v>42795</v>
      </c>
      <c r="AD147" s="135" t="str">
        <f t="shared" si="36"/>
        <v>-</v>
      </c>
      <c r="AE147" s="136" t="str">
        <f t="shared" si="37"/>
        <v>-</v>
      </c>
      <c r="AF147" s="137" t="s">
        <v>4551</v>
      </c>
      <c r="AG147" s="140" t="str">
        <f t="shared" si="40"/>
        <v>1</v>
      </c>
      <c r="AH147" s="141" t="str">
        <f t="shared" si="41"/>
        <v>-</v>
      </c>
      <c r="AI147" s="211" t="s">
        <v>15</v>
      </c>
      <c r="AJ147" s="443" t="s">
        <v>4592</v>
      </c>
      <c r="AK147" s="478" t="str">
        <f t="shared" si="42"/>
        <v>-</v>
      </c>
      <c r="AL147" s="516" t="str">
        <f t="shared" si="43"/>
        <v>-</v>
      </c>
      <c r="AM147" s="432" t="str">
        <f>_xlfn.IFNA(VLOOKUP(O147,Dropdown!$B:$G,6,0),"-")</f>
        <v>PEZA</v>
      </c>
      <c r="AN147" s="433">
        <f>_xlfn.IFNA(VLOOKUP(O147,Dropdown!$B:$H,7,0),"-")</f>
        <v>0.12</v>
      </c>
      <c r="AO147" s="434" t="str">
        <f t="shared" si="44"/>
        <v>USD</v>
      </c>
      <c r="AP147" s="435" t="str">
        <f t="shared" si="45"/>
        <v>-</v>
      </c>
      <c r="AQ147" s="438" t="str">
        <f t="shared" si="46"/>
        <v>-</v>
      </c>
      <c r="AR147" s="452"/>
      <c r="AS147" s="465" t="s">
        <v>15</v>
      </c>
      <c r="AT147" s="452"/>
      <c r="AU147" s="454" t="str">
        <f t="shared" si="38"/>
        <v>-</v>
      </c>
    </row>
    <row r="148" spans="1:47" s="30" customFormat="1">
      <c r="A148" s="556">
        <v>145</v>
      </c>
      <c r="B148" s="557" t="s">
        <v>322</v>
      </c>
      <c r="C148" s="558" t="str">
        <f t="shared" si="33"/>
        <v>2017</v>
      </c>
      <c r="D148" s="558" t="str">
        <f t="shared" si="34"/>
        <v>Feb</v>
      </c>
      <c r="E148" s="586">
        <v>42783</v>
      </c>
      <c r="F148" s="557" t="s">
        <v>168</v>
      </c>
      <c r="G148" s="557">
        <v>30429</v>
      </c>
      <c r="H148" s="557">
        <v>70150</v>
      </c>
      <c r="I148" s="577" t="s">
        <v>505</v>
      </c>
      <c r="J148" s="577" t="s">
        <v>15</v>
      </c>
      <c r="K148" s="578" t="str">
        <f t="shared" si="39"/>
        <v>JNL-500 IB VMP-000030</v>
      </c>
      <c r="L148" s="578" t="s">
        <v>15</v>
      </c>
      <c r="M148" s="578" t="s">
        <v>434</v>
      </c>
      <c r="N148" s="579" t="s">
        <v>15</v>
      </c>
      <c r="O148" s="578" t="s">
        <v>34</v>
      </c>
      <c r="P148" s="557" t="s">
        <v>15</v>
      </c>
      <c r="Q148" s="557" t="s">
        <v>15</v>
      </c>
      <c r="R148" s="581" t="str">
        <f>IFERROR(VLOOKUP(CONCATENATE(D148,"'",C148),'Monthly Forex'!A:D,4,0),"-")</f>
        <v>-</v>
      </c>
      <c r="S148" s="564" t="s">
        <v>15</v>
      </c>
      <c r="T148" s="582">
        <v>430</v>
      </c>
      <c r="U148" s="583" t="s">
        <v>47</v>
      </c>
      <c r="V148" s="584" t="s">
        <v>49</v>
      </c>
      <c r="W148" s="585" t="s">
        <v>15</v>
      </c>
      <c r="X148" s="569" t="s">
        <v>15</v>
      </c>
      <c r="Y148" s="570" t="s">
        <v>15</v>
      </c>
      <c r="Z148" s="571" t="s">
        <v>15</v>
      </c>
      <c r="AA148" s="557" t="s">
        <v>1856</v>
      </c>
      <c r="AB148" s="139">
        <f t="shared" si="32"/>
        <v>42813</v>
      </c>
      <c r="AC148" s="134">
        <f t="shared" si="35"/>
        <v>42795</v>
      </c>
      <c r="AD148" s="135" t="str">
        <f t="shared" si="36"/>
        <v>-</v>
      </c>
      <c r="AE148" s="136" t="str">
        <f t="shared" si="37"/>
        <v>-</v>
      </c>
      <c r="AF148" s="137" t="s">
        <v>4551</v>
      </c>
      <c r="AG148" s="140" t="str">
        <f t="shared" si="40"/>
        <v>1</v>
      </c>
      <c r="AH148" s="141" t="str">
        <f t="shared" si="41"/>
        <v>-</v>
      </c>
      <c r="AI148" s="211" t="s">
        <v>15</v>
      </c>
      <c r="AJ148" s="443" t="s">
        <v>4592</v>
      </c>
      <c r="AK148" s="478" t="str">
        <f t="shared" si="42"/>
        <v>-</v>
      </c>
      <c r="AL148" s="516" t="str">
        <f t="shared" si="43"/>
        <v>-</v>
      </c>
      <c r="AM148" s="432" t="str">
        <f>_xlfn.IFNA(VLOOKUP(O148,Dropdown!$B:$G,6,0),"-")</f>
        <v>PEZA</v>
      </c>
      <c r="AN148" s="433">
        <f>_xlfn.IFNA(VLOOKUP(O148,Dropdown!$B:$H,7,0),"-")</f>
        <v>0.12</v>
      </c>
      <c r="AO148" s="434" t="str">
        <f t="shared" si="44"/>
        <v>USD</v>
      </c>
      <c r="AP148" s="435">
        <f t="shared" si="45"/>
        <v>430</v>
      </c>
      <c r="AQ148" s="436">
        <f t="shared" si="46"/>
        <v>481.6</v>
      </c>
      <c r="AR148" s="247"/>
      <c r="AS148" s="465" t="s">
        <v>15</v>
      </c>
      <c r="AT148" s="247"/>
      <c r="AU148" s="454" t="str">
        <f t="shared" si="38"/>
        <v>-</v>
      </c>
    </row>
    <row r="149" spans="1:47" s="30" customFormat="1">
      <c r="A149" s="556">
        <v>146</v>
      </c>
      <c r="B149" s="557" t="s">
        <v>323</v>
      </c>
      <c r="C149" s="558" t="str">
        <f t="shared" si="33"/>
        <v>2017</v>
      </c>
      <c r="D149" s="558" t="str">
        <f t="shared" si="34"/>
        <v>Feb</v>
      </c>
      <c r="E149" s="586">
        <v>42783</v>
      </c>
      <c r="F149" s="557" t="s">
        <v>169</v>
      </c>
      <c r="G149" s="557">
        <v>30430</v>
      </c>
      <c r="H149" s="557">
        <v>70151</v>
      </c>
      <c r="I149" s="577" t="s">
        <v>505</v>
      </c>
      <c r="J149" s="577" t="s">
        <v>15</v>
      </c>
      <c r="K149" s="578" t="str">
        <f t="shared" si="39"/>
        <v>JNL-500 IB VMBP-000032</v>
      </c>
      <c r="L149" s="578" t="s">
        <v>15</v>
      </c>
      <c r="M149" s="578" t="s">
        <v>435</v>
      </c>
      <c r="N149" s="579" t="s">
        <v>15</v>
      </c>
      <c r="O149" s="578" t="s">
        <v>34</v>
      </c>
      <c r="P149" s="557" t="s">
        <v>15</v>
      </c>
      <c r="Q149" s="557" t="s">
        <v>15</v>
      </c>
      <c r="R149" s="581" t="str">
        <f>IFERROR(VLOOKUP(CONCATENATE(D149,"'",C149),'Monthly Forex'!A:D,4,0),"-")</f>
        <v>-</v>
      </c>
      <c r="S149" s="564" t="s">
        <v>15</v>
      </c>
      <c r="T149" s="582">
        <v>1300</v>
      </c>
      <c r="U149" s="583" t="s">
        <v>47</v>
      </c>
      <c r="V149" s="584" t="s">
        <v>49</v>
      </c>
      <c r="W149" s="585" t="s">
        <v>15</v>
      </c>
      <c r="X149" s="569" t="s">
        <v>15</v>
      </c>
      <c r="Y149" s="570" t="s">
        <v>15</v>
      </c>
      <c r="Z149" s="571" t="s">
        <v>15</v>
      </c>
      <c r="AA149" s="557" t="s">
        <v>1856</v>
      </c>
      <c r="AB149" s="139">
        <f t="shared" si="32"/>
        <v>42813</v>
      </c>
      <c r="AC149" s="134">
        <f t="shared" si="35"/>
        <v>42795</v>
      </c>
      <c r="AD149" s="135" t="str">
        <f t="shared" si="36"/>
        <v>-</v>
      </c>
      <c r="AE149" s="136" t="str">
        <f t="shared" si="37"/>
        <v>-</v>
      </c>
      <c r="AF149" s="137" t="s">
        <v>4551</v>
      </c>
      <c r="AG149" s="140" t="str">
        <f t="shared" si="40"/>
        <v>1</v>
      </c>
      <c r="AH149" s="141" t="str">
        <f t="shared" si="41"/>
        <v>-</v>
      </c>
      <c r="AI149" s="211" t="s">
        <v>15</v>
      </c>
      <c r="AJ149" s="443" t="s">
        <v>4592</v>
      </c>
      <c r="AK149" s="478" t="str">
        <f t="shared" si="42"/>
        <v>-</v>
      </c>
      <c r="AL149" s="516" t="str">
        <f t="shared" si="43"/>
        <v>-</v>
      </c>
      <c r="AM149" s="432" t="str">
        <f>_xlfn.IFNA(VLOOKUP(O149,Dropdown!$B:$G,6,0),"-")</f>
        <v>PEZA</v>
      </c>
      <c r="AN149" s="433">
        <f>_xlfn.IFNA(VLOOKUP(O149,Dropdown!$B:$H,7,0),"-")</f>
        <v>0.12</v>
      </c>
      <c r="AO149" s="434" t="str">
        <f t="shared" si="44"/>
        <v>USD</v>
      </c>
      <c r="AP149" s="435">
        <f t="shared" si="45"/>
        <v>1300</v>
      </c>
      <c r="AQ149" s="436">
        <f t="shared" si="46"/>
        <v>1456.0000000000002</v>
      </c>
      <c r="AR149" s="247"/>
      <c r="AS149" s="465" t="s">
        <v>15</v>
      </c>
      <c r="AT149" s="247"/>
      <c r="AU149" s="454" t="str">
        <f t="shared" si="38"/>
        <v>-</v>
      </c>
    </row>
    <row r="150" spans="1:47" s="30" customFormat="1">
      <c r="A150" s="556">
        <v>147</v>
      </c>
      <c r="B150" s="557" t="s">
        <v>324</v>
      </c>
      <c r="C150" s="558" t="str">
        <f t="shared" si="33"/>
        <v>2017</v>
      </c>
      <c r="D150" s="558" t="str">
        <f t="shared" si="34"/>
        <v>Feb</v>
      </c>
      <c r="E150" s="586">
        <v>42783</v>
      </c>
      <c r="F150" s="557" t="s">
        <v>170</v>
      </c>
      <c r="G150" s="557">
        <v>30431</v>
      </c>
      <c r="H150" s="557">
        <v>70152</v>
      </c>
      <c r="I150" s="577" t="s">
        <v>512</v>
      </c>
      <c r="J150" s="577" t="s">
        <v>15</v>
      </c>
      <c r="K150" s="578" t="str">
        <f t="shared" si="39"/>
        <v xml:space="preserve"> JNL600 IL DRAW LOWER DIE</v>
      </c>
      <c r="L150" s="578" t="s">
        <v>15</v>
      </c>
      <c r="M150" s="578" t="s">
        <v>436</v>
      </c>
      <c r="N150" s="579" t="s">
        <v>15</v>
      </c>
      <c r="O150" s="578" t="s">
        <v>34</v>
      </c>
      <c r="P150" s="557" t="s">
        <v>15</v>
      </c>
      <c r="Q150" s="557" t="s">
        <v>15</v>
      </c>
      <c r="R150" s="581" t="str">
        <f>IFERROR(VLOOKUP(CONCATENATE(D150,"'",C150),'Monthly Forex'!A:D,4,0),"-")</f>
        <v>-</v>
      </c>
      <c r="S150" s="564" t="s">
        <v>15</v>
      </c>
      <c r="T150" s="582">
        <v>150</v>
      </c>
      <c r="U150" s="583" t="s">
        <v>47</v>
      </c>
      <c r="V150" s="584" t="s">
        <v>49</v>
      </c>
      <c r="W150" s="585" t="s">
        <v>15</v>
      </c>
      <c r="X150" s="569" t="s">
        <v>15</v>
      </c>
      <c r="Y150" s="570" t="s">
        <v>15</v>
      </c>
      <c r="Z150" s="571" t="s">
        <v>15</v>
      </c>
      <c r="AA150" s="557" t="s">
        <v>1856</v>
      </c>
      <c r="AB150" s="139">
        <f t="shared" si="32"/>
        <v>42813</v>
      </c>
      <c r="AC150" s="134">
        <f t="shared" si="35"/>
        <v>42795</v>
      </c>
      <c r="AD150" s="135" t="str">
        <f t="shared" si="36"/>
        <v>-</v>
      </c>
      <c r="AE150" s="136" t="str">
        <f t="shared" si="37"/>
        <v>-</v>
      </c>
      <c r="AF150" s="137" t="s">
        <v>4551</v>
      </c>
      <c r="AG150" s="140" t="str">
        <f t="shared" si="40"/>
        <v>1</v>
      </c>
      <c r="AH150" s="141" t="str">
        <f t="shared" si="41"/>
        <v>-</v>
      </c>
      <c r="AI150" s="211" t="s">
        <v>15</v>
      </c>
      <c r="AJ150" s="443" t="s">
        <v>4592</v>
      </c>
      <c r="AK150" s="478" t="str">
        <f t="shared" si="42"/>
        <v>-</v>
      </c>
      <c r="AL150" s="516" t="str">
        <f t="shared" si="43"/>
        <v>-</v>
      </c>
      <c r="AM150" s="432" t="str">
        <f>_xlfn.IFNA(VLOOKUP(O150,Dropdown!$B:$G,6,0),"-")</f>
        <v>PEZA</v>
      </c>
      <c r="AN150" s="433">
        <f>_xlfn.IFNA(VLOOKUP(O150,Dropdown!$B:$H,7,0),"-")</f>
        <v>0.12</v>
      </c>
      <c r="AO150" s="434" t="str">
        <f t="shared" si="44"/>
        <v>USD</v>
      </c>
      <c r="AP150" s="435">
        <f t="shared" si="45"/>
        <v>150</v>
      </c>
      <c r="AQ150" s="436">
        <f t="shared" si="46"/>
        <v>168.00000000000003</v>
      </c>
      <c r="AR150" s="247"/>
      <c r="AS150" s="465" t="s">
        <v>15</v>
      </c>
      <c r="AT150" s="247"/>
      <c r="AU150" s="454" t="str">
        <f t="shared" si="38"/>
        <v>-</v>
      </c>
    </row>
    <row r="151" spans="1:47" s="30" customFormat="1">
      <c r="A151" s="556">
        <v>148</v>
      </c>
      <c r="B151" s="557" t="s">
        <v>317</v>
      </c>
      <c r="C151" s="558" t="str">
        <f t="shared" si="33"/>
        <v>2017</v>
      </c>
      <c r="D151" s="558" t="str">
        <f t="shared" si="34"/>
        <v>Feb</v>
      </c>
      <c r="E151" s="586">
        <v>42783</v>
      </c>
      <c r="F151" s="557" t="s">
        <v>158</v>
      </c>
      <c r="G151" s="557">
        <v>30424</v>
      </c>
      <c r="H151" s="557">
        <v>70137</v>
      </c>
      <c r="I151" s="577" t="s">
        <v>499</v>
      </c>
      <c r="J151" s="577" t="s">
        <v>15</v>
      </c>
      <c r="K151" s="578" t="str">
        <f t="shared" si="39"/>
        <v>#3359 SHOULDER PUNCH</v>
      </c>
      <c r="L151" s="578" t="s">
        <v>15</v>
      </c>
      <c r="M151" s="578" t="s">
        <v>429</v>
      </c>
      <c r="N151" s="579" t="s">
        <v>15</v>
      </c>
      <c r="O151" s="578" t="s">
        <v>31</v>
      </c>
      <c r="P151" s="557" t="s">
        <v>15</v>
      </c>
      <c r="Q151" s="557" t="s">
        <v>15</v>
      </c>
      <c r="R151" s="581" t="str">
        <f>IFERROR(VLOOKUP(CONCATENATE(D151,"'",C151),'Monthly Forex'!A:D,4,0),"-")</f>
        <v>-</v>
      </c>
      <c r="S151" s="587">
        <v>18000</v>
      </c>
      <c r="T151" s="588" t="s">
        <v>15</v>
      </c>
      <c r="U151" s="583" t="s">
        <v>47</v>
      </c>
      <c r="V151" s="584" t="s">
        <v>49</v>
      </c>
      <c r="W151" s="585" t="s">
        <v>15</v>
      </c>
      <c r="X151" s="569" t="s">
        <v>15</v>
      </c>
      <c r="Y151" s="570" t="s">
        <v>15</v>
      </c>
      <c r="Z151" s="571" t="s">
        <v>15</v>
      </c>
      <c r="AA151" s="557" t="s">
        <v>1856</v>
      </c>
      <c r="AB151" s="139">
        <f t="shared" si="32"/>
        <v>42813</v>
      </c>
      <c r="AC151" s="134">
        <f t="shared" si="35"/>
        <v>42795</v>
      </c>
      <c r="AD151" s="135" t="str">
        <f t="shared" si="36"/>
        <v>-</v>
      </c>
      <c r="AE151" s="136" t="str">
        <f t="shared" si="37"/>
        <v>-</v>
      </c>
      <c r="AF151" s="137" t="s">
        <v>4551</v>
      </c>
      <c r="AG151" s="140" t="str">
        <f t="shared" si="40"/>
        <v>1</v>
      </c>
      <c r="AH151" s="141" t="str">
        <f t="shared" si="41"/>
        <v>-</v>
      </c>
      <c r="AI151" s="211" t="s">
        <v>15</v>
      </c>
      <c r="AJ151" s="443" t="s">
        <v>4592</v>
      </c>
      <c r="AK151" s="478" t="str">
        <f t="shared" si="42"/>
        <v>-</v>
      </c>
      <c r="AL151" s="516" t="str">
        <f t="shared" si="43"/>
        <v>-</v>
      </c>
      <c r="AM151" s="432" t="str">
        <f>_xlfn.IFNA(VLOOKUP(O151,Dropdown!$B:$G,6,0),"-")</f>
        <v>PEZA</v>
      </c>
      <c r="AN151" s="433">
        <f>_xlfn.IFNA(VLOOKUP(O151,Dropdown!$B:$H,7,0),"-")</f>
        <v>0.12</v>
      </c>
      <c r="AO151" s="434" t="str">
        <f t="shared" si="44"/>
        <v>PHP</v>
      </c>
      <c r="AP151" s="435">
        <f t="shared" si="45"/>
        <v>18000</v>
      </c>
      <c r="AQ151" s="436">
        <f t="shared" si="46"/>
        <v>20160.000000000004</v>
      </c>
      <c r="AR151" s="247"/>
      <c r="AS151" s="465" t="s">
        <v>15</v>
      </c>
      <c r="AT151" s="247"/>
      <c r="AU151" s="454" t="str">
        <f t="shared" si="38"/>
        <v>-</v>
      </c>
    </row>
    <row r="152" spans="1:47" s="30" customFormat="1">
      <c r="A152" s="556">
        <v>149</v>
      </c>
      <c r="B152" s="557" t="s">
        <v>318</v>
      </c>
      <c r="C152" s="558" t="str">
        <f t="shared" si="33"/>
        <v>2017</v>
      </c>
      <c r="D152" s="558" t="str">
        <f t="shared" si="34"/>
        <v>Feb</v>
      </c>
      <c r="E152" s="586">
        <v>42783</v>
      </c>
      <c r="F152" s="557" t="s">
        <v>159</v>
      </c>
      <c r="G152" s="557">
        <v>30425</v>
      </c>
      <c r="H152" s="557">
        <v>70138</v>
      </c>
      <c r="I152" s="577" t="s">
        <v>499</v>
      </c>
      <c r="J152" s="577" t="s">
        <v>15</v>
      </c>
      <c r="K152" s="578" t="str">
        <f t="shared" si="39"/>
        <v xml:space="preserve"> #5561 SHOULDER PUNCH</v>
      </c>
      <c r="L152" s="578" t="s">
        <v>15</v>
      </c>
      <c r="M152" s="578" t="s">
        <v>430</v>
      </c>
      <c r="N152" s="579" t="s">
        <v>15</v>
      </c>
      <c r="O152" s="578" t="s">
        <v>31</v>
      </c>
      <c r="P152" s="557" t="s">
        <v>15</v>
      </c>
      <c r="Q152" s="557" t="s">
        <v>15</v>
      </c>
      <c r="R152" s="581" t="str">
        <f>IFERROR(VLOOKUP(CONCATENATE(D152,"'",C152),'Monthly Forex'!A:D,4,0),"-")</f>
        <v>-</v>
      </c>
      <c r="S152" s="587">
        <v>14000</v>
      </c>
      <c r="T152" s="588" t="s">
        <v>15</v>
      </c>
      <c r="U152" s="583" t="s">
        <v>47</v>
      </c>
      <c r="V152" s="584" t="s">
        <v>49</v>
      </c>
      <c r="W152" s="585" t="s">
        <v>15</v>
      </c>
      <c r="X152" s="569" t="s">
        <v>15</v>
      </c>
      <c r="Y152" s="570" t="s">
        <v>15</v>
      </c>
      <c r="Z152" s="571" t="s">
        <v>15</v>
      </c>
      <c r="AA152" s="557" t="s">
        <v>1856</v>
      </c>
      <c r="AB152" s="139">
        <f t="shared" si="32"/>
        <v>42813</v>
      </c>
      <c r="AC152" s="134">
        <f t="shared" si="35"/>
        <v>42795</v>
      </c>
      <c r="AD152" s="135" t="str">
        <f t="shared" si="36"/>
        <v>-</v>
      </c>
      <c r="AE152" s="136" t="str">
        <f t="shared" si="37"/>
        <v>-</v>
      </c>
      <c r="AF152" s="137" t="s">
        <v>4551</v>
      </c>
      <c r="AG152" s="140" t="str">
        <f t="shared" si="40"/>
        <v>1</v>
      </c>
      <c r="AH152" s="141" t="str">
        <f t="shared" si="41"/>
        <v>-</v>
      </c>
      <c r="AI152" s="211" t="s">
        <v>15</v>
      </c>
      <c r="AJ152" s="443" t="s">
        <v>4592</v>
      </c>
      <c r="AK152" s="478" t="str">
        <f t="shared" si="42"/>
        <v>-</v>
      </c>
      <c r="AL152" s="516" t="str">
        <f t="shared" si="43"/>
        <v>-</v>
      </c>
      <c r="AM152" s="432" t="str">
        <f>_xlfn.IFNA(VLOOKUP(O152,Dropdown!$B:$G,6,0),"-")</f>
        <v>PEZA</v>
      </c>
      <c r="AN152" s="433">
        <f>_xlfn.IFNA(VLOOKUP(O152,Dropdown!$B:$H,7,0),"-")</f>
        <v>0.12</v>
      </c>
      <c r="AO152" s="434" t="str">
        <f t="shared" si="44"/>
        <v>PHP</v>
      </c>
      <c r="AP152" s="435">
        <f t="shared" si="45"/>
        <v>14000</v>
      </c>
      <c r="AQ152" s="436">
        <f t="shared" si="46"/>
        <v>15680.000000000002</v>
      </c>
      <c r="AR152" s="247"/>
      <c r="AS152" s="465" t="s">
        <v>15</v>
      </c>
      <c r="AT152" s="247"/>
      <c r="AU152" s="454" t="str">
        <f t="shared" si="38"/>
        <v>-</v>
      </c>
    </row>
    <row r="153" spans="1:47" s="30" customFormat="1">
      <c r="A153" s="556">
        <v>150</v>
      </c>
      <c r="B153" s="557" t="s">
        <v>325</v>
      </c>
      <c r="C153" s="558" t="str">
        <f t="shared" si="33"/>
        <v>2017</v>
      </c>
      <c r="D153" s="558" t="str">
        <f t="shared" si="34"/>
        <v>Feb</v>
      </c>
      <c r="E153" s="586">
        <v>42786</v>
      </c>
      <c r="F153" s="557" t="s">
        <v>171</v>
      </c>
      <c r="G153" s="557">
        <v>30433</v>
      </c>
      <c r="H153" s="557">
        <v>70349</v>
      </c>
      <c r="I153" s="577" t="s">
        <v>484</v>
      </c>
      <c r="J153" s="577" t="s">
        <v>15</v>
      </c>
      <c r="K153" s="578" t="str">
        <f t="shared" si="39"/>
        <v>BASE OF LOWER MODIF</v>
      </c>
      <c r="L153" s="578" t="s">
        <v>15</v>
      </c>
      <c r="M153" s="578" t="s">
        <v>437</v>
      </c>
      <c r="N153" s="579" t="s">
        <v>15</v>
      </c>
      <c r="O153" s="578" t="s">
        <v>34</v>
      </c>
      <c r="P153" s="557" t="s">
        <v>15</v>
      </c>
      <c r="Q153" s="557" t="s">
        <v>15</v>
      </c>
      <c r="R153" s="581" t="str">
        <f>IFERROR(VLOOKUP(CONCATENATE(D153,"'",C153),'Monthly Forex'!A:D,4,0),"-")</f>
        <v>-</v>
      </c>
      <c r="S153" s="564" t="s">
        <v>15</v>
      </c>
      <c r="T153" s="582">
        <v>130</v>
      </c>
      <c r="U153" s="583" t="s">
        <v>47</v>
      </c>
      <c r="V153" s="584" t="s">
        <v>49</v>
      </c>
      <c r="W153" s="585" t="s">
        <v>15</v>
      </c>
      <c r="X153" s="569" t="s">
        <v>15</v>
      </c>
      <c r="Y153" s="570" t="s">
        <v>15</v>
      </c>
      <c r="Z153" s="571" t="s">
        <v>15</v>
      </c>
      <c r="AA153" s="557" t="s">
        <v>1856</v>
      </c>
      <c r="AB153" s="139">
        <f t="shared" si="32"/>
        <v>42816</v>
      </c>
      <c r="AC153" s="134">
        <f t="shared" si="35"/>
        <v>42795</v>
      </c>
      <c r="AD153" s="135" t="str">
        <f t="shared" si="36"/>
        <v>-</v>
      </c>
      <c r="AE153" s="136" t="str">
        <f t="shared" si="37"/>
        <v>-</v>
      </c>
      <c r="AF153" s="137" t="s">
        <v>4551</v>
      </c>
      <c r="AG153" s="140" t="str">
        <f t="shared" si="40"/>
        <v>1</v>
      </c>
      <c r="AH153" s="141" t="str">
        <f t="shared" si="41"/>
        <v>-</v>
      </c>
      <c r="AI153" s="211" t="s">
        <v>15</v>
      </c>
      <c r="AJ153" s="443" t="s">
        <v>4592</v>
      </c>
      <c r="AK153" s="478" t="str">
        <f t="shared" si="42"/>
        <v>-</v>
      </c>
      <c r="AL153" s="516" t="str">
        <f t="shared" si="43"/>
        <v>-</v>
      </c>
      <c r="AM153" s="432" t="str">
        <f>_xlfn.IFNA(VLOOKUP(O153,Dropdown!$B:$G,6,0),"-")</f>
        <v>PEZA</v>
      </c>
      <c r="AN153" s="433">
        <f>_xlfn.IFNA(VLOOKUP(O153,Dropdown!$B:$H,7,0),"-")</f>
        <v>0.12</v>
      </c>
      <c r="AO153" s="434" t="str">
        <f t="shared" si="44"/>
        <v>USD</v>
      </c>
      <c r="AP153" s="435">
        <f t="shared" si="45"/>
        <v>130</v>
      </c>
      <c r="AQ153" s="436">
        <f t="shared" si="46"/>
        <v>145.60000000000002</v>
      </c>
      <c r="AR153" s="247"/>
      <c r="AS153" s="465" t="s">
        <v>15</v>
      </c>
      <c r="AT153" s="247"/>
      <c r="AU153" s="454" t="str">
        <f t="shared" si="38"/>
        <v>-</v>
      </c>
    </row>
    <row r="154" spans="1:47" s="30" customFormat="1">
      <c r="A154" s="556">
        <v>151</v>
      </c>
      <c r="B154" s="557" t="s">
        <v>326</v>
      </c>
      <c r="C154" s="558" t="str">
        <f t="shared" si="33"/>
        <v>2017</v>
      </c>
      <c r="D154" s="558" t="str">
        <f t="shared" si="34"/>
        <v>Feb</v>
      </c>
      <c r="E154" s="586">
        <v>42786</v>
      </c>
      <c r="F154" s="557" t="s">
        <v>172</v>
      </c>
      <c r="G154" s="557">
        <v>30434</v>
      </c>
      <c r="H154" s="557">
        <v>70350</v>
      </c>
      <c r="I154" s="577" t="s">
        <v>484</v>
      </c>
      <c r="J154" s="577" t="s">
        <v>15</v>
      </c>
      <c r="K154" s="578" t="str">
        <f t="shared" si="39"/>
        <v>LOWER DIE (S50C NEW)</v>
      </c>
      <c r="L154" s="578" t="s">
        <v>15</v>
      </c>
      <c r="M154" s="578" t="s">
        <v>438</v>
      </c>
      <c r="N154" s="579" t="s">
        <v>15</v>
      </c>
      <c r="O154" s="578" t="s">
        <v>34</v>
      </c>
      <c r="P154" s="557" t="s">
        <v>15</v>
      </c>
      <c r="Q154" s="557" t="s">
        <v>15</v>
      </c>
      <c r="R154" s="581" t="str">
        <f>IFERROR(VLOOKUP(CONCATENATE(D154,"'",C154),'Monthly Forex'!A:D,4,0),"-")</f>
        <v>-</v>
      </c>
      <c r="S154" s="564" t="s">
        <v>15</v>
      </c>
      <c r="T154" s="582">
        <v>135</v>
      </c>
      <c r="U154" s="583" t="s">
        <v>47</v>
      </c>
      <c r="V154" s="584" t="s">
        <v>49</v>
      </c>
      <c r="W154" s="585" t="s">
        <v>15</v>
      </c>
      <c r="X154" s="569" t="s">
        <v>15</v>
      </c>
      <c r="Y154" s="570" t="s">
        <v>15</v>
      </c>
      <c r="Z154" s="571" t="s">
        <v>15</v>
      </c>
      <c r="AA154" s="557" t="s">
        <v>1856</v>
      </c>
      <c r="AB154" s="139">
        <f t="shared" si="32"/>
        <v>42816</v>
      </c>
      <c r="AC154" s="134">
        <f t="shared" si="35"/>
        <v>42795</v>
      </c>
      <c r="AD154" s="135" t="str">
        <f t="shared" si="36"/>
        <v>-</v>
      </c>
      <c r="AE154" s="136" t="str">
        <f t="shared" si="37"/>
        <v>-</v>
      </c>
      <c r="AF154" s="137" t="s">
        <v>4551</v>
      </c>
      <c r="AG154" s="140" t="str">
        <f t="shared" si="40"/>
        <v>1</v>
      </c>
      <c r="AH154" s="141" t="str">
        <f t="shared" si="41"/>
        <v>-</v>
      </c>
      <c r="AI154" s="211" t="s">
        <v>15</v>
      </c>
      <c r="AJ154" s="443" t="s">
        <v>4592</v>
      </c>
      <c r="AK154" s="478" t="str">
        <f t="shared" si="42"/>
        <v>-</v>
      </c>
      <c r="AL154" s="516" t="str">
        <f t="shared" si="43"/>
        <v>-</v>
      </c>
      <c r="AM154" s="432" t="str">
        <f>_xlfn.IFNA(VLOOKUP(O154,Dropdown!$B:$G,6,0),"-")</f>
        <v>PEZA</v>
      </c>
      <c r="AN154" s="433">
        <f>_xlfn.IFNA(VLOOKUP(O154,Dropdown!$B:$H,7,0),"-")</f>
        <v>0.12</v>
      </c>
      <c r="AO154" s="434" t="str">
        <f t="shared" si="44"/>
        <v>USD</v>
      </c>
      <c r="AP154" s="435">
        <f t="shared" si="45"/>
        <v>135</v>
      </c>
      <c r="AQ154" s="436">
        <f t="shared" si="46"/>
        <v>151.20000000000002</v>
      </c>
      <c r="AR154" s="247"/>
      <c r="AS154" s="465" t="s">
        <v>15</v>
      </c>
      <c r="AT154" s="247"/>
      <c r="AU154" s="454" t="str">
        <f t="shared" si="38"/>
        <v>-</v>
      </c>
    </row>
    <row r="155" spans="1:47" s="30" customFormat="1">
      <c r="A155" s="556">
        <v>152</v>
      </c>
      <c r="B155" s="557" t="s">
        <v>327</v>
      </c>
      <c r="C155" s="558" t="str">
        <f t="shared" si="33"/>
        <v>2017</v>
      </c>
      <c r="D155" s="558" t="str">
        <f t="shared" si="34"/>
        <v>Feb</v>
      </c>
      <c r="E155" s="586">
        <v>42786</v>
      </c>
      <c r="F155" s="557" t="s">
        <v>173</v>
      </c>
      <c r="G155" s="557">
        <v>30435</v>
      </c>
      <c r="H155" s="557">
        <v>70351</v>
      </c>
      <c r="I155" s="577" t="s">
        <v>484</v>
      </c>
      <c r="J155" s="577" t="s">
        <v>15</v>
      </c>
      <c r="K155" s="578" t="str">
        <f t="shared" si="39"/>
        <v>UPPER DIE (S50C NEW)</v>
      </c>
      <c r="L155" s="578" t="s">
        <v>15</v>
      </c>
      <c r="M155" s="578" t="s">
        <v>439</v>
      </c>
      <c r="N155" s="579" t="s">
        <v>15</v>
      </c>
      <c r="O155" s="578" t="s">
        <v>34</v>
      </c>
      <c r="P155" s="557" t="s">
        <v>15</v>
      </c>
      <c r="Q155" s="557" t="s">
        <v>15</v>
      </c>
      <c r="R155" s="581" t="str">
        <f>IFERROR(VLOOKUP(CONCATENATE(D155,"'",C155),'Monthly Forex'!A:D,4,0),"-")</f>
        <v>-</v>
      </c>
      <c r="S155" s="564" t="s">
        <v>15</v>
      </c>
      <c r="T155" s="582">
        <v>145</v>
      </c>
      <c r="U155" s="583" t="s">
        <v>47</v>
      </c>
      <c r="V155" s="584" t="s">
        <v>49</v>
      </c>
      <c r="W155" s="585" t="s">
        <v>15</v>
      </c>
      <c r="X155" s="569" t="s">
        <v>15</v>
      </c>
      <c r="Y155" s="570" t="s">
        <v>15</v>
      </c>
      <c r="Z155" s="571" t="s">
        <v>15</v>
      </c>
      <c r="AA155" s="557" t="s">
        <v>1856</v>
      </c>
      <c r="AB155" s="139">
        <f t="shared" si="32"/>
        <v>42816</v>
      </c>
      <c r="AC155" s="134">
        <f t="shared" si="35"/>
        <v>42795</v>
      </c>
      <c r="AD155" s="135" t="str">
        <f t="shared" si="36"/>
        <v>-</v>
      </c>
      <c r="AE155" s="136" t="str">
        <f t="shared" si="37"/>
        <v>-</v>
      </c>
      <c r="AF155" s="137" t="s">
        <v>4551</v>
      </c>
      <c r="AG155" s="140" t="str">
        <f t="shared" si="40"/>
        <v>1</v>
      </c>
      <c r="AH155" s="141" t="str">
        <f t="shared" si="41"/>
        <v>-</v>
      </c>
      <c r="AI155" s="211" t="s">
        <v>15</v>
      </c>
      <c r="AJ155" s="443" t="s">
        <v>4592</v>
      </c>
      <c r="AK155" s="478" t="str">
        <f t="shared" si="42"/>
        <v>-</v>
      </c>
      <c r="AL155" s="516" t="str">
        <f t="shared" si="43"/>
        <v>-</v>
      </c>
      <c r="AM155" s="432" t="str">
        <f>_xlfn.IFNA(VLOOKUP(O155,Dropdown!$B:$G,6,0),"-")</f>
        <v>PEZA</v>
      </c>
      <c r="AN155" s="433">
        <f>_xlfn.IFNA(VLOOKUP(O155,Dropdown!$B:$H,7,0),"-")</f>
        <v>0.12</v>
      </c>
      <c r="AO155" s="434" t="str">
        <f t="shared" si="44"/>
        <v>USD</v>
      </c>
      <c r="AP155" s="435">
        <f t="shared" si="45"/>
        <v>145</v>
      </c>
      <c r="AQ155" s="436">
        <f t="shared" si="46"/>
        <v>162.4</v>
      </c>
      <c r="AR155" s="247"/>
      <c r="AS155" s="465" t="s">
        <v>15</v>
      </c>
      <c r="AT155" s="247"/>
      <c r="AU155" s="454" t="str">
        <f t="shared" si="38"/>
        <v>-</v>
      </c>
    </row>
    <row r="156" spans="1:47" s="30" customFormat="1">
      <c r="A156" s="556">
        <v>153</v>
      </c>
      <c r="B156" s="557" t="s">
        <v>328</v>
      </c>
      <c r="C156" s="558" t="str">
        <f t="shared" si="33"/>
        <v>2017</v>
      </c>
      <c r="D156" s="558" t="str">
        <f t="shared" si="34"/>
        <v>Feb</v>
      </c>
      <c r="E156" s="586">
        <v>42788</v>
      </c>
      <c r="F156" s="557" t="s">
        <v>174</v>
      </c>
      <c r="G156" s="557">
        <v>30436</v>
      </c>
      <c r="H156" s="557">
        <v>70352</v>
      </c>
      <c r="I156" s="577" t="s">
        <v>485</v>
      </c>
      <c r="J156" s="577" t="s">
        <v>15</v>
      </c>
      <c r="K156" s="578" t="str">
        <f t="shared" si="39"/>
        <v>#1123 MARKING PUNCH</v>
      </c>
      <c r="L156" s="578" t="s">
        <v>15</v>
      </c>
      <c r="M156" s="578" t="s">
        <v>440</v>
      </c>
      <c r="N156" s="579" t="s">
        <v>15</v>
      </c>
      <c r="O156" s="578" t="s">
        <v>31</v>
      </c>
      <c r="P156" s="557" t="s">
        <v>15</v>
      </c>
      <c r="Q156" s="557" t="s">
        <v>15</v>
      </c>
      <c r="R156" s="581" t="str">
        <f>IFERROR(VLOOKUP(CONCATENATE(D156,"'",C156),'Monthly Forex'!A:D,4,0),"-")</f>
        <v>-</v>
      </c>
      <c r="S156" s="564" t="s">
        <v>15</v>
      </c>
      <c r="T156" s="582">
        <v>12500</v>
      </c>
      <c r="U156" s="583" t="s">
        <v>47</v>
      </c>
      <c r="V156" s="584" t="s">
        <v>49</v>
      </c>
      <c r="W156" s="585" t="s">
        <v>15</v>
      </c>
      <c r="X156" s="569" t="s">
        <v>2769</v>
      </c>
      <c r="Y156" s="570" t="s">
        <v>15</v>
      </c>
      <c r="Z156" s="571" t="s">
        <v>15</v>
      </c>
      <c r="AA156" s="557" t="s">
        <v>1856</v>
      </c>
      <c r="AB156" s="139">
        <f t="shared" si="32"/>
        <v>42818</v>
      </c>
      <c r="AC156" s="134">
        <f t="shared" si="35"/>
        <v>42795</v>
      </c>
      <c r="AD156" s="135" t="str">
        <f t="shared" si="36"/>
        <v>-</v>
      </c>
      <c r="AE156" s="136" t="str">
        <f t="shared" si="37"/>
        <v>-</v>
      </c>
      <c r="AF156" s="137" t="s">
        <v>4551</v>
      </c>
      <c r="AG156" s="140" t="str">
        <f t="shared" si="40"/>
        <v>1</v>
      </c>
      <c r="AH156" s="141" t="str">
        <f t="shared" si="41"/>
        <v>-</v>
      </c>
      <c r="AI156" s="211" t="s">
        <v>15</v>
      </c>
      <c r="AJ156" s="443" t="s">
        <v>4592</v>
      </c>
      <c r="AK156" s="478" t="str">
        <f t="shared" si="42"/>
        <v>-</v>
      </c>
      <c r="AL156" s="516" t="str">
        <f t="shared" si="43"/>
        <v>-</v>
      </c>
      <c r="AM156" s="432" t="str">
        <f>_xlfn.IFNA(VLOOKUP(O156,Dropdown!$B:$G,6,0),"-")</f>
        <v>PEZA</v>
      </c>
      <c r="AN156" s="433">
        <f>_xlfn.IFNA(VLOOKUP(O156,Dropdown!$B:$H,7,0),"-")</f>
        <v>0.12</v>
      </c>
      <c r="AO156" s="434" t="str">
        <f t="shared" si="44"/>
        <v>USD</v>
      </c>
      <c r="AP156" s="435">
        <f t="shared" si="45"/>
        <v>12500</v>
      </c>
      <c r="AQ156" s="436">
        <f t="shared" si="46"/>
        <v>14000.000000000002</v>
      </c>
      <c r="AR156" s="247"/>
      <c r="AS156" s="465" t="s">
        <v>15</v>
      </c>
      <c r="AT156" s="247"/>
      <c r="AU156" s="454" t="str">
        <f t="shared" si="38"/>
        <v>-</v>
      </c>
    </row>
    <row r="157" spans="1:47" s="30" customFormat="1">
      <c r="A157" s="556">
        <v>154</v>
      </c>
      <c r="B157" s="557" t="s">
        <v>329</v>
      </c>
      <c r="C157" s="558" t="str">
        <f t="shared" si="33"/>
        <v>2017</v>
      </c>
      <c r="D157" s="558" t="str">
        <f t="shared" si="34"/>
        <v>Feb</v>
      </c>
      <c r="E157" s="586">
        <v>42789</v>
      </c>
      <c r="F157" s="557" t="s">
        <v>175</v>
      </c>
      <c r="G157" s="557">
        <v>30437</v>
      </c>
      <c r="H157" s="557">
        <v>70353</v>
      </c>
      <c r="I157" s="577" t="s">
        <v>486</v>
      </c>
      <c r="J157" s="577" t="s">
        <v>15</v>
      </c>
      <c r="K157" s="578" t="str">
        <f t="shared" si="39"/>
        <v>JNL750 OL 2ND LOWER DIE</v>
      </c>
      <c r="L157" s="578" t="s">
        <v>15</v>
      </c>
      <c r="M157" s="578" t="s">
        <v>441</v>
      </c>
      <c r="N157" s="579" t="s">
        <v>15</v>
      </c>
      <c r="O157" s="578" t="s">
        <v>34</v>
      </c>
      <c r="P157" s="557" t="s">
        <v>15</v>
      </c>
      <c r="Q157" s="557" t="s">
        <v>15</v>
      </c>
      <c r="R157" s="581" t="str">
        <f>IFERROR(VLOOKUP(CONCATENATE(D157,"'",C157),'Monthly Forex'!A:D,4,0),"-")</f>
        <v>-</v>
      </c>
      <c r="S157" s="564" t="s">
        <v>15</v>
      </c>
      <c r="T157" s="582">
        <v>180</v>
      </c>
      <c r="U157" s="583" t="s">
        <v>47</v>
      </c>
      <c r="V157" s="584" t="s">
        <v>49</v>
      </c>
      <c r="W157" s="585" t="s">
        <v>15</v>
      </c>
      <c r="X157" s="569" t="s">
        <v>15</v>
      </c>
      <c r="Y157" s="570" t="s">
        <v>15</v>
      </c>
      <c r="Z157" s="571" t="s">
        <v>15</v>
      </c>
      <c r="AA157" s="557" t="s">
        <v>1856</v>
      </c>
      <c r="AB157" s="139">
        <f t="shared" si="32"/>
        <v>42819</v>
      </c>
      <c r="AC157" s="134">
        <f t="shared" si="35"/>
        <v>42795</v>
      </c>
      <c r="AD157" s="135" t="str">
        <f t="shared" si="36"/>
        <v>-</v>
      </c>
      <c r="AE157" s="136" t="str">
        <f t="shared" si="37"/>
        <v>-</v>
      </c>
      <c r="AF157" s="137" t="s">
        <v>4551</v>
      </c>
      <c r="AG157" s="140" t="str">
        <f t="shared" si="40"/>
        <v>1</v>
      </c>
      <c r="AH157" s="141" t="str">
        <f t="shared" si="41"/>
        <v>-</v>
      </c>
      <c r="AI157" s="211" t="s">
        <v>15</v>
      </c>
      <c r="AJ157" s="443" t="s">
        <v>4592</v>
      </c>
      <c r="AK157" s="478" t="str">
        <f t="shared" si="42"/>
        <v>-</v>
      </c>
      <c r="AL157" s="516" t="str">
        <f t="shared" si="43"/>
        <v>-</v>
      </c>
      <c r="AM157" s="432" t="str">
        <f>_xlfn.IFNA(VLOOKUP(O157,Dropdown!$B:$G,6,0),"-")</f>
        <v>PEZA</v>
      </c>
      <c r="AN157" s="433">
        <f>_xlfn.IFNA(VLOOKUP(O157,Dropdown!$B:$H,7,0),"-")</f>
        <v>0.12</v>
      </c>
      <c r="AO157" s="434" t="str">
        <f t="shared" si="44"/>
        <v>USD</v>
      </c>
      <c r="AP157" s="435">
        <f t="shared" si="45"/>
        <v>180</v>
      </c>
      <c r="AQ157" s="436">
        <f t="shared" si="46"/>
        <v>201.60000000000002</v>
      </c>
      <c r="AR157" s="247"/>
      <c r="AS157" s="465" t="s">
        <v>15</v>
      </c>
      <c r="AT157" s="247"/>
      <c r="AU157" s="454" t="str">
        <f t="shared" si="38"/>
        <v>-</v>
      </c>
    </row>
    <row r="158" spans="1:47" s="30" customFormat="1">
      <c r="A158" s="556">
        <v>155</v>
      </c>
      <c r="B158" s="557" t="s">
        <v>330</v>
      </c>
      <c r="C158" s="558" t="str">
        <f t="shared" si="33"/>
        <v>2017</v>
      </c>
      <c r="D158" s="558" t="str">
        <f t="shared" si="34"/>
        <v>Feb</v>
      </c>
      <c r="E158" s="586">
        <v>42789</v>
      </c>
      <c r="F158" s="557" t="s">
        <v>176</v>
      </c>
      <c r="G158" s="557">
        <v>30438</v>
      </c>
      <c r="H158" s="557">
        <v>70354</v>
      </c>
      <c r="I158" s="577" t="s">
        <v>486</v>
      </c>
      <c r="J158" s="577" t="s">
        <v>15</v>
      </c>
      <c r="K158" s="578" t="str">
        <f t="shared" si="39"/>
        <v>JNL750 OL BODY SPINNING</v>
      </c>
      <c r="L158" s="578" t="s">
        <v>15</v>
      </c>
      <c r="M158" s="578" t="s">
        <v>442</v>
      </c>
      <c r="N158" s="579" t="s">
        <v>15</v>
      </c>
      <c r="O158" s="578" t="s">
        <v>34</v>
      </c>
      <c r="P158" s="557" t="s">
        <v>15</v>
      </c>
      <c r="Q158" s="557" t="s">
        <v>15</v>
      </c>
      <c r="R158" s="581" t="str">
        <f>IFERROR(VLOOKUP(CONCATENATE(D158,"'",C158),'Monthly Forex'!A:D,4,0),"-")</f>
        <v>-</v>
      </c>
      <c r="S158" s="564" t="s">
        <v>15</v>
      </c>
      <c r="T158" s="582">
        <v>180</v>
      </c>
      <c r="U158" s="583" t="s">
        <v>47</v>
      </c>
      <c r="V158" s="584" t="s">
        <v>49</v>
      </c>
      <c r="W158" s="585" t="s">
        <v>15</v>
      </c>
      <c r="X158" s="569" t="s">
        <v>15</v>
      </c>
      <c r="Y158" s="570" t="s">
        <v>15</v>
      </c>
      <c r="Z158" s="571" t="s">
        <v>15</v>
      </c>
      <c r="AA158" s="557" t="s">
        <v>1856</v>
      </c>
      <c r="AB158" s="139">
        <f t="shared" si="32"/>
        <v>42819</v>
      </c>
      <c r="AC158" s="134">
        <f t="shared" si="35"/>
        <v>42795</v>
      </c>
      <c r="AD158" s="135" t="str">
        <f t="shared" si="36"/>
        <v>-</v>
      </c>
      <c r="AE158" s="136" t="str">
        <f t="shared" si="37"/>
        <v>-</v>
      </c>
      <c r="AF158" s="137" t="s">
        <v>4551</v>
      </c>
      <c r="AG158" s="140" t="str">
        <f t="shared" si="40"/>
        <v>1</v>
      </c>
      <c r="AH158" s="141" t="str">
        <f t="shared" si="41"/>
        <v>-</v>
      </c>
      <c r="AI158" s="211" t="s">
        <v>15</v>
      </c>
      <c r="AJ158" s="443" t="s">
        <v>4592</v>
      </c>
      <c r="AK158" s="478" t="str">
        <f t="shared" si="42"/>
        <v>-</v>
      </c>
      <c r="AL158" s="516" t="str">
        <f t="shared" si="43"/>
        <v>-</v>
      </c>
      <c r="AM158" s="432" t="str">
        <f>_xlfn.IFNA(VLOOKUP(O158,Dropdown!$B:$G,6,0),"-")</f>
        <v>PEZA</v>
      </c>
      <c r="AN158" s="433">
        <f>_xlfn.IFNA(VLOOKUP(O158,Dropdown!$B:$H,7,0),"-")</f>
        <v>0.12</v>
      </c>
      <c r="AO158" s="434" t="str">
        <f t="shared" si="44"/>
        <v>USD</v>
      </c>
      <c r="AP158" s="435">
        <f t="shared" si="45"/>
        <v>180</v>
      </c>
      <c r="AQ158" s="436">
        <f t="shared" si="46"/>
        <v>201.60000000000002</v>
      </c>
      <c r="AR158" s="247"/>
      <c r="AS158" s="465" t="s">
        <v>15</v>
      </c>
      <c r="AT158" s="247"/>
      <c r="AU158" s="454" t="str">
        <f t="shared" si="38"/>
        <v>-</v>
      </c>
    </row>
    <row r="159" spans="1:47" s="30" customFormat="1">
      <c r="A159" s="556">
        <v>156</v>
      </c>
      <c r="B159" s="557" t="s">
        <v>331</v>
      </c>
      <c r="C159" s="558" t="str">
        <f t="shared" si="33"/>
        <v>2017</v>
      </c>
      <c r="D159" s="558" t="str">
        <f t="shared" si="34"/>
        <v>Feb</v>
      </c>
      <c r="E159" s="586">
        <v>42789</v>
      </c>
      <c r="F159" s="557" t="s">
        <v>177</v>
      </c>
      <c r="G159" s="557">
        <v>30439</v>
      </c>
      <c r="H159" s="557">
        <v>70355</v>
      </c>
      <c r="I159" s="577" t="s">
        <v>486</v>
      </c>
      <c r="J159" s="577" t="s">
        <v>15</v>
      </c>
      <c r="K159" s="578" t="str">
        <f t="shared" si="39"/>
        <v>JNL750 IL NECKING LOWER</v>
      </c>
      <c r="L159" s="578" t="s">
        <v>15</v>
      </c>
      <c r="M159" s="578" t="s">
        <v>443</v>
      </c>
      <c r="N159" s="579" t="s">
        <v>15</v>
      </c>
      <c r="O159" s="578" t="s">
        <v>34</v>
      </c>
      <c r="P159" s="557" t="s">
        <v>15</v>
      </c>
      <c r="Q159" s="557" t="s">
        <v>15</v>
      </c>
      <c r="R159" s="581" t="str">
        <f>IFERROR(VLOOKUP(CONCATENATE(D159,"'",C159),'Monthly Forex'!A:D,4,0),"-")</f>
        <v>-</v>
      </c>
      <c r="S159" s="564" t="s">
        <v>15</v>
      </c>
      <c r="T159" s="582">
        <v>145</v>
      </c>
      <c r="U159" s="583" t="s">
        <v>47</v>
      </c>
      <c r="V159" s="584" t="s">
        <v>49</v>
      </c>
      <c r="W159" s="585" t="s">
        <v>15</v>
      </c>
      <c r="X159" s="569" t="s">
        <v>15</v>
      </c>
      <c r="Y159" s="570" t="s">
        <v>15</v>
      </c>
      <c r="Z159" s="571" t="s">
        <v>15</v>
      </c>
      <c r="AA159" s="557" t="s">
        <v>1856</v>
      </c>
      <c r="AB159" s="139">
        <f t="shared" si="32"/>
        <v>42819</v>
      </c>
      <c r="AC159" s="134">
        <f t="shared" si="35"/>
        <v>42795</v>
      </c>
      <c r="AD159" s="135" t="str">
        <f t="shared" si="36"/>
        <v>-</v>
      </c>
      <c r="AE159" s="136" t="str">
        <f t="shared" si="37"/>
        <v>-</v>
      </c>
      <c r="AF159" s="137" t="s">
        <v>4551</v>
      </c>
      <c r="AG159" s="140" t="str">
        <f t="shared" si="40"/>
        <v>1</v>
      </c>
      <c r="AH159" s="141" t="str">
        <f t="shared" si="41"/>
        <v>-</v>
      </c>
      <c r="AI159" s="211" t="s">
        <v>15</v>
      </c>
      <c r="AJ159" s="443" t="s">
        <v>4592</v>
      </c>
      <c r="AK159" s="478" t="str">
        <f t="shared" si="42"/>
        <v>-</v>
      </c>
      <c r="AL159" s="516" t="str">
        <f t="shared" si="43"/>
        <v>-</v>
      </c>
      <c r="AM159" s="432" t="str">
        <f>_xlfn.IFNA(VLOOKUP(O159,Dropdown!$B:$G,6,0),"-")</f>
        <v>PEZA</v>
      </c>
      <c r="AN159" s="433">
        <f>_xlfn.IFNA(VLOOKUP(O159,Dropdown!$B:$H,7,0),"-")</f>
        <v>0.12</v>
      </c>
      <c r="AO159" s="434" t="str">
        <f t="shared" si="44"/>
        <v>USD</v>
      </c>
      <c r="AP159" s="435">
        <f t="shared" si="45"/>
        <v>145</v>
      </c>
      <c r="AQ159" s="436">
        <f t="shared" si="46"/>
        <v>162.4</v>
      </c>
      <c r="AR159" s="247"/>
      <c r="AS159" s="465" t="s">
        <v>15</v>
      </c>
      <c r="AT159" s="247"/>
      <c r="AU159" s="454" t="str">
        <f t="shared" si="38"/>
        <v>-</v>
      </c>
    </row>
    <row r="160" spans="1:47" s="30" customFormat="1">
      <c r="A160" s="556">
        <v>157</v>
      </c>
      <c r="B160" s="557" t="s">
        <v>332</v>
      </c>
      <c r="C160" s="558" t="str">
        <f t="shared" si="33"/>
        <v>2017</v>
      </c>
      <c r="D160" s="558" t="str">
        <f t="shared" si="34"/>
        <v>Feb</v>
      </c>
      <c r="E160" s="586">
        <v>42789</v>
      </c>
      <c r="F160" s="557" t="s">
        <v>178</v>
      </c>
      <c r="G160" s="557">
        <v>30440</v>
      </c>
      <c r="H160" s="557">
        <v>70528</v>
      </c>
      <c r="I160" s="577" t="s">
        <v>486</v>
      </c>
      <c r="J160" s="577" t="s">
        <v>15</v>
      </c>
      <c r="K160" s="578" t="str">
        <f t="shared" si="39"/>
        <v>JNL750 IL BODY SPINNING</v>
      </c>
      <c r="L160" s="578" t="s">
        <v>15</v>
      </c>
      <c r="M160" s="578" t="s">
        <v>444</v>
      </c>
      <c r="N160" s="579" t="s">
        <v>15</v>
      </c>
      <c r="O160" s="578" t="s">
        <v>34</v>
      </c>
      <c r="P160" s="557" t="s">
        <v>15</v>
      </c>
      <c r="Q160" s="557" t="s">
        <v>15</v>
      </c>
      <c r="R160" s="581" t="str">
        <f>IFERROR(VLOOKUP(CONCATENATE(D160,"'",C160),'Monthly Forex'!A:D,4,0),"-")</f>
        <v>-</v>
      </c>
      <c r="S160" s="564" t="s">
        <v>15</v>
      </c>
      <c r="T160" s="582">
        <v>180</v>
      </c>
      <c r="U160" s="583" t="s">
        <v>47</v>
      </c>
      <c r="V160" s="584" t="s">
        <v>49</v>
      </c>
      <c r="W160" s="585" t="s">
        <v>15</v>
      </c>
      <c r="X160" s="569" t="s">
        <v>15</v>
      </c>
      <c r="Y160" s="570" t="s">
        <v>15</v>
      </c>
      <c r="Z160" s="571" t="s">
        <v>15</v>
      </c>
      <c r="AA160" s="557" t="s">
        <v>1856</v>
      </c>
      <c r="AB160" s="139">
        <f t="shared" si="32"/>
        <v>42819</v>
      </c>
      <c r="AC160" s="134">
        <f t="shared" si="35"/>
        <v>42795</v>
      </c>
      <c r="AD160" s="135" t="str">
        <f t="shared" si="36"/>
        <v>-</v>
      </c>
      <c r="AE160" s="136" t="str">
        <f t="shared" si="37"/>
        <v>-</v>
      </c>
      <c r="AF160" s="137" t="s">
        <v>4551</v>
      </c>
      <c r="AG160" s="140" t="str">
        <f t="shared" si="40"/>
        <v>1</v>
      </c>
      <c r="AH160" s="141" t="str">
        <f t="shared" si="41"/>
        <v>-</v>
      </c>
      <c r="AI160" s="211" t="s">
        <v>15</v>
      </c>
      <c r="AJ160" s="443" t="s">
        <v>4592</v>
      </c>
      <c r="AK160" s="478" t="str">
        <f t="shared" si="42"/>
        <v>-</v>
      </c>
      <c r="AL160" s="516" t="str">
        <f t="shared" si="43"/>
        <v>-</v>
      </c>
      <c r="AM160" s="432" t="str">
        <f>_xlfn.IFNA(VLOOKUP(O160,Dropdown!$B:$G,6,0),"-")</f>
        <v>PEZA</v>
      </c>
      <c r="AN160" s="433">
        <f>_xlfn.IFNA(VLOOKUP(O160,Dropdown!$B:$H,7,0),"-")</f>
        <v>0.12</v>
      </c>
      <c r="AO160" s="434" t="str">
        <f t="shared" si="44"/>
        <v>USD</v>
      </c>
      <c r="AP160" s="435">
        <f t="shared" si="45"/>
        <v>180</v>
      </c>
      <c r="AQ160" s="436">
        <f t="shared" si="46"/>
        <v>201.60000000000002</v>
      </c>
      <c r="AR160" s="247"/>
      <c r="AS160" s="465" t="s">
        <v>15</v>
      </c>
      <c r="AT160" s="247"/>
      <c r="AU160" s="454" t="str">
        <f t="shared" si="38"/>
        <v>-</v>
      </c>
    </row>
    <row r="161" spans="1:47" s="30" customFormat="1">
      <c r="A161" s="556">
        <v>158</v>
      </c>
      <c r="B161" s="557" t="s">
        <v>333</v>
      </c>
      <c r="C161" s="558" t="str">
        <f t="shared" si="33"/>
        <v>2017</v>
      </c>
      <c r="D161" s="558" t="str">
        <f t="shared" si="34"/>
        <v>Feb</v>
      </c>
      <c r="E161" s="586">
        <v>42789</v>
      </c>
      <c r="F161" s="557" t="s">
        <v>179</v>
      </c>
      <c r="G161" s="557">
        <v>30441</v>
      </c>
      <c r="H161" s="557">
        <v>70530</v>
      </c>
      <c r="I161" s="577" t="s">
        <v>487</v>
      </c>
      <c r="J161" s="577" t="s">
        <v>15</v>
      </c>
      <c r="K161" s="578" t="str">
        <f t="shared" si="39"/>
        <v>JNS-350 OL BLANK MOLD 1</v>
      </c>
      <c r="L161" s="578" t="s">
        <v>15</v>
      </c>
      <c r="M161" s="578" t="s">
        <v>445</v>
      </c>
      <c r="N161" s="579" t="s">
        <v>15</v>
      </c>
      <c r="O161" s="578" t="s">
        <v>34</v>
      </c>
      <c r="P161" s="557" t="s">
        <v>15</v>
      </c>
      <c r="Q161" s="557" t="s">
        <v>15</v>
      </c>
      <c r="R161" s="581" t="str">
        <f>IFERROR(VLOOKUP(CONCATENATE(D161,"'",C161),'Monthly Forex'!A:D,4,0),"-")</f>
        <v>-</v>
      </c>
      <c r="S161" s="564" t="s">
        <v>15</v>
      </c>
      <c r="T161" s="582">
        <v>6200</v>
      </c>
      <c r="U161" s="583" t="s">
        <v>47</v>
      </c>
      <c r="V161" s="584" t="s">
        <v>49</v>
      </c>
      <c r="W161" s="585" t="s">
        <v>15</v>
      </c>
      <c r="X161" s="569" t="s">
        <v>2769</v>
      </c>
      <c r="Y161" s="570" t="s">
        <v>15</v>
      </c>
      <c r="Z161" s="571" t="s">
        <v>15</v>
      </c>
      <c r="AA161" s="557" t="s">
        <v>1856</v>
      </c>
      <c r="AB161" s="139">
        <f t="shared" si="32"/>
        <v>42819</v>
      </c>
      <c r="AC161" s="134">
        <f t="shared" si="35"/>
        <v>42795</v>
      </c>
      <c r="AD161" s="135" t="str">
        <f t="shared" si="36"/>
        <v>-</v>
      </c>
      <c r="AE161" s="136" t="str">
        <f t="shared" si="37"/>
        <v>-</v>
      </c>
      <c r="AF161" s="137" t="s">
        <v>4551</v>
      </c>
      <c r="AG161" s="140" t="str">
        <f t="shared" si="40"/>
        <v>1</v>
      </c>
      <c r="AH161" s="141" t="str">
        <f t="shared" si="41"/>
        <v>-</v>
      </c>
      <c r="AI161" s="211" t="s">
        <v>15</v>
      </c>
      <c r="AJ161" s="443" t="s">
        <v>4592</v>
      </c>
      <c r="AK161" s="478" t="str">
        <f t="shared" si="42"/>
        <v>-</v>
      </c>
      <c r="AL161" s="516" t="str">
        <f t="shared" si="43"/>
        <v>-</v>
      </c>
      <c r="AM161" s="432" t="str">
        <f>_xlfn.IFNA(VLOOKUP(O161,Dropdown!$B:$G,6,0),"-")</f>
        <v>PEZA</v>
      </c>
      <c r="AN161" s="433">
        <f>_xlfn.IFNA(VLOOKUP(O161,Dropdown!$B:$H,7,0),"-")</f>
        <v>0.12</v>
      </c>
      <c r="AO161" s="434" t="str">
        <f t="shared" si="44"/>
        <v>USD</v>
      </c>
      <c r="AP161" s="435">
        <f t="shared" si="45"/>
        <v>6200</v>
      </c>
      <c r="AQ161" s="436">
        <f t="shared" si="46"/>
        <v>6944.0000000000009</v>
      </c>
      <c r="AR161" s="247"/>
      <c r="AS161" s="465" t="s">
        <v>15</v>
      </c>
      <c r="AT161" s="247"/>
      <c r="AU161" s="454" t="str">
        <f t="shared" si="38"/>
        <v>-</v>
      </c>
    </row>
    <row r="162" spans="1:47" s="30" customFormat="1">
      <c r="A162" s="556">
        <v>159</v>
      </c>
      <c r="B162" s="557" t="s">
        <v>333</v>
      </c>
      <c r="C162" s="558" t="str">
        <f t="shared" si="33"/>
        <v>2017</v>
      </c>
      <c r="D162" s="558" t="str">
        <f t="shared" si="34"/>
        <v>Feb</v>
      </c>
      <c r="E162" s="586">
        <v>42789</v>
      </c>
      <c r="F162" s="557" t="s">
        <v>180</v>
      </c>
      <c r="G162" s="557" t="s">
        <v>240</v>
      </c>
      <c r="H162" s="557">
        <v>70531</v>
      </c>
      <c r="I162" s="577" t="s">
        <v>487</v>
      </c>
      <c r="J162" s="577" t="s">
        <v>15</v>
      </c>
      <c r="K162" s="578" t="str">
        <f t="shared" si="39"/>
        <v>JNS-350 OL BLANK MOLD 1</v>
      </c>
      <c r="L162" s="578" t="s">
        <v>15</v>
      </c>
      <c r="M162" s="578" t="s">
        <v>445</v>
      </c>
      <c r="N162" s="579" t="s">
        <v>15</v>
      </c>
      <c r="O162" s="578" t="s">
        <v>34</v>
      </c>
      <c r="P162" s="557" t="s">
        <v>15</v>
      </c>
      <c r="Q162" s="557" t="s">
        <v>15</v>
      </c>
      <c r="R162" s="581" t="str">
        <f>IFERROR(VLOOKUP(CONCATENATE(D162,"'",C162),'Monthly Forex'!A:D,4,0),"-")</f>
        <v>-</v>
      </c>
      <c r="S162" s="564" t="s">
        <v>15</v>
      </c>
      <c r="T162" s="582" t="s">
        <v>15</v>
      </c>
      <c r="U162" s="583" t="s">
        <v>47</v>
      </c>
      <c r="V162" s="584" t="s">
        <v>49</v>
      </c>
      <c r="W162" s="585" t="s">
        <v>15</v>
      </c>
      <c r="X162" s="569" t="s">
        <v>2769</v>
      </c>
      <c r="Y162" s="570" t="s">
        <v>15</v>
      </c>
      <c r="Z162" s="571" t="s">
        <v>15</v>
      </c>
      <c r="AA162" s="557" t="s">
        <v>1856</v>
      </c>
      <c r="AB162" s="139">
        <f t="shared" si="32"/>
        <v>42819</v>
      </c>
      <c r="AC162" s="134">
        <f t="shared" si="35"/>
        <v>42795</v>
      </c>
      <c r="AD162" s="135" t="str">
        <f t="shared" si="36"/>
        <v>-</v>
      </c>
      <c r="AE162" s="136" t="str">
        <f t="shared" si="37"/>
        <v>-</v>
      </c>
      <c r="AF162" s="137" t="s">
        <v>4551</v>
      </c>
      <c r="AG162" s="140" t="str">
        <f t="shared" si="40"/>
        <v>1</v>
      </c>
      <c r="AH162" s="141" t="str">
        <f t="shared" si="41"/>
        <v>-</v>
      </c>
      <c r="AI162" s="211" t="s">
        <v>15</v>
      </c>
      <c r="AJ162" s="443" t="s">
        <v>4592</v>
      </c>
      <c r="AK162" s="478" t="str">
        <f t="shared" si="42"/>
        <v>-</v>
      </c>
      <c r="AL162" s="516" t="str">
        <f t="shared" si="43"/>
        <v>-</v>
      </c>
      <c r="AM162" s="432" t="str">
        <f>_xlfn.IFNA(VLOOKUP(O162,Dropdown!$B:$G,6,0),"-")</f>
        <v>PEZA</v>
      </c>
      <c r="AN162" s="433">
        <f>_xlfn.IFNA(VLOOKUP(O162,Dropdown!$B:$H,7,0),"-")</f>
        <v>0.12</v>
      </c>
      <c r="AO162" s="434" t="str">
        <f t="shared" si="44"/>
        <v>USD</v>
      </c>
      <c r="AP162" s="435" t="str">
        <f t="shared" si="45"/>
        <v>-</v>
      </c>
      <c r="AQ162" s="438" t="str">
        <f t="shared" si="46"/>
        <v>-</v>
      </c>
      <c r="AR162" s="452"/>
      <c r="AS162" s="465" t="s">
        <v>15</v>
      </c>
      <c r="AT162" s="452"/>
      <c r="AU162" s="454" t="str">
        <f t="shared" si="38"/>
        <v>-</v>
      </c>
    </row>
    <row r="163" spans="1:47" s="30" customFormat="1">
      <c r="A163" s="556">
        <v>160</v>
      </c>
      <c r="B163" s="557" t="s">
        <v>333</v>
      </c>
      <c r="C163" s="558" t="str">
        <f t="shared" si="33"/>
        <v>2017</v>
      </c>
      <c r="D163" s="558" t="str">
        <f t="shared" si="34"/>
        <v>Feb</v>
      </c>
      <c r="E163" s="586">
        <v>42789</v>
      </c>
      <c r="F163" s="557" t="s">
        <v>181</v>
      </c>
      <c r="G163" s="557" t="s">
        <v>241</v>
      </c>
      <c r="H163" s="557">
        <v>70532</v>
      </c>
      <c r="I163" s="577" t="s">
        <v>487</v>
      </c>
      <c r="J163" s="577" t="s">
        <v>15</v>
      </c>
      <c r="K163" s="578" t="str">
        <f t="shared" si="39"/>
        <v>JNS-350 OL BLANK MOLD 1</v>
      </c>
      <c r="L163" s="578" t="s">
        <v>15</v>
      </c>
      <c r="M163" s="578" t="s">
        <v>445</v>
      </c>
      <c r="N163" s="579" t="s">
        <v>15</v>
      </c>
      <c r="O163" s="578" t="s">
        <v>34</v>
      </c>
      <c r="P163" s="557" t="s">
        <v>15</v>
      </c>
      <c r="Q163" s="557" t="s">
        <v>15</v>
      </c>
      <c r="R163" s="581" t="str">
        <f>IFERROR(VLOOKUP(CONCATENATE(D163,"'",C163),'Monthly Forex'!A:D,4,0),"-")</f>
        <v>-</v>
      </c>
      <c r="S163" s="564" t="s">
        <v>15</v>
      </c>
      <c r="T163" s="582" t="s">
        <v>15</v>
      </c>
      <c r="U163" s="583" t="s">
        <v>47</v>
      </c>
      <c r="V163" s="584" t="s">
        <v>49</v>
      </c>
      <c r="W163" s="585" t="s">
        <v>15</v>
      </c>
      <c r="X163" s="569" t="s">
        <v>2769</v>
      </c>
      <c r="Y163" s="570" t="s">
        <v>15</v>
      </c>
      <c r="Z163" s="571" t="s">
        <v>15</v>
      </c>
      <c r="AA163" s="557" t="s">
        <v>1856</v>
      </c>
      <c r="AB163" s="139">
        <f t="shared" si="32"/>
        <v>42819</v>
      </c>
      <c r="AC163" s="134">
        <f t="shared" si="35"/>
        <v>42795</v>
      </c>
      <c r="AD163" s="135" t="str">
        <f t="shared" si="36"/>
        <v>-</v>
      </c>
      <c r="AE163" s="136" t="str">
        <f t="shared" si="37"/>
        <v>-</v>
      </c>
      <c r="AF163" s="137" t="s">
        <v>4551</v>
      </c>
      <c r="AG163" s="140" t="str">
        <f t="shared" si="40"/>
        <v>1</v>
      </c>
      <c r="AH163" s="141" t="str">
        <f t="shared" si="41"/>
        <v>-</v>
      </c>
      <c r="AI163" s="211" t="s">
        <v>15</v>
      </c>
      <c r="AJ163" s="443" t="s">
        <v>4592</v>
      </c>
      <c r="AK163" s="478" t="str">
        <f t="shared" si="42"/>
        <v>-</v>
      </c>
      <c r="AL163" s="516" t="str">
        <f t="shared" si="43"/>
        <v>-</v>
      </c>
      <c r="AM163" s="432" t="str">
        <f>_xlfn.IFNA(VLOOKUP(O163,Dropdown!$B:$G,6,0),"-")</f>
        <v>PEZA</v>
      </c>
      <c r="AN163" s="433">
        <f>_xlfn.IFNA(VLOOKUP(O163,Dropdown!$B:$H,7,0),"-")</f>
        <v>0.12</v>
      </c>
      <c r="AO163" s="434" t="str">
        <f t="shared" si="44"/>
        <v>USD</v>
      </c>
      <c r="AP163" s="435" t="str">
        <f t="shared" si="45"/>
        <v>-</v>
      </c>
      <c r="AQ163" s="438" t="str">
        <f t="shared" si="46"/>
        <v>-</v>
      </c>
      <c r="AR163" s="452"/>
      <c r="AS163" s="465" t="s">
        <v>15</v>
      </c>
      <c r="AT163" s="452"/>
      <c r="AU163" s="454" t="str">
        <f t="shared" si="38"/>
        <v>-</v>
      </c>
    </row>
    <row r="164" spans="1:47" s="30" customFormat="1">
      <c r="A164" s="556">
        <v>161</v>
      </c>
      <c r="B164" s="557" t="s">
        <v>334</v>
      </c>
      <c r="C164" s="558" t="str">
        <f t="shared" si="33"/>
        <v>2017</v>
      </c>
      <c r="D164" s="558" t="str">
        <f t="shared" si="34"/>
        <v>Feb</v>
      </c>
      <c r="E164" s="586">
        <v>42789</v>
      </c>
      <c r="F164" s="557" t="s">
        <v>182</v>
      </c>
      <c r="G164" s="557">
        <v>30442</v>
      </c>
      <c r="H164" s="557">
        <v>70534</v>
      </c>
      <c r="I164" s="577" t="s">
        <v>487</v>
      </c>
      <c r="J164" s="577" t="s">
        <v>15</v>
      </c>
      <c r="K164" s="578" t="str">
        <f t="shared" si="39"/>
        <v>JNS-350 OL BLANK MOLD 2</v>
      </c>
      <c r="L164" s="578" t="s">
        <v>15</v>
      </c>
      <c r="M164" s="578" t="s">
        <v>446</v>
      </c>
      <c r="N164" s="579" t="s">
        <v>15</v>
      </c>
      <c r="O164" s="578" t="s">
        <v>34</v>
      </c>
      <c r="P164" s="557" t="s">
        <v>15</v>
      </c>
      <c r="Q164" s="557" t="s">
        <v>15</v>
      </c>
      <c r="R164" s="581" t="str">
        <f>IFERROR(VLOOKUP(CONCATENATE(D164,"'",C164),'Monthly Forex'!A:D,4,0),"-")</f>
        <v>-</v>
      </c>
      <c r="S164" s="564" t="s">
        <v>15</v>
      </c>
      <c r="T164" s="582">
        <v>4400</v>
      </c>
      <c r="U164" s="583" t="s">
        <v>47</v>
      </c>
      <c r="V164" s="584" t="s">
        <v>49</v>
      </c>
      <c r="W164" s="585" t="s">
        <v>15</v>
      </c>
      <c r="X164" s="569" t="s">
        <v>2769</v>
      </c>
      <c r="Y164" s="570" t="s">
        <v>15</v>
      </c>
      <c r="Z164" s="571" t="s">
        <v>15</v>
      </c>
      <c r="AA164" s="557" t="s">
        <v>1856</v>
      </c>
      <c r="AB164" s="139">
        <f t="shared" si="32"/>
        <v>42819</v>
      </c>
      <c r="AC164" s="134">
        <f t="shared" si="35"/>
        <v>42795</v>
      </c>
      <c r="AD164" s="135" t="str">
        <f t="shared" si="36"/>
        <v>-</v>
      </c>
      <c r="AE164" s="136" t="str">
        <f t="shared" si="37"/>
        <v>-</v>
      </c>
      <c r="AF164" s="137" t="s">
        <v>4551</v>
      </c>
      <c r="AG164" s="140" t="str">
        <f t="shared" si="40"/>
        <v>1</v>
      </c>
      <c r="AH164" s="141" t="str">
        <f t="shared" si="41"/>
        <v>-</v>
      </c>
      <c r="AI164" s="211" t="s">
        <v>15</v>
      </c>
      <c r="AJ164" s="443" t="s">
        <v>4592</v>
      </c>
      <c r="AK164" s="478" t="str">
        <f t="shared" si="42"/>
        <v>-</v>
      </c>
      <c r="AL164" s="516" t="str">
        <f t="shared" si="43"/>
        <v>-</v>
      </c>
      <c r="AM164" s="432" t="str">
        <f>_xlfn.IFNA(VLOOKUP(O164,Dropdown!$B:$G,6,0),"-")</f>
        <v>PEZA</v>
      </c>
      <c r="AN164" s="433">
        <f>_xlfn.IFNA(VLOOKUP(O164,Dropdown!$B:$H,7,0),"-")</f>
        <v>0.12</v>
      </c>
      <c r="AO164" s="434" t="str">
        <f t="shared" si="44"/>
        <v>USD</v>
      </c>
      <c r="AP164" s="435">
        <f t="shared" si="45"/>
        <v>4400</v>
      </c>
      <c r="AQ164" s="436">
        <f t="shared" si="46"/>
        <v>4928.0000000000009</v>
      </c>
      <c r="AR164" s="247"/>
      <c r="AS164" s="465" t="s">
        <v>15</v>
      </c>
      <c r="AT164" s="247"/>
      <c r="AU164" s="454" t="str">
        <f t="shared" si="38"/>
        <v>-</v>
      </c>
    </row>
    <row r="165" spans="1:47" s="30" customFormat="1">
      <c r="A165" s="556">
        <v>162</v>
      </c>
      <c r="B165" s="557" t="s">
        <v>334</v>
      </c>
      <c r="C165" s="558" t="str">
        <f t="shared" si="33"/>
        <v>2017</v>
      </c>
      <c r="D165" s="558" t="str">
        <f t="shared" si="34"/>
        <v>Feb</v>
      </c>
      <c r="E165" s="586">
        <v>42789</v>
      </c>
      <c r="F165" s="557" t="s">
        <v>183</v>
      </c>
      <c r="G165" s="557" t="s">
        <v>242</v>
      </c>
      <c r="H165" s="557">
        <v>70535</v>
      </c>
      <c r="I165" s="577" t="s">
        <v>487</v>
      </c>
      <c r="J165" s="577" t="s">
        <v>15</v>
      </c>
      <c r="K165" s="578" t="str">
        <f t="shared" si="39"/>
        <v>JNS-350 OL BLANK MOLD 2</v>
      </c>
      <c r="L165" s="578" t="s">
        <v>15</v>
      </c>
      <c r="M165" s="578" t="s">
        <v>446</v>
      </c>
      <c r="N165" s="579" t="s">
        <v>15</v>
      </c>
      <c r="O165" s="578" t="s">
        <v>34</v>
      </c>
      <c r="P165" s="557" t="s">
        <v>15</v>
      </c>
      <c r="Q165" s="557" t="s">
        <v>15</v>
      </c>
      <c r="R165" s="581" t="str">
        <f>IFERROR(VLOOKUP(CONCATENATE(D165,"'",C165),'Monthly Forex'!A:D,4,0),"-")</f>
        <v>-</v>
      </c>
      <c r="S165" s="564" t="s">
        <v>15</v>
      </c>
      <c r="T165" s="582" t="s">
        <v>15</v>
      </c>
      <c r="U165" s="583" t="s">
        <v>47</v>
      </c>
      <c r="V165" s="584" t="s">
        <v>49</v>
      </c>
      <c r="W165" s="585" t="s">
        <v>15</v>
      </c>
      <c r="X165" s="569" t="s">
        <v>2769</v>
      </c>
      <c r="Y165" s="570" t="s">
        <v>15</v>
      </c>
      <c r="Z165" s="571" t="s">
        <v>15</v>
      </c>
      <c r="AA165" s="557" t="s">
        <v>1856</v>
      </c>
      <c r="AB165" s="139">
        <f t="shared" si="32"/>
        <v>42819</v>
      </c>
      <c r="AC165" s="134">
        <f t="shared" si="35"/>
        <v>42795</v>
      </c>
      <c r="AD165" s="135" t="str">
        <f t="shared" si="36"/>
        <v>-</v>
      </c>
      <c r="AE165" s="136" t="str">
        <f t="shared" si="37"/>
        <v>-</v>
      </c>
      <c r="AF165" s="137" t="s">
        <v>4551</v>
      </c>
      <c r="AG165" s="140" t="str">
        <f t="shared" si="40"/>
        <v>1</v>
      </c>
      <c r="AH165" s="141" t="str">
        <f t="shared" si="41"/>
        <v>-</v>
      </c>
      <c r="AI165" s="211" t="s">
        <v>15</v>
      </c>
      <c r="AJ165" s="443" t="s">
        <v>4592</v>
      </c>
      <c r="AK165" s="478" t="str">
        <f t="shared" si="42"/>
        <v>-</v>
      </c>
      <c r="AL165" s="516" t="str">
        <f t="shared" si="43"/>
        <v>-</v>
      </c>
      <c r="AM165" s="432" t="str">
        <f>_xlfn.IFNA(VLOOKUP(O165,Dropdown!$B:$G,6,0),"-")</f>
        <v>PEZA</v>
      </c>
      <c r="AN165" s="433">
        <f>_xlfn.IFNA(VLOOKUP(O165,Dropdown!$B:$H,7,0),"-")</f>
        <v>0.12</v>
      </c>
      <c r="AO165" s="434" t="str">
        <f t="shared" si="44"/>
        <v>USD</v>
      </c>
      <c r="AP165" s="435" t="str">
        <f t="shared" si="45"/>
        <v>-</v>
      </c>
      <c r="AQ165" s="438" t="str">
        <f t="shared" si="46"/>
        <v>-</v>
      </c>
      <c r="AR165" s="452"/>
      <c r="AS165" s="465" t="s">
        <v>15</v>
      </c>
      <c r="AT165" s="452"/>
      <c r="AU165" s="454" t="str">
        <f t="shared" si="38"/>
        <v>-</v>
      </c>
    </row>
    <row r="166" spans="1:47" s="30" customFormat="1">
      <c r="A166" s="556">
        <v>163</v>
      </c>
      <c r="B166" s="557" t="s">
        <v>334</v>
      </c>
      <c r="C166" s="558" t="str">
        <f t="shared" si="33"/>
        <v>2017</v>
      </c>
      <c r="D166" s="558" t="str">
        <f t="shared" si="34"/>
        <v>Feb</v>
      </c>
      <c r="E166" s="586">
        <v>42789</v>
      </c>
      <c r="F166" s="557" t="s">
        <v>184</v>
      </c>
      <c r="G166" s="557" t="s">
        <v>243</v>
      </c>
      <c r="H166" s="557">
        <v>70537</v>
      </c>
      <c r="I166" s="577" t="s">
        <v>487</v>
      </c>
      <c r="J166" s="577" t="s">
        <v>15</v>
      </c>
      <c r="K166" s="578" t="str">
        <f t="shared" si="39"/>
        <v>JNS-350 OL BLANK MOLD 2</v>
      </c>
      <c r="L166" s="578" t="s">
        <v>15</v>
      </c>
      <c r="M166" s="578" t="s">
        <v>446</v>
      </c>
      <c r="N166" s="579" t="s">
        <v>15</v>
      </c>
      <c r="O166" s="578" t="s">
        <v>34</v>
      </c>
      <c r="P166" s="557" t="s">
        <v>15</v>
      </c>
      <c r="Q166" s="557" t="s">
        <v>15</v>
      </c>
      <c r="R166" s="581" t="str">
        <f>IFERROR(VLOOKUP(CONCATENATE(D166,"'",C166),'Monthly Forex'!A:D,4,0),"-")</f>
        <v>-</v>
      </c>
      <c r="S166" s="564" t="s">
        <v>15</v>
      </c>
      <c r="T166" s="582" t="s">
        <v>15</v>
      </c>
      <c r="U166" s="583" t="s">
        <v>47</v>
      </c>
      <c r="V166" s="584" t="s">
        <v>49</v>
      </c>
      <c r="W166" s="585" t="s">
        <v>15</v>
      </c>
      <c r="X166" s="569" t="s">
        <v>2769</v>
      </c>
      <c r="Y166" s="570" t="s">
        <v>15</v>
      </c>
      <c r="Z166" s="571" t="s">
        <v>15</v>
      </c>
      <c r="AA166" s="557" t="s">
        <v>1856</v>
      </c>
      <c r="AB166" s="139">
        <f t="shared" si="32"/>
        <v>42819</v>
      </c>
      <c r="AC166" s="134">
        <f t="shared" si="35"/>
        <v>42795</v>
      </c>
      <c r="AD166" s="135" t="str">
        <f t="shared" si="36"/>
        <v>-</v>
      </c>
      <c r="AE166" s="136" t="str">
        <f t="shared" si="37"/>
        <v>-</v>
      </c>
      <c r="AF166" s="137" t="s">
        <v>4551</v>
      </c>
      <c r="AG166" s="140" t="str">
        <f t="shared" si="40"/>
        <v>1</v>
      </c>
      <c r="AH166" s="141" t="str">
        <f t="shared" si="41"/>
        <v>-</v>
      </c>
      <c r="AI166" s="211" t="s">
        <v>15</v>
      </c>
      <c r="AJ166" s="443" t="s">
        <v>4592</v>
      </c>
      <c r="AK166" s="478" t="str">
        <f t="shared" si="42"/>
        <v>-</v>
      </c>
      <c r="AL166" s="516" t="str">
        <f t="shared" si="43"/>
        <v>-</v>
      </c>
      <c r="AM166" s="432" t="str">
        <f>_xlfn.IFNA(VLOOKUP(O166,Dropdown!$B:$G,6,0),"-")</f>
        <v>PEZA</v>
      </c>
      <c r="AN166" s="433">
        <f>_xlfn.IFNA(VLOOKUP(O166,Dropdown!$B:$H,7,0),"-")</f>
        <v>0.12</v>
      </c>
      <c r="AO166" s="434" t="str">
        <f t="shared" si="44"/>
        <v>USD</v>
      </c>
      <c r="AP166" s="435" t="str">
        <f t="shared" si="45"/>
        <v>-</v>
      </c>
      <c r="AQ166" s="438" t="str">
        <f t="shared" si="46"/>
        <v>-</v>
      </c>
      <c r="AR166" s="452"/>
      <c r="AS166" s="465" t="s">
        <v>15</v>
      </c>
      <c r="AT166" s="452"/>
      <c r="AU166" s="454" t="str">
        <f t="shared" si="38"/>
        <v>-</v>
      </c>
    </row>
    <row r="167" spans="1:47" s="30" customFormat="1">
      <c r="A167" s="556">
        <v>164</v>
      </c>
      <c r="B167" s="557" t="s">
        <v>335</v>
      </c>
      <c r="C167" s="558" t="str">
        <f t="shared" si="33"/>
        <v>2017</v>
      </c>
      <c r="D167" s="558" t="str">
        <f t="shared" si="34"/>
        <v>Feb</v>
      </c>
      <c r="E167" s="586">
        <v>42789</v>
      </c>
      <c r="F167" s="557" t="s">
        <v>185</v>
      </c>
      <c r="G167" s="557">
        <v>30443</v>
      </c>
      <c r="H167" s="557">
        <v>70539</v>
      </c>
      <c r="I167" s="577" t="s">
        <v>488</v>
      </c>
      <c r="J167" s="577" t="s">
        <v>15</v>
      </c>
      <c r="K167" s="578" t="str">
        <f t="shared" si="39"/>
        <v>JNS-350 IB DRAW MOLD</v>
      </c>
      <c r="L167" s="578" t="s">
        <v>15</v>
      </c>
      <c r="M167" s="578" t="s">
        <v>447</v>
      </c>
      <c r="N167" s="579" t="s">
        <v>15</v>
      </c>
      <c r="O167" s="578" t="s">
        <v>34</v>
      </c>
      <c r="P167" s="557" t="s">
        <v>15</v>
      </c>
      <c r="Q167" s="557" t="s">
        <v>15</v>
      </c>
      <c r="R167" s="581" t="str">
        <f>IFERROR(VLOOKUP(CONCATENATE(D167,"'",C167),'Monthly Forex'!A:D,4,0),"-")</f>
        <v>-</v>
      </c>
      <c r="S167" s="564" t="s">
        <v>15</v>
      </c>
      <c r="T167" s="582">
        <v>4000</v>
      </c>
      <c r="U167" s="583" t="s">
        <v>47</v>
      </c>
      <c r="V167" s="584" t="s">
        <v>49</v>
      </c>
      <c r="W167" s="585" t="s">
        <v>15</v>
      </c>
      <c r="X167" s="569" t="s">
        <v>2769</v>
      </c>
      <c r="Y167" s="570" t="s">
        <v>15</v>
      </c>
      <c r="Z167" s="571" t="s">
        <v>15</v>
      </c>
      <c r="AA167" s="557" t="s">
        <v>1856</v>
      </c>
      <c r="AB167" s="139">
        <f t="shared" si="32"/>
        <v>42819</v>
      </c>
      <c r="AC167" s="134">
        <f t="shared" si="35"/>
        <v>42795</v>
      </c>
      <c r="AD167" s="135" t="str">
        <f t="shared" si="36"/>
        <v>-</v>
      </c>
      <c r="AE167" s="136" t="str">
        <f t="shared" si="37"/>
        <v>-</v>
      </c>
      <c r="AF167" s="137" t="s">
        <v>4551</v>
      </c>
      <c r="AG167" s="140" t="str">
        <f t="shared" si="40"/>
        <v>1</v>
      </c>
      <c r="AH167" s="141" t="str">
        <f t="shared" si="41"/>
        <v>-</v>
      </c>
      <c r="AI167" s="211" t="s">
        <v>15</v>
      </c>
      <c r="AJ167" s="443" t="s">
        <v>4592</v>
      </c>
      <c r="AK167" s="478" t="str">
        <f t="shared" si="42"/>
        <v>-</v>
      </c>
      <c r="AL167" s="516" t="str">
        <f t="shared" si="43"/>
        <v>-</v>
      </c>
      <c r="AM167" s="432" t="str">
        <f>_xlfn.IFNA(VLOOKUP(O167,Dropdown!$B:$G,6,0),"-")</f>
        <v>PEZA</v>
      </c>
      <c r="AN167" s="433">
        <f>_xlfn.IFNA(VLOOKUP(O167,Dropdown!$B:$H,7,0),"-")</f>
        <v>0.12</v>
      </c>
      <c r="AO167" s="434" t="str">
        <f t="shared" si="44"/>
        <v>USD</v>
      </c>
      <c r="AP167" s="435">
        <f t="shared" si="45"/>
        <v>4000</v>
      </c>
      <c r="AQ167" s="436">
        <f t="shared" si="46"/>
        <v>4480</v>
      </c>
      <c r="AR167" s="247"/>
      <c r="AS167" s="465" t="s">
        <v>15</v>
      </c>
      <c r="AT167" s="247"/>
      <c r="AU167" s="454" t="str">
        <f t="shared" si="38"/>
        <v>-</v>
      </c>
    </row>
    <row r="168" spans="1:47" s="30" customFormat="1">
      <c r="A168" s="556">
        <v>165</v>
      </c>
      <c r="B168" s="557" t="s">
        <v>335</v>
      </c>
      <c r="C168" s="558" t="str">
        <f t="shared" si="33"/>
        <v>2017</v>
      </c>
      <c r="D168" s="558" t="str">
        <f t="shared" si="34"/>
        <v>Feb</v>
      </c>
      <c r="E168" s="586">
        <v>42789</v>
      </c>
      <c r="F168" s="557" t="s">
        <v>186</v>
      </c>
      <c r="G168" s="557" t="s">
        <v>244</v>
      </c>
      <c r="H168" s="557">
        <v>70540</v>
      </c>
      <c r="I168" s="577" t="s">
        <v>488</v>
      </c>
      <c r="J168" s="577" t="s">
        <v>15</v>
      </c>
      <c r="K168" s="578" t="str">
        <f t="shared" si="39"/>
        <v>JNS-350 IB DRAW MOLD</v>
      </c>
      <c r="L168" s="578" t="s">
        <v>15</v>
      </c>
      <c r="M168" s="578" t="s">
        <v>447</v>
      </c>
      <c r="N168" s="579" t="s">
        <v>15</v>
      </c>
      <c r="O168" s="578" t="s">
        <v>34</v>
      </c>
      <c r="P168" s="557" t="s">
        <v>15</v>
      </c>
      <c r="Q168" s="557" t="s">
        <v>15</v>
      </c>
      <c r="R168" s="581" t="str">
        <f>IFERROR(VLOOKUP(CONCATENATE(D168,"'",C168),'Monthly Forex'!A:D,4,0),"-")</f>
        <v>-</v>
      </c>
      <c r="S168" s="564" t="s">
        <v>15</v>
      </c>
      <c r="T168" s="582" t="s">
        <v>15</v>
      </c>
      <c r="U168" s="583" t="s">
        <v>47</v>
      </c>
      <c r="V168" s="584" t="s">
        <v>49</v>
      </c>
      <c r="W168" s="585" t="s">
        <v>15</v>
      </c>
      <c r="X168" s="569" t="s">
        <v>2769</v>
      </c>
      <c r="Y168" s="570" t="s">
        <v>15</v>
      </c>
      <c r="Z168" s="571" t="s">
        <v>15</v>
      </c>
      <c r="AA168" s="557" t="s">
        <v>1856</v>
      </c>
      <c r="AB168" s="139">
        <f t="shared" si="32"/>
        <v>42819</v>
      </c>
      <c r="AC168" s="134">
        <f t="shared" si="35"/>
        <v>42795</v>
      </c>
      <c r="AD168" s="135" t="str">
        <f t="shared" si="36"/>
        <v>-</v>
      </c>
      <c r="AE168" s="136" t="str">
        <f t="shared" si="37"/>
        <v>-</v>
      </c>
      <c r="AF168" s="137" t="s">
        <v>4551</v>
      </c>
      <c r="AG168" s="140" t="str">
        <f t="shared" si="40"/>
        <v>1</v>
      </c>
      <c r="AH168" s="141" t="str">
        <f t="shared" si="41"/>
        <v>-</v>
      </c>
      <c r="AI168" s="211" t="s">
        <v>15</v>
      </c>
      <c r="AJ168" s="443" t="s">
        <v>4592</v>
      </c>
      <c r="AK168" s="478" t="str">
        <f t="shared" si="42"/>
        <v>-</v>
      </c>
      <c r="AL168" s="516" t="str">
        <f t="shared" si="43"/>
        <v>-</v>
      </c>
      <c r="AM168" s="432" t="str">
        <f>_xlfn.IFNA(VLOOKUP(O168,Dropdown!$B:$G,6,0),"-")</f>
        <v>PEZA</v>
      </c>
      <c r="AN168" s="433">
        <f>_xlfn.IFNA(VLOOKUP(O168,Dropdown!$B:$H,7,0),"-")</f>
        <v>0.12</v>
      </c>
      <c r="AO168" s="434" t="str">
        <f t="shared" si="44"/>
        <v>USD</v>
      </c>
      <c r="AP168" s="435" t="str">
        <f t="shared" si="45"/>
        <v>-</v>
      </c>
      <c r="AQ168" s="438" t="str">
        <f t="shared" si="46"/>
        <v>-</v>
      </c>
      <c r="AR168" s="452"/>
      <c r="AS168" s="465" t="s">
        <v>15</v>
      </c>
      <c r="AT168" s="452"/>
      <c r="AU168" s="454" t="str">
        <f t="shared" si="38"/>
        <v>-</v>
      </c>
    </row>
    <row r="169" spans="1:47" s="30" customFormat="1">
      <c r="A169" s="556">
        <v>166</v>
      </c>
      <c r="B169" s="557" t="s">
        <v>335</v>
      </c>
      <c r="C169" s="558" t="str">
        <f t="shared" si="33"/>
        <v>2017</v>
      </c>
      <c r="D169" s="558" t="str">
        <f t="shared" si="34"/>
        <v>Feb</v>
      </c>
      <c r="E169" s="586">
        <v>42789</v>
      </c>
      <c r="F169" s="557" t="s">
        <v>187</v>
      </c>
      <c r="G169" s="557" t="s">
        <v>245</v>
      </c>
      <c r="H169" s="557">
        <v>70541</v>
      </c>
      <c r="I169" s="577" t="s">
        <v>488</v>
      </c>
      <c r="J169" s="577" t="s">
        <v>15</v>
      </c>
      <c r="K169" s="578" t="str">
        <f t="shared" si="39"/>
        <v>JNS-350 IB DRAW MOLD</v>
      </c>
      <c r="L169" s="578" t="s">
        <v>15</v>
      </c>
      <c r="M169" s="578" t="s">
        <v>447</v>
      </c>
      <c r="N169" s="579" t="s">
        <v>15</v>
      </c>
      <c r="O169" s="578" t="s">
        <v>34</v>
      </c>
      <c r="P169" s="557" t="s">
        <v>15</v>
      </c>
      <c r="Q169" s="557" t="s">
        <v>15</v>
      </c>
      <c r="R169" s="581" t="str">
        <f>IFERROR(VLOOKUP(CONCATENATE(D169,"'",C169),'Monthly Forex'!A:D,4,0),"-")</f>
        <v>-</v>
      </c>
      <c r="S169" s="564" t="s">
        <v>15</v>
      </c>
      <c r="T169" s="582" t="s">
        <v>15</v>
      </c>
      <c r="U169" s="583" t="s">
        <v>47</v>
      </c>
      <c r="V169" s="584" t="s">
        <v>49</v>
      </c>
      <c r="W169" s="585" t="s">
        <v>15</v>
      </c>
      <c r="X169" s="569" t="s">
        <v>2769</v>
      </c>
      <c r="Y169" s="570" t="s">
        <v>15</v>
      </c>
      <c r="Z169" s="571" t="s">
        <v>15</v>
      </c>
      <c r="AA169" s="557" t="s">
        <v>1856</v>
      </c>
      <c r="AB169" s="139">
        <f t="shared" si="32"/>
        <v>42819</v>
      </c>
      <c r="AC169" s="134">
        <f t="shared" si="35"/>
        <v>42795</v>
      </c>
      <c r="AD169" s="135" t="str">
        <f t="shared" si="36"/>
        <v>-</v>
      </c>
      <c r="AE169" s="136" t="str">
        <f t="shared" si="37"/>
        <v>-</v>
      </c>
      <c r="AF169" s="137" t="s">
        <v>4551</v>
      </c>
      <c r="AG169" s="140" t="str">
        <f t="shared" si="40"/>
        <v>1</v>
      </c>
      <c r="AH169" s="141" t="str">
        <f t="shared" si="41"/>
        <v>-</v>
      </c>
      <c r="AI169" s="211" t="s">
        <v>15</v>
      </c>
      <c r="AJ169" s="443" t="s">
        <v>4592</v>
      </c>
      <c r="AK169" s="478" t="str">
        <f t="shared" si="42"/>
        <v>-</v>
      </c>
      <c r="AL169" s="516" t="str">
        <f t="shared" si="43"/>
        <v>-</v>
      </c>
      <c r="AM169" s="432" t="str">
        <f>_xlfn.IFNA(VLOOKUP(O169,Dropdown!$B:$G,6,0),"-")</f>
        <v>PEZA</v>
      </c>
      <c r="AN169" s="433">
        <f>_xlfn.IFNA(VLOOKUP(O169,Dropdown!$B:$H,7,0),"-")</f>
        <v>0.12</v>
      </c>
      <c r="AO169" s="434" t="str">
        <f t="shared" si="44"/>
        <v>USD</v>
      </c>
      <c r="AP169" s="435" t="str">
        <f t="shared" si="45"/>
        <v>-</v>
      </c>
      <c r="AQ169" s="438" t="str">
        <f t="shared" si="46"/>
        <v>-</v>
      </c>
      <c r="AR169" s="452"/>
      <c r="AS169" s="465" t="s">
        <v>15</v>
      </c>
      <c r="AT169" s="452"/>
      <c r="AU169" s="454" t="str">
        <f t="shared" si="38"/>
        <v>-</v>
      </c>
    </row>
    <row r="170" spans="1:47" s="30" customFormat="1">
      <c r="A170" s="556">
        <v>167</v>
      </c>
      <c r="B170" s="557" t="s">
        <v>336</v>
      </c>
      <c r="C170" s="558" t="str">
        <f t="shared" si="33"/>
        <v>2017</v>
      </c>
      <c r="D170" s="558" t="str">
        <f t="shared" si="34"/>
        <v>Feb</v>
      </c>
      <c r="E170" s="586">
        <v>42789</v>
      </c>
      <c r="F170" s="557" t="s">
        <v>188</v>
      </c>
      <c r="G170" s="557">
        <v>30444</v>
      </c>
      <c r="H170" s="557">
        <v>70542</v>
      </c>
      <c r="I170" s="577" t="s">
        <v>488</v>
      </c>
      <c r="J170" s="577" t="s">
        <v>15</v>
      </c>
      <c r="K170" s="578" t="str">
        <f t="shared" si="39"/>
        <v>JNS-350 OB DRAW MOLD</v>
      </c>
      <c r="L170" s="578" t="s">
        <v>15</v>
      </c>
      <c r="M170" s="578" t="s">
        <v>448</v>
      </c>
      <c r="N170" s="579" t="s">
        <v>15</v>
      </c>
      <c r="O170" s="578" t="s">
        <v>34</v>
      </c>
      <c r="P170" s="557" t="s">
        <v>15</v>
      </c>
      <c r="Q170" s="557" t="s">
        <v>15</v>
      </c>
      <c r="R170" s="581" t="str">
        <f>IFERROR(VLOOKUP(CONCATENATE(D170,"'",C170),'Monthly Forex'!A:D,4,0),"-")</f>
        <v>-</v>
      </c>
      <c r="S170" s="564" t="s">
        <v>15</v>
      </c>
      <c r="T170" s="582">
        <v>7550</v>
      </c>
      <c r="U170" s="583" t="s">
        <v>47</v>
      </c>
      <c r="V170" s="584" t="s">
        <v>49</v>
      </c>
      <c r="W170" s="585" t="s">
        <v>15</v>
      </c>
      <c r="X170" s="569" t="s">
        <v>2769</v>
      </c>
      <c r="Y170" s="570" t="s">
        <v>15</v>
      </c>
      <c r="Z170" s="571" t="s">
        <v>15</v>
      </c>
      <c r="AA170" s="557" t="s">
        <v>1856</v>
      </c>
      <c r="AB170" s="139">
        <f t="shared" si="32"/>
        <v>42819</v>
      </c>
      <c r="AC170" s="134">
        <f t="shared" si="35"/>
        <v>42795</v>
      </c>
      <c r="AD170" s="135" t="str">
        <f t="shared" si="36"/>
        <v>-</v>
      </c>
      <c r="AE170" s="136" t="str">
        <f t="shared" si="37"/>
        <v>-</v>
      </c>
      <c r="AF170" s="137" t="s">
        <v>4551</v>
      </c>
      <c r="AG170" s="140" t="str">
        <f t="shared" si="40"/>
        <v>1</v>
      </c>
      <c r="AH170" s="141" t="str">
        <f t="shared" si="41"/>
        <v>-</v>
      </c>
      <c r="AI170" s="211" t="s">
        <v>15</v>
      </c>
      <c r="AJ170" s="443" t="s">
        <v>4592</v>
      </c>
      <c r="AK170" s="478" t="str">
        <f t="shared" si="42"/>
        <v>-</v>
      </c>
      <c r="AL170" s="516" t="str">
        <f t="shared" si="43"/>
        <v>-</v>
      </c>
      <c r="AM170" s="432" t="str">
        <f>_xlfn.IFNA(VLOOKUP(O170,Dropdown!$B:$G,6,0),"-")</f>
        <v>PEZA</v>
      </c>
      <c r="AN170" s="433">
        <f>_xlfn.IFNA(VLOOKUP(O170,Dropdown!$B:$H,7,0),"-")</f>
        <v>0.12</v>
      </c>
      <c r="AO170" s="434" t="str">
        <f t="shared" si="44"/>
        <v>USD</v>
      </c>
      <c r="AP170" s="435">
        <f t="shared" si="45"/>
        <v>7550</v>
      </c>
      <c r="AQ170" s="436">
        <f t="shared" si="46"/>
        <v>8456</v>
      </c>
      <c r="AR170" s="247"/>
      <c r="AS170" s="465" t="s">
        <v>15</v>
      </c>
      <c r="AT170" s="247"/>
      <c r="AU170" s="454" t="str">
        <f t="shared" si="38"/>
        <v>-</v>
      </c>
    </row>
    <row r="171" spans="1:47" s="30" customFormat="1">
      <c r="A171" s="556">
        <v>168</v>
      </c>
      <c r="B171" s="557" t="s">
        <v>336</v>
      </c>
      <c r="C171" s="558" t="str">
        <f t="shared" si="33"/>
        <v>2017</v>
      </c>
      <c r="D171" s="558" t="str">
        <f t="shared" si="34"/>
        <v>Feb</v>
      </c>
      <c r="E171" s="586">
        <v>42789</v>
      </c>
      <c r="F171" s="557" t="s">
        <v>189</v>
      </c>
      <c r="G171" s="557" t="s">
        <v>246</v>
      </c>
      <c r="H171" s="557">
        <v>70548</v>
      </c>
      <c r="I171" s="577" t="s">
        <v>488</v>
      </c>
      <c r="J171" s="577" t="s">
        <v>15</v>
      </c>
      <c r="K171" s="578" t="str">
        <f t="shared" si="39"/>
        <v>JNS-350 OB DRAW MOLD</v>
      </c>
      <c r="L171" s="578" t="s">
        <v>15</v>
      </c>
      <c r="M171" s="578" t="s">
        <v>448</v>
      </c>
      <c r="N171" s="579" t="s">
        <v>15</v>
      </c>
      <c r="O171" s="578" t="s">
        <v>34</v>
      </c>
      <c r="P171" s="557" t="s">
        <v>15</v>
      </c>
      <c r="Q171" s="557" t="s">
        <v>15</v>
      </c>
      <c r="R171" s="581" t="str">
        <f>IFERROR(VLOOKUP(CONCATENATE(D171,"'",C171),'Monthly Forex'!A:D,4,0),"-")</f>
        <v>-</v>
      </c>
      <c r="S171" s="564" t="s">
        <v>15</v>
      </c>
      <c r="T171" s="582" t="s">
        <v>15</v>
      </c>
      <c r="U171" s="583" t="s">
        <v>47</v>
      </c>
      <c r="V171" s="584" t="s">
        <v>49</v>
      </c>
      <c r="W171" s="585" t="s">
        <v>15</v>
      </c>
      <c r="X171" s="569" t="s">
        <v>2769</v>
      </c>
      <c r="Y171" s="570" t="s">
        <v>15</v>
      </c>
      <c r="Z171" s="571" t="s">
        <v>15</v>
      </c>
      <c r="AA171" s="557" t="s">
        <v>1856</v>
      </c>
      <c r="AB171" s="139">
        <f t="shared" si="32"/>
        <v>42819</v>
      </c>
      <c r="AC171" s="134">
        <f t="shared" si="35"/>
        <v>42795</v>
      </c>
      <c r="AD171" s="135" t="str">
        <f t="shared" si="36"/>
        <v>-</v>
      </c>
      <c r="AE171" s="136" t="str">
        <f t="shared" si="37"/>
        <v>-</v>
      </c>
      <c r="AF171" s="137" t="s">
        <v>4551</v>
      </c>
      <c r="AG171" s="140" t="str">
        <f t="shared" si="40"/>
        <v>1</v>
      </c>
      <c r="AH171" s="141" t="str">
        <f t="shared" si="41"/>
        <v>-</v>
      </c>
      <c r="AI171" s="211" t="s">
        <v>15</v>
      </c>
      <c r="AJ171" s="443" t="s">
        <v>4592</v>
      </c>
      <c r="AK171" s="478" t="str">
        <f t="shared" si="42"/>
        <v>-</v>
      </c>
      <c r="AL171" s="516" t="str">
        <f t="shared" si="43"/>
        <v>-</v>
      </c>
      <c r="AM171" s="432" t="str">
        <f>_xlfn.IFNA(VLOOKUP(O171,Dropdown!$B:$G,6,0),"-")</f>
        <v>PEZA</v>
      </c>
      <c r="AN171" s="433">
        <f>_xlfn.IFNA(VLOOKUP(O171,Dropdown!$B:$H,7,0),"-")</f>
        <v>0.12</v>
      </c>
      <c r="AO171" s="434" t="str">
        <f t="shared" si="44"/>
        <v>USD</v>
      </c>
      <c r="AP171" s="435" t="str">
        <f t="shared" si="45"/>
        <v>-</v>
      </c>
      <c r="AQ171" s="438" t="str">
        <f t="shared" si="46"/>
        <v>-</v>
      </c>
      <c r="AR171" s="452"/>
      <c r="AS171" s="465" t="s">
        <v>15</v>
      </c>
      <c r="AT171" s="452"/>
      <c r="AU171" s="454" t="str">
        <f t="shared" si="38"/>
        <v>-</v>
      </c>
    </row>
    <row r="172" spans="1:47" s="30" customFormat="1">
      <c r="A172" s="556">
        <v>169</v>
      </c>
      <c r="B172" s="557" t="s">
        <v>336</v>
      </c>
      <c r="C172" s="558" t="str">
        <f t="shared" si="33"/>
        <v>2017</v>
      </c>
      <c r="D172" s="558" t="str">
        <f t="shared" si="34"/>
        <v>Feb</v>
      </c>
      <c r="E172" s="586">
        <v>42789</v>
      </c>
      <c r="F172" s="557" t="s">
        <v>190</v>
      </c>
      <c r="G172" s="557" t="s">
        <v>247</v>
      </c>
      <c r="H172" s="557">
        <v>70549</v>
      </c>
      <c r="I172" s="577" t="s">
        <v>488</v>
      </c>
      <c r="J172" s="577" t="s">
        <v>15</v>
      </c>
      <c r="K172" s="578" t="str">
        <f t="shared" si="39"/>
        <v>JNS-350 OB DRAW MOLD</v>
      </c>
      <c r="L172" s="578" t="s">
        <v>15</v>
      </c>
      <c r="M172" s="578" t="s">
        <v>448</v>
      </c>
      <c r="N172" s="579" t="s">
        <v>15</v>
      </c>
      <c r="O172" s="578" t="s">
        <v>34</v>
      </c>
      <c r="P172" s="557" t="s">
        <v>15</v>
      </c>
      <c r="Q172" s="557" t="s">
        <v>15</v>
      </c>
      <c r="R172" s="581" t="str">
        <f>IFERROR(VLOOKUP(CONCATENATE(D172,"'",C172),'Monthly Forex'!A:D,4,0),"-")</f>
        <v>-</v>
      </c>
      <c r="S172" s="564" t="s">
        <v>15</v>
      </c>
      <c r="T172" s="582" t="s">
        <v>15</v>
      </c>
      <c r="U172" s="583" t="s">
        <v>47</v>
      </c>
      <c r="V172" s="584" t="s">
        <v>49</v>
      </c>
      <c r="W172" s="585" t="s">
        <v>15</v>
      </c>
      <c r="X172" s="569" t="s">
        <v>2769</v>
      </c>
      <c r="Y172" s="570" t="s">
        <v>15</v>
      </c>
      <c r="Z172" s="571" t="s">
        <v>15</v>
      </c>
      <c r="AA172" s="557" t="s">
        <v>1856</v>
      </c>
      <c r="AB172" s="139">
        <f t="shared" si="32"/>
        <v>42819</v>
      </c>
      <c r="AC172" s="134">
        <f t="shared" si="35"/>
        <v>42795</v>
      </c>
      <c r="AD172" s="135" t="str">
        <f t="shared" si="36"/>
        <v>-</v>
      </c>
      <c r="AE172" s="136" t="str">
        <f t="shared" si="37"/>
        <v>-</v>
      </c>
      <c r="AF172" s="137" t="s">
        <v>4551</v>
      </c>
      <c r="AG172" s="140" t="str">
        <f t="shared" si="40"/>
        <v>1</v>
      </c>
      <c r="AH172" s="141" t="str">
        <f t="shared" si="41"/>
        <v>-</v>
      </c>
      <c r="AI172" s="211" t="s">
        <v>15</v>
      </c>
      <c r="AJ172" s="443" t="s">
        <v>4592</v>
      </c>
      <c r="AK172" s="478" t="str">
        <f t="shared" si="42"/>
        <v>-</v>
      </c>
      <c r="AL172" s="516" t="str">
        <f t="shared" si="43"/>
        <v>-</v>
      </c>
      <c r="AM172" s="432" t="str">
        <f>_xlfn.IFNA(VLOOKUP(O172,Dropdown!$B:$G,6,0),"-")</f>
        <v>PEZA</v>
      </c>
      <c r="AN172" s="433">
        <f>_xlfn.IFNA(VLOOKUP(O172,Dropdown!$B:$H,7,0),"-")</f>
        <v>0.12</v>
      </c>
      <c r="AO172" s="434" t="str">
        <f t="shared" si="44"/>
        <v>USD</v>
      </c>
      <c r="AP172" s="435" t="str">
        <f t="shared" si="45"/>
        <v>-</v>
      </c>
      <c r="AQ172" s="438" t="str">
        <f t="shared" si="46"/>
        <v>-</v>
      </c>
      <c r="AR172" s="452"/>
      <c r="AS172" s="465" t="s">
        <v>15</v>
      </c>
      <c r="AT172" s="452"/>
      <c r="AU172" s="454" t="str">
        <f t="shared" si="38"/>
        <v>-</v>
      </c>
    </row>
    <row r="173" spans="1:47" s="30" customFormat="1">
      <c r="A173" s="556">
        <v>170</v>
      </c>
      <c r="B173" s="557" t="s">
        <v>340</v>
      </c>
      <c r="C173" s="558" t="str">
        <f t="shared" si="33"/>
        <v>2017</v>
      </c>
      <c r="D173" s="558" t="str">
        <f t="shared" si="34"/>
        <v>Feb</v>
      </c>
      <c r="E173" s="586">
        <v>42794</v>
      </c>
      <c r="F173" s="557" t="s">
        <v>194</v>
      </c>
      <c r="G173" s="557">
        <v>31102</v>
      </c>
      <c r="H173" s="557">
        <v>70554</v>
      </c>
      <c r="I173" s="577" t="s">
        <v>15</v>
      </c>
      <c r="J173" s="577" t="s">
        <v>15</v>
      </c>
      <c r="K173" s="578" t="str">
        <f t="shared" si="39"/>
        <v>DISTRIBUTOR 2 CAVITY-1</v>
      </c>
      <c r="L173" s="578" t="s">
        <v>15</v>
      </c>
      <c r="M173" s="578" t="s">
        <v>452</v>
      </c>
      <c r="N173" s="579" t="s">
        <v>15</v>
      </c>
      <c r="O173" s="578" t="s">
        <v>32</v>
      </c>
      <c r="P173" s="557" t="s">
        <v>15</v>
      </c>
      <c r="Q173" s="557" t="s">
        <v>15</v>
      </c>
      <c r="R173" s="581" t="str">
        <f>IFERROR(VLOOKUP(CONCATENATE(D173,"'",C173),'Monthly Forex'!A:D,4,0),"-")</f>
        <v>-</v>
      </c>
      <c r="S173" s="587">
        <v>14000</v>
      </c>
      <c r="T173" s="588" t="s">
        <v>15</v>
      </c>
      <c r="U173" s="583" t="s">
        <v>47</v>
      </c>
      <c r="V173" s="584" t="s">
        <v>49</v>
      </c>
      <c r="W173" s="585" t="s">
        <v>15</v>
      </c>
      <c r="X173" s="569" t="s">
        <v>4601</v>
      </c>
      <c r="Y173" s="570" t="s">
        <v>15</v>
      </c>
      <c r="Z173" s="571" t="s">
        <v>15</v>
      </c>
      <c r="AA173" s="557" t="s">
        <v>1856</v>
      </c>
      <c r="AB173" s="139">
        <f t="shared" si="32"/>
        <v>42824</v>
      </c>
      <c r="AC173" s="134">
        <f t="shared" si="35"/>
        <v>42795</v>
      </c>
      <c r="AD173" s="135" t="str">
        <f t="shared" si="36"/>
        <v>-</v>
      </c>
      <c r="AE173" s="136" t="str">
        <f t="shared" si="37"/>
        <v>-</v>
      </c>
      <c r="AF173" s="137" t="s">
        <v>4551</v>
      </c>
      <c r="AG173" s="140" t="str">
        <f t="shared" si="40"/>
        <v>1</v>
      </c>
      <c r="AH173" s="141" t="str">
        <f t="shared" si="41"/>
        <v>-</v>
      </c>
      <c r="AI173" s="211" t="s">
        <v>15</v>
      </c>
      <c r="AJ173" s="443" t="s">
        <v>4592</v>
      </c>
      <c r="AK173" s="478" t="str">
        <f t="shared" si="42"/>
        <v>-</v>
      </c>
      <c r="AL173" s="516" t="str">
        <f t="shared" si="43"/>
        <v>-</v>
      </c>
      <c r="AM173" s="432" t="str">
        <f>_xlfn.IFNA(VLOOKUP(O173,Dropdown!$B:$G,6,0),"-")</f>
        <v>PEZA</v>
      </c>
      <c r="AN173" s="433">
        <f>_xlfn.IFNA(VLOOKUP(O173,Dropdown!$B:$H,7,0),"-")</f>
        <v>0.12</v>
      </c>
      <c r="AO173" s="434" t="str">
        <f t="shared" si="44"/>
        <v>PHP</v>
      </c>
      <c r="AP173" s="435">
        <f t="shared" si="45"/>
        <v>14000</v>
      </c>
      <c r="AQ173" s="436">
        <f t="shared" si="46"/>
        <v>15680.000000000002</v>
      </c>
      <c r="AR173" s="247"/>
      <c r="AS173" s="465" t="s">
        <v>15</v>
      </c>
      <c r="AT173" s="247"/>
      <c r="AU173" s="454" t="str">
        <f t="shared" si="38"/>
        <v>-</v>
      </c>
    </row>
    <row r="174" spans="1:47" s="30" customFormat="1">
      <c r="A174" s="556">
        <v>171</v>
      </c>
      <c r="B174" s="557" t="s">
        <v>341</v>
      </c>
      <c r="C174" s="558" t="str">
        <f t="shared" si="33"/>
        <v>2017</v>
      </c>
      <c r="D174" s="558" t="str">
        <f t="shared" si="34"/>
        <v>Feb</v>
      </c>
      <c r="E174" s="586">
        <v>42794</v>
      </c>
      <c r="F174" s="557" t="s">
        <v>195</v>
      </c>
      <c r="G174" s="557">
        <v>31103</v>
      </c>
      <c r="H174" s="557">
        <v>70555</v>
      </c>
      <c r="I174" s="577" t="s">
        <v>15</v>
      </c>
      <c r="J174" s="577" t="s">
        <v>15</v>
      </c>
      <c r="K174" s="578" t="str">
        <f t="shared" si="39"/>
        <v xml:space="preserve">RC02-08-05-0 DIES </v>
      </c>
      <c r="L174" s="578" t="s">
        <v>15</v>
      </c>
      <c r="M174" s="578" t="s">
        <v>453</v>
      </c>
      <c r="N174" s="579" t="s">
        <v>15</v>
      </c>
      <c r="O174" s="578" t="s">
        <v>33</v>
      </c>
      <c r="P174" s="557" t="s">
        <v>15</v>
      </c>
      <c r="Q174" s="557" t="s">
        <v>15</v>
      </c>
      <c r="R174" s="581" t="str">
        <f>IFERROR(VLOOKUP(CONCATENATE(D174,"'",C174),'Monthly Forex'!A:D,4,0),"-")</f>
        <v>-</v>
      </c>
      <c r="S174" s="564" t="s">
        <v>15</v>
      </c>
      <c r="T174" s="582">
        <v>390</v>
      </c>
      <c r="U174" s="583" t="s">
        <v>47</v>
      </c>
      <c r="V174" s="584" t="s">
        <v>49</v>
      </c>
      <c r="W174" s="585" t="s">
        <v>15</v>
      </c>
      <c r="X174" s="569" t="s">
        <v>4599</v>
      </c>
      <c r="Y174" s="570" t="s">
        <v>15</v>
      </c>
      <c r="Z174" s="571" t="s">
        <v>15</v>
      </c>
      <c r="AA174" s="557" t="s">
        <v>1856</v>
      </c>
      <c r="AB174" s="139">
        <f t="shared" si="32"/>
        <v>42824</v>
      </c>
      <c r="AC174" s="134">
        <f t="shared" si="35"/>
        <v>42795</v>
      </c>
      <c r="AD174" s="135" t="str">
        <f t="shared" si="36"/>
        <v>-</v>
      </c>
      <c r="AE174" s="136" t="str">
        <f t="shared" si="37"/>
        <v>-</v>
      </c>
      <c r="AF174" s="137" t="s">
        <v>4551</v>
      </c>
      <c r="AG174" s="140" t="str">
        <f t="shared" si="40"/>
        <v>1</v>
      </c>
      <c r="AH174" s="141" t="str">
        <f t="shared" si="41"/>
        <v>-</v>
      </c>
      <c r="AI174" s="211" t="s">
        <v>15</v>
      </c>
      <c r="AJ174" s="443" t="s">
        <v>4592</v>
      </c>
      <c r="AK174" s="478" t="str">
        <f t="shared" si="42"/>
        <v>-</v>
      </c>
      <c r="AL174" s="516" t="str">
        <f t="shared" si="43"/>
        <v>-</v>
      </c>
      <c r="AM174" s="432" t="str">
        <f>_xlfn.IFNA(VLOOKUP(O174,Dropdown!$B:$G,6,0),"-")</f>
        <v>NON-PEZA</v>
      </c>
      <c r="AN174" s="433" t="str">
        <f>_xlfn.IFNA(VLOOKUP(O174,Dropdown!$B:$H,7,0),"-")</f>
        <v>-</v>
      </c>
      <c r="AO174" s="434" t="str">
        <f t="shared" si="44"/>
        <v>USD</v>
      </c>
      <c r="AP174" s="435">
        <f t="shared" si="45"/>
        <v>390</v>
      </c>
      <c r="AQ174" s="436">
        <f t="shared" si="46"/>
        <v>390</v>
      </c>
      <c r="AR174" s="247"/>
      <c r="AS174" s="465" t="s">
        <v>15</v>
      </c>
      <c r="AT174" s="247"/>
      <c r="AU174" s="454" t="str">
        <f t="shared" si="38"/>
        <v>-</v>
      </c>
    </row>
    <row r="175" spans="1:47" s="30" customFormat="1">
      <c r="A175" s="556">
        <v>172</v>
      </c>
      <c r="B175" s="557" t="s">
        <v>337</v>
      </c>
      <c r="C175" s="558" t="str">
        <f t="shared" si="33"/>
        <v>2017</v>
      </c>
      <c r="D175" s="558" t="str">
        <f t="shared" si="34"/>
        <v>Feb</v>
      </c>
      <c r="E175" s="586">
        <v>42794</v>
      </c>
      <c r="F175" s="557" t="s">
        <v>191</v>
      </c>
      <c r="G175" s="557">
        <v>30447</v>
      </c>
      <c r="H175" s="557">
        <v>70550</v>
      </c>
      <c r="I175" s="577" t="s">
        <v>15</v>
      </c>
      <c r="J175" s="577" t="s">
        <v>15</v>
      </c>
      <c r="K175" s="578" t="str">
        <f t="shared" si="39"/>
        <v>JNS350 IL DRAWING</v>
      </c>
      <c r="L175" s="578" t="s">
        <v>15</v>
      </c>
      <c r="M175" s="578" t="s">
        <v>449</v>
      </c>
      <c r="N175" s="579" t="s">
        <v>15</v>
      </c>
      <c r="O175" s="578" t="s">
        <v>34</v>
      </c>
      <c r="P175" s="557" t="s">
        <v>15</v>
      </c>
      <c r="Q175" s="557" t="s">
        <v>15</v>
      </c>
      <c r="R175" s="581" t="str">
        <f>IFERROR(VLOOKUP(CONCATENATE(D175,"'",C175),'Monthly Forex'!A:D,4,0),"-")</f>
        <v>-</v>
      </c>
      <c r="S175" s="564" t="s">
        <v>15</v>
      </c>
      <c r="T175" s="582">
        <v>65</v>
      </c>
      <c r="U175" s="583" t="s">
        <v>47</v>
      </c>
      <c r="V175" s="584" t="s">
        <v>49</v>
      </c>
      <c r="W175" s="585" t="s">
        <v>15</v>
      </c>
      <c r="X175" s="569" t="s">
        <v>2769</v>
      </c>
      <c r="Y175" s="570" t="s">
        <v>15</v>
      </c>
      <c r="Z175" s="571" t="s">
        <v>15</v>
      </c>
      <c r="AA175" s="557" t="s">
        <v>1856</v>
      </c>
      <c r="AB175" s="139">
        <f t="shared" si="32"/>
        <v>42824</v>
      </c>
      <c r="AC175" s="134">
        <f t="shared" si="35"/>
        <v>42795</v>
      </c>
      <c r="AD175" s="135" t="str">
        <f t="shared" si="36"/>
        <v>-</v>
      </c>
      <c r="AE175" s="136" t="str">
        <f t="shared" si="37"/>
        <v>-</v>
      </c>
      <c r="AF175" s="137" t="s">
        <v>4551</v>
      </c>
      <c r="AG175" s="140" t="str">
        <f t="shared" si="40"/>
        <v>1</v>
      </c>
      <c r="AH175" s="141" t="str">
        <f t="shared" si="41"/>
        <v>-</v>
      </c>
      <c r="AI175" s="211" t="s">
        <v>15</v>
      </c>
      <c r="AJ175" s="443" t="s">
        <v>4592</v>
      </c>
      <c r="AK175" s="478" t="str">
        <f t="shared" si="42"/>
        <v>-</v>
      </c>
      <c r="AL175" s="516" t="str">
        <f t="shared" si="43"/>
        <v>-</v>
      </c>
      <c r="AM175" s="432" t="str">
        <f>_xlfn.IFNA(VLOOKUP(O175,Dropdown!$B:$G,6,0),"-")</f>
        <v>PEZA</v>
      </c>
      <c r="AN175" s="433">
        <f>_xlfn.IFNA(VLOOKUP(O175,Dropdown!$B:$H,7,0),"-")</f>
        <v>0.12</v>
      </c>
      <c r="AO175" s="434" t="str">
        <f t="shared" si="44"/>
        <v>USD</v>
      </c>
      <c r="AP175" s="435">
        <f t="shared" si="45"/>
        <v>65</v>
      </c>
      <c r="AQ175" s="436">
        <f t="shared" si="46"/>
        <v>72.800000000000011</v>
      </c>
      <c r="AR175" s="247"/>
      <c r="AS175" s="465" t="s">
        <v>15</v>
      </c>
      <c r="AT175" s="247"/>
      <c r="AU175" s="454" t="str">
        <f t="shared" si="38"/>
        <v>-</v>
      </c>
    </row>
    <row r="176" spans="1:47" s="30" customFormat="1">
      <c r="A176" s="556">
        <v>173</v>
      </c>
      <c r="B176" s="557" t="s">
        <v>338</v>
      </c>
      <c r="C176" s="558" t="str">
        <f t="shared" si="33"/>
        <v>2017</v>
      </c>
      <c r="D176" s="558" t="str">
        <f t="shared" si="34"/>
        <v>Feb</v>
      </c>
      <c r="E176" s="586">
        <v>42794</v>
      </c>
      <c r="F176" s="557" t="s">
        <v>192</v>
      </c>
      <c r="G176" s="557">
        <v>30448</v>
      </c>
      <c r="H176" s="557">
        <v>70551</v>
      </c>
      <c r="I176" s="577" t="s">
        <v>15</v>
      </c>
      <c r="J176" s="577" t="s">
        <v>15</v>
      </c>
      <c r="K176" s="578" t="str">
        <f t="shared" si="39"/>
        <v>JNS350 OL 1st DRAWING</v>
      </c>
      <c r="L176" s="578" t="s">
        <v>15</v>
      </c>
      <c r="M176" s="578" t="s">
        <v>450</v>
      </c>
      <c r="N176" s="579" t="s">
        <v>15</v>
      </c>
      <c r="O176" s="578" t="s">
        <v>34</v>
      </c>
      <c r="P176" s="557" t="s">
        <v>15</v>
      </c>
      <c r="Q176" s="557" t="s">
        <v>15</v>
      </c>
      <c r="R176" s="581" t="str">
        <f>IFERROR(VLOOKUP(CONCATENATE(D176,"'",C176),'Monthly Forex'!A:D,4,0),"-")</f>
        <v>-</v>
      </c>
      <c r="S176" s="564" t="s">
        <v>15</v>
      </c>
      <c r="T176" s="582">
        <v>70</v>
      </c>
      <c r="U176" s="583" t="s">
        <v>47</v>
      </c>
      <c r="V176" s="584" t="s">
        <v>49</v>
      </c>
      <c r="W176" s="585" t="s">
        <v>15</v>
      </c>
      <c r="X176" s="569" t="s">
        <v>2769</v>
      </c>
      <c r="Y176" s="570" t="s">
        <v>15</v>
      </c>
      <c r="Z176" s="571" t="s">
        <v>15</v>
      </c>
      <c r="AA176" s="557" t="s">
        <v>1856</v>
      </c>
      <c r="AB176" s="139">
        <f t="shared" si="32"/>
        <v>42824</v>
      </c>
      <c r="AC176" s="134">
        <f t="shared" si="35"/>
        <v>42795</v>
      </c>
      <c r="AD176" s="135" t="str">
        <f t="shared" si="36"/>
        <v>-</v>
      </c>
      <c r="AE176" s="136" t="str">
        <f t="shared" si="37"/>
        <v>-</v>
      </c>
      <c r="AF176" s="137" t="s">
        <v>4551</v>
      </c>
      <c r="AG176" s="140" t="str">
        <f t="shared" si="40"/>
        <v>1</v>
      </c>
      <c r="AH176" s="141" t="str">
        <f t="shared" si="41"/>
        <v>-</v>
      </c>
      <c r="AI176" s="211" t="s">
        <v>15</v>
      </c>
      <c r="AJ176" s="443" t="s">
        <v>4592</v>
      </c>
      <c r="AK176" s="478" t="str">
        <f t="shared" si="42"/>
        <v>-</v>
      </c>
      <c r="AL176" s="516" t="str">
        <f t="shared" si="43"/>
        <v>-</v>
      </c>
      <c r="AM176" s="432" t="str">
        <f>_xlfn.IFNA(VLOOKUP(O176,Dropdown!$B:$G,6,0),"-")</f>
        <v>PEZA</v>
      </c>
      <c r="AN176" s="433">
        <f>_xlfn.IFNA(VLOOKUP(O176,Dropdown!$B:$H,7,0),"-")</f>
        <v>0.12</v>
      </c>
      <c r="AO176" s="434" t="str">
        <f t="shared" si="44"/>
        <v>USD</v>
      </c>
      <c r="AP176" s="435">
        <f t="shared" si="45"/>
        <v>70</v>
      </c>
      <c r="AQ176" s="436">
        <f t="shared" si="46"/>
        <v>78.400000000000006</v>
      </c>
      <c r="AR176" s="247"/>
      <c r="AS176" s="465" t="s">
        <v>15</v>
      </c>
      <c r="AT176" s="247"/>
      <c r="AU176" s="454" t="str">
        <f t="shared" si="38"/>
        <v>-</v>
      </c>
    </row>
    <row r="177" spans="1:47" s="30" customFormat="1">
      <c r="A177" s="556">
        <v>174</v>
      </c>
      <c r="B177" s="557" t="s">
        <v>339</v>
      </c>
      <c r="C177" s="558" t="str">
        <f t="shared" si="33"/>
        <v>2017</v>
      </c>
      <c r="D177" s="558" t="str">
        <f t="shared" si="34"/>
        <v>Feb</v>
      </c>
      <c r="E177" s="586">
        <v>42794</v>
      </c>
      <c r="F177" s="557" t="s">
        <v>193</v>
      </c>
      <c r="G177" s="557">
        <v>30449</v>
      </c>
      <c r="H177" s="557">
        <v>70552</v>
      </c>
      <c r="I177" s="577" t="s">
        <v>15</v>
      </c>
      <c r="J177" s="577" t="s">
        <v>15</v>
      </c>
      <c r="K177" s="578" t="str">
        <f t="shared" si="39"/>
        <v>JNS350 OL 2nd DRAWING</v>
      </c>
      <c r="L177" s="578" t="s">
        <v>15</v>
      </c>
      <c r="M177" s="578" t="s">
        <v>451</v>
      </c>
      <c r="N177" s="579" t="s">
        <v>15</v>
      </c>
      <c r="O177" s="578" t="s">
        <v>34</v>
      </c>
      <c r="P177" s="557" t="s">
        <v>15</v>
      </c>
      <c r="Q177" s="557" t="s">
        <v>15</v>
      </c>
      <c r="R177" s="581" t="str">
        <f>IFERROR(VLOOKUP(CONCATENATE(D177,"'",C177),'Monthly Forex'!A:D,4,0),"-")</f>
        <v>-</v>
      </c>
      <c r="S177" s="564" t="s">
        <v>15</v>
      </c>
      <c r="T177" s="582">
        <v>320</v>
      </c>
      <c r="U177" s="583" t="s">
        <v>47</v>
      </c>
      <c r="V177" s="584" t="s">
        <v>49</v>
      </c>
      <c r="W177" s="585" t="s">
        <v>15</v>
      </c>
      <c r="X177" s="569" t="s">
        <v>2769</v>
      </c>
      <c r="Y177" s="570" t="s">
        <v>15</v>
      </c>
      <c r="Z177" s="571" t="s">
        <v>15</v>
      </c>
      <c r="AA177" s="557" t="s">
        <v>1856</v>
      </c>
      <c r="AB177" s="139">
        <f t="shared" si="32"/>
        <v>42824</v>
      </c>
      <c r="AC177" s="134">
        <f t="shared" si="35"/>
        <v>42795</v>
      </c>
      <c r="AD177" s="135" t="str">
        <f t="shared" si="36"/>
        <v>-</v>
      </c>
      <c r="AE177" s="136" t="str">
        <f t="shared" si="37"/>
        <v>-</v>
      </c>
      <c r="AF177" s="137" t="s">
        <v>4551</v>
      </c>
      <c r="AG177" s="140" t="str">
        <f t="shared" si="40"/>
        <v>1</v>
      </c>
      <c r="AH177" s="141" t="str">
        <f t="shared" si="41"/>
        <v>-</v>
      </c>
      <c r="AI177" s="211" t="s">
        <v>15</v>
      </c>
      <c r="AJ177" s="443" t="s">
        <v>4592</v>
      </c>
      <c r="AK177" s="478" t="str">
        <f t="shared" si="42"/>
        <v>-</v>
      </c>
      <c r="AL177" s="516" t="str">
        <f t="shared" si="43"/>
        <v>-</v>
      </c>
      <c r="AM177" s="432" t="str">
        <f>_xlfn.IFNA(VLOOKUP(O177,Dropdown!$B:$G,6,0),"-")</f>
        <v>PEZA</v>
      </c>
      <c r="AN177" s="433">
        <f>_xlfn.IFNA(VLOOKUP(O177,Dropdown!$B:$H,7,0),"-")</f>
        <v>0.12</v>
      </c>
      <c r="AO177" s="434" t="str">
        <f t="shared" si="44"/>
        <v>USD</v>
      </c>
      <c r="AP177" s="435">
        <f t="shared" si="45"/>
        <v>320</v>
      </c>
      <c r="AQ177" s="436">
        <f t="shared" si="46"/>
        <v>358.40000000000003</v>
      </c>
      <c r="AR177" s="247"/>
      <c r="AS177" s="465" t="s">
        <v>15</v>
      </c>
      <c r="AT177" s="247"/>
      <c r="AU177" s="454" t="str">
        <f t="shared" si="38"/>
        <v>-</v>
      </c>
    </row>
    <row r="178" spans="1:47" s="30" customFormat="1">
      <c r="A178" s="556">
        <v>175</v>
      </c>
      <c r="B178" s="557" t="s">
        <v>514</v>
      </c>
      <c r="C178" s="558" t="str">
        <f t="shared" si="33"/>
        <v>2017</v>
      </c>
      <c r="D178" s="558" t="str">
        <f t="shared" si="34"/>
        <v>Feb</v>
      </c>
      <c r="E178" s="586">
        <v>42794</v>
      </c>
      <c r="F178" s="557">
        <v>97189</v>
      </c>
      <c r="G178" s="557">
        <v>30445</v>
      </c>
      <c r="H178" s="557">
        <v>71100</v>
      </c>
      <c r="I178" s="557" t="s">
        <v>553</v>
      </c>
      <c r="J178" s="577" t="s">
        <v>15</v>
      </c>
      <c r="K178" s="578" t="str">
        <f t="shared" si="39"/>
        <v xml:space="preserve">JNL-350 OL 2ND LOWER DIE </v>
      </c>
      <c r="L178" s="578" t="s">
        <v>15</v>
      </c>
      <c r="M178" s="578" t="s">
        <v>564</v>
      </c>
      <c r="N178" s="579" t="s">
        <v>15</v>
      </c>
      <c r="O178" s="578" t="s">
        <v>34</v>
      </c>
      <c r="P178" s="557" t="s">
        <v>15</v>
      </c>
      <c r="Q178" s="557" t="s">
        <v>15</v>
      </c>
      <c r="R178" s="581" t="str">
        <f>IFERROR(VLOOKUP(CONCATENATE(D178,"'",C178),'Monthly Forex'!A:D,4,0),"-")</f>
        <v>-</v>
      </c>
      <c r="S178" s="564" t="s">
        <v>15</v>
      </c>
      <c r="T178" s="582">
        <v>3615</v>
      </c>
      <c r="U178" s="583" t="s">
        <v>47</v>
      </c>
      <c r="V178" s="584" t="s">
        <v>49</v>
      </c>
      <c r="W178" s="585" t="s">
        <v>15</v>
      </c>
      <c r="X178" s="569" t="s">
        <v>15</v>
      </c>
      <c r="Y178" s="570" t="s">
        <v>15</v>
      </c>
      <c r="Z178" s="571" t="s">
        <v>15</v>
      </c>
      <c r="AA178" s="557" t="s">
        <v>1856</v>
      </c>
      <c r="AB178" s="139">
        <f t="shared" si="32"/>
        <v>42824</v>
      </c>
      <c r="AC178" s="134">
        <f t="shared" si="35"/>
        <v>42795</v>
      </c>
      <c r="AD178" s="135" t="str">
        <f t="shared" si="36"/>
        <v>-</v>
      </c>
      <c r="AE178" s="136" t="str">
        <f t="shared" si="37"/>
        <v>-</v>
      </c>
      <c r="AF178" s="137" t="s">
        <v>4551</v>
      </c>
      <c r="AG178" s="140" t="str">
        <f t="shared" si="40"/>
        <v>1</v>
      </c>
      <c r="AH178" s="141" t="str">
        <f t="shared" si="41"/>
        <v>-</v>
      </c>
      <c r="AI178" s="211" t="s">
        <v>15</v>
      </c>
      <c r="AJ178" s="443" t="s">
        <v>4592</v>
      </c>
      <c r="AK178" s="478" t="str">
        <f t="shared" si="42"/>
        <v>-</v>
      </c>
      <c r="AL178" s="516" t="str">
        <f t="shared" si="43"/>
        <v>-</v>
      </c>
      <c r="AM178" s="432" t="str">
        <f>_xlfn.IFNA(VLOOKUP(O178,Dropdown!$B:$G,6,0),"-")</f>
        <v>PEZA</v>
      </c>
      <c r="AN178" s="433">
        <f>_xlfn.IFNA(VLOOKUP(O178,Dropdown!$B:$H,7,0),"-")</f>
        <v>0.12</v>
      </c>
      <c r="AO178" s="434" t="str">
        <f t="shared" si="44"/>
        <v>USD</v>
      </c>
      <c r="AP178" s="435">
        <f t="shared" si="45"/>
        <v>3615</v>
      </c>
      <c r="AQ178" s="436">
        <f t="shared" si="46"/>
        <v>4048.8</v>
      </c>
      <c r="AR178" s="247"/>
      <c r="AS178" s="465" t="s">
        <v>15</v>
      </c>
      <c r="AT178" s="247"/>
      <c r="AU178" s="454" t="str">
        <f t="shared" si="38"/>
        <v>-</v>
      </c>
    </row>
    <row r="179" spans="1:47" s="30" customFormat="1">
      <c r="A179" s="556">
        <v>176</v>
      </c>
      <c r="B179" s="557" t="s">
        <v>515</v>
      </c>
      <c r="C179" s="558" t="str">
        <f t="shared" si="33"/>
        <v>2017</v>
      </c>
      <c r="D179" s="558" t="str">
        <f t="shared" si="34"/>
        <v>Feb</v>
      </c>
      <c r="E179" s="586">
        <v>42794</v>
      </c>
      <c r="F179" s="557">
        <v>97190</v>
      </c>
      <c r="G179" s="557">
        <v>30446</v>
      </c>
      <c r="H179" s="557">
        <v>71101</v>
      </c>
      <c r="I179" s="557" t="s">
        <v>553</v>
      </c>
      <c r="J179" s="577" t="s">
        <v>15</v>
      </c>
      <c r="K179" s="578" t="str">
        <f t="shared" si="39"/>
        <v xml:space="preserve">JNL-350 OL UPPER DIE 2 </v>
      </c>
      <c r="L179" s="578" t="s">
        <v>15</v>
      </c>
      <c r="M179" s="578" t="s">
        <v>565</v>
      </c>
      <c r="N179" s="579" t="s">
        <v>15</v>
      </c>
      <c r="O179" s="578" t="s">
        <v>34</v>
      </c>
      <c r="P179" s="557" t="s">
        <v>15</v>
      </c>
      <c r="Q179" s="557" t="s">
        <v>15</v>
      </c>
      <c r="R179" s="581" t="str">
        <f>IFERROR(VLOOKUP(CONCATENATE(D179,"'",C179),'Monthly Forex'!A:D,4,0),"-")</f>
        <v>-</v>
      </c>
      <c r="S179" s="564" t="s">
        <v>15</v>
      </c>
      <c r="T179" s="582">
        <v>1380</v>
      </c>
      <c r="U179" s="583" t="s">
        <v>47</v>
      </c>
      <c r="V179" s="589" t="s">
        <v>49</v>
      </c>
      <c r="W179" s="592" t="s">
        <v>15</v>
      </c>
      <c r="X179" s="569" t="s">
        <v>15</v>
      </c>
      <c r="Y179" s="570" t="s">
        <v>15</v>
      </c>
      <c r="Z179" s="571" t="s">
        <v>15</v>
      </c>
      <c r="AA179" s="557" t="s">
        <v>1856</v>
      </c>
      <c r="AB179" s="139">
        <f t="shared" si="32"/>
        <v>42824</v>
      </c>
      <c r="AC179" s="134">
        <f t="shared" si="35"/>
        <v>42795</v>
      </c>
      <c r="AD179" s="135" t="str">
        <f t="shared" si="36"/>
        <v>-</v>
      </c>
      <c r="AE179" s="136" t="str">
        <f t="shared" si="37"/>
        <v>-</v>
      </c>
      <c r="AF179" s="137" t="s">
        <v>4551</v>
      </c>
      <c r="AG179" s="140" t="str">
        <f t="shared" si="40"/>
        <v>1</v>
      </c>
      <c r="AH179" s="141" t="str">
        <f t="shared" si="41"/>
        <v>-</v>
      </c>
      <c r="AI179" s="211" t="s">
        <v>15</v>
      </c>
      <c r="AJ179" s="443" t="s">
        <v>4592</v>
      </c>
      <c r="AK179" s="478" t="str">
        <f t="shared" si="42"/>
        <v>-</v>
      </c>
      <c r="AL179" s="516" t="str">
        <f t="shared" si="43"/>
        <v>-</v>
      </c>
      <c r="AM179" s="432" t="str">
        <f>_xlfn.IFNA(VLOOKUP(O179,Dropdown!$B:$G,6,0),"-")</f>
        <v>PEZA</v>
      </c>
      <c r="AN179" s="433">
        <f>_xlfn.IFNA(VLOOKUP(O179,Dropdown!$B:$H,7,0),"-")</f>
        <v>0.12</v>
      </c>
      <c r="AO179" s="434" t="str">
        <f t="shared" si="44"/>
        <v>USD</v>
      </c>
      <c r="AP179" s="435">
        <f t="shared" si="45"/>
        <v>1380</v>
      </c>
      <c r="AQ179" s="436">
        <f t="shared" si="46"/>
        <v>1545.6000000000001</v>
      </c>
      <c r="AR179" s="247"/>
      <c r="AS179" s="465" t="s">
        <v>15</v>
      </c>
      <c r="AT179" s="247"/>
      <c r="AU179" s="454" t="str">
        <f t="shared" si="38"/>
        <v>-</v>
      </c>
    </row>
    <row r="180" spans="1:47" s="30" customFormat="1">
      <c r="A180" s="556">
        <v>177</v>
      </c>
      <c r="B180" s="557" t="s">
        <v>342</v>
      </c>
      <c r="C180" s="558" t="str">
        <f t="shared" si="33"/>
        <v>2017</v>
      </c>
      <c r="D180" s="558" t="str">
        <f t="shared" si="34"/>
        <v>Mar</v>
      </c>
      <c r="E180" s="586">
        <v>42796</v>
      </c>
      <c r="F180" s="557" t="s">
        <v>196</v>
      </c>
      <c r="G180" s="557">
        <v>31104</v>
      </c>
      <c r="H180" s="557">
        <v>70598</v>
      </c>
      <c r="I180" s="577" t="s">
        <v>489</v>
      </c>
      <c r="J180" s="577" t="s">
        <v>15</v>
      </c>
      <c r="K180" s="578" t="str">
        <f t="shared" si="39"/>
        <v>NECKINGROLLER(SKD11 NEW)</v>
      </c>
      <c r="L180" s="578" t="s">
        <v>15</v>
      </c>
      <c r="M180" s="578" t="s">
        <v>454</v>
      </c>
      <c r="N180" s="593" t="s">
        <v>15</v>
      </c>
      <c r="O180" s="578" t="s">
        <v>34</v>
      </c>
      <c r="P180" s="557" t="s">
        <v>15</v>
      </c>
      <c r="Q180" s="557" t="s">
        <v>15</v>
      </c>
      <c r="R180" s="581" t="str">
        <f>IFERROR(VLOOKUP(CONCATENATE(D180,"'",C180),'Monthly Forex'!A:D,4,0),"-")</f>
        <v>-</v>
      </c>
      <c r="S180" s="564" t="s">
        <v>15</v>
      </c>
      <c r="T180" s="582">
        <v>405</v>
      </c>
      <c r="U180" s="583" t="s">
        <v>47</v>
      </c>
      <c r="V180" s="589" t="s">
        <v>49</v>
      </c>
      <c r="W180" s="592" t="s">
        <v>15</v>
      </c>
      <c r="X180" s="569" t="s">
        <v>15</v>
      </c>
      <c r="Y180" s="570" t="s">
        <v>15</v>
      </c>
      <c r="Z180" s="571" t="s">
        <v>15</v>
      </c>
      <c r="AA180" s="557" t="s">
        <v>1856</v>
      </c>
      <c r="AB180" s="139">
        <f t="shared" si="32"/>
        <v>42826</v>
      </c>
      <c r="AC180" s="134">
        <f t="shared" si="35"/>
        <v>42826</v>
      </c>
      <c r="AD180" s="135" t="str">
        <f t="shared" si="36"/>
        <v>-</v>
      </c>
      <c r="AE180" s="136" t="str">
        <f t="shared" si="37"/>
        <v>-</v>
      </c>
      <c r="AF180" s="137" t="s">
        <v>4551</v>
      </c>
      <c r="AG180" s="140" t="str">
        <f t="shared" si="40"/>
        <v>1</v>
      </c>
      <c r="AH180" s="141" t="str">
        <f t="shared" si="41"/>
        <v>-</v>
      </c>
      <c r="AI180" s="211" t="s">
        <v>15</v>
      </c>
      <c r="AJ180" s="443" t="s">
        <v>4592</v>
      </c>
      <c r="AK180" s="478" t="str">
        <f t="shared" si="42"/>
        <v>-</v>
      </c>
      <c r="AL180" s="516" t="str">
        <f t="shared" si="43"/>
        <v>-</v>
      </c>
      <c r="AM180" s="432" t="str">
        <f>_xlfn.IFNA(VLOOKUP(O180,Dropdown!$B:$G,6,0),"-")</f>
        <v>PEZA</v>
      </c>
      <c r="AN180" s="433">
        <f>_xlfn.IFNA(VLOOKUP(O180,Dropdown!$B:$H,7,0),"-")</f>
        <v>0.12</v>
      </c>
      <c r="AO180" s="434" t="str">
        <f t="shared" si="44"/>
        <v>USD</v>
      </c>
      <c r="AP180" s="435">
        <f t="shared" si="45"/>
        <v>405</v>
      </c>
      <c r="AQ180" s="436">
        <f t="shared" si="46"/>
        <v>453.6</v>
      </c>
      <c r="AR180" s="247"/>
      <c r="AS180" s="465" t="s">
        <v>15</v>
      </c>
      <c r="AT180" s="247"/>
      <c r="AU180" s="454" t="str">
        <f t="shared" si="38"/>
        <v>-</v>
      </c>
    </row>
    <row r="181" spans="1:47" s="30" customFormat="1">
      <c r="A181" s="556">
        <v>178</v>
      </c>
      <c r="B181" s="557" t="s">
        <v>343</v>
      </c>
      <c r="C181" s="558" t="str">
        <f t="shared" si="33"/>
        <v>2017</v>
      </c>
      <c r="D181" s="558" t="str">
        <f t="shared" si="34"/>
        <v>Mar</v>
      </c>
      <c r="E181" s="586">
        <v>42796</v>
      </c>
      <c r="F181" s="557" t="s">
        <v>197</v>
      </c>
      <c r="G181" s="557">
        <v>31105</v>
      </c>
      <c r="H181" s="557">
        <v>70601</v>
      </c>
      <c r="I181" s="577" t="s">
        <v>489</v>
      </c>
      <c r="J181" s="577" t="s">
        <v>15</v>
      </c>
      <c r="K181" s="578" t="str">
        <f t="shared" si="39"/>
        <v>NECKING ROLLER SANBEN</v>
      </c>
      <c r="L181" s="578" t="s">
        <v>15</v>
      </c>
      <c r="M181" s="578" t="s">
        <v>455</v>
      </c>
      <c r="N181" s="579" t="s">
        <v>15</v>
      </c>
      <c r="O181" s="578" t="s">
        <v>34</v>
      </c>
      <c r="P181" s="557" t="s">
        <v>15</v>
      </c>
      <c r="Q181" s="557" t="s">
        <v>15</v>
      </c>
      <c r="R181" s="581" t="str">
        <f>IFERROR(VLOOKUP(CONCATENATE(D181,"'",C181),'Monthly Forex'!A:D,4,0),"-")</f>
        <v>-</v>
      </c>
      <c r="S181" s="564" t="s">
        <v>15</v>
      </c>
      <c r="T181" s="582">
        <v>130</v>
      </c>
      <c r="U181" s="583" t="s">
        <v>47</v>
      </c>
      <c r="V181" s="589" t="s">
        <v>49</v>
      </c>
      <c r="W181" s="592" t="s">
        <v>15</v>
      </c>
      <c r="X181" s="569" t="s">
        <v>15</v>
      </c>
      <c r="Y181" s="570" t="s">
        <v>15</v>
      </c>
      <c r="Z181" s="571" t="s">
        <v>15</v>
      </c>
      <c r="AA181" s="557" t="s">
        <v>1856</v>
      </c>
      <c r="AB181" s="139">
        <f t="shared" si="32"/>
        <v>42826</v>
      </c>
      <c r="AC181" s="134">
        <f t="shared" si="35"/>
        <v>42826</v>
      </c>
      <c r="AD181" s="135" t="str">
        <f t="shared" si="36"/>
        <v>-</v>
      </c>
      <c r="AE181" s="136" t="str">
        <f t="shared" si="37"/>
        <v>-</v>
      </c>
      <c r="AF181" s="137" t="s">
        <v>4551</v>
      </c>
      <c r="AG181" s="140" t="str">
        <f t="shared" si="40"/>
        <v>1</v>
      </c>
      <c r="AH181" s="141" t="str">
        <f t="shared" si="41"/>
        <v>-</v>
      </c>
      <c r="AI181" s="211" t="s">
        <v>15</v>
      </c>
      <c r="AJ181" s="443" t="s">
        <v>4592</v>
      </c>
      <c r="AK181" s="478" t="str">
        <f t="shared" si="42"/>
        <v>-</v>
      </c>
      <c r="AL181" s="516" t="str">
        <f t="shared" si="43"/>
        <v>-</v>
      </c>
      <c r="AM181" s="432" t="str">
        <f>_xlfn.IFNA(VLOOKUP(O181,Dropdown!$B:$G,6,0),"-")</f>
        <v>PEZA</v>
      </c>
      <c r="AN181" s="433">
        <f>_xlfn.IFNA(VLOOKUP(O181,Dropdown!$B:$H,7,0),"-")</f>
        <v>0.12</v>
      </c>
      <c r="AO181" s="434" t="str">
        <f t="shared" si="44"/>
        <v>USD</v>
      </c>
      <c r="AP181" s="435">
        <f t="shared" si="45"/>
        <v>130</v>
      </c>
      <c r="AQ181" s="436">
        <f t="shared" si="46"/>
        <v>145.60000000000002</v>
      </c>
      <c r="AR181" s="247"/>
      <c r="AS181" s="465" t="s">
        <v>15</v>
      </c>
      <c r="AT181" s="247"/>
      <c r="AU181" s="454" t="str">
        <f t="shared" si="38"/>
        <v>-</v>
      </c>
    </row>
    <row r="182" spans="1:47" s="30" customFormat="1">
      <c r="A182" s="556">
        <v>179</v>
      </c>
      <c r="B182" s="557" t="s">
        <v>345</v>
      </c>
      <c r="C182" s="558" t="str">
        <f t="shared" si="33"/>
        <v>2017</v>
      </c>
      <c r="D182" s="558" t="str">
        <f t="shared" si="34"/>
        <v>Mar</v>
      </c>
      <c r="E182" s="586">
        <v>42800</v>
      </c>
      <c r="F182" s="557">
        <v>98001</v>
      </c>
      <c r="G182" s="557">
        <v>31106</v>
      </c>
      <c r="H182" s="557">
        <v>70668</v>
      </c>
      <c r="I182" s="577" t="s">
        <v>491</v>
      </c>
      <c r="J182" s="577" t="s">
        <v>15</v>
      </c>
      <c r="K182" s="594" t="str">
        <f t="shared" si="39"/>
        <v xml:space="preserve">2311-35308-7-1100RR 203 </v>
      </c>
      <c r="L182" s="594" t="s">
        <v>15</v>
      </c>
      <c r="M182" s="594" t="s">
        <v>457</v>
      </c>
      <c r="N182" s="579" t="s">
        <v>15</v>
      </c>
      <c r="O182" s="578" t="s">
        <v>38</v>
      </c>
      <c r="P182" s="557" t="s">
        <v>15</v>
      </c>
      <c r="Q182" s="557" t="s">
        <v>15</v>
      </c>
      <c r="R182" s="581" t="str">
        <f>IFERROR(VLOOKUP(CONCATENATE(D182,"'",C182),'Monthly Forex'!A:D,4,0),"-")</f>
        <v>-</v>
      </c>
      <c r="S182" s="564" t="s">
        <v>15</v>
      </c>
      <c r="T182" s="582">
        <v>400</v>
      </c>
      <c r="U182" s="583" t="s">
        <v>47</v>
      </c>
      <c r="V182" s="589" t="s">
        <v>49</v>
      </c>
      <c r="W182" s="592" t="s">
        <v>15</v>
      </c>
      <c r="X182" s="569" t="s">
        <v>15</v>
      </c>
      <c r="Y182" s="570" t="s">
        <v>15</v>
      </c>
      <c r="Z182" s="571" t="s">
        <v>15</v>
      </c>
      <c r="AA182" s="557" t="s">
        <v>1856</v>
      </c>
      <c r="AB182" s="139">
        <f t="shared" si="32"/>
        <v>42830</v>
      </c>
      <c r="AC182" s="134">
        <f t="shared" si="35"/>
        <v>42826</v>
      </c>
      <c r="AD182" s="135" t="str">
        <f t="shared" si="36"/>
        <v>-</v>
      </c>
      <c r="AE182" s="136" t="str">
        <f t="shared" si="37"/>
        <v>-</v>
      </c>
      <c r="AF182" s="137" t="s">
        <v>4551</v>
      </c>
      <c r="AG182" s="140" t="str">
        <f t="shared" si="40"/>
        <v>1</v>
      </c>
      <c r="AH182" s="141" t="str">
        <f t="shared" si="41"/>
        <v>-</v>
      </c>
      <c r="AI182" s="211" t="s">
        <v>15</v>
      </c>
      <c r="AJ182" s="443" t="s">
        <v>4592</v>
      </c>
      <c r="AK182" s="478" t="str">
        <f t="shared" si="42"/>
        <v>-</v>
      </c>
      <c r="AL182" s="516" t="str">
        <f t="shared" si="43"/>
        <v>-</v>
      </c>
      <c r="AM182" s="432" t="str">
        <f>_xlfn.IFNA(VLOOKUP(O182,Dropdown!$B:$G,6,0),"-")</f>
        <v>PEZA</v>
      </c>
      <c r="AN182" s="433">
        <f>_xlfn.IFNA(VLOOKUP(O182,Dropdown!$B:$H,7,0),"-")</f>
        <v>0.12</v>
      </c>
      <c r="AO182" s="434" t="str">
        <f t="shared" si="44"/>
        <v>USD</v>
      </c>
      <c r="AP182" s="435">
        <f t="shared" si="45"/>
        <v>400</v>
      </c>
      <c r="AQ182" s="436">
        <f t="shared" si="46"/>
        <v>448.00000000000006</v>
      </c>
      <c r="AR182" s="247"/>
      <c r="AS182" s="465" t="s">
        <v>15</v>
      </c>
      <c r="AT182" s="247"/>
      <c r="AU182" s="454" t="str">
        <f t="shared" si="38"/>
        <v>-</v>
      </c>
    </row>
    <row r="183" spans="1:47" s="30" customFormat="1">
      <c r="A183" s="556">
        <v>180</v>
      </c>
      <c r="B183" s="557" t="s">
        <v>346</v>
      </c>
      <c r="C183" s="558" t="str">
        <f t="shared" si="33"/>
        <v>2017</v>
      </c>
      <c r="D183" s="558" t="str">
        <f t="shared" si="34"/>
        <v>Mar</v>
      </c>
      <c r="E183" s="586">
        <v>42800</v>
      </c>
      <c r="F183" s="557">
        <v>98002</v>
      </c>
      <c r="G183" s="557">
        <v>31107</v>
      </c>
      <c r="H183" s="557">
        <v>70670</v>
      </c>
      <c r="I183" s="577" t="s">
        <v>492</v>
      </c>
      <c r="J183" s="577" t="s">
        <v>15</v>
      </c>
      <c r="K183" s="578" t="str">
        <f t="shared" si="39"/>
        <v xml:space="preserve"> #204 1-PUNCH RR EMBOSS</v>
      </c>
      <c r="L183" s="578" t="s">
        <v>15</v>
      </c>
      <c r="M183" s="578" t="s">
        <v>458</v>
      </c>
      <c r="N183" s="579" t="s">
        <v>15</v>
      </c>
      <c r="O183" s="578" t="s">
        <v>38</v>
      </c>
      <c r="P183" s="557" t="s">
        <v>15</v>
      </c>
      <c r="Q183" s="557" t="s">
        <v>15</v>
      </c>
      <c r="R183" s="581" t="str">
        <f>IFERROR(VLOOKUP(CONCATENATE(D183,"'",C183),'Monthly Forex'!A:D,4,0),"-")</f>
        <v>-</v>
      </c>
      <c r="S183" s="564" t="s">
        <v>15</v>
      </c>
      <c r="T183" s="582">
        <v>800</v>
      </c>
      <c r="U183" s="583" t="s">
        <v>47</v>
      </c>
      <c r="V183" s="584" t="s">
        <v>49</v>
      </c>
      <c r="W183" s="585" t="s">
        <v>15</v>
      </c>
      <c r="X183" s="569" t="s">
        <v>15</v>
      </c>
      <c r="Y183" s="570" t="s">
        <v>15</v>
      </c>
      <c r="Z183" s="571" t="s">
        <v>15</v>
      </c>
      <c r="AA183" s="557" t="s">
        <v>1856</v>
      </c>
      <c r="AB183" s="139">
        <f t="shared" ref="AB183:AB246" si="47">IF(V183="","",IF(V183="Cancelled","-",E183+30))</f>
        <v>42830</v>
      </c>
      <c r="AC183" s="134">
        <f t="shared" si="35"/>
        <v>42826</v>
      </c>
      <c r="AD183" s="135" t="str">
        <f t="shared" si="36"/>
        <v>-</v>
      </c>
      <c r="AE183" s="136" t="str">
        <f t="shared" si="37"/>
        <v>-</v>
      </c>
      <c r="AF183" s="137" t="s">
        <v>4551</v>
      </c>
      <c r="AG183" s="140" t="str">
        <f t="shared" si="40"/>
        <v>1</v>
      </c>
      <c r="AH183" s="141" t="str">
        <f t="shared" si="41"/>
        <v>-</v>
      </c>
      <c r="AI183" s="211" t="s">
        <v>15</v>
      </c>
      <c r="AJ183" s="443" t="s">
        <v>4592</v>
      </c>
      <c r="AK183" s="478" t="str">
        <f t="shared" si="42"/>
        <v>-</v>
      </c>
      <c r="AL183" s="516" t="str">
        <f t="shared" si="43"/>
        <v>-</v>
      </c>
      <c r="AM183" s="432" t="str">
        <f>_xlfn.IFNA(VLOOKUP(O183,Dropdown!$B:$G,6,0),"-")</f>
        <v>PEZA</v>
      </c>
      <c r="AN183" s="433">
        <f>_xlfn.IFNA(VLOOKUP(O183,Dropdown!$B:$H,7,0),"-")</f>
        <v>0.12</v>
      </c>
      <c r="AO183" s="434" t="str">
        <f t="shared" si="44"/>
        <v>USD</v>
      </c>
      <c r="AP183" s="435">
        <f t="shared" si="45"/>
        <v>800</v>
      </c>
      <c r="AQ183" s="436">
        <f t="shared" si="46"/>
        <v>896.00000000000011</v>
      </c>
      <c r="AR183" s="247"/>
      <c r="AS183" s="465" t="s">
        <v>15</v>
      </c>
      <c r="AT183" s="247"/>
      <c r="AU183" s="454" t="str">
        <f t="shared" si="38"/>
        <v>-</v>
      </c>
    </row>
    <row r="184" spans="1:47" s="30" customFormat="1">
      <c r="A184" s="556">
        <v>181</v>
      </c>
      <c r="B184" s="557" t="s">
        <v>344</v>
      </c>
      <c r="C184" s="558" t="str">
        <f t="shared" si="33"/>
        <v>2017</v>
      </c>
      <c r="D184" s="558" t="str">
        <f t="shared" si="34"/>
        <v>Mar</v>
      </c>
      <c r="E184" s="586">
        <v>42800</v>
      </c>
      <c r="F184" s="557" t="s">
        <v>198</v>
      </c>
      <c r="G184" s="557">
        <v>31108</v>
      </c>
      <c r="H184" s="557">
        <v>70667</v>
      </c>
      <c r="I184" s="577" t="s">
        <v>490</v>
      </c>
      <c r="J184" s="577" t="s">
        <v>15</v>
      </c>
      <c r="K184" s="578" t="str">
        <f t="shared" si="39"/>
        <v>#0018 CAM DRIVER</v>
      </c>
      <c r="L184" s="578" t="s">
        <v>15</v>
      </c>
      <c r="M184" s="578" t="s">
        <v>456</v>
      </c>
      <c r="N184" s="579" t="s">
        <v>15</v>
      </c>
      <c r="O184" s="578" t="s">
        <v>31</v>
      </c>
      <c r="P184" s="557" t="s">
        <v>15</v>
      </c>
      <c r="Q184" s="557" t="s">
        <v>15</v>
      </c>
      <c r="R184" s="581" t="str">
        <f>IFERROR(VLOOKUP(CONCATENATE(D184,"'",C184),'Monthly Forex'!A:D,4,0),"-")</f>
        <v>-</v>
      </c>
      <c r="S184" s="587">
        <v>30500</v>
      </c>
      <c r="T184" s="588" t="s">
        <v>15</v>
      </c>
      <c r="U184" s="583" t="s">
        <v>47</v>
      </c>
      <c r="V184" s="584" t="s">
        <v>49</v>
      </c>
      <c r="W184" s="585" t="s">
        <v>15</v>
      </c>
      <c r="X184" s="569" t="s">
        <v>15</v>
      </c>
      <c r="Y184" s="570" t="s">
        <v>15</v>
      </c>
      <c r="Z184" s="571" t="s">
        <v>15</v>
      </c>
      <c r="AA184" s="557" t="s">
        <v>1856</v>
      </c>
      <c r="AB184" s="139">
        <f t="shared" si="47"/>
        <v>42830</v>
      </c>
      <c r="AC184" s="134">
        <f t="shared" si="35"/>
        <v>42826</v>
      </c>
      <c r="AD184" s="135" t="str">
        <f t="shared" si="36"/>
        <v>-</v>
      </c>
      <c r="AE184" s="136" t="str">
        <f t="shared" si="37"/>
        <v>-</v>
      </c>
      <c r="AF184" s="137" t="s">
        <v>4551</v>
      </c>
      <c r="AG184" s="140" t="str">
        <f t="shared" si="40"/>
        <v>1</v>
      </c>
      <c r="AH184" s="141" t="str">
        <f t="shared" si="41"/>
        <v>-</v>
      </c>
      <c r="AI184" s="211" t="s">
        <v>15</v>
      </c>
      <c r="AJ184" s="443" t="s">
        <v>4592</v>
      </c>
      <c r="AK184" s="478" t="str">
        <f t="shared" si="42"/>
        <v>-</v>
      </c>
      <c r="AL184" s="516" t="str">
        <f t="shared" si="43"/>
        <v>-</v>
      </c>
      <c r="AM184" s="432" t="str">
        <f>_xlfn.IFNA(VLOOKUP(O184,Dropdown!$B:$G,6,0),"-")</f>
        <v>PEZA</v>
      </c>
      <c r="AN184" s="433">
        <f>_xlfn.IFNA(VLOOKUP(O184,Dropdown!$B:$H,7,0),"-")</f>
        <v>0.12</v>
      </c>
      <c r="AO184" s="434" t="str">
        <f t="shared" si="44"/>
        <v>PHP</v>
      </c>
      <c r="AP184" s="435">
        <f t="shared" si="45"/>
        <v>30500</v>
      </c>
      <c r="AQ184" s="436">
        <f t="shared" si="46"/>
        <v>34160</v>
      </c>
      <c r="AR184" s="247"/>
      <c r="AS184" s="465" t="s">
        <v>15</v>
      </c>
      <c r="AT184" s="247"/>
      <c r="AU184" s="454" t="str">
        <f t="shared" si="38"/>
        <v>-</v>
      </c>
    </row>
    <row r="185" spans="1:47" s="30" customFormat="1">
      <c r="A185" s="556">
        <v>182</v>
      </c>
      <c r="B185" s="557" t="s">
        <v>347</v>
      </c>
      <c r="C185" s="558" t="str">
        <f t="shared" si="33"/>
        <v>2017</v>
      </c>
      <c r="D185" s="558" t="str">
        <f t="shared" si="34"/>
        <v>Mar</v>
      </c>
      <c r="E185" s="586">
        <v>42801</v>
      </c>
      <c r="F185" s="557">
        <v>98004</v>
      </c>
      <c r="G185" s="557">
        <v>31113</v>
      </c>
      <c r="H185" s="557">
        <v>70671</v>
      </c>
      <c r="I185" s="577" t="s">
        <v>493</v>
      </c>
      <c r="J185" s="577" t="s">
        <v>15</v>
      </c>
      <c r="K185" s="578" t="str">
        <f t="shared" si="39"/>
        <v>REPAIR DIE JNL750 IL BL1</v>
      </c>
      <c r="L185" s="578" t="s">
        <v>15</v>
      </c>
      <c r="M185" s="578" t="s">
        <v>459</v>
      </c>
      <c r="N185" s="579" t="s">
        <v>15</v>
      </c>
      <c r="O185" s="578" t="s">
        <v>34</v>
      </c>
      <c r="P185" s="557" t="s">
        <v>15</v>
      </c>
      <c r="Q185" s="557" t="s">
        <v>15</v>
      </c>
      <c r="R185" s="581" t="str">
        <f>IFERROR(VLOOKUP(CONCATENATE(D185,"'",C185),'Monthly Forex'!A:D,4,0),"-")</f>
        <v>-</v>
      </c>
      <c r="S185" s="564" t="s">
        <v>15</v>
      </c>
      <c r="T185" s="582">
        <v>920</v>
      </c>
      <c r="U185" s="583" t="s">
        <v>47</v>
      </c>
      <c r="V185" s="584" t="s">
        <v>49</v>
      </c>
      <c r="W185" s="585" t="s">
        <v>15</v>
      </c>
      <c r="X185" s="569" t="s">
        <v>15</v>
      </c>
      <c r="Y185" s="570" t="s">
        <v>15</v>
      </c>
      <c r="Z185" s="571" t="s">
        <v>15</v>
      </c>
      <c r="AA185" s="557" t="s">
        <v>1856</v>
      </c>
      <c r="AB185" s="139">
        <f t="shared" si="47"/>
        <v>42831</v>
      </c>
      <c r="AC185" s="134">
        <f t="shared" si="35"/>
        <v>42826</v>
      </c>
      <c r="AD185" s="135" t="str">
        <f t="shared" si="36"/>
        <v>-</v>
      </c>
      <c r="AE185" s="136" t="str">
        <f t="shared" si="37"/>
        <v>-</v>
      </c>
      <c r="AF185" s="137" t="s">
        <v>4551</v>
      </c>
      <c r="AG185" s="140" t="str">
        <f t="shared" si="40"/>
        <v>1</v>
      </c>
      <c r="AH185" s="141" t="str">
        <f t="shared" si="41"/>
        <v>-</v>
      </c>
      <c r="AI185" s="211" t="s">
        <v>15</v>
      </c>
      <c r="AJ185" s="443" t="s">
        <v>4592</v>
      </c>
      <c r="AK185" s="478" t="str">
        <f t="shared" si="42"/>
        <v>-</v>
      </c>
      <c r="AL185" s="516" t="str">
        <f t="shared" si="43"/>
        <v>-</v>
      </c>
      <c r="AM185" s="432" t="str">
        <f>_xlfn.IFNA(VLOOKUP(O185,Dropdown!$B:$G,6,0),"-")</f>
        <v>PEZA</v>
      </c>
      <c r="AN185" s="433">
        <f>_xlfn.IFNA(VLOOKUP(O185,Dropdown!$B:$H,7,0),"-")</f>
        <v>0.12</v>
      </c>
      <c r="AO185" s="434" t="str">
        <f t="shared" si="44"/>
        <v>USD</v>
      </c>
      <c r="AP185" s="435">
        <f t="shared" si="45"/>
        <v>920</v>
      </c>
      <c r="AQ185" s="436">
        <f t="shared" si="46"/>
        <v>1030.4000000000001</v>
      </c>
      <c r="AR185" s="247"/>
      <c r="AS185" s="465" t="s">
        <v>15</v>
      </c>
      <c r="AT185" s="247"/>
      <c r="AU185" s="454" t="str">
        <f t="shared" si="38"/>
        <v>-</v>
      </c>
    </row>
    <row r="186" spans="1:47" s="30" customFormat="1">
      <c r="A186" s="556">
        <v>183</v>
      </c>
      <c r="B186" s="557" t="s">
        <v>348</v>
      </c>
      <c r="C186" s="558" t="str">
        <f t="shared" si="33"/>
        <v>2017</v>
      </c>
      <c r="D186" s="558" t="str">
        <f t="shared" si="34"/>
        <v>Mar</v>
      </c>
      <c r="E186" s="586">
        <v>42802</v>
      </c>
      <c r="F186" s="557">
        <v>98005</v>
      </c>
      <c r="G186" s="557">
        <v>31112</v>
      </c>
      <c r="H186" s="557">
        <v>70875</v>
      </c>
      <c r="I186" s="577" t="s">
        <v>494</v>
      </c>
      <c r="J186" s="577" t="s">
        <v>15</v>
      </c>
      <c r="K186" s="578" t="str">
        <f t="shared" si="39"/>
        <v>JNS450 350 IL NECKING</v>
      </c>
      <c r="L186" s="578" t="s">
        <v>15</v>
      </c>
      <c r="M186" s="578" t="s">
        <v>460</v>
      </c>
      <c r="N186" s="579" t="s">
        <v>15</v>
      </c>
      <c r="O186" s="578" t="s">
        <v>34</v>
      </c>
      <c r="P186" s="557" t="s">
        <v>15</v>
      </c>
      <c r="Q186" s="557" t="s">
        <v>15</v>
      </c>
      <c r="R186" s="581" t="str">
        <f>IFERROR(VLOOKUP(CONCATENATE(D186,"'",C186),'Monthly Forex'!A:D,4,0),"-")</f>
        <v>-</v>
      </c>
      <c r="S186" s="564" t="s">
        <v>15</v>
      </c>
      <c r="T186" s="582">
        <v>700</v>
      </c>
      <c r="U186" s="583" t="s">
        <v>47</v>
      </c>
      <c r="V186" s="584" t="s">
        <v>49</v>
      </c>
      <c r="W186" s="585" t="s">
        <v>15</v>
      </c>
      <c r="X186" s="569" t="s">
        <v>2769</v>
      </c>
      <c r="Y186" s="570" t="s">
        <v>15</v>
      </c>
      <c r="Z186" s="571" t="s">
        <v>15</v>
      </c>
      <c r="AA186" s="557" t="s">
        <v>1856</v>
      </c>
      <c r="AB186" s="139">
        <f t="shared" si="47"/>
        <v>42832</v>
      </c>
      <c r="AC186" s="134">
        <f t="shared" si="35"/>
        <v>42826</v>
      </c>
      <c r="AD186" s="135" t="str">
        <f t="shared" si="36"/>
        <v>-</v>
      </c>
      <c r="AE186" s="136" t="str">
        <f t="shared" si="37"/>
        <v>-</v>
      </c>
      <c r="AF186" s="137" t="s">
        <v>4551</v>
      </c>
      <c r="AG186" s="140" t="str">
        <f t="shared" si="40"/>
        <v>1</v>
      </c>
      <c r="AH186" s="141" t="str">
        <f t="shared" si="41"/>
        <v>-</v>
      </c>
      <c r="AI186" s="211" t="s">
        <v>15</v>
      </c>
      <c r="AJ186" s="443" t="s">
        <v>4592</v>
      </c>
      <c r="AK186" s="478" t="str">
        <f t="shared" si="42"/>
        <v>-</v>
      </c>
      <c r="AL186" s="516" t="str">
        <f t="shared" si="43"/>
        <v>-</v>
      </c>
      <c r="AM186" s="432" t="str">
        <f>_xlfn.IFNA(VLOOKUP(O186,Dropdown!$B:$G,6,0),"-")</f>
        <v>PEZA</v>
      </c>
      <c r="AN186" s="433">
        <f>_xlfn.IFNA(VLOOKUP(O186,Dropdown!$B:$H,7,0),"-")</f>
        <v>0.12</v>
      </c>
      <c r="AO186" s="434" t="str">
        <f t="shared" si="44"/>
        <v>USD</v>
      </c>
      <c r="AP186" s="435">
        <f t="shared" si="45"/>
        <v>700</v>
      </c>
      <c r="AQ186" s="436">
        <f t="shared" si="46"/>
        <v>784.00000000000011</v>
      </c>
      <c r="AR186" s="247"/>
      <c r="AS186" s="465" t="s">
        <v>15</v>
      </c>
      <c r="AT186" s="247"/>
      <c r="AU186" s="454" t="str">
        <f t="shared" si="38"/>
        <v>-</v>
      </c>
    </row>
    <row r="187" spans="1:47" s="30" customFormat="1">
      <c r="A187" s="556">
        <v>184</v>
      </c>
      <c r="B187" s="557" t="s">
        <v>349</v>
      </c>
      <c r="C187" s="558" t="str">
        <f t="shared" si="33"/>
        <v>2017</v>
      </c>
      <c r="D187" s="558" t="str">
        <f t="shared" si="34"/>
        <v>Mar</v>
      </c>
      <c r="E187" s="586">
        <v>42803</v>
      </c>
      <c r="F187" s="557">
        <v>98006</v>
      </c>
      <c r="G187" s="557">
        <v>31114</v>
      </c>
      <c r="H187" s="557">
        <v>70876</v>
      </c>
      <c r="I187" s="577" t="s">
        <v>495</v>
      </c>
      <c r="J187" s="577" t="s">
        <v>15</v>
      </c>
      <c r="K187" s="578" t="str">
        <f t="shared" si="39"/>
        <v>RC02-08-05-0</v>
      </c>
      <c r="L187" s="578" t="s">
        <v>15</v>
      </c>
      <c r="M187" s="578" t="s">
        <v>461</v>
      </c>
      <c r="N187" s="579" t="s">
        <v>15</v>
      </c>
      <c r="O187" s="578" t="s">
        <v>33</v>
      </c>
      <c r="P187" s="557" t="s">
        <v>15</v>
      </c>
      <c r="Q187" s="557" t="s">
        <v>15</v>
      </c>
      <c r="R187" s="581" t="str">
        <f>IFERROR(VLOOKUP(CONCATENATE(D187,"'",C187),'Monthly Forex'!A:D,4,0),"-")</f>
        <v>-</v>
      </c>
      <c r="S187" s="564" t="s">
        <v>15</v>
      </c>
      <c r="T187" s="582">
        <v>195</v>
      </c>
      <c r="U187" s="583" t="s">
        <v>47</v>
      </c>
      <c r="V187" s="584" t="s">
        <v>49</v>
      </c>
      <c r="W187" s="585" t="s">
        <v>15</v>
      </c>
      <c r="X187" s="569" t="s">
        <v>4599</v>
      </c>
      <c r="Y187" s="570" t="s">
        <v>15</v>
      </c>
      <c r="Z187" s="571" t="s">
        <v>15</v>
      </c>
      <c r="AA187" s="557" t="s">
        <v>1856</v>
      </c>
      <c r="AB187" s="139">
        <f t="shared" si="47"/>
        <v>42833</v>
      </c>
      <c r="AC187" s="134">
        <f t="shared" si="35"/>
        <v>42826</v>
      </c>
      <c r="AD187" s="135" t="str">
        <f t="shared" si="36"/>
        <v>-</v>
      </c>
      <c r="AE187" s="136" t="str">
        <f t="shared" si="37"/>
        <v>-</v>
      </c>
      <c r="AF187" s="137" t="s">
        <v>4551</v>
      </c>
      <c r="AG187" s="140" t="str">
        <f t="shared" si="40"/>
        <v>1</v>
      </c>
      <c r="AH187" s="141" t="str">
        <f t="shared" si="41"/>
        <v>-</v>
      </c>
      <c r="AI187" s="211" t="s">
        <v>15</v>
      </c>
      <c r="AJ187" s="443" t="s">
        <v>4592</v>
      </c>
      <c r="AK187" s="478" t="str">
        <f t="shared" si="42"/>
        <v>-</v>
      </c>
      <c r="AL187" s="516" t="str">
        <f t="shared" si="43"/>
        <v>-</v>
      </c>
      <c r="AM187" s="432" t="str">
        <f>_xlfn.IFNA(VLOOKUP(O187,Dropdown!$B:$G,6,0),"-")</f>
        <v>NON-PEZA</v>
      </c>
      <c r="AN187" s="433" t="str">
        <f>_xlfn.IFNA(VLOOKUP(O187,Dropdown!$B:$H,7,0),"-")</f>
        <v>-</v>
      </c>
      <c r="AO187" s="434" t="str">
        <f t="shared" si="44"/>
        <v>USD</v>
      </c>
      <c r="AP187" s="435">
        <f t="shared" si="45"/>
        <v>195</v>
      </c>
      <c r="AQ187" s="436">
        <f t="shared" si="46"/>
        <v>195</v>
      </c>
      <c r="AR187" s="247"/>
      <c r="AS187" s="465" t="s">
        <v>15</v>
      </c>
      <c r="AT187" s="247"/>
      <c r="AU187" s="454" t="str">
        <f t="shared" si="38"/>
        <v>-</v>
      </c>
    </row>
    <row r="188" spans="1:47" s="30" customFormat="1">
      <c r="A188" s="556">
        <v>185</v>
      </c>
      <c r="B188" s="557" t="s">
        <v>350</v>
      </c>
      <c r="C188" s="558" t="str">
        <f t="shared" si="33"/>
        <v>2017</v>
      </c>
      <c r="D188" s="558" t="str">
        <f t="shared" si="34"/>
        <v>Mar</v>
      </c>
      <c r="E188" s="586">
        <v>42803</v>
      </c>
      <c r="F188" s="557">
        <v>98007</v>
      </c>
      <c r="G188" s="557">
        <v>31115</v>
      </c>
      <c r="H188" s="557">
        <v>70687</v>
      </c>
      <c r="I188" s="577" t="s">
        <v>496</v>
      </c>
      <c r="J188" s="577" t="s">
        <v>15</v>
      </c>
      <c r="K188" s="578" t="str">
        <f t="shared" si="39"/>
        <v>UPPER CHUCK</v>
      </c>
      <c r="L188" s="578" t="s">
        <v>15</v>
      </c>
      <c r="M188" s="578" t="s">
        <v>462</v>
      </c>
      <c r="N188" s="579" t="s">
        <v>15</v>
      </c>
      <c r="O188" s="578" t="s">
        <v>34</v>
      </c>
      <c r="P188" s="557" t="s">
        <v>15</v>
      </c>
      <c r="Q188" s="557" t="s">
        <v>15</v>
      </c>
      <c r="R188" s="581" t="str">
        <f>IFERROR(VLOOKUP(CONCATENATE(D188,"'",C188),'Monthly Forex'!A:D,4,0),"-")</f>
        <v>-</v>
      </c>
      <c r="S188" s="564" t="s">
        <v>15</v>
      </c>
      <c r="T188" s="582">
        <v>860</v>
      </c>
      <c r="U188" s="583" t="s">
        <v>47</v>
      </c>
      <c r="V188" s="584" t="s">
        <v>49</v>
      </c>
      <c r="W188" s="585" t="s">
        <v>15</v>
      </c>
      <c r="X188" s="569" t="s">
        <v>15</v>
      </c>
      <c r="Y188" s="570" t="s">
        <v>15</v>
      </c>
      <c r="Z188" s="571" t="s">
        <v>15</v>
      </c>
      <c r="AA188" s="557" t="s">
        <v>1856</v>
      </c>
      <c r="AB188" s="139">
        <f t="shared" si="47"/>
        <v>42833</v>
      </c>
      <c r="AC188" s="134">
        <f t="shared" si="35"/>
        <v>42826</v>
      </c>
      <c r="AD188" s="135" t="str">
        <f t="shared" si="36"/>
        <v>-</v>
      </c>
      <c r="AE188" s="136" t="str">
        <f t="shared" si="37"/>
        <v>-</v>
      </c>
      <c r="AF188" s="137" t="s">
        <v>4551</v>
      </c>
      <c r="AG188" s="140" t="str">
        <f t="shared" si="40"/>
        <v>1</v>
      </c>
      <c r="AH188" s="141" t="str">
        <f t="shared" si="41"/>
        <v>-</v>
      </c>
      <c r="AI188" s="211" t="s">
        <v>15</v>
      </c>
      <c r="AJ188" s="443" t="s">
        <v>4592</v>
      </c>
      <c r="AK188" s="478" t="str">
        <f t="shared" si="42"/>
        <v>-</v>
      </c>
      <c r="AL188" s="516" t="str">
        <f t="shared" si="43"/>
        <v>-</v>
      </c>
      <c r="AM188" s="432" t="str">
        <f>_xlfn.IFNA(VLOOKUP(O188,Dropdown!$B:$G,6,0),"-")</f>
        <v>PEZA</v>
      </c>
      <c r="AN188" s="433">
        <f>_xlfn.IFNA(VLOOKUP(O188,Dropdown!$B:$H,7,0),"-")</f>
        <v>0.12</v>
      </c>
      <c r="AO188" s="434" t="str">
        <f t="shared" si="44"/>
        <v>USD</v>
      </c>
      <c r="AP188" s="435">
        <f t="shared" si="45"/>
        <v>860</v>
      </c>
      <c r="AQ188" s="436">
        <f t="shared" si="46"/>
        <v>963.2</v>
      </c>
      <c r="AR188" s="247"/>
      <c r="AS188" s="465" t="s">
        <v>15</v>
      </c>
      <c r="AT188" s="247"/>
      <c r="AU188" s="454" t="str">
        <f t="shared" si="38"/>
        <v>-</v>
      </c>
    </row>
    <row r="189" spans="1:47" s="30" customFormat="1">
      <c r="A189" s="556">
        <v>186</v>
      </c>
      <c r="B189" s="557" t="s">
        <v>351</v>
      </c>
      <c r="C189" s="558" t="str">
        <f t="shared" si="33"/>
        <v>2017</v>
      </c>
      <c r="D189" s="558" t="str">
        <f t="shared" si="34"/>
        <v>Mar</v>
      </c>
      <c r="E189" s="586">
        <v>42803</v>
      </c>
      <c r="F189" s="557">
        <v>98007</v>
      </c>
      <c r="G189" s="557">
        <v>31115</v>
      </c>
      <c r="H189" s="557">
        <v>70687</v>
      </c>
      <c r="I189" s="577" t="s">
        <v>496</v>
      </c>
      <c r="J189" s="577" t="s">
        <v>15</v>
      </c>
      <c r="K189" s="578" t="str">
        <f t="shared" si="39"/>
        <v>LOWER CHUCK</v>
      </c>
      <c r="L189" s="578" t="s">
        <v>15</v>
      </c>
      <c r="M189" s="578" t="s">
        <v>463</v>
      </c>
      <c r="N189" s="579" t="s">
        <v>15</v>
      </c>
      <c r="O189" s="578" t="s">
        <v>34</v>
      </c>
      <c r="P189" s="557" t="s">
        <v>15</v>
      </c>
      <c r="Q189" s="557" t="s">
        <v>15</v>
      </c>
      <c r="R189" s="581" t="str">
        <f>IFERROR(VLOOKUP(CONCATENATE(D189,"'",C189),'Monthly Forex'!A:D,4,0),"-")</f>
        <v>-</v>
      </c>
      <c r="S189" s="564" t="s">
        <v>15</v>
      </c>
      <c r="T189" s="582">
        <v>780</v>
      </c>
      <c r="U189" s="583" t="s">
        <v>47</v>
      </c>
      <c r="V189" s="584" t="s">
        <v>49</v>
      </c>
      <c r="W189" s="585" t="s">
        <v>15</v>
      </c>
      <c r="X189" s="569" t="s">
        <v>15</v>
      </c>
      <c r="Y189" s="570" t="s">
        <v>15</v>
      </c>
      <c r="Z189" s="571" t="s">
        <v>15</v>
      </c>
      <c r="AA189" s="557" t="s">
        <v>1856</v>
      </c>
      <c r="AB189" s="139">
        <f t="shared" si="47"/>
        <v>42833</v>
      </c>
      <c r="AC189" s="134">
        <f t="shared" si="35"/>
        <v>42826</v>
      </c>
      <c r="AD189" s="135" t="str">
        <f t="shared" si="36"/>
        <v>-</v>
      </c>
      <c r="AE189" s="136" t="str">
        <f t="shared" si="37"/>
        <v>-</v>
      </c>
      <c r="AF189" s="137" t="s">
        <v>4551</v>
      </c>
      <c r="AG189" s="140" t="str">
        <f t="shared" si="40"/>
        <v>-</v>
      </c>
      <c r="AH189" s="141" t="str">
        <f t="shared" si="41"/>
        <v>-</v>
      </c>
      <c r="AI189" s="211" t="s">
        <v>15</v>
      </c>
      <c r="AJ189" s="443" t="s">
        <v>4592</v>
      </c>
      <c r="AK189" s="478" t="str">
        <f t="shared" si="42"/>
        <v>-</v>
      </c>
      <c r="AL189" s="516" t="str">
        <f t="shared" si="43"/>
        <v>-</v>
      </c>
      <c r="AM189" s="432" t="str">
        <f>_xlfn.IFNA(VLOOKUP(O189,Dropdown!$B:$G,6,0),"-")</f>
        <v>PEZA</v>
      </c>
      <c r="AN189" s="433">
        <f>_xlfn.IFNA(VLOOKUP(O189,Dropdown!$B:$H,7,0),"-")</f>
        <v>0.12</v>
      </c>
      <c r="AO189" s="434" t="str">
        <f t="shared" si="44"/>
        <v>USD</v>
      </c>
      <c r="AP189" s="435">
        <f t="shared" si="45"/>
        <v>780</v>
      </c>
      <c r="AQ189" s="436">
        <f t="shared" si="46"/>
        <v>873.60000000000014</v>
      </c>
      <c r="AR189" s="247"/>
      <c r="AS189" s="465" t="s">
        <v>15</v>
      </c>
      <c r="AT189" s="247"/>
      <c r="AU189" s="454" t="str">
        <f t="shared" si="38"/>
        <v>-</v>
      </c>
    </row>
    <row r="190" spans="1:47" s="30" customFormat="1">
      <c r="A190" s="556">
        <v>187</v>
      </c>
      <c r="B190" s="557" t="s">
        <v>352</v>
      </c>
      <c r="C190" s="558" t="str">
        <f t="shared" si="33"/>
        <v>2017</v>
      </c>
      <c r="D190" s="558" t="str">
        <f t="shared" si="34"/>
        <v>Mar</v>
      </c>
      <c r="E190" s="586">
        <v>42803</v>
      </c>
      <c r="F190" s="557">
        <v>98008</v>
      </c>
      <c r="G190" s="557">
        <v>31116</v>
      </c>
      <c r="H190" s="557">
        <v>70873</v>
      </c>
      <c r="I190" s="577" t="s">
        <v>497</v>
      </c>
      <c r="J190" s="577" t="s">
        <v>15</v>
      </c>
      <c r="K190" s="578" t="str">
        <f t="shared" si="39"/>
        <v>JNL750 OB DRAW</v>
      </c>
      <c r="L190" s="578" t="s">
        <v>15</v>
      </c>
      <c r="M190" s="578" t="s">
        <v>464</v>
      </c>
      <c r="N190" s="579" t="s">
        <v>15</v>
      </c>
      <c r="O190" s="578" t="s">
        <v>34</v>
      </c>
      <c r="P190" s="557" t="s">
        <v>15</v>
      </c>
      <c r="Q190" s="557" t="s">
        <v>15</v>
      </c>
      <c r="R190" s="581" t="str">
        <f>IFERROR(VLOOKUP(CONCATENATE(D190,"'",C190),'Monthly Forex'!A:D,4,0),"-")</f>
        <v>-</v>
      </c>
      <c r="S190" s="564" t="s">
        <v>15</v>
      </c>
      <c r="T190" s="582">
        <v>590</v>
      </c>
      <c r="U190" s="583" t="s">
        <v>47</v>
      </c>
      <c r="V190" s="584" t="s">
        <v>49</v>
      </c>
      <c r="W190" s="585" t="s">
        <v>15</v>
      </c>
      <c r="X190" s="569" t="s">
        <v>15</v>
      </c>
      <c r="Y190" s="570" t="s">
        <v>15</v>
      </c>
      <c r="Z190" s="571" t="s">
        <v>15</v>
      </c>
      <c r="AA190" s="557" t="s">
        <v>1856</v>
      </c>
      <c r="AB190" s="139">
        <f t="shared" si="47"/>
        <v>42833</v>
      </c>
      <c r="AC190" s="134">
        <f t="shared" si="35"/>
        <v>42826</v>
      </c>
      <c r="AD190" s="135" t="str">
        <f t="shared" si="36"/>
        <v>-</v>
      </c>
      <c r="AE190" s="136" t="str">
        <f t="shared" si="37"/>
        <v>-</v>
      </c>
      <c r="AF190" s="137" t="s">
        <v>4551</v>
      </c>
      <c r="AG190" s="140" t="str">
        <f t="shared" si="40"/>
        <v>1</v>
      </c>
      <c r="AH190" s="141" t="str">
        <f t="shared" si="41"/>
        <v>-</v>
      </c>
      <c r="AI190" s="211" t="s">
        <v>15</v>
      </c>
      <c r="AJ190" s="443" t="s">
        <v>4592</v>
      </c>
      <c r="AK190" s="478" t="str">
        <f t="shared" si="42"/>
        <v>-</v>
      </c>
      <c r="AL190" s="516" t="str">
        <f t="shared" si="43"/>
        <v>-</v>
      </c>
      <c r="AM190" s="432" t="str">
        <f>_xlfn.IFNA(VLOOKUP(O190,Dropdown!$B:$G,6,0),"-")</f>
        <v>PEZA</v>
      </c>
      <c r="AN190" s="433">
        <f>_xlfn.IFNA(VLOOKUP(O190,Dropdown!$B:$H,7,0),"-")</f>
        <v>0.12</v>
      </c>
      <c r="AO190" s="434" t="str">
        <f t="shared" si="44"/>
        <v>USD</v>
      </c>
      <c r="AP190" s="435">
        <f t="shared" si="45"/>
        <v>590</v>
      </c>
      <c r="AQ190" s="436">
        <f t="shared" si="46"/>
        <v>660.80000000000007</v>
      </c>
      <c r="AR190" s="247"/>
      <c r="AS190" s="465" t="s">
        <v>15</v>
      </c>
      <c r="AT190" s="247"/>
      <c r="AU190" s="454" t="str">
        <f t="shared" si="38"/>
        <v>-</v>
      </c>
    </row>
    <row r="191" spans="1:47" s="30" customFormat="1">
      <c r="A191" s="556">
        <v>188</v>
      </c>
      <c r="B191" s="557" t="s">
        <v>353</v>
      </c>
      <c r="C191" s="558" t="str">
        <f t="shared" si="33"/>
        <v>2017</v>
      </c>
      <c r="D191" s="558" t="str">
        <f t="shared" si="34"/>
        <v>Mar</v>
      </c>
      <c r="E191" s="586">
        <v>42803</v>
      </c>
      <c r="F191" s="557">
        <v>98009</v>
      </c>
      <c r="G191" s="557">
        <v>31117</v>
      </c>
      <c r="H191" s="557">
        <v>70874</v>
      </c>
      <c r="I191" s="577" t="s">
        <v>494</v>
      </c>
      <c r="J191" s="577" t="s">
        <v>15</v>
      </c>
      <c r="K191" s="578" t="str">
        <f t="shared" si="39"/>
        <v>JNS450 IL DRAWING</v>
      </c>
      <c r="L191" s="578" t="s">
        <v>15</v>
      </c>
      <c r="M191" s="578" t="s">
        <v>465</v>
      </c>
      <c r="N191" s="579" t="s">
        <v>15</v>
      </c>
      <c r="O191" s="578" t="s">
        <v>34</v>
      </c>
      <c r="P191" s="557" t="s">
        <v>15</v>
      </c>
      <c r="Q191" s="557" t="s">
        <v>15</v>
      </c>
      <c r="R191" s="581" t="str">
        <f>IFERROR(VLOOKUP(CONCATENATE(D191,"'",C191),'Monthly Forex'!A:D,4,0),"-")</f>
        <v>-</v>
      </c>
      <c r="S191" s="564" t="s">
        <v>15</v>
      </c>
      <c r="T191" s="582">
        <v>1700</v>
      </c>
      <c r="U191" s="583" t="s">
        <v>47</v>
      </c>
      <c r="V191" s="584" t="s">
        <v>49</v>
      </c>
      <c r="W191" s="585" t="s">
        <v>15</v>
      </c>
      <c r="X191" s="569" t="s">
        <v>2769</v>
      </c>
      <c r="Y191" s="570" t="s">
        <v>15</v>
      </c>
      <c r="Z191" s="571" t="s">
        <v>15</v>
      </c>
      <c r="AA191" s="557" t="s">
        <v>1856</v>
      </c>
      <c r="AB191" s="139">
        <f t="shared" si="47"/>
        <v>42833</v>
      </c>
      <c r="AC191" s="134">
        <f t="shared" si="35"/>
        <v>42826</v>
      </c>
      <c r="AD191" s="135" t="str">
        <f t="shared" si="36"/>
        <v>-</v>
      </c>
      <c r="AE191" s="136" t="str">
        <f t="shared" si="37"/>
        <v>-</v>
      </c>
      <c r="AF191" s="137" t="s">
        <v>4551</v>
      </c>
      <c r="AG191" s="140" t="str">
        <f t="shared" si="40"/>
        <v>1</v>
      </c>
      <c r="AH191" s="141" t="str">
        <f t="shared" si="41"/>
        <v>-</v>
      </c>
      <c r="AI191" s="211" t="s">
        <v>15</v>
      </c>
      <c r="AJ191" s="443" t="s">
        <v>4592</v>
      </c>
      <c r="AK191" s="478" t="str">
        <f t="shared" si="42"/>
        <v>-</v>
      </c>
      <c r="AL191" s="516" t="str">
        <f t="shared" si="43"/>
        <v>-</v>
      </c>
      <c r="AM191" s="432" t="str">
        <f>_xlfn.IFNA(VLOOKUP(O191,Dropdown!$B:$G,6,0),"-")</f>
        <v>PEZA</v>
      </c>
      <c r="AN191" s="433">
        <f>_xlfn.IFNA(VLOOKUP(O191,Dropdown!$B:$H,7,0),"-")</f>
        <v>0.12</v>
      </c>
      <c r="AO191" s="434" t="str">
        <f t="shared" si="44"/>
        <v>USD</v>
      </c>
      <c r="AP191" s="435">
        <f t="shared" si="45"/>
        <v>1700</v>
      </c>
      <c r="AQ191" s="436">
        <f t="shared" si="46"/>
        <v>1904.0000000000002</v>
      </c>
      <c r="AR191" s="247"/>
      <c r="AS191" s="465" t="s">
        <v>15</v>
      </c>
      <c r="AT191" s="247"/>
      <c r="AU191" s="454" t="str">
        <f t="shared" si="38"/>
        <v>-</v>
      </c>
    </row>
    <row r="192" spans="1:47" s="30" customFormat="1">
      <c r="A192" s="556">
        <v>189</v>
      </c>
      <c r="B192" s="557" t="s">
        <v>354</v>
      </c>
      <c r="C192" s="558" t="str">
        <f t="shared" si="33"/>
        <v>2017</v>
      </c>
      <c r="D192" s="558" t="str">
        <f t="shared" si="34"/>
        <v>Mar</v>
      </c>
      <c r="E192" s="586">
        <v>42803</v>
      </c>
      <c r="F192" s="557">
        <v>98010</v>
      </c>
      <c r="G192" s="557">
        <v>31118</v>
      </c>
      <c r="H192" s="557">
        <v>70877</v>
      </c>
      <c r="I192" s="577" t="s">
        <v>494</v>
      </c>
      <c r="J192" s="577" t="s">
        <v>15</v>
      </c>
      <c r="K192" s="578" t="str">
        <f t="shared" si="39"/>
        <v>JNS450350 ILBODYSPINNING</v>
      </c>
      <c r="L192" s="578" t="s">
        <v>15</v>
      </c>
      <c r="M192" s="578" t="s">
        <v>466</v>
      </c>
      <c r="N192" s="579" t="s">
        <v>15</v>
      </c>
      <c r="O192" s="578" t="s">
        <v>34</v>
      </c>
      <c r="P192" s="557" t="s">
        <v>15</v>
      </c>
      <c r="Q192" s="557" t="s">
        <v>15</v>
      </c>
      <c r="R192" s="581" t="str">
        <f>IFERROR(VLOOKUP(CONCATENATE(D192,"'",C192),'Monthly Forex'!A:D,4,0),"-")</f>
        <v>-</v>
      </c>
      <c r="S192" s="564" t="s">
        <v>15</v>
      </c>
      <c r="T192" s="582">
        <v>690</v>
      </c>
      <c r="U192" s="583" t="s">
        <v>47</v>
      </c>
      <c r="V192" s="584" t="s">
        <v>49</v>
      </c>
      <c r="W192" s="585" t="s">
        <v>15</v>
      </c>
      <c r="X192" s="569" t="s">
        <v>2769</v>
      </c>
      <c r="Y192" s="570" t="s">
        <v>15</v>
      </c>
      <c r="Z192" s="571" t="s">
        <v>15</v>
      </c>
      <c r="AA192" s="557" t="s">
        <v>1856</v>
      </c>
      <c r="AB192" s="139">
        <f t="shared" si="47"/>
        <v>42833</v>
      </c>
      <c r="AC192" s="134">
        <f t="shared" si="35"/>
        <v>42826</v>
      </c>
      <c r="AD192" s="135" t="str">
        <f t="shared" si="36"/>
        <v>-</v>
      </c>
      <c r="AE192" s="136" t="str">
        <f t="shared" si="37"/>
        <v>-</v>
      </c>
      <c r="AF192" s="137" t="s">
        <v>4551</v>
      </c>
      <c r="AG192" s="140" t="str">
        <f t="shared" si="40"/>
        <v>1</v>
      </c>
      <c r="AH192" s="141" t="str">
        <f t="shared" si="41"/>
        <v>-</v>
      </c>
      <c r="AI192" s="211" t="s">
        <v>15</v>
      </c>
      <c r="AJ192" s="443" t="s">
        <v>4592</v>
      </c>
      <c r="AK192" s="478" t="str">
        <f t="shared" si="42"/>
        <v>-</v>
      </c>
      <c r="AL192" s="516" t="str">
        <f t="shared" si="43"/>
        <v>-</v>
      </c>
      <c r="AM192" s="432" t="str">
        <f>_xlfn.IFNA(VLOOKUP(O192,Dropdown!$B:$G,6,0),"-")</f>
        <v>PEZA</v>
      </c>
      <c r="AN192" s="433">
        <f>_xlfn.IFNA(VLOOKUP(O192,Dropdown!$B:$H,7,0),"-")</f>
        <v>0.12</v>
      </c>
      <c r="AO192" s="434" t="str">
        <f t="shared" si="44"/>
        <v>USD</v>
      </c>
      <c r="AP192" s="435">
        <f t="shared" si="45"/>
        <v>690</v>
      </c>
      <c r="AQ192" s="436">
        <f t="shared" si="46"/>
        <v>772.80000000000007</v>
      </c>
      <c r="AR192" s="247"/>
      <c r="AS192" s="465" t="s">
        <v>15</v>
      </c>
      <c r="AT192" s="247"/>
      <c r="AU192" s="454" t="str">
        <f t="shared" si="38"/>
        <v>-</v>
      </c>
    </row>
    <row r="193" spans="1:47" s="30" customFormat="1">
      <c r="A193" s="556">
        <v>190</v>
      </c>
      <c r="B193" s="557" t="s">
        <v>355</v>
      </c>
      <c r="C193" s="558" t="str">
        <f t="shared" si="33"/>
        <v>2017</v>
      </c>
      <c r="D193" s="558" t="str">
        <f t="shared" si="34"/>
        <v>Mar</v>
      </c>
      <c r="E193" s="586">
        <v>42808</v>
      </c>
      <c r="F193" s="557">
        <v>98011</v>
      </c>
      <c r="G193" s="557">
        <v>31119</v>
      </c>
      <c r="H193" s="557">
        <v>70878</v>
      </c>
      <c r="I193" s="577" t="s">
        <v>491</v>
      </c>
      <c r="J193" s="577" t="s">
        <v>15</v>
      </c>
      <c r="K193" s="578" t="str">
        <f t="shared" si="39"/>
        <v>2311-35308-7-0500 FR 104</v>
      </c>
      <c r="L193" s="578" t="s">
        <v>15</v>
      </c>
      <c r="M193" s="578" t="s">
        <v>467</v>
      </c>
      <c r="N193" s="579" t="s">
        <v>15</v>
      </c>
      <c r="O193" s="578" t="s">
        <v>38</v>
      </c>
      <c r="P193" s="557" t="s">
        <v>15</v>
      </c>
      <c r="Q193" s="557" t="s">
        <v>15</v>
      </c>
      <c r="R193" s="581" t="str">
        <f>IFERROR(VLOOKUP(CONCATENATE(D193,"'",C193),'Monthly Forex'!A:D,4,0),"-")</f>
        <v>-</v>
      </c>
      <c r="S193" s="564" t="s">
        <v>15</v>
      </c>
      <c r="T193" s="582">
        <v>1760</v>
      </c>
      <c r="U193" s="583" t="s">
        <v>47</v>
      </c>
      <c r="V193" s="584" t="s">
        <v>49</v>
      </c>
      <c r="W193" s="585" t="s">
        <v>15</v>
      </c>
      <c r="X193" s="569" t="s">
        <v>15</v>
      </c>
      <c r="Y193" s="570" t="s">
        <v>15</v>
      </c>
      <c r="Z193" s="571" t="s">
        <v>15</v>
      </c>
      <c r="AA193" s="557" t="s">
        <v>1856</v>
      </c>
      <c r="AB193" s="139">
        <f t="shared" si="47"/>
        <v>42838</v>
      </c>
      <c r="AC193" s="134">
        <f t="shared" si="35"/>
        <v>42826</v>
      </c>
      <c r="AD193" s="135" t="str">
        <f t="shared" si="36"/>
        <v>-</v>
      </c>
      <c r="AE193" s="136" t="str">
        <f t="shared" si="37"/>
        <v>-</v>
      </c>
      <c r="AF193" s="137" t="s">
        <v>4551</v>
      </c>
      <c r="AG193" s="140" t="str">
        <f t="shared" si="40"/>
        <v>1</v>
      </c>
      <c r="AH193" s="141" t="str">
        <f t="shared" si="41"/>
        <v>-</v>
      </c>
      <c r="AI193" s="211" t="s">
        <v>15</v>
      </c>
      <c r="AJ193" s="443" t="s">
        <v>4592</v>
      </c>
      <c r="AK193" s="478" t="str">
        <f t="shared" si="42"/>
        <v>-</v>
      </c>
      <c r="AL193" s="516" t="str">
        <f t="shared" si="43"/>
        <v>-</v>
      </c>
      <c r="AM193" s="432" t="str">
        <f>_xlfn.IFNA(VLOOKUP(O193,Dropdown!$B:$G,6,0),"-")</f>
        <v>PEZA</v>
      </c>
      <c r="AN193" s="433">
        <f>_xlfn.IFNA(VLOOKUP(O193,Dropdown!$B:$H,7,0),"-")</f>
        <v>0.12</v>
      </c>
      <c r="AO193" s="434" t="str">
        <f t="shared" si="44"/>
        <v>USD</v>
      </c>
      <c r="AP193" s="435">
        <f t="shared" si="45"/>
        <v>1760</v>
      </c>
      <c r="AQ193" s="436">
        <f t="shared" si="46"/>
        <v>1971.2000000000003</v>
      </c>
      <c r="AR193" s="247"/>
      <c r="AS193" s="465" t="s">
        <v>15</v>
      </c>
      <c r="AT193" s="247"/>
      <c r="AU193" s="454" t="str">
        <f t="shared" si="38"/>
        <v>-</v>
      </c>
    </row>
    <row r="194" spans="1:47" s="30" customFormat="1">
      <c r="A194" s="556">
        <v>191</v>
      </c>
      <c r="B194" s="557" t="s">
        <v>356</v>
      </c>
      <c r="C194" s="558" t="str">
        <f t="shared" si="33"/>
        <v>2017</v>
      </c>
      <c r="D194" s="558" t="str">
        <f t="shared" si="34"/>
        <v>Mar</v>
      </c>
      <c r="E194" s="586">
        <v>42808</v>
      </c>
      <c r="F194" s="557">
        <v>98012</v>
      </c>
      <c r="G194" s="557">
        <v>31120</v>
      </c>
      <c r="H194" s="557">
        <v>70879</v>
      </c>
      <c r="I194" s="577" t="s">
        <v>491</v>
      </c>
      <c r="J194" s="577" t="s">
        <v>15</v>
      </c>
      <c r="K194" s="578" t="str">
        <f t="shared" si="39"/>
        <v>2311-35308-7-0500 203 FR</v>
      </c>
      <c r="L194" s="578" t="s">
        <v>15</v>
      </c>
      <c r="M194" s="578" t="s">
        <v>468</v>
      </c>
      <c r="N194" s="579" t="s">
        <v>15</v>
      </c>
      <c r="O194" s="578" t="s">
        <v>38</v>
      </c>
      <c r="P194" s="557" t="s">
        <v>15</v>
      </c>
      <c r="Q194" s="557" t="s">
        <v>15</v>
      </c>
      <c r="R194" s="581" t="str">
        <f>IFERROR(VLOOKUP(CONCATENATE(D194,"'",C194),'Monthly Forex'!A:D,4,0),"-")</f>
        <v>-</v>
      </c>
      <c r="S194" s="564" t="s">
        <v>15</v>
      </c>
      <c r="T194" s="582">
        <v>800</v>
      </c>
      <c r="U194" s="583" t="s">
        <v>47</v>
      </c>
      <c r="V194" s="584" t="s">
        <v>49</v>
      </c>
      <c r="W194" s="585" t="s">
        <v>15</v>
      </c>
      <c r="X194" s="569" t="s">
        <v>15</v>
      </c>
      <c r="Y194" s="570" t="s">
        <v>15</v>
      </c>
      <c r="Z194" s="571" t="s">
        <v>15</v>
      </c>
      <c r="AA194" s="557" t="s">
        <v>1856</v>
      </c>
      <c r="AB194" s="139">
        <f t="shared" si="47"/>
        <v>42838</v>
      </c>
      <c r="AC194" s="134">
        <f t="shared" si="35"/>
        <v>42826</v>
      </c>
      <c r="AD194" s="135" t="str">
        <f t="shared" si="36"/>
        <v>-</v>
      </c>
      <c r="AE194" s="136" t="str">
        <f t="shared" si="37"/>
        <v>-</v>
      </c>
      <c r="AF194" s="137" t="s">
        <v>4551</v>
      </c>
      <c r="AG194" s="140" t="str">
        <f t="shared" si="40"/>
        <v>1</v>
      </c>
      <c r="AH194" s="141" t="str">
        <f t="shared" si="41"/>
        <v>-</v>
      </c>
      <c r="AI194" s="211" t="s">
        <v>15</v>
      </c>
      <c r="AJ194" s="443" t="s">
        <v>4592</v>
      </c>
      <c r="AK194" s="478" t="str">
        <f t="shared" si="42"/>
        <v>-</v>
      </c>
      <c r="AL194" s="516" t="str">
        <f t="shared" si="43"/>
        <v>-</v>
      </c>
      <c r="AM194" s="432" t="str">
        <f>_xlfn.IFNA(VLOOKUP(O194,Dropdown!$B:$G,6,0),"-")</f>
        <v>PEZA</v>
      </c>
      <c r="AN194" s="433">
        <f>_xlfn.IFNA(VLOOKUP(O194,Dropdown!$B:$H,7,0),"-")</f>
        <v>0.12</v>
      </c>
      <c r="AO194" s="434" t="str">
        <f t="shared" si="44"/>
        <v>USD</v>
      </c>
      <c r="AP194" s="435">
        <f t="shared" si="45"/>
        <v>800</v>
      </c>
      <c r="AQ194" s="436">
        <f t="shared" si="46"/>
        <v>896.00000000000011</v>
      </c>
      <c r="AR194" s="247"/>
      <c r="AS194" s="465" t="s">
        <v>15</v>
      </c>
      <c r="AT194" s="247"/>
      <c r="AU194" s="454" t="str">
        <f t="shared" si="38"/>
        <v>-</v>
      </c>
    </row>
    <row r="195" spans="1:47" s="30" customFormat="1">
      <c r="A195" s="556">
        <v>192</v>
      </c>
      <c r="B195" s="557" t="s">
        <v>357</v>
      </c>
      <c r="C195" s="558" t="str">
        <f t="shared" si="33"/>
        <v>2017</v>
      </c>
      <c r="D195" s="558" t="str">
        <f t="shared" si="34"/>
        <v>Mar</v>
      </c>
      <c r="E195" s="586">
        <v>42808</v>
      </c>
      <c r="F195" s="557">
        <v>98013</v>
      </c>
      <c r="G195" s="557">
        <v>31122</v>
      </c>
      <c r="H195" s="557">
        <v>70880</v>
      </c>
      <c r="I195" s="577" t="s">
        <v>492</v>
      </c>
      <c r="J195" s="577" t="s">
        <v>15</v>
      </c>
      <c r="K195" s="578" t="str">
        <f t="shared" si="39"/>
        <v>#204 1-PUNCH RR EMBOSS-1</v>
      </c>
      <c r="L195" s="578" t="s">
        <v>15</v>
      </c>
      <c r="M195" s="578" t="s">
        <v>469</v>
      </c>
      <c r="N195" s="579" t="s">
        <v>15</v>
      </c>
      <c r="O195" s="578" t="s">
        <v>38</v>
      </c>
      <c r="P195" s="557" t="s">
        <v>15</v>
      </c>
      <c r="Q195" s="557" t="s">
        <v>15</v>
      </c>
      <c r="R195" s="581" t="str">
        <f>IFERROR(VLOOKUP(CONCATENATE(D195,"'",C195),'Monthly Forex'!A:D,4,0),"-")</f>
        <v>-</v>
      </c>
      <c r="S195" s="564" t="s">
        <v>15</v>
      </c>
      <c r="T195" s="582">
        <v>800</v>
      </c>
      <c r="U195" s="583" t="s">
        <v>47</v>
      </c>
      <c r="V195" s="584" t="s">
        <v>49</v>
      </c>
      <c r="W195" s="585" t="s">
        <v>15</v>
      </c>
      <c r="X195" s="569" t="s">
        <v>15</v>
      </c>
      <c r="Y195" s="570" t="s">
        <v>15</v>
      </c>
      <c r="Z195" s="571" t="s">
        <v>15</v>
      </c>
      <c r="AA195" s="557" t="s">
        <v>1856</v>
      </c>
      <c r="AB195" s="139">
        <f t="shared" si="47"/>
        <v>42838</v>
      </c>
      <c r="AC195" s="134">
        <f t="shared" si="35"/>
        <v>42826</v>
      </c>
      <c r="AD195" s="135" t="str">
        <f t="shared" si="36"/>
        <v>-</v>
      </c>
      <c r="AE195" s="136" t="str">
        <f t="shared" si="37"/>
        <v>-</v>
      </c>
      <c r="AF195" s="137" t="s">
        <v>4551</v>
      </c>
      <c r="AG195" s="140" t="str">
        <f t="shared" si="40"/>
        <v>1</v>
      </c>
      <c r="AH195" s="141" t="str">
        <f t="shared" si="41"/>
        <v>-</v>
      </c>
      <c r="AI195" s="211" t="s">
        <v>15</v>
      </c>
      <c r="AJ195" s="443" t="s">
        <v>4592</v>
      </c>
      <c r="AK195" s="478" t="str">
        <f t="shared" si="42"/>
        <v>-</v>
      </c>
      <c r="AL195" s="516" t="str">
        <f t="shared" si="43"/>
        <v>-</v>
      </c>
      <c r="AM195" s="432" t="str">
        <f>_xlfn.IFNA(VLOOKUP(O195,Dropdown!$B:$G,6,0),"-")</f>
        <v>PEZA</v>
      </c>
      <c r="AN195" s="433">
        <f>_xlfn.IFNA(VLOOKUP(O195,Dropdown!$B:$H,7,0),"-")</f>
        <v>0.12</v>
      </c>
      <c r="AO195" s="434" t="str">
        <f t="shared" si="44"/>
        <v>USD</v>
      </c>
      <c r="AP195" s="435">
        <f t="shared" si="45"/>
        <v>800</v>
      </c>
      <c r="AQ195" s="436">
        <f t="shared" si="46"/>
        <v>896.00000000000011</v>
      </c>
      <c r="AR195" s="247"/>
      <c r="AS195" s="465" t="s">
        <v>15</v>
      </c>
      <c r="AT195" s="247"/>
      <c r="AU195" s="454" t="str">
        <f t="shared" si="38"/>
        <v>-</v>
      </c>
    </row>
    <row r="196" spans="1:47" s="30" customFormat="1">
      <c r="A196" s="556">
        <v>193</v>
      </c>
      <c r="B196" s="557" t="s">
        <v>358</v>
      </c>
      <c r="C196" s="558" t="str">
        <f t="shared" ref="C196:C259" si="48">TEXT(E196,"yyyy")</f>
        <v>2017</v>
      </c>
      <c r="D196" s="558" t="str">
        <f t="shared" ref="D196:D259" si="49">TEXT(E196,"mmm")</f>
        <v>Mar</v>
      </c>
      <c r="E196" s="586">
        <v>42810</v>
      </c>
      <c r="F196" s="557">
        <v>98015</v>
      </c>
      <c r="G196" s="557">
        <v>31124</v>
      </c>
      <c r="H196" s="557">
        <v>70881</v>
      </c>
      <c r="I196" s="577" t="s">
        <v>492</v>
      </c>
      <c r="J196" s="577" t="s">
        <v>15</v>
      </c>
      <c r="K196" s="578" t="str">
        <f t="shared" si="39"/>
        <v>#127 1-DIE FR EMBOSS-1</v>
      </c>
      <c r="L196" s="578" t="s">
        <v>15</v>
      </c>
      <c r="M196" s="578" t="s">
        <v>470</v>
      </c>
      <c r="N196" s="579" t="s">
        <v>15</v>
      </c>
      <c r="O196" s="578" t="s">
        <v>38</v>
      </c>
      <c r="P196" s="557" t="s">
        <v>15</v>
      </c>
      <c r="Q196" s="557" t="s">
        <v>15</v>
      </c>
      <c r="R196" s="581" t="str">
        <f>IFERROR(VLOOKUP(CONCATENATE(D196,"'",C196),'Monthly Forex'!A:D,4,0),"-")</f>
        <v>-</v>
      </c>
      <c r="S196" s="564" t="s">
        <v>15</v>
      </c>
      <c r="T196" s="582">
        <v>880</v>
      </c>
      <c r="U196" s="583" t="s">
        <v>47</v>
      </c>
      <c r="V196" s="584" t="s">
        <v>49</v>
      </c>
      <c r="W196" s="585" t="s">
        <v>15</v>
      </c>
      <c r="X196" s="569" t="s">
        <v>15</v>
      </c>
      <c r="Y196" s="570" t="s">
        <v>15</v>
      </c>
      <c r="Z196" s="571" t="s">
        <v>15</v>
      </c>
      <c r="AA196" s="557" t="s">
        <v>1856</v>
      </c>
      <c r="AB196" s="139">
        <f t="shared" si="47"/>
        <v>42840</v>
      </c>
      <c r="AC196" s="134">
        <f t="shared" ref="AC196:AC259" si="50">IFERROR(IF(AB196="-","-",(AB196-DAY(AB196)+1)),"")</f>
        <v>42826</v>
      </c>
      <c r="AD196" s="135" t="str">
        <f t="shared" ref="AD196:AD259" si="51">IFERROR(IF(AF196="O","-",AB196+60),"-")</f>
        <v>-</v>
      </c>
      <c r="AE196" s="136" t="str">
        <f t="shared" ref="AE196:AE259" si="52">IFERROR(IF(AD196="-","-",(AD196-DAY(AD196)+1)),"")</f>
        <v>-</v>
      </c>
      <c r="AF196" s="137" t="s">
        <v>4551</v>
      </c>
      <c r="AG196" s="140" t="str">
        <f t="shared" si="40"/>
        <v>1</v>
      </c>
      <c r="AH196" s="141" t="str">
        <f t="shared" si="41"/>
        <v>-</v>
      </c>
      <c r="AI196" s="211" t="s">
        <v>15</v>
      </c>
      <c r="AJ196" s="443" t="s">
        <v>4592</v>
      </c>
      <c r="AK196" s="478" t="str">
        <f t="shared" si="42"/>
        <v>-</v>
      </c>
      <c r="AL196" s="516" t="str">
        <f t="shared" si="43"/>
        <v>-</v>
      </c>
      <c r="AM196" s="432" t="str">
        <f>_xlfn.IFNA(VLOOKUP(O196,Dropdown!$B:$G,6,0),"-")</f>
        <v>PEZA</v>
      </c>
      <c r="AN196" s="433">
        <f>_xlfn.IFNA(VLOOKUP(O196,Dropdown!$B:$H,7,0),"-")</f>
        <v>0.12</v>
      </c>
      <c r="AO196" s="434" t="str">
        <f t="shared" si="44"/>
        <v>USD</v>
      </c>
      <c r="AP196" s="435">
        <f t="shared" si="45"/>
        <v>880</v>
      </c>
      <c r="AQ196" s="436">
        <f t="shared" si="46"/>
        <v>985.60000000000014</v>
      </c>
      <c r="AR196" s="247"/>
      <c r="AS196" s="465" t="s">
        <v>15</v>
      </c>
      <c r="AT196" s="247"/>
      <c r="AU196" s="454" t="str">
        <f t="shared" ref="AU196:AU259" si="53">IFERROR(IF(AJ196="Collected",AI196-E196," "),"-")</f>
        <v>-</v>
      </c>
    </row>
    <row r="197" spans="1:47" s="30" customFormat="1">
      <c r="A197" s="556">
        <v>194</v>
      </c>
      <c r="B197" s="557" t="s">
        <v>359</v>
      </c>
      <c r="C197" s="558" t="str">
        <f t="shared" si="48"/>
        <v>2017</v>
      </c>
      <c r="D197" s="558" t="str">
        <f t="shared" si="49"/>
        <v>Mar</v>
      </c>
      <c r="E197" s="586">
        <v>42810</v>
      </c>
      <c r="F197" s="557">
        <v>98016</v>
      </c>
      <c r="G197" s="557">
        <v>31125</v>
      </c>
      <c r="H197" s="557">
        <v>70882</v>
      </c>
      <c r="I197" s="577" t="s">
        <v>492</v>
      </c>
      <c r="J197" s="577" t="s">
        <v>15</v>
      </c>
      <c r="K197" s="578" t="str">
        <f t="shared" ref="K197:K260" si="54">IF(L197="-",M197,CONCATENATE(L197," | ",M197))</f>
        <v>#205 1-PUNCH FR EMBOSS-1</v>
      </c>
      <c r="L197" s="578" t="s">
        <v>15</v>
      </c>
      <c r="M197" s="578" t="s">
        <v>471</v>
      </c>
      <c r="N197" s="579" t="s">
        <v>15</v>
      </c>
      <c r="O197" s="578" t="s">
        <v>38</v>
      </c>
      <c r="P197" s="557" t="s">
        <v>15</v>
      </c>
      <c r="Q197" s="557" t="s">
        <v>15</v>
      </c>
      <c r="R197" s="581" t="str">
        <f>IFERROR(VLOOKUP(CONCATENATE(D197,"'",C197),'Monthly Forex'!A:D,4,0),"-")</f>
        <v>-</v>
      </c>
      <c r="S197" s="564" t="s">
        <v>15</v>
      </c>
      <c r="T197" s="582">
        <v>800</v>
      </c>
      <c r="U197" s="583" t="s">
        <v>47</v>
      </c>
      <c r="V197" s="584" t="s">
        <v>49</v>
      </c>
      <c r="W197" s="585" t="s">
        <v>15</v>
      </c>
      <c r="X197" s="569" t="s">
        <v>15</v>
      </c>
      <c r="Y197" s="570" t="s">
        <v>15</v>
      </c>
      <c r="Z197" s="571" t="s">
        <v>15</v>
      </c>
      <c r="AA197" s="557" t="s">
        <v>1856</v>
      </c>
      <c r="AB197" s="139">
        <f t="shared" si="47"/>
        <v>42840</v>
      </c>
      <c r="AC197" s="134">
        <f t="shared" si="50"/>
        <v>42826</v>
      </c>
      <c r="AD197" s="135" t="str">
        <f t="shared" si="51"/>
        <v>-</v>
      </c>
      <c r="AE197" s="136" t="str">
        <f t="shared" si="52"/>
        <v>-</v>
      </c>
      <c r="AF197" s="137" t="s">
        <v>4551</v>
      </c>
      <c r="AG197" s="140" t="str">
        <f t="shared" ref="AG197:AG260" si="55">IF(F197=F196,"-","1")</f>
        <v>1</v>
      </c>
      <c r="AH197" s="141" t="str">
        <f t="shared" ref="AH197:AH260" si="56">IFERROR(IF(AF197="-","-",IF(AF197="O","-",$AK$1-E197)),"-")</f>
        <v>-</v>
      </c>
      <c r="AI197" s="211" t="s">
        <v>15</v>
      </c>
      <c r="AJ197" s="443" t="s">
        <v>4592</v>
      </c>
      <c r="AK197" s="478" t="str">
        <f t="shared" ref="AK197:AK260" si="57">IFERROR(IF(AF197="O",$AB197-$AI197,""),"-")</f>
        <v>-</v>
      </c>
      <c r="AL197" s="516" t="str">
        <f t="shared" ref="AL197:AL260" si="58">IFERROR(AI197-DAY(AI197)+1,"-")</f>
        <v>-</v>
      </c>
      <c r="AM197" s="432" t="str">
        <f>_xlfn.IFNA(VLOOKUP(O197,Dropdown!$B:$G,6,0),"-")</f>
        <v>PEZA</v>
      </c>
      <c r="AN197" s="433">
        <f>_xlfn.IFNA(VLOOKUP(O197,Dropdown!$B:$H,7,0),"-")</f>
        <v>0.12</v>
      </c>
      <c r="AO197" s="434" t="str">
        <f t="shared" ref="AO197:AO260" si="59">_xlfn.IFNA(IF(S197="-","USD","PHP"),"-")</f>
        <v>USD</v>
      </c>
      <c r="AP197" s="435">
        <f t="shared" ref="AP197:AP260" si="60">IF(AO197="USD",T197,S197)</f>
        <v>800</v>
      </c>
      <c r="AQ197" s="436">
        <f t="shared" ref="AQ197:AQ260" si="61">IFERROR(IF(AN197="-",AP197,AP197*1.12),"-")</f>
        <v>896.00000000000011</v>
      </c>
      <c r="AR197" s="247"/>
      <c r="AS197" s="465" t="s">
        <v>15</v>
      </c>
      <c r="AT197" s="247"/>
      <c r="AU197" s="454" t="str">
        <f t="shared" si="53"/>
        <v>-</v>
      </c>
    </row>
    <row r="198" spans="1:47" s="30" customFormat="1">
      <c r="A198" s="556">
        <v>195</v>
      </c>
      <c r="B198" s="557" t="s">
        <v>362</v>
      </c>
      <c r="C198" s="558" t="str">
        <f t="shared" si="48"/>
        <v>2017</v>
      </c>
      <c r="D198" s="558" t="str">
        <f t="shared" si="49"/>
        <v>Mar</v>
      </c>
      <c r="E198" s="586">
        <v>42810</v>
      </c>
      <c r="F198" s="557">
        <v>98019</v>
      </c>
      <c r="G198" s="557">
        <v>31128</v>
      </c>
      <c r="H198" s="557">
        <v>70885</v>
      </c>
      <c r="I198" s="577" t="s">
        <v>492</v>
      </c>
      <c r="J198" s="577" t="s">
        <v>15</v>
      </c>
      <c r="K198" s="578" t="str">
        <f t="shared" si="54"/>
        <v>#113 1-DIE RR EMBOSS-1</v>
      </c>
      <c r="L198" s="578" t="s">
        <v>15</v>
      </c>
      <c r="M198" s="578" t="s">
        <v>474</v>
      </c>
      <c r="N198" s="579" t="s">
        <v>15</v>
      </c>
      <c r="O198" s="578" t="s">
        <v>38</v>
      </c>
      <c r="P198" s="557" t="s">
        <v>15</v>
      </c>
      <c r="Q198" s="557" t="s">
        <v>15</v>
      </c>
      <c r="R198" s="581" t="str">
        <f>IFERROR(VLOOKUP(CONCATENATE(D198,"'",C198),'Monthly Forex'!A:D,4,0),"-")</f>
        <v>-</v>
      </c>
      <c r="S198" s="564" t="s">
        <v>15</v>
      </c>
      <c r="T198" s="582">
        <v>880</v>
      </c>
      <c r="U198" s="583" t="s">
        <v>47</v>
      </c>
      <c r="V198" s="584" t="s">
        <v>49</v>
      </c>
      <c r="W198" s="585" t="s">
        <v>15</v>
      </c>
      <c r="X198" s="569" t="s">
        <v>15</v>
      </c>
      <c r="Y198" s="570" t="s">
        <v>15</v>
      </c>
      <c r="Z198" s="571" t="s">
        <v>15</v>
      </c>
      <c r="AA198" s="557" t="s">
        <v>1856</v>
      </c>
      <c r="AB198" s="139">
        <f t="shared" si="47"/>
        <v>42840</v>
      </c>
      <c r="AC198" s="134">
        <f t="shared" si="50"/>
        <v>42826</v>
      </c>
      <c r="AD198" s="135" t="str">
        <f t="shared" si="51"/>
        <v>-</v>
      </c>
      <c r="AE198" s="136" t="str">
        <f t="shared" si="52"/>
        <v>-</v>
      </c>
      <c r="AF198" s="137" t="s">
        <v>4551</v>
      </c>
      <c r="AG198" s="140" t="str">
        <f t="shared" si="55"/>
        <v>1</v>
      </c>
      <c r="AH198" s="141" t="str">
        <f t="shared" si="56"/>
        <v>-</v>
      </c>
      <c r="AI198" s="211" t="s">
        <v>15</v>
      </c>
      <c r="AJ198" s="443" t="s">
        <v>4592</v>
      </c>
      <c r="AK198" s="478" t="str">
        <f t="shared" si="57"/>
        <v>-</v>
      </c>
      <c r="AL198" s="516" t="str">
        <f t="shared" si="58"/>
        <v>-</v>
      </c>
      <c r="AM198" s="432" t="str">
        <f>_xlfn.IFNA(VLOOKUP(O198,Dropdown!$B:$G,6,0),"-")</f>
        <v>PEZA</v>
      </c>
      <c r="AN198" s="433">
        <f>_xlfn.IFNA(VLOOKUP(O198,Dropdown!$B:$H,7,0),"-")</f>
        <v>0.12</v>
      </c>
      <c r="AO198" s="434" t="str">
        <f t="shared" si="59"/>
        <v>USD</v>
      </c>
      <c r="AP198" s="435">
        <f t="shared" si="60"/>
        <v>880</v>
      </c>
      <c r="AQ198" s="436">
        <f t="shared" si="61"/>
        <v>985.60000000000014</v>
      </c>
      <c r="AR198" s="247"/>
      <c r="AS198" s="465" t="s">
        <v>15</v>
      </c>
      <c r="AT198" s="247"/>
      <c r="AU198" s="454" t="str">
        <f t="shared" si="53"/>
        <v>-</v>
      </c>
    </row>
    <row r="199" spans="1:47" s="30" customFormat="1">
      <c r="A199" s="556">
        <v>196</v>
      </c>
      <c r="B199" s="557" t="s">
        <v>360</v>
      </c>
      <c r="C199" s="558" t="str">
        <f t="shared" si="48"/>
        <v>2017</v>
      </c>
      <c r="D199" s="558" t="str">
        <f t="shared" si="49"/>
        <v>Mar</v>
      </c>
      <c r="E199" s="586">
        <v>42810</v>
      </c>
      <c r="F199" s="557">
        <v>98017</v>
      </c>
      <c r="G199" s="557">
        <v>31126</v>
      </c>
      <c r="H199" s="557">
        <v>70883</v>
      </c>
      <c r="I199" s="577" t="s">
        <v>498</v>
      </c>
      <c r="J199" s="577" t="s">
        <v>15</v>
      </c>
      <c r="K199" s="578" t="str">
        <f t="shared" si="54"/>
        <v>#4454 SHOULDER PUNCH</v>
      </c>
      <c r="L199" s="578" t="s">
        <v>15</v>
      </c>
      <c r="M199" s="578" t="s">
        <v>472</v>
      </c>
      <c r="N199" s="579" t="s">
        <v>15</v>
      </c>
      <c r="O199" s="578" t="s">
        <v>31</v>
      </c>
      <c r="P199" s="557" t="s">
        <v>15</v>
      </c>
      <c r="Q199" s="557" t="s">
        <v>15</v>
      </c>
      <c r="R199" s="581" t="str">
        <f>IFERROR(VLOOKUP(CONCATENATE(D199,"'",C199),'Monthly Forex'!A:D,4,0),"-")</f>
        <v>-</v>
      </c>
      <c r="S199" s="587">
        <v>8900</v>
      </c>
      <c r="T199" s="588" t="s">
        <v>15</v>
      </c>
      <c r="U199" s="583" t="s">
        <v>47</v>
      </c>
      <c r="V199" s="584" t="s">
        <v>49</v>
      </c>
      <c r="W199" s="585" t="s">
        <v>15</v>
      </c>
      <c r="X199" s="569" t="s">
        <v>15</v>
      </c>
      <c r="Y199" s="570" t="s">
        <v>15</v>
      </c>
      <c r="Z199" s="571" t="s">
        <v>15</v>
      </c>
      <c r="AA199" s="557" t="s">
        <v>1856</v>
      </c>
      <c r="AB199" s="139">
        <f t="shared" si="47"/>
        <v>42840</v>
      </c>
      <c r="AC199" s="134">
        <f t="shared" si="50"/>
        <v>42826</v>
      </c>
      <c r="AD199" s="135" t="str">
        <f t="shared" si="51"/>
        <v>-</v>
      </c>
      <c r="AE199" s="136" t="str">
        <f t="shared" si="52"/>
        <v>-</v>
      </c>
      <c r="AF199" s="137" t="s">
        <v>4551</v>
      </c>
      <c r="AG199" s="140" t="str">
        <f t="shared" si="55"/>
        <v>1</v>
      </c>
      <c r="AH199" s="141" t="str">
        <f t="shared" si="56"/>
        <v>-</v>
      </c>
      <c r="AI199" s="211" t="s">
        <v>15</v>
      </c>
      <c r="AJ199" s="443" t="s">
        <v>4592</v>
      </c>
      <c r="AK199" s="478" t="str">
        <f t="shared" si="57"/>
        <v>-</v>
      </c>
      <c r="AL199" s="516" t="str">
        <f t="shared" si="58"/>
        <v>-</v>
      </c>
      <c r="AM199" s="432" t="str">
        <f>_xlfn.IFNA(VLOOKUP(O199,Dropdown!$B:$G,6,0),"-")</f>
        <v>PEZA</v>
      </c>
      <c r="AN199" s="433">
        <f>_xlfn.IFNA(VLOOKUP(O199,Dropdown!$B:$H,7,0),"-")</f>
        <v>0.12</v>
      </c>
      <c r="AO199" s="434" t="str">
        <f t="shared" si="59"/>
        <v>PHP</v>
      </c>
      <c r="AP199" s="435">
        <f t="shared" si="60"/>
        <v>8900</v>
      </c>
      <c r="AQ199" s="436">
        <f t="shared" si="61"/>
        <v>9968.0000000000018</v>
      </c>
      <c r="AR199" s="247"/>
      <c r="AS199" s="465" t="s">
        <v>15</v>
      </c>
      <c r="AT199" s="247"/>
      <c r="AU199" s="454" t="str">
        <f t="shared" si="53"/>
        <v>-</v>
      </c>
    </row>
    <row r="200" spans="1:47" s="30" customFormat="1">
      <c r="A200" s="556">
        <v>197</v>
      </c>
      <c r="B200" s="557" t="s">
        <v>361</v>
      </c>
      <c r="C200" s="558" t="str">
        <f t="shared" si="48"/>
        <v>2017</v>
      </c>
      <c r="D200" s="558" t="str">
        <f t="shared" si="49"/>
        <v>Mar</v>
      </c>
      <c r="E200" s="586">
        <v>42810</v>
      </c>
      <c r="F200" s="557">
        <v>98018</v>
      </c>
      <c r="G200" s="557">
        <v>31127</v>
      </c>
      <c r="H200" s="557">
        <v>70884</v>
      </c>
      <c r="I200" s="577" t="s">
        <v>499</v>
      </c>
      <c r="J200" s="577" t="s">
        <v>15</v>
      </c>
      <c r="K200" s="578" t="str">
        <f t="shared" si="54"/>
        <v>#5561 SHOULDER PUNCH-1</v>
      </c>
      <c r="L200" s="578" t="s">
        <v>15</v>
      </c>
      <c r="M200" s="578" t="s">
        <v>473</v>
      </c>
      <c r="N200" s="579" t="s">
        <v>15</v>
      </c>
      <c r="O200" s="578" t="s">
        <v>31</v>
      </c>
      <c r="P200" s="557" t="s">
        <v>15</v>
      </c>
      <c r="Q200" s="557" t="s">
        <v>15</v>
      </c>
      <c r="R200" s="581" t="str">
        <f>IFERROR(VLOOKUP(CONCATENATE(D200,"'",C200),'Monthly Forex'!A:D,4,0),"-")</f>
        <v>-</v>
      </c>
      <c r="S200" s="587">
        <v>7000</v>
      </c>
      <c r="T200" s="588" t="s">
        <v>15</v>
      </c>
      <c r="U200" s="583" t="s">
        <v>47</v>
      </c>
      <c r="V200" s="584" t="s">
        <v>49</v>
      </c>
      <c r="W200" s="585" t="s">
        <v>15</v>
      </c>
      <c r="X200" s="569" t="s">
        <v>15</v>
      </c>
      <c r="Y200" s="570" t="s">
        <v>15</v>
      </c>
      <c r="Z200" s="571" t="s">
        <v>15</v>
      </c>
      <c r="AA200" s="557" t="s">
        <v>1856</v>
      </c>
      <c r="AB200" s="139">
        <f t="shared" si="47"/>
        <v>42840</v>
      </c>
      <c r="AC200" s="134">
        <f t="shared" si="50"/>
        <v>42826</v>
      </c>
      <c r="AD200" s="135" t="str">
        <f t="shared" si="51"/>
        <v>-</v>
      </c>
      <c r="AE200" s="136" t="str">
        <f t="shared" si="52"/>
        <v>-</v>
      </c>
      <c r="AF200" s="137" t="s">
        <v>4551</v>
      </c>
      <c r="AG200" s="140" t="str">
        <f t="shared" si="55"/>
        <v>1</v>
      </c>
      <c r="AH200" s="141" t="str">
        <f t="shared" si="56"/>
        <v>-</v>
      </c>
      <c r="AI200" s="211" t="s">
        <v>15</v>
      </c>
      <c r="AJ200" s="443" t="s">
        <v>4592</v>
      </c>
      <c r="AK200" s="478" t="str">
        <f t="shared" si="57"/>
        <v>-</v>
      </c>
      <c r="AL200" s="516" t="str">
        <f t="shared" si="58"/>
        <v>-</v>
      </c>
      <c r="AM200" s="432" t="str">
        <f>_xlfn.IFNA(VLOOKUP(O200,Dropdown!$B:$G,6,0),"-")</f>
        <v>PEZA</v>
      </c>
      <c r="AN200" s="433">
        <f>_xlfn.IFNA(VLOOKUP(O200,Dropdown!$B:$H,7,0),"-")</f>
        <v>0.12</v>
      </c>
      <c r="AO200" s="434" t="str">
        <f t="shared" si="59"/>
        <v>PHP</v>
      </c>
      <c r="AP200" s="435">
        <f t="shared" si="60"/>
        <v>7000</v>
      </c>
      <c r="AQ200" s="436">
        <f t="shared" si="61"/>
        <v>7840.0000000000009</v>
      </c>
      <c r="AR200" s="247"/>
      <c r="AS200" s="465" t="s">
        <v>15</v>
      </c>
      <c r="AT200" s="247"/>
      <c r="AU200" s="454" t="str">
        <f t="shared" si="53"/>
        <v>-</v>
      </c>
    </row>
    <row r="201" spans="1:47" s="30" customFormat="1">
      <c r="A201" s="556">
        <v>198</v>
      </c>
      <c r="B201" s="557" t="s">
        <v>363</v>
      </c>
      <c r="C201" s="558" t="str">
        <f t="shared" si="48"/>
        <v>2017</v>
      </c>
      <c r="D201" s="558" t="str">
        <f t="shared" si="49"/>
        <v>Mar</v>
      </c>
      <c r="E201" s="586">
        <v>42811</v>
      </c>
      <c r="F201" s="557">
        <v>98020</v>
      </c>
      <c r="G201" s="557">
        <v>31129</v>
      </c>
      <c r="H201" s="557">
        <v>70886</v>
      </c>
      <c r="I201" s="577" t="s">
        <v>500</v>
      </c>
      <c r="J201" s="577" t="s">
        <v>15</v>
      </c>
      <c r="K201" s="578" t="str">
        <f t="shared" si="54"/>
        <v>M9AC 03-01 DIE HOLDER</v>
      </c>
      <c r="L201" s="578" t="s">
        <v>15</v>
      </c>
      <c r="M201" s="578" t="s">
        <v>475</v>
      </c>
      <c r="N201" s="579" t="s">
        <v>15</v>
      </c>
      <c r="O201" s="578" t="s">
        <v>33</v>
      </c>
      <c r="P201" s="557" t="s">
        <v>15</v>
      </c>
      <c r="Q201" s="557" t="s">
        <v>15</v>
      </c>
      <c r="R201" s="581" t="str">
        <f>IFERROR(VLOOKUP(CONCATENATE(D201,"'",C201),'Monthly Forex'!A:D,4,0),"-")</f>
        <v>-</v>
      </c>
      <c r="S201" s="564" t="s">
        <v>15</v>
      </c>
      <c r="T201" s="582">
        <v>630</v>
      </c>
      <c r="U201" s="583" t="s">
        <v>47</v>
      </c>
      <c r="V201" s="584" t="s">
        <v>49</v>
      </c>
      <c r="W201" s="585" t="s">
        <v>15</v>
      </c>
      <c r="X201" s="569" t="s">
        <v>4599</v>
      </c>
      <c r="Y201" s="570" t="s">
        <v>15</v>
      </c>
      <c r="Z201" s="571" t="s">
        <v>15</v>
      </c>
      <c r="AA201" s="557" t="s">
        <v>1856</v>
      </c>
      <c r="AB201" s="139">
        <f t="shared" si="47"/>
        <v>42841</v>
      </c>
      <c r="AC201" s="134">
        <f t="shared" si="50"/>
        <v>42826</v>
      </c>
      <c r="AD201" s="135" t="str">
        <f t="shared" si="51"/>
        <v>-</v>
      </c>
      <c r="AE201" s="136" t="str">
        <f t="shared" si="52"/>
        <v>-</v>
      </c>
      <c r="AF201" s="137" t="s">
        <v>4551</v>
      </c>
      <c r="AG201" s="140" t="str">
        <f t="shared" si="55"/>
        <v>1</v>
      </c>
      <c r="AH201" s="141" t="str">
        <f t="shared" si="56"/>
        <v>-</v>
      </c>
      <c r="AI201" s="211" t="s">
        <v>15</v>
      </c>
      <c r="AJ201" s="443" t="s">
        <v>4592</v>
      </c>
      <c r="AK201" s="478" t="str">
        <f t="shared" si="57"/>
        <v>-</v>
      </c>
      <c r="AL201" s="516" t="str">
        <f t="shared" si="58"/>
        <v>-</v>
      </c>
      <c r="AM201" s="432" t="str">
        <f>_xlfn.IFNA(VLOOKUP(O201,Dropdown!$B:$G,6,0),"-")</f>
        <v>NON-PEZA</v>
      </c>
      <c r="AN201" s="433" t="str">
        <f>_xlfn.IFNA(VLOOKUP(O201,Dropdown!$B:$H,7,0),"-")</f>
        <v>-</v>
      </c>
      <c r="AO201" s="434" t="str">
        <f t="shared" si="59"/>
        <v>USD</v>
      </c>
      <c r="AP201" s="435">
        <f t="shared" si="60"/>
        <v>630</v>
      </c>
      <c r="AQ201" s="436">
        <f t="shared" si="61"/>
        <v>630</v>
      </c>
      <c r="AR201" s="247"/>
      <c r="AS201" s="465" t="s">
        <v>15</v>
      </c>
      <c r="AT201" s="247"/>
      <c r="AU201" s="454" t="str">
        <f t="shared" si="53"/>
        <v>-</v>
      </c>
    </row>
    <row r="202" spans="1:47" s="30" customFormat="1">
      <c r="A202" s="556">
        <v>199</v>
      </c>
      <c r="B202" s="557" t="s">
        <v>364</v>
      </c>
      <c r="C202" s="558" t="str">
        <f t="shared" si="48"/>
        <v>2017</v>
      </c>
      <c r="D202" s="558" t="str">
        <f t="shared" si="49"/>
        <v>Mar</v>
      </c>
      <c r="E202" s="586">
        <v>42814</v>
      </c>
      <c r="F202" s="557">
        <v>98022</v>
      </c>
      <c r="G202" s="557">
        <v>31131</v>
      </c>
      <c r="H202" s="557">
        <v>70932</v>
      </c>
      <c r="I202" s="577" t="s">
        <v>498</v>
      </c>
      <c r="J202" s="577" t="s">
        <v>15</v>
      </c>
      <c r="K202" s="578" t="str">
        <f t="shared" si="54"/>
        <v>#4458 SHOULDER PUNCH</v>
      </c>
      <c r="L202" s="578" t="s">
        <v>15</v>
      </c>
      <c r="M202" s="578" t="s">
        <v>476</v>
      </c>
      <c r="N202" s="579" t="s">
        <v>15</v>
      </c>
      <c r="O202" s="578" t="s">
        <v>31</v>
      </c>
      <c r="P202" s="557" t="s">
        <v>15</v>
      </c>
      <c r="Q202" s="557" t="s">
        <v>15</v>
      </c>
      <c r="R202" s="581" t="str">
        <f>IFERROR(VLOOKUP(CONCATENATE(D202,"'",C202),'Monthly Forex'!A:D,4,0),"-")</f>
        <v>-</v>
      </c>
      <c r="S202" s="587">
        <v>6400</v>
      </c>
      <c r="T202" s="588" t="s">
        <v>15</v>
      </c>
      <c r="U202" s="583" t="s">
        <v>47</v>
      </c>
      <c r="V202" s="584" t="s">
        <v>49</v>
      </c>
      <c r="W202" s="585" t="s">
        <v>15</v>
      </c>
      <c r="X202" s="569" t="s">
        <v>15</v>
      </c>
      <c r="Y202" s="570" t="s">
        <v>15</v>
      </c>
      <c r="Z202" s="571" t="s">
        <v>15</v>
      </c>
      <c r="AA202" s="557" t="s">
        <v>1856</v>
      </c>
      <c r="AB202" s="139">
        <f t="shared" si="47"/>
        <v>42844</v>
      </c>
      <c r="AC202" s="134">
        <f t="shared" si="50"/>
        <v>42826</v>
      </c>
      <c r="AD202" s="135" t="str">
        <f t="shared" si="51"/>
        <v>-</v>
      </c>
      <c r="AE202" s="136" t="str">
        <f t="shared" si="52"/>
        <v>-</v>
      </c>
      <c r="AF202" s="137" t="s">
        <v>4551</v>
      </c>
      <c r="AG202" s="140" t="str">
        <f t="shared" si="55"/>
        <v>1</v>
      </c>
      <c r="AH202" s="141" t="str">
        <f t="shared" si="56"/>
        <v>-</v>
      </c>
      <c r="AI202" s="211" t="s">
        <v>15</v>
      </c>
      <c r="AJ202" s="443" t="s">
        <v>4592</v>
      </c>
      <c r="AK202" s="478" t="str">
        <f t="shared" si="57"/>
        <v>-</v>
      </c>
      <c r="AL202" s="516" t="str">
        <f t="shared" si="58"/>
        <v>-</v>
      </c>
      <c r="AM202" s="432" t="str">
        <f>_xlfn.IFNA(VLOOKUP(O202,Dropdown!$B:$G,6,0),"-")</f>
        <v>PEZA</v>
      </c>
      <c r="AN202" s="433">
        <f>_xlfn.IFNA(VLOOKUP(O202,Dropdown!$B:$H,7,0),"-")</f>
        <v>0.12</v>
      </c>
      <c r="AO202" s="434" t="str">
        <f t="shared" si="59"/>
        <v>PHP</v>
      </c>
      <c r="AP202" s="435">
        <f t="shared" si="60"/>
        <v>6400</v>
      </c>
      <c r="AQ202" s="436">
        <f t="shared" si="61"/>
        <v>7168.0000000000009</v>
      </c>
      <c r="AR202" s="247"/>
      <c r="AS202" s="465" t="s">
        <v>15</v>
      </c>
      <c r="AT202" s="247"/>
      <c r="AU202" s="454" t="str">
        <f t="shared" si="53"/>
        <v>-</v>
      </c>
    </row>
    <row r="203" spans="1:47" s="30" customFormat="1">
      <c r="A203" s="556">
        <v>200</v>
      </c>
      <c r="B203" s="557" t="s">
        <v>365</v>
      </c>
      <c r="C203" s="558" t="str">
        <f t="shared" si="48"/>
        <v>2017</v>
      </c>
      <c r="D203" s="558" t="str">
        <f t="shared" si="49"/>
        <v>Mar</v>
      </c>
      <c r="E203" s="586">
        <v>42814</v>
      </c>
      <c r="F203" s="557">
        <v>98023</v>
      </c>
      <c r="G203" s="557">
        <v>31132</v>
      </c>
      <c r="H203" s="557">
        <v>70934</v>
      </c>
      <c r="I203" s="577" t="s">
        <v>498</v>
      </c>
      <c r="J203" s="577" t="s">
        <v>15</v>
      </c>
      <c r="K203" s="578" t="str">
        <f t="shared" si="54"/>
        <v>#4459 SHOULDER PUNCH</v>
      </c>
      <c r="L203" s="578" t="s">
        <v>15</v>
      </c>
      <c r="M203" s="578" t="s">
        <v>477</v>
      </c>
      <c r="N203" s="579" t="s">
        <v>15</v>
      </c>
      <c r="O203" s="578" t="s">
        <v>31</v>
      </c>
      <c r="P203" s="557" t="s">
        <v>15</v>
      </c>
      <c r="Q203" s="557" t="s">
        <v>15</v>
      </c>
      <c r="R203" s="581" t="str">
        <f>IFERROR(VLOOKUP(CONCATENATE(D203,"'",C203),'Monthly Forex'!A:D,4,0),"-")</f>
        <v>-</v>
      </c>
      <c r="S203" s="587">
        <v>5900</v>
      </c>
      <c r="T203" s="588" t="s">
        <v>15</v>
      </c>
      <c r="U203" s="583" t="s">
        <v>47</v>
      </c>
      <c r="V203" s="584" t="s">
        <v>49</v>
      </c>
      <c r="W203" s="585" t="s">
        <v>15</v>
      </c>
      <c r="X203" s="569" t="s">
        <v>15</v>
      </c>
      <c r="Y203" s="570" t="s">
        <v>15</v>
      </c>
      <c r="Z203" s="571" t="s">
        <v>15</v>
      </c>
      <c r="AA203" s="557" t="s">
        <v>1856</v>
      </c>
      <c r="AB203" s="139">
        <f t="shared" si="47"/>
        <v>42844</v>
      </c>
      <c r="AC203" s="134">
        <f t="shared" si="50"/>
        <v>42826</v>
      </c>
      <c r="AD203" s="135" t="str">
        <f t="shared" si="51"/>
        <v>-</v>
      </c>
      <c r="AE203" s="136" t="str">
        <f t="shared" si="52"/>
        <v>-</v>
      </c>
      <c r="AF203" s="137" t="s">
        <v>4551</v>
      </c>
      <c r="AG203" s="140" t="str">
        <f t="shared" si="55"/>
        <v>1</v>
      </c>
      <c r="AH203" s="141" t="str">
        <f t="shared" si="56"/>
        <v>-</v>
      </c>
      <c r="AI203" s="211" t="s">
        <v>15</v>
      </c>
      <c r="AJ203" s="443" t="s">
        <v>4592</v>
      </c>
      <c r="AK203" s="478" t="str">
        <f t="shared" si="57"/>
        <v>-</v>
      </c>
      <c r="AL203" s="516" t="str">
        <f t="shared" si="58"/>
        <v>-</v>
      </c>
      <c r="AM203" s="432" t="str">
        <f>_xlfn.IFNA(VLOOKUP(O203,Dropdown!$B:$G,6,0),"-")</f>
        <v>PEZA</v>
      </c>
      <c r="AN203" s="433">
        <f>_xlfn.IFNA(VLOOKUP(O203,Dropdown!$B:$H,7,0),"-")</f>
        <v>0.12</v>
      </c>
      <c r="AO203" s="434" t="str">
        <f t="shared" si="59"/>
        <v>PHP</v>
      </c>
      <c r="AP203" s="435">
        <f t="shared" si="60"/>
        <v>5900</v>
      </c>
      <c r="AQ203" s="436">
        <f t="shared" si="61"/>
        <v>6608.0000000000009</v>
      </c>
      <c r="AR203" s="247"/>
      <c r="AS203" s="465" t="s">
        <v>15</v>
      </c>
      <c r="AT203" s="247"/>
      <c r="AU203" s="454" t="str">
        <f t="shared" si="53"/>
        <v>-</v>
      </c>
    </row>
    <row r="204" spans="1:47" s="30" customFormat="1">
      <c r="A204" s="556">
        <v>201</v>
      </c>
      <c r="B204" s="557" t="s">
        <v>366</v>
      </c>
      <c r="C204" s="558" t="str">
        <f t="shared" si="48"/>
        <v>2017</v>
      </c>
      <c r="D204" s="558" t="str">
        <f t="shared" si="49"/>
        <v>Mar</v>
      </c>
      <c r="E204" s="586">
        <v>42814</v>
      </c>
      <c r="F204" s="557">
        <v>98024</v>
      </c>
      <c r="G204" s="557">
        <v>31133</v>
      </c>
      <c r="H204" s="557">
        <v>70935</v>
      </c>
      <c r="I204" s="577" t="s">
        <v>499</v>
      </c>
      <c r="J204" s="577" t="s">
        <v>15</v>
      </c>
      <c r="K204" s="578" t="str">
        <f t="shared" si="54"/>
        <v>#3361 B BUTTON DIE</v>
      </c>
      <c r="L204" s="578" t="s">
        <v>15</v>
      </c>
      <c r="M204" s="578" t="s">
        <v>478</v>
      </c>
      <c r="N204" s="579" t="s">
        <v>15</v>
      </c>
      <c r="O204" s="578" t="s">
        <v>31</v>
      </c>
      <c r="P204" s="557" t="s">
        <v>15</v>
      </c>
      <c r="Q204" s="557" t="s">
        <v>15</v>
      </c>
      <c r="R204" s="581" t="str">
        <f>IFERROR(VLOOKUP(CONCATENATE(D204,"'",C204),'Monthly Forex'!A:D,4,0),"-")</f>
        <v>-</v>
      </c>
      <c r="S204" s="587">
        <v>13000</v>
      </c>
      <c r="T204" s="588" t="s">
        <v>15</v>
      </c>
      <c r="U204" s="583" t="s">
        <v>47</v>
      </c>
      <c r="V204" s="584" t="s">
        <v>49</v>
      </c>
      <c r="W204" s="585" t="s">
        <v>15</v>
      </c>
      <c r="X204" s="569" t="s">
        <v>15</v>
      </c>
      <c r="Y204" s="570" t="s">
        <v>15</v>
      </c>
      <c r="Z204" s="571" t="s">
        <v>15</v>
      </c>
      <c r="AA204" s="557" t="s">
        <v>1856</v>
      </c>
      <c r="AB204" s="139">
        <f t="shared" si="47"/>
        <v>42844</v>
      </c>
      <c r="AC204" s="134">
        <f t="shared" si="50"/>
        <v>42826</v>
      </c>
      <c r="AD204" s="135" t="str">
        <f t="shared" si="51"/>
        <v>-</v>
      </c>
      <c r="AE204" s="136" t="str">
        <f t="shared" si="52"/>
        <v>-</v>
      </c>
      <c r="AF204" s="137" t="s">
        <v>4551</v>
      </c>
      <c r="AG204" s="140" t="str">
        <f t="shared" si="55"/>
        <v>1</v>
      </c>
      <c r="AH204" s="141" t="str">
        <f t="shared" si="56"/>
        <v>-</v>
      </c>
      <c r="AI204" s="211" t="s">
        <v>15</v>
      </c>
      <c r="AJ204" s="443" t="s">
        <v>4592</v>
      </c>
      <c r="AK204" s="478" t="str">
        <f t="shared" si="57"/>
        <v>-</v>
      </c>
      <c r="AL204" s="516" t="str">
        <f t="shared" si="58"/>
        <v>-</v>
      </c>
      <c r="AM204" s="432" t="str">
        <f>_xlfn.IFNA(VLOOKUP(O204,Dropdown!$B:$G,6,0),"-")</f>
        <v>PEZA</v>
      </c>
      <c r="AN204" s="433">
        <f>_xlfn.IFNA(VLOOKUP(O204,Dropdown!$B:$H,7,0),"-")</f>
        <v>0.12</v>
      </c>
      <c r="AO204" s="434" t="str">
        <f t="shared" si="59"/>
        <v>PHP</v>
      </c>
      <c r="AP204" s="435">
        <f t="shared" si="60"/>
        <v>13000</v>
      </c>
      <c r="AQ204" s="436">
        <f t="shared" si="61"/>
        <v>14560.000000000002</v>
      </c>
      <c r="AR204" s="247"/>
      <c r="AS204" s="465" t="s">
        <v>15</v>
      </c>
      <c r="AT204" s="247"/>
      <c r="AU204" s="454" t="str">
        <f t="shared" si="53"/>
        <v>-</v>
      </c>
    </row>
    <row r="205" spans="1:47" s="30" customFormat="1">
      <c r="A205" s="556">
        <v>202</v>
      </c>
      <c r="B205" s="557" t="s">
        <v>367</v>
      </c>
      <c r="C205" s="558" t="str">
        <f t="shared" si="48"/>
        <v>2017</v>
      </c>
      <c r="D205" s="558" t="str">
        <f t="shared" si="49"/>
        <v>Mar</v>
      </c>
      <c r="E205" s="586">
        <v>42814</v>
      </c>
      <c r="F205" s="557">
        <v>98025</v>
      </c>
      <c r="G205" s="557">
        <v>31134</v>
      </c>
      <c r="H205" s="557">
        <v>70936</v>
      </c>
      <c r="I205" s="577" t="s">
        <v>499</v>
      </c>
      <c r="J205" s="577" t="s">
        <v>15</v>
      </c>
      <c r="K205" s="578" t="str">
        <f t="shared" si="54"/>
        <v>#3361 A BUTTON DIE</v>
      </c>
      <c r="L205" s="578" t="s">
        <v>15</v>
      </c>
      <c r="M205" s="578" t="s">
        <v>479</v>
      </c>
      <c r="N205" s="579" t="s">
        <v>15</v>
      </c>
      <c r="O205" s="578" t="s">
        <v>31</v>
      </c>
      <c r="P205" s="557" t="s">
        <v>15</v>
      </c>
      <c r="Q205" s="557" t="s">
        <v>15</v>
      </c>
      <c r="R205" s="581" t="str">
        <f>IFERROR(VLOOKUP(CONCATENATE(D205,"'",C205),'Monthly Forex'!A:D,4,0),"-")</f>
        <v>-</v>
      </c>
      <c r="S205" s="587">
        <v>13000</v>
      </c>
      <c r="T205" s="588" t="s">
        <v>15</v>
      </c>
      <c r="U205" s="583" t="s">
        <v>47</v>
      </c>
      <c r="V205" s="584" t="s">
        <v>49</v>
      </c>
      <c r="W205" s="585" t="s">
        <v>15</v>
      </c>
      <c r="X205" s="569" t="s">
        <v>15</v>
      </c>
      <c r="Y205" s="570" t="s">
        <v>15</v>
      </c>
      <c r="Z205" s="571" t="s">
        <v>15</v>
      </c>
      <c r="AA205" s="557" t="s">
        <v>1856</v>
      </c>
      <c r="AB205" s="139">
        <f t="shared" si="47"/>
        <v>42844</v>
      </c>
      <c r="AC205" s="134">
        <f t="shared" si="50"/>
        <v>42826</v>
      </c>
      <c r="AD205" s="135" t="str">
        <f t="shared" si="51"/>
        <v>-</v>
      </c>
      <c r="AE205" s="136" t="str">
        <f t="shared" si="52"/>
        <v>-</v>
      </c>
      <c r="AF205" s="137" t="s">
        <v>4551</v>
      </c>
      <c r="AG205" s="140" t="str">
        <f t="shared" si="55"/>
        <v>1</v>
      </c>
      <c r="AH205" s="141" t="str">
        <f t="shared" si="56"/>
        <v>-</v>
      </c>
      <c r="AI205" s="211" t="s">
        <v>15</v>
      </c>
      <c r="AJ205" s="443" t="s">
        <v>4592</v>
      </c>
      <c r="AK205" s="478" t="str">
        <f t="shared" si="57"/>
        <v>-</v>
      </c>
      <c r="AL205" s="516" t="str">
        <f t="shared" si="58"/>
        <v>-</v>
      </c>
      <c r="AM205" s="432" t="str">
        <f>_xlfn.IFNA(VLOOKUP(O205,Dropdown!$B:$G,6,0),"-")</f>
        <v>PEZA</v>
      </c>
      <c r="AN205" s="433">
        <f>_xlfn.IFNA(VLOOKUP(O205,Dropdown!$B:$H,7,0),"-")</f>
        <v>0.12</v>
      </c>
      <c r="AO205" s="434" t="str">
        <f t="shared" si="59"/>
        <v>PHP</v>
      </c>
      <c r="AP205" s="435">
        <f t="shared" si="60"/>
        <v>13000</v>
      </c>
      <c r="AQ205" s="436">
        <f t="shared" si="61"/>
        <v>14560.000000000002</v>
      </c>
      <c r="AR205" s="247"/>
      <c r="AS205" s="465" t="s">
        <v>15</v>
      </c>
      <c r="AT205" s="247"/>
      <c r="AU205" s="454" t="str">
        <f t="shared" si="53"/>
        <v>-</v>
      </c>
    </row>
    <row r="206" spans="1:47" s="30" customFormat="1">
      <c r="A206" s="556">
        <v>203</v>
      </c>
      <c r="B206" s="557" t="s">
        <v>370</v>
      </c>
      <c r="C206" s="558" t="str">
        <f t="shared" si="48"/>
        <v>2017</v>
      </c>
      <c r="D206" s="558" t="str">
        <f t="shared" si="49"/>
        <v>Mar</v>
      </c>
      <c r="E206" s="586">
        <v>42814</v>
      </c>
      <c r="F206" s="557">
        <v>98029</v>
      </c>
      <c r="G206" s="557">
        <v>31135</v>
      </c>
      <c r="H206" s="557">
        <v>70954</v>
      </c>
      <c r="I206" s="577" t="s">
        <v>501</v>
      </c>
      <c r="J206" s="577" t="s">
        <v>15</v>
      </c>
      <c r="K206" s="578" t="str">
        <f t="shared" si="54"/>
        <v>#5607 BUTTON DIE</v>
      </c>
      <c r="L206" s="578" t="s">
        <v>15</v>
      </c>
      <c r="M206" s="578" t="s">
        <v>482</v>
      </c>
      <c r="N206" s="579" t="s">
        <v>15</v>
      </c>
      <c r="O206" s="578" t="s">
        <v>31</v>
      </c>
      <c r="P206" s="557" t="s">
        <v>15</v>
      </c>
      <c r="Q206" s="557" t="s">
        <v>15</v>
      </c>
      <c r="R206" s="581" t="str">
        <f>IFERROR(VLOOKUP(CONCATENATE(D206,"'",C206),'Monthly Forex'!A:D,4,0),"-")</f>
        <v>-</v>
      </c>
      <c r="S206" s="587">
        <v>7500</v>
      </c>
      <c r="T206" s="588" t="s">
        <v>15</v>
      </c>
      <c r="U206" s="583" t="s">
        <v>47</v>
      </c>
      <c r="V206" s="584" t="s">
        <v>49</v>
      </c>
      <c r="W206" s="585" t="s">
        <v>15</v>
      </c>
      <c r="X206" s="569" t="s">
        <v>15</v>
      </c>
      <c r="Y206" s="570" t="s">
        <v>15</v>
      </c>
      <c r="Z206" s="571" t="s">
        <v>15</v>
      </c>
      <c r="AA206" s="557" t="s">
        <v>1856</v>
      </c>
      <c r="AB206" s="139">
        <f t="shared" si="47"/>
        <v>42844</v>
      </c>
      <c r="AC206" s="134">
        <f t="shared" si="50"/>
        <v>42826</v>
      </c>
      <c r="AD206" s="135" t="str">
        <f t="shared" si="51"/>
        <v>-</v>
      </c>
      <c r="AE206" s="136" t="str">
        <f t="shared" si="52"/>
        <v>-</v>
      </c>
      <c r="AF206" s="137" t="s">
        <v>4551</v>
      </c>
      <c r="AG206" s="140" t="str">
        <f t="shared" si="55"/>
        <v>1</v>
      </c>
      <c r="AH206" s="141" t="str">
        <f t="shared" si="56"/>
        <v>-</v>
      </c>
      <c r="AI206" s="211" t="s">
        <v>15</v>
      </c>
      <c r="AJ206" s="443" t="s">
        <v>4592</v>
      </c>
      <c r="AK206" s="478" t="str">
        <f t="shared" si="57"/>
        <v>-</v>
      </c>
      <c r="AL206" s="516" t="str">
        <f t="shared" si="58"/>
        <v>-</v>
      </c>
      <c r="AM206" s="432" t="str">
        <f>_xlfn.IFNA(VLOOKUP(O206,Dropdown!$B:$G,6,0),"-")</f>
        <v>PEZA</v>
      </c>
      <c r="AN206" s="433">
        <f>_xlfn.IFNA(VLOOKUP(O206,Dropdown!$B:$H,7,0),"-")</f>
        <v>0.12</v>
      </c>
      <c r="AO206" s="434" t="str">
        <f t="shared" si="59"/>
        <v>PHP</v>
      </c>
      <c r="AP206" s="435">
        <f t="shared" si="60"/>
        <v>7500</v>
      </c>
      <c r="AQ206" s="436">
        <f t="shared" si="61"/>
        <v>8400</v>
      </c>
      <c r="AR206" s="247"/>
      <c r="AS206" s="465" t="s">
        <v>15</v>
      </c>
      <c r="AT206" s="247"/>
      <c r="AU206" s="454" t="str">
        <f t="shared" si="53"/>
        <v>-</v>
      </c>
    </row>
    <row r="207" spans="1:47" s="30" customFormat="1">
      <c r="A207" s="556">
        <v>204</v>
      </c>
      <c r="B207" s="557" t="s">
        <v>368</v>
      </c>
      <c r="C207" s="558" t="str">
        <f t="shared" si="48"/>
        <v>2017</v>
      </c>
      <c r="D207" s="558" t="str">
        <f t="shared" si="49"/>
        <v>Mar</v>
      </c>
      <c r="E207" s="586">
        <v>42815</v>
      </c>
      <c r="F207" s="557">
        <v>98027</v>
      </c>
      <c r="G207" s="557">
        <v>31136</v>
      </c>
      <c r="H207" s="557">
        <v>71097</v>
      </c>
      <c r="I207" s="577" t="s">
        <v>494</v>
      </c>
      <c r="J207" s="577" t="s">
        <v>15</v>
      </c>
      <c r="K207" s="578" t="str">
        <f t="shared" si="54"/>
        <v>JNS450 OL 1ST DRAWING</v>
      </c>
      <c r="L207" s="578" t="s">
        <v>15</v>
      </c>
      <c r="M207" s="578" t="s">
        <v>480</v>
      </c>
      <c r="N207" s="579" t="s">
        <v>15</v>
      </c>
      <c r="O207" s="578" t="s">
        <v>34</v>
      </c>
      <c r="P207" s="557" t="s">
        <v>15</v>
      </c>
      <c r="Q207" s="557" t="s">
        <v>15</v>
      </c>
      <c r="R207" s="581" t="str">
        <f>IFERROR(VLOOKUP(CONCATENATE(D207,"'",C207),'Monthly Forex'!A:D,4,0),"-")</f>
        <v>-</v>
      </c>
      <c r="S207" s="564" t="s">
        <v>15</v>
      </c>
      <c r="T207" s="582">
        <v>1780</v>
      </c>
      <c r="U207" s="583" t="s">
        <v>47</v>
      </c>
      <c r="V207" s="584" t="s">
        <v>49</v>
      </c>
      <c r="W207" s="585" t="s">
        <v>15</v>
      </c>
      <c r="X207" s="569" t="s">
        <v>2769</v>
      </c>
      <c r="Y207" s="570" t="s">
        <v>15</v>
      </c>
      <c r="Z207" s="571" t="s">
        <v>15</v>
      </c>
      <c r="AA207" s="557" t="s">
        <v>1856</v>
      </c>
      <c r="AB207" s="139">
        <f t="shared" si="47"/>
        <v>42845</v>
      </c>
      <c r="AC207" s="134">
        <f t="shared" si="50"/>
        <v>42826</v>
      </c>
      <c r="AD207" s="135" t="str">
        <f t="shared" si="51"/>
        <v>-</v>
      </c>
      <c r="AE207" s="136" t="str">
        <f t="shared" si="52"/>
        <v>-</v>
      </c>
      <c r="AF207" s="137" t="s">
        <v>4551</v>
      </c>
      <c r="AG207" s="140" t="str">
        <f t="shared" si="55"/>
        <v>1</v>
      </c>
      <c r="AH207" s="141" t="str">
        <f t="shared" si="56"/>
        <v>-</v>
      </c>
      <c r="AI207" s="211" t="s">
        <v>15</v>
      </c>
      <c r="AJ207" s="443" t="s">
        <v>4592</v>
      </c>
      <c r="AK207" s="478" t="str">
        <f t="shared" si="57"/>
        <v>-</v>
      </c>
      <c r="AL207" s="516" t="str">
        <f t="shared" si="58"/>
        <v>-</v>
      </c>
      <c r="AM207" s="432" t="str">
        <f>_xlfn.IFNA(VLOOKUP(O207,Dropdown!$B:$G,6,0),"-")</f>
        <v>PEZA</v>
      </c>
      <c r="AN207" s="433">
        <f>_xlfn.IFNA(VLOOKUP(O207,Dropdown!$B:$H,7,0),"-")</f>
        <v>0.12</v>
      </c>
      <c r="AO207" s="434" t="str">
        <f t="shared" si="59"/>
        <v>USD</v>
      </c>
      <c r="AP207" s="435">
        <f t="shared" si="60"/>
        <v>1780</v>
      </c>
      <c r="AQ207" s="436">
        <f t="shared" si="61"/>
        <v>1993.6000000000001</v>
      </c>
      <c r="AR207" s="247"/>
      <c r="AS207" s="465" t="s">
        <v>15</v>
      </c>
      <c r="AT207" s="247"/>
      <c r="AU207" s="454" t="str">
        <f t="shared" si="53"/>
        <v>-</v>
      </c>
    </row>
    <row r="208" spans="1:47" s="30" customFormat="1">
      <c r="A208" s="556">
        <v>205</v>
      </c>
      <c r="B208" s="557" t="s">
        <v>369</v>
      </c>
      <c r="C208" s="558" t="str">
        <f t="shared" si="48"/>
        <v>2017</v>
      </c>
      <c r="D208" s="558" t="str">
        <f t="shared" si="49"/>
        <v>Mar</v>
      </c>
      <c r="E208" s="586">
        <v>42815</v>
      </c>
      <c r="F208" s="557">
        <v>98028</v>
      </c>
      <c r="G208" s="557">
        <v>31140</v>
      </c>
      <c r="H208" s="557">
        <v>71098</v>
      </c>
      <c r="I208" s="577" t="s">
        <v>494</v>
      </c>
      <c r="J208" s="577" t="s">
        <v>15</v>
      </c>
      <c r="K208" s="578" t="str">
        <f t="shared" si="54"/>
        <v>JNS450 OL 2ND DRAWING</v>
      </c>
      <c r="L208" s="578" t="s">
        <v>15</v>
      </c>
      <c r="M208" s="578" t="s">
        <v>481</v>
      </c>
      <c r="N208" s="579" t="s">
        <v>15</v>
      </c>
      <c r="O208" s="578" t="s">
        <v>34</v>
      </c>
      <c r="P208" s="557" t="s">
        <v>15</v>
      </c>
      <c r="Q208" s="557" t="s">
        <v>15</v>
      </c>
      <c r="R208" s="581" t="str">
        <f>IFERROR(VLOOKUP(CONCATENATE(D208,"'",C208),'Monthly Forex'!A:D,4,0),"-")</f>
        <v>-</v>
      </c>
      <c r="S208" s="564" t="s">
        <v>15</v>
      </c>
      <c r="T208" s="582">
        <v>1820</v>
      </c>
      <c r="U208" s="583" t="s">
        <v>47</v>
      </c>
      <c r="V208" s="584" t="s">
        <v>49</v>
      </c>
      <c r="W208" s="585" t="s">
        <v>15</v>
      </c>
      <c r="X208" s="569" t="s">
        <v>2769</v>
      </c>
      <c r="Y208" s="570" t="s">
        <v>15</v>
      </c>
      <c r="Z208" s="571" t="s">
        <v>15</v>
      </c>
      <c r="AA208" s="557" t="s">
        <v>1856</v>
      </c>
      <c r="AB208" s="139">
        <f t="shared" si="47"/>
        <v>42845</v>
      </c>
      <c r="AC208" s="134">
        <f t="shared" si="50"/>
        <v>42826</v>
      </c>
      <c r="AD208" s="135" t="str">
        <f t="shared" si="51"/>
        <v>-</v>
      </c>
      <c r="AE208" s="136" t="str">
        <f t="shared" si="52"/>
        <v>-</v>
      </c>
      <c r="AF208" s="137" t="s">
        <v>4551</v>
      </c>
      <c r="AG208" s="140" t="str">
        <f t="shared" si="55"/>
        <v>1</v>
      </c>
      <c r="AH208" s="141" t="str">
        <f t="shared" si="56"/>
        <v>-</v>
      </c>
      <c r="AI208" s="211" t="s">
        <v>15</v>
      </c>
      <c r="AJ208" s="443" t="s">
        <v>4592</v>
      </c>
      <c r="AK208" s="478" t="str">
        <f t="shared" si="57"/>
        <v>-</v>
      </c>
      <c r="AL208" s="516" t="str">
        <f t="shared" si="58"/>
        <v>-</v>
      </c>
      <c r="AM208" s="432" t="str">
        <f>_xlfn.IFNA(VLOOKUP(O208,Dropdown!$B:$G,6,0),"-")</f>
        <v>PEZA</v>
      </c>
      <c r="AN208" s="433">
        <f>_xlfn.IFNA(VLOOKUP(O208,Dropdown!$B:$H,7,0),"-")</f>
        <v>0.12</v>
      </c>
      <c r="AO208" s="434" t="str">
        <f t="shared" si="59"/>
        <v>USD</v>
      </c>
      <c r="AP208" s="435">
        <f t="shared" si="60"/>
        <v>1820</v>
      </c>
      <c r="AQ208" s="436">
        <f t="shared" si="61"/>
        <v>2038.4</v>
      </c>
      <c r="AR208" s="247"/>
      <c r="AS208" s="465" t="s">
        <v>15</v>
      </c>
      <c r="AT208" s="247"/>
      <c r="AU208" s="454" t="str">
        <f t="shared" si="53"/>
        <v>-</v>
      </c>
    </row>
    <row r="209" spans="1:47" s="30" customFormat="1">
      <c r="A209" s="556">
        <v>206</v>
      </c>
      <c r="B209" s="557" t="s">
        <v>525</v>
      </c>
      <c r="C209" s="558" t="str">
        <f t="shared" si="48"/>
        <v>2017</v>
      </c>
      <c r="D209" s="558" t="str">
        <f t="shared" si="49"/>
        <v>Mar</v>
      </c>
      <c r="E209" s="586">
        <v>42822</v>
      </c>
      <c r="F209" s="557">
        <v>98037</v>
      </c>
      <c r="G209" s="557">
        <v>31148</v>
      </c>
      <c r="H209" s="557">
        <v>71245</v>
      </c>
      <c r="I209" s="557" t="s">
        <v>494</v>
      </c>
      <c r="J209" s="577" t="s">
        <v>15</v>
      </c>
      <c r="K209" s="578" t="str">
        <f t="shared" si="54"/>
        <v>JNS450350 OLBODYSPINNING</v>
      </c>
      <c r="L209" s="578" t="s">
        <v>15</v>
      </c>
      <c r="M209" s="578" t="s">
        <v>575</v>
      </c>
      <c r="N209" s="579" t="s">
        <v>15</v>
      </c>
      <c r="O209" s="578" t="s">
        <v>34</v>
      </c>
      <c r="P209" s="557" t="s">
        <v>15</v>
      </c>
      <c r="Q209" s="557" t="s">
        <v>15</v>
      </c>
      <c r="R209" s="581" t="str">
        <f>IFERROR(VLOOKUP(CONCATENATE(D209,"'",C209),'Monthly Forex'!A:D,4,0),"-")</f>
        <v>-</v>
      </c>
      <c r="S209" s="564" t="s">
        <v>15</v>
      </c>
      <c r="T209" s="582">
        <v>700</v>
      </c>
      <c r="U209" s="583" t="s">
        <v>47</v>
      </c>
      <c r="V209" s="584" t="s">
        <v>49</v>
      </c>
      <c r="W209" s="585" t="s">
        <v>15</v>
      </c>
      <c r="X209" s="569" t="s">
        <v>2769</v>
      </c>
      <c r="Y209" s="570" t="s">
        <v>15</v>
      </c>
      <c r="Z209" s="571" t="s">
        <v>15</v>
      </c>
      <c r="AA209" s="557" t="s">
        <v>1856</v>
      </c>
      <c r="AB209" s="139">
        <f t="shared" si="47"/>
        <v>42852</v>
      </c>
      <c r="AC209" s="134">
        <f t="shared" si="50"/>
        <v>42826</v>
      </c>
      <c r="AD209" s="135" t="str">
        <f t="shared" si="51"/>
        <v>-</v>
      </c>
      <c r="AE209" s="136" t="str">
        <f t="shared" si="52"/>
        <v>-</v>
      </c>
      <c r="AF209" s="137" t="s">
        <v>4551</v>
      </c>
      <c r="AG209" s="140" t="str">
        <f t="shared" si="55"/>
        <v>1</v>
      </c>
      <c r="AH209" s="141" t="str">
        <f t="shared" si="56"/>
        <v>-</v>
      </c>
      <c r="AI209" s="211" t="s">
        <v>15</v>
      </c>
      <c r="AJ209" s="443" t="s">
        <v>4592</v>
      </c>
      <c r="AK209" s="478" t="str">
        <f t="shared" si="57"/>
        <v>-</v>
      </c>
      <c r="AL209" s="516" t="str">
        <f t="shared" si="58"/>
        <v>-</v>
      </c>
      <c r="AM209" s="432" t="str">
        <f>_xlfn.IFNA(VLOOKUP(O209,Dropdown!$B:$G,6,0),"-")</f>
        <v>PEZA</v>
      </c>
      <c r="AN209" s="433">
        <f>_xlfn.IFNA(VLOOKUP(O209,Dropdown!$B:$H,7,0),"-")</f>
        <v>0.12</v>
      </c>
      <c r="AO209" s="434" t="str">
        <f t="shared" si="59"/>
        <v>USD</v>
      </c>
      <c r="AP209" s="435">
        <f t="shared" si="60"/>
        <v>700</v>
      </c>
      <c r="AQ209" s="436">
        <f t="shared" si="61"/>
        <v>784.00000000000011</v>
      </c>
      <c r="AR209" s="247"/>
      <c r="AS209" s="465" t="s">
        <v>15</v>
      </c>
      <c r="AT209" s="247"/>
      <c r="AU209" s="454" t="str">
        <f t="shared" si="53"/>
        <v>-</v>
      </c>
    </row>
    <row r="210" spans="1:47" s="30" customFormat="1">
      <c r="A210" s="556">
        <v>207</v>
      </c>
      <c r="B210" s="557" t="s">
        <v>526</v>
      </c>
      <c r="C210" s="558" t="str">
        <f t="shared" si="48"/>
        <v>2017</v>
      </c>
      <c r="D210" s="558" t="str">
        <f t="shared" si="49"/>
        <v>Mar</v>
      </c>
      <c r="E210" s="586">
        <v>42822</v>
      </c>
      <c r="F210" s="557">
        <v>98038</v>
      </c>
      <c r="G210" s="557">
        <v>32057</v>
      </c>
      <c r="H210" s="557">
        <v>71247</v>
      </c>
      <c r="I210" s="557" t="s">
        <v>484</v>
      </c>
      <c r="J210" s="577" t="s">
        <v>15</v>
      </c>
      <c r="K210" s="578" t="str">
        <f t="shared" si="54"/>
        <v>LOWER DIE (SKD11 NEW)</v>
      </c>
      <c r="L210" s="578" t="s">
        <v>15</v>
      </c>
      <c r="M210" s="578" t="s">
        <v>576</v>
      </c>
      <c r="N210" s="579" t="s">
        <v>15</v>
      </c>
      <c r="O210" s="578" t="s">
        <v>34</v>
      </c>
      <c r="P210" s="557" t="s">
        <v>15</v>
      </c>
      <c r="Q210" s="557" t="s">
        <v>15</v>
      </c>
      <c r="R210" s="581" t="str">
        <f>IFERROR(VLOOKUP(CONCATENATE(D210,"'",C210),'Monthly Forex'!A:D,4,0),"-")</f>
        <v>-</v>
      </c>
      <c r="S210" s="564" t="s">
        <v>15</v>
      </c>
      <c r="T210" s="582">
        <v>195</v>
      </c>
      <c r="U210" s="583" t="s">
        <v>47</v>
      </c>
      <c r="V210" s="584" t="s">
        <v>49</v>
      </c>
      <c r="W210" s="585" t="s">
        <v>15</v>
      </c>
      <c r="X210" s="569" t="s">
        <v>15</v>
      </c>
      <c r="Y210" s="570" t="s">
        <v>15</v>
      </c>
      <c r="Z210" s="571" t="s">
        <v>15</v>
      </c>
      <c r="AA210" s="557" t="s">
        <v>1856</v>
      </c>
      <c r="AB210" s="139">
        <f t="shared" si="47"/>
        <v>42852</v>
      </c>
      <c r="AC210" s="134">
        <f t="shared" si="50"/>
        <v>42826</v>
      </c>
      <c r="AD210" s="135" t="str">
        <f t="shared" si="51"/>
        <v>-</v>
      </c>
      <c r="AE210" s="136" t="str">
        <f t="shared" si="52"/>
        <v>-</v>
      </c>
      <c r="AF210" s="137" t="s">
        <v>4551</v>
      </c>
      <c r="AG210" s="140" t="str">
        <f t="shared" si="55"/>
        <v>1</v>
      </c>
      <c r="AH210" s="141" t="str">
        <f t="shared" si="56"/>
        <v>-</v>
      </c>
      <c r="AI210" s="211" t="s">
        <v>15</v>
      </c>
      <c r="AJ210" s="443" t="s">
        <v>4592</v>
      </c>
      <c r="AK210" s="478" t="str">
        <f t="shared" si="57"/>
        <v>-</v>
      </c>
      <c r="AL210" s="516" t="str">
        <f t="shared" si="58"/>
        <v>-</v>
      </c>
      <c r="AM210" s="432" t="str">
        <f>_xlfn.IFNA(VLOOKUP(O210,Dropdown!$B:$G,6,0),"-")</f>
        <v>PEZA</v>
      </c>
      <c r="AN210" s="433">
        <f>_xlfn.IFNA(VLOOKUP(O210,Dropdown!$B:$H,7,0),"-")</f>
        <v>0.12</v>
      </c>
      <c r="AO210" s="434" t="str">
        <f t="shared" si="59"/>
        <v>USD</v>
      </c>
      <c r="AP210" s="435">
        <f t="shared" si="60"/>
        <v>195</v>
      </c>
      <c r="AQ210" s="436">
        <f t="shared" si="61"/>
        <v>218.40000000000003</v>
      </c>
      <c r="AR210" s="247"/>
      <c r="AS210" s="465" t="s">
        <v>15</v>
      </c>
      <c r="AT210" s="247"/>
      <c r="AU210" s="454" t="str">
        <f t="shared" si="53"/>
        <v>-</v>
      </c>
    </row>
    <row r="211" spans="1:47" s="30" customFormat="1">
      <c r="A211" s="556">
        <v>208</v>
      </c>
      <c r="B211" s="557" t="s">
        <v>527</v>
      </c>
      <c r="C211" s="558" t="str">
        <f t="shared" si="48"/>
        <v>2017</v>
      </c>
      <c r="D211" s="558" t="str">
        <f t="shared" si="49"/>
        <v>Mar</v>
      </c>
      <c r="E211" s="586">
        <v>42822</v>
      </c>
      <c r="F211" s="557">
        <v>98039</v>
      </c>
      <c r="G211" s="557">
        <v>31150</v>
      </c>
      <c r="H211" s="557">
        <v>71248</v>
      </c>
      <c r="I211" s="557" t="s">
        <v>484</v>
      </c>
      <c r="J211" s="577" t="s">
        <v>15</v>
      </c>
      <c r="K211" s="578" t="str">
        <f t="shared" si="54"/>
        <v>UPPER DIE (SKD11 NEW)</v>
      </c>
      <c r="L211" s="578" t="s">
        <v>15</v>
      </c>
      <c r="M211" s="578" t="s">
        <v>577</v>
      </c>
      <c r="N211" s="579" t="s">
        <v>15</v>
      </c>
      <c r="O211" s="578" t="s">
        <v>34</v>
      </c>
      <c r="P211" s="557" t="s">
        <v>15</v>
      </c>
      <c r="Q211" s="557" t="s">
        <v>15</v>
      </c>
      <c r="R211" s="581" t="str">
        <f>IFERROR(VLOOKUP(CONCATENATE(D211,"'",C211),'Monthly Forex'!A:D,4,0),"-")</f>
        <v>-</v>
      </c>
      <c r="S211" s="564" t="s">
        <v>15</v>
      </c>
      <c r="T211" s="582">
        <v>260</v>
      </c>
      <c r="U211" s="583" t="s">
        <v>47</v>
      </c>
      <c r="V211" s="584" t="s">
        <v>49</v>
      </c>
      <c r="W211" s="585" t="s">
        <v>15</v>
      </c>
      <c r="X211" s="569" t="s">
        <v>15</v>
      </c>
      <c r="Y211" s="570" t="s">
        <v>15</v>
      </c>
      <c r="Z211" s="571" t="s">
        <v>15</v>
      </c>
      <c r="AA211" s="557" t="s">
        <v>1856</v>
      </c>
      <c r="AB211" s="139">
        <f t="shared" si="47"/>
        <v>42852</v>
      </c>
      <c r="AC211" s="134">
        <f t="shared" si="50"/>
        <v>42826</v>
      </c>
      <c r="AD211" s="135" t="str">
        <f t="shared" si="51"/>
        <v>-</v>
      </c>
      <c r="AE211" s="136" t="str">
        <f t="shared" si="52"/>
        <v>-</v>
      </c>
      <c r="AF211" s="137" t="s">
        <v>4551</v>
      </c>
      <c r="AG211" s="140" t="str">
        <f t="shared" si="55"/>
        <v>1</v>
      </c>
      <c r="AH211" s="141" t="str">
        <f t="shared" si="56"/>
        <v>-</v>
      </c>
      <c r="AI211" s="211" t="s">
        <v>15</v>
      </c>
      <c r="AJ211" s="443" t="s">
        <v>4592</v>
      </c>
      <c r="AK211" s="478" t="str">
        <f t="shared" si="57"/>
        <v>-</v>
      </c>
      <c r="AL211" s="516" t="str">
        <f t="shared" si="58"/>
        <v>-</v>
      </c>
      <c r="AM211" s="432" t="str">
        <f>_xlfn.IFNA(VLOOKUP(O211,Dropdown!$B:$G,6,0),"-")</f>
        <v>PEZA</v>
      </c>
      <c r="AN211" s="433">
        <f>_xlfn.IFNA(VLOOKUP(O211,Dropdown!$B:$H,7,0),"-")</f>
        <v>0.12</v>
      </c>
      <c r="AO211" s="434" t="str">
        <f t="shared" si="59"/>
        <v>USD</v>
      </c>
      <c r="AP211" s="435">
        <f t="shared" si="60"/>
        <v>260</v>
      </c>
      <c r="AQ211" s="436">
        <f t="shared" si="61"/>
        <v>291.20000000000005</v>
      </c>
      <c r="AR211" s="247"/>
      <c r="AS211" s="465" t="s">
        <v>15</v>
      </c>
      <c r="AT211" s="247"/>
      <c r="AU211" s="454" t="str">
        <f t="shared" si="53"/>
        <v>-</v>
      </c>
    </row>
    <row r="212" spans="1:47" s="30" customFormat="1">
      <c r="A212" s="556">
        <v>209</v>
      </c>
      <c r="B212" s="557" t="s">
        <v>528</v>
      </c>
      <c r="C212" s="558" t="str">
        <f t="shared" si="48"/>
        <v>2017</v>
      </c>
      <c r="D212" s="558" t="str">
        <f t="shared" si="49"/>
        <v>Mar</v>
      </c>
      <c r="E212" s="586">
        <v>42822</v>
      </c>
      <c r="F212" s="557">
        <v>98040</v>
      </c>
      <c r="G212" s="557">
        <v>32051</v>
      </c>
      <c r="H212" s="557">
        <v>71250</v>
      </c>
      <c r="I212" s="557" t="s">
        <v>556</v>
      </c>
      <c r="J212" s="577" t="s">
        <v>15</v>
      </c>
      <c r="K212" s="578" t="str">
        <f t="shared" si="54"/>
        <v>SPACER</v>
      </c>
      <c r="L212" s="578" t="s">
        <v>15</v>
      </c>
      <c r="M212" s="578" t="s">
        <v>578</v>
      </c>
      <c r="N212" s="579" t="s">
        <v>15</v>
      </c>
      <c r="O212" s="578" t="s">
        <v>34</v>
      </c>
      <c r="P212" s="557" t="s">
        <v>15</v>
      </c>
      <c r="Q212" s="557" t="s">
        <v>15</v>
      </c>
      <c r="R212" s="581" t="str">
        <f>IFERROR(VLOOKUP(CONCATENATE(D212,"'",C212),'Monthly Forex'!A:D,4,0),"-")</f>
        <v>-</v>
      </c>
      <c r="S212" s="564" t="s">
        <v>15</v>
      </c>
      <c r="T212" s="582">
        <v>55</v>
      </c>
      <c r="U212" s="583" t="s">
        <v>47</v>
      </c>
      <c r="V212" s="584" t="s">
        <v>49</v>
      </c>
      <c r="W212" s="585" t="s">
        <v>15</v>
      </c>
      <c r="X212" s="569" t="s">
        <v>15</v>
      </c>
      <c r="Y212" s="570" t="s">
        <v>15</v>
      </c>
      <c r="Z212" s="571" t="s">
        <v>15</v>
      </c>
      <c r="AA212" s="557" t="s">
        <v>1856</v>
      </c>
      <c r="AB212" s="139">
        <f t="shared" si="47"/>
        <v>42852</v>
      </c>
      <c r="AC212" s="134">
        <f t="shared" si="50"/>
        <v>42826</v>
      </c>
      <c r="AD212" s="135" t="str">
        <f t="shared" si="51"/>
        <v>-</v>
      </c>
      <c r="AE212" s="136" t="str">
        <f t="shared" si="52"/>
        <v>-</v>
      </c>
      <c r="AF212" s="137" t="s">
        <v>4551</v>
      </c>
      <c r="AG212" s="140" t="str">
        <f t="shared" si="55"/>
        <v>1</v>
      </c>
      <c r="AH212" s="141" t="str">
        <f t="shared" si="56"/>
        <v>-</v>
      </c>
      <c r="AI212" s="211" t="s">
        <v>15</v>
      </c>
      <c r="AJ212" s="443" t="s">
        <v>4592</v>
      </c>
      <c r="AK212" s="478" t="str">
        <f t="shared" si="57"/>
        <v>-</v>
      </c>
      <c r="AL212" s="516" t="str">
        <f t="shared" si="58"/>
        <v>-</v>
      </c>
      <c r="AM212" s="432" t="str">
        <f>_xlfn.IFNA(VLOOKUP(O212,Dropdown!$B:$G,6,0),"-")</f>
        <v>PEZA</v>
      </c>
      <c r="AN212" s="433">
        <f>_xlfn.IFNA(VLOOKUP(O212,Dropdown!$B:$H,7,0),"-")</f>
        <v>0.12</v>
      </c>
      <c r="AO212" s="434" t="str">
        <f t="shared" si="59"/>
        <v>USD</v>
      </c>
      <c r="AP212" s="435">
        <f t="shared" si="60"/>
        <v>55</v>
      </c>
      <c r="AQ212" s="436">
        <f t="shared" si="61"/>
        <v>61.600000000000009</v>
      </c>
      <c r="AR212" s="247"/>
      <c r="AS212" s="465" t="s">
        <v>15</v>
      </c>
      <c r="AT212" s="247"/>
      <c r="AU212" s="454" t="str">
        <f t="shared" si="53"/>
        <v>-</v>
      </c>
    </row>
    <row r="213" spans="1:47" s="30" customFormat="1">
      <c r="A213" s="556">
        <v>210</v>
      </c>
      <c r="B213" s="557" t="s">
        <v>529</v>
      </c>
      <c r="C213" s="558" t="str">
        <f t="shared" si="48"/>
        <v>2017</v>
      </c>
      <c r="D213" s="558" t="str">
        <f t="shared" si="49"/>
        <v>Mar</v>
      </c>
      <c r="E213" s="586">
        <v>42822</v>
      </c>
      <c r="F213" s="557">
        <v>98041</v>
      </c>
      <c r="G213" s="557">
        <v>32052</v>
      </c>
      <c r="H213" s="557">
        <v>71251</v>
      </c>
      <c r="I213" s="557" t="s">
        <v>556</v>
      </c>
      <c r="J213" s="577" t="s">
        <v>15</v>
      </c>
      <c r="K213" s="578" t="str">
        <f t="shared" si="54"/>
        <v>UPPER DIE</v>
      </c>
      <c r="L213" s="578" t="s">
        <v>15</v>
      </c>
      <c r="M213" s="578" t="s">
        <v>579</v>
      </c>
      <c r="N213" s="579" t="s">
        <v>15</v>
      </c>
      <c r="O213" s="578" t="s">
        <v>34</v>
      </c>
      <c r="P213" s="557" t="s">
        <v>15</v>
      </c>
      <c r="Q213" s="557" t="s">
        <v>15</v>
      </c>
      <c r="R213" s="581" t="str">
        <f>IFERROR(VLOOKUP(CONCATENATE(D213,"'",C213),'Monthly Forex'!A:D,4,0),"-")</f>
        <v>-</v>
      </c>
      <c r="S213" s="564" t="s">
        <v>15</v>
      </c>
      <c r="T213" s="582">
        <v>345</v>
      </c>
      <c r="U213" s="583" t="s">
        <v>47</v>
      </c>
      <c r="V213" s="584" t="s">
        <v>49</v>
      </c>
      <c r="W213" s="585" t="s">
        <v>15</v>
      </c>
      <c r="X213" s="569" t="s">
        <v>15</v>
      </c>
      <c r="Y213" s="570" t="s">
        <v>15</v>
      </c>
      <c r="Z213" s="571" t="s">
        <v>15</v>
      </c>
      <c r="AA213" s="557" t="s">
        <v>1856</v>
      </c>
      <c r="AB213" s="139">
        <f t="shared" si="47"/>
        <v>42852</v>
      </c>
      <c r="AC213" s="134">
        <f t="shared" si="50"/>
        <v>42826</v>
      </c>
      <c r="AD213" s="135" t="str">
        <f t="shared" si="51"/>
        <v>-</v>
      </c>
      <c r="AE213" s="136" t="str">
        <f t="shared" si="52"/>
        <v>-</v>
      </c>
      <c r="AF213" s="137" t="s">
        <v>4551</v>
      </c>
      <c r="AG213" s="140" t="str">
        <f t="shared" si="55"/>
        <v>1</v>
      </c>
      <c r="AH213" s="141" t="str">
        <f t="shared" si="56"/>
        <v>-</v>
      </c>
      <c r="AI213" s="211" t="s">
        <v>15</v>
      </c>
      <c r="AJ213" s="443" t="s">
        <v>4592</v>
      </c>
      <c r="AK213" s="478" t="str">
        <f t="shared" si="57"/>
        <v>-</v>
      </c>
      <c r="AL213" s="516" t="str">
        <f t="shared" si="58"/>
        <v>-</v>
      </c>
      <c r="AM213" s="432" t="str">
        <f>_xlfn.IFNA(VLOOKUP(O213,Dropdown!$B:$G,6,0),"-")</f>
        <v>PEZA</v>
      </c>
      <c r="AN213" s="433">
        <f>_xlfn.IFNA(VLOOKUP(O213,Dropdown!$B:$H,7,0),"-")</f>
        <v>0.12</v>
      </c>
      <c r="AO213" s="434" t="str">
        <f t="shared" si="59"/>
        <v>USD</v>
      </c>
      <c r="AP213" s="435">
        <f t="shared" si="60"/>
        <v>345</v>
      </c>
      <c r="AQ213" s="436">
        <f t="shared" si="61"/>
        <v>386.40000000000003</v>
      </c>
      <c r="AR213" s="247"/>
      <c r="AS213" s="465" t="s">
        <v>15</v>
      </c>
      <c r="AT213" s="247"/>
      <c r="AU213" s="454" t="str">
        <f t="shared" si="53"/>
        <v>-</v>
      </c>
    </row>
    <row r="214" spans="1:47" s="30" customFormat="1">
      <c r="A214" s="556">
        <v>211</v>
      </c>
      <c r="B214" s="557" t="s">
        <v>530</v>
      </c>
      <c r="C214" s="558" t="str">
        <f t="shared" si="48"/>
        <v>2017</v>
      </c>
      <c r="D214" s="558" t="str">
        <f t="shared" si="49"/>
        <v>Mar</v>
      </c>
      <c r="E214" s="586">
        <v>42822</v>
      </c>
      <c r="F214" s="557">
        <v>98042</v>
      </c>
      <c r="G214" s="557">
        <v>32053</v>
      </c>
      <c r="H214" s="557">
        <v>71252</v>
      </c>
      <c r="I214" s="557" t="s">
        <v>556</v>
      </c>
      <c r="J214" s="577" t="s">
        <v>15</v>
      </c>
      <c r="K214" s="578" t="str">
        <f t="shared" si="54"/>
        <v>STRIPPER</v>
      </c>
      <c r="L214" s="578" t="s">
        <v>15</v>
      </c>
      <c r="M214" s="578" t="s">
        <v>580</v>
      </c>
      <c r="N214" s="579" t="s">
        <v>15</v>
      </c>
      <c r="O214" s="578" t="s">
        <v>34</v>
      </c>
      <c r="P214" s="557" t="s">
        <v>15</v>
      </c>
      <c r="Q214" s="557" t="s">
        <v>15</v>
      </c>
      <c r="R214" s="581" t="str">
        <f>IFERROR(VLOOKUP(CONCATENATE(D214,"'",C214),'Monthly Forex'!A:D,4,0),"-")</f>
        <v>-</v>
      </c>
      <c r="S214" s="564" t="s">
        <v>15</v>
      </c>
      <c r="T214" s="582">
        <v>310</v>
      </c>
      <c r="U214" s="583" t="s">
        <v>47</v>
      </c>
      <c r="V214" s="584" t="s">
        <v>49</v>
      </c>
      <c r="W214" s="585" t="s">
        <v>15</v>
      </c>
      <c r="X214" s="569" t="s">
        <v>15</v>
      </c>
      <c r="Y214" s="570" t="s">
        <v>15</v>
      </c>
      <c r="Z214" s="571" t="s">
        <v>15</v>
      </c>
      <c r="AA214" s="557" t="s">
        <v>1856</v>
      </c>
      <c r="AB214" s="139">
        <f t="shared" si="47"/>
        <v>42852</v>
      </c>
      <c r="AC214" s="134">
        <f t="shared" si="50"/>
        <v>42826</v>
      </c>
      <c r="AD214" s="135" t="str">
        <f t="shared" si="51"/>
        <v>-</v>
      </c>
      <c r="AE214" s="136" t="str">
        <f t="shared" si="52"/>
        <v>-</v>
      </c>
      <c r="AF214" s="137" t="s">
        <v>4551</v>
      </c>
      <c r="AG214" s="140" t="str">
        <f t="shared" si="55"/>
        <v>1</v>
      </c>
      <c r="AH214" s="141" t="str">
        <f t="shared" si="56"/>
        <v>-</v>
      </c>
      <c r="AI214" s="211" t="s">
        <v>15</v>
      </c>
      <c r="AJ214" s="443" t="s">
        <v>4592</v>
      </c>
      <c r="AK214" s="478" t="str">
        <f t="shared" si="57"/>
        <v>-</v>
      </c>
      <c r="AL214" s="516" t="str">
        <f t="shared" si="58"/>
        <v>-</v>
      </c>
      <c r="AM214" s="432" t="str">
        <f>_xlfn.IFNA(VLOOKUP(O214,Dropdown!$B:$G,6,0),"-")</f>
        <v>PEZA</v>
      </c>
      <c r="AN214" s="433">
        <f>_xlfn.IFNA(VLOOKUP(O214,Dropdown!$B:$H,7,0),"-")</f>
        <v>0.12</v>
      </c>
      <c r="AO214" s="434" t="str">
        <f t="shared" si="59"/>
        <v>USD</v>
      </c>
      <c r="AP214" s="435">
        <f t="shared" si="60"/>
        <v>310</v>
      </c>
      <c r="AQ214" s="436">
        <f t="shared" si="61"/>
        <v>347.20000000000005</v>
      </c>
      <c r="AR214" s="247"/>
      <c r="AS214" s="465" t="s">
        <v>15</v>
      </c>
      <c r="AT214" s="247"/>
      <c r="AU214" s="454" t="str">
        <f t="shared" si="53"/>
        <v>-</v>
      </c>
    </row>
    <row r="215" spans="1:47" s="30" customFormat="1">
      <c r="A215" s="556">
        <v>212</v>
      </c>
      <c r="B215" s="557" t="s">
        <v>531</v>
      </c>
      <c r="C215" s="558" t="str">
        <f t="shared" si="48"/>
        <v>2017</v>
      </c>
      <c r="D215" s="558" t="str">
        <f t="shared" si="49"/>
        <v>Mar</v>
      </c>
      <c r="E215" s="586">
        <v>42822</v>
      </c>
      <c r="F215" s="557">
        <v>98043</v>
      </c>
      <c r="G215" s="557">
        <v>32054</v>
      </c>
      <c r="H215" s="557">
        <v>71253</v>
      </c>
      <c r="I215" s="557" t="s">
        <v>556</v>
      </c>
      <c r="J215" s="577" t="s">
        <v>15</v>
      </c>
      <c r="K215" s="578" t="str">
        <f t="shared" si="54"/>
        <v>UPPER DIE BASE</v>
      </c>
      <c r="L215" s="578" t="s">
        <v>15</v>
      </c>
      <c r="M215" s="578" t="s">
        <v>581</v>
      </c>
      <c r="N215" s="579" t="s">
        <v>15</v>
      </c>
      <c r="O215" s="578" t="s">
        <v>34</v>
      </c>
      <c r="P215" s="557" t="s">
        <v>15</v>
      </c>
      <c r="Q215" s="557" t="s">
        <v>15</v>
      </c>
      <c r="R215" s="581" t="str">
        <f>IFERROR(VLOOKUP(CONCATENATE(D215,"'",C215),'Monthly Forex'!A:D,4,0),"-")</f>
        <v>-</v>
      </c>
      <c r="S215" s="564" t="s">
        <v>15</v>
      </c>
      <c r="T215" s="582">
        <v>145</v>
      </c>
      <c r="U215" s="583" t="s">
        <v>47</v>
      </c>
      <c r="V215" s="584" t="s">
        <v>49</v>
      </c>
      <c r="W215" s="585" t="s">
        <v>15</v>
      </c>
      <c r="X215" s="569" t="s">
        <v>15</v>
      </c>
      <c r="Y215" s="570" t="s">
        <v>15</v>
      </c>
      <c r="Z215" s="571" t="s">
        <v>15</v>
      </c>
      <c r="AA215" s="557" t="s">
        <v>1856</v>
      </c>
      <c r="AB215" s="139">
        <f t="shared" si="47"/>
        <v>42852</v>
      </c>
      <c r="AC215" s="134">
        <f t="shared" si="50"/>
        <v>42826</v>
      </c>
      <c r="AD215" s="135" t="str">
        <f t="shared" si="51"/>
        <v>-</v>
      </c>
      <c r="AE215" s="136" t="str">
        <f t="shared" si="52"/>
        <v>-</v>
      </c>
      <c r="AF215" s="137" t="s">
        <v>4551</v>
      </c>
      <c r="AG215" s="140" t="str">
        <f t="shared" si="55"/>
        <v>1</v>
      </c>
      <c r="AH215" s="141" t="str">
        <f t="shared" si="56"/>
        <v>-</v>
      </c>
      <c r="AI215" s="211" t="s">
        <v>15</v>
      </c>
      <c r="AJ215" s="443" t="s">
        <v>4592</v>
      </c>
      <c r="AK215" s="478" t="str">
        <f t="shared" si="57"/>
        <v>-</v>
      </c>
      <c r="AL215" s="516" t="str">
        <f t="shared" si="58"/>
        <v>-</v>
      </c>
      <c r="AM215" s="432" t="str">
        <f>_xlfn.IFNA(VLOOKUP(O215,Dropdown!$B:$G,6,0),"-")</f>
        <v>PEZA</v>
      </c>
      <c r="AN215" s="433">
        <f>_xlfn.IFNA(VLOOKUP(O215,Dropdown!$B:$H,7,0),"-")</f>
        <v>0.12</v>
      </c>
      <c r="AO215" s="434" t="str">
        <f t="shared" si="59"/>
        <v>USD</v>
      </c>
      <c r="AP215" s="435">
        <f t="shared" si="60"/>
        <v>145</v>
      </c>
      <c r="AQ215" s="436">
        <f t="shared" si="61"/>
        <v>162.4</v>
      </c>
      <c r="AR215" s="247"/>
      <c r="AS215" s="465" t="s">
        <v>15</v>
      </c>
      <c r="AT215" s="247"/>
      <c r="AU215" s="454" t="str">
        <f t="shared" si="53"/>
        <v>-</v>
      </c>
    </row>
    <row r="216" spans="1:47" s="30" customFormat="1">
      <c r="A216" s="556">
        <v>213</v>
      </c>
      <c r="B216" s="557" t="s">
        <v>532</v>
      </c>
      <c r="C216" s="558" t="str">
        <f t="shared" si="48"/>
        <v>2017</v>
      </c>
      <c r="D216" s="558" t="str">
        <f t="shared" si="49"/>
        <v>Mar</v>
      </c>
      <c r="E216" s="586">
        <v>42822</v>
      </c>
      <c r="F216" s="557">
        <v>98044</v>
      </c>
      <c r="G216" s="557">
        <v>32055</v>
      </c>
      <c r="H216" s="557">
        <v>71255</v>
      </c>
      <c r="I216" s="557" t="s">
        <v>556</v>
      </c>
      <c r="J216" s="577" t="s">
        <v>15</v>
      </c>
      <c r="K216" s="578" t="str">
        <f t="shared" si="54"/>
        <v>GUIDE POST</v>
      </c>
      <c r="L216" s="578" t="s">
        <v>15</v>
      </c>
      <c r="M216" s="578" t="s">
        <v>582</v>
      </c>
      <c r="N216" s="579" t="s">
        <v>15</v>
      </c>
      <c r="O216" s="578" t="s">
        <v>34</v>
      </c>
      <c r="P216" s="557" t="s">
        <v>15</v>
      </c>
      <c r="Q216" s="557" t="s">
        <v>15</v>
      </c>
      <c r="R216" s="581" t="str">
        <f>IFERROR(VLOOKUP(CONCATENATE(D216,"'",C216),'Monthly Forex'!A:D,4,0),"-")</f>
        <v>-</v>
      </c>
      <c r="S216" s="564" t="s">
        <v>15</v>
      </c>
      <c r="T216" s="582">
        <v>320</v>
      </c>
      <c r="U216" s="583" t="s">
        <v>47</v>
      </c>
      <c r="V216" s="584" t="s">
        <v>49</v>
      </c>
      <c r="W216" s="585" t="s">
        <v>15</v>
      </c>
      <c r="X216" s="569" t="s">
        <v>15</v>
      </c>
      <c r="Y216" s="570" t="s">
        <v>15</v>
      </c>
      <c r="Z216" s="571" t="s">
        <v>15</v>
      </c>
      <c r="AA216" s="557" t="s">
        <v>1856</v>
      </c>
      <c r="AB216" s="139">
        <f t="shared" si="47"/>
        <v>42852</v>
      </c>
      <c r="AC216" s="134">
        <f t="shared" si="50"/>
        <v>42826</v>
      </c>
      <c r="AD216" s="135" t="str">
        <f t="shared" si="51"/>
        <v>-</v>
      </c>
      <c r="AE216" s="136" t="str">
        <f t="shared" si="52"/>
        <v>-</v>
      </c>
      <c r="AF216" s="137" t="s">
        <v>4551</v>
      </c>
      <c r="AG216" s="140" t="str">
        <f t="shared" si="55"/>
        <v>1</v>
      </c>
      <c r="AH216" s="141" t="str">
        <f t="shared" si="56"/>
        <v>-</v>
      </c>
      <c r="AI216" s="211" t="s">
        <v>15</v>
      </c>
      <c r="AJ216" s="443" t="s">
        <v>4592</v>
      </c>
      <c r="AK216" s="478" t="str">
        <f t="shared" si="57"/>
        <v>-</v>
      </c>
      <c r="AL216" s="516" t="str">
        <f t="shared" si="58"/>
        <v>-</v>
      </c>
      <c r="AM216" s="432" t="str">
        <f>_xlfn.IFNA(VLOOKUP(O216,Dropdown!$B:$G,6,0),"-")</f>
        <v>PEZA</v>
      </c>
      <c r="AN216" s="433">
        <f>_xlfn.IFNA(VLOOKUP(O216,Dropdown!$B:$H,7,0),"-")</f>
        <v>0.12</v>
      </c>
      <c r="AO216" s="434" t="str">
        <f t="shared" si="59"/>
        <v>USD</v>
      </c>
      <c r="AP216" s="435">
        <f t="shared" si="60"/>
        <v>320</v>
      </c>
      <c r="AQ216" s="436">
        <f t="shared" si="61"/>
        <v>358.40000000000003</v>
      </c>
      <c r="AR216" s="247"/>
      <c r="AS216" s="465" t="s">
        <v>15</v>
      </c>
      <c r="AT216" s="247"/>
      <c r="AU216" s="454" t="str">
        <f t="shared" si="53"/>
        <v>-</v>
      </c>
    </row>
    <row r="217" spans="1:47" s="30" customFormat="1">
      <c r="A217" s="556">
        <v>214</v>
      </c>
      <c r="B217" s="557" t="s">
        <v>518</v>
      </c>
      <c r="C217" s="558" t="str">
        <f t="shared" si="48"/>
        <v>2017</v>
      </c>
      <c r="D217" s="558" t="str">
        <f t="shared" si="49"/>
        <v>Mar</v>
      </c>
      <c r="E217" s="586">
        <v>42822</v>
      </c>
      <c r="F217" s="557">
        <v>98030</v>
      </c>
      <c r="G217" s="557">
        <v>32056</v>
      </c>
      <c r="H217" s="557">
        <v>71221</v>
      </c>
      <c r="I217" s="557" t="s">
        <v>555</v>
      </c>
      <c r="J217" s="577" t="s">
        <v>15</v>
      </c>
      <c r="K217" s="578" t="str">
        <f t="shared" si="54"/>
        <v>#1123/1124 MARKING PUNCH</v>
      </c>
      <c r="L217" s="578" t="s">
        <v>15</v>
      </c>
      <c r="M217" s="578" t="s">
        <v>568</v>
      </c>
      <c r="N217" s="579" t="s">
        <v>15</v>
      </c>
      <c r="O217" s="578" t="s">
        <v>31</v>
      </c>
      <c r="P217" s="557" t="s">
        <v>15</v>
      </c>
      <c r="Q217" s="557" t="s">
        <v>15</v>
      </c>
      <c r="R217" s="581" t="str">
        <f>IFERROR(VLOOKUP(CONCATENATE(D217,"'",C217),'Monthly Forex'!A:D,4,0),"-")</f>
        <v>-</v>
      </c>
      <c r="S217" s="587">
        <v>37000</v>
      </c>
      <c r="T217" s="582" t="s">
        <v>15</v>
      </c>
      <c r="U217" s="583" t="s">
        <v>47</v>
      </c>
      <c r="V217" s="584" t="s">
        <v>49</v>
      </c>
      <c r="W217" s="585" t="s">
        <v>15</v>
      </c>
      <c r="X217" s="569" t="s">
        <v>15</v>
      </c>
      <c r="Y217" s="570" t="s">
        <v>15</v>
      </c>
      <c r="Z217" s="571" t="s">
        <v>15</v>
      </c>
      <c r="AA217" s="557" t="s">
        <v>1856</v>
      </c>
      <c r="AB217" s="139">
        <f t="shared" si="47"/>
        <v>42852</v>
      </c>
      <c r="AC217" s="134">
        <f t="shared" si="50"/>
        <v>42826</v>
      </c>
      <c r="AD217" s="135" t="str">
        <f t="shared" si="51"/>
        <v>-</v>
      </c>
      <c r="AE217" s="136" t="str">
        <f t="shared" si="52"/>
        <v>-</v>
      </c>
      <c r="AF217" s="137" t="s">
        <v>4551</v>
      </c>
      <c r="AG217" s="140" t="str">
        <f t="shared" si="55"/>
        <v>1</v>
      </c>
      <c r="AH217" s="141" t="str">
        <f t="shared" si="56"/>
        <v>-</v>
      </c>
      <c r="AI217" s="211" t="s">
        <v>15</v>
      </c>
      <c r="AJ217" s="443" t="s">
        <v>4592</v>
      </c>
      <c r="AK217" s="478" t="str">
        <f t="shared" si="57"/>
        <v>-</v>
      </c>
      <c r="AL217" s="516" t="str">
        <f t="shared" si="58"/>
        <v>-</v>
      </c>
      <c r="AM217" s="432" t="str">
        <f>_xlfn.IFNA(VLOOKUP(O217,Dropdown!$B:$G,6,0),"-")</f>
        <v>PEZA</v>
      </c>
      <c r="AN217" s="433">
        <f>_xlfn.IFNA(VLOOKUP(O217,Dropdown!$B:$H,7,0),"-")</f>
        <v>0.12</v>
      </c>
      <c r="AO217" s="434" t="str">
        <f t="shared" si="59"/>
        <v>PHP</v>
      </c>
      <c r="AP217" s="435">
        <f t="shared" si="60"/>
        <v>37000</v>
      </c>
      <c r="AQ217" s="436">
        <f t="shared" si="61"/>
        <v>41440.000000000007</v>
      </c>
      <c r="AR217" s="247"/>
      <c r="AS217" s="465" t="s">
        <v>15</v>
      </c>
      <c r="AT217" s="247"/>
      <c r="AU217" s="454" t="str">
        <f t="shared" si="53"/>
        <v>-</v>
      </c>
    </row>
    <row r="218" spans="1:47" s="30" customFormat="1">
      <c r="A218" s="556">
        <v>215</v>
      </c>
      <c r="B218" s="557" t="s">
        <v>519</v>
      </c>
      <c r="C218" s="558" t="str">
        <f t="shared" si="48"/>
        <v>2017</v>
      </c>
      <c r="D218" s="558" t="str">
        <f t="shared" si="49"/>
        <v>Mar</v>
      </c>
      <c r="E218" s="586">
        <v>42822</v>
      </c>
      <c r="F218" s="557">
        <v>98031</v>
      </c>
      <c r="G218" s="557">
        <v>31142</v>
      </c>
      <c r="H218" s="557">
        <v>71224</v>
      </c>
      <c r="I218" s="557" t="s">
        <v>501</v>
      </c>
      <c r="J218" s="577" t="s">
        <v>15</v>
      </c>
      <c r="K218" s="578" t="str">
        <f t="shared" si="54"/>
        <v>#5606 PIERCE PUNCH</v>
      </c>
      <c r="L218" s="578" t="s">
        <v>15</v>
      </c>
      <c r="M218" s="578" t="s">
        <v>569</v>
      </c>
      <c r="N218" s="579" t="s">
        <v>15</v>
      </c>
      <c r="O218" s="578" t="s">
        <v>31</v>
      </c>
      <c r="P218" s="557" t="s">
        <v>15</v>
      </c>
      <c r="Q218" s="557" t="s">
        <v>15</v>
      </c>
      <c r="R218" s="581" t="str">
        <f>IFERROR(VLOOKUP(CONCATENATE(D218,"'",C218),'Monthly Forex'!A:D,4,0),"-")</f>
        <v>-</v>
      </c>
      <c r="S218" s="587">
        <v>6250</v>
      </c>
      <c r="T218" s="582" t="s">
        <v>15</v>
      </c>
      <c r="U218" s="583" t="s">
        <v>47</v>
      </c>
      <c r="V218" s="584" t="s">
        <v>49</v>
      </c>
      <c r="W218" s="585" t="s">
        <v>15</v>
      </c>
      <c r="X218" s="569" t="s">
        <v>15</v>
      </c>
      <c r="Y218" s="570" t="s">
        <v>15</v>
      </c>
      <c r="Z218" s="571" t="s">
        <v>15</v>
      </c>
      <c r="AA218" s="557" t="s">
        <v>1856</v>
      </c>
      <c r="AB218" s="139">
        <f t="shared" si="47"/>
        <v>42852</v>
      </c>
      <c r="AC218" s="134">
        <f t="shared" si="50"/>
        <v>42826</v>
      </c>
      <c r="AD218" s="135" t="str">
        <f t="shared" si="51"/>
        <v>-</v>
      </c>
      <c r="AE218" s="136" t="str">
        <f t="shared" si="52"/>
        <v>-</v>
      </c>
      <c r="AF218" s="137" t="s">
        <v>4551</v>
      </c>
      <c r="AG218" s="140" t="str">
        <f t="shared" si="55"/>
        <v>1</v>
      </c>
      <c r="AH218" s="141" t="str">
        <f t="shared" si="56"/>
        <v>-</v>
      </c>
      <c r="AI218" s="211" t="s">
        <v>15</v>
      </c>
      <c r="AJ218" s="443" t="s">
        <v>4592</v>
      </c>
      <c r="AK218" s="478" t="str">
        <f t="shared" si="57"/>
        <v>-</v>
      </c>
      <c r="AL218" s="516" t="str">
        <f t="shared" si="58"/>
        <v>-</v>
      </c>
      <c r="AM218" s="432" t="str">
        <f>_xlfn.IFNA(VLOOKUP(O218,Dropdown!$B:$G,6,0),"-")</f>
        <v>PEZA</v>
      </c>
      <c r="AN218" s="433">
        <f>_xlfn.IFNA(VLOOKUP(O218,Dropdown!$B:$H,7,0),"-")</f>
        <v>0.12</v>
      </c>
      <c r="AO218" s="434" t="str">
        <f t="shared" si="59"/>
        <v>PHP</v>
      </c>
      <c r="AP218" s="435">
        <f t="shared" si="60"/>
        <v>6250</v>
      </c>
      <c r="AQ218" s="436">
        <f t="shared" si="61"/>
        <v>7000.0000000000009</v>
      </c>
      <c r="AR218" s="247"/>
      <c r="AS218" s="465" t="s">
        <v>15</v>
      </c>
      <c r="AT218" s="247"/>
      <c r="AU218" s="454" t="str">
        <f t="shared" si="53"/>
        <v>-</v>
      </c>
    </row>
    <row r="219" spans="1:47" s="30" customFormat="1">
      <c r="A219" s="556">
        <v>216</v>
      </c>
      <c r="B219" s="557" t="s">
        <v>520</v>
      </c>
      <c r="C219" s="558" t="str">
        <f t="shared" si="48"/>
        <v>2017</v>
      </c>
      <c r="D219" s="558" t="str">
        <f t="shared" si="49"/>
        <v>Mar</v>
      </c>
      <c r="E219" s="586">
        <v>42822</v>
      </c>
      <c r="F219" s="557">
        <v>98032</v>
      </c>
      <c r="G219" s="557">
        <v>31143</v>
      </c>
      <c r="H219" s="557">
        <v>71226</v>
      </c>
      <c r="I219" s="557" t="s">
        <v>501</v>
      </c>
      <c r="J219" s="577" t="s">
        <v>15</v>
      </c>
      <c r="K219" s="578" t="str">
        <f t="shared" si="54"/>
        <v>#4453 SHOULDER PUNCH</v>
      </c>
      <c r="L219" s="578" t="s">
        <v>15</v>
      </c>
      <c r="M219" s="578" t="s">
        <v>570</v>
      </c>
      <c r="N219" s="579" t="s">
        <v>15</v>
      </c>
      <c r="O219" s="578" t="s">
        <v>31</v>
      </c>
      <c r="P219" s="557" t="s">
        <v>15</v>
      </c>
      <c r="Q219" s="557" t="s">
        <v>15</v>
      </c>
      <c r="R219" s="581" t="str">
        <f>IFERROR(VLOOKUP(CONCATENATE(D219,"'",C219),'Monthly Forex'!A:D,4,0),"-")</f>
        <v>-</v>
      </c>
      <c r="S219" s="587">
        <v>8200</v>
      </c>
      <c r="T219" s="582" t="s">
        <v>15</v>
      </c>
      <c r="U219" s="583" t="s">
        <v>47</v>
      </c>
      <c r="V219" s="584" t="s">
        <v>49</v>
      </c>
      <c r="W219" s="585" t="s">
        <v>15</v>
      </c>
      <c r="X219" s="569" t="s">
        <v>15</v>
      </c>
      <c r="Y219" s="570" t="s">
        <v>15</v>
      </c>
      <c r="Z219" s="571" t="s">
        <v>15</v>
      </c>
      <c r="AA219" s="557" t="s">
        <v>1856</v>
      </c>
      <c r="AB219" s="139">
        <f t="shared" si="47"/>
        <v>42852</v>
      </c>
      <c r="AC219" s="134">
        <f t="shared" si="50"/>
        <v>42826</v>
      </c>
      <c r="AD219" s="135" t="str">
        <f t="shared" si="51"/>
        <v>-</v>
      </c>
      <c r="AE219" s="136" t="str">
        <f t="shared" si="52"/>
        <v>-</v>
      </c>
      <c r="AF219" s="137" t="s">
        <v>4551</v>
      </c>
      <c r="AG219" s="140" t="str">
        <f t="shared" si="55"/>
        <v>1</v>
      </c>
      <c r="AH219" s="141" t="str">
        <f t="shared" si="56"/>
        <v>-</v>
      </c>
      <c r="AI219" s="211" t="s">
        <v>15</v>
      </c>
      <c r="AJ219" s="443" t="s">
        <v>4592</v>
      </c>
      <c r="AK219" s="478" t="str">
        <f t="shared" si="57"/>
        <v>-</v>
      </c>
      <c r="AL219" s="516" t="str">
        <f t="shared" si="58"/>
        <v>-</v>
      </c>
      <c r="AM219" s="432" t="str">
        <f>_xlfn.IFNA(VLOOKUP(O219,Dropdown!$B:$G,6,0),"-")</f>
        <v>PEZA</v>
      </c>
      <c r="AN219" s="433">
        <f>_xlfn.IFNA(VLOOKUP(O219,Dropdown!$B:$H,7,0),"-")</f>
        <v>0.12</v>
      </c>
      <c r="AO219" s="434" t="str">
        <f t="shared" si="59"/>
        <v>PHP</v>
      </c>
      <c r="AP219" s="435">
        <f t="shared" si="60"/>
        <v>8200</v>
      </c>
      <c r="AQ219" s="436">
        <f t="shared" si="61"/>
        <v>9184</v>
      </c>
      <c r="AR219" s="247"/>
      <c r="AS219" s="465" t="s">
        <v>15</v>
      </c>
      <c r="AT219" s="247"/>
      <c r="AU219" s="454" t="str">
        <f t="shared" si="53"/>
        <v>-</v>
      </c>
    </row>
    <row r="220" spans="1:47" s="30" customFormat="1">
      <c r="A220" s="556">
        <v>217</v>
      </c>
      <c r="B220" s="557" t="s">
        <v>521</v>
      </c>
      <c r="C220" s="558" t="str">
        <f t="shared" si="48"/>
        <v>2017</v>
      </c>
      <c r="D220" s="558" t="str">
        <f t="shared" si="49"/>
        <v>Mar</v>
      </c>
      <c r="E220" s="586">
        <v>42822</v>
      </c>
      <c r="F220" s="557">
        <v>98033</v>
      </c>
      <c r="G220" s="557">
        <v>31144</v>
      </c>
      <c r="H220" s="557">
        <v>71227</v>
      </c>
      <c r="I220" s="557" t="s">
        <v>501</v>
      </c>
      <c r="J220" s="577" t="s">
        <v>15</v>
      </c>
      <c r="K220" s="578" t="str">
        <f t="shared" si="54"/>
        <v>#4456 BUTTON DIE</v>
      </c>
      <c r="L220" s="578" t="s">
        <v>15</v>
      </c>
      <c r="M220" s="578" t="s">
        <v>571</v>
      </c>
      <c r="N220" s="579" t="s">
        <v>15</v>
      </c>
      <c r="O220" s="578" t="s">
        <v>31</v>
      </c>
      <c r="P220" s="557" t="s">
        <v>15</v>
      </c>
      <c r="Q220" s="557" t="s">
        <v>15</v>
      </c>
      <c r="R220" s="581" t="str">
        <f>IFERROR(VLOOKUP(CONCATENATE(D220,"'",C220),'Monthly Forex'!A:D,4,0),"-")</f>
        <v>-</v>
      </c>
      <c r="S220" s="587">
        <v>14600</v>
      </c>
      <c r="T220" s="582" t="s">
        <v>15</v>
      </c>
      <c r="U220" s="583" t="s">
        <v>47</v>
      </c>
      <c r="V220" s="584" t="s">
        <v>49</v>
      </c>
      <c r="W220" s="585" t="s">
        <v>15</v>
      </c>
      <c r="X220" s="569" t="s">
        <v>15</v>
      </c>
      <c r="Y220" s="570" t="s">
        <v>15</v>
      </c>
      <c r="Z220" s="571" t="s">
        <v>15</v>
      </c>
      <c r="AA220" s="557" t="s">
        <v>1856</v>
      </c>
      <c r="AB220" s="139">
        <f t="shared" si="47"/>
        <v>42852</v>
      </c>
      <c r="AC220" s="134">
        <f t="shared" si="50"/>
        <v>42826</v>
      </c>
      <c r="AD220" s="135" t="str">
        <f t="shared" si="51"/>
        <v>-</v>
      </c>
      <c r="AE220" s="136" t="str">
        <f t="shared" si="52"/>
        <v>-</v>
      </c>
      <c r="AF220" s="137" t="s">
        <v>4551</v>
      </c>
      <c r="AG220" s="140" t="str">
        <f t="shared" si="55"/>
        <v>1</v>
      </c>
      <c r="AH220" s="141" t="str">
        <f t="shared" si="56"/>
        <v>-</v>
      </c>
      <c r="AI220" s="211" t="s">
        <v>15</v>
      </c>
      <c r="AJ220" s="443" t="s">
        <v>4592</v>
      </c>
      <c r="AK220" s="478" t="str">
        <f t="shared" si="57"/>
        <v>-</v>
      </c>
      <c r="AL220" s="516" t="str">
        <f t="shared" si="58"/>
        <v>-</v>
      </c>
      <c r="AM220" s="432" t="str">
        <f>_xlfn.IFNA(VLOOKUP(O220,Dropdown!$B:$G,6,0),"-")</f>
        <v>PEZA</v>
      </c>
      <c r="AN220" s="433">
        <f>_xlfn.IFNA(VLOOKUP(O220,Dropdown!$B:$H,7,0),"-")</f>
        <v>0.12</v>
      </c>
      <c r="AO220" s="434" t="str">
        <f t="shared" si="59"/>
        <v>PHP</v>
      </c>
      <c r="AP220" s="435">
        <f t="shared" si="60"/>
        <v>14600</v>
      </c>
      <c r="AQ220" s="436">
        <f t="shared" si="61"/>
        <v>16352.000000000002</v>
      </c>
      <c r="AR220" s="247"/>
      <c r="AS220" s="465" t="s">
        <v>15</v>
      </c>
      <c r="AT220" s="247"/>
      <c r="AU220" s="454" t="str">
        <f t="shared" si="53"/>
        <v>-</v>
      </c>
    </row>
    <row r="221" spans="1:47" s="30" customFormat="1">
      <c r="A221" s="556">
        <v>218</v>
      </c>
      <c r="B221" s="557" t="s">
        <v>522</v>
      </c>
      <c r="C221" s="558" t="str">
        <f t="shared" si="48"/>
        <v>2017</v>
      </c>
      <c r="D221" s="558" t="str">
        <f t="shared" si="49"/>
        <v>Mar</v>
      </c>
      <c r="E221" s="586">
        <v>42822</v>
      </c>
      <c r="F221" s="557">
        <v>98034</v>
      </c>
      <c r="G221" s="557">
        <v>31145</v>
      </c>
      <c r="H221" s="557">
        <v>71229</v>
      </c>
      <c r="I221" s="557" t="s">
        <v>498</v>
      </c>
      <c r="J221" s="577" t="s">
        <v>15</v>
      </c>
      <c r="K221" s="578" t="str">
        <f t="shared" si="54"/>
        <v>#4461 BUTTON DIE</v>
      </c>
      <c r="L221" s="578" t="s">
        <v>15</v>
      </c>
      <c r="M221" s="578" t="s">
        <v>572</v>
      </c>
      <c r="N221" s="579" t="s">
        <v>15</v>
      </c>
      <c r="O221" s="578" t="s">
        <v>31</v>
      </c>
      <c r="P221" s="557" t="s">
        <v>15</v>
      </c>
      <c r="Q221" s="557" t="s">
        <v>15</v>
      </c>
      <c r="R221" s="581" t="str">
        <f>IFERROR(VLOOKUP(CONCATENATE(D221,"'",C221),'Monthly Forex'!A:D,4,0),"-")</f>
        <v>-</v>
      </c>
      <c r="S221" s="587">
        <v>5400</v>
      </c>
      <c r="T221" s="582" t="s">
        <v>15</v>
      </c>
      <c r="U221" s="583" t="s">
        <v>47</v>
      </c>
      <c r="V221" s="584" t="s">
        <v>49</v>
      </c>
      <c r="W221" s="585" t="s">
        <v>15</v>
      </c>
      <c r="X221" s="569" t="s">
        <v>15</v>
      </c>
      <c r="Y221" s="570" t="s">
        <v>15</v>
      </c>
      <c r="Z221" s="571" t="s">
        <v>15</v>
      </c>
      <c r="AA221" s="557" t="s">
        <v>1856</v>
      </c>
      <c r="AB221" s="139">
        <f t="shared" si="47"/>
        <v>42852</v>
      </c>
      <c r="AC221" s="134">
        <f t="shared" si="50"/>
        <v>42826</v>
      </c>
      <c r="AD221" s="135" t="str">
        <f t="shared" si="51"/>
        <v>-</v>
      </c>
      <c r="AE221" s="136" t="str">
        <f t="shared" si="52"/>
        <v>-</v>
      </c>
      <c r="AF221" s="137" t="s">
        <v>4551</v>
      </c>
      <c r="AG221" s="140" t="str">
        <f t="shared" si="55"/>
        <v>1</v>
      </c>
      <c r="AH221" s="141" t="str">
        <f t="shared" si="56"/>
        <v>-</v>
      </c>
      <c r="AI221" s="211" t="s">
        <v>15</v>
      </c>
      <c r="AJ221" s="443" t="s">
        <v>4592</v>
      </c>
      <c r="AK221" s="478" t="str">
        <f t="shared" si="57"/>
        <v>-</v>
      </c>
      <c r="AL221" s="516" t="str">
        <f t="shared" si="58"/>
        <v>-</v>
      </c>
      <c r="AM221" s="432" t="str">
        <f>_xlfn.IFNA(VLOOKUP(O221,Dropdown!$B:$G,6,0),"-")</f>
        <v>PEZA</v>
      </c>
      <c r="AN221" s="433">
        <f>_xlfn.IFNA(VLOOKUP(O221,Dropdown!$B:$H,7,0),"-")</f>
        <v>0.12</v>
      </c>
      <c r="AO221" s="434" t="str">
        <f t="shared" si="59"/>
        <v>PHP</v>
      </c>
      <c r="AP221" s="435">
        <f t="shared" si="60"/>
        <v>5400</v>
      </c>
      <c r="AQ221" s="436">
        <f t="shared" si="61"/>
        <v>6048.0000000000009</v>
      </c>
      <c r="AR221" s="247"/>
      <c r="AS221" s="465" t="s">
        <v>15</v>
      </c>
      <c r="AT221" s="247"/>
      <c r="AU221" s="454" t="str">
        <f t="shared" si="53"/>
        <v>-</v>
      </c>
    </row>
    <row r="222" spans="1:47" s="30" customFormat="1">
      <c r="A222" s="556">
        <v>219</v>
      </c>
      <c r="B222" s="557" t="s">
        <v>523</v>
      </c>
      <c r="C222" s="558" t="str">
        <f t="shared" si="48"/>
        <v>2017</v>
      </c>
      <c r="D222" s="558" t="str">
        <f t="shared" si="49"/>
        <v>Mar</v>
      </c>
      <c r="E222" s="586">
        <v>42822</v>
      </c>
      <c r="F222" s="557">
        <v>98035</v>
      </c>
      <c r="G222" s="557">
        <v>31146</v>
      </c>
      <c r="H222" s="557">
        <v>71231</v>
      </c>
      <c r="I222" s="557" t="s">
        <v>498</v>
      </c>
      <c r="J222" s="577" t="s">
        <v>15</v>
      </c>
      <c r="K222" s="578" t="str">
        <f t="shared" si="54"/>
        <v>#4462 BUTTON DIE</v>
      </c>
      <c r="L222" s="578" t="s">
        <v>15</v>
      </c>
      <c r="M222" s="578" t="s">
        <v>573</v>
      </c>
      <c r="N222" s="579" t="s">
        <v>15</v>
      </c>
      <c r="O222" s="578" t="s">
        <v>31</v>
      </c>
      <c r="P222" s="557" t="s">
        <v>15</v>
      </c>
      <c r="Q222" s="557" t="s">
        <v>15</v>
      </c>
      <c r="R222" s="581" t="str">
        <f>IFERROR(VLOOKUP(CONCATENATE(D222,"'",C222),'Monthly Forex'!A:D,4,0),"-")</f>
        <v>-</v>
      </c>
      <c r="S222" s="587">
        <v>5800</v>
      </c>
      <c r="T222" s="582" t="s">
        <v>15</v>
      </c>
      <c r="U222" s="583" t="s">
        <v>47</v>
      </c>
      <c r="V222" s="584" t="s">
        <v>49</v>
      </c>
      <c r="W222" s="585" t="s">
        <v>15</v>
      </c>
      <c r="X222" s="569" t="s">
        <v>15</v>
      </c>
      <c r="Y222" s="570" t="s">
        <v>15</v>
      </c>
      <c r="Z222" s="571" t="s">
        <v>15</v>
      </c>
      <c r="AA222" s="557" t="s">
        <v>1856</v>
      </c>
      <c r="AB222" s="139">
        <f t="shared" si="47"/>
        <v>42852</v>
      </c>
      <c r="AC222" s="134">
        <f t="shared" si="50"/>
        <v>42826</v>
      </c>
      <c r="AD222" s="135" t="str">
        <f t="shared" si="51"/>
        <v>-</v>
      </c>
      <c r="AE222" s="136" t="str">
        <f t="shared" si="52"/>
        <v>-</v>
      </c>
      <c r="AF222" s="137" t="s">
        <v>4551</v>
      </c>
      <c r="AG222" s="140" t="str">
        <f t="shared" si="55"/>
        <v>1</v>
      </c>
      <c r="AH222" s="141" t="str">
        <f t="shared" si="56"/>
        <v>-</v>
      </c>
      <c r="AI222" s="211" t="s">
        <v>15</v>
      </c>
      <c r="AJ222" s="443" t="s">
        <v>4592</v>
      </c>
      <c r="AK222" s="478" t="str">
        <f t="shared" si="57"/>
        <v>-</v>
      </c>
      <c r="AL222" s="516" t="str">
        <f t="shared" si="58"/>
        <v>-</v>
      </c>
      <c r="AM222" s="432" t="str">
        <f>_xlfn.IFNA(VLOOKUP(O222,Dropdown!$B:$G,6,0),"-")</f>
        <v>PEZA</v>
      </c>
      <c r="AN222" s="433">
        <f>_xlfn.IFNA(VLOOKUP(O222,Dropdown!$B:$H,7,0),"-")</f>
        <v>0.12</v>
      </c>
      <c r="AO222" s="434" t="str">
        <f t="shared" si="59"/>
        <v>PHP</v>
      </c>
      <c r="AP222" s="435">
        <f t="shared" si="60"/>
        <v>5800</v>
      </c>
      <c r="AQ222" s="436">
        <f t="shared" si="61"/>
        <v>6496.0000000000009</v>
      </c>
      <c r="AR222" s="247"/>
      <c r="AS222" s="465" t="s">
        <v>15</v>
      </c>
      <c r="AT222" s="247"/>
      <c r="AU222" s="454" t="str">
        <f t="shared" si="53"/>
        <v>-</v>
      </c>
    </row>
    <row r="223" spans="1:47" s="30" customFormat="1">
      <c r="A223" s="556">
        <v>220</v>
      </c>
      <c r="B223" s="557" t="s">
        <v>524</v>
      </c>
      <c r="C223" s="558" t="str">
        <f t="shared" si="48"/>
        <v>2017</v>
      </c>
      <c r="D223" s="558" t="str">
        <f t="shared" si="49"/>
        <v>Mar</v>
      </c>
      <c r="E223" s="586">
        <v>42822</v>
      </c>
      <c r="F223" s="557">
        <v>98036</v>
      </c>
      <c r="G223" s="557">
        <v>31147</v>
      </c>
      <c r="H223" s="557">
        <v>71244</v>
      </c>
      <c r="I223" s="557" t="s">
        <v>499</v>
      </c>
      <c r="J223" s="577" t="s">
        <v>15</v>
      </c>
      <c r="K223" s="578" t="str">
        <f t="shared" si="54"/>
        <v>#3359 SHOULDER PUNCH-1</v>
      </c>
      <c r="L223" s="578" t="s">
        <v>15</v>
      </c>
      <c r="M223" s="578" t="s">
        <v>574</v>
      </c>
      <c r="N223" s="579" t="s">
        <v>15</v>
      </c>
      <c r="O223" s="578" t="s">
        <v>31</v>
      </c>
      <c r="P223" s="557" t="s">
        <v>15</v>
      </c>
      <c r="Q223" s="557" t="s">
        <v>15</v>
      </c>
      <c r="R223" s="581" t="str">
        <f>IFERROR(VLOOKUP(CONCATENATE(D223,"'",C223),'Monthly Forex'!A:D,4,0),"-")</f>
        <v>-</v>
      </c>
      <c r="S223" s="587">
        <v>18000</v>
      </c>
      <c r="T223" s="582" t="s">
        <v>15</v>
      </c>
      <c r="U223" s="583" t="s">
        <v>47</v>
      </c>
      <c r="V223" s="584" t="s">
        <v>49</v>
      </c>
      <c r="W223" s="585" t="s">
        <v>15</v>
      </c>
      <c r="X223" s="569" t="s">
        <v>15</v>
      </c>
      <c r="Y223" s="570" t="s">
        <v>15</v>
      </c>
      <c r="Z223" s="571" t="s">
        <v>15</v>
      </c>
      <c r="AA223" s="557" t="s">
        <v>1856</v>
      </c>
      <c r="AB223" s="139">
        <f t="shared" si="47"/>
        <v>42852</v>
      </c>
      <c r="AC223" s="134">
        <f t="shared" si="50"/>
        <v>42826</v>
      </c>
      <c r="AD223" s="135" t="str">
        <f t="shared" si="51"/>
        <v>-</v>
      </c>
      <c r="AE223" s="136" t="str">
        <f t="shared" si="52"/>
        <v>-</v>
      </c>
      <c r="AF223" s="137" t="s">
        <v>4551</v>
      </c>
      <c r="AG223" s="140" t="str">
        <f t="shared" si="55"/>
        <v>1</v>
      </c>
      <c r="AH223" s="141" t="str">
        <f t="shared" si="56"/>
        <v>-</v>
      </c>
      <c r="AI223" s="211" t="s">
        <v>15</v>
      </c>
      <c r="AJ223" s="443" t="s">
        <v>4592</v>
      </c>
      <c r="AK223" s="478" t="str">
        <f t="shared" si="57"/>
        <v>-</v>
      </c>
      <c r="AL223" s="516" t="str">
        <f t="shared" si="58"/>
        <v>-</v>
      </c>
      <c r="AM223" s="432" t="str">
        <f>_xlfn.IFNA(VLOOKUP(O223,Dropdown!$B:$G,6,0),"-")</f>
        <v>PEZA</v>
      </c>
      <c r="AN223" s="433">
        <f>_xlfn.IFNA(VLOOKUP(O223,Dropdown!$B:$H,7,0),"-")</f>
        <v>0.12</v>
      </c>
      <c r="AO223" s="434" t="str">
        <f t="shared" si="59"/>
        <v>PHP</v>
      </c>
      <c r="AP223" s="435">
        <f t="shared" si="60"/>
        <v>18000</v>
      </c>
      <c r="AQ223" s="436">
        <f t="shared" si="61"/>
        <v>20160.000000000004</v>
      </c>
      <c r="AR223" s="247"/>
      <c r="AS223" s="465" t="s">
        <v>15</v>
      </c>
      <c r="AT223" s="247"/>
      <c r="AU223" s="454" t="str">
        <f t="shared" si="53"/>
        <v>-</v>
      </c>
    </row>
    <row r="224" spans="1:47" s="30" customFormat="1">
      <c r="A224" s="556">
        <v>221</v>
      </c>
      <c r="B224" s="557" t="s">
        <v>534</v>
      </c>
      <c r="C224" s="558" t="str">
        <f t="shared" si="48"/>
        <v>2017</v>
      </c>
      <c r="D224" s="558" t="str">
        <f t="shared" si="49"/>
        <v>Mar</v>
      </c>
      <c r="E224" s="586">
        <v>42823</v>
      </c>
      <c r="F224" s="557">
        <v>98046</v>
      </c>
      <c r="G224" s="557">
        <v>32059</v>
      </c>
      <c r="H224" s="557">
        <v>71257</v>
      </c>
      <c r="I224" s="557" t="s">
        <v>558</v>
      </c>
      <c r="J224" s="577" t="s">
        <v>15</v>
      </c>
      <c r="K224" s="578" t="str">
        <f t="shared" si="54"/>
        <v>BEND CLAMP</v>
      </c>
      <c r="L224" s="578" t="s">
        <v>15</v>
      </c>
      <c r="M224" s="578" t="s">
        <v>584</v>
      </c>
      <c r="N224" s="579" t="s">
        <v>15</v>
      </c>
      <c r="O224" s="578" t="s">
        <v>40</v>
      </c>
      <c r="P224" s="557" t="s">
        <v>15</v>
      </c>
      <c r="Q224" s="557" t="s">
        <v>15</v>
      </c>
      <c r="R224" s="581" t="str">
        <f>IFERROR(VLOOKUP(CONCATENATE(D224,"'",C224),'Monthly Forex'!A:D,4,0),"-")</f>
        <v>-</v>
      </c>
      <c r="S224" s="564" t="s">
        <v>15</v>
      </c>
      <c r="T224" s="582">
        <v>310</v>
      </c>
      <c r="U224" s="583" t="s">
        <v>47</v>
      </c>
      <c r="V224" s="584" t="s">
        <v>49</v>
      </c>
      <c r="W224" s="585" t="s">
        <v>15</v>
      </c>
      <c r="X224" s="569" t="s">
        <v>15</v>
      </c>
      <c r="Y224" s="570" t="s">
        <v>15</v>
      </c>
      <c r="Z224" s="571" t="s">
        <v>15</v>
      </c>
      <c r="AA224" s="557" t="s">
        <v>1856</v>
      </c>
      <c r="AB224" s="139">
        <f t="shared" si="47"/>
        <v>42853</v>
      </c>
      <c r="AC224" s="134">
        <f t="shared" si="50"/>
        <v>42826</v>
      </c>
      <c r="AD224" s="135" t="str">
        <f t="shared" si="51"/>
        <v>-</v>
      </c>
      <c r="AE224" s="136" t="str">
        <f t="shared" si="52"/>
        <v>-</v>
      </c>
      <c r="AF224" s="137" t="s">
        <v>4551</v>
      </c>
      <c r="AG224" s="140" t="str">
        <f t="shared" si="55"/>
        <v>1</v>
      </c>
      <c r="AH224" s="141" t="str">
        <f t="shared" si="56"/>
        <v>-</v>
      </c>
      <c r="AI224" s="211" t="s">
        <v>15</v>
      </c>
      <c r="AJ224" s="443" t="s">
        <v>4592</v>
      </c>
      <c r="AK224" s="478" t="str">
        <f t="shared" si="57"/>
        <v>-</v>
      </c>
      <c r="AL224" s="516" t="str">
        <f t="shared" si="58"/>
        <v>-</v>
      </c>
      <c r="AM224" s="432" t="str">
        <f>_xlfn.IFNA(VLOOKUP(O224,Dropdown!$B:$G,6,0),"-")</f>
        <v>PEZA</v>
      </c>
      <c r="AN224" s="433">
        <f>_xlfn.IFNA(VLOOKUP(O224,Dropdown!$B:$H,7,0),"-")</f>
        <v>0.12</v>
      </c>
      <c r="AO224" s="434" t="str">
        <f t="shared" si="59"/>
        <v>USD</v>
      </c>
      <c r="AP224" s="435">
        <f t="shared" si="60"/>
        <v>310</v>
      </c>
      <c r="AQ224" s="436">
        <f t="shared" si="61"/>
        <v>347.20000000000005</v>
      </c>
      <c r="AR224" s="247"/>
      <c r="AS224" s="465" t="s">
        <v>15</v>
      </c>
      <c r="AT224" s="247"/>
      <c r="AU224" s="454" t="str">
        <f t="shared" si="53"/>
        <v>-</v>
      </c>
    </row>
    <row r="225" spans="1:47" s="30" customFormat="1">
      <c r="A225" s="556">
        <v>222</v>
      </c>
      <c r="B225" s="557" t="s">
        <v>535</v>
      </c>
      <c r="C225" s="558" t="str">
        <f t="shared" si="48"/>
        <v>2017</v>
      </c>
      <c r="D225" s="558" t="str">
        <f t="shared" si="49"/>
        <v>Mar</v>
      </c>
      <c r="E225" s="586">
        <v>42823</v>
      </c>
      <c r="F225" s="557">
        <v>98047</v>
      </c>
      <c r="G225" s="557">
        <v>32060</v>
      </c>
      <c r="H225" s="557">
        <v>71259</v>
      </c>
      <c r="I225" s="557" t="s">
        <v>558</v>
      </c>
      <c r="J225" s="577" t="s">
        <v>15</v>
      </c>
      <c r="K225" s="578" t="str">
        <f t="shared" si="54"/>
        <v>CHUCK  (TAIWAN)</v>
      </c>
      <c r="L225" s="578" t="s">
        <v>15</v>
      </c>
      <c r="M225" s="578" t="s">
        <v>585</v>
      </c>
      <c r="N225" s="579" t="s">
        <v>15</v>
      </c>
      <c r="O225" s="578" t="s">
        <v>40</v>
      </c>
      <c r="P225" s="557" t="s">
        <v>15</v>
      </c>
      <c r="Q225" s="557" t="s">
        <v>15</v>
      </c>
      <c r="R225" s="581" t="str">
        <f>IFERROR(VLOOKUP(CONCATENATE(D225,"'",C225),'Monthly Forex'!A:D,4,0),"-")</f>
        <v>-</v>
      </c>
      <c r="S225" s="564" t="s">
        <v>15</v>
      </c>
      <c r="T225" s="582">
        <v>735</v>
      </c>
      <c r="U225" s="583" t="s">
        <v>47</v>
      </c>
      <c r="V225" s="584" t="s">
        <v>49</v>
      </c>
      <c r="W225" s="585" t="s">
        <v>15</v>
      </c>
      <c r="X225" s="569" t="s">
        <v>15</v>
      </c>
      <c r="Y225" s="570" t="s">
        <v>15</v>
      </c>
      <c r="Z225" s="571" t="s">
        <v>15</v>
      </c>
      <c r="AA225" s="557" t="s">
        <v>1856</v>
      </c>
      <c r="AB225" s="139">
        <f t="shared" si="47"/>
        <v>42853</v>
      </c>
      <c r="AC225" s="134">
        <f t="shared" si="50"/>
        <v>42826</v>
      </c>
      <c r="AD225" s="135" t="str">
        <f t="shared" si="51"/>
        <v>-</v>
      </c>
      <c r="AE225" s="136" t="str">
        <f t="shared" si="52"/>
        <v>-</v>
      </c>
      <c r="AF225" s="137" t="s">
        <v>4551</v>
      </c>
      <c r="AG225" s="140" t="str">
        <f t="shared" si="55"/>
        <v>1</v>
      </c>
      <c r="AH225" s="141" t="str">
        <f t="shared" si="56"/>
        <v>-</v>
      </c>
      <c r="AI225" s="211" t="s">
        <v>15</v>
      </c>
      <c r="AJ225" s="443" t="s">
        <v>4592</v>
      </c>
      <c r="AK225" s="478" t="str">
        <f t="shared" si="57"/>
        <v>-</v>
      </c>
      <c r="AL225" s="516" t="str">
        <f t="shared" si="58"/>
        <v>-</v>
      </c>
      <c r="AM225" s="432" t="str">
        <f>_xlfn.IFNA(VLOOKUP(O225,Dropdown!$B:$G,6,0),"-")</f>
        <v>PEZA</v>
      </c>
      <c r="AN225" s="433">
        <f>_xlfn.IFNA(VLOOKUP(O225,Dropdown!$B:$H,7,0),"-")</f>
        <v>0.12</v>
      </c>
      <c r="AO225" s="434" t="str">
        <f t="shared" si="59"/>
        <v>USD</v>
      </c>
      <c r="AP225" s="435">
        <f t="shared" si="60"/>
        <v>735</v>
      </c>
      <c r="AQ225" s="436">
        <f t="shared" si="61"/>
        <v>823.2</v>
      </c>
      <c r="AR225" s="247"/>
      <c r="AS225" s="465" t="s">
        <v>15</v>
      </c>
      <c r="AT225" s="247"/>
      <c r="AU225" s="454" t="str">
        <f t="shared" si="53"/>
        <v>-</v>
      </c>
    </row>
    <row r="226" spans="1:47" s="30" customFormat="1">
      <c r="A226" s="556">
        <v>223</v>
      </c>
      <c r="B226" s="557" t="s">
        <v>536</v>
      </c>
      <c r="C226" s="558" t="str">
        <f t="shared" si="48"/>
        <v>2017</v>
      </c>
      <c r="D226" s="558" t="str">
        <f t="shared" si="49"/>
        <v>Mar</v>
      </c>
      <c r="E226" s="586">
        <v>42823</v>
      </c>
      <c r="F226" s="557">
        <v>98048</v>
      </c>
      <c r="G226" s="557">
        <v>32061</v>
      </c>
      <c r="H226" s="557">
        <v>71260</v>
      </c>
      <c r="I226" s="557" t="s">
        <v>558</v>
      </c>
      <c r="J226" s="577" t="s">
        <v>15</v>
      </c>
      <c r="K226" s="578" t="str">
        <f t="shared" si="54"/>
        <v>DIE ROLL</v>
      </c>
      <c r="L226" s="578" t="s">
        <v>15</v>
      </c>
      <c r="M226" s="578" t="s">
        <v>586</v>
      </c>
      <c r="N226" s="579" t="s">
        <v>15</v>
      </c>
      <c r="O226" s="578" t="s">
        <v>40</v>
      </c>
      <c r="P226" s="557" t="s">
        <v>15</v>
      </c>
      <c r="Q226" s="557" t="s">
        <v>15</v>
      </c>
      <c r="R226" s="581" t="str">
        <f>IFERROR(VLOOKUP(CONCATENATE(D226,"'",C226),'Monthly Forex'!A:D,4,0),"-")</f>
        <v>-</v>
      </c>
      <c r="S226" s="564" t="s">
        <v>15</v>
      </c>
      <c r="T226" s="582">
        <v>850</v>
      </c>
      <c r="U226" s="583" t="s">
        <v>47</v>
      </c>
      <c r="V226" s="584" t="s">
        <v>49</v>
      </c>
      <c r="W226" s="585" t="s">
        <v>15</v>
      </c>
      <c r="X226" s="569" t="s">
        <v>15</v>
      </c>
      <c r="Y226" s="570" t="s">
        <v>15</v>
      </c>
      <c r="Z226" s="571" t="s">
        <v>15</v>
      </c>
      <c r="AA226" s="557" t="s">
        <v>1856</v>
      </c>
      <c r="AB226" s="139">
        <f t="shared" si="47"/>
        <v>42853</v>
      </c>
      <c r="AC226" s="134">
        <f t="shared" si="50"/>
        <v>42826</v>
      </c>
      <c r="AD226" s="135" t="str">
        <f t="shared" si="51"/>
        <v>-</v>
      </c>
      <c r="AE226" s="136" t="str">
        <f t="shared" si="52"/>
        <v>-</v>
      </c>
      <c r="AF226" s="137" t="s">
        <v>4551</v>
      </c>
      <c r="AG226" s="140" t="str">
        <f t="shared" si="55"/>
        <v>1</v>
      </c>
      <c r="AH226" s="141" t="str">
        <f t="shared" si="56"/>
        <v>-</v>
      </c>
      <c r="AI226" s="211" t="s">
        <v>15</v>
      </c>
      <c r="AJ226" s="443" t="s">
        <v>4592</v>
      </c>
      <c r="AK226" s="478" t="str">
        <f t="shared" si="57"/>
        <v>-</v>
      </c>
      <c r="AL226" s="516" t="str">
        <f t="shared" si="58"/>
        <v>-</v>
      </c>
      <c r="AM226" s="432" t="str">
        <f>_xlfn.IFNA(VLOOKUP(O226,Dropdown!$B:$G,6,0),"-")</f>
        <v>PEZA</v>
      </c>
      <c r="AN226" s="433">
        <f>_xlfn.IFNA(VLOOKUP(O226,Dropdown!$B:$H,7,0),"-")</f>
        <v>0.12</v>
      </c>
      <c r="AO226" s="434" t="str">
        <f t="shared" si="59"/>
        <v>USD</v>
      </c>
      <c r="AP226" s="435">
        <f t="shared" si="60"/>
        <v>850</v>
      </c>
      <c r="AQ226" s="436">
        <f t="shared" si="61"/>
        <v>952.00000000000011</v>
      </c>
      <c r="AR226" s="247"/>
      <c r="AS226" s="465" t="s">
        <v>15</v>
      </c>
      <c r="AT226" s="247"/>
      <c r="AU226" s="454" t="str">
        <f t="shared" si="53"/>
        <v>-</v>
      </c>
    </row>
    <row r="227" spans="1:47" s="30" customFormat="1">
      <c r="A227" s="556">
        <v>224</v>
      </c>
      <c r="B227" s="557" t="s">
        <v>537</v>
      </c>
      <c r="C227" s="558" t="str">
        <f t="shared" si="48"/>
        <v>2017</v>
      </c>
      <c r="D227" s="558" t="str">
        <f t="shared" si="49"/>
        <v>Mar</v>
      </c>
      <c r="E227" s="586">
        <v>42823</v>
      </c>
      <c r="F227" s="557">
        <v>98049</v>
      </c>
      <c r="G227" s="557">
        <v>32062</v>
      </c>
      <c r="H227" s="557">
        <v>71261</v>
      </c>
      <c r="I227" s="557" t="s">
        <v>558</v>
      </c>
      <c r="J227" s="577" t="s">
        <v>15</v>
      </c>
      <c r="K227" s="578" t="str">
        <f t="shared" si="54"/>
        <v>BEND PRESSURE</v>
      </c>
      <c r="L227" s="578" t="s">
        <v>15</v>
      </c>
      <c r="M227" s="578" t="s">
        <v>587</v>
      </c>
      <c r="N227" s="579" t="s">
        <v>15</v>
      </c>
      <c r="O227" s="578" t="s">
        <v>40</v>
      </c>
      <c r="P227" s="557" t="s">
        <v>15</v>
      </c>
      <c r="Q227" s="557" t="s">
        <v>15</v>
      </c>
      <c r="R227" s="581" t="str">
        <f>IFERROR(VLOOKUP(CONCATENATE(D227,"'",C227),'Monthly Forex'!A:D,4,0),"-")</f>
        <v>-</v>
      </c>
      <c r="S227" s="564" t="s">
        <v>15</v>
      </c>
      <c r="T227" s="582">
        <v>400</v>
      </c>
      <c r="U227" s="583" t="s">
        <v>47</v>
      </c>
      <c r="V227" s="584" t="s">
        <v>49</v>
      </c>
      <c r="W227" s="585" t="s">
        <v>15</v>
      </c>
      <c r="X227" s="569" t="s">
        <v>15</v>
      </c>
      <c r="Y227" s="570" t="s">
        <v>15</v>
      </c>
      <c r="Z227" s="571" t="s">
        <v>15</v>
      </c>
      <c r="AA227" s="557" t="s">
        <v>1856</v>
      </c>
      <c r="AB227" s="139">
        <f t="shared" si="47"/>
        <v>42853</v>
      </c>
      <c r="AC227" s="134">
        <f t="shared" si="50"/>
        <v>42826</v>
      </c>
      <c r="AD227" s="135" t="str">
        <f t="shared" si="51"/>
        <v>-</v>
      </c>
      <c r="AE227" s="136" t="str">
        <f t="shared" si="52"/>
        <v>-</v>
      </c>
      <c r="AF227" s="137" t="s">
        <v>4551</v>
      </c>
      <c r="AG227" s="140" t="str">
        <f t="shared" si="55"/>
        <v>1</v>
      </c>
      <c r="AH227" s="141" t="str">
        <f t="shared" si="56"/>
        <v>-</v>
      </c>
      <c r="AI227" s="211" t="s">
        <v>15</v>
      </c>
      <c r="AJ227" s="443" t="s">
        <v>4592</v>
      </c>
      <c r="AK227" s="478" t="str">
        <f t="shared" si="57"/>
        <v>-</v>
      </c>
      <c r="AL227" s="516" t="str">
        <f t="shared" si="58"/>
        <v>-</v>
      </c>
      <c r="AM227" s="432" t="str">
        <f>_xlfn.IFNA(VLOOKUP(O227,Dropdown!$B:$G,6,0),"-")</f>
        <v>PEZA</v>
      </c>
      <c r="AN227" s="433">
        <f>_xlfn.IFNA(VLOOKUP(O227,Dropdown!$B:$H,7,0),"-")</f>
        <v>0.12</v>
      </c>
      <c r="AO227" s="434" t="str">
        <f t="shared" si="59"/>
        <v>USD</v>
      </c>
      <c r="AP227" s="435">
        <f t="shared" si="60"/>
        <v>400</v>
      </c>
      <c r="AQ227" s="436">
        <f t="shared" si="61"/>
        <v>448.00000000000006</v>
      </c>
      <c r="AR227" s="247"/>
      <c r="AS227" s="465" t="s">
        <v>15</v>
      </c>
      <c r="AT227" s="247"/>
      <c r="AU227" s="454" t="str">
        <f t="shared" si="53"/>
        <v>-</v>
      </c>
    </row>
    <row r="228" spans="1:47" s="30" customFormat="1">
      <c r="A228" s="556">
        <v>225</v>
      </c>
      <c r="B228" s="557" t="s">
        <v>539</v>
      </c>
      <c r="C228" s="558" t="str">
        <f t="shared" si="48"/>
        <v>2017</v>
      </c>
      <c r="D228" s="558" t="str">
        <f t="shared" si="49"/>
        <v>Mar</v>
      </c>
      <c r="E228" s="586">
        <v>42823</v>
      </c>
      <c r="F228" s="557">
        <v>98386</v>
      </c>
      <c r="G228" s="557">
        <v>32067</v>
      </c>
      <c r="H228" s="557">
        <v>71265</v>
      </c>
      <c r="I228" s="557" t="s">
        <v>560</v>
      </c>
      <c r="J228" s="577" t="s">
        <v>15</v>
      </c>
      <c r="K228" s="578" t="str">
        <f t="shared" si="54"/>
        <v>#1134 DRAW DIE BRACKET B</v>
      </c>
      <c r="L228" s="578" t="s">
        <v>15</v>
      </c>
      <c r="M228" s="578" t="s">
        <v>589</v>
      </c>
      <c r="N228" s="579" t="s">
        <v>15</v>
      </c>
      <c r="O228" s="578" t="s">
        <v>38</v>
      </c>
      <c r="P228" s="557" t="s">
        <v>15</v>
      </c>
      <c r="Q228" s="557" t="s">
        <v>15</v>
      </c>
      <c r="R228" s="581" t="str">
        <f>IFERROR(VLOOKUP(CONCATENATE(D228,"'",C228),'Monthly Forex'!A:D,4,0),"-")</f>
        <v>-</v>
      </c>
      <c r="S228" s="564" t="s">
        <v>15</v>
      </c>
      <c r="T228" s="582">
        <v>4700</v>
      </c>
      <c r="U228" s="583" t="s">
        <v>47</v>
      </c>
      <c r="V228" s="584" t="s">
        <v>49</v>
      </c>
      <c r="W228" s="585" t="s">
        <v>15</v>
      </c>
      <c r="X228" s="569" t="s">
        <v>15</v>
      </c>
      <c r="Y228" s="570" t="s">
        <v>15</v>
      </c>
      <c r="Z228" s="571" t="s">
        <v>15</v>
      </c>
      <c r="AA228" s="557" t="s">
        <v>1856</v>
      </c>
      <c r="AB228" s="139">
        <f t="shared" si="47"/>
        <v>42853</v>
      </c>
      <c r="AC228" s="134">
        <f t="shared" si="50"/>
        <v>42826</v>
      </c>
      <c r="AD228" s="135" t="str">
        <f t="shared" si="51"/>
        <v>-</v>
      </c>
      <c r="AE228" s="136" t="str">
        <f t="shared" si="52"/>
        <v>-</v>
      </c>
      <c r="AF228" s="137" t="s">
        <v>4551</v>
      </c>
      <c r="AG228" s="140" t="str">
        <f t="shared" si="55"/>
        <v>1</v>
      </c>
      <c r="AH228" s="141" t="str">
        <f t="shared" si="56"/>
        <v>-</v>
      </c>
      <c r="AI228" s="211" t="s">
        <v>15</v>
      </c>
      <c r="AJ228" s="443" t="s">
        <v>4592</v>
      </c>
      <c r="AK228" s="478" t="str">
        <f t="shared" si="57"/>
        <v>-</v>
      </c>
      <c r="AL228" s="516" t="str">
        <f t="shared" si="58"/>
        <v>-</v>
      </c>
      <c r="AM228" s="432" t="str">
        <f>_xlfn.IFNA(VLOOKUP(O228,Dropdown!$B:$G,6,0),"-")</f>
        <v>PEZA</v>
      </c>
      <c r="AN228" s="433">
        <f>_xlfn.IFNA(VLOOKUP(O228,Dropdown!$B:$H,7,0),"-")</f>
        <v>0.12</v>
      </c>
      <c r="AO228" s="434" t="str">
        <f t="shared" si="59"/>
        <v>USD</v>
      </c>
      <c r="AP228" s="435">
        <f t="shared" si="60"/>
        <v>4700</v>
      </c>
      <c r="AQ228" s="436">
        <f t="shared" si="61"/>
        <v>5264.0000000000009</v>
      </c>
      <c r="AR228" s="247"/>
      <c r="AS228" s="465" t="s">
        <v>15</v>
      </c>
      <c r="AT228" s="247"/>
      <c r="AU228" s="454" t="str">
        <f t="shared" si="53"/>
        <v>-</v>
      </c>
    </row>
    <row r="229" spans="1:47" s="30" customFormat="1">
      <c r="A229" s="556">
        <v>226</v>
      </c>
      <c r="B229" s="557" t="s">
        <v>542</v>
      </c>
      <c r="C229" s="558" t="str">
        <f t="shared" si="48"/>
        <v>2017</v>
      </c>
      <c r="D229" s="558" t="str">
        <f t="shared" si="49"/>
        <v>Mar</v>
      </c>
      <c r="E229" s="586">
        <v>42823</v>
      </c>
      <c r="F229" s="557">
        <v>98389</v>
      </c>
      <c r="G229" s="557">
        <v>32066</v>
      </c>
      <c r="H229" s="557">
        <v>71272</v>
      </c>
      <c r="I229" s="557" t="s">
        <v>491</v>
      </c>
      <c r="J229" s="577" t="s">
        <v>15</v>
      </c>
      <c r="K229" s="578" t="str">
        <f t="shared" si="54"/>
        <v>2311-35308-7-0700FR104-1</v>
      </c>
      <c r="L229" s="578" t="s">
        <v>15</v>
      </c>
      <c r="M229" s="578" t="s">
        <v>592</v>
      </c>
      <c r="N229" s="579" t="s">
        <v>15</v>
      </c>
      <c r="O229" s="578" t="s">
        <v>38</v>
      </c>
      <c r="P229" s="557" t="s">
        <v>15</v>
      </c>
      <c r="Q229" s="557" t="s">
        <v>15</v>
      </c>
      <c r="R229" s="581" t="str">
        <f>IFERROR(VLOOKUP(CONCATENATE(D229,"'",C229),'Monthly Forex'!A:D,4,0),"-")</f>
        <v>-</v>
      </c>
      <c r="S229" s="564" t="s">
        <v>15</v>
      </c>
      <c r="T229" s="582">
        <v>880</v>
      </c>
      <c r="U229" s="583" t="s">
        <v>47</v>
      </c>
      <c r="V229" s="584" t="s">
        <v>49</v>
      </c>
      <c r="W229" s="585" t="s">
        <v>15</v>
      </c>
      <c r="X229" s="569" t="s">
        <v>15</v>
      </c>
      <c r="Y229" s="570" t="s">
        <v>15</v>
      </c>
      <c r="Z229" s="571" t="s">
        <v>15</v>
      </c>
      <c r="AA229" s="557" t="s">
        <v>1856</v>
      </c>
      <c r="AB229" s="139">
        <f t="shared" si="47"/>
        <v>42853</v>
      </c>
      <c r="AC229" s="134">
        <f t="shared" si="50"/>
        <v>42826</v>
      </c>
      <c r="AD229" s="135" t="str">
        <f t="shared" si="51"/>
        <v>-</v>
      </c>
      <c r="AE229" s="136" t="str">
        <f t="shared" si="52"/>
        <v>-</v>
      </c>
      <c r="AF229" s="137" t="s">
        <v>4551</v>
      </c>
      <c r="AG229" s="140" t="str">
        <f t="shared" si="55"/>
        <v>1</v>
      </c>
      <c r="AH229" s="141" t="str">
        <f t="shared" si="56"/>
        <v>-</v>
      </c>
      <c r="AI229" s="211" t="s">
        <v>15</v>
      </c>
      <c r="AJ229" s="443" t="s">
        <v>4592</v>
      </c>
      <c r="AK229" s="478" t="str">
        <f t="shared" si="57"/>
        <v>-</v>
      </c>
      <c r="AL229" s="516" t="str">
        <f t="shared" si="58"/>
        <v>-</v>
      </c>
      <c r="AM229" s="432" t="str">
        <f>_xlfn.IFNA(VLOOKUP(O229,Dropdown!$B:$G,6,0),"-")</f>
        <v>PEZA</v>
      </c>
      <c r="AN229" s="433">
        <f>_xlfn.IFNA(VLOOKUP(O229,Dropdown!$B:$H,7,0),"-")</f>
        <v>0.12</v>
      </c>
      <c r="AO229" s="434" t="str">
        <f t="shared" si="59"/>
        <v>USD</v>
      </c>
      <c r="AP229" s="435">
        <f t="shared" si="60"/>
        <v>880</v>
      </c>
      <c r="AQ229" s="436">
        <f t="shared" si="61"/>
        <v>985.60000000000014</v>
      </c>
      <c r="AR229" s="247"/>
      <c r="AS229" s="465" t="s">
        <v>15</v>
      </c>
      <c r="AT229" s="247"/>
      <c r="AU229" s="454" t="str">
        <f t="shared" si="53"/>
        <v>-</v>
      </c>
    </row>
    <row r="230" spans="1:47" s="30" customFormat="1">
      <c r="A230" s="556">
        <v>227</v>
      </c>
      <c r="B230" s="557" t="s">
        <v>533</v>
      </c>
      <c r="C230" s="558" t="str">
        <f t="shared" si="48"/>
        <v>2017</v>
      </c>
      <c r="D230" s="558" t="str">
        <f t="shared" si="49"/>
        <v>Mar</v>
      </c>
      <c r="E230" s="586">
        <v>42823</v>
      </c>
      <c r="F230" s="557">
        <v>98045</v>
      </c>
      <c r="G230" s="557">
        <v>32058</v>
      </c>
      <c r="H230" s="557">
        <v>71256</v>
      </c>
      <c r="I230" s="557" t="s">
        <v>557</v>
      </c>
      <c r="J230" s="577" t="s">
        <v>15</v>
      </c>
      <c r="K230" s="578" t="str">
        <f t="shared" si="54"/>
        <v>#3304 DIE INSERT</v>
      </c>
      <c r="L230" s="578" t="s">
        <v>15</v>
      </c>
      <c r="M230" s="578" t="s">
        <v>583</v>
      </c>
      <c r="N230" s="579" t="s">
        <v>15</v>
      </c>
      <c r="O230" s="578" t="s">
        <v>36</v>
      </c>
      <c r="P230" s="557" t="s">
        <v>15</v>
      </c>
      <c r="Q230" s="557" t="s">
        <v>15</v>
      </c>
      <c r="R230" s="581" t="str">
        <f>IFERROR(VLOOKUP(CONCATENATE(D230,"'",C230),'Monthly Forex'!A:D,4,0),"-")</f>
        <v>-</v>
      </c>
      <c r="S230" s="564" t="s">
        <v>15</v>
      </c>
      <c r="T230" s="582">
        <v>1400</v>
      </c>
      <c r="U230" s="583" t="s">
        <v>47</v>
      </c>
      <c r="V230" s="584" t="s">
        <v>49</v>
      </c>
      <c r="W230" s="585" t="s">
        <v>15</v>
      </c>
      <c r="X230" s="569" t="s">
        <v>15</v>
      </c>
      <c r="Y230" s="570" t="s">
        <v>15</v>
      </c>
      <c r="Z230" s="571" t="s">
        <v>15</v>
      </c>
      <c r="AA230" s="557" t="s">
        <v>1856</v>
      </c>
      <c r="AB230" s="139">
        <f t="shared" si="47"/>
        <v>42853</v>
      </c>
      <c r="AC230" s="134">
        <f t="shared" si="50"/>
        <v>42826</v>
      </c>
      <c r="AD230" s="135" t="str">
        <f t="shared" si="51"/>
        <v>-</v>
      </c>
      <c r="AE230" s="136" t="str">
        <f t="shared" si="52"/>
        <v>-</v>
      </c>
      <c r="AF230" s="137" t="s">
        <v>4551</v>
      </c>
      <c r="AG230" s="140" t="str">
        <f t="shared" si="55"/>
        <v>1</v>
      </c>
      <c r="AH230" s="141" t="str">
        <f t="shared" si="56"/>
        <v>-</v>
      </c>
      <c r="AI230" s="211" t="s">
        <v>15</v>
      </c>
      <c r="AJ230" s="443" t="s">
        <v>4592</v>
      </c>
      <c r="AK230" s="478" t="str">
        <f t="shared" si="57"/>
        <v>-</v>
      </c>
      <c r="AL230" s="516" t="str">
        <f t="shared" si="58"/>
        <v>-</v>
      </c>
      <c r="AM230" s="432" t="str">
        <f>_xlfn.IFNA(VLOOKUP(O230,Dropdown!$B:$G,6,0),"-")</f>
        <v>PEZA</v>
      </c>
      <c r="AN230" s="433">
        <f>_xlfn.IFNA(VLOOKUP(O230,Dropdown!$B:$H,7,0),"-")</f>
        <v>0.12</v>
      </c>
      <c r="AO230" s="434" t="str">
        <f t="shared" si="59"/>
        <v>USD</v>
      </c>
      <c r="AP230" s="435">
        <f t="shared" si="60"/>
        <v>1400</v>
      </c>
      <c r="AQ230" s="436">
        <f t="shared" si="61"/>
        <v>1568.0000000000002</v>
      </c>
      <c r="AR230" s="247"/>
      <c r="AS230" s="465" t="s">
        <v>15</v>
      </c>
      <c r="AT230" s="247"/>
      <c r="AU230" s="454" t="str">
        <f t="shared" si="53"/>
        <v>-</v>
      </c>
    </row>
    <row r="231" spans="1:47" s="30" customFormat="1">
      <c r="A231" s="556">
        <v>228</v>
      </c>
      <c r="B231" s="557" t="s">
        <v>538</v>
      </c>
      <c r="C231" s="558" t="str">
        <f t="shared" si="48"/>
        <v>2017</v>
      </c>
      <c r="D231" s="558" t="str">
        <f t="shared" si="49"/>
        <v>Mar</v>
      </c>
      <c r="E231" s="586">
        <v>42823</v>
      </c>
      <c r="F231" s="557">
        <v>98050</v>
      </c>
      <c r="G231" s="557">
        <v>32063</v>
      </c>
      <c r="H231" s="557">
        <v>71263</v>
      </c>
      <c r="I231" s="557" t="s">
        <v>559</v>
      </c>
      <c r="J231" s="577" t="s">
        <v>15</v>
      </c>
      <c r="K231" s="578" t="str">
        <f t="shared" si="54"/>
        <v>2.3 X P15 2L 12 H W380</v>
      </c>
      <c r="L231" s="578" t="s">
        <v>15</v>
      </c>
      <c r="M231" s="578" t="s">
        <v>588</v>
      </c>
      <c r="N231" s="579" t="s">
        <v>15</v>
      </c>
      <c r="O231" s="578" t="s">
        <v>39</v>
      </c>
      <c r="P231" s="557" t="s">
        <v>15</v>
      </c>
      <c r="Q231" s="557" t="s">
        <v>15</v>
      </c>
      <c r="R231" s="581" t="str">
        <f>IFERROR(VLOOKUP(CONCATENATE(D231,"'",C231),'Monthly Forex'!A:D,4,0),"-")</f>
        <v>-</v>
      </c>
      <c r="S231" s="564" t="s">
        <v>15</v>
      </c>
      <c r="T231" s="582">
        <v>505</v>
      </c>
      <c r="U231" s="583" t="s">
        <v>47</v>
      </c>
      <c r="V231" s="584" t="s">
        <v>49</v>
      </c>
      <c r="W231" s="585" t="s">
        <v>15</v>
      </c>
      <c r="X231" s="569" t="s">
        <v>4599</v>
      </c>
      <c r="Y231" s="570" t="s">
        <v>15</v>
      </c>
      <c r="Z231" s="571" t="s">
        <v>15</v>
      </c>
      <c r="AA231" s="557" t="s">
        <v>1856</v>
      </c>
      <c r="AB231" s="139">
        <f t="shared" si="47"/>
        <v>42853</v>
      </c>
      <c r="AC231" s="134">
        <f t="shared" si="50"/>
        <v>42826</v>
      </c>
      <c r="AD231" s="135" t="str">
        <f t="shared" si="51"/>
        <v>-</v>
      </c>
      <c r="AE231" s="136" t="str">
        <f t="shared" si="52"/>
        <v>-</v>
      </c>
      <c r="AF231" s="137" t="s">
        <v>4551</v>
      </c>
      <c r="AG231" s="140" t="str">
        <f t="shared" si="55"/>
        <v>1</v>
      </c>
      <c r="AH231" s="141" t="str">
        <f t="shared" si="56"/>
        <v>-</v>
      </c>
      <c r="AI231" s="211" t="s">
        <v>15</v>
      </c>
      <c r="AJ231" s="443" t="s">
        <v>4592</v>
      </c>
      <c r="AK231" s="478" t="str">
        <f t="shared" si="57"/>
        <v>-</v>
      </c>
      <c r="AL231" s="516" t="str">
        <f t="shared" si="58"/>
        <v>-</v>
      </c>
      <c r="AM231" s="432" t="str">
        <f>_xlfn.IFNA(VLOOKUP(O231,Dropdown!$B:$G,6,0),"-")</f>
        <v>PEZA</v>
      </c>
      <c r="AN231" s="433">
        <f>_xlfn.IFNA(VLOOKUP(O231,Dropdown!$B:$H,7,0),"-")</f>
        <v>0.12</v>
      </c>
      <c r="AO231" s="434" t="str">
        <f t="shared" si="59"/>
        <v>USD</v>
      </c>
      <c r="AP231" s="435">
        <f t="shared" si="60"/>
        <v>505</v>
      </c>
      <c r="AQ231" s="436">
        <f t="shared" si="61"/>
        <v>565.6</v>
      </c>
      <c r="AR231" s="247"/>
      <c r="AS231" s="465" t="s">
        <v>15</v>
      </c>
      <c r="AT231" s="247"/>
      <c r="AU231" s="454" t="str">
        <f t="shared" si="53"/>
        <v>-</v>
      </c>
    </row>
    <row r="232" spans="1:47" s="30" customFormat="1">
      <c r="A232" s="556">
        <v>229</v>
      </c>
      <c r="B232" s="557" t="s">
        <v>540</v>
      </c>
      <c r="C232" s="558" t="str">
        <f t="shared" si="48"/>
        <v>2017</v>
      </c>
      <c r="D232" s="558" t="str">
        <f t="shared" si="49"/>
        <v>Mar</v>
      </c>
      <c r="E232" s="586">
        <v>42823</v>
      </c>
      <c r="F232" s="557">
        <v>98387</v>
      </c>
      <c r="G232" s="557">
        <v>32064</v>
      </c>
      <c r="H232" s="557">
        <v>71266</v>
      </c>
      <c r="I232" s="557" t="s">
        <v>552</v>
      </c>
      <c r="J232" s="577" t="s">
        <v>15</v>
      </c>
      <c r="K232" s="578" t="str">
        <f t="shared" si="54"/>
        <v>2.3 X P6 LOWER DIE SET-1</v>
      </c>
      <c r="L232" s="578" t="s">
        <v>15</v>
      </c>
      <c r="M232" s="578" t="s">
        <v>590</v>
      </c>
      <c r="N232" s="579" t="s">
        <v>15</v>
      </c>
      <c r="O232" s="578" t="s">
        <v>39</v>
      </c>
      <c r="P232" s="557" t="s">
        <v>15</v>
      </c>
      <c r="Q232" s="557" t="s">
        <v>15</v>
      </c>
      <c r="R232" s="581" t="str">
        <f>IFERROR(VLOOKUP(CONCATENATE(D232,"'",C232),'Monthly Forex'!A:D,4,0),"-")</f>
        <v>-</v>
      </c>
      <c r="S232" s="564" t="s">
        <v>15</v>
      </c>
      <c r="T232" s="582">
        <v>1090</v>
      </c>
      <c r="U232" s="583" t="s">
        <v>47</v>
      </c>
      <c r="V232" s="584" t="s">
        <v>49</v>
      </c>
      <c r="W232" s="585" t="s">
        <v>15</v>
      </c>
      <c r="X232" s="569" t="s">
        <v>4599</v>
      </c>
      <c r="Y232" s="570" t="s">
        <v>15</v>
      </c>
      <c r="Z232" s="571" t="s">
        <v>15</v>
      </c>
      <c r="AA232" s="557" t="s">
        <v>1856</v>
      </c>
      <c r="AB232" s="139">
        <f t="shared" si="47"/>
        <v>42853</v>
      </c>
      <c r="AC232" s="134">
        <f t="shared" si="50"/>
        <v>42826</v>
      </c>
      <c r="AD232" s="135" t="str">
        <f t="shared" si="51"/>
        <v>-</v>
      </c>
      <c r="AE232" s="136" t="str">
        <f t="shared" si="52"/>
        <v>-</v>
      </c>
      <c r="AF232" s="137" t="s">
        <v>4551</v>
      </c>
      <c r="AG232" s="140" t="str">
        <f t="shared" si="55"/>
        <v>1</v>
      </c>
      <c r="AH232" s="141" t="str">
        <f t="shared" si="56"/>
        <v>-</v>
      </c>
      <c r="AI232" s="211" t="s">
        <v>15</v>
      </c>
      <c r="AJ232" s="443" t="s">
        <v>4592</v>
      </c>
      <c r="AK232" s="478" t="str">
        <f t="shared" si="57"/>
        <v>-</v>
      </c>
      <c r="AL232" s="516" t="str">
        <f t="shared" si="58"/>
        <v>-</v>
      </c>
      <c r="AM232" s="432" t="str">
        <f>_xlfn.IFNA(VLOOKUP(O232,Dropdown!$B:$G,6,0),"-")</f>
        <v>PEZA</v>
      </c>
      <c r="AN232" s="433">
        <f>_xlfn.IFNA(VLOOKUP(O232,Dropdown!$B:$H,7,0),"-")</f>
        <v>0.12</v>
      </c>
      <c r="AO232" s="434" t="str">
        <f t="shared" si="59"/>
        <v>USD</v>
      </c>
      <c r="AP232" s="435">
        <f t="shared" si="60"/>
        <v>1090</v>
      </c>
      <c r="AQ232" s="436">
        <f t="shared" si="61"/>
        <v>1220.8000000000002</v>
      </c>
      <c r="AR232" s="247"/>
      <c r="AS232" s="465" t="s">
        <v>15</v>
      </c>
      <c r="AT232" s="247"/>
      <c r="AU232" s="454" t="str">
        <f t="shared" si="53"/>
        <v>-</v>
      </c>
    </row>
    <row r="233" spans="1:47" s="30" customFormat="1">
      <c r="A233" s="556">
        <v>230</v>
      </c>
      <c r="B233" s="557" t="s">
        <v>541</v>
      </c>
      <c r="C233" s="558" t="str">
        <f t="shared" si="48"/>
        <v>2017</v>
      </c>
      <c r="D233" s="558" t="str">
        <f t="shared" si="49"/>
        <v>Mar</v>
      </c>
      <c r="E233" s="586">
        <v>42823</v>
      </c>
      <c r="F233" s="557">
        <v>98388</v>
      </c>
      <c r="G233" s="557">
        <v>32065</v>
      </c>
      <c r="H233" s="557">
        <v>71269</v>
      </c>
      <c r="I233" s="557" t="s">
        <v>552</v>
      </c>
      <c r="J233" s="577" t="s">
        <v>15</v>
      </c>
      <c r="K233" s="578" t="str">
        <f t="shared" si="54"/>
        <v>2.3 X P6 UPPER DIE SET</v>
      </c>
      <c r="L233" s="578" t="s">
        <v>15</v>
      </c>
      <c r="M233" s="578" t="s">
        <v>591</v>
      </c>
      <c r="N233" s="579" t="s">
        <v>15</v>
      </c>
      <c r="O233" s="578" t="s">
        <v>39</v>
      </c>
      <c r="P233" s="557" t="s">
        <v>15</v>
      </c>
      <c r="Q233" s="557" t="s">
        <v>15</v>
      </c>
      <c r="R233" s="581" t="str">
        <f>IFERROR(VLOOKUP(CONCATENATE(D233,"'",C233),'Monthly Forex'!A:D,4,0),"-")</f>
        <v>-</v>
      </c>
      <c r="S233" s="564" t="s">
        <v>15</v>
      </c>
      <c r="T233" s="582">
        <v>1180</v>
      </c>
      <c r="U233" s="583" t="s">
        <v>47</v>
      </c>
      <c r="V233" s="584" t="s">
        <v>49</v>
      </c>
      <c r="W233" s="585" t="s">
        <v>15</v>
      </c>
      <c r="X233" s="569" t="s">
        <v>4599</v>
      </c>
      <c r="Y233" s="570" t="s">
        <v>15</v>
      </c>
      <c r="Z233" s="571" t="s">
        <v>15</v>
      </c>
      <c r="AA233" s="557" t="s">
        <v>1856</v>
      </c>
      <c r="AB233" s="139">
        <f t="shared" si="47"/>
        <v>42853</v>
      </c>
      <c r="AC233" s="134">
        <f t="shared" si="50"/>
        <v>42826</v>
      </c>
      <c r="AD233" s="135" t="str">
        <f t="shared" si="51"/>
        <v>-</v>
      </c>
      <c r="AE233" s="136" t="str">
        <f t="shared" si="52"/>
        <v>-</v>
      </c>
      <c r="AF233" s="137" t="s">
        <v>4551</v>
      </c>
      <c r="AG233" s="140" t="str">
        <f t="shared" si="55"/>
        <v>1</v>
      </c>
      <c r="AH233" s="141" t="str">
        <f t="shared" si="56"/>
        <v>-</v>
      </c>
      <c r="AI233" s="211" t="s">
        <v>15</v>
      </c>
      <c r="AJ233" s="443" t="s">
        <v>4592</v>
      </c>
      <c r="AK233" s="478" t="str">
        <f t="shared" si="57"/>
        <v>-</v>
      </c>
      <c r="AL233" s="516" t="str">
        <f t="shared" si="58"/>
        <v>-</v>
      </c>
      <c r="AM233" s="432" t="str">
        <f>_xlfn.IFNA(VLOOKUP(O233,Dropdown!$B:$G,6,0),"-")</f>
        <v>PEZA</v>
      </c>
      <c r="AN233" s="433">
        <f>_xlfn.IFNA(VLOOKUP(O233,Dropdown!$B:$H,7,0),"-")</f>
        <v>0.12</v>
      </c>
      <c r="AO233" s="434" t="str">
        <f t="shared" si="59"/>
        <v>USD</v>
      </c>
      <c r="AP233" s="435">
        <f t="shared" si="60"/>
        <v>1180</v>
      </c>
      <c r="AQ233" s="436">
        <f t="shared" si="61"/>
        <v>1321.6000000000001</v>
      </c>
      <c r="AR233" s="247"/>
      <c r="AS233" s="465" t="s">
        <v>15</v>
      </c>
      <c r="AT233" s="247"/>
      <c r="AU233" s="454" t="str">
        <f t="shared" si="53"/>
        <v>-</v>
      </c>
    </row>
    <row r="234" spans="1:47" s="30" customFormat="1">
      <c r="A234" s="556">
        <v>231</v>
      </c>
      <c r="B234" s="557" t="s">
        <v>543</v>
      </c>
      <c r="C234" s="558" t="str">
        <f t="shared" si="48"/>
        <v>2017</v>
      </c>
      <c r="D234" s="558" t="str">
        <f t="shared" si="49"/>
        <v>Mar</v>
      </c>
      <c r="E234" s="586">
        <v>42824</v>
      </c>
      <c r="F234" s="557">
        <v>98390</v>
      </c>
      <c r="G234" s="557">
        <v>32068</v>
      </c>
      <c r="H234" s="557">
        <v>71274</v>
      </c>
      <c r="I234" s="557" t="s">
        <v>561</v>
      </c>
      <c r="J234" s="577" t="s">
        <v>15</v>
      </c>
      <c r="K234" s="578" t="str">
        <f t="shared" si="54"/>
        <v>#1116 BLANK PUNCH(UPPER)</v>
      </c>
      <c r="L234" s="578" t="s">
        <v>15</v>
      </c>
      <c r="M234" s="578" t="s">
        <v>593</v>
      </c>
      <c r="N234" s="579" t="s">
        <v>15</v>
      </c>
      <c r="O234" s="578" t="s">
        <v>32</v>
      </c>
      <c r="P234" s="557" t="s">
        <v>15</v>
      </c>
      <c r="Q234" s="557" t="s">
        <v>15</v>
      </c>
      <c r="R234" s="581" t="str">
        <f>IFERROR(VLOOKUP(CONCATENATE(D234,"'",C234),'Monthly Forex'!A:D,4,0),"-")</f>
        <v>-</v>
      </c>
      <c r="S234" s="587">
        <v>34900</v>
      </c>
      <c r="T234" s="582" t="s">
        <v>15</v>
      </c>
      <c r="U234" s="583" t="s">
        <v>47</v>
      </c>
      <c r="V234" s="584" t="s">
        <v>49</v>
      </c>
      <c r="W234" s="585" t="s">
        <v>15</v>
      </c>
      <c r="X234" s="569" t="s">
        <v>4601</v>
      </c>
      <c r="Y234" s="570" t="s">
        <v>15</v>
      </c>
      <c r="Z234" s="571" t="s">
        <v>15</v>
      </c>
      <c r="AA234" s="557" t="s">
        <v>1856</v>
      </c>
      <c r="AB234" s="139">
        <f t="shared" si="47"/>
        <v>42854</v>
      </c>
      <c r="AC234" s="134">
        <f t="shared" si="50"/>
        <v>42826</v>
      </c>
      <c r="AD234" s="135" t="str">
        <f t="shared" si="51"/>
        <v>-</v>
      </c>
      <c r="AE234" s="136" t="str">
        <f t="shared" si="52"/>
        <v>-</v>
      </c>
      <c r="AF234" s="137" t="s">
        <v>4551</v>
      </c>
      <c r="AG234" s="140" t="str">
        <f t="shared" si="55"/>
        <v>1</v>
      </c>
      <c r="AH234" s="141" t="str">
        <f t="shared" si="56"/>
        <v>-</v>
      </c>
      <c r="AI234" s="211" t="s">
        <v>15</v>
      </c>
      <c r="AJ234" s="443" t="s">
        <v>4592</v>
      </c>
      <c r="AK234" s="478" t="str">
        <f t="shared" si="57"/>
        <v>-</v>
      </c>
      <c r="AL234" s="516" t="str">
        <f t="shared" si="58"/>
        <v>-</v>
      </c>
      <c r="AM234" s="432" t="str">
        <f>_xlfn.IFNA(VLOOKUP(O234,Dropdown!$B:$G,6,0),"-")</f>
        <v>PEZA</v>
      </c>
      <c r="AN234" s="433">
        <f>_xlfn.IFNA(VLOOKUP(O234,Dropdown!$B:$H,7,0),"-")</f>
        <v>0.12</v>
      </c>
      <c r="AO234" s="434" t="str">
        <f t="shared" si="59"/>
        <v>PHP</v>
      </c>
      <c r="AP234" s="435">
        <f t="shared" si="60"/>
        <v>34900</v>
      </c>
      <c r="AQ234" s="436">
        <f t="shared" si="61"/>
        <v>39088.000000000007</v>
      </c>
      <c r="AR234" s="247"/>
      <c r="AS234" s="465" t="s">
        <v>15</v>
      </c>
      <c r="AT234" s="247"/>
      <c r="AU234" s="454" t="str">
        <f t="shared" si="53"/>
        <v>-</v>
      </c>
    </row>
    <row r="235" spans="1:47" s="30" customFormat="1">
      <c r="A235" s="556">
        <v>232</v>
      </c>
      <c r="B235" s="557" t="s">
        <v>544</v>
      </c>
      <c r="C235" s="558" t="str">
        <f t="shared" si="48"/>
        <v>2017</v>
      </c>
      <c r="D235" s="558" t="str">
        <f t="shared" si="49"/>
        <v>Mar</v>
      </c>
      <c r="E235" s="586">
        <v>42825</v>
      </c>
      <c r="F235" s="557">
        <v>98392</v>
      </c>
      <c r="G235" s="557" t="s">
        <v>551</v>
      </c>
      <c r="H235" s="557">
        <v>71279</v>
      </c>
      <c r="I235" s="557" t="s">
        <v>562</v>
      </c>
      <c r="J235" s="577" t="s">
        <v>15</v>
      </c>
      <c r="K235" s="578" t="str">
        <f t="shared" si="54"/>
        <v>CHECK DIE I JNL750 IL BL1</v>
      </c>
      <c r="L235" s="578" t="s">
        <v>15</v>
      </c>
      <c r="M235" s="578" t="s">
        <v>594</v>
      </c>
      <c r="N235" s="579" t="s">
        <v>15</v>
      </c>
      <c r="O235" s="578" t="s">
        <v>34</v>
      </c>
      <c r="P235" s="557" t="s">
        <v>15</v>
      </c>
      <c r="Q235" s="557" t="s">
        <v>15</v>
      </c>
      <c r="R235" s="581" t="str">
        <f>IFERROR(VLOOKUP(CONCATENATE(D235,"'",C235),'Monthly Forex'!A:D,4,0),"-")</f>
        <v>-</v>
      </c>
      <c r="S235" s="587">
        <v>250</v>
      </c>
      <c r="T235" s="582" t="s">
        <v>15</v>
      </c>
      <c r="U235" s="583" t="s">
        <v>47</v>
      </c>
      <c r="V235" s="584" t="s">
        <v>49</v>
      </c>
      <c r="W235" s="585" t="s">
        <v>15</v>
      </c>
      <c r="X235" s="569" t="s">
        <v>15</v>
      </c>
      <c r="Y235" s="570" t="s">
        <v>15</v>
      </c>
      <c r="Z235" s="571" t="s">
        <v>15</v>
      </c>
      <c r="AA235" s="557" t="s">
        <v>1856</v>
      </c>
      <c r="AB235" s="139">
        <f t="shared" si="47"/>
        <v>42855</v>
      </c>
      <c r="AC235" s="134">
        <f t="shared" si="50"/>
        <v>42826</v>
      </c>
      <c r="AD235" s="135" t="str">
        <f t="shared" si="51"/>
        <v>-</v>
      </c>
      <c r="AE235" s="136" t="str">
        <f t="shared" si="52"/>
        <v>-</v>
      </c>
      <c r="AF235" s="137" t="s">
        <v>4551</v>
      </c>
      <c r="AG235" s="140" t="str">
        <f t="shared" si="55"/>
        <v>1</v>
      </c>
      <c r="AH235" s="141" t="str">
        <f t="shared" si="56"/>
        <v>-</v>
      </c>
      <c r="AI235" s="211" t="s">
        <v>15</v>
      </c>
      <c r="AJ235" s="443" t="s">
        <v>4592</v>
      </c>
      <c r="AK235" s="478" t="str">
        <f t="shared" si="57"/>
        <v>-</v>
      </c>
      <c r="AL235" s="516" t="str">
        <f t="shared" si="58"/>
        <v>-</v>
      </c>
      <c r="AM235" s="432" t="str">
        <f>_xlfn.IFNA(VLOOKUP(O235,Dropdown!$B:$G,6,0),"-")</f>
        <v>PEZA</v>
      </c>
      <c r="AN235" s="433">
        <f>_xlfn.IFNA(VLOOKUP(O235,Dropdown!$B:$H,7,0),"-")</f>
        <v>0.12</v>
      </c>
      <c r="AO235" s="434" t="str">
        <f t="shared" si="59"/>
        <v>PHP</v>
      </c>
      <c r="AP235" s="435">
        <f t="shared" si="60"/>
        <v>250</v>
      </c>
      <c r="AQ235" s="436">
        <f t="shared" si="61"/>
        <v>280</v>
      </c>
      <c r="AR235" s="247"/>
      <c r="AS235" s="465" t="s">
        <v>15</v>
      </c>
      <c r="AT235" s="247"/>
      <c r="AU235" s="454" t="str">
        <f t="shared" si="53"/>
        <v>-</v>
      </c>
    </row>
    <row r="236" spans="1:47" s="30" customFormat="1">
      <c r="A236" s="556">
        <v>233</v>
      </c>
      <c r="B236" s="557" t="s">
        <v>595</v>
      </c>
      <c r="C236" s="558" t="str">
        <f t="shared" si="48"/>
        <v>2017</v>
      </c>
      <c r="D236" s="558" t="str">
        <f t="shared" si="49"/>
        <v>Apr</v>
      </c>
      <c r="E236" s="586">
        <v>42830</v>
      </c>
      <c r="F236" s="557">
        <v>98801</v>
      </c>
      <c r="G236" s="557">
        <v>32072</v>
      </c>
      <c r="H236" s="557">
        <v>71366</v>
      </c>
      <c r="I236" s="557" t="s">
        <v>613</v>
      </c>
      <c r="J236" s="577" t="s">
        <v>15</v>
      </c>
      <c r="K236" s="578" t="str">
        <f t="shared" si="54"/>
        <v>#1108 DIE INSERT</v>
      </c>
      <c r="L236" s="578" t="s">
        <v>15</v>
      </c>
      <c r="M236" s="578" t="s">
        <v>620</v>
      </c>
      <c r="N236" s="579" t="s">
        <v>15</v>
      </c>
      <c r="O236" s="578" t="s">
        <v>31</v>
      </c>
      <c r="P236" s="557" t="s">
        <v>15</v>
      </c>
      <c r="Q236" s="557" t="s">
        <v>15</v>
      </c>
      <c r="R236" s="581" t="str">
        <f>IFERROR(VLOOKUP(CONCATENATE(D236,"'",C236),'Monthly Forex'!A:D,4,0),"-")</f>
        <v>-</v>
      </c>
      <c r="S236" s="587">
        <v>37000</v>
      </c>
      <c r="T236" s="582" t="s">
        <v>15</v>
      </c>
      <c r="U236" s="583" t="s">
        <v>47</v>
      </c>
      <c r="V236" s="584" t="s">
        <v>49</v>
      </c>
      <c r="W236" s="585" t="s">
        <v>15</v>
      </c>
      <c r="X236" s="569" t="s">
        <v>15</v>
      </c>
      <c r="Y236" s="570" t="s">
        <v>15</v>
      </c>
      <c r="Z236" s="571" t="s">
        <v>15</v>
      </c>
      <c r="AA236" s="557" t="s">
        <v>1856</v>
      </c>
      <c r="AB236" s="139">
        <f t="shared" si="47"/>
        <v>42860</v>
      </c>
      <c r="AC236" s="134">
        <f t="shared" si="50"/>
        <v>42856</v>
      </c>
      <c r="AD236" s="135" t="str">
        <f t="shared" si="51"/>
        <v>-</v>
      </c>
      <c r="AE236" s="136" t="str">
        <f t="shared" si="52"/>
        <v>-</v>
      </c>
      <c r="AF236" s="137" t="s">
        <v>4551</v>
      </c>
      <c r="AG236" s="140" t="str">
        <f t="shared" si="55"/>
        <v>1</v>
      </c>
      <c r="AH236" s="141" t="str">
        <f t="shared" si="56"/>
        <v>-</v>
      </c>
      <c r="AI236" s="211" t="s">
        <v>15</v>
      </c>
      <c r="AJ236" s="443" t="s">
        <v>4592</v>
      </c>
      <c r="AK236" s="478" t="str">
        <f t="shared" si="57"/>
        <v>-</v>
      </c>
      <c r="AL236" s="516" t="str">
        <f t="shared" si="58"/>
        <v>-</v>
      </c>
      <c r="AM236" s="432" t="str">
        <f>_xlfn.IFNA(VLOOKUP(O236,Dropdown!$B:$G,6,0),"-")</f>
        <v>PEZA</v>
      </c>
      <c r="AN236" s="433">
        <f>_xlfn.IFNA(VLOOKUP(O236,Dropdown!$B:$H,7,0),"-")</f>
        <v>0.12</v>
      </c>
      <c r="AO236" s="434" t="str">
        <f t="shared" si="59"/>
        <v>PHP</v>
      </c>
      <c r="AP236" s="435">
        <f t="shared" si="60"/>
        <v>37000</v>
      </c>
      <c r="AQ236" s="436">
        <f t="shared" si="61"/>
        <v>41440.000000000007</v>
      </c>
      <c r="AR236" s="247"/>
      <c r="AS236" s="465" t="s">
        <v>15</v>
      </c>
      <c r="AT236" s="247"/>
      <c r="AU236" s="454" t="str">
        <f t="shared" si="53"/>
        <v>-</v>
      </c>
    </row>
    <row r="237" spans="1:47" s="30" customFormat="1">
      <c r="A237" s="556">
        <v>234</v>
      </c>
      <c r="B237" s="557" t="s">
        <v>596</v>
      </c>
      <c r="C237" s="558" t="str">
        <f t="shared" si="48"/>
        <v>2017</v>
      </c>
      <c r="D237" s="558" t="str">
        <f t="shared" si="49"/>
        <v>Apr</v>
      </c>
      <c r="E237" s="586">
        <v>42830</v>
      </c>
      <c r="F237" s="557">
        <v>98801</v>
      </c>
      <c r="G237" s="557">
        <v>32072</v>
      </c>
      <c r="H237" s="557">
        <v>71366</v>
      </c>
      <c r="I237" s="557" t="s">
        <v>613</v>
      </c>
      <c r="J237" s="577" t="s">
        <v>15</v>
      </c>
      <c r="K237" s="578" t="str">
        <f t="shared" si="54"/>
        <v>#1208 DIE INSERT</v>
      </c>
      <c r="L237" s="578" t="s">
        <v>15</v>
      </c>
      <c r="M237" s="578" t="s">
        <v>621</v>
      </c>
      <c r="N237" s="579" t="s">
        <v>15</v>
      </c>
      <c r="O237" s="578" t="s">
        <v>31</v>
      </c>
      <c r="P237" s="557" t="s">
        <v>15</v>
      </c>
      <c r="Q237" s="557" t="s">
        <v>15</v>
      </c>
      <c r="R237" s="581" t="str">
        <f>IFERROR(VLOOKUP(CONCATENATE(D237,"'",C237),'Monthly Forex'!A:D,4,0),"-")</f>
        <v>-</v>
      </c>
      <c r="S237" s="587">
        <v>43000</v>
      </c>
      <c r="T237" s="582" t="s">
        <v>15</v>
      </c>
      <c r="U237" s="583" t="s">
        <v>47</v>
      </c>
      <c r="V237" s="584" t="s">
        <v>49</v>
      </c>
      <c r="W237" s="585" t="s">
        <v>15</v>
      </c>
      <c r="X237" s="569" t="s">
        <v>15</v>
      </c>
      <c r="Y237" s="570" t="s">
        <v>15</v>
      </c>
      <c r="Z237" s="571" t="s">
        <v>15</v>
      </c>
      <c r="AA237" s="557" t="s">
        <v>1856</v>
      </c>
      <c r="AB237" s="139">
        <f t="shared" si="47"/>
        <v>42860</v>
      </c>
      <c r="AC237" s="134">
        <f t="shared" si="50"/>
        <v>42856</v>
      </c>
      <c r="AD237" s="135" t="str">
        <f t="shared" si="51"/>
        <v>-</v>
      </c>
      <c r="AE237" s="136" t="str">
        <f t="shared" si="52"/>
        <v>-</v>
      </c>
      <c r="AF237" s="137" t="s">
        <v>4551</v>
      </c>
      <c r="AG237" s="140" t="str">
        <f t="shared" si="55"/>
        <v>-</v>
      </c>
      <c r="AH237" s="141" t="str">
        <f t="shared" si="56"/>
        <v>-</v>
      </c>
      <c r="AI237" s="211" t="s">
        <v>15</v>
      </c>
      <c r="AJ237" s="443" t="s">
        <v>4592</v>
      </c>
      <c r="AK237" s="478" t="str">
        <f t="shared" si="57"/>
        <v>-</v>
      </c>
      <c r="AL237" s="516" t="str">
        <f t="shared" si="58"/>
        <v>-</v>
      </c>
      <c r="AM237" s="432" t="str">
        <f>_xlfn.IFNA(VLOOKUP(O237,Dropdown!$B:$G,6,0),"-")</f>
        <v>PEZA</v>
      </c>
      <c r="AN237" s="433">
        <f>_xlfn.IFNA(VLOOKUP(O237,Dropdown!$B:$H,7,0),"-")</f>
        <v>0.12</v>
      </c>
      <c r="AO237" s="434" t="str">
        <f t="shared" si="59"/>
        <v>PHP</v>
      </c>
      <c r="AP237" s="435">
        <f t="shared" si="60"/>
        <v>43000</v>
      </c>
      <c r="AQ237" s="436">
        <f t="shared" si="61"/>
        <v>48160.000000000007</v>
      </c>
      <c r="AR237" s="247"/>
      <c r="AS237" s="465" t="s">
        <v>15</v>
      </c>
      <c r="AT237" s="247"/>
      <c r="AU237" s="454" t="str">
        <f t="shared" si="53"/>
        <v>-</v>
      </c>
    </row>
    <row r="238" spans="1:47" s="30" customFormat="1">
      <c r="A238" s="556">
        <v>235</v>
      </c>
      <c r="B238" s="557" t="s">
        <v>599</v>
      </c>
      <c r="C238" s="558" t="str">
        <f t="shared" si="48"/>
        <v>2017</v>
      </c>
      <c r="D238" s="558" t="str">
        <f t="shared" si="49"/>
        <v>Apr</v>
      </c>
      <c r="E238" s="586">
        <v>42832</v>
      </c>
      <c r="F238" s="557">
        <v>98804</v>
      </c>
      <c r="G238" s="557">
        <v>32075</v>
      </c>
      <c r="H238" s="557">
        <v>71412</v>
      </c>
      <c r="I238" s="557" t="s">
        <v>500</v>
      </c>
      <c r="J238" s="577" t="s">
        <v>15</v>
      </c>
      <c r="K238" s="578" t="str">
        <f t="shared" si="54"/>
        <v>M9AC 03-01 DIE HOLDER-1</v>
      </c>
      <c r="L238" s="578" t="s">
        <v>15</v>
      </c>
      <c r="M238" s="578" t="s">
        <v>624</v>
      </c>
      <c r="N238" s="579" t="s">
        <v>15</v>
      </c>
      <c r="O238" s="578" t="s">
        <v>33</v>
      </c>
      <c r="P238" s="557" t="s">
        <v>15</v>
      </c>
      <c r="Q238" s="557" t="s">
        <v>15</v>
      </c>
      <c r="R238" s="581" t="str">
        <f>IFERROR(VLOOKUP(CONCATENATE(D238,"'",C238),'Monthly Forex'!A:D,4,0),"-")</f>
        <v>-</v>
      </c>
      <c r="S238" s="564" t="s">
        <v>15</v>
      </c>
      <c r="T238" s="582">
        <v>630</v>
      </c>
      <c r="U238" s="583" t="s">
        <v>47</v>
      </c>
      <c r="V238" s="584" t="s">
        <v>49</v>
      </c>
      <c r="W238" s="585" t="s">
        <v>15</v>
      </c>
      <c r="X238" s="569" t="s">
        <v>4599</v>
      </c>
      <c r="Y238" s="570" t="s">
        <v>15</v>
      </c>
      <c r="Z238" s="571" t="s">
        <v>15</v>
      </c>
      <c r="AA238" s="557" t="s">
        <v>1856</v>
      </c>
      <c r="AB238" s="139">
        <f t="shared" si="47"/>
        <v>42862</v>
      </c>
      <c r="AC238" s="134">
        <f t="shared" si="50"/>
        <v>42856</v>
      </c>
      <c r="AD238" s="135" t="str">
        <f t="shared" si="51"/>
        <v>-</v>
      </c>
      <c r="AE238" s="136" t="str">
        <f t="shared" si="52"/>
        <v>-</v>
      </c>
      <c r="AF238" s="137" t="s">
        <v>4551</v>
      </c>
      <c r="AG238" s="140" t="str">
        <f t="shared" si="55"/>
        <v>1</v>
      </c>
      <c r="AH238" s="141" t="str">
        <f t="shared" si="56"/>
        <v>-</v>
      </c>
      <c r="AI238" s="211" t="s">
        <v>15</v>
      </c>
      <c r="AJ238" s="443" t="s">
        <v>4592</v>
      </c>
      <c r="AK238" s="478" t="str">
        <f t="shared" si="57"/>
        <v>-</v>
      </c>
      <c r="AL238" s="516" t="str">
        <f t="shared" si="58"/>
        <v>-</v>
      </c>
      <c r="AM238" s="432" t="str">
        <f>_xlfn.IFNA(VLOOKUP(O238,Dropdown!$B:$G,6,0),"-")</f>
        <v>NON-PEZA</v>
      </c>
      <c r="AN238" s="433" t="str">
        <f>_xlfn.IFNA(VLOOKUP(O238,Dropdown!$B:$H,7,0),"-")</f>
        <v>-</v>
      </c>
      <c r="AO238" s="434" t="str">
        <f t="shared" si="59"/>
        <v>USD</v>
      </c>
      <c r="AP238" s="435">
        <f t="shared" si="60"/>
        <v>630</v>
      </c>
      <c r="AQ238" s="436">
        <f t="shared" si="61"/>
        <v>630</v>
      </c>
      <c r="AR238" s="247"/>
      <c r="AS238" s="465" t="s">
        <v>15</v>
      </c>
      <c r="AT238" s="247"/>
      <c r="AU238" s="454" t="str">
        <f t="shared" si="53"/>
        <v>-</v>
      </c>
    </row>
    <row r="239" spans="1:47" s="30" customFormat="1">
      <c r="A239" s="556">
        <v>236</v>
      </c>
      <c r="B239" s="557" t="s">
        <v>600</v>
      </c>
      <c r="C239" s="558" t="str">
        <f t="shared" si="48"/>
        <v>2017</v>
      </c>
      <c r="D239" s="558" t="str">
        <f t="shared" si="49"/>
        <v>Apr</v>
      </c>
      <c r="E239" s="586">
        <v>42832</v>
      </c>
      <c r="F239" s="557">
        <v>98805</v>
      </c>
      <c r="G239" s="557">
        <v>32076</v>
      </c>
      <c r="H239" s="557">
        <v>71468</v>
      </c>
      <c r="I239" s="557" t="s">
        <v>493</v>
      </c>
      <c r="J239" s="577" t="s">
        <v>15</v>
      </c>
      <c r="K239" s="578" t="str">
        <f t="shared" si="54"/>
        <v>REPAIR DIE JNL350 IL BL1</v>
      </c>
      <c r="L239" s="578" t="s">
        <v>15</v>
      </c>
      <c r="M239" s="578" t="s">
        <v>625</v>
      </c>
      <c r="N239" s="579" t="s">
        <v>15</v>
      </c>
      <c r="O239" s="578" t="s">
        <v>34</v>
      </c>
      <c r="P239" s="557" t="s">
        <v>15</v>
      </c>
      <c r="Q239" s="557" t="s">
        <v>15</v>
      </c>
      <c r="R239" s="581" t="str">
        <f>IFERROR(VLOOKUP(CONCATENATE(D239,"'",C239),'Monthly Forex'!A:D,4,0),"-")</f>
        <v>-</v>
      </c>
      <c r="S239" s="564" t="s">
        <v>15</v>
      </c>
      <c r="T239" s="582">
        <v>700</v>
      </c>
      <c r="U239" s="583" t="s">
        <v>47</v>
      </c>
      <c r="V239" s="584" t="s">
        <v>49</v>
      </c>
      <c r="W239" s="585" t="s">
        <v>15</v>
      </c>
      <c r="X239" s="569" t="s">
        <v>15</v>
      </c>
      <c r="Y239" s="570" t="s">
        <v>15</v>
      </c>
      <c r="Z239" s="571" t="s">
        <v>15</v>
      </c>
      <c r="AA239" s="557" t="s">
        <v>1856</v>
      </c>
      <c r="AB239" s="139">
        <f t="shared" si="47"/>
        <v>42862</v>
      </c>
      <c r="AC239" s="134">
        <f t="shared" si="50"/>
        <v>42856</v>
      </c>
      <c r="AD239" s="135" t="str">
        <f t="shared" si="51"/>
        <v>-</v>
      </c>
      <c r="AE239" s="136" t="str">
        <f t="shared" si="52"/>
        <v>-</v>
      </c>
      <c r="AF239" s="137" t="s">
        <v>4551</v>
      </c>
      <c r="AG239" s="140" t="str">
        <f t="shared" si="55"/>
        <v>1</v>
      </c>
      <c r="AH239" s="141" t="str">
        <f t="shared" si="56"/>
        <v>-</v>
      </c>
      <c r="AI239" s="211" t="s">
        <v>15</v>
      </c>
      <c r="AJ239" s="443" t="s">
        <v>4592</v>
      </c>
      <c r="AK239" s="478" t="str">
        <f t="shared" si="57"/>
        <v>-</v>
      </c>
      <c r="AL239" s="516" t="str">
        <f t="shared" si="58"/>
        <v>-</v>
      </c>
      <c r="AM239" s="432" t="str">
        <f>_xlfn.IFNA(VLOOKUP(O239,Dropdown!$B:$G,6,0),"-")</f>
        <v>PEZA</v>
      </c>
      <c r="AN239" s="433">
        <f>_xlfn.IFNA(VLOOKUP(O239,Dropdown!$B:$H,7,0),"-")</f>
        <v>0.12</v>
      </c>
      <c r="AO239" s="434" t="str">
        <f t="shared" si="59"/>
        <v>USD</v>
      </c>
      <c r="AP239" s="435">
        <f t="shared" si="60"/>
        <v>700</v>
      </c>
      <c r="AQ239" s="436">
        <f t="shared" si="61"/>
        <v>784.00000000000011</v>
      </c>
      <c r="AR239" s="247"/>
      <c r="AS239" s="465" t="s">
        <v>15</v>
      </c>
      <c r="AT239" s="247"/>
      <c r="AU239" s="454" t="str">
        <f t="shared" si="53"/>
        <v>-</v>
      </c>
    </row>
    <row r="240" spans="1:47" s="30" customFormat="1">
      <c r="A240" s="556">
        <v>237</v>
      </c>
      <c r="B240" s="557" t="s">
        <v>601</v>
      </c>
      <c r="C240" s="558" t="str">
        <f t="shared" si="48"/>
        <v>2017</v>
      </c>
      <c r="D240" s="558" t="str">
        <f t="shared" si="49"/>
        <v>Apr</v>
      </c>
      <c r="E240" s="586">
        <v>42832</v>
      </c>
      <c r="F240" s="557">
        <v>98806</v>
      </c>
      <c r="G240" s="557">
        <v>32077</v>
      </c>
      <c r="H240" s="557">
        <v>71469</v>
      </c>
      <c r="I240" s="557" t="s">
        <v>562</v>
      </c>
      <c r="J240" s="577" t="s">
        <v>15</v>
      </c>
      <c r="K240" s="578" t="str">
        <f t="shared" si="54"/>
        <v>CHECK DIE  JNL350 IL BL1</v>
      </c>
      <c r="L240" s="578" t="s">
        <v>15</v>
      </c>
      <c r="M240" s="578" t="s">
        <v>626</v>
      </c>
      <c r="N240" s="579" t="s">
        <v>15</v>
      </c>
      <c r="O240" s="578" t="s">
        <v>34</v>
      </c>
      <c r="P240" s="557" t="s">
        <v>15</v>
      </c>
      <c r="Q240" s="557" t="s">
        <v>15</v>
      </c>
      <c r="R240" s="581" t="str">
        <f>IFERROR(VLOOKUP(CONCATENATE(D240,"'",C240),'Monthly Forex'!A:D,4,0),"-")</f>
        <v>-</v>
      </c>
      <c r="S240" s="564" t="s">
        <v>15</v>
      </c>
      <c r="T240" s="582">
        <v>250</v>
      </c>
      <c r="U240" s="583" t="s">
        <v>47</v>
      </c>
      <c r="V240" s="584" t="s">
        <v>49</v>
      </c>
      <c r="W240" s="585" t="s">
        <v>15</v>
      </c>
      <c r="X240" s="569" t="s">
        <v>15</v>
      </c>
      <c r="Y240" s="570" t="s">
        <v>15</v>
      </c>
      <c r="Z240" s="571" t="s">
        <v>15</v>
      </c>
      <c r="AA240" s="557" t="s">
        <v>1856</v>
      </c>
      <c r="AB240" s="139">
        <f t="shared" si="47"/>
        <v>42862</v>
      </c>
      <c r="AC240" s="134">
        <f t="shared" si="50"/>
        <v>42856</v>
      </c>
      <c r="AD240" s="135" t="str">
        <f t="shared" si="51"/>
        <v>-</v>
      </c>
      <c r="AE240" s="136" t="str">
        <f t="shared" si="52"/>
        <v>-</v>
      </c>
      <c r="AF240" s="137" t="s">
        <v>4551</v>
      </c>
      <c r="AG240" s="140" t="str">
        <f t="shared" si="55"/>
        <v>1</v>
      </c>
      <c r="AH240" s="141" t="str">
        <f t="shared" si="56"/>
        <v>-</v>
      </c>
      <c r="AI240" s="211" t="s">
        <v>15</v>
      </c>
      <c r="AJ240" s="443" t="s">
        <v>4592</v>
      </c>
      <c r="AK240" s="478" t="str">
        <f t="shared" si="57"/>
        <v>-</v>
      </c>
      <c r="AL240" s="516" t="str">
        <f t="shared" si="58"/>
        <v>-</v>
      </c>
      <c r="AM240" s="432" t="str">
        <f>_xlfn.IFNA(VLOOKUP(O240,Dropdown!$B:$G,6,0),"-")</f>
        <v>PEZA</v>
      </c>
      <c r="AN240" s="433">
        <f>_xlfn.IFNA(VLOOKUP(O240,Dropdown!$B:$H,7,0),"-")</f>
        <v>0.12</v>
      </c>
      <c r="AO240" s="434" t="str">
        <f t="shared" si="59"/>
        <v>USD</v>
      </c>
      <c r="AP240" s="435">
        <f t="shared" si="60"/>
        <v>250</v>
      </c>
      <c r="AQ240" s="436">
        <f t="shared" si="61"/>
        <v>280</v>
      </c>
      <c r="AR240" s="247"/>
      <c r="AS240" s="465" t="s">
        <v>15</v>
      </c>
      <c r="AT240" s="247"/>
      <c r="AU240" s="454" t="str">
        <f t="shared" si="53"/>
        <v>-</v>
      </c>
    </row>
    <row r="241" spans="1:47" s="30" customFormat="1">
      <c r="A241" s="556">
        <v>238</v>
      </c>
      <c r="B241" s="557" t="s">
        <v>597</v>
      </c>
      <c r="C241" s="558" t="str">
        <f t="shared" si="48"/>
        <v>2017</v>
      </c>
      <c r="D241" s="558" t="str">
        <f t="shared" si="49"/>
        <v>Apr</v>
      </c>
      <c r="E241" s="586">
        <v>42832</v>
      </c>
      <c r="F241" s="557">
        <v>98802</v>
      </c>
      <c r="G241" s="557">
        <v>32073</v>
      </c>
      <c r="H241" s="557">
        <v>71466</v>
      </c>
      <c r="I241" s="557" t="s">
        <v>614</v>
      </c>
      <c r="J241" s="577" t="s">
        <v>15</v>
      </c>
      <c r="K241" s="578" t="str">
        <f t="shared" si="54"/>
        <v>3.0 X P4.5 UPPER DIE SET</v>
      </c>
      <c r="L241" s="578" t="s">
        <v>15</v>
      </c>
      <c r="M241" s="578" t="s">
        <v>622</v>
      </c>
      <c r="N241" s="579" t="s">
        <v>15</v>
      </c>
      <c r="O241" s="578" t="s">
        <v>39</v>
      </c>
      <c r="P241" s="557" t="s">
        <v>15</v>
      </c>
      <c r="Q241" s="557" t="s">
        <v>15</v>
      </c>
      <c r="R241" s="581" t="str">
        <f>IFERROR(VLOOKUP(CONCATENATE(D241,"'",C241),'Monthly Forex'!A:D,4,0),"-")</f>
        <v>-</v>
      </c>
      <c r="S241" s="564" t="s">
        <v>15</v>
      </c>
      <c r="T241" s="582">
        <v>560</v>
      </c>
      <c r="U241" s="583" t="s">
        <v>47</v>
      </c>
      <c r="V241" s="584" t="s">
        <v>49</v>
      </c>
      <c r="W241" s="585" t="s">
        <v>15</v>
      </c>
      <c r="X241" s="569" t="s">
        <v>4599</v>
      </c>
      <c r="Y241" s="570" t="s">
        <v>15</v>
      </c>
      <c r="Z241" s="571" t="s">
        <v>15</v>
      </c>
      <c r="AA241" s="557" t="s">
        <v>1856</v>
      </c>
      <c r="AB241" s="139">
        <f t="shared" si="47"/>
        <v>42862</v>
      </c>
      <c r="AC241" s="134">
        <f t="shared" si="50"/>
        <v>42856</v>
      </c>
      <c r="AD241" s="135" t="str">
        <f t="shared" si="51"/>
        <v>-</v>
      </c>
      <c r="AE241" s="136" t="str">
        <f t="shared" si="52"/>
        <v>-</v>
      </c>
      <c r="AF241" s="137" t="s">
        <v>4551</v>
      </c>
      <c r="AG241" s="140" t="str">
        <f t="shared" si="55"/>
        <v>1</v>
      </c>
      <c r="AH241" s="141" t="str">
        <f t="shared" si="56"/>
        <v>-</v>
      </c>
      <c r="AI241" s="211" t="s">
        <v>15</v>
      </c>
      <c r="AJ241" s="443" t="s">
        <v>4592</v>
      </c>
      <c r="AK241" s="478" t="str">
        <f t="shared" si="57"/>
        <v>-</v>
      </c>
      <c r="AL241" s="516" t="str">
        <f t="shared" si="58"/>
        <v>-</v>
      </c>
      <c r="AM241" s="432" t="str">
        <f>_xlfn.IFNA(VLOOKUP(O241,Dropdown!$B:$G,6,0),"-")</f>
        <v>PEZA</v>
      </c>
      <c r="AN241" s="433">
        <f>_xlfn.IFNA(VLOOKUP(O241,Dropdown!$B:$H,7,0),"-")</f>
        <v>0.12</v>
      </c>
      <c r="AO241" s="434" t="str">
        <f t="shared" si="59"/>
        <v>USD</v>
      </c>
      <c r="AP241" s="435">
        <f t="shared" si="60"/>
        <v>560</v>
      </c>
      <c r="AQ241" s="436">
        <f t="shared" si="61"/>
        <v>627.20000000000005</v>
      </c>
      <c r="AR241" s="247"/>
      <c r="AS241" s="465" t="s">
        <v>15</v>
      </c>
      <c r="AT241" s="247"/>
      <c r="AU241" s="454" t="str">
        <f t="shared" si="53"/>
        <v>-</v>
      </c>
    </row>
    <row r="242" spans="1:47" s="30" customFormat="1">
      <c r="A242" s="556">
        <v>239</v>
      </c>
      <c r="B242" s="557" t="s">
        <v>598</v>
      </c>
      <c r="C242" s="558" t="str">
        <f t="shared" si="48"/>
        <v>2017</v>
      </c>
      <c r="D242" s="558" t="str">
        <f t="shared" si="49"/>
        <v>Apr</v>
      </c>
      <c r="E242" s="586">
        <v>42832</v>
      </c>
      <c r="F242" s="557">
        <v>98803</v>
      </c>
      <c r="G242" s="557">
        <v>32074</v>
      </c>
      <c r="H242" s="557">
        <v>71467</v>
      </c>
      <c r="I242" s="557" t="s">
        <v>614</v>
      </c>
      <c r="J242" s="577" t="s">
        <v>15</v>
      </c>
      <c r="K242" s="578" t="str">
        <f t="shared" si="54"/>
        <v>3.0 X P4. LOWER DIE SET</v>
      </c>
      <c r="L242" s="578" t="s">
        <v>15</v>
      </c>
      <c r="M242" s="578" t="s">
        <v>623</v>
      </c>
      <c r="N242" s="579" t="s">
        <v>15</v>
      </c>
      <c r="O242" s="578" t="s">
        <v>39</v>
      </c>
      <c r="P242" s="557" t="s">
        <v>15</v>
      </c>
      <c r="Q242" s="557" t="s">
        <v>15</v>
      </c>
      <c r="R242" s="581" t="str">
        <f>IFERROR(VLOOKUP(CONCATENATE(D242,"'",C242),'Monthly Forex'!A:D,4,0),"-")</f>
        <v>-</v>
      </c>
      <c r="S242" s="564" t="s">
        <v>15</v>
      </c>
      <c r="T242" s="582">
        <v>660</v>
      </c>
      <c r="U242" s="583" t="s">
        <v>47</v>
      </c>
      <c r="V242" s="584" t="s">
        <v>49</v>
      </c>
      <c r="W242" s="585" t="s">
        <v>15</v>
      </c>
      <c r="X242" s="569" t="s">
        <v>4599</v>
      </c>
      <c r="Y242" s="570" t="s">
        <v>15</v>
      </c>
      <c r="Z242" s="571" t="s">
        <v>15</v>
      </c>
      <c r="AA242" s="557" t="s">
        <v>1856</v>
      </c>
      <c r="AB242" s="139">
        <f t="shared" si="47"/>
        <v>42862</v>
      </c>
      <c r="AC242" s="134">
        <f t="shared" si="50"/>
        <v>42856</v>
      </c>
      <c r="AD242" s="135" t="str">
        <f t="shared" si="51"/>
        <v>-</v>
      </c>
      <c r="AE242" s="136" t="str">
        <f t="shared" si="52"/>
        <v>-</v>
      </c>
      <c r="AF242" s="137" t="s">
        <v>4551</v>
      </c>
      <c r="AG242" s="140" t="str">
        <f t="shared" si="55"/>
        <v>1</v>
      </c>
      <c r="AH242" s="141" t="str">
        <f t="shared" si="56"/>
        <v>-</v>
      </c>
      <c r="AI242" s="211" t="s">
        <v>15</v>
      </c>
      <c r="AJ242" s="443" t="s">
        <v>4592</v>
      </c>
      <c r="AK242" s="478" t="str">
        <f t="shared" si="57"/>
        <v>-</v>
      </c>
      <c r="AL242" s="516" t="str">
        <f t="shared" si="58"/>
        <v>-</v>
      </c>
      <c r="AM242" s="432" t="str">
        <f>_xlfn.IFNA(VLOOKUP(O242,Dropdown!$B:$G,6,0),"-")</f>
        <v>PEZA</v>
      </c>
      <c r="AN242" s="433">
        <f>_xlfn.IFNA(VLOOKUP(O242,Dropdown!$B:$H,7,0),"-")</f>
        <v>0.12</v>
      </c>
      <c r="AO242" s="434" t="str">
        <f t="shared" si="59"/>
        <v>USD</v>
      </c>
      <c r="AP242" s="435">
        <f t="shared" si="60"/>
        <v>660</v>
      </c>
      <c r="AQ242" s="436">
        <f t="shared" si="61"/>
        <v>739.2</v>
      </c>
      <c r="AR242" s="247"/>
      <c r="AS242" s="465" t="s">
        <v>15</v>
      </c>
      <c r="AT242" s="247"/>
      <c r="AU242" s="454" t="str">
        <f t="shared" si="53"/>
        <v>-</v>
      </c>
    </row>
    <row r="243" spans="1:47" s="30" customFormat="1">
      <c r="A243" s="556">
        <v>240</v>
      </c>
      <c r="B243" s="557" t="s">
        <v>603</v>
      </c>
      <c r="C243" s="558" t="str">
        <f t="shared" si="48"/>
        <v>2017</v>
      </c>
      <c r="D243" s="558" t="str">
        <f t="shared" si="49"/>
        <v>Apr</v>
      </c>
      <c r="E243" s="586">
        <v>42844</v>
      </c>
      <c r="F243" s="557">
        <v>98808</v>
      </c>
      <c r="G243" s="557">
        <v>32079</v>
      </c>
      <c r="H243" s="557">
        <v>71814</v>
      </c>
      <c r="I243" s="557" t="s">
        <v>615</v>
      </c>
      <c r="J243" s="577" t="s">
        <v>15</v>
      </c>
      <c r="K243" s="578" t="str">
        <f t="shared" si="54"/>
        <v xml:space="preserve">#5518 SEPARATE DIE </v>
      </c>
      <c r="L243" s="578" t="s">
        <v>15</v>
      </c>
      <c r="M243" s="578" t="s">
        <v>628</v>
      </c>
      <c r="N243" s="579" t="s">
        <v>15</v>
      </c>
      <c r="O243" s="578" t="s">
        <v>38</v>
      </c>
      <c r="P243" s="557" t="s">
        <v>15</v>
      </c>
      <c r="Q243" s="557" t="s">
        <v>15</v>
      </c>
      <c r="R243" s="581" t="str">
        <f>IFERROR(VLOOKUP(CONCATENATE(D243,"'",C243),'Monthly Forex'!A:D,4,0),"-")</f>
        <v>-</v>
      </c>
      <c r="S243" s="564" t="s">
        <v>15</v>
      </c>
      <c r="T243" s="582">
        <v>450</v>
      </c>
      <c r="U243" s="583" t="s">
        <v>47</v>
      </c>
      <c r="V243" s="584" t="s">
        <v>49</v>
      </c>
      <c r="W243" s="585" t="s">
        <v>15</v>
      </c>
      <c r="X243" s="569" t="s">
        <v>15</v>
      </c>
      <c r="Y243" s="570" t="s">
        <v>15</v>
      </c>
      <c r="Z243" s="571" t="s">
        <v>15</v>
      </c>
      <c r="AA243" s="557" t="s">
        <v>1856</v>
      </c>
      <c r="AB243" s="139">
        <f t="shared" si="47"/>
        <v>42874</v>
      </c>
      <c r="AC243" s="134">
        <f t="shared" si="50"/>
        <v>42856</v>
      </c>
      <c r="AD243" s="135" t="str">
        <f t="shared" si="51"/>
        <v>-</v>
      </c>
      <c r="AE243" s="136" t="str">
        <f t="shared" si="52"/>
        <v>-</v>
      </c>
      <c r="AF243" s="137" t="s">
        <v>4551</v>
      </c>
      <c r="AG243" s="140" t="str">
        <f t="shared" si="55"/>
        <v>1</v>
      </c>
      <c r="AH243" s="141" t="str">
        <f t="shared" si="56"/>
        <v>-</v>
      </c>
      <c r="AI243" s="211" t="s">
        <v>15</v>
      </c>
      <c r="AJ243" s="443" t="s">
        <v>4592</v>
      </c>
      <c r="AK243" s="478" t="str">
        <f t="shared" si="57"/>
        <v>-</v>
      </c>
      <c r="AL243" s="516" t="str">
        <f t="shared" si="58"/>
        <v>-</v>
      </c>
      <c r="AM243" s="432" t="str">
        <f>_xlfn.IFNA(VLOOKUP(O243,Dropdown!$B:$G,6,0),"-")</f>
        <v>PEZA</v>
      </c>
      <c r="AN243" s="433">
        <f>_xlfn.IFNA(VLOOKUP(O243,Dropdown!$B:$H,7,0),"-")</f>
        <v>0.12</v>
      </c>
      <c r="AO243" s="434" t="str">
        <f t="shared" si="59"/>
        <v>USD</v>
      </c>
      <c r="AP243" s="435">
        <f t="shared" si="60"/>
        <v>450</v>
      </c>
      <c r="AQ243" s="436">
        <f t="shared" si="61"/>
        <v>504.00000000000006</v>
      </c>
      <c r="AR243" s="247"/>
      <c r="AS243" s="465" t="s">
        <v>15</v>
      </c>
      <c r="AT243" s="247"/>
      <c r="AU243" s="454" t="str">
        <f t="shared" si="53"/>
        <v>-</v>
      </c>
    </row>
    <row r="244" spans="1:47" s="30" customFormat="1">
      <c r="A244" s="556">
        <v>241</v>
      </c>
      <c r="B244" s="557" t="s">
        <v>604</v>
      </c>
      <c r="C244" s="558" t="str">
        <f t="shared" si="48"/>
        <v>2017</v>
      </c>
      <c r="D244" s="558" t="str">
        <f t="shared" si="49"/>
        <v>Apr</v>
      </c>
      <c r="E244" s="586">
        <v>42844</v>
      </c>
      <c r="F244" s="557">
        <v>98809</v>
      </c>
      <c r="G244" s="557">
        <v>32080</v>
      </c>
      <c r="H244" s="557">
        <v>71815</v>
      </c>
      <c r="I244" s="557" t="s">
        <v>615</v>
      </c>
      <c r="J244" s="577" t="s">
        <v>15</v>
      </c>
      <c r="K244" s="578" t="str">
        <f t="shared" si="54"/>
        <v>#5519 SEPARATE DIE</v>
      </c>
      <c r="L244" s="578" t="s">
        <v>15</v>
      </c>
      <c r="M244" s="578" t="s">
        <v>629</v>
      </c>
      <c r="N244" s="579" t="s">
        <v>15</v>
      </c>
      <c r="O244" s="578" t="s">
        <v>38</v>
      </c>
      <c r="P244" s="557" t="s">
        <v>15</v>
      </c>
      <c r="Q244" s="557" t="s">
        <v>15</v>
      </c>
      <c r="R244" s="581" t="str">
        <f>IFERROR(VLOOKUP(CONCATENATE(D244,"'",C244),'Monthly Forex'!A:D,4,0),"-")</f>
        <v>-</v>
      </c>
      <c r="S244" s="564" t="s">
        <v>15</v>
      </c>
      <c r="T244" s="582">
        <v>450</v>
      </c>
      <c r="U244" s="583" t="s">
        <v>47</v>
      </c>
      <c r="V244" s="584" t="s">
        <v>49</v>
      </c>
      <c r="W244" s="585" t="s">
        <v>15</v>
      </c>
      <c r="X244" s="569" t="s">
        <v>15</v>
      </c>
      <c r="Y244" s="570" t="s">
        <v>15</v>
      </c>
      <c r="Z244" s="571" t="s">
        <v>15</v>
      </c>
      <c r="AA244" s="557" t="s">
        <v>1856</v>
      </c>
      <c r="AB244" s="139">
        <f t="shared" si="47"/>
        <v>42874</v>
      </c>
      <c r="AC244" s="134">
        <f t="shared" si="50"/>
        <v>42856</v>
      </c>
      <c r="AD244" s="135" t="str">
        <f t="shared" si="51"/>
        <v>-</v>
      </c>
      <c r="AE244" s="136" t="str">
        <f t="shared" si="52"/>
        <v>-</v>
      </c>
      <c r="AF244" s="137" t="s">
        <v>4551</v>
      </c>
      <c r="AG244" s="140" t="str">
        <f t="shared" si="55"/>
        <v>1</v>
      </c>
      <c r="AH244" s="141" t="str">
        <f t="shared" si="56"/>
        <v>-</v>
      </c>
      <c r="AI244" s="211" t="s">
        <v>15</v>
      </c>
      <c r="AJ244" s="443" t="s">
        <v>4592</v>
      </c>
      <c r="AK244" s="478" t="str">
        <f t="shared" si="57"/>
        <v>-</v>
      </c>
      <c r="AL244" s="516" t="str">
        <f t="shared" si="58"/>
        <v>-</v>
      </c>
      <c r="AM244" s="432" t="str">
        <f>_xlfn.IFNA(VLOOKUP(O244,Dropdown!$B:$G,6,0),"-")</f>
        <v>PEZA</v>
      </c>
      <c r="AN244" s="433">
        <f>_xlfn.IFNA(VLOOKUP(O244,Dropdown!$B:$H,7,0),"-")</f>
        <v>0.12</v>
      </c>
      <c r="AO244" s="434" t="str">
        <f t="shared" si="59"/>
        <v>USD</v>
      </c>
      <c r="AP244" s="435">
        <f t="shared" si="60"/>
        <v>450</v>
      </c>
      <c r="AQ244" s="436">
        <f t="shared" si="61"/>
        <v>504.00000000000006</v>
      </c>
      <c r="AR244" s="247"/>
      <c r="AS244" s="465" t="s">
        <v>15</v>
      </c>
      <c r="AT244" s="247"/>
      <c r="AU244" s="454" t="str">
        <f t="shared" si="53"/>
        <v>-</v>
      </c>
    </row>
    <row r="245" spans="1:47" s="30" customFormat="1">
      <c r="A245" s="556">
        <v>242</v>
      </c>
      <c r="B245" s="557" t="s">
        <v>605</v>
      </c>
      <c r="C245" s="558" t="str">
        <f t="shared" si="48"/>
        <v>2017</v>
      </c>
      <c r="D245" s="558" t="str">
        <f t="shared" si="49"/>
        <v>Apr</v>
      </c>
      <c r="E245" s="586">
        <v>42844</v>
      </c>
      <c r="F245" s="557">
        <v>98810</v>
      </c>
      <c r="G245" s="557">
        <v>32081</v>
      </c>
      <c r="H245" s="557">
        <v>71816</v>
      </c>
      <c r="I245" s="557" t="s">
        <v>616</v>
      </c>
      <c r="J245" s="577" t="s">
        <v>15</v>
      </c>
      <c r="K245" s="578" t="str">
        <f t="shared" si="54"/>
        <v>#5517 DIE INSERT 1</v>
      </c>
      <c r="L245" s="578" t="s">
        <v>15</v>
      </c>
      <c r="M245" s="578" t="s">
        <v>630</v>
      </c>
      <c r="N245" s="579" t="s">
        <v>15</v>
      </c>
      <c r="O245" s="578" t="s">
        <v>38</v>
      </c>
      <c r="P245" s="557" t="s">
        <v>15</v>
      </c>
      <c r="Q245" s="557" t="s">
        <v>15</v>
      </c>
      <c r="R245" s="581" t="str">
        <f>IFERROR(VLOOKUP(CONCATENATE(D245,"'",C245),'Monthly Forex'!A:D,4,0),"-")</f>
        <v>-</v>
      </c>
      <c r="S245" s="564" t="s">
        <v>15</v>
      </c>
      <c r="T245" s="582">
        <v>540</v>
      </c>
      <c r="U245" s="583" t="s">
        <v>47</v>
      </c>
      <c r="V245" s="584" t="s">
        <v>49</v>
      </c>
      <c r="W245" s="585" t="s">
        <v>15</v>
      </c>
      <c r="X245" s="569" t="s">
        <v>15</v>
      </c>
      <c r="Y245" s="570" t="s">
        <v>15</v>
      </c>
      <c r="Z245" s="571" t="s">
        <v>15</v>
      </c>
      <c r="AA245" s="557" t="s">
        <v>1856</v>
      </c>
      <c r="AB245" s="139">
        <f t="shared" si="47"/>
        <v>42874</v>
      </c>
      <c r="AC245" s="134">
        <f t="shared" si="50"/>
        <v>42856</v>
      </c>
      <c r="AD245" s="135" t="str">
        <f t="shared" si="51"/>
        <v>-</v>
      </c>
      <c r="AE245" s="136" t="str">
        <f t="shared" si="52"/>
        <v>-</v>
      </c>
      <c r="AF245" s="137" t="s">
        <v>4551</v>
      </c>
      <c r="AG245" s="140" t="str">
        <f t="shared" si="55"/>
        <v>1</v>
      </c>
      <c r="AH245" s="141" t="str">
        <f t="shared" si="56"/>
        <v>-</v>
      </c>
      <c r="AI245" s="211" t="s">
        <v>15</v>
      </c>
      <c r="AJ245" s="443" t="s">
        <v>4592</v>
      </c>
      <c r="AK245" s="478" t="str">
        <f t="shared" si="57"/>
        <v>-</v>
      </c>
      <c r="AL245" s="516" t="str">
        <f t="shared" si="58"/>
        <v>-</v>
      </c>
      <c r="AM245" s="432" t="str">
        <f>_xlfn.IFNA(VLOOKUP(O245,Dropdown!$B:$G,6,0),"-")</f>
        <v>PEZA</v>
      </c>
      <c r="AN245" s="433">
        <f>_xlfn.IFNA(VLOOKUP(O245,Dropdown!$B:$H,7,0),"-")</f>
        <v>0.12</v>
      </c>
      <c r="AO245" s="434" t="str">
        <f t="shared" si="59"/>
        <v>USD</v>
      </c>
      <c r="AP245" s="435">
        <f t="shared" si="60"/>
        <v>540</v>
      </c>
      <c r="AQ245" s="436">
        <f t="shared" si="61"/>
        <v>604.80000000000007</v>
      </c>
      <c r="AR245" s="247"/>
      <c r="AS245" s="465" t="s">
        <v>15</v>
      </c>
      <c r="AT245" s="247"/>
      <c r="AU245" s="454" t="str">
        <f t="shared" si="53"/>
        <v>-</v>
      </c>
    </row>
    <row r="246" spans="1:47" s="30" customFormat="1">
      <c r="A246" s="556">
        <v>243</v>
      </c>
      <c r="B246" s="557" t="s">
        <v>606</v>
      </c>
      <c r="C246" s="558" t="str">
        <f t="shared" si="48"/>
        <v>2017</v>
      </c>
      <c r="D246" s="558" t="str">
        <f t="shared" si="49"/>
        <v>Apr</v>
      </c>
      <c r="E246" s="586">
        <v>42844</v>
      </c>
      <c r="F246" s="557">
        <v>98811</v>
      </c>
      <c r="G246" s="557">
        <v>32082</v>
      </c>
      <c r="H246" s="557">
        <v>71817</v>
      </c>
      <c r="I246" s="557" t="s">
        <v>616</v>
      </c>
      <c r="J246" s="577" t="s">
        <v>15</v>
      </c>
      <c r="K246" s="578" t="str">
        <f t="shared" si="54"/>
        <v>#5524 DIE INSERT 3</v>
      </c>
      <c r="L246" s="578" t="s">
        <v>15</v>
      </c>
      <c r="M246" s="578" t="s">
        <v>631</v>
      </c>
      <c r="N246" s="579" t="s">
        <v>15</v>
      </c>
      <c r="O246" s="578" t="s">
        <v>38</v>
      </c>
      <c r="P246" s="557" t="s">
        <v>15</v>
      </c>
      <c r="Q246" s="557" t="s">
        <v>15</v>
      </c>
      <c r="R246" s="581" t="str">
        <f>IFERROR(VLOOKUP(CONCATENATE(D246,"'",C246),'Monthly Forex'!A:D,4,0),"-")</f>
        <v>-</v>
      </c>
      <c r="S246" s="564" t="s">
        <v>15</v>
      </c>
      <c r="T246" s="582">
        <v>330</v>
      </c>
      <c r="U246" s="583" t="s">
        <v>47</v>
      </c>
      <c r="V246" s="584" t="s">
        <v>49</v>
      </c>
      <c r="W246" s="585" t="s">
        <v>15</v>
      </c>
      <c r="X246" s="569" t="s">
        <v>15</v>
      </c>
      <c r="Y246" s="570" t="s">
        <v>15</v>
      </c>
      <c r="Z246" s="571" t="s">
        <v>15</v>
      </c>
      <c r="AA246" s="557" t="s">
        <v>1856</v>
      </c>
      <c r="AB246" s="139">
        <f t="shared" si="47"/>
        <v>42874</v>
      </c>
      <c r="AC246" s="134">
        <f t="shared" si="50"/>
        <v>42856</v>
      </c>
      <c r="AD246" s="135" t="str">
        <f t="shared" si="51"/>
        <v>-</v>
      </c>
      <c r="AE246" s="136" t="str">
        <f t="shared" si="52"/>
        <v>-</v>
      </c>
      <c r="AF246" s="137" t="s">
        <v>4551</v>
      </c>
      <c r="AG246" s="140" t="str">
        <f t="shared" si="55"/>
        <v>1</v>
      </c>
      <c r="AH246" s="141" t="str">
        <f t="shared" si="56"/>
        <v>-</v>
      </c>
      <c r="AI246" s="211" t="s">
        <v>15</v>
      </c>
      <c r="AJ246" s="443" t="s">
        <v>4592</v>
      </c>
      <c r="AK246" s="478" t="str">
        <f t="shared" si="57"/>
        <v>-</v>
      </c>
      <c r="AL246" s="516" t="str">
        <f t="shared" si="58"/>
        <v>-</v>
      </c>
      <c r="AM246" s="432" t="str">
        <f>_xlfn.IFNA(VLOOKUP(O246,Dropdown!$B:$G,6,0),"-")</f>
        <v>PEZA</v>
      </c>
      <c r="AN246" s="433">
        <f>_xlfn.IFNA(VLOOKUP(O246,Dropdown!$B:$H,7,0),"-")</f>
        <v>0.12</v>
      </c>
      <c r="AO246" s="434" t="str">
        <f t="shared" si="59"/>
        <v>USD</v>
      </c>
      <c r="AP246" s="435">
        <f t="shared" si="60"/>
        <v>330</v>
      </c>
      <c r="AQ246" s="436">
        <f t="shared" si="61"/>
        <v>369.6</v>
      </c>
      <c r="AR246" s="247"/>
      <c r="AS246" s="465" t="s">
        <v>15</v>
      </c>
      <c r="AT246" s="247"/>
      <c r="AU246" s="454" t="str">
        <f t="shared" si="53"/>
        <v>-</v>
      </c>
    </row>
    <row r="247" spans="1:47" s="30" customFormat="1">
      <c r="A247" s="556">
        <v>244</v>
      </c>
      <c r="B247" s="557" t="s">
        <v>602</v>
      </c>
      <c r="C247" s="558" t="str">
        <f t="shared" si="48"/>
        <v>2017</v>
      </c>
      <c r="D247" s="558" t="str">
        <f t="shared" si="49"/>
        <v>Apr</v>
      </c>
      <c r="E247" s="586">
        <v>42844</v>
      </c>
      <c r="F247" s="557">
        <v>98807</v>
      </c>
      <c r="G247" s="557">
        <v>32078</v>
      </c>
      <c r="H247" s="557">
        <v>71764</v>
      </c>
      <c r="I247" s="557" t="s">
        <v>556</v>
      </c>
      <c r="J247" s="577" t="s">
        <v>15</v>
      </c>
      <c r="K247" s="578" t="str">
        <f t="shared" si="54"/>
        <v>UPPER DIE 2</v>
      </c>
      <c r="L247" s="578" t="s">
        <v>15</v>
      </c>
      <c r="M247" s="578" t="s">
        <v>627</v>
      </c>
      <c r="N247" s="579" t="s">
        <v>15</v>
      </c>
      <c r="O247" s="578" t="s">
        <v>34</v>
      </c>
      <c r="P247" s="557" t="s">
        <v>15</v>
      </c>
      <c r="Q247" s="557" t="s">
        <v>15</v>
      </c>
      <c r="R247" s="581" t="str">
        <f>IFERROR(VLOOKUP(CONCATENATE(D247,"'",C247),'Monthly Forex'!A:D,4,0),"-")</f>
        <v>-</v>
      </c>
      <c r="S247" s="564" t="s">
        <v>15</v>
      </c>
      <c r="T247" s="582">
        <v>1380</v>
      </c>
      <c r="U247" s="583" t="s">
        <v>47</v>
      </c>
      <c r="V247" s="584" t="s">
        <v>49</v>
      </c>
      <c r="W247" s="585" t="s">
        <v>15</v>
      </c>
      <c r="X247" s="569" t="s">
        <v>15</v>
      </c>
      <c r="Y247" s="570" t="s">
        <v>15</v>
      </c>
      <c r="Z247" s="571" t="s">
        <v>15</v>
      </c>
      <c r="AA247" s="557" t="s">
        <v>1856</v>
      </c>
      <c r="AB247" s="139">
        <f t="shared" ref="AB247:AB310" si="62">IF(V247="","",IF(V247="Cancelled","-",E247+30))</f>
        <v>42874</v>
      </c>
      <c r="AC247" s="134">
        <f t="shared" si="50"/>
        <v>42856</v>
      </c>
      <c r="AD247" s="135" t="str">
        <f t="shared" si="51"/>
        <v>-</v>
      </c>
      <c r="AE247" s="136" t="str">
        <f t="shared" si="52"/>
        <v>-</v>
      </c>
      <c r="AF247" s="137" t="s">
        <v>4551</v>
      </c>
      <c r="AG247" s="140" t="str">
        <f t="shared" si="55"/>
        <v>1</v>
      </c>
      <c r="AH247" s="141" t="str">
        <f t="shared" si="56"/>
        <v>-</v>
      </c>
      <c r="AI247" s="211" t="s">
        <v>15</v>
      </c>
      <c r="AJ247" s="443" t="s">
        <v>4592</v>
      </c>
      <c r="AK247" s="478" t="str">
        <f t="shared" si="57"/>
        <v>-</v>
      </c>
      <c r="AL247" s="516" t="str">
        <f t="shared" si="58"/>
        <v>-</v>
      </c>
      <c r="AM247" s="432" t="str">
        <f>_xlfn.IFNA(VLOOKUP(O247,Dropdown!$B:$G,6,0),"-")</f>
        <v>PEZA</v>
      </c>
      <c r="AN247" s="433">
        <f>_xlfn.IFNA(VLOOKUP(O247,Dropdown!$B:$H,7,0),"-")</f>
        <v>0.12</v>
      </c>
      <c r="AO247" s="434" t="str">
        <f t="shared" si="59"/>
        <v>USD</v>
      </c>
      <c r="AP247" s="435">
        <f t="shared" si="60"/>
        <v>1380</v>
      </c>
      <c r="AQ247" s="436">
        <f t="shared" si="61"/>
        <v>1545.6000000000001</v>
      </c>
      <c r="AR247" s="247"/>
      <c r="AS247" s="465" t="s">
        <v>15</v>
      </c>
      <c r="AT247" s="247"/>
      <c r="AU247" s="454" t="str">
        <f t="shared" si="53"/>
        <v>-</v>
      </c>
    </row>
    <row r="248" spans="1:47" s="30" customFormat="1">
      <c r="A248" s="556">
        <v>245</v>
      </c>
      <c r="B248" s="557" t="s">
        <v>607</v>
      </c>
      <c r="C248" s="558" t="str">
        <f t="shared" si="48"/>
        <v>2017</v>
      </c>
      <c r="D248" s="558" t="str">
        <f t="shared" si="49"/>
        <v>Apr</v>
      </c>
      <c r="E248" s="586">
        <v>42846</v>
      </c>
      <c r="F248" s="557">
        <v>98812</v>
      </c>
      <c r="G248" s="557">
        <v>32083</v>
      </c>
      <c r="H248" s="557">
        <v>71894</v>
      </c>
      <c r="I248" s="557" t="s">
        <v>552</v>
      </c>
      <c r="J248" s="577" t="s">
        <v>15</v>
      </c>
      <c r="K248" s="578" t="str">
        <f t="shared" si="54"/>
        <v>2.3 X P6 LOWER DIE SET</v>
      </c>
      <c r="L248" s="578" t="s">
        <v>15</v>
      </c>
      <c r="M248" s="578" t="s">
        <v>632</v>
      </c>
      <c r="N248" s="579" t="s">
        <v>15</v>
      </c>
      <c r="O248" s="578" t="s">
        <v>39</v>
      </c>
      <c r="P248" s="557" t="s">
        <v>15</v>
      </c>
      <c r="Q248" s="557" t="s">
        <v>15</v>
      </c>
      <c r="R248" s="581" t="str">
        <f>IFERROR(VLOOKUP(CONCATENATE(D248,"'",C248),'Monthly Forex'!A:D,4,0),"-")</f>
        <v>-</v>
      </c>
      <c r="S248" s="564" t="s">
        <v>15</v>
      </c>
      <c r="T248" s="582">
        <v>1090</v>
      </c>
      <c r="U248" s="583" t="s">
        <v>47</v>
      </c>
      <c r="V248" s="584" t="s">
        <v>49</v>
      </c>
      <c r="W248" s="585" t="s">
        <v>15</v>
      </c>
      <c r="X248" s="569" t="s">
        <v>4599</v>
      </c>
      <c r="Y248" s="570" t="s">
        <v>15</v>
      </c>
      <c r="Z248" s="571" t="s">
        <v>15</v>
      </c>
      <c r="AA248" s="557" t="s">
        <v>1856</v>
      </c>
      <c r="AB248" s="139">
        <f t="shared" si="62"/>
        <v>42876</v>
      </c>
      <c r="AC248" s="134">
        <f t="shared" si="50"/>
        <v>42856</v>
      </c>
      <c r="AD248" s="135" t="str">
        <f t="shared" si="51"/>
        <v>-</v>
      </c>
      <c r="AE248" s="136" t="str">
        <f t="shared" si="52"/>
        <v>-</v>
      </c>
      <c r="AF248" s="137" t="s">
        <v>4551</v>
      </c>
      <c r="AG248" s="140" t="str">
        <f t="shared" si="55"/>
        <v>1</v>
      </c>
      <c r="AH248" s="141" t="str">
        <f t="shared" si="56"/>
        <v>-</v>
      </c>
      <c r="AI248" s="211" t="s">
        <v>15</v>
      </c>
      <c r="AJ248" s="443" t="s">
        <v>4592</v>
      </c>
      <c r="AK248" s="478" t="str">
        <f t="shared" si="57"/>
        <v>-</v>
      </c>
      <c r="AL248" s="516" t="str">
        <f t="shared" si="58"/>
        <v>-</v>
      </c>
      <c r="AM248" s="432" t="str">
        <f>_xlfn.IFNA(VLOOKUP(O248,Dropdown!$B:$G,6,0),"-")</f>
        <v>PEZA</v>
      </c>
      <c r="AN248" s="433">
        <f>_xlfn.IFNA(VLOOKUP(O248,Dropdown!$B:$H,7,0),"-")</f>
        <v>0.12</v>
      </c>
      <c r="AO248" s="434" t="str">
        <f t="shared" si="59"/>
        <v>USD</v>
      </c>
      <c r="AP248" s="435">
        <f t="shared" si="60"/>
        <v>1090</v>
      </c>
      <c r="AQ248" s="436">
        <f t="shared" si="61"/>
        <v>1220.8000000000002</v>
      </c>
      <c r="AR248" s="247"/>
      <c r="AS248" s="465" t="s">
        <v>15</v>
      </c>
      <c r="AT248" s="247"/>
      <c r="AU248" s="454" t="str">
        <f t="shared" si="53"/>
        <v>-</v>
      </c>
    </row>
    <row r="249" spans="1:47" s="30" customFormat="1">
      <c r="A249" s="556">
        <v>246</v>
      </c>
      <c r="B249" s="557" t="s">
        <v>608</v>
      </c>
      <c r="C249" s="558" t="str">
        <f t="shared" si="48"/>
        <v>2017</v>
      </c>
      <c r="D249" s="558" t="str">
        <f t="shared" si="49"/>
        <v>Apr</v>
      </c>
      <c r="E249" s="586">
        <v>42846</v>
      </c>
      <c r="F249" s="557">
        <v>98813</v>
      </c>
      <c r="G249" s="557">
        <v>32084</v>
      </c>
      <c r="H249" s="557">
        <v>71895</v>
      </c>
      <c r="I249" s="557" t="s">
        <v>617</v>
      </c>
      <c r="J249" s="577" t="s">
        <v>15</v>
      </c>
      <c r="K249" s="578" t="str">
        <f t="shared" si="54"/>
        <v>3.0X P6 LOWER DIE SET</v>
      </c>
      <c r="L249" s="578" t="s">
        <v>15</v>
      </c>
      <c r="M249" s="578" t="s">
        <v>633</v>
      </c>
      <c r="N249" s="579" t="s">
        <v>15</v>
      </c>
      <c r="O249" s="578" t="s">
        <v>39</v>
      </c>
      <c r="P249" s="557" t="s">
        <v>15</v>
      </c>
      <c r="Q249" s="557" t="s">
        <v>15</v>
      </c>
      <c r="R249" s="581" t="str">
        <f>IFERROR(VLOOKUP(CONCATENATE(D249,"'",C249),'Monthly Forex'!A:D,4,0),"-")</f>
        <v>-</v>
      </c>
      <c r="S249" s="564" t="s">
        <v>15</v>
      </c>
      <c r="T249" s="582">
        <v>1310</v>
      </c>
      <c r="U249" s="583" t="s">
        <v>47</v>
      </c>
      <c r="V249" s="584" t="s">
        <v>49</v>
      </c>
      <c r="W249" s="585" t="s">
        <v>15</v>
      </c>
      <c r="X249" s="569" t="s">
        <v>4599</v>
      </c>
      <c r="Y249" s="570" t="s">
        <v>15</v>
      </c>
      <c r="Z249" s="571" t="s">
        <v>15</v>
      </c>
      <c r="AA249" s="557" t="s">
        <v>1856</v>
      </c>
      <c r="AB249" s="139">
        <f t="shared" si="62"/>
        <v>42876</v>
      </c>
      <c r="AC249" s="134">
        <f t="shared" si="50"/>
        <v>42856</v>
      </c>
      <c r="AD249" s="135" t="str">
        <f t="shared" si="51"/>
        <v>-</v>
      </c>
      <c r="AE249" s="136" t="str">
        <f t="shared" si="52"/>
        <v>-</v>
      </c>
      <c r="AF249" s="137" t="s">
        <v>4551</v>
      </c>
      <c r="AG249" s="140" t="str">
        <f t="shared" si="55"/>
        <v>1</v>
      </c>
      <c r="AH249" s="141" t="str">
        <f t="shared" si="56"/>
        <v>-</v>
      </c>
      <c r="AI249" s="211" t="s">
        <v>15</v>
      </c>
      <c r="AJ249" s="443" t="s">
        <v>4592</v>
      </c>
      <c r="AK249" s="478" t="str">
        <f t="shared" si="57"/>
        <v>-</v>
      </c>
      <c r="AL249" s="516" t="str">
        <f t="shared" si="58"/>
        <v>-</v>
      </c>
      <c r="AM249" s="432" t="str">
        <f>_xlfn.IFNA(VLOOKUP(O249,Dropdown!$B:$G,6,0),"-")</f>
        <v>PEZA</v>
      </c>
      <c r="AN249" s="433">
        <f>_xlfn.IFNA(VLOOKUP(O249,Dropdown!$B:$H,7,0),"-")</f>
        <v>0.12</v>
      </c>
      <c r="AO249" s="434" t="str">
        <f t="shared" si="59"/>
        <v>USD</v>
      </c>
      <c r="AP249" s="435">
        <f t="shared" si="60"/>
        <v>1310</v>
      </c>
      <c r="AQ249" s="436">
        <f t="shared" si="61"/>
        <v>1467.2</v>
      </c>
      <c r="AR249" s="247"/>
      <c r="AS249" s="465" t="s">
        <v>15</v>
      </c>
      <c r="AT249" s="247"/>
      <c r="AU249" s="454" t="str">
        <f t="shared" si="53"/>
        <v>-</v>
      </c>
    </row>
    <row r="250" spans="1:47" s="30" customFormat="1">
      <c r="A250" s="556">
        <v>247</v>
      </c>
      <c r="B250" s="557" t="s">
        <v>609</v>
      </c>
      <c r="C250" s="558" t="str">
        <f t="shared" si="48"/>
        <v>2017</v>
      </c>
      <c r="D250" s="558" t="str">
        <f t="shared" si="49"/>
        <v>Apr</v>
      </c>
      <c r="E250" s="586">
        <v>42849</v>
      </c>
      <c r="F250" s="557">
        <v>98814</v>
      </c>
      <c r="G250" s="557">
        <v>32085</v>
      </c>
      <c r="H250" s="557">
        <v>72019</v>
      </c>
      <c r="I250" s="557" t="s">
        <v>618</v>
      </c>
      <c r="J250" s="577" t="s">
        <v>15</v>
      </c>
      <c r="K250" s="578" t="str">
        <f t="shared" si="54"/>
        <v>7.0X P17.4 LOWER DIE SET</v>
      </c>
      <c r="L250" s="578" t="s">
        <v>15</v>
      </c>
      <c r="M250" s="578" t="s">
        <v>634</v>
      </c>
      <c r="N250" s="579" t="s">
        <v>15</v>
      </c>
      <c r="O250" s="578" t="s">
        <v>39</v>
      </c>
      <c r="P250" s="557" t="s">
        <v>15</v>
      </c>
      <c r="Q250" s="557" t="s">
        <v>15</v>
      </c>
      <c r="R250" s="581" t="str">
        <f>IFERROR(VLOOKUP(CONCATENATE(D250,"'",C250),'Monthly Forex'!A:D,4,0),"-")</f>
        <v>-</v>
      </c>
      <c r="S250" s="587">
        <v>910</v>
      </c>
      <c r="T250" s="582" t="s">
        <v>15</v>
      </c>
      <c r="U250" s="583" t="s">
        <v>47</v>
      </c>
      <c r="V250" s="584" t="s">
        <v>49</v>
      </c>
      <c r="W250" s="585" t="s">
        <v>15</v>
      </c>
      <c r="X250" s="569" t="s">
        <v>4599</v>
      </c>
      <c r="Y250" s="570" t="s">
        <v>15</v>
      </c>
      <c r="Z250" s="571" t="s">
        <v>15</v>
      </c>
      <c r="AA250" s="557" t="s">
        <v>1856</v>
      </c>
      <c r="AB250" s="139">
        <f t="shared" si="62"/>
        <v>42879</v>
      </c>
      <c r="AC250" s="134">
        <f t="shared" si="50"/>
        <v>42856</v>
      </c>
      <c r="AD250" s="135" t="str">
        <f t="shared" si="51"/>
        <v>-</v>
      </c>
      <c r="AE250" s="136" t="str">
        <f t="shared" si="52"/>
        <v>-</v>
      </c>
      <c r="AF250" s="137" t="s">
        <v>4551</v>
      </c>
      <c r="AG250" s="140" t="str">
        <f t="shared" si="55"/>
        <v>1</v>
      </c>
      <c r="AH250" s="141" t="str">
        <f t="shared" si="56"/>
        <v>-</v>
      </c>
      <c r="AI250" s="211" t="s">
        <v>15</v>
      </c>
      <c r="AJ250" s="443" t="s">
        <v>4592</v>
      </c>
      <c r="AK250" s="478" t="str">
        <f t="shared" si="57"/>
        <v>-</v>
      </c>
      <c r="AL250" s="516" t="str">
        <f t="shared" si="58"/>
        <v>-</v>
      </c>
      <c r="AM250" s="432" t="str">
        <f>_xlfn.IFNA(VLOOKUP(O250,Dropdown!$B:$G,6,0),"-")</f>
        <v>PEZA</v>
      </c>
      <c r="AN250" s="433">
        <f>_xlfn.IFNA(VLOOKUP(O250,Dropdown!$B:$H,7,0),"-")</f>
        <v>0.12</v>
      </c>
      <c r="AO250" s="434" t="str">
        <f t="shared" si="59"/>
        <v>PHP</v>
      </c>
      <c r="AP250" s="435">
        <f t="shared" si="60"/>
        <v>910</v>
      </c>
      <c r="AQ250" s="436">
        <f t="shared" si="61"/>
        <v>1019.2</v>
      </c>
      <c r="AR250" s="247"/>
      <c r="AS250" s="465" t="s">
        <v>15</v>
      </c>
      <c r="AT250" s="247"/>
      <c r="AU250" s="454" t="str">
        <f t="shared" si="53"/>
        <v>-</v>
      </c>
    </row>
    <row r="251" spans="1:47" s="30" customFormat="1">
      <c r="A251" s="556">
        <v>248</v>
      </c>
      <c r="B251" s="557" t="s">
        <v>611</v>
      </c>
      <c r="C251" s="558" t="str">
        <f t="shared" si="48"/>
        <v>2017</v>
      </c>
      <c r="D251" s="558" t="str">
        <f t="shared" si="49"/>
        <v>Apr</v>
      </c>
      <c r="E251" s="586">
        <v>42850</v>
      </c>
      <c r="F251" s="557">
        <v>98816</v>
      </c>
      <c r="G251" s="557">
        <v>32087</v>
      </c>
      <c r="H251" s="557">
        <v>72041</v>
      </c>
      <c r="I251" s="557" t="s">
        <v>491</v>
      </c>
      <c r="J251" s="577" t="s">
        <v>15</v>
      </c>
      <c r="K251" s="578" t="str">
        <f t="shared" si="54"/>
        <v>2311-35308-7-0500 104-1</v>
      </c>
      <c r="L251" s="578" t="s">
        <v>15</v>
      </c>
      <c r="M251" s="578" t="s">
        <v>636</v>
      </c>
      <c r="N251" s="579" t="s">
        <v>15</v>
      </c>
      <c r="O251" s="578" t="s">
        <v>38</v>
      </c>
      <c r="P251" s="557" t="s">
        <v>15</v>
      </c>
      <c r="Q251" s="557" t="s">
        <v>15</v>
      </c>
      <c r="R251" s="581" t="str">
        <f>IFERROR(VLOOKUP(CONCATENATE(D251,"'",C251),'Monthly Forex'!A:D,4,0),"-")</f>
        <v>-</v>
      </c>
      <c r="S251" s="564" t="s">
        <v>15</v>
      </c>
      <c r="T251" s="582">
        <v>880</v>
      </c>
      <c r="U251" s="583" t="s">
        <v>47</v>
      </c>
      <c r="V251" s="584" t="s">
        <v>49</v>
      </c>
      <c r="W251" s="585" t="s">
        <v>15</v>
      </c>
      <c r="X251" s="569" t="s">
        <v>15</v>
      </c>
      <c r="Y251" s="570" t="s">
        <v>15</v>
      </c>
      <c r="Z251" s="571" t="s">
        <v>15</v>
      </c>
      <c r="AA251" s="557" t="s">
        <v>1856</v>
      </c>
      <c r="AB251" s="139">
        <f t="shared" si="62"/>
        <v>42880</v>
      </c>
      <c r="AC251" s="134">
        <f t="shared" si="50"/>
        <v>42856</v>
      </c>
      <c r="AD251" s="135" t="str">
        <f t="shared" si="51"/>
        <v>-</v>
      </c>
      <c r="AE251" s="136" t="str">
        <f t="shared" si="52"/>
        <v>-</v>
      </c>
      <c r="AF251" s="137" t="s">
        <v>4551</v>
      </c>
      <c r="AG251" s="140" t="str">
        <f t="shared" si="55"/>
        <v>1</v>
      </c>
      <c r="AH251" s="141" t="str">
        <f t="shared" si="56"/>
        <v>-</v>
      </c>
      <c r="AI251" s="211" t="s">
        <v>15</v>
      </c>
      <c r="AJ251" s="443" t="s">
        <v>4592</v>
      </c>
      <c r="AK251" s="478" t="str">
        <f t="shared" si="57"/>
        <v>-</v>
      </c>
      <c r="AL251" s="516" t="str">
        <f t="shared" si="58"/>
        <v>-</v>
      </c>
      <c r="AM251" s="432" t="str">
        <f>_xlfn.IFNA(VLOOKUP(O251,Dropdown!$B:$G,6,0),"-")</f>
        <v>PEZA</v>
      </c>
      <c r="AN251" s="433">
        <f>_xlfn.IFNA(VLOOKUP(O251,Dropdown!$B:$H,7,0),"-")</f>
        <v>0.12</v>
      </c>
      <c r="AO251" s="434" t="str">
        <f t="shared" si="59"/>
        <v>USD</v>
      </c>
      <c r="AP251" s="435">
        <f t="shared" si="60"/>
        <v>880</v>
      </c>
      <c r="AQ251" s="436">
        <f t="shared" si="61"/>
        <v>985.60000000000014</v>
      </c>
      <c r="AR251" s="247"/>
      <c r="AS251" s="465" t="s">
        <v>15</v>
      </c>
      <c r="AT251" s="247"/>
      <c r="AU251" s="454" t="str">
        <f t="shared" si="53"/>
        <v>-</v>
      </c>
    </row>
    <row r="252" spans="1:47" s="30" customFormat="1">
      <c r="A252" s="556">
        <v>249</v>
      </c>
      <c r="B252" s="557" t="s">
        <v>610</v>
      </c>
      <c r="C252" s="558" t="str">
        <f t="shared" si="48"/>
        <v>2017</v>
      </c>
      <c r="D252" s="558" t="str">
        <f t="shared" si="49"/>
        <v>Apr</v>
      </c>
      <c r="E252" s="586">
        <v>42850</v>
      </c>
      <c r="F252" s="557">
        <v>98815</v>
      </c>
      <c r="G252" s="557">
        <v>32086</v>
      </c>
      <c r="H252" s="557">
        <v>72045</v>
      </c>
      <c r="I252" s="557" t="s">
        <v>498</v>
      </c>
      <c r="J252" s="577" t="s">
        <v>15</v>
      </c>
      <c r="K252" s="578" t="str">
        <f t="shared" si="54"/>
        <v>#4457 BUTTON DIE</v>
      </c>
      <c r="L252" s="578" t="s">
        <v>15</v>
      </c>
      <c r="M252" s="578" t="s">
        <v>635</v>
      </c>
      <c r="N252" s="579" t="s">
        <v>15</v>
      </c>
      <c r="O252" s="578" t="s">
        <v>31</v>
      </c>
      <c r="P252" s="557" t="s">
        <v>15</v>
      </c>
      <c r="Q252" s="557" t="s">
        <v>15</v>
      </c>
      <c r="R252" s="581" t="str">
        <f>IFERROR(VLOOKUP(CONCATENATE(D252,"'",C252),'Monthly Forex'!A:D,4,0),"-")</f>
        <v>-</v>
      </c>
      <c r="S252" s="587">
        <v>15000</v>
      </c>
      <c r="T252" s="582" t="s">
        <v>15</v>
      </c>
      <c r="U252" s="583" t="s">
        <v>47</v>
      </c>
      <c r="V252" s="584" t="s">
        <v>49</v>
      </c>
      <c r="W252" s="585" t="s">
        <v>15</v>
      </c>
      <c r="X252" s="569" t="s">
        <v>15</v>
      </c>
      <c r="Y252" s="570" t="s">
        <v>15</v>
      </c>
      <c r="Z252" s="571" t="s">
        <v>15</v>
      </c>
      <c r="AA252" s="557" t="s">
        <v>1856</v>
      </c>
      <c r="AB252" s="139">
        <f t="shared" si="62"/>
        <v>42880</v>
      </c>
      <c r="AC252" s="134">
        <f t="shared" si="50"/>
        <v>42856</v>
      </c>
      <c r="AD252" s="135" t="str">
        <f t="shared" si="51"/>
        <v>-</v>
      </c>
      <c r="AE252" s="136" t="str">
        <f t="shared" si="52"/>
        <v>-</v>
      </c>
      <c r="AF252" s="137" t="s">
        <v>4551</v>
      </c>
      <c r="AG252" s="140" t="str">
        <f t="shared" si="55"/>
        <v>1</v>
      </c>
      <c r="AH252" s="141" t="str">
        <f t="shared" si="56"/>
        <v>-</v>
      </c>
      <c r="AI252" s="211" t="s">
        <v>15</v>
      </c>
      <c r="AJ252" s="443" t="s">
        <v>4592</v>
      </c>
      <c r="AK252" s="478" t="str">
        <f t="shared" si="57"/>
        <v>-</v>
      </c>
      <c r="AL252" s="516" t="str">
        <f t="shared" si="58"/>
        <v>-</v>
      </c>
      <c r="AM252" s="432" t="str">
        <f>_xlfn.IFNA(VLOOKUP(O252,Dropdown!$B:$G,6,0),"-")</f>
        <v>PEZA</v>
      </c>
      <c r="AN252" s="433">
        <f>_xlfn.IFNA(VLOOKUP(O252,Dropdown!$B:$H,7,0),"-")</f>
        <v>0.12</v>
      </c>
      <c r="AO252" s="434" t="str">
        <f t="shared" si="59"/>
        <v>PHP</v>
      </c>
      <c r="AP252" s="435">
        <f t="shared" si="60"/>
        <v>15000</v>
      </c>
      <c r="AQ252" s="436">
        <f t="shared" si="61"/>
        <v>16800</v>
      </c>
      <c r="AR252" s="247"/>
      <c r="AS252" s="465" t="s">
        <v>15</v>
      </c>
      <c r="AT252" s="247"/>
      <c r="AU252" s="454" t="str">
        <f t="shared" si="53"/>
        <v>-</v>
      </c>
    </row>
    <row r="253" spans="1:47" s="30" customFormat="1">
      <c r="A253" s="556">
        <v>250</v>
      </c>
      <c r="B253" s="557" t="s">
        <v>612</v>
      </c>
      <c r="C253" s="558" t="str">
        <f t="shared" si="48"/>
        <v>2017</v>
      </c>
      <c r="D253" s="558" t="str">
        <f t="shared" si="49"/>
        <v>Apr</v>
      </c>
      <c r="E253" s="586">
        <v>42853</v>
      </c>
      <c r="F253" s="557">
        <v>98817</v>
      </c>
      <c r="G253" s="557">
        <v>32088</v>
      </c>
      <c r="H253" s="557">
        <v>72112</v>
      </c>
      <c r="I253" s="557" t="s">
        <v>619</v>
      </c>
      <c r="J253" s="577" t="s">
        <v>15</v>
      </c>
      <c r="K253" s="578" t="str">
        <f t="shared" si="54"/>
        <v>#K1973 MARKING PUNCH</v>
      </c>
      <c r="L253" s="578" t="s">
        <v>15</v>
      </c>
      <c r="M253" s="578" t="s">
        <v>637</v>
      </c>
      <c r="N253" s="579" t="s">
        <v>15</v>
      </c>
      <c r="O253" s="578" t="s">
        <v>33</v>
      </c>
      <c r="P253" s="557" t="s">
        <v>15</v>
      </c>
      <c r="Q253" s="557" t="s">
        <v>15</v>
      </c>
      <c r="R253" s="581" t="str">
        <f>IFERROR(VLOOKUP(CONCATENATE(D253,"'",C253),'Monthly Forex'!A:D,4,0),"-")</f>
        <v>-</v>
      </c>
      <c r="S253" s="564" t="s">
        <v>15</v>
      </c>
      <c r="T253" s="582">
        <v>1170</v>
      </c>
      <c r="U253" s="583" t="s">
        <v>47</v>
      </c>
      <c r="V253" s="584" t="s">
        <v>49</v>
      </c>
      <c r="W253" s="585" t="s">
        <v>15</v>
      </c>
      <c r="X253" s="569" t="s">
        <v>4599</v>
      </c>
      <c r="Y253" s="570" t="s">
        <v>15</v>
      </c>
      <c r="Z253" s="571" t="s">
        <v>15</v>
      </c>
      <c r="AA253" s="557" t="s">
        <v>1856</v>
      </c>
      <c r="AB253" s="139">
        <f t="shared" si="62"/>
        <v>42883</v>
      </c>
      <c r="AC253" s="134">
        <f t="shared" si="50"/>
        <v>42856</v>
      </c>
      <c r="AD253" s="135" t="str">
        <f t="shared" si="51"/>
        <v>-</v>
      </c>
      <c r="AE253" s="136" t="str">
        <f t="shared" si="52"/>
        <v>-</v>
      </c>
      <c r="AF253" s="137" t="s">
        <v>4551</v>
      </c>
      <c r="AG253" s="140" t="str">
        <f t="shared" si="55"/>
        <v>1</v>
      </c>
      <c r="AH253" s="141" t="str">
        <f t="shared" si="56"/>
        <v>-</v>
      </c>
      <c r="AI253" s="211" t="s">
        <v>15</v>
      </c>
      <c r="AJ253" s="443" t="s">
        <v>4592</v>
      </c>
      <c r="AK253" s="478" t="str">
        <f t="shared" si="57"/>
        <v>-</v>
      </c>
      <c r="AL253" s="516" t="str">
        <f t="shared" si="58"/>
        <v>-</v>
      </c>
      <c r="AM253" s="432" t="str">
        <f>_xlfn.IFNA(VLOOKUP(O253,Dropdown!$B:$G,6,0),"-")</f>
        <v>NON-PEZA</v>
      </c>
      <c r="AN253" s="433" t="str">
        <f>_xlfn.IFNA(VLOOKUP(O253,Dropdown!$B:$H,7,0),"-")</f>
        <v>-</v>
      </c>
      <c r="AO253" s="434" t="str">
        <f t="shared" si="59"/>
        <v>USD</v>
      </c>
      <c r="AP253" s="435">
        <f t="shared" si="60"/>
        <v>1170</v>
      </c>
      <c r="AQ253" s="436">
        <f t="shared" si="61"/>
        <v>1170</v>
      </c>
      <c r="AR253" s="247"/>
      <c r="AS253" s="465" t="s">
        <v>15</v>
      </c>
      <c r="AT253" s="247"/>
      <c r="AU253" s="454" t="str">
        <f t="shared" si="53"/>
        <v>-</v>
      </c>
    </row>
    <row r="254" spans="1:47" s="30" customFormat="1">
      <c r="A254" s="556">
        <v>251</v>
      </c>
      <c r="B254" s="557" t="s">
        <v>638</v>
      </c>
      <c r="C254" s="558" t="str">
        <f t="shared" si="48"/>
        <v>2017</v>
      </c>
      <c r="D254" s="558" t="str">
        <f t="shared" si="49"/>
        <v>May</v>
      </c>
      <c r="E254" s="586">
        <v>42864</v>
      </c>
      <c r="F254" s="557">
        <v>98818</v>
      </c>
      <c r="G254" s="557">
        <v>32089</v>
      </c>
      <c r="H254" s="557">
        <v>72333</v>
      </c>
      <c r="I254" s="557" t="s">
        <v>655</v>
      </c>
      <c r="J254" s="577" t="s">
        <v>15</v>
      </c>
      <c r="K254" s="578" t="str">
        <f t="shared" si="54"/>
        <v>MBT ELECTRODE (UPPER)</v>
      </c>
      <c r="L254" s="578" t="s">
        <v>15</v>
      </c>
      <c r="M254" s="578" t="s">
        <v>664</v>
      </c>
      <c r="N254" s="579" t="s">
        <v>15</v>
      </c>
      <c r="O254" s="578" t="s">
        <v>37</v>
      </c>
      <c r="P254" s="557" t="s">
        <v>15</v>
      </c>
      <c r="Q254" s="557" t="s">
        <v>15</v>
      </c>
      <c r="R254" s="581" t="str">
        <f>IFERROR(VLOOKUP(CONCATENATE(D254,"'",C254),'Monthly Forex'!A:D,4,0),"-")</f>
        <v>-</v>
      </c>
      <c r="S254" s="564" t="s">
        <v>15</v>
      </c>
      <c r="T254" s="582">
        <v>540</v>
      </c>
      <c r="U254" s="583" t="s">
        <v>47</v>
      </c>
      <c r="V254" s="584" t="s">
        <v>49</v>
      </c>
      <c r="W254" s="585" t="s">
        <v>15</v>
      </c>
      <c r="X254" s="569" t="s">
        <v>15</v>
      </c>
      <c r="Y254" s="570" t="s">
        <v>15</v>
      </c>
      <c r="Z254" s="571" t="s">
        <v>15</v>
      </c>
      <c r="AA254" s="557" t="s">
        <v>1856</v>
      </c>
      <c r="AB254" s="139">
        <f t="shared" si="62"/>
        <v>42894</v>
      </c>
      <c r="AC254" s="134">
        <f t="shared" si="50"/>
        <v>42887</v>
      </c>
      <c r="AD254" s="135" t="str">
        <f t="shared" si="51"/>
        <v>-</v>
      </c>
      <c r="AE254" s="136" t="str">
        <f t="shared" si="52"/>
        <v>-</v>
      </c>
      <c r="AF254" s="137" t="s">
        <v>4551</v>
      </c>
      <c r="AG254" s="140" t="str">
        <f t="shared" si="55"/>
        <v>1</v>
      </c>
      <c r="AH254" s="141" t="str">
        <f t="shared" si="56"/>
        <v>-</v>
      </c>
      <c r="AI254" s="211" t="s">
        <v>15</v>
      </c>
      <c r="AJ254" s="443" t="s">
        <v>4592</v>
      </c>
      <c r="AK254" s="478" t="str">
        <f t="shared" si="57"/>
        <v>-</v>
      </c>
      <c r="AL254" s="516" t="str">
        <f t="shared" si="58"/>
        <v>-</v>
      </c>
      <c r="AM254" s="432" t="str">
        <f>_xlfn.IFNA(VLOOKUP(O254,Dropdown!$B:$G,6,0),"-")</f>
        <v>PEZA</v>
      </c>
      <c r="AN254" s="433">
        <f>_xlfn.IFNA(VLOOKUP(O254,Dropdown!$B:$H,7,0),"-")</f>
        <v>0.12</v>
      </c>
      <c r="AO254" s="434" t="str">
        <f t="shared" si="59"/>
        <v>USD</v>
      </c>
      <c r="AP254" s="435">
        <f t="shared" si="60"/>
        <v>540</v>
      </c>
      <c r="AQ254" s="436">
        <f t="shared" si="61"/>
        <v>604.80000000000007</v>
      </c>
      <c r="AR254" s="247"/>
      <c r="AS254" s="465" t="s">
        <v>15</v>
      </c>
      <c r="AT254" s="247"/>
      <c r="AU254" s="454" t="str">
        <f t="shared" si="53"/>
        <v>-</v>
      </c>
    </row>
    <row r="255" spans="1:47" s="30" customFormat="1">
      <c r="A255" s="556">
        <v>252</v>
      </c>
      <c r="B255" s="557" t="s">
        <v>639</v>
      </c>
      <c r="C255" s="558" t="str">
        <f t="shared" si="48"/>
        <v>2017</v>
      </c>
      <c r="D255" s="558" t="str">
        <f t="shared" si="49"/>
        <v>May</v>
      </c>
      <c r="E255" s="586">
        <v>42864</v>
      </c>
      <c r="F255" s="557">
        <v>98819</v>
      </c>
      <c r="G255" s="557">
        <v>32090</v>
      </c>
      <c r="H255" s="557">
        <v>72334</v>
      </c>
      <c r="I255" s="557" t="s">
        <v>655</v>
      </c>
      <c r="J255" s="577" t="s">
        <v>15</v>
      </c>
      <c r="K255" s="578" t="str">
        <f t="shared" si="54"/>
        <v>MBT ELECTRODE (LOWER)</v>
      </c>
      <c r="L255" s="578" t="s">
        <v>15</v>
      </c>
      <c r="M255" s="578" t="s">
        <v>665</v>
      </c>
      <c r="N255" s="579" t="s">
        <v>15</v>
      </c>
      <c r="O255" s="578" t="s">
        <v>37</v>
      </c>
      <c r="P255" s="557" t="s">
        <v>15</v>
      </c>
      <c r="Q255" s="557" t="s">
        <v>15</v>
      </c>
      <c r="R255" s="581" t="str">
        <f>IFERROR(VLOOKUP(CONCATENATE(D255,"'",C255),'Monthly Forex'!A:D,4,0),"-")</f>
        <v>-</v>
      </c>
      <c r="S255" s="564" t="s">
        <v>15</v>
      </c>
      <c r="T255" s="582">
        <v>660</v>
      </c>
      <c r="U255" s="583" t="s">
        <v>47</v>
      </c>
      <c r="V255" s="584" t="s">
        <v>49</v>
      </c>
      <c r="W255" s="585" t="s">
        <v>15</v>
      </c>
      <c r="X255" s="569" t="s">
        <v>15</v>
      </c>
      <c r="Y255" s="570" t="s">
        <v>15</v>
      </c>
      <c r="Z255" s="571" t="s">
        <v>15</v>
      </c>
      <c r="AA255" s="557" t="s">
        <v>1856</v>
      </c>
      <c r="AB255" s="139">
        <f t="shared" si="62"/>
        <v>42894</v>
      </c>
      <c r="AC255" s="134">
        <f t="shared" si="50"/>
        <v>42887</v>
      </c>
      <c r="AD255" s="135" t="str">
        <f t="shared" si="51"/>
        <v>-</v>
      </c>
      <c r="AE255" s="136" t="str">
        <f t="shared" si="52"/>
        <v>-</v>
      </c>
      <c r="AF255" s="137" t="s">
        <v>4551</v>
      </c>
      <c r="AG255" s="140" t="str">
        <f t="shared" si="55"/>
        <v>1</v>
      </c>
      <c r="AH255" s="141" t="str">
        <f t="shared" si="56"/>
        <v>-</v>
      </c>
      <c r="AI255" s="211" t="s">
        <v>15</v>
      </c>
      <c r="AJ255" s="443" t="s">
        <v>4592</v>
      </c>
      <c r="AK255" s="478" t="str">
        <f t="shared" si="57"/>
        <v>-</v>
      </c>
      <c r="AL255" s="516" t="str">
        <f t="shared" si="58"/>
        <v>-</v>
      </c>
      <c r="AM255" s="432" t="str">
        <f>_xlfn.IFNA(VLOOKUP(O255,Dropdown!$B:$G,6,0),"-")</f>
        <v>PEZA</v>
      </c>
      <c r="AN255" s="433">
        <f>_xlfn.IFNA(VLOOKUP(O255,Dropdown!$B:$H,7,0),"-")</f>
        <v>0.12</v>
      </c>
      <c r="AO255" s="434" t="str">
        <f t="shared" si="59"/>
        <v>USD</v>
      </c>
      <c r="AP255" s="435">
        <f t="shared" si="60"/>
        <v>660</v>
      </c>
      <c r="AQ255" s="436">
        <f t="shared" si="61"/>
        <v>739.2</v>
      </c>
      <c r="AR255" s="247"/>
      <c r="AS255" s="465" t="s">
        <v>15</v>
      </c>
      <c r="AT255" s="247"/>
      <c r="AU255" s="454" t="str">
        <f t="shared" si="53"/>
        <v>-</v>
      </c>
    </row>
    <row r="256" spans="1:47" s="30" customFormat="1">
      <c r="A256" s="556">
        <v>253</v>
      </c>
      <c r="B256" s="557" t="s">
        <v>640</v>
      </c>
      <c r="C256" s="558" t="str">
        <f t="shared" si="48"/>
        <v>2017</v>
      </c>
      <c r="D256" s="558" t="str">
        <f t="shared" si="49"/>
        <v>May</v>
      </c>
      <c r="E256" s="586">
        <v>42864</v>
      </c>
      <c r="F256" s="557">
        <v>98820</v>
      </c>
      <c r="G256" s="557">
        <v>32091</v>
      </c>
      <c r="H256" s="557">
        <v>72335</v>
      </c>
      <c r="I256" s="557" t="s">
        <v>656</v>
      </c>
      <c r="J256" s="577" t="s">
        <v>15</v>
      </c>
      <c r="K256" s="578" t="str">
        <f t="shared" si="54"/>
        <v>7.0 X P10 LOWER DIE SET</v>
      </c>
      <c r="L256" s="578" t="s">
        <v>15</v>
      </c>
      <c r="M256" s="578" t="s">
        <v>666</v>
      </c>
      <c r="N256" s="579" t="s">
        <v>15</v>
      </c>
      <c r="O256" s="578" t="s">
        <v>39</v>
      </c>
      <c r="P256" s="557" t="s">
        <v>15</v>
      </c>
      <c r="Q256" s="557" t="s">
        <v>15</v>
      </c>
      <c r="R256" s="581" t="str">
        <f>IFERROR(VLOOKUP(CONCATENATE(D256,"'",C256),'Monthly Forex'!A:D,4,0),"-")</f>
        <v>-</v>
      </c>
      <c r="S256" s="564" t="s">
        <v>15</v>
      </c>
      <c r="T256" s="582">
        <v>1180</v>
      </c>
      <c r="U256" s="583" t="s">
        <v>47</v>
      </c>
      <c r="V256" s="584" t="s">
        <v>49</v>
      </c>
      <c r="W256" s="585" t="s">
        <v>15</v>
      </c>
      <c r="X256" s="569" t="s">
        <v>4599</v>
      </c>
      <c r="Y256" s="570" t="s">
        <v>15</v>
      </c>
      <c r="Z256" s="571" t="s">
        <v>15</v>
      </c>
      <c r="AA256" s="557" t="s">
        <v>1856</v>
      </c>
      <c r="AB256" s="139">
        <f t="shared" si="62"/>
        <v>42894</v>
      </c>
      <c r="AC256" s="134">
        <f t="shared" si="50"/>
        <v>42887</v>
      </c>
      <c r="AD256" s="135" t="str">
        <f t="shared" si="51"/>
        <v>-</v>
      </c>
      <c r="AE256" s="136" t="str">
        <f t="shared" si="52"/>
        <v>-</v>
      </c>
      <c r="AF256" s="137" t="s">
        <v>4551</v>
      </c>
      <c r="AG256" s="140" t="str">
        <f t="shared" si="55"/>
        <v>1</v>
      </c>
      <c r="AH256" s="141" t="str">
        <f t="shared" si="56"/>
        <v>-</v>
      </c>
      <c r="AI256" s="211" t="s">
        <v>15</v>
      </c>
      <c r="AJ256" s="443" t="s">
        <v>4592</v>
      </c>
      <c r="AK256" s="478" t="str">
        <f t="shared" si="57"/>
        <v>-</v>
      </c>
      <c r="AL256" s="516" t="str">
        <f t="shared" si="58"/>
        <v>-</v>
      </c>
      <c r="AM256" s="432" t="str">
        <f>_xlfn.IFNA(VLOOKUP(O256,Dropdown!$B:$G,6,0),"-")</f>
        <v>PEZA</v>
      </c>
      <c r="AN256" s="433">
        <f>_xlfn.IFNA(VLOOKUP(O256,Dropdown!$B:$H,7,0),"-")</f>
        <v>0.12</v>
      </c>
      <c r="AO256" s="434" t="str">
        <f t="shared" si="59"/>
        <v>USD</v>
      </c>
      <c r="AP256" s="435">
        <f t="shared" si="60"/>
        <v>1180</v>
      </c>
      <c r="AQ256" s="436">
        <f t="shared" si="61"/>
        <v>1321.6000000000001</v>
      </c>
      <c r="AR256" s="247"/>
      <c r="AS256" s="465" t="s">
        <v>15</v>
      </c>
      <c r="AT256" s="247"/>
      <c r="AU256" s="454" t="str">
        <f t="shared" si="53"/>
        <v>-</v>
      </c>
    </row>
    <row r="257" spans="1:47" s="30" customFormat="1">
      <c r="A257" s="556">
        <v>254</v>
      </c>
      <c r="B257" s="557" t="s">
        <v>641</v>
      </c>
      <c r="C257" s="558" t="str">
        <f t="shared" si="48"/>
        <v>2017</v>
      </c>
      <c r="D257" s="558" t="str">
        <f t="shared" si="49"/>
        <v>May</v>
      </c>
      <c r="E257" s="586">
        <v>42864</v>
      </c>
      <c r="F257" s="557">
        <v>98821</v>
      </c>
      <c r="G257" s="557">
        <v>32092</v>
      </c>
      <c r="H257" s="557">
        <v>72336</v>
      </c>
      <c r="I257" s="557" t="s">
        <v>656</v>
      </c>
      <c r="J257" s="577" t="s">
        <v>15</v>
      </c>
      <c r="K257" s="578" t="str">
        <f t="shared" si="54"/>
        <v>2.3 X P6 W500 LOWER DIE</v>
      </c>
      <c r="L257" s="578" t="s">
        <v>15</v>
      </c>
      <c r="M257" s="578" t="s">
        <v>667</v>
      </c>
      <c r="N257" s="579" t="s">
        <v>15</v>
      </c>
      <c r="O257" s="578" t="s">
        <v>39</v>
      </c>
      <c r="P257" s="557" t="s">
        <v>15</v>
      </c>
      <c r="Q257" s="557" t="s">
        <v>15</v>
      </c>
      <c r="R257" s="581" t="str">
        <f>IFERROR(VLOOKUP(CONCATENATE(D257,"'",C257),'Monthly Forex'!A:D,4,0),"-")</f>
        <v>-</v>
      </c>
      <c r="S257" s="564" t="s">
        <v>15</v>
      </c>
      <c r="T257" s="582">
        <v>790</v>
      </c>
      <c r="U257" s="583" t="s">
        <v>47</v>
      </c>
      <c r="V257" s="584" t="s">
        <v>49</v>
      </c>
      <c r="W257" s="585" t="s">
        <v>15</v>
      </c>
      <c r="X257" s="569" t="s">
        <v>4599</v>
      </c>
      <c r="Y257" s="570" t="s">
        <v>15</v>
      </c>
      <c r="Z257" s="571" t="s">
        <v>15</v>
      </c>
      <c r="AA257" s="557" t="s">
        <v>1856</v>
      </c>
      <c r="AB257" s="139">
        <f t="shared" si="62"/>
        <v>42894</v>
      </c>
      <c r="AC257" s="134">
        <f t="shared" si="50"/>
        <v>42887</v>
      </c>
      <c r="AD257" s="135" t="str">
        <f t="shared" si="51"/>
        <v>-</v>
      </c>
      <c r="AE257" s="136" t="str">
        <f t="shared" si="52"/>
        <v>-</v>
      </c>
      <c r="AF257" s="137" t="s">
        <v>4551</v>
      </c>
      <c r="AG257" s="140" t="str">
        <f t="shared" si="55"/>
        <v>1</v>
      </c>
      <c r="AH257" s="141" t="str">
        <f t="shared" si="56"/>
        <v>-</v>
      </c>
      <c r="AI257" s="211" t="s">
        <v>15</v>
      </c>
      <c r="AJ257" s="443" t="s">
        <v>4592</v>
      </c>
      <c r="AK257" s="478" t="str">
        <f t="shared" si="57"/>
        <v>-</v>
      </c>
      <c r="AL257" s="516" t="str">
        <f t="shared" si="58"/>
        <v>-</v>
      </c>
      <c r="AM257" s="432" t="str">
        <f>_xlfn.IFNA(VLOOKUP(O257,Dropdown!$B:$G,6,0),"-")</f>
        <v>PEZA</v>
      </c>
      <c r="AN257" s="433">
        <f>_xlfn.IFNA(VLOOKUP(O257,Dropdown!$B:$H,7,0),"-")</f>
        <v>0.12</v>
      </c>
      <c r="AO257" s="434" t="str">
        <f t="shared" si="59"/>
        <v>USD</v>
      </c>
      <c r="AP257" s="435">
        <f t="shared" si="60"/>
        <v>790</v>
      </c>
      <c r="AQ257" s="436">
        <f t="shared" si="61"/>
        <v>884.80000000000007</v>
      </c>
      <c r="AR257" s="247"/>
      <c r="AS257" s="465" t="s">
        <v>15</v>
      </c>
      <c r="AT257" s="247"/>
      <c r="AU257" s="454" t="str">
        <f t="shared" si="53"/>
        <v>-</v>
      </c>
    </row>
    <row r="258" spans="1:47" s="30" customFormat="1">
      <c r="A258" s="556">
        <v>255</v>
      </c>
      <c r="B258" s="557" t="s">
        <v>642</v>
      </c>
      <c r="C258" s="558" t="str">
        <f t="shared" si="48"/>
        <v>2017</v>
      </c>
      <c r="D258" s="558" t="str">
        <f t="shared" si="49"/>
        <v>May</v>
      </c>
      <c r="E258" s="586">
        <v>42866</v>
      </c>
      <c r="F258" s="557">
        <v>98822</v>
      </c>
      <c r="G258" s="557">
        <v>32093</v>
      </c>
      <c r="H258" s="557">
        <v>72387</v>
      </c>
      <c r="I258" s="557" t="s">
        <v>491</v>
      </c>
      <c r="J258" s="577" t="s">
        <v>15</v>
      </c>
      <c r="K258" s="578" t="str">
        <f t="shared" si="54"/>
        <v>2311-35308-7-0700 FR 104</v>
      </c>
      <c r="L258" s="578" t="s">
        <v>15</v>
      </c>
      <c r="M258" s="578" t="s">
        <v>668</v>
      </c>
      <c r="N258" s="579" t="s">
        <v>15</v>
      </c>
      <c r="O258" s="578" t="s">
        <v>38</v>
      </c>
      <c r="P258" s="557" t="s">
        <v>15</v>
      </c>
      <c r="Q258" s="557" t="s">
        <v>15</v>
      </c>
      <c r="R258" s="581" t="str">
        <f>IFERROR(VLOOKUP(CONCATENATE(D258,"'",C258),'Monthly Forex'!A:D,4,0),"-")</f>
        <v>-</v>
      </c>
      <c r="S258" s="564" t="s">
        <v>15</v>
      </c>
      <c r="T258" s="582">
        <v>880</v>
      </c>
      <c r="U258" s="583" t="s">
        <v>47</v>
      </c>
      <c r="V258" s="584" t="s">
        <v>49</v>
      </c>
      <c r="W258" s="585" t="s">
        <v>15</v>
      </c>
      <c r="X258" s="569" t="s">
        <v>15</v>
      </c>
      <c r="Y258" s="570" t="s">
        <v>15</v>
      </c>
      <c r="Z258" s="571" t="s">
        <v>15</v>
      </c>
      <c r="AA258" s="557" t="s">
        <v>1856</v>
      </c>
      <c r="AB258" s="139">
        <f t="shared" si="62"/>
        <v>42896</v>
      </c>
      <c r="AC258" s="134">
        <f t="shared" si="50"/>
        <v>42887</v>
      </c>
      <c r="AD258" s="135" t="str">
        <f t="shared" si="51"/>
        <v>-</v>
      </c>
      <c r="AE258" s="136" t="str">
        <f t="shared" si="52"/>
        <v>-</v>
      </c>
      <c r="AF258" s="137" t="s">
        <v>4551</v>
      </c>
      <c r="AG258" s="140" t="str">
        <f t="shared" si="55"/>
        <v>1</v>
      </c>
      <c r="AH258" s="141" t="str">
        <f t="shared" si="56"/>
        <v>-</v>
      </c>
      <c r="AI258" s="211" t="s">
        <v>15</v>
      </c>
      <c r="AJ258" s="443" t="s">
        <v>4592</v>
      </c>
      <c r="AK258" s="478" t="str">
        <f t="shared" si="57"/>
        <v>-</v>
      </c>
      <c r="AL258" s="516" t="str">
        <f t="shared" si="58"/>
        <v>-</v>
      </c>
      <c r="AM258" s="432" t="str">
        <f>_xlfn.IFNA(VLOOKUP(O258,Dropdown!$B:$G,6,0),"-")</f>
        <v>PEZA</v>
      </c>
      <c r="AN258" s="433">
        <f>_xlfn.IFNA(VLOOKUP(O258,Dropdown!$B:$H,7,0),"-")</f>
        <v>0.12</v>
      </c>
      <c r="AO258" s="434" t="str">
        <f t="shared" si="59"/>
        <v>USD</v>
      </c>
      <c r="AP258" s="435">
        <f t="shared" si="60"/>
        <v>880</v>
      </c>
      <c r="AQ258" s="436">
        <f t="shared" si="61"/>
        <v>985.60000000000014</v>
      </c>
      <c r="AR258" s="247"/>
      <c r="AS258" s="465" t="s">
        <v>15</v>
      </c>
      <c r="AT258" s="247"/>
      <c r="AU258" s="454" t="str">
        <f t="shared" si="53"/>
        <v>-</v>
      </c>
    </row>
    <row r="259" spans="1:47" s="30" customFormat="1">
      <c r="A259" s="556">
        <v>256</v>
      </c>
      <c r="B259" s="557" t="s">
        <v>643</v>
      </c>
      <c r="C259" s="558" t="str">
        <f t="shared" si="48"/>
        <v>2017</v>
      </c>
      <c r="D259" s="558" t="str">
        <f t="shared" si="49"/>
        <v>May</v>
      </c>
      <c r="E259" s="586">
        <v>42872</v>
      </c>
      <c r="F259" s="557">
        <v>98823</v>
      </c>
      <c r="G259" s="557">
        <v>32094</v>
      </c>
      <c r="H259" s="557">
        <v>72588</v>
      </c>
      <c r="I259" s="557" t="s">
        <v>657</v>
      </c>
      <c r="J259" s="577" t="s">
        <v>15</v>
      </c>
      <c r="K259" s="578" t="str">
        <f t="shared" si="54"/>
        <v xml:space="preserve">01E6Z UPPER COUPLE MODIF </v>
      </c>
      <c r="L259" s="578" t="s">
        <v>15</v>
      </c>
      <c r="M259" s="578" t="s">
        <v>669</v>
      </c>
      <c r="N259" s="579" t="s">
        <v>15</v>
      </c>
      <c r="O259" s="578" t="s">
        <v>32</v>
      </c>
      <c r="P259" s="557" t="s">
        <v>15</v>
      </c>
      <c r="Q259" s="557" t="s">
        <v>15</v>
      </c>
      <c r="R259" s="581" t="str">
        <f>IFERROR(VLOOKUP(CONCATENATE(D259,"'",C259),'Monthly Forex'!A:D,4,0),"-")</f>
        <v>-</v>
      </c>
      <c r="S259" s="587">
        <v>800.80080080080074</v>
      </c>
      <c r="T259" s="582" t="s">
        <v>15</v>
      </c>
      <c r="U259" s="583" t="s">
        <v>47</v>
      </c>
      <c r="V259" s="584" t="s">
        <v>49</v>
      </c>
      <c r="W259" s="585" t="s">
        <v>15</v>
      </c>
      <c r="X259" s="569" t="s">
        <v>4601</v>
      </c>
      <c r="Y259" s="570" t="s">
        <v>15</v>
      </c>
      <c r="Z259" s="571" t="s">
        <v>15</v>
      </c>
      <c r="AA259" s="557" t="s">
        <v>1856</v>
      </c>
      <c r="AB259" s="139">
        <f t="shared" si="62"/>
        <v>42902</v>
      </c>
      <c r="AC259" s="134">
        <f t="shared" si="50"/>
        <v>42887</v>
      </c>
      <c r="AD259" s="135" t="str">
        <f t="shared" si="51"/>
        <v>-</v>
      </c>
      <c r="AE259" s="136" t="str">
        <f t="shared" si="52"/>
        <v>-</v>
      </c>
      <c r="AF259" s="137" t="s">
        <v>4551</v>
      </c>
      <c r="AG259" s="140" t="str">
        <f t="shared" si="55"/>
        <v>1</v>
      </c>
      <c r="AH259" s="141" t="str">
        <f t="shared" si="56"/>
        <v>-</v>
      </c>
      <c r="AI259" s="211" t="s">
        <v>15</v>
      </c>
      <c r="AJ259" s="443" t="s">
        <v>4592</v>
      </c>
      <c r="AK259" s="478" t="str">
        <f t="shared" si="57"/>
        <v>-</v>
      </c>
      <c r="AL259" s="516" t="str">
        <f t="shared" si="58"/>
        <v>-</v>
      </c>
      <c r="AM259" s="432" t="str">
        <f>_xlfn.IFNA(VLOOKUP(O259,Dropdown!$B:$G,6,0),"-")</f>
        <v>PEZA</v>
      </c>
      <c r="AN259" s="433">
        <f>_xlfn.IFNA(VLOOKUP(O259,Dropdown!$B:$H,7,0),"-")</f>
        <v>0.12</v>
      </c>
      <c r="AO259" s="434" t="str">
        <f t="shared" si="59"/>
        <v>PHP</v>
      </c>
      <c r="AP259" s="435">
        <f t="shared" si="60"/>
        <v>800.80080080080074</v>
      </c>
      <c r="AQ259" s="436">
        <f t="shared" si="61"/>
        <v>896.89689689689692</v>
      </c>
      <c r="AR259" s="247"/>
      <c r="AS259" s="465" t="s">
        <v>15</v>
      </c>
      <c r="AT259" s="247"/>
      <c r="AU259" s="454" t="str">
        <f t="shared" si="53"/>
        <v>-</v>
      </c>
    </row>
    <row r="260" spans="1:47" s="30" customFormat="1">
      <c r="A260" s="556">
        <v>257</v>
      </c>
      <c r="B260" s="557" t="s">
        <v>644</v>
      </c>
      <c r="C260" s="558" t="str">
        <f t="shared" ref="C260:C323" si="63">TEXT(E260,"yyyy")</f>
        <v>2017</v>
      </c>
      <c r="D260" s="558" t="str">
        <f t="shared" ref="D260:D323" si="64">TEXT(E260,"mmm")</f>
        <v>May</v>
      </c>
      <c r="E260" s="586">
        <v>42873</v>
      </c>
      <c r="F260" s="557">
        <v>98824</v>
      </c>
      <c r="G260" s="557">
        <v>32096</v>
      </c>
      <c r="H260" s="557">
        <v>72631</v>
      </c>
      <c r="I260" s="557" t="s">
        <v>656</v>
      </c>
      <c r="J260" s="577" t="s">
        <v>15</v>
      </c>
      <c r="K260" s="578" t="str">
        <f t="shared" si="54"/>
        <v>2.3 X P6 W500 UPPER DIE</v>
      </c>
      <c r="L260" s="578" t="s">
        <v>15</v>
      </c>
      <c r="M260" s="578" t="s">
        <v>670</v>
      </c>
      <c r="N260" s="579" t="s">
        <v>15</v>
      </c>
      <c r="O260" s="578" t="s">
        <v>39</v>
      </c>
      <c r="P260" s="557" t="s">
        <v>15</v>
      </c>
      <c r="Q260" s="557" t="s">
        <v>15</v>
      </c>
      <c r="R260" s="581" t="str">
        <f>IFERROR(VLOOKUP(CONCATENATE(D260,"'",C260),'Monthly Forex'!A:D,4,0),"-")</f>
        <v>-</v>
      </c>
      <c r="S260" s="564" t="s">
        <v>15</v>
      </c>
      <c r="T260" s="582">
        <v>760</v>
      </c>
      <c r="U260" s="583" t="s">
        <v>47</v>
      </c>
      <c r="V260" s="584" t="s">
        <v>49</v>
      </c>
      <c r="W260" s="585" t="s">
        <v>15</v>
      </c>
      <c r="X260" s="569" t="s">
        <v>4599</v>
      </c>
      <c r="Y260" s="570" t="s">
        <v>15</v>
      </c>
      <c r="Z260" s="571" t="s">
        <v>15</v>
      </c>
      <c r="AA260" s="557" t="s">
        <v>1856</v>
      </c>
      <c r="AB260" s="139">
        <f t="shared" si="62"/>
        <v>42903</v>
      </c>
      <c r="AC260" s="134">
        <f t="shared" ref="AC260:AC323" si="65">IFERROR(IF(AB260="-","-",(AB260-DAY(AB260)+1)),"")</f>
        <v>42887</v>
      </c>
      <c r="AD260" s="135" t="str">
        <f t="shared" ref="AD260:AD323" si="66">IFERROR(IF(AF260="O","-",AB260+60),"-")</f>
        <v>-</v>
      </c>
      <c r="AE260" s="136" t="str">
        <f t="shared" ref="AE260:AE323" si="67">IFERROR(IF(AD260="-","-",(AD260-DAY(AD260)+1)),"")</f>
        <v>-</v>
      </c>
      <c r="AF260" s="137" t="s">
        <v>4551</v>
      </c>
      <c r="AG260" s="140" t="str">
        <f t="shared" si="55"/>
        <v>1</v>
      </c>
      <c r="AH260" s="141" t="str">
        <f t="shared" si="56"/>
        <v>-</v>
      </c>
      <c r="AI260" s="211" t="s">
        <v>15</v>
      </c>
      <c r="AJ260" s="443" t="s">
        <v>4592</v>
      </c>
      <c r="AK260" s="478" t="str">
        <f t="shared" si="57"/>
        <v>-</v>
      </c>
      <c r="AL260" s="516" t="str">
        <f t="shared" si="58"/>
        <v>-</v>
      </c>
      <c r="AM260" s="432" t="str">
        <f>_xlfn.IFNA(VLOOKUP(O260,Dropdown!$B:$G,6,0),"-")</f>
        <v>PEZA</v>
      </c>
      <c r="AN260" s="433">
        <f>_xlfn.IFNA(VLOOKUP(O260,Dropdown!$B:$H,7,0),"-")</f>
        <v>0.12</v>
      </c>
      <c r="AO260" s="434" t="str">
        <f t="shared" si="59"/>
        <v>USD</v>
      </c>
      <c r="AP260" s="435">
        <f t="shared" si="60"/>
        <v>760</v>
      </c>
      <c r="AQ260" s="436">
        <f t="shared" si="61"/>
        <v>851.2</v>
      </c>
      <c r="AR260" s="247"/>
      <c r="AS260" s="465" t="s">
        <v>15</v>
      </c>
      <c r="AT260" s="247"/>
      <c r="AU260" s="454" t="str">
        <f t="shared" ref="AU260:AU323" si="68">IFERROR(IF(AJ260="Collected",AI260-E260," "),"-")</f>
        <v>-</v>
      </c>
    </row>
    <row r="261" spans="1:47" s="30" customFormat="1">
      <c r="A261" s="556">
        <v>258</v>
      </c>
      <c r="B261" s="557" t="s">
        <v>645</v>
      </c>
      <c r="C261" s="558" t="str">
        <f t="shared" si="63"/>
        <v>2017</v>
      </c>
      <c r="D261" s="558" t="str">
        <f t="shared" si="64"/>
        <v>May</v>
      </c>
      <c r="E261" s="586">
        <v>42881</v>
      </c>
      <c r="F261" s="557">
        <v>98825</v>
      </c>
      <c r="G261" s="557">
        <v>32098</v>
      </c>
      <c r="H261" s="557">
        <v>72837</v>
      </c>
      <c r="I261" s="557" t="s">
        <v>658</v>
      </c>
      <c r="J261" s="577" t="s">
        <v>15</v>
      </c>
      <c r="K261" s="578" t="str">
        <f t="shared" ref="K261:K324" si="69">IF(L261="-",M261,CONCATENATE(L261," | ",M261))</f>
        <v>23-4603911-2 #2233 PLATE</v>
      </c>
      <c r="L261" s="578" t="s">
        <v>15</v>
      </c>
      <c r="M261" s="578" t="s">
        <v>671</v>
      </c>
      <c r="N261" s="579" t="s">
        <v>15</v>
      </c>
      <c r="O261" s="578" t="s">
        <v>38</v>
      </c>
      <c r="P261" s="557" t="s">
        <v>15</v>
      </c>
      <c r="Q261" s="557" t="s">
        <v>15</v>
      </c>
      <c r="R261" s="581" t="str">
        <f>IFERROR(VLOOKUP(CONCATENATE(D261,"'",C261),'Monthly Forex'!A:D,4,0),"-")</f>
        <v>-</v>
      </c>
      <c r="S261" s="564" t="s">
        <v>15</v>
      </c>
      <c r="T261" s="582">
        <v>340</v>
      </c>
      <c r="U261" s="583" t="s">
        <v>47</v>
      </c>
      <c r="V261" s="584" t="s">
        <v>49</v>
      </c>
      <c r="W261" s="585" t="s">
        <v>15</v>
      </c>
      <c r="X261" s="569" t="s">
        <v>15</v>
      </c>
      <c r="Y261" s="570" t="s">
        <v>15</v>
      </c>
      <c r="Z261" s="571" t="s">
        <v>15</v>
      </c>
      <c r="AA261" s="557" t="s">
        <v>1856</v>
      </c>
      <c r="AB261" s="139">
        <f t="shared" si="62"/>
        <v>42911</v>
      </c>
      <c r="AC261" s="134">
        <f t="shared" si="65"/>
        <v>42887</v>
      </c>
      <c r="AD261" s="135" t="str">
        <f t="shared" si="66"/>
        <v>-</v>
      </c>
      <c r="AE261" s="136" t="str">
        <f t="shared" si="67"/>
        <v>-</v>
      </c>
      <c r="AF261" s="137" t="s">
        <v>4551</v>
      </c>
      <c r="AG261" s="140" t="str">
        <f t="shared" ref="AG261:AG324" si="70">IF(F261=F260,"-","1")</f>
        <v>1</v>
      </c>
      <c r="AH261" s="141" t="str">
        <f t="shared" ref="AH261:AH324" si="71">IFERROR(IF(AF261="-","-",IF(AF261="O","-",$AK$1-E261)),"-")</f>
        <v>-</v>
      </c>
      <c r="AI261" s="211" t="s">
        <v>15</v>
      </c>
      <c r="AJ261" s="443" t="s">
        <v>4592</v>
      </c>
      <c r="AK261" s="478" t="str">
        <f t="shared" ref="AK261:AK324" si="72">IFERROR(IF(AF261="O",$AB261-$AI261,""),"-")</f>
        <v>-</v>
      </c>
      <c r="AL261" s="516" t="str">
        <f t="shared" ref="AL261:AL324" si="73">IFERROR(AI261-DAY(AI261)+1,"-")</f>
        <v>-</v>
      </c>
      <c r="AM261" s="432" t="str">
        <f>_xlfn.IFNA(VLOOKUP(O261,Dropdown!$B:$G,6,0),"-")</f>
        <v>PEZA</v>
      </c>
      <c r="AN261" s="433">
        <f>_xlfn.IFNA(VLOOKUP(O261,Dropdown!$B:$H,7,0),"-")</f>
        <v>0.12</v>
      </c>
      <c r="AO261" s="434" t="str">
        <f t="shared" ref="AO261:AO324" si="74">_xlfn.IFNA(IF(S261="-","USD","PHP"),"-")</f>
        <v>USD</v>
      </c>
      <c r="AP261" s="435">
        <f t="shared" ref="AP261:AP324" si="75">IF(AO261="USD",T261,S261)</f>
        <v>340</v>
      </c>
      <c r="AQ261" s="436">
        <f t="shared" ref="AQ261:AQ324" si="76">IFERROR(IF(AN261="-",AP261,AP261*1.12),"-")</f>
        <v>380.8</v>
      </c>
      <c r="AR261" s="247"/>
      <c r="AS261" s="465" t="s">
        <v>15</v>
      </c>
      <c r="AT261" s="247"/>
      <c r="AU261" s="454" t="str">
        <f t="shared" si="68"/>
        <v>-</v>
      </c>
    </row>
    <row r="262" spans="1:47" s="30" customFormat="1">
      <c r="A262" s="556">
        <v>259</v>
      </c>
      <c r="B262" s="557" t="s">
        <v>679</v>
      </c>
      <c r="C262" s="558" t="str">
        <f t="shared" si="63"/>
        <v>2017</v>
      </c>
      <c r="D262" s="558" t="str">
        <f t="shared" si="64"/>
        <v>May</v>
      </c>
      <c r="E262" s="586">
        <v>42884</v>
      </c>
      <c r="F262" s="557" t="s">
        <v>681</v>
      </c>
      <c r="G262" s="557" t="s">
        <v>682</v>
      </c>
      <c r="H262" s="557">
        <v>72903</v>
      </c>
      <c r="I262" s="557" t="s">
        <v>682</v>
      </c>
      <c r="J262" s="577" t="s">
        <v>15</v>
      </c>
      <c r="K262" s="578" t="str">
        <f t="shared" si="69"/>
        <v>CANCELLED</v>
      </c>
      <c r="L262" s="578" t="s">
        <v>15</v>
      </c>
      <c r="M262" s="578" t="s">
        <v>248</v>
      </c>
      <c r="N262" s="579" t="s">
        <v>15</v>
      </c>
      <c r="O262" s="578" t="s">
        <v>46</v>
      </c>
      <c r="P262" s="557" t="s">
        <v>15</v>
      </c>
      <c r="Q262" s="557" t="s">
        <v>15</v>
      </c>
      <c r="R262" s="581" t="str">
        <f>IFERROR(VLOOKUP(CONCATENATE(D262,"'",C262),'Monthly Forex'!A:D,4,0),"-")</f>
        <v>-</v>
      </c>
      <c r="S262" s="564" t="s">
        <v>15</v>
      </c>
      <c r="T262" s="582" t="s">
        <v>15</v>
      </c>
      <c r="U262" s="583" t="s">
        <v>47</v>
      </c>
      <c r="V262" s="584" t="s">
        <v>49</v>
      </c>
      <c r="W262" s="585" t="s">
        <v>15</v>
      </c>
      <c r="X262" s="569" t="s">
        <v>15</v>
      </c>
      <c r="Y262" s="570" t="s">
        <v>15</v>
      </c>
      <c r="Z262" s="571" t="s">
        <v>15</v>
      </c>
      <c r="AA262" s="557" t="s">
        <v>1856</v>
      </c>
      <c r="AB262" s="139">
        <f t="shared" si="62"/>
        <v>42914</v>
      </c>
      <c r="AC262" s="134">
        <f t="shared" si="65"/>
        <v>42887</v>
      </c>
      <c r="AD262" s="135" t="str">
        <f t="shared" si="66"/>
        <v>-</v>
      </c>
      <c r="AE262" s="136" t="str">
        <f t="shared" si="67"/>
        <v>-</v>
      </c>
      <c r="AF262" s="137" t="s">
        <v>4551</v>
      </c>
      <c r="AG262" s="140" t="str">
        <f t="shared" si="70"/>
        <v>1</v>
      </c>
      <c r="AH262" s="141" t="str">
        <f t="shared" si="71"/>
        <v>-</v>
      </c>
      <c r="AI262" s="211" t="s">
        <v>15</v>
      </c>
      <c r="AJ262" s="443" t="s">
        <v>4592</v>
      </c>
      <c r="AK262" s="478" t="str">
        <f t="shared" si="72"/>
        <v>-</v>
      </c>
      <c r="AL262" s="516" t="str">
        <f t="shared" si="73"/>
        <v>-</v>
      </c>
      <c r="AM262" s="432" t="str">
        <f>_xlfn.IFNA(VLOOKUP(O262,Dropdown!$B:$G,6,0),"-")</f>
        <v>PEZA</v>
      </c>
      <c r="AN262" s="433">
        <f>_xlfn.IFNA(VLOOKUP(O262,Dropdown!$B:$H,7,0),"-")</f>
        <v>0.12</v>
      </c>
      <c r="AO262" s="434" t="str">
        <f t="shared" si="74"/>
        <v>USD</v>
      </c>
      <c r="AP262" s="435" t="str">
        <f t="shared" si="75"/>
        <v>-</v>
      </c>
      <c r="AQ262" s="438" t="str">
        <f t="shared" si="76"/>
        <v>-</v>
      </c>
      <c r="AR262" s="452"/>
      <c r="AS262" s="465" t="s">
        <v>15</v>
      </c>
      <c r="AT262" s="452"/>
      <c r="AU262" s="454" t="str">
        <f t="shared" si="68"/>
        <v>-</v>
      </c>
    </row>
    <row r="263" spans="1:47" s="30" customFormat="1">
      <c r="A263" s="556">
        <v>260</v>
      </c>
      <c r="B263" s="557" t="s">
        <v>680</v>
      </c>
      <c r="C263" s="558" t="str">
        <f t="shared" si="63"/>
        <v>2017</v>
      </c>
      <c r="D263" s="558" t="str">
        <f t="shared" si="64"/>
        <v>May</v>
      </c>
      <c r="E263" s="586">
        <v>42884</v>
      </c>
      <c r="F263" s="557" t="s">
        <v>681</v>
      </c>
      <c r="G263" s="557" t="s">
        <v>682</v>
      </c>
      <c r="H263" s="557">
        <v>72903</v>
      </c>
      <c r="I263" s="557" t="s">
        <v>682</v>
      </c>
      <c r="J263" s="577" t="s">
        <v>15</v>
      </c>
      <c r="K263" s="578" t="str">
        <f t="shared" si="69"/>
        <v>CANCELLED</v>
      </c>
      <c r="L263" s="578" t="s">
        <v>15</v>
      </c>
      <c r="M263" s="578" t="s">
        <v>248</v>
      </c>
      <c r="N263" s="579" t="s">
        <v>15</v>
      </c>
      <c r="O263" s="578" t="s">
        <v>46</v>
      </c>
      <c r="P263" s="557" t="s">
        <v>15</v>
      </c>
      <c r="Q263" s="557" t="s">
        <v>15</v>
      </c>
      <c r="R263" s="581" t="str">
        <f>IFERROR(VLOOKUP(CONCATENATE(D263,"'",C263),'Monthly Forex'!A:D,4,0),"-")</f>
        <v>-</v>
      </c>
      <c r="S263" s="564" t="s">
        <v>15</v>
      </c>
      <c r="T263" s="582" t="s">
        <v>15</v>
      </c>
      <c r="U263" s="583" t="s">
        <v>47</v>
      </c>
      <c r="V263" s="584" t="s">
        <v>49</v>
      </c>
      <c r="W263" s="585" t="s">
        <v>15</v>
      </c>
      <c r="X263" s="569" t="s">
        <v>15</v>
      </c>
      <c r="Y263" s="570" t="s">
        <v>15</v>
      </c>
      <c r="Z263" s="571" t="s">
        <v>15</v>
      </c>
      <c r="AA263" s="557" t="s">
        <v>1856</v>
      </c>
      <c r="AB263" s="139">
        <f t="shared" si="62"/>
        <v>42914</v>
      </c>
      <c r="AC263" s="134">
        <f t="shared" si="65"/>
        <v>42887</v>
      </c>
      <c r="AD263" s="135" t="str">
        <f t="shared" si="66"/>
        <v>-</v>
      </c>
      <c r="AE263" s="136" t="str">
        <f t="shared" si="67"/>
        <v>-</v>
      </c>
      <c r="AF263" s="137" t="s">
        <v>4551</v>
      </c>
      <c r="AG263" s="140" t="str">
        <f t="shared" si="70"/>
        <v>-</v>
      </c>
      <c r="AH263" s="141" t="str">
        <f t="shared" si="71"/>
        <v>-</v>
      </c>
      <c r="AI263" s="211" t="s">
        <v>15</v>
      </c>
      <c r="AJ263" s="443" t="s">
        <v>4592</v>
      </c>
      <c r="AK263" s="478" t="str">
        <f t="shared" si="72"/>
        <v>-</v>
      </c>
      <c r="AL263" s="516" t="str">
        <f t="shared" si="73"/>
        <v>-</v>
      </c>
      <c r="AM263" s="432" t="str">
        <f>_xlfn.IFNA(VLOOKUP(O263,Dropdown!$B:$G,6,0),"-")</f>
        <v>PEZA</v>
      </c>
      <c r="AN263" s="433">
        <f>_xlfn.IFNA(VLOOKUP(O263,Dropdown!$B:$H,7,0),"-")</f>
        <v>0.12</v>
      </c>
      <c r="AO263" s="434" t="str">
        <f t="shared" si="74"/>
        <v>USD</v>
      </c>
      <c r="AP263" s="435" t="str">
        <f t="shared" si="75"/>
        <v>-</v>
      </c>
      <c r="AQ263" s="438" t="str">
        <f t="shared" si="76"/>
        <v>-</v>
      </c>
      <c r="AR263" s="452"/>
      <c r="AS263" s="465" t="s">
        <v>15</v>
      </c>
      <c r="AT263" s="452"/>
      <c r="AU263" s="454" t="str">
        <f t="shared" si="68"/>
        <v>-</v>
      </c>
    </row>
    <row r="264" spans="1:47" s="30" customFormat="1">
      <c r="A264" s="556">
        <v>261</v>
      </c>
      <c r="B264" s="557" t="s">
        <v>651</v>
      </c>
      <c r="C264" s="558" t="str">
        <f t="shared" si="63"/>
        <v>2017</v>
      </c>
      <c r="D264" s="558" t="str">
        <f t="shared" si="64"/>
        <v>May</v>
      </c>
      <c r="E264" s="586">
        <v>42885</v>
      </c>
      <c r="F264" s="557">
        <v>98826</v>
      </c>
      <c r="G264" s="557">
        <v>0</v>
      </c>
      <c r="H264" s="557">
        <v>72927</v>
      </c>
      <c r="I264" s="557" t="s">
        <v>660</v>
      </c>
      <c r="J264" s="577" t="s">
        <v>15</v>
      </c>
      <c r="K264" s="578" t="str">
        <f t="shared" si="69"/>
        <v>KSW FUEL TANK I BURRING DIE</v>
      </c>
      <c r="L264" s="578" t="s">
        <v>15</v>
      </c>
      <c r="M264" s="578" t="s">
        <v>674</v>
      </c>
      <c r="N264" s="579" t="s">
        <v>15</v>
      </c>
      <c r="O264" s="578" t="s">
        <v>678</v>
      </c>
      <c r="P264" s="557" t="s">
        <v>15</v>
      </c>
      <c r="Q264" s="557" t="s">
        <v>15</v>
      </c>
      <c r="R264" s="581" t="str">
        <f>IFERROR(VLOOKUP(CONCATENATE(D264,"'",C264),'Monthly Forex'!A:D,4,0),"-")</f>
        <v>-</v>
      </c>
      <c r="S264" s="587">
        <v>141000</v>
      </c>
      <c r="T264" s="582" t="s">
        <v>15</v>
      </c>
      <c r="U264" s="583" t="s">
        <v>47</v>
      </c>
      <c r="V264" s="584" t="s">
        <v>49</v>
      </c>
      <c r="W264" s="585" t="s">
        <v>15</v>
      </c>
      <c r="X264" s="569" t="s">
        <v>15</v>
      </c>
      <c r="Y264" s="570" t="s">
        <v>15</v>
      </c>
      <c r="Z264" s="571" t="s">
        <v>15</v>
      </c>
      <c r="AA264" s="557" t="s">
        <v>1856</v>
      </c>
      <c r="AB264" s="139">
        <f t="shared" si="62"/>
        <v>42915</v>
      </c>
      <c r="AC264" s="134">
        <f t="shared" si="65"/>
        <v>42887</v>
      </c>
      <c r="AD264" s="135" t="str">
        <f t="shared" si="66"/>
        <v>-</v>
      </c>
      <c r="AE264" s="136" t="str">
        <f t="shared" si="67"/>
        <v>-</v>
      </c>
      <c r="AF264" s="137" t="s">
        <v>4551</v>
      </c>
      <c r="AG264" s="140" t="str">
        <f t="shared" si="70"/>
        <v>1</v>
      </c>
      <c r="AH264" s="141" t="str">
        <f t="shared" si="71"/>
        <v>-</v>
      </c>
      <c r="AI264" s="211" t="s">
        <v>15</v>
      </c>
      <c r="AJ264" s="443" t="s">
        <v>4592</v>
      </c>
      <c r="AK264" s="478" t="str">
        <f t="shared" si="72"/>
        <v>-</v>
      </c>
      <c r="AL264" s="516" t="str">
        <f t="shared" si="73"/>
        <v>-</v>
      </c>
      <c r="AM264" s="432" t="str">
        <f>_xlfn.IFNA(VLOOKUP(O264,Dropdown!$B:$G,6,0),"-")</f>
        <v>PEZA</v>
      </c>
      <c r="AN264" s="433">
        <f>_xlfn.IFNA(VLOOKUP(O264,Dropdown!$B:$H,7,0),"-")</f>
        <v>0.12</v>
      </c>
      <c r="AO264" s="434" t="str">
        <f t="shared" si="74"/>
        <v>PHP</v>
      </c>
      <c r="AP264" s="435">
        <f t="shared" si="75"/>
        <v>141000</v>
      </c>
      <c r="AQ264" s="436">
        <f t="shared" si="76"/>
        <v>157920.00000000003</v>
      </c>
      <c r="AR264" s="247"/>
      <c r="AS264" s="465" t="s">
        <v>15</v>
      </c>
      <c r="AT264" s="247"/>
      <c r="AU264" s="454" t="str">
        <f t="shared" si="68"/>
        <v>-</v>
      </c>
    </row>
    <row r="265" spans="1:47" s="30" customFormat="1">
      <c r="A265" s="556">
        <v>262</v>
      </c>
      <c r="B265" s="557" t="s">
        <v>651</v>
      </c>
      <c r="C265" s="558" t="str">
        <f t="shared" si="63"/>
        <v>2017</v>
      </c>
      <c r="D265" s="558" t="str">
        <f t="shared" si="64"/>
        <v>May</v>
      </c>
      <c r="E265" s="586">
        <v>42885</v>
      </c>
      <c r="F265" s="557">
        <v>98829</v>
      </c>
      <c r="G265" s="557">
        <v>32099</v>
      </c>
      <c r="H265" s="557">
        <v>72928</v>
      </c>
      <c r="I265" s="557" t="s">
        <v>661</v>
      </c>
      <c r="J265" s="577" t="s">
        <v>15</v>
      </c>
      <c r="K265" s="578" t="str">
        <f t="shared" si="69"/>
        <v>KSW FUEL TANK I BURRING DIE</v>
      </c>
      <c r="L265" s="578" t="s">
        <v>15</v>
      </c>
      <c r="M265" s="578" t="s">
        <v>674</v>
      </c>
      <c r="N265" s="579" t="s">
        <v>15</v>
      </c>
      <c r="O265" s="578" t="s">
        <v>678</v>
      </c>
      <c r="P265" s="557" t="s">
        <v>15</v>
      </c>
      <c r="Q265" s="557" t="s">
        <v>15</v>
      </c>
      <c r="R265" s="581" t="str">
        <f>IFERROR(VLOOKUP(CONCATENATE(D265,"'",C265),'Monthly Forex'!A:D,4,0),"-")</f>
        <v>-</v>
      </c>
      <c r="S265" s="587">
        <v>282000</v>
      </c>
      <c r="T265" s="582" t="s">
        <v>15</v>
      </c>
      <c r="U265" s="583" t="s">
        <v>47</v>
      </c>
      <c r="V265" s="584" t="s">
        <v>49</v>
      </c>
      <c r="W265" s="585" t="s">
        <v>15</v>
      </c>
      <c r="X265" s="569" t="s">
        <v>15</v>
      </c>
      <c r="Y265" s="570" t="s">
        <v>15</v>
      </c>
      <c r="Z265" s="571" t="s">
        <v>15</v>
      </c>
      <c r="AA265" s="557" t="s">
        <v>1856</v>
      </c>
      <c r="AB265" s="139">
        <f t="shared" si="62"/>
        <v>42915</v>
      </c>
      <c r="AC265" s="134">
        <f t="shared" si="65"/>
        <v>42887</v>
      </c>
      <c r="AD265" s="135" t="str">
        <f t="shared" si="66"/>
        <v>-</v>
      </c>
      <c r="AE265" s="136" t="str">
        <f t="shared" si="67"/>
        <v>-</v>
      </c>
      <c r="AF265" s="137" t="s">
        <v>4551</v>
      </c>
      <c r="AG265" s="140" t="str">
        <f t="shared" si="70"/>
        <v>1</v>
      </c>
      <c r="AH265" s="141" t="str">
        <f t="shared" si="71"/>
        <v>-</v>
      </c>
      <c r="AI265" s="211" t="s">
        <v>15</v>
      </c>
      <c r="AJ265" s="443" t="s">
        <v>4592</v>
      </c>
      <c r="AK265" s="478" t="str">
        <f t="shared" si="72"/>
        <v>-</v>
      </c>
      <c r="AL265" s="516" t="str">
        <f t="shared" si="73"/>
        <v>-</v>
      </c>
      <c r="AM265" s="432" t="str">
        <f>_xlfn.IFNA(VLOOKUP(O265,Dropdown!$B:$G,6,0),"-")</f>
        <v>PEZA</v>
      </c>
      <c r="AN265" s="433">
        <f>_xlfn.IFNA(VLOOKUP(O265,Dropdown!$B:$H,7,0),"-")</f>
        <v>0.12</v>
      </c>
      <c r="AO265" s="434" t="str">
        <f t="shared" si="74"/>
        <v>PHP</v>
      </c>
      <c r="AP265" s="435">
        <f t="shared" si="75"/>
        <v>282000</v>
      </c>
      <c r="AQ265" s="436">
        <f t="shared" si="76"/>
        <v>315840.00000000006</v>
      </c>
      <c r="AR265" s="247"/>
      <c r="AS265" s="465" t="s">
        <v>15</v>
      </c>
      <c r="AT265" s="247"/>
      <c r="AU265" s="454" t="str">
        <f t="shared" si="68"/>
        <v>-</v>
      </c>
    </row>
    <row r="266" spans="1:47" s="30" customFormat="1">
      <c r="A266" s="556">
        <v>263</v>
      </c>
      <c r="B266" s="557" t="s">
        <v>646</v>
      </c>
      <c r="C266" s="558" t="str">
        <f t="shared" si="63"/>
        <v>2017</v>
      </c>
      <c r="D266" s="558" t="str">
        <f t="shared" si="64"/>
        <v>May</v>
      </c>
      <c r="E266" s="586">
        <v>42885</v>
      </c>
      <c r="F266" s="557">
        <v>98827</v>
      </c>
      <c r="G266" s="557">
        <v>33301</v>
      </c>
      <c r="H266" s="557">
        <v>72907</v>
      </c>
      <c r="I266" s="557" t="s">
        <v>659</v>
      </c>
      <c r="J266" s="577" t="s">
        <v>15</v>
      </c>
      <c r="K266" s="578" t="str">
        <f t="shared" si="69"/>
        <v xml:space="preserve">55329-0D510 #1. BLANK </v>
      </c>
      <c r="L266" s="578" t="s">
        <v>15</v>
      </c>
      <c r="M266" s="578" t="s">
        <v>672</v>
      </c>
      <c r="N266" s="579" t="s">
        <v>15</v>
      </c>
      <c r="O266" s="578" t="s">
        <v>46</v>
      </c>
      <c r="P266" s="557" t="s">
        <v>15</v>
      </c>
      <c r="Q266" s="557" t="s">
        <v>15</v>
      </c>
      <c r="R266" s="581" t="str">
        <f>IFERROR(VLOOKUP(CONCATENATE(D266,"'",C266),'Monthly Forex'!A:D,4,0),"-")</f>
        <v>-</v>
      </c>
      <c r="S266" s="564" t="s">
        <v>15</v>
      </c>
      <c r="T266" s="582">
        <v>3660</v>
      </c>
      <c r="U266" s="583" t="s">
        <v>47</v>
      </c>
      <c r="V266" s="584" t="s">
        <v>49</v>
      </c>
      <c r="W266" s="585" t="s">
        <v>15</v>
      </c>
      <c r="X266" s="569" t="s">
        <v>15</v>
      </c>
      <c r="Y266" s="570" t="s">
        <v>15</v>
      </c>
      <c r="Z266" s="571" t="s">
        <v>15</v>
      </c>
      <c r="AA266" s="557" t="s">
        <v>1856</v>
      </c>
      <c r="AB266" s="139">
        <f t="shared" si="62"/>
        <v>42915</v>
      </c>
      <c r="AC266" s="134">
        <f t="shared" si="65"/>
        <v>42887</v>
      </c>
      <c r="AD266" s="135" t="str">
        <f t="shared" si="66"/>
        <v>-</v>
      </c>
      <c r="AE266" s="136" t="str">
        <f t="shared" si="67"/>
        <v>-</v>
      </c>
      <c r="AF266" s="137" t="s">
        <v>4551</v>
      </c>
      <c r="AG266" s="140" t="str">
        <f t="shared" si="70"/>
        <v>1</v>
      </c>
      <c r="AH266" s="141" t="str">
        <f t="shared" si="71"/>
        <v>-</v>
      </c>
      <c r="AI266" s="211" t="s">
        <v>15</v>
      </c>
      <c r="AJ266" s="443" t="s">
        <v>4592</v>
      </c>
      <c r="AK266" s="478" t="str">
        <f t="shared" si="72"/>
        <v>-</v>
      </c>
      <c r="AL266" s="516" t="str">
        <f t="shared" si="73"/>
        <v>-</v>
      </c>
      <c r="AM266" s="432" t="str">
        <f>_xlfn.IFNA(VLOOKUP(O266,Dropdown!$B:$G,6,0),"-")</f>
        <v>PEZA</v>
      </c>
      <c r="AN266" s="433">
        <f>_xlfn.IFNA(VLOOKUP(O266,Dropdown!$B:$H,7,0),"-")</f>
        <v>0.12</v>
      </c>
      <c r="AO266" s="434" t="str">
        <f t="shared" si="74"/>
        <v>USD</v>
      </c>
      <c r="AP266" s="435">
        <f t="shared" si="75"/>
        <v>3660</v>
      </c>
      <c r="AQ266" s="436">
        <f t="shared" si="76"/>
        <v>4099.2000000000007</v>
      </c>
      <c r="AR266" s="247"/>
      <c r="AS266" s="465" t="s">
        <v>15</v>
      </c>
      <c r="AT266" s="247"/>
      <c r="AU266" s="454" t="str">
        <f t="shared" si="68"/>
        <v>-</v>
      </c>
    </row>
    <row r="267" spans="1:47" s="30" customFormat="1">
      <c r="A267" s="556">
        <v>264</v>
      </c>
      <c r="B267" s="557" t="s">
        <v>647</v>
      </c>
      <c r="C267" s="558" t="str">
        <f t="shared" si="63"/>
        <v>2017</v>
      </c>
      <c r="D267" s="558" t="str">
        <f t="shared" si="64"/>
        <v>May</v>
      </c>
      <c r="E267" s="586">
        <v>42885</v>
      </c>
      <c r="F267" s="557">
        <v>98827</v>
      </c>
      <c r="G267" s="557">
        <v>33301</v>
      </c>
      <c r="H267" s="557">
        <v>72907</v>
      </c>
      <c r="I267" s="557" t="s">
        <v>659</v>
      </c>
      <c r="J267" s="577" t="s">
        <v>15</v>
      </c>
      <c r="K267" s="578" t="str">
        <f t="shared" si="69"/>
        <v xml:space="preserve">55329-0D510 #2. BEND </v>
      </c>
      <c r="L267" s="578" t="s">
        <v>15</v>
      </c>
      <c r="M267" s="578" t="s">
        <v>18</v>
      </c>
      <c r="N267" s="579" t="s">
        <v>15</v>
      </c>
      <c r="O267" s="578" t="s">
        <v>46</v>
      </c>
      <c r="P267" s="557" t="s">
        <v>15</v>
      </c>
      <c r="Q267" s="557" t="s">
        <v>15</v>
      </c>
      <c r="R267" s="581" t="str">
        <f>IFERROR(VLOOKUP(CONCATENATE(D267,"'",C267),'Monthly Forex'!A:D,4,0),"-")</f>
        <v>-</v>
      </c>
      <c r="S267" s="564" t="s">
        <v>15</v>
      </c>
      <c r="T267" s="582">
        <v>11875</v>
      </c>
      <c r="U267" s="583" t="s">
        <v>47</v>
      </c>
      <c r="V267" s="584" t="s">
        <v>49</v>
      </c>
      <c r="W267" s="585" t="s">
        <v>15</v>
      </c>
      <c r="X267" s="569" t="s">
        <v>15</v>
      </c>
      <c r="Y267" s="570" t="s">
        <v>15</v>
      </c>
      <c r="Z267" s="571" t="s">
        <v>15</v>
      </c>
      <c r="AA267" s="557" t="s">
        <v>1856</v>
      </c>
      <c r="AB267" s="139">
        <f t="shared" si="62"/>
        <v>42915</v>
      </c>
      <c r="AC267" s="134">
        <f t="shared" si="65"/>
        <v>42887</v>
      </c>
      <c r="AD267" s="135" t="str">
        <f t="shared" si="66"/>
        <v>-</v>
      </c>
      <c r="AE267" s="136" t="str">
        <f t="shared" si="67"/>
        <v>-</v>
      </c>
      <c r="AF267" s="137" t="s">
        <v>4551</v>
      </c>
      <c r="AG267" s="140" t="str">
        <f t="shared" si="70"/>
        <v>-</v>
      </c>
      <c r="AH267" s="141" t="str">
        <f t="shared" si="71"/>
        <v>-</v>
      </c>
      <c r="AI267" s="211" t="s">
        <v>15</v>
      </c>
      <c r="AJ267" s="443" t="s">
        <v>4592</v>
      </c>
      <c r="AK267" s="478" t="str">
        <f t="shared" si="72"/>
        <v>-</v>
      </c>
      <c r="AL267" s="516" t="str">
        <f t="shared" si="73"/>
        <v>-</v>
      </c>
      <c r="AM267" s="432" t="str">
        <f>_xlfn.IFNA(VLOOKUP(O267,Dropdown!$B:$G,6,0),"-")</f>
        <v>PEZA</v>
      </c>
      <c r="AN267" s="433">
        <f>_xlfn.IFNA(VLOOKUP(O267,Dropdown!$B:$H,7,0),"-")</f>
        <v>0.12</v>
      </c>
      <c r="AO267" s="434" t="str">
        <f t="shared" si="74"/>
        <v>USD</v>
      </c>
      <c r="AP267" s="435">
        <f t="shared" si="75"/>
        <v>11875</v>
      </c>
      <c r="AQ267" s="436">
        <f t="shared" si="76"/>
        <v>13300.000000000002</v>
      </c>
      <c r="AR267" s="247"/>
      <c r="AS267" s="465" t="s">
        <v>15</v>
      </c>
      <c r="AT267" s="247"/>
      <c r="AU267" s="454" t="str">
        <f t="shared" si="68"/>
        <v>-</v>
      </c>
    </row>
    <row r="268" spans="1:47" s="30" customFormat="1">
      <c r="A268" s="556">
        <v>265</v>
      </c>
      <c r="B268" s="557" t="s">
        <v>648</v>
      </c>
      <c r="C268" s="558" t="str">
        <f t="shared" si="63"/>
        <v>2017</v>
      </c>
      <c r="D268" s="558" t="str">
        <f t="shared" si="64"/>
        <v>May</v>
      </c>
      <c r="E268" s="586">
        <v>42885</v>
      </c>
      <c r="F268" s="557">
        <v>98827</v>
      </c>
      <c r="G268" s="557">
        <v>33301</v>
      </c>
      <c r="H268" s="557">
        <v>72907</v>
      </c>
      <c r="I268" s="557" t="s">
        <v>659</v>
      </c>
      <c r="J268" s="577" t="s">
        <v>15</v>
      </c>
      <c r="K268" s="578" t="str">
        <f t="shared" si="69"/>
        <v>55329-0D510 #4. RESTRIKE</v>
      </c>
      <c r="L268" s="578" t="s">
        <v>15</v>
      </c>
      <c r="M268" s="578" t="s">
        <v>19</v>
      </c>
      <c r="N268" s="579" t="s">
        <v>15</v>
      </c>
      <c r="O268" s="578" t="s">
        <v>46</v>
      </c>
      <c r="P268" s="557" t="s">
        <v>15</v>
      </c>
      <c r="Q268" s="557" t="s">
        <v>15</v>
      </c>
      <c r="R268" s="581" t="str">
        <f>IFERROR(VLOOKUP(CONCATENATE(D268,"'",C268),'Monthly Forex'!A:D,4,0),"-")</f>
        <v>-</v>
      </c>
      <c r="S268" s="564" t="s">
        <v>15</v>
      </c>
      <c r="T268" s="582">
        <v>4987.5</v>
      </c>
      <c r="U268" s="583" t="s">
        <v>47</v>
      </c>
      <c r="V268" s="584" t="s">
        <v>49</v>
      </c>
      <c r="W268" s="585" t="s">
        <v>15</v>
      </c>
      <c r="X268" s="569" t="s">
        <v>15</v>
      </c>
      <c r="Y268" s="570" t="s">
        <v>15</v>
      </c>
      <c r="Z268" s="571" t="s">
        <v>15</v>
      </c>
      <c r="AA268" s="557" t="s">
        <v>1856</v>
      </c>
      <c r="AB268" s="139">
        <f t="shared" si="62"/>
        <v>42915</v>
      </c>
      <c r="AC268" s="134">
        <f t="shared" si="65"/>
        <v>42887</v>
      </c>
      <c r="AD268" s="135" t="str">
        <f t="shared" si="66"/>
        <v>-</v>
      </c>
      <c r="AE268" s="136" t="str">
        <f t="shared" si="67"/>
        <v>-</v>
      </c>
      <c r="AF268" s="137" t="s">
        <v>4551</v>
      </c>
      <c r="AG268" s="140" t="str">
        <f t="shared" si="70"/>
        <v>-</v>
      </c>
      <c r="AH268" s="141" t="str">
        <f t="shared" si="71"/>
        <v>-</v>
      </c>
      <c r="AI268" s="211" t="s">
        <v>15</v>
      </c>
      <c r="AJ268" s="443" t="s">
        <v>4592</v>
      </c>
      <c r="AK268" s="478" t="str">
        <f t="shared" si="72"/>
        <v>-</v>
      </c>
      <c r="AL268" s="516" t="str">
        <f t="shared" si="73"/>
        <v>-</v>
      </c>
      <c r="AM268" s="432" t="str">
        <f>_xlfn.IFNA(VLOOKUP(O268,Dropdown!$B:$G,6,0),"-")</f>
        <v>PEZA</v>
      </c>
      <c r="AN268" s="433">
        <f>_xlfn.IFNA(VLOOKUP(O268,Dropdown!$B:$H,7,0),"-")</f>
        <v>0.12</v>
      </c>
      <c r="AO268" s="434" t="str">
        <f t="shared" si="74"/>
        <v>USD</v>
      </c>
      <c r="AP268" s="435">
        <f t="shared" si="75"/>
        <v>4987.5</v>
      </c>
      <c r="AQ268" s="436">
        <f t="shared" si="76"/>
        <v>5586.0000000000009</v>
      </c>
      <c r="AR268" s="247"/>
      <c r="AS268" s="465" t="s">
        <v>15</v>
      </c>
      <c r="AT268" s="247"/>
      <c r="AU268" s="454" t="str">
        <f t="shared" si="68"/>
        <v>-</v>
      </c>
    </row>
    <row r="269" spans="1:47" s="30" customFormat="1">
      <c r="A269" s="556">
        <v>266</v>
      </c>
      <c r="B269" s="557" t="s">
        <v>649</v>
      </c>
      <c r="C269" s="558" t="str">
        <f t="shared" si="63"/>
        <v>2017</v>
      </c>
      <c r="D269" s="558" t="str">
        <f t="shared" si="64"/>
        <v>May</v>
      </c>
      <c r="E269" s="586">
        <v>42885</v>
      </c>
      <c r="F269" s="557">
        <v>98827</v>
      </c>
      <c r="G269" s="557">
        <v>33301</v>
      </c>
      <c r="H269" s="557">
        <v>72907</v>
      </c>
      <c r="I269" s="557" t="s">
        <v>659</v>
      </c>
      <c r="J269" s="577" t="s">
        <v>15</v>
      </c>
      <c r="K269" s="578" t="str">
        <f t="shared" si="69"/>
        <v>55329-0D510 #5. PIERCE-1</v>
      </c>
      <c r="L269" s="578" t="s">
        <v>15</v>
      </c>
      <c r="M269" s="578" t="s">
        <v>20</v>
      </c>
      <c r="N269" s="579" t="s">
        <v>15</v>
      </c>
      <c r="O269" s="578" t="s">
        <v>46</v>
      </c>
      <c r="P269" s="557" t="s">
        <v>15</v>
      </c>
      <c r="Q269" s="557" t="s">
        <v>15</v>
      </c>
      <c r="R269" s="581" t="str">
        <f>IFERROR(VLOOKUP(CONCATENATE(D269,"'",C269),'Monthly Forex'!A:D,4,0),"-")</f>
        <v>-</v>
      </c>
      <c r="S269" s="564" t="s">
        <v>15</v>
      </c>
      <c r="T269" s="582">
        <v>6650</v>
      </c>
      <c r="U269" s="583" t="s">
        <v>47</v>
      </c>
      <c r="V269" s="584" t="s">
        <v>49</v>
      </c>
      <c r="W269" s="585" t="s">
        <v>15</v>
      </c>
      <c r="X269" s="569" t="s">
        <v>15</v>
      </c>
      <c r="Y269" s="570" t="s">
        <v>15</v>
      </c>
      <c r="Z269" s="571" t="s">
        <v>15</v>
      </c>
      <c r="AA269" s="557" t="s">
        <v>1856</v>
      </c>
      <c r="AB269" s="139">
        <f t="shared" si="62"/>
        <v>42915</v>
      </c>
      <c r="AC269" s="134">
        <f t="shared" si="65"/>
        <v>42887</v>
      </c>
      <c r="AD269" s="135" t="str">
        <f t="shared" si="66"/>
        <v>-</v>
      </c>
      <c r="AE269" s="136" t="str">
        <f t="shared" si="67"/>
        <v>-</v>
      </c>
      <c r="AF269" s="137" t="s">
        <v>4551</v>
      </c>
      <c r="AG269" s="140" t="str">
        <f t="shared" si="70"/>
        <v>-</v>
      </c>
      <c r="AH269" s="141" t="str">
        <f t="shared" si="71"/>
        <v>-</v>
      </c>
      <c r="AI269" s="211" t="s">
        <v>15</v>
      </c>
      <c r="AJ269" s="443" t="s">
        <v>4592</v>
      </c>
      <c r="AK269" s="478" t="str">
        <f t="shared" si="72"/>
        <v>-</v>
      </c>
      <c r="AL269" s="516" t="str">
        <f t="shared" si="73"/>
        <v>-</v>
      </c>
      <c r="AM269" s="432" t="str">
        <f>_xlfn.IFNA(VLOOKUP(O269,Dropdown!$B:$G,6,0),"-")</f>
        <v>PEZA</v>
      </c>
      <c r="AN269" s="433">
        <f>_xlfn.IFNA(VLOOKUP(O269,Dropdown!$B:$H,7,0),"-")</f>
        <v>0.12</v>
      </c>
      <c r="AO269" s="434" t="str">
        <f t="shared" si="74"/>
        <v>USD</v>
      </c>
      <c r="AP269" s="435">
        <f t="shared" si="75"/>
        <v>6650</v>
      </c>
      <c r="AQ269" s="436">
        <f t="shared" si="76"/>
        <v>7448.0000000000009</v>
      </c>
      <c r="AR269" s="247"/>
      <c r="AS269" s="465" t="s">
        <v>15</v>
      </c>
      <c r="AT269" s="247"/>
      <c r="AU269" s="454" t="str">
        <f t="shared" si="68"/>
        <v>-</v>
      </c>
    </row>
    <row r="270" spans="1:47" s="30" customFormat="1">
      <c r="A270" s="556">
        <v>267</v>
      </c>
      <c r="B270" s="557" t="s">
        <v>650</v>
      </c>
      <c r="C270" s="558" t="str">
        <f t="shared" si="63"/>
        <v>2017</v>
      </c>
      <c r="D270" s="558" t="str">
        <f t="shared" si="64"/>
        <v>May</v>
      </c>
      <c r="E270" s="586">
        <v>42885</v>
      </c>
      <c r="F270" s="557">
        <v>98827</v>
      </c>
      <c r="G270" s="557">
        <v>33301</v>
      </c>
      <c r="H270" s="557">
        <v>72907</v>
      </c>
      <c r="I270" s="557" t="s">
        <v>659</v>
      </c>
      <c r="J270" s="577" t="s">
        <v>15</v>
      </c>
      <c r="K270" s="578" t="str">
        <f t="shared" si="69"/>
        <v xml:space="preserve">55329-0D510 #6.PIERCE-2 </v>
      </c>
      <c r="L270" s="578" t="s">
        <v>15</v>
      </c>
      <c r="M270" s="578" t="s">
        <v>673</v>
      </c>
      <c r="N270" s="579" t="s">
        <v>15</v>
      </c>
      <c r="O270" s="578" t="s">
        <v>46</v>
      </c>
      <c r="P270" s="557" t="s">
        <v>15</v>
      </c>
      <c r="Q270" s="557" t="s">
        <v>15</v>
      </c>
      <c r="R270" s="581" t="str">
        <f>IFERROR(VLOOKUP(CONCATENATE(D270,"'",C270),'Monthly Forex'!A:D,4,0),"-")</f>
        <v>-</v>
      </c>
      <c r="S270" s="564" t="s">
        <v>15</v>
      </c>
      <c r="T270" s="582">
        <v>3325</v>
      </c>
      <c r="U270" s="583" t="s">
        <v>47</v>
      </c>
      <c r="V270" s="584" t="s">
        <v>49</v>
      </c>
      <c r="W270" s="585" t="s">
        <v>15</v>
      </c>
      <c r="X270" s="569" t="s">
        <v>15</v>
      </c>
      <c r="Y270" s="570" t="s">
        <v>15</v>
      </c>
      <c r="Z270" s="571" t="s">
        <v>15</v>
      </c>
      <c r="AA270" s="557" t="s">
        <v>1856</v>
      </c>
      <c r="AB270" s="139">
        <f t="shared" si="62"/>
        <v>42915</v>
      </c>
      <c r="AC270" s="134">
        <f t="shared" si="65"/>
        <v>42887</v>
      </c>
      <c r="AD270" s="135" t="str">
        <f t="shared" si="66"/>
        <v>-</v>
      </c>
      <c r="AE270" s="136" t="str">
        <f t="shared" si="67"/>
        <v>-</v>
      </c>
      <c r="AF270" s="137" t="s">
        <v>4551</v>
      </c>
      <c r="AG270" s="140" t="str">
        <f t="shared" si="70"/>
        <v>-</v>
      </c>
      <c r="AH270" s="141" t="str">
        <f t="shared" si="71"/>
        <v>-</v>
      </c>
      <c r="AI270" s="211" t="s">
        <v>15</v>
      </c>
      <c r="AJ270" s="443" t="s">
        <v>4592</v>
      </c>
      <c r="AK270" s="478" t="str">
        <f t="shared" si="72"/>
        <v>-</v>
      </c>
      <c r="AL270" s="516" t="str">
        <f t="shared" si="73"/>
        <v>-</v>
      </c>
      <c r="AM270" s="432" t="str">
        <f>_xlfn.IFNA(VLOOKUP(O270,Dropdown!$B:$G,6,0),"-")</f>
        <v>PEZA</v>
      </c>
      <c r="AN270" s="433">
        <f>_xlfn.IFNA(VLOOKUP(O270,Dropdown!$B:$H,7,0),"-")</f>
        <v>0.12</v>
      </c>
      <c r="AO270" s="434" t="str">
        <f t="shared" si="74"/>
        <v>USD</v>
      </c>
      <c r="AP270" s="435">
        <f t="shared" si="75"/>
        <v>3325</v>
      </c>
      <c r="AQ270" s="436">
        <f t="shared" si="76"/>
        <v>3724.0000000000005</v>
      </c>
      <c r="AR270" s="247"/>
      <c r="AS270" s="465" t="s">
        <v>15</v>
      </c>
      <c r="AT270" s="247"/>
      <c r="AU270" s="454" t="str">
        <f t="shared" si="68"/>
        <v>-</v>
      </c>
    </row>
    <row r="271" spans="1:47" s="30" customFormat="1">
      <c r="A271" s="556">
        <v>268</v>
      </c>
      <c r="B271" s="557" t="s">
        <v>652</v>
      </c>
      <c r="C271" s="558" t="str">
        <f t="shared" si="63"/>
        <v>2017</v>
      </c>
      <c r="D271" s="558" t="str">
        <f t="shared" si="64"/>
        <v>May</v>
      </c>
      <c r="E271" s="586">
        <v>42885</v>
      </c>
      <c r="F271" s="557">
        <v>98828</v>
      </c>
      <c r="G271" s="557">
        <v>33303</v>
      </c>
      <c r="H271" s="557">
        <v>72943</v>
      </c>
      <c r="I271" s="577" t="s">
        <v>15</v>
      </c>
      <c r="J271" s="577" t="s">
        <v>15</v>
      </c>
      <c r="K271" s="578" t="str">
        <f t="shared" si="69"/>
        <v>BODY SPINNING JNL 600 IL</v>
      </c>
      <c r="L271" s="578" t="s">
        <v>15</v>
      </c>
      <c r="M271" s="578" t="s">
        <v>675</v>
      </c>
      <c r="N271" s="579" t="s">
        <v>15</v>
      </c>
      <c r="O271" s="578" t="s">
        <v>34</v>
      </c>
      <c r="P271" s="557" t="s">
        <v>15</v>
      </c>
      <c r="Q271" s="557" t="s">
        <v>15</v>
      </c>
      <c r="R271" s="581" t="str">
        <f>IFERROR(VLOOKUP(CONCATENATE(D271,"'",C271),'Monthly Forex'!A:D,4,0),"-")</f>
        <v>-</v>
      </c>
      <c r="S271" s="564" t="s">
        <v>15</v>
      </c>
      <c r="T271" s="582">
        <v>1560</v>
      </c>
      <c r="U271" s="583" t="s">
        <v>47</v>
      </c>
      <c r="V271" s="584" t="s">
        <v>49</v>
      </c>
      <c r="W271" s="585" t="s">
        <v>15</v>
      </c>
      <c r="X271" s="569" t="s">
        <v>15</v>
      </c>
      <c r="Y271" s="570" t="s">
        <v>15</v>
      </c>
      <c r="Z271" s="571" t="s">
        <v>15</v>
      </c>
      <c r="AA271" s="557" t="s">
        <v>1856</v>
      </c>
      <c r="AB271" s="139">
        <f t="shared" si="62"/>
        <v>42915</v>
      </c>
      <c r="AC271" s="134">
        <f t="shared" si="65"/>
        <v>42887</v>
      </c>
      <c r="AD271" s="135" t="str">
        <f t="shared" si="66"/>
        <v>-</v>
      </c>
      <c r="AE271" s="136" t="str">
        <f t="shared" si="67"/>
        <v>-</v>
      </c>
      <c r="AF271" s="137" t="s">
        <v>4551</v>
      </c>
      <c r="AG271" s="140" t="str">
        <f t="shared" si="70"/>
        <v>1</v>
      </c>
      <c r="AH271" s="141" t="str">
        <f t="shared" si="71"/>
        <v>-</v>
      </c>
      <c r="AI271" s="211" t="s">
        <v>15</v>
      </c>
      <c r="AJ271" s="443" t="s">
        <v>4592</v>
      </c>
      <c r="AK271" s="478" t="str">
        <f t="shared" si="72"/>
        <v>-</v>
      </c>
      <c r="AL271" s="516" t="str">
        <f t="shared" si="73"/>
        <v>-</v>
      </c>
      <c r="AM271" s="432" t="str">
        <f>_xlfn.IFNA(VLOOKUP(O271,Dropdown!$B:$G,6,0),"-")</f>
        <v>PEZA</v>
      </c>
      <c r="AN271" s="433">
        <f>_xlfn.IFNA(VLOOKUP(O271,Dropdown!$B:$H,7,0),"-")</f>
        <v>0.12</v>
      </c>
      <c r="AO271" s="434" t="str">
        <f t="shared" si="74"/>
        <v>USD</v>
      </c>
      <c r="AP271" s="435">
        <f t="shared" si="75"/>
        <v>1560</v>
      </c>
      <c r="AQ271" s="436">
        <f t="shared" si="76"/>
        <v>1747.2000000000003</v>
      </c>
      <c r="AR271" s="247"/>
      <c r="AS271" s="465" t="s">
        <v>15</v>
      </c>
      <c r="AT271" s="247"/>
      <c r="AU271" s="454" t="str">
        <f t="shared" si="68"/>
        <v>-</v>
      </c>
    </row>
    <row r="272" spans="1:47" s="30" customFormat="1">
      <c r="A272" s="556">
        <v>269</v>
      </c>
      <c r="B272" s="557" t="s">
        <v>654</v>
      </c>
      <c r="C272" s="558" t="str">
        <f t="shared" si="63"/>
        <v>2017</v>
      </c>
      <c r="D272" s="558" t="str">
        <f t="shared" si="64"/>
        <v>May</v>
      </c>
      <c r="E272" s="586">
        <v>42886</v>
      </c>
      <c r="F272" s="557">
        <v>98831</v>
      </c>
      <c r="G272" s="557">
        <v>33306</v>
      </c>
      <c r="H272" s="557">
        <v>72946</v>
      </c>
      <c r="I272" s="557" t="s">
        <v>663</v>
      </c>
      <c r="J272" s="577" t="s">
        <v>15</v>
      </c>
      <c r="K272" s="578" t="str">
        <f t="shared" si="69"/>
        <v>HS01-377-0000 CAV. 39 40</v>
      </c>
      <c r="L272" s="578" t="s">
        <v>15</v>
      </c>
      <c r="M272" s="578" t="s">
        <v>677</v>
      </c>
      <c r="N272" s="579" t="s">
        <v>15</v>
      </c>
      <c r="O272" s="578" t="s">
        <v>32</v>
      </c>
      <c r="P272" s="557" t="s">
        <v>15</v>
      </c>
      <c r="Q272" s="557" t="s">
        <v>15</v>
      </c>
      <c r="R272" s="581" t="str">
        <f>IFERROR(VLOOKUP(CONCATENATE(D272,"'",C272),'Monthly Forex'!A:D,4,0),"-")</f>
        <v>-</v>
      </c>
      <c r="S272" s="587">
        <v>153500</v>
      </c>
      <c r="T272" s="582" t="s">
        <v>15</v>
      </c>
      <c r="U272" s="583" t="s">
        <v>47</v>
      </c>
      <c r="V272" s="584" t="s">
        <v>49</v>
      </c>
      <c r="W272" s="585" t="s">
        <v>15</v>
      </c>
      <c r="X272" s="569" t="s">
        <v>2769</v>
      </c>
      <c r="Y272" s="570" t="s">
        <v>15</v>
      </c>
      <c r="Z272" s="571" t="s">
        <v>15</v>
      </c>
      <c r="AA272" s="557" t="s">
        <v>1856</v>
      </c>
      <c r="AB272" s="139">
        <f t="shared" si="62"/>
        <v>42916</v>
      </c>
      <c r="AC272" s="134">
        <f t="shared" si="65"/>
        <v>42887</v>
      </c>
      <c r="AD272" s="135" t="str">
        <f t="shared" si="66"/>
        <v>-</v>
      </c>
      <c r="AE272" s="136" t="str">
        <f t="shared" si="67"/>
        <v>-</v>
      </c>
      <c r="AF272" s="137" t="s">
        <v>4551</v>
      </c>
      <c r="AG272" s="140" t="str">
        <f t="shared" si="70"/>
        <v>1</v>
      </c>
      <c r="AH272" s="141" t="str">
        <f t="shared" si="71"/>
        <v>-</v>
      </c>
      <c r="AI272" s="211" t="s">
        <v>15</v>
      </c>
      <c r="AJ272" s="443" t="s">
        <v>4592</v>
      </c>
      <c r="AK272" s="478" t="str">
        <f t="shared" si="72"/>
        <v>-</v>
      </c>
      <c r="AL272" s="516" t="str">
        <f t="shared" si="73"/>
        <v>-</v>
      </c>
      <c r="AM272" s="432" t="str">
        <f>_xlfn.IFNA(VLOOKUP(O272,Dropdown!$B:$G,6,0),"-")</f>
        <v>PEZA</v>
      </c>
      <c r="AN272" s="433">
        <f>_xlfn.IFNA(VLOOKUP(O272,Dropdown!$B:$H,7,0),"-")</f>
        <v>0.12</v>
      </c>
      <c r="AO272" s="434" t="str">
        <f t="shared" si="74"/>
        <v>PHP</v>
      </c>
      <c r="AP272" s="435">
        <f t="shared" si="75"/>
        <v>153500</v>
      </c>
      <c r="AQ272" s="436">
        <f t="shared" si="76"/>
        <v>171920.00000000003</v>
      </c>
      <c r="AR272" s="247"/>
      <c r="AS272" s="465" t="s">
        <v>15</v>
      </c>
      <c r="AT272" s="247"/>
      <c r="AU272" s="454" t="str">
        <f t="shared" si="68"/>
        <v>-</v>
      </c>
    </row>
    <row r="273" spans="1:47" s="30" customFormat="1">
      <c r="A273" s="556">
        <v>270</v>
      </c>
      <c r="B273" s="557" t="s">
        <v>653</v>
      </c>
      <c r="C273" s="558" t="str">
        <f t="shared" si="63"/>
        <v>2017</v>
      </c>
      <c r="D273" s="558" t="str">
        <f t="shared" si="64"/>
        <v>May</v>
      </c>
      <c r="E273" s="586">
        <v>42886</v>
      </c>
      <c r="F273" s="557">
        <v>98830</v>
      </c>
      <c r="G273" s="557">
        <v>33308</v>
      </c>
      <c r="H273" s="557">
        <v>72945</v>
      </c>
      <c r="I273" s="557" t="s">
        <v>662</v>
      </c>
      <c r="J273" s="577" t="s">
        <v>15</v>
      </c>
      <c r="K273" s="578" t="str">
        <f t="shared" si="69"/>
        <v>3.0 X P6 W400 UPPER DIE</v>
      </c>
      <c r="L273" s="578" t="s">
        <v>15</v>
      </c>
      <c r="M273" s="578" t="s">
        <v>676</v>
      </c>
      <c r="N273" s="579" t="s">
        <v>15</v>
      </c>
      <c r="O273" s="578" t="s">
        <v>39</v>
      </c>
      <c r="P273" s="557" t="s">
        <v>15</v>
      </c>
      <c r="Q273" s="557" t="s">
        <v>15</v>
      </c>
      <c r="R273" s="581" t="str">
        <f>IFERROR(VLOOKUP(CONCATENATE(D273,"'",C273),'Monthly Forex'!A:D,4,0),"-")</f>
        <v>-</v>
      </c>
      <c r="S273" s="564" t="s">
        <v>15</v>
      </c>
      <c r="T273" s="582">
        <v>940</v>
      </c>
      <c r="U273" s="583" t="s">
        <v>47</v>
      </c>
      <c r="V273" s="584" t="s">
        <v>49</v>
      </c>
      <c r="W273" s="585" t="s">
        <v>15</v>
      </c>
      <c r="X273" s="569" t="s">
        <v>4599</v>
      </c>
      <c r="Y273" s="570" t="s">
        <v>15</v>
      </c>
      <c r="Z273" s="571" t="s">
        <v>15</v>
      </c>
      <c r="AA273" s="557" t="s">
        <v>1856</v>
      </c>
      <c r="AB273" s="139">
        <f t="shared" si="62"/>
        <v>42916</v>
      </c>
      <c r="AC273" s="134">
        <f t="shared" si="65"/>
        <v>42887</v>
      </c>
      <c r="AD273" s="135" t="str">
        <f t="shared" si="66"/>
        <v>-</v>
      </c>
      <c r="AE273" s="136" t="str">
        <f t="shared" si="67"/>
        <v>-</v>
      </c>
      <c r="AF273" s="137" t="s">
        <v>4551</v>
      </c>
      <c r="AG273" s="140" t="str">
        <f t="shared" si="70"/>
        <v>1</v>
      </c>
      <c r="AH273" s="141" t="str">
        <f t="shared" si="71"/>
        <v>-</v>
      </c>
      <c r="AI273" s="211" t="s">
        <v>15</v>
      </c>
      <c r="AJ273" s="443" t="s">
        <v>4592</v>
      </c>
      <c r="AK273" s="478" t="str">
        <f t="shared" si="72"/>
        <v>-</v>
      </c>
      <c r="AL273" s="516" t="str">
        <f t="shared" si="73"/>
        <v>-</v>
      </c>
      <c r="AM273" s="432" t="str">
        <f>_xlfn.IFNA(VLOOKUP(O273,Dropdown!$B:$G,6,0),"-")</f>
        <v>PEZA</v>
      </c>
      <c r="AN273" s="433">
        <f>_xlfn.IFNA(VLOOKUP(O273,Dropdown!$B:$H,7,0),"-")</f>
        <v>0.12</v>
      </c>
      <c r="AO273" s="434" t="str">
        <f t="shared" si="74"/>
        <v>USD</v>
      </c>
      <c r="AP273" s="435">
        <f t="shared" si="75"/>
        <v>940</v>
      </c>
      <c r="AQ273" s="436">
        <f t="shared" si="76"/>
        <v>1052.8000000000002</v>
      </c>
      <c r="AR273" s="247"/>
      <c r="AS273" s="465" t="s">
        <v>15</v>
      </c>
      <c r="AT273" s="247"/>
      <c r="AU273" s="454" t="str">
        <f t="shared" si="68"/>
        <v>-</v>
      </c>
    </row>
    <row r="274" spans="1:47" s="30" customFormat="1">
      <c r="A274" s="556">
        <v>271</v>
      </c>
      <c r="B274" s="557" t="s">
        <v>683</v>
      </c>
      <c r="C274" s="558" t="str">
        <f t="shared" si="63"/>
        <v>2017</v>
      </c>
      <c r="D274" s="558" t="str">
        <f t="shared" si="64"/>
        <v>Jun</v>
      </c>
      <c r="E274" s="586">
        <v>42888</v>
      </c>
      <c r="F274" s="557">
        <v>98833</v>
      </c>
      <c r="G274" s="557">
        <v>33310</v>
      </c>
      <c r="H274" s="557">
        <v>73014</v>
      </c>
      <c r="I274" s="557" t="s">
        <v>15</v>
      </c>
      <c r="J274" s="577" t="s">
        <v>15</v>
      </c>
      <c r="K274" s="578" t="str">
        <f t="shared" si="69"/>
        <v>REPAIR #1123 MARKING</v>
      </c>
      <c r="L274" s="578" t="s">
        <v>15</v>
      </c>
      <c r="M274" s="578" t="s">
        <v>716</v>
      </c>
      <c r="N274" s="579" t="s">
        <v>15</v>
      </c>
      <c r="O274" s="578" t="s">
        <v>31</v>
      </c>
      <c r="P274" s="557" t="s">
        <v>15</v>
      </c>
      <c r="Q274" s="557" t="s">
        <v>15</v>
      </c>
      <c r="R274" s="581" t="str">
        <f>IFERROR(VLOOKUP(CONCATENATE(D274,"'",C274),'Monthly Forex'!A:D,4,0),"-")</f>
        <v>-</v>
      </c>
      <c r="S274" s="587">
        <v>12500</v>
      </c>
      <c r="T274" s="582" t="s">
        <v>15</v>
      </c>
      <c r="U274" s="583" t="s">
        <v>47</v>
      </c>
      <c r="V274" s="584" t="s">
        <v>49</v>
      </c>
      <c r="W274" s="585" t="s">
        <v>15</v>
      </c>
      <c r="X274" s="569" t="s">
        <v>15</v>
      </c>
      <c r="Y274" s="570" t="s">
        <v>15</v>
      </c>
      <c r="Z274" s="571" t="s">
        <v>15</v>
      </c>
      <c r="AA274" s="557" t="s">
        <v>1856</v>
      </c>
      <c r="AB274" s="139">
        <f t="shared" si="62"/>
        <v>42918</v>
      </c>
      <c r="AC274" s="134">
        <f t="shared" si="65"/>
        <v>42917</v>
      </c>
      <c r="AD274" s="135" t="str">
        <f t="shared" si="66"/>
        <v>-</v>
      </c>
      <c r="AE274" s="136" t="str">
        <f t="shared" si="67"/>
        <v>-</v>
      </c>
      <c r="AF274" s="137" t="s">
        <v>4551</v>
      </c>
      <c r="AG274" s="140" t="str">
        <f t="shared" si="70"/>
        <v>1</v>
      </c>
      <c r="AH274" s="141" t="str">
        <f t="shared" si="71"/>
        <v>-</v>
      </c>
      <c r="AI274" s="211" t="s">
        <v>15</v>
      </c>
      <c r="AJ274" s="443" t="s">
        <v>4592</v>
      </c>
      <c r="AK274" s="478" t="str">
        <f t="shared" si="72"/>
        <v>-</v>
      </c>
      <c r="AL274" s="516" t="str">
        <f t="shared" si="73"/>
        <v>-</v>
      </c>
      <c r="AM274" s="432" t="str">
        <f>_xlfn.IFNA(VLOOKUP(O274,Dropdown!$B:$G,6,0),"-")</f>
        <v>PEZA</v>
      </c>
      <c r="AN274" s="433">
        <f>_xlfn.IFNA(VLOOKUP(O274,Dropdown!$B:$H,7,0),"-")</f>
        <v>0.12</v>
      </c>
      <c r="AO274" s="434" t="str">
        <f t="shared" si="74"/>
        <v>PHP</v>
      </c>
      <c r="AP274" s="435">
        <f t="shared" si="75"/>
        <v>12500</v>
      </c>
      <c r="AQ274" s="436">
        <f t="shared" si="76"/>
        <v>14000.000000000002</v>
      </c>
      <c r="AR274" s="247"/>
      <c r="AS274" s="465" t="s">
        <v>15</v>
      </c>
      <c r="AT274" s="247"/>
      <c r="AU274" s="454" t="str">
        <f t="shared" si="68"/>
        <v>-</v>
      </c>
    </row>
    <row r="275" spans="1:47" s="30" customFormat="1">
      <c r="A275" s="556">
        <v>272</v>
      </c>
      <c r="B275" s="557" t="s">
        <v>684</v>
      </c>
      <c r="C275" s="558" t="str">
        <f t="shared" si="63"/>
        <v>2017</v>
      </c>
      <c r="D275" s="558" t="str">
        <f t="shared" si="64"/>
        <v>Jun</v>
      </c>
      <c r="E275" s="586">
        <v>42891</v>
      </c>
      <c r="F275" s="557">
        <v>98834</v>
      </c>
      <c r="G275" s="557">
        <v>33311</v>
      </c>
      <c r="H275" s="557">
        <v>73015</v>
      </c>
      <c r="I275" s="557" t="s">
        <v>15</v>
      </c>
      <c r="J275" s="577" t="s">
        <v>15</v>
      </c>
      <c r="K275" s="578" t="str">
        <f t="shared" si="69"/>
        <v>REPAIR #1123 MARKING</v>
      </c>
      <c r="L275" s="578" t="s">
        <v>15</v>
      </c>
      <c r="M275" s="578" t="s">
        <v>716</v>
      </c>
      <c r="N275" s="579" t="s">
        <v>15</v>
      </c>
      <c r="O275" s="578" t="s">
        <v>31</v>
      </c>
      <c r="P275" s="557" t="s">
        <v>15</v>
      </c>
      <c r="Q275" s="557" t="s">
        <v>15</v>
      </c>
      <c r="R275" s="581" t="str">
        <f>IFERROR(VLOOKUP(CONCATENATE(D275,"'",C275),'Monthly Forex'!A:D,4,0),"-")</f>
        <v>-</v>
      </c>
      <c r="S275" s="587">
        <v>12500</v>
      </c>
      <c r="T275" s="582" t="s">
        <v>15</v>
      </c>
      <c r="U275" s="583" t="s">
        <v>47</v>
      </c>
      <c r="V275" s="584" t="s">
        <v>49</v>
      </c>
      <c r="W275" s="585" t="s">
        <v>15</v>
      </c>
      <c r="X275" s="569" t="s">
        <v>15</v>
      </c>
      <c r="Y275" s="570" t="s">
        <v>15</v>
      </c>
      <c r="Z275" s="571" t="s">
        <v>15</v>
      </c>
      <c r="AA275" s="557" t="s">
        <v>1856</v>
      </c>
      <c r="AB275" s="139">
        <f t="shared" si="62"/>
        <v>42921</v>
      </c>
      <c r="AC275" s="134">
        <f t="shared" si="65"/>
        <v>42917</v>
      </c>
      <c r="AD275" s="135" t="str">
        <f t="shared" si="66"/>
        <v>-</v>
      </c>
      <c r="AE275" s="136" t="str">
        <f t="shared" si="67"/>
        <v>-</v>
      </c>
      <c r="AF275" s="137" t="s">
        <v>4551</v>
      </c>
      <c r="AG275" s="140" t="str">
        <f t="shared" si="70"/>
        <v>1</v>
      </c>
      <c r="AH275" s="141" t="str">
        <f t="shared" si="71"/>
        <v>-</v>
      </c>
      <c r="AI275" s="211" t="s">
        <v>15</v>
      </c>
      <c r="AJ275" s="443" t="s">
        <v>4592</v>
      </c>
      <c r="AK275" s="478" t="str">
        <f t="shared" si="72"/>
        <v>-</v>
      </c>
      <c r="AL275" s="516" t="str">
        <f t="shared" si="73"/>
        <v>-</v>
      </c>
      <c r="AM275" s="432" t="str">
        <f>_xlfn.IFNA(VLOOKUP(O275,Dropdown!$B:$G,6,0),"-")</f>
        <v>PEZA</v>
      </c>
      <c r="AN275" s="433">
        <f>_xlfn.IFNA(VLOOKUP(O275,Dropdown!$B:$H,7,0),"-")</f>
        <v>0.12</v>
      </c>
      <c r="AO275" s="434" t="str">
        <f t="shared" si="74"/>
        <v>PHP</v>
      </c>
      <c r="AP275" s="435">
        <f t="shared" si="75"/>
        <v>12500</v>
      </c>
      <c r="AQ275" s="436">
        <f t="shared" si="76"/>
        <v>14000.000000000002</v>
      </c>
      <c r="AR275" s="247"/>
      <c r="AS275" s="465" t="s">
        <v>15</v>
      </c>
      <c r="AT275" s="247"/>
      <c r="AU275" s="454" t="str">
        <f t="shared" si="68"/>
        <v>-</v>
      </c>
    </row>
    <row r="276" spans="1:47" s="30" customFormat="1">
      <c r="A276" s="556">
        <v>273</v>
      </c>
      <c r="B276" s="557" t="s">
        <v>685</v>
      </c>
      <c r="C276" s="558" t="str">
        <f t="shared" si="63"/>
        <v>2017</v>
      </c>
      <c r="D276" s="558" t="str">
        <f t="shared" si="64"/>
        <v>Jun</v>
      </c>
      <c r="E276" s="586">
        <v>42892</v>
      </c>
      <c r="F276" s="557">
        <v>98836</v>
      </c>
      <c r="G276" s="557">
        <v>33312</v>
      </c>
      <c r="H276" s="557">
        <v>73067</v>
      </c>
      <c r="I276" s="557" t="s">
        <v>15</v>
      </c>
      <c r="J276" s="577" t="s">
        <v>15</v>
      </c>
      <c r="K276" s="578" t="str">
        <f t="shared" si="69"/>
        <v>ø6.5 x 40mm PUNCH DIE</v>
      </c>
      <c r="L276" s="578" t="s">
        <v>15</v>
      </c>
      <c r="M276" s="578" t="s">
        <v>717</v>
      </c>
      <c r="N276" s="579" t="s">
        <v>15</v>
      </c>
      <c r="O276" s="578" t="s">
        <v>36</v>
      </c>
      <c r="P276" s="557" t="s">
        <v>15</v>
      </c>
      <c r="Q276" s="557" t="s">
        <v>15</v>
      </c>
      <c r="R276" s="581" t="str">
        <f>IFERROR(VLOOKUP(CONCATENATE(D276,"'",C276),'Monthly Forex'!A:D,4,0),"-")</f>
        <v>-</v>
      </c>
      <c r="S276" s="564" t="s">
        <v>15</v>
      </c>
      <c r="T276" s="582">
        <v>190</v>
      </c>
      <c r="U276" s="583" t="s">
        <v>47</v>
      </c>
      <c r="V276" s="584" t="s">
        <v>49</v>
      </c>
      <c r="W276" s="585" t="s">
        <v>15</v>
      </c>
      <c r="X276" s="569" t="s">
        <v>15</v>
      </c>
      <c r="Y276" s="570" t="s">
        <v>15</v>
      </c>
      <c r="Z276" s="571" t="s">
        <v>15</v>
      </c>
      <c r="AA276" s="557" t="s">
        <v>1856</v>
      </c>
      <c r="AB276" s="139">
        <f t="shared" si="62"/>
        <v>42922</v>
      </c>
      <c r="AC276" s="134">
        <f t="shared" si="65"/>
        <v>42917</v>
      </c>
      <c r="AD276" s="135" t="str">
        <f t="shared" si="66"/>
        <v>-</v>
      </c>
      <c r="AE276" s="136" t="str">
        <f t="shared" si="67"/>
        <v>-</v>
      </c>
      <c r="AF276" s="137" t="s">
        <v>4551</v>
      </c>
      <c r="AG276" s="140" t="str">
        <f t="shared" si="70"/>
        <v>1</v>
      </c>
      <c r="AH276" s="141" t="str">
        <f t="shared" si="71"/>
        <v>-</v>
      </c>
      <c r="AI276" s="211" t="s">
        <v>15</v>
      </c>
      <c r="AJ276" s="443" t="s">
        <v>4592</v>
      </c>
      <c r="AK276" s="478" t="str">
        <f t="shared" si="72"/>
        <v>-</v>
      </c>
      <c r="AL276" s="516" t="str">
        <f t="shared" si="73"/>
        <v>-</v>
      </c>
      <c r="AM276" s="432" t="str">
        <f>_xlfn.IFNA(VLOOKUP(O276,Dropdown!$B:$G,6,0),"-")</f>
        <v>PEZA</v>
      </c>
      <c r="AN276" s="433">
        <f>_xlfn.IFNA(VLOOKUP(O276,Dropdown!$B:$H,7,0),"-")</f>
        <v>0.12</v>
      </c>
      <c r="AO276" s="434" t="str">
        <f t="shared" si="74"/>
        <v>USD</v>
      </c>
      <c r="AP276" s="435">
        <f t="shared" si="75"/>
        <v>190</v>
      </c>
      <c r="AQ276" s="436">
        <f t="shared" si="76"/>
        <v>212.8</v>
      </c>
      <c r="AR276" s="247"/>
      <c r="AS276" s="465" t="s">
        <v>15</v>
      </c>
      <c r="AT276" s="247"/>
      <c r="AU276" s="454" t="str">
        <f t="shared" si="68"/>
        <v>-</v>
      </c>
    </row>
    <row r="277" spans="1:47" s="30" customFormat="1">
      <c r="A277" s="556">
        <v>274</v>
      </c>
      <c r="B277" s="557" t="s">
        <v>686</v>
      </c>
      <c r="C277" s="558" t="str">
        <f t="shared" si="63"/>
        <v>2017</v>
      </c>
      <c r="D277" s="558" t="str">
        <f t="shared" si="64"/>
        <v>Jun</v>
      </c>
      <c r="E277" s="586">
        <v>42892</v>
      </c>
      <c r="F277" s="557">
        <v>98836</v>
      </c>
      <c r="G277" s="557">
        <v>33312</v>
      </c>
      <c r="H277" s="557">
        <v>73067</v>
      </c>
      <c r="I277" s="557" t="s">
        <v>15</v>
      </c>
      <c r="J277" s="577" t="s">
        <v>15</v>
      </c>
      <c r="K277" s="578" t="str">
        <f t="shared" si="69"/>
        <v>ø6.3 x 40mm PUNCH DIE</v>
      </c>
      <c r="L277" s="578" t="s">
        <v>15</v>
      </c>
      <c r="M277" s="578" t="s">
        <v>718</v>
      </c>
      <c r="N277" s="579" t="s">
        <v>15</v>
      </c>
      <c r="O277" s="578" t="s">
        <v>36</v>
      </c>
      <c r="P277" s="557" t="s">
        <v>15</v>
      </c>
      <c r="Q277" s="557" t="s">
        <v>15</v>
      </c>
      <c r="R277" s="581" t="str">
        <f>IFERROR(VLOOKUP(CONCATENATE(D277,"'",C277),'Monthly Forex'!A:D,4,0),"-")</f>
        <v>-</v>
      </c>
      <c r="S277" s="564" t="s">
        <v>15</v>
      </c>
      <c r="T277" s="582">
        <v>190</v>
      </c>
      <c r="U277" s="583" t="s">
        <v>47</v>
      </c>
      <c r="V277" s="584" t="s">
        <v>49</v>
      </c>
      <c r="W277" s="585" t="s">
        <v>15</v>
      </c>
      <c r="X277" s="569" t="s">
        <v>15</v>
      </c>
      <c r="Y277" s="570" t="s">
        <v>15</v>
      </c>
      <c r="Z277" s="571" t="s">
        <v>15</v>
      </c>
      <c r="AA277" s="557" t="s">
        <v>1856</v>
      </c>
      <c r="AB277" s="139">
        <f t="shared" si="62"/>
        <v>42922</v>
      </c>
      <c r="AC277" s="134">
        <f t="shared" si="65"/>
        <v>42917</v>
      </c>
      <c r="AD277" s="135" t="str">
        <f t="shared" si="66"/>
        <v>-</v>
      </c>
      <c r="AE277" s="136" t="str">
        <f t="shared" si="67"/>
        <v>-</v>
      </c>
      <c r="AF277" s="137" t="s">
        <v>4551</v>
      </c>
      <c r="AG277" s="140" t="str">
        <f t="shared" si="70"/>
        <v>-</v>
      </c>
      <c r="AH277" s="141" t="str">
        <f t="shared" si="71"/>
        <v>-</v>
      </c>
      <c r="AI277" s="211" t="s">
        <v>15</v>
      </c>
      <c r="AJ277" s="443" t="s">
        <v>4592</v>
      </c>
      <c r="AK277" s="478" t="str">
        <f t="shared" si="72"/>
        <v>-</v>
      </c>
      <c r="AL277" s="516" t="str">
        <f t="shared" si="73"/>
        <v>-</v>
      </c>
      <c r="AM277" s="432" t="str">
        <f>_xlfn.IFNA(VLOOKUP(O277,Dropdown!$B:$G,6,0),"-")</f>
        <v>PEZA</v>
      </c>
      <c r="AN277" s="433">
        <f>_xlfn.IFNA(VLOOKUP(O277,Dropdown!$B:$H,7,0),"-")</f>
        <v>0.12</v>
      </c>
      <c r="AO277" s="434" t="str">
        <f t="shared" si="74"/>
        <v>USD</v>
      </c>
      <c r="AP277" s="435">
        <f t="shared" si="75"/>
        <v>190</v>
      </c>
      <c r="AQ277" s="436">
        <f t="shared" si="76"/>
        <v>212.8</v>
      </c>
      <c r="AR277" s="247"/>
      <c r="AS277" s="465" t="s">
        <v>15</v>
      </c>
      <c r="AT277" s="247"/>
      <c r="AU277" s="454" t="str">
        <f t="shared" si="68"/>
        <v>-</v>
      </c>
    </row>
    <row r="278" spans="1:47" s="30" customFormat="1">
      <c r="A278" s="556">
        <v>275</v>
      </c>
      <c r="B278" s="557" t="s">
        <v>687</v>
      </c>
      <c r="C278" s="558" t="str">
        <f t="shared" si="63"/>
        <v>2017</v>
      </c>
      <c r="D278" s="558" t="str">
        <f t="shared" si="64"/>
        <v>Jun</v>
      </c>
      <c r="E278" s="586">
        <v>42893</v>
      </c>
      <c r="F278" s="557">
        <v>98837</v>
      </c>
      <c r="G278" s="557">
        <v>33313</v>
      </c>
      <c r="H278" s="557">
        <v>73141</v>
      </c>
      <c r="I278" s="557" t="s">
        <v>15</v>
      </c>
      <c r="J278" s="577" t="s">
        <v>15</v>
      </c>
      <c r="K278" s="578" t="str">
        <f t="shared" si="69"/>
        <v>PIERCING UPPER DIE</v>
      </c>
      <c r="L278" s="578" t="s">
        <v>15</v>
      </c>
      <c r="M278" s="578" t="s">
        <v>719</v>
      </c>
      <c r="N278" s="579" t="s">
        <v>15</v>
      </c>
      <c r="O278" s="578" t="s">
        <v>34</v>
      </c>
      <c r="P278" s="557" t="s">
        <v>15</v>
      </c>
      <c r="Q278" s="557" t="s">
        <v>15</v>
      </c>
      <c r="R278" s="581" t="str">
        <f>IFERROR(VLOOKUP(CONCATENATE(D278,"'",C278),'Monthly Forex'!A:D,4,0),"-")</f>
        <v>-</v>
      </c>
      <c r="S278" s="564" t="s">
        <v>15</v>
      </c>
      <c r="T278" s="582">
        <v>980</v>
      </c>
      <c r="U278" s="583" t="s">
        <v>47</v>
      </c>
      <c r="V278" s="584" t="s">
        <v>49</v>
      </c>
      <c r="W278" s="585" t="s">
        <v>15</v>
      </c>
      <c r="X278" s="569" t="s">
        <v>15</v>
      </c>
      <c r="Y278" s="570" t="s">
        <v>15</v>
      </c>
      <c r="Z278" s="571" t="s">
        <v>15</v>
      </c>
      <c r="AA278" s="557" t="s">
        <v>1856</v>
      </c>
      <c r="AB278" s="139">
        <f t="shared" si="62"/>
        <v>42923</v>
      </c>
      <c r="AC278" s="134">
        <f t="shared" si="65"/>
        <v>42917</v>
      </c>
      <c r="AD278" s="135" t="str">
        <f t="shared" si="66"/>
        <v>-</v>
      </c>
      <c r="AE278" s="136" t="str">
        <f t="shared" si="67"/>
        <v>-</v>
      </c>
      <c r="AF278" s="137" t="s">
        <v>4551</v>
      </c>
      <c r="AG278" s="140" t="str">
        <f t="shared" si="70"/>
        <v>1</v>
      </c>
      <c r="AH278" s="141" t="str">
        <f t="shared" si="71"/>
        <v>-</v>
      </c>
      <c r="AI278" s="211" t="s">
        <v>15</v>
      </c>
      <c r="AJ278" s="443" t="s">
        <v>4592</v>
      </c>
      <c r="AK278" s="478" t="str">
        <f t="shared" si="72"/>
        <v>-</v>
      </c>
      <c r="AL278" s="516" t="str">
        <f t="shared" si="73"/>
        <v>-</v>
      </c>
      <c r="AM278" s="432" t="str">
        <f>_xlfn.IFNA(VLOOKUP(O278,Dropdown!$B:$G,6,0),"-")</f>
        <v>PEZA</v>
      </c>
      <c r="AN278" s="433">
        <f>_xlfn.IFNA(VLOOKUP(O278,Dropdown!$B:$H,7,0),"-")</f>
        <v>0.12</v>
      </c>
      <c r="AO278" s="434" t="str">
        <f t="shared" si="74"/>
        <v>USD</v>
      </c>
      <c r="AP278" s="435">
        <f t="shared" si="75"/>
        <v>980</v>
      </c>
      <c r="AQ278" s="436">
        <f t="shared" si="76"/>
        <v>1097.6000000000001</v>
      </c>
      <c r="AR278" s="247"/>
      <c r="AS278" s="465" t="s">
        <v>15</v>
      </c>
      <c r="AT278" s="247"/>
      <c r="AU278" s="454" t="str">
        <f t="shared" si="68"/>
        <v>-</v>
      </c>
    </row>
    <row r="279" spans="1:47" s="30" customFormat="1">
      <c r="A279" s="556">
        <v>276</v>
      </c>
      <c r="B279" s="557" t="s">
        <v>688</v>
      </c>
      <c r="C279" s="558" t="str">
        <f t="shared" si="63"/>
        <v>2017</v>
      </c>
      <c r="D279" s="558" t="str">
        <f t="shared" si="64"/>
        <v>Jun</v>
      </c>
      <c r="E279" s="586">
        <v>42899</v>
      </c>
      <c r="F279" s="557">
        <v>98838</v>
      </c>
      <c r="G279" s="557">
        <v>33314</v>
      </c>
      <c r="H279" s="557">
        <v>73268</v>
      </c>
      <c r="I279" s="557" t="s">
        <v>15</v>
      </c>
      <c r="J279" s="577" t="s">
        <v>15</v>
      </c>
      <c r="K279" s="578" t="str">
        <f t="shared" si="69"/>
        <v>BODY SPINNING JNL 600 OL</v>
      </c>
      <c r="L279" s="578" t="s">
        <v>15</v>
      </c>
      <c r="M279" s="578" t="s">
        <v>720</v>
      </c>
      <c r="N279" s="579" t="s">
        <v>15</v>
      </c>
      <c r="O279" s="578" t="s">
        <v>34</v>
      </c>
      <c r="P279" s="557" t="s">
        <v>15</v>
      </c>
      <c r="Q279" s="557" t="s">
        <v>15</v>
      </c>
      <c r="R279" s="581" t="str">
        <f>IFERROR(VLOOKUP(CONCATENATE(D279,"'",C279),'Monthly Forex'!A:D,4,0),"-")</f>
        <v>-</v>
      </c>
      <c r="S279" s="564" t="s">
        <v>15</v>
      </c>
      <c r="T279" s="582">
        <v>1820</v>
      </c>
      <c r="U279" s="583" t="s">
        <v>47</v>
      </c>
      <c r="V279" s="584" t="s">
        <v>49</v>
      </c>
      <c r="W279" s="585" t="s">
        <v>15</v>
      </c>
      <c r="X279" s="569" t="s">
        <v>15</v>
      </c>
      <c r="Y279" s="570" t="s">
        <v>15</v>
      </c>
      <c r="Z279" s="571" t="s">
        <v>15</v>
      </c>
      <c r="AA279" s="557" t="s">
        <v>1856</v>
      </c>
      <c r="AB279" s="139">
        <f t="shared" si="62"/>
        <v>42929</v>
      </c>
      <c r="AC279" s="134">
        <f t="shared" si="65"/>
        <v>42917</v>
      </c>
      <c r="AD279" s="135" t="str">
        <f t="shared" si="66"/>
        <v>-</v>
      </c>
      <c r="AE279" s="136" t="str">
        <f t="shared" si="67"/>
        <v>-</v>
      </c>
      <c r="AF279" s="137" t="s">
        <v>4551</v>
      </c>
      <c r="AG279" s="140" t="str">
        <f t="shared" si="70"/>
        <v>1</v>
      </c>
      <c r="AH279" s="141" t="str">
        <f t="shared" si="71"/>
        <v>-</v>
      </c>
      <c r="AI279" s="211" t="s">
        <v>15</v>
      </c>
      <c r="AJ279" s="443" t="s">
        <v>4592</v>
      </c>
      <c r="AK279" s="478" t="str">
        <f t="shared" si="72"/>
        <v>-</v>
      </c>
      <c r="AL279" s="516" t="str">
        <f t="shared" si="73"/>
        <v>-</v>
      </c>
      <c r="AM279" s="432" t="str">
        <f>_xlfn.IFNA(VLOOKUP(O279,Dropdown!$B:$G,6,0),"-")</f>
        <v>PEZA</v>
      </c>
      <c r="AN279" s="433">
        <f>_xlfn.IFNA(VLOOKUP(O279,Dropdown!$B:$H,7,0),"-")</f>
        <v>0.12</v>
      </c>
      <c r="AO279" s="434" t="str">
        <f t="shared" si="74"/>
        <v>USD</v>
      </c>
      <c r="AP279" s="435">
        <f t="shared" si="75"/>
        <v>1820</v>
      </c>
      <c r="AQ279" s="436">
        <f t="shared" si="76"/>
        <v>2038.4</v>
      </c>
      <c r="AR279" s="247"/>
      <c r="AS279" s="465" t="s">
        <v>15</v>
      </c>
      <c r="AT279" s="247"/>
      <c r="AU279" s="454" t="str">
        <f t="shared" si="68"/>
        <v>-</v>
      </c>
    </row>
    <row r="280" spans="1:47" s="30" customFormat="1">
      <c r="A280" s="556">
        <v>277</v>
      </c>
      <c r="B280" s="557" t="s">
        <v>689</v>
      </c>
      <c r="C280" s="558" t="str">
        <f t="shared" si="63"/>
        <v>2017</v>
      </c>
      <c r="D280" s="558" t="str">
        <f t="shared" si="64"/>
        <v>Jun</v>
      </c>
      <c r="E280" s="586">
        <v>42901</v>
      </c>
      <c r="F280" s="557">
        <v>98840</v>
      </c>
      <c r="G280" s="557">
        <v>3316</v>
      </c>
      <c r="H280" s="557">
        <v>73294</v>
      </c>
      <c r="I280" s="557" t="s">
        <v>15</v>
      </c>
      <c r="J280" s="577" t="s">
        <v>15</v>
      </c>
      <c r="K280" s="578" t="str">
        <f t="shared" si="69"/>
        <v>MODIFICATION UPPER DIE</v>
      </c>
      <c r="L280" s="578" t="s">
        <v>15</v>
      </c>
      <c r="M280" s="578" t="s">
        <v>721</v>
      </c>
      <c r="N280" s="579" t="s">
        <v>15</v>
      </c>
      <c r="O280" s="578" t="s">
        <v>34</v>
      </c>
      <c r="P280" s="557" t="s">
        <v>15</v>
      </c>
      <c r="Q280" s="557" t="s">
        <v>15</v>
      </c>
      <c r="R280" s="581" t="str">
        <f>IFERROR(VLOOKUP(CONCATENATE(D280,"'",C280),'Monthly Forex'!A:D,4,0),"-")</f>
        <v>-</v>
      </c>
      <c r="S280" s="564" t="s">
        <v>15</v>
      </c>
      <c r="T280" s="582">
        <v>150</v>
      </c>
      <c r="U280" s="583" t="s">
        <v>47</v>
      </c>
      <c r="V280" s="584" t="s">
        <v>49</v>
      </c>
      <c r="W280" s="585" t="s">
        <v>15</v>
      </c>
      <c r="X280" s="569" t="s">
        <v>15</v>
      </c>
      <c r="Y280" s="570" t="s">
        <v>15</v>
      </c>
      <c r="Z280" s="571" t="s">
        <v>15</v>
      </c>
      <c r="AA280" s="557" t="s">
        <v>1856</v>
      </c>
      <c r="AB280" s="139">
        <f t="shared" si="62"/>
        <v>42931</v>
      </c>
      <c r="AC280" s="134">
        <f t="shared" si="65"/>
        <v>42917</v>
      </c>
      <c r="AD280" s="135" t="str">
        <f t="shared" si="66"/>
        <v>-</v>
      </c>
      <c r="AE280" s="136" t="str">
        <f t="shared" si="67"/>
        <v>-</v>
      </c>
      <c r="AF280" s="137" t="s">
        <v>4551</v>
      </c>
      <c r="AG280" s="140" t="str">
        <f t="shared" si="70"/>
        <v>1</v>
      </c>
      <c r="AH280" s="141" t="str">
        <f t="shared" si="71"/>
        <v>-</v>
      </c>
      <c r="AI280" s="211" t="s">
        <v>15</v>
      </c>
      <c r="AJ280" s="443" t="s">
        <v>4592</v>
      </c>
      <c r="AK280" s="478" t="str">
        <f t="shared" si="72"/>
        <v>-</v>
      </c>
      <c r="AL280" s="516" t="str">
        <f t="shared" si="73"/>
        <v>-</v>
      </c>
      <c r="AM280" s="432" t="str">
        <f>_xlfn.IFNA(VLOOKUP(O280,Dropdown!$B:$G,6,0),"-")</f>
        <v>PEZA</v>
      </c>
      <c r="AN280" s="433">
        <f>_xlfn.IFNA(VLOOKUP(O280,Dropdown!$B:$H,7,0),"-")</f>
        <v>0.12</v>
      </c>
      <c r="AO280" s="434" t="str">
        <f t="shared" si="74"/>
        <v>USD</v>
      </c>
      <c r="AP280" s="435">
        <f t="shared" si="75"/>
        <v>150</v>
      </c>
      <c r="AQ280" s="436">
        <f t="shared" si="76"/>
        <v>168.00000000000003</v>
      </c>
      <c r="AR280" s="247"/>
      <c r="AS280" s="465" t="s">
        <v>15</v>
      </c>
      <c r="AT280" s="247"/>
      <c r="AU280" s="454" t="str">
        <f t="shared" si="68"/>
        <v>-</v>
      </c>
    </row>
    <row r="281" spans="1:47" s="30" customFormat="1">
      <c r="A281" s="556">
        <v>278</v>
      </c>
      <c r="B281" s="557" t="s">
        <v>692</v>
      </c>
      <c r="C281" s="558" t="str">
        <f t="shared" si="63"/>
        <v>2017</v>
      </c>
      <c r="D281" s="558" t="str">
        <f t="shared" si="64"/>
        <v>Jun</v>
      </c>
      <c r="E281" s="586">
        <v>42906</v>
      </c>
      <c r="F281" s="557">
        <v>98842</v>
      </c>
      <c r="G281" s="557">
        <v>33318</v>
      </c>
      <c r="H281" s="557">
        <v>73387</v>
      </c>
      <c r="I281" s="557" t="s">
        <v>15</v>
      </c>
      <c r="J281" s="577" t="s">
        <v>15</v>
      </c>
      <c r="K281" s="578" t="str">
        <f t="shared" si="69"/>
        <v xml:space="preserve">21-3680012-2-00 #2215 </v>
      </c>
      <c r="L281" s="578" t="s">
        <v>15</v>
      </c>
      <c r="M281" s="578" t="s">
        <v>724</v>
      </c>
      <c r="N281" s="579" t="s">
        <v>15</v>
      </c>
      <c r="O281" s="578" t="s">
        <v>38</v>
      </c>
      <c r="P281" s="557" t="s">
        <v>15</v>
      </c>
      <c r="Q281" s="557" t="s">
        <v>15</v>
      </c>
      <c r="R281" s="581" t="str">
        <f>IFERROR(VLOOKUP(CONCATENATE(D281,"'",C281),'Monthly Forex'!A:D,4,0),"-")</f>
        <v>-</v>
      </c>
      <c r="S281" s="564" t="s">
        <v>15</v>
      </c>
      <c r="T281" s="582">
        <v>460</v>
      </c>
      <c r="U281" s="583" t="s">
        <v>47</v>
      </c>
      <c r="V281" s="584" t="s">
        <v>49</v>
      </c>
      <c r="W281" s="585" t="s">
        <v>15</v>
      </c>
      <c r="X281" s="569" t="s">
        <v>15</v>
      </c>
      <c r="Y281" s="570" t="s">
        <v>15</v>
      </c>
      <c r="Z281" s="571" t="s">
        <v>15</v>
      </c>
      <c r="AA281" s="557" t="s">
        <v>1856</v>
      </c>
      <c r="AB281" s="139">
        <f t="shared" si="62"/>
        <v>42936</v>
      </c>
      <c r="AC281" s="134">
        <f t="shared" si="65"/>
        <v>42917</v>
      </c>
      <c r="AD281" s="135" t="str">
        <f t="shared" si="66"/>
        <v>-</v>
      </c>
      <c r="AE281" s="136" t="str">
        <f t="shared" si="67"/>
        <v>-</v>
      </c>
      <c r="AF281" s="137" t="s">
        <v>4551</v>
      </c>
      <c r="AG281" s="140" t="str">
        <f t="shared" si="70"/>
        <v>1</v>
      </c>
      <c r="AH281" s="141" t="str">
        <f t="shared" si="71"/>
        <v>-</v>
      </c>
      <c r="AI281" s="211" t="s">
        <v>15</v>
      </c>
      <c r="AJ281" s="443" t="s">
        <v>4592</v>
      </c>
      <c r="AK281" s="478" t="str">
        <f t="shared" si="72"/>
        <v>-</v>
      </c>
      <c r="AL281" s="516" t="str">
        <f t="shared" si="73"/>
        <v>-</v>
      </c>
      <c r="AM281" s="432" t="str">
        <f>_xlfn.IFNA(VLOOKUP(O281,Dropdown!$B:$G,6,0),"-")</f>
        <v>PEZA</v>
      </c>
      <c r="AN281" s="433">
        <f>_xlfn.IFNA(VLOOKUP(O281,Dropdown!$B:$H,7,0),"-")</f>
        <v>0.12</v>
      </c>
      <c r="AO281" s="434" t="str">
        <f t="shared" si="74"/>
        <v>USD</v>
      </c>
      <c r="AP281" s="435">
        <f t="shared" si="75"/>
        <v>460</v>
      </c>
      <c r="AQ281" s="436">
        <f t="shared" si="76"/>
        <v>515.20000000000005</v>
      </c>
      <c r="AR281" s="247"/>
      <c r="AS281" s="465" t="s">
        <v>15</v>
      </c>
      <c r="AT281" s="247"/>
      <c r="AU281" s="454" t="str">
        <f t="shared" si="68"/>
        <v>-</v>
      </c>
    </row>
    <row r="282" spans="1:47" s="30" customFormat="1">
      <c r="A282" s="556">
        <v>279</v>
      </c>
      <c r="B282" s="557" t="s">
        <v>693</v>
      </c>
      <c r="C282" s="558" t="str">
        <f t="shared" si="63"/>
        <v>2017</v>
      </c>
      <c r="D282" s="558" t="str">
        <f t="shared" si="64"/>
        <v>Jun</v>
      </c>
      <c r="E282" s="586">
        <v>42906</v>
      </c>
      <c r="F282" s="557">
        <v>98842</v>
      </c>
      <c r="G282" s="557">
        <v>33318</v>
      </c>
      <c r="H282" s="557">
        <v>73387</v>
      </c>
      <c r="I282" s="557" t="s">
        <v>15</v>
      </c>
      <c r="J282" s="577" t="s">
        <v>15</v>
      </c>
      <c r="K282" s="578" t="str">
        <f t="shared" si="69"/>
        <v xml:space="preserve">21-3680012-2-00 #2216 </v>
      </c>
      <c r="L282" s="578" t="s">
        <v>15</v>
      </c>
      <c r="M282" s="578" t="s">
        <v>725</v>
      </c>
      <c r="N282" s="579" t="s">
        <v>15</v>
      </c>
      <c r="O282" s="578" t="s">
        <v>38</v>
      </c>
      <c r="P282" s="557" t="s">
        <v>15</v>
      </c>
      <c r="Q282" s="557" t="s">
        <v>15</v>
      </c>
      <c r="R282" s="581" t="str">
        <f>IFERROR(VLOOKUP(CONCATENATE(D282,"'",C282),'Monthly Forex'!A:D,4,0),"-")</f>
        <v>-</v>
      </c>
      <c r="S282" s="564" t="s">
        <v>15</v>
      </c>
      <c r="T282" s="582">
        <v>460</v>
      </c>
      <c r="U282" s="583" t="s">
        <v>47</v>
      </c>
      <c r="V282" s="584" t="s">
        <v>49</v>
      </c>
      <c r="W282" s="585" t="s">
        <v>15</v>
      </c>
      <c r="X282" s="569" t="s">
        <v>15</v>
      </c>
      <c r="Y282" s="570" t="s">
        <v>15</v>
      </c>
      <c r="Z282" s="571" t="s">
        <v>15</v>
      </c>
      <c r="AA282" s="557" t="s">
        <v>1856</v>
      </c>
      <c r="AB282" s="139">
        <f t="shared" si="62"/>
        <v>42936</v>
      </c>
      <c r="AC282" s="134">
        <f t="shared" si="65"/>
        <v>42917</v>
      </c>
      <c r="AD282" s="135" t="str">
        <f t="shared" si="66"/>
        <v>-</v>
      </c>
      <c r="AE282" s="136" t="str">
        <f t="shared" si="67"/>
        <v>-</v>
      </c>
      <c r="AF282" s="137" t="s">
        <v>4551</v>
      </c>
      <c r="AG282" s="140" t="str">
        <f t="shared" si="70"/>
        <v>-</v>
      </c>
      <c r="AH282" s="141" t="str">
        <f t="shared" si="71"/>
        <v>-</v>
      </c>
      <c r="AI282" s="211" t="s">
        <v>15</v>
      </c>
      <c r="AJ282" s="443" t="s">
        <v>4592</v>
      </c>
      <c r="AK282" s="478" t="str">
        <f t="shared" si="72"/>
        <v>-</v>
      </c>
      <c r="AL282" s="516" t="str">
        <f t="shared" si="73"/>
        <v>-</v>
      </c>
      <c r="AM282" s="432" t="str">
        <f>_xlfn.IFNA(VLOOKUP(O282,Dropdown!$B:$G,6,0),"-")</f>
        <v>PEZA</v>
      </c>
      <c r="AN282" s="433">
        <f>_xlfn.IFNA(VLOOKUP(O282,Dropdown!$B:$H,7,0),"-")</f>
        <v>0.12</v>
      </c>
      <c r="AO282" s="434" t="str">
        <f t="shared" si="74"/>
        <v>USD</v>
      </c>
      <c r="AP282" s="435">
        <f t="shared" si="75"/>
        <v>460</v>
      </c>
      <c r="AQ282" s="436">
        <f t="shared" si="76"/>
        <v>515.20000000000005</v>
      </c>
      <c r="AR282" s="247"/>
      <c r="AS282" s="465" t="s">
        <v>15</v>
      </c>
      <c r="AT282" s="247"/>
      <c r="AU282" s="454" t="str">
        <f t="shared" si="68"/>
        <v>-</v>
      </c>
    </row>
    <row r="283" spans="1:47" s="30" customFormat="1">
      <c r="A283" s="556">
        <v>280</v>
      </c>
      <c r="B283" s="557" t="s">
        <v>694</v>
      </c>
      <c r="C283" s="558" t="str">
        <f t="shared" si="63"/>
        <v>2017</v>
      </c>
      <c r="D283" s="558" t="str">
        <f t="shared" si="64"/>
        <v>Jun</v>
      </c>
      <c r="E283" s="586">
        <v>42906</v>
      </c>
      <c r="F283" s="557">
        <v>98842</v>
      </c>
      <c r="G283" s="557">
        <v>33318</v>
      </c>
      <c r="H283" s="557">
        <v>73387</v>
      </c>
      <c r="I283" s="557" t="s">
        <v>15</v>
      </c>
      <c r="J283" s="577" t="s">
        <v>15</v>
      </c>
      <c r="K283" s="578" t="str">
        <f t="shared" si="69"/>
        <v>21-3680012-2-00 #2217</v>
      </c>
      <c r="L283" s="578" t="s">
        <v>15</v>
      </c>
      <c r="M283" s="578" t="s">
        <v>726</v>
      </c>
      <c r="N283" s="579" t="s">
        <v>15</v>
      </c>
      <c r="O283" s="578" t="s">
        <v>38</v>
      </c>
      <c r="P283" s="557" t="s">
        <v>15</v>
      </c>
      <c r="Q283" s="557" t="s">
        <v>15</v>
      </c>
      <c r="R283" s="581" t="str">
        <f>IFERROR(VLOOKUP(CONCATENATE(D283,"'",C283),'Monthly Forex'!A:D,4,0),"-")</f>
        <v>-</v>
      </c>
      <c r="S283" s="564" t="s">
        <v>15</v>
      </c>
      <c r="T283" s="582">
        <v>390</v>
      </c>
      <c r="U283" s="583" t="s">
        <v>47</v>
      </c>
      <c r="V283" s="584" t="s">
        <v>49</v>
      </c>
      <c r="W283" s="585" t="s">
        <v>15</v>
      </c>
      <c r="X283" s="569" t="s">
        <v>15</v>
      </c>
      <c r="Y283" s="570" t="s">
        <v>15</v>
      </c>
      <c r="Z283" s="571" t="s">
        <v>15</v>
      </c>
      <c r="AA283" s="557" t="s">
        <v>1856</v>
      </c>
      <c r="AB283" s="139">
        <f t="shared" si="62"/>
        <v>42936</v>
      </c>
      <c r="AC283" s="134">
        <f t="shared" si="65"/>
        <v>42917</v>
      </c>
      <c r="AD283" s="135" t="str">
        <f t="shared" si="66"/>
        <v>-</v>
      </c>
      <c r="AE283" s="136" t="str">
        <f t="shared" si="67"/>
        <v>-</v>
      </c>
      <c r="AF283" s="137" t="s">
        <v>4551</v>
      </c>
      <c r="AG283" s="140" t="str">
        <f t="shared" si="70"/>
        <v>-</v>
      </c>
      <c r="AH283" s="141" t="str">
        <f t="shared" si="71"/>
        <v>-</v>
      </c>
      <c r="AI283" s="211" t="s">
        <v>15</v>
      </c>
      <c r="AJ283" s="443" t="s">
        <v>4592</v>
      </c>
      <c r="AK283" s="478" t="str">
        <f t="shared" si="72"/>
        <v>-</v>
      </c>
      <c r="AL283" s="516" t="str">
        <f t="shared" si="73"/>
        <v>-</v>
      </c>
      <c r="AM283" s="432" t="str">
        <f>_xlfn.IFNA(VLOOKUP(O283,Dropdown!$B:$G,6,0),"-")</f>
        <v>PEZA</v>
      </c>
      <c r="AN283" s="433">
        <f>_xlfn.IFNA(VLOOKUP(O283,Dropdown!$B:$H,7,0),"-")</f>
        <v>0.12</v>
      </c>
      <c r="AO283" s="434" t="str">
        <f t="shared" si="74"/>
        <v>USD</v>
      </c>
      <c r="AP283" s="435">
        <f t="shared" si="75"/>
        <v>390</v>
      </c>
      <c r="AQ283" s="436">
        <f t="shared" si="76"/>
        <v>436.80000000000007</v>
      </c>
      <c r="AR283" s="247"/>
      <c r="AS283" s="465" t="s">
        <v>15</v>
      </c>
      <c r="AT283" s="247"/>
      <c r="AU283" s="454" t="str">
        <f t="shared" si="68"/>
        <v>-</v>
      </c>
    </row>
    <row r="284" spans="1:47" s="30" customFormat="1">
      <c r="A284" s="556">
        <v>281</v>
      </c>
      <c r="B284" s="557" t="s">
        <v>695</v>
      </c>
      <c r="C284" s="558" t="str">
        <f t="shared" si="63"/>
        <v>2017</v>
      </c>
      <c r="D284" s="558" t="str">
        <f t="shared" si="64"/>
        <v>Jun</v>
      </c>
      <c r="E284" s="586">
        <v>42906</v>
      </c>
      <c r="F284" s="557">
        <v>98842</v>
      </c>
      <c r="G284" s="557">
        <v>33318</v>
      </c>
      <c r="H284" s="557">
        <v>73387</v>
      </c>
      <c r="I284" s="557" t="s">
        <v>15</v>
      </c>
      <c r="J284" s="577" t="s">
        <v>15</v>
      </c>
      <c r="K284" s="578" t="str">
        <f t="shared" si="69"/>
        <v>21-3680012-2-00 #2218</v>
      </c>
      <c r="L284" s="578" t="s">
        <v>15</v>
      </c>
      <c r="M284" s="578" t="s">
        <v>727</v>
      </c>
      <c r="N284" s="579" t="s">
        <v>15</v>
      </c>
      <c r="O284" s="578" t="s">
        <v>38</v>
      </c>
      <c r="P284" s="557" t="s">
        <v>15</v>
      </c>
      <c r="Q284" s="557" t="s">
        <v>15</v>
      </c>
      <c r="R284" s="581" t="str">
        <f>IFERROR(VLOOKUP(CONCATENATE(D284,"'",C284),'Monthly Forex'!A:D,4,0),"-")</f>
        <v>-</v>
      </c>
      <c r="S284" s="564" t="s">
        <v>15</v>
      </c>
      <c r="T284" s="582">
        <v>400</v>
      </c>
      <c r="U284" s="583" t="s">
        <v>47</v>
      </c>
      <c r="V284" s="584" t="s">
        <v>49</v>
      </c>
      <c r="W284" s="585" t="s">
        <v>15</v>
      </c>
      <c r="X284" s="569" t="s">
        <v>15</v>
      </c>
      <c r="Y284" s="570" t="s">
        <v>15</v>
      </c>
      <c r="Z284" s="571" t="s">
        <v>15</v>
      </c>
      <c r="AA284" s="557" t="s">
        <v>1856</v>
      </c>
      <c r="AB284" s="139">
        <f t="shared" si="62"/>
        <v>42936</v>
      </c>
      <c r="AC284" s="134">
        <f t="shared" si="65"/>
        <v>42917</v>
      </c>
      <c r="AD284" s="135" t="str">
        <f t="shared" si="66"/>
        <v>-</v>
      </c>
      <c r="AE284" s="136" t="str">
        <f t="shared" si="67"/>
        <v>-</v>
      </c>
      <c r="AF284" s="137" t="s">
        <v>4551</v>
      </c>
      <c r="AG284" s="140" t="str">
        <f t="shared" si="70"/>
        <v>-</v>
      </c>
      <c r="AH284" s="141" t="str">
        <f t="shared" si="71"/>
        <v>-</v>
      </c>
      <c r="AI284" s="211" t="s">
        <v>15</v>
      </c>
      <c r="AJ284" s="443" t="s">
        <v>4592</v>
      </c>
      <c r="AK284" s="478" t="str">
        <f t="shared" si="72"/>
        <v>-</v>
      </c>
      <c r="AL284" s="516" t="str">
        <f t="shared" si="73"/>
        <v>-</v>
      </c>
      <c r="AM284" s="432" t="str">
        <f>_xlfn.IFNA(VLOOKUP(O284,Dropdown!$B:$G,6,0),"-")</f>
        <v>PEZA</v>
      </c>
      <c r="AN284" s="433">
        <f>_xlfn.IFNA(VLOOKUP(O284,Dropdown!$B:$H,7,0),"-")</f>
        <v>0.12</v>
      </c>
      <c r="AO284" s="434" t="str">
        <f t="shared" si="74"/>
        <v>USD</v>
      </c>
      <c r="AP284" s="435">
        <f t="shared" si="75"/>
        <v>400</v>
      </c>
      <c r="AQ284" s="436">
        <f t="shared" si="76"/>
        <v>448.00000000000006</v>
      </c>
      <c r="AR284" s="247"/>
      <c r="AS284" s="465" t="s">
        <v>15</v>
      </c>
      <c r="AT284" s="247"/>
      <c r="AU284" s="454" t="str">
        <f t="shared" si="68"/>
        <v>-</v>
      </c>
    </row>
    <row r="285" spans="1:47" s="30" customFormat="1">
      <c r="A285" s="556">
        <v>282</v>
      </c>
      <c r="B285" s="557" t="s">
        <v>696</v>
      </c>
      <c r="C285" s="558" t="str">
        <f t="shared" si="63"/>
        <v>2017</v>
      </c>
      <c r="D285" s="558" t="str">
        <f t="shared" si="64"/>
        <v>Jun</v>
      </c>
      <c r="E285" s="586">
        <v>42906</v>
      </c>
      <c r="F285" s="557">
        <v>98842</v>
      </c>
      <c r="G285" s="557">
        <v>33318</v>
      </c>
      <c r="H285" s="557">
        <v>73387</v>
      </c>
      <c r="I285" s="557" t="s">
        <v>15</v>
      </c>
      <c r="J285" s="577" t="s">
        <v>15</v>
      </c>
      <c r="K285" s="578" t="str">
        <f t="shared" si="69"/>
        <v xml:space="preserve">21-3680012-2-00 #2219 </v>
      </c>
      <c r="L285" s="578" t="s">
        <v>15</v>
      </c>
      <c r="M285" s="578" t="s">
        <v>728</v>
      </c>
      <c r="N285" s="579" t="s">
        <v>15</v>
      </c>
      <c r="O285" s="578" t="s">
        <v>38</v>
      </c>
      <c r="P285" s="557" t="s">
        <v>15</v>
      </c>
      <c r="Q285" s="557" t="s">
        <v>15</v>
      </c>
      <c r="R285" s="581" t="str">
        <f>IFERROR(VLOOKUP(CONCATENATE(D285,"'",C285),'Monthly Forex'!A:D,4,0),"-")</f>
        <v>-</v>
      </c>
      <c r="S285" s="564" t="s">
        <v>15</v>
      </c>
      <c r="T285" s="582">
        <v>800</v>
      </c>
      <c r="U285" s="583" t="s">
        <v>47</v>
      </c>
      <c r="V285" s="584" t="s">
        <v>49</v>
      </c>
      <c r="W285" s="585" t="s">
        <v>15</v>
      </c>
      <c r="X285" s="569" t="s">
        <v>15</v>
      </c>
      <c r="Y285" s="570" t="s">
        <v>15</v>
      </c>
      <c r="Z285" s="571" t="s">
        <v>15</v>
      </c>
      <c r="AA285" s="557" t="s">
        <v>1856</v>
      </c>
      <c r="AB285" s="139">
        <f t="shared" si="62"/>
        <v>42936</v>
      </c>
      <c r="AC285" s="134">
        <f t="shared" si="65"/>
        <v>42917</v>
      </c>
      <c r="AD285" s="135" t="str">
        <f t="shared" si="66"/>
        <v>-</v>
      </c>
      <c r="AE285" s="136" t="str">
        <f t="shared" si="67"/>
        <v>-</v>
      </c>
      <c r="AF285" s="137" t="s">
        <v>4551</v>
      </c>
      <c r="AG285" s="140" t="str">
        <f t="shared" si="70"/>
        <v>-</v>
      </c>
      <c r="AH285" s="141" t="str">
        <f t="shared" si="71"/>
        <v>-</v>
      </c>
      <c r="AI285" s="211" t="s">
        <v>15</v>
      </c>
      <c r="AJ285" s="443" t="s">
        <v>4592</v>
      </c>
      <c r="AK285" s="478" t="str">
        <f t="shared" si="72"/>
        <v>-</v>
      </c>
      <c r="AL285" s="516" t="str">
        <f t="shared" si="73"/>
        <v>-</v>
      </c>
      <c r="AM285" s="432" t="str">
        <f>_xlfn.IFNA(VLOOKUP(O285,Dropdown!$B:$G,6,0),"-")</f>
        <v>PEZA</v>
      </c>
      <c r="AN285" s="433">
        <f>_xlfn.IFNA(VLOOKUP(O285,Dropdown!$B:$H,7,0),"-")</f>
        <v>0.12</v>
      </c>
      <c r="AO285" s="434" t="str">
        <f t="shared" si="74"/>
        <v>USD</v>
      </c>
      <c r="AP285" s="435">
        <f t="shared" si="75"/>
        <v>800</v>
      </c>
      <c r="AQ285" s="436">
        <f t="shared" si="76"/>
        <v>896.00000000000011</v>
      </c>
      <c r="AR285" s="247"/>
      <c r="AS285" s="465" t="s">
        <v>15</v>
      </c>
      <c r="AT285" s="247"/>
      <c r="AU285" s="454" t="str">
        <f t="shared" si="68"/>
        <v>-</v>
      </c>
    </row>
    <row r="286" spans="1:47" s="30" customFormat="1">
      <c r="A286" s="556">
        <v>283</v>
      </c>
      <c r="B286" s="557" t="s">
        <v>697</v>
      </c>
      <c r="C286" s="558" t="str">
        <f t="shared" si="63"/>
        <v>2017</v>
      </c>
      <c r="D286" s="558" t="str">
        <f t="shared" si="64"/>
        <v>Jun</v>
      </c>
      <c r="E286" s="586">
        <v>42906</v>
      </c>
      <c r="F286" s="557">
        <v>98842</v>
      </c>
      <c r="G286" s="557">
        <v>33318</v>
      </c>
      <c r="H286" s="557">
        <v>73387</v>
      </c>
      <c r="I286" s="557" t="s">
        <v>15</v>
      </c>
      <c r="J286" s="577" t="s">
        <v>15</v>
      </c>
      <c r="K286" s="578" t="str">
        <f t="shared" si="69"/>
        <v xml:space="preserve">21-3680012-2-00 #2220 </v>
      </c>
      <c r="L286" s="578" t="s">
        <v>15</v>
      </c>
      <c r="M286" s="578" t="s">
        <v>729</v>
      </c>
      <c r="N286" s="579" t="s">
        <v>15</v>
      </c>
      <c r="O286" s="578" t="s">
        <v>38</v>
      </c>
      <c r="P286" s="557" t="s">
        <v>15</v>
      </c>
      <c r="Q286" s="557" t="s">
        <v>15</v>
      </c>
      <c r="R286" s="581" t="str">
        <f>IFERROR(VLOOKUP(CONCATENATE(D286,"'",C286),'Monthly Forex'!A:D,4,0),"-")</f>
        <v>-</v>
      </c>
      <c r="S286" s="564" t="s">
        <v>15</v>
      </c>
      <c r="T286" s="582">
        <v>390</v>
      </c>
      <c r="U286" s="583" t="s">
        <v>47</v>
      </c>
      <c r="V286" s="584" t="s">
        <v>49</v>
      </c>
      <c r="W286" s="585" t="s">
        <v>15</v>
      </c>
      <c r="X286" s="569" t="s">
        <v>15</v>
      </c>
      <c r="Y286" s="570" t="s">
        <v>15</v>
      </c>
      <c r="Z286" s="571" t="s">
        <v>15</v>
      </c>
      <c r="AA286" s="557" t="s">
        <v>1856</v>
      </c>
      <c r="AB286" s="139">
        <f t="shared" si="62"/>
        <v>42936</v>
      </c>
      <c r="AC286" s="134">
        <f t="shared" si="65"/>
        <v>42917</v>
      </c>
      <c r="AD286" s="135" t="str">
        <f t="shared" si="66"/>
        <v>-</v>
      </c>
      <c r="AE286" s="136" t="str">
        <f t="shared" si="67"/>
        <v>-</v>
      </c>
      <c r="AF286" s="137" t="s">
        <v>4551</v>
      </c>
      <c r="AG286" s="140" t="str">
        <f t="shared" si="70"/>
        <v>-</v>
      </c>
      <c r="AH286" s="141" t="str">
        <f t="shared" si="71"/>
        <v>-</v>
      </c>
      <c r="AI286" s="211" t="s">
        <v>15</v>
      </c>
      <c r="AJ286" s="443" t="s">
        <v>4592</v>
      </c>
      <c r="AK286" s="478" t="str">
        <f t="shared" si="72"/>
        <v>-</v>
      </c>
      <c r="AL286" s="516" t="str">
        <f t="shared" si="73"/>
        <v>-</v>
      </c>
      <c r="AM286" s="432" t="str">
        <f>_xlfn.IFNA(VLOOKUP(O286,Dropdown!$B:$G,6,0),"-")</f>
        <v>PEZA</v>
      </c>
      <c r="AN286" s="433">
        <f>_xlfn.IFNA(VLOOKUP(O286,Dropdown!$B:$H,7,0),"-")</f>
        <v>0.12</v>
      </c>
      <c r="AO286" s="434" t="str">
        <f t="shared" si="74"/>
        <v>USD</v>
      </c>
      <c r="AP286" s="435">
        <f t="shared" si="75"/>
        <v>390</v>
      </c>
      <c r="AQ286" s="436">
        <f t="shared" si="76"/>
        <v>436.80000000000007</v>
      </c>
      <c r="AR286" s="247"/>
      <c r="AS286" s="465" t="s">
        <v>15</v>
      </c>
      <c r="AT286" s="247"/>
      <c r="AU286" s="454" t="str">
        <f t="shared" si="68"/>
        <v>-</v>
      </c>
    </row>
    <row r="287" spans="1:47" s="30" customFormat="1">
      <c r="A287" s="556">
        <v>284</v>
      </c>
      <c r="B287" s="557" t="s">
        <v>698</v>
      </c>
      <c r="C287" s="558" t="str">
        <f t="shared" si="63"/>
        <v>2017</v>
      </c>
      <c r="D287" s="558" t="str">
        <f t="shared" si="64"/>
        <v>Jun</v>
      </c>
      <c r="E287" s="586">
        <v>42906</v>
      </c>
      <c r="F287" s="557">
        <v>98843</v>
      </c>
      <c r="G287" s="557">
        <v>33319</v>
      </c>
      <c r="H287" s="557">
        <v>73388</v>
      </c>
      <c r="I287" s="557" t="s">
        <v>15</v>
      </c>
      <c r="J287" s="577" t="s">
        <v>15</v>
      </c>
      <c r="K287" s="578" t="str">
        <f t="shared" si="69"/>
        <v>21-3498851-2-00 #8816</v>
      </c>
      <c r="L287" s="578" t="s">
        <v>15</v>
      </c>
      <c r="M287" s="578" t="s">
        <v>730</v>
      </c>
      <c r="N287" s="579" t="s">
        <v>15</v>
      </c>
      <c r="O287" s="578" t="s">
        <v>38</v>
      </c>
      <c r="P287" s="557" t="s">
        <v>15</v>
      </c>
      <c r="Q287" s="557" t="s">
        <v>15</v>
      </c>
      <c r="R287" s="581" t="str">
        <f>IFERROR(VLOOKUP(CONCATENATE(D287,"'",C287),'Monthly Forex'!A:D,4,0),"-")</f>
        <v>-</v>
      </c>
      <c r="S287" s="564" t="s">
        <v>15</v>
      </c>
      <c r="T287" s="582">
        <v>270</v>
      </c>
      <c r="U287" s="583" t="s">
        <v>47</v>
      </c>
      <c r="V287" s="584" t="s">
        <v>49</v>
      </c>
      <c r="W287" s="585" t="s">
        <v>15</v>
      </c>
      <c r="X287" s="569" t="s">
        <v>15</v>
      </c>
      <c r="Y287" s="570" t="s">
        <v>15</v>
      </c>
      <c r="Z287" s="571" t="s">
        <v>15</v>
      </c>
      <c r="AA287" s="557" t="s">
        <v>1856</v>
      </c>
      <c r="AB287" s="139">
        <f t="shared" si="62"/>
        <v>42936</v>
      </c>
      <c r="AC287" s="134">
        <f t="shared" si="65"/>
        <v>42917</v>
      </c>
      <c r="AD287" s="135" t="str">
        <f t="shared" si="66"/>
        <v>-</v>
      </c>
      <c r="AE287" s="136" t="str">
        <f t="shared" si="67"/>
        <v>-</v>
      </c>
      <c r="AF287" s="137" t="s">
        <v>4551</v>
      </c>
      <c r="AG287" s="140" t="str">
        <f t="shared" si="70"/>
        <v>1</v>
      </c>
      <c r="AH287" s="141" t="str">
        <f t="shared" si="71"/>
        <v>-</v>
      </c>
      <c r="AI287" s="211" t="s">
        <v>15</v>
      </c>
      <c r="AJ287" s="443" t="s">
        <v>4592</v>
      </c>
      <c r="AK287" s="478" t="str">
        <f t="shared" si="72"/>
        <v>-</v>
      </c>
      <c r="AL287" s="516" t="str">
        <f t="shared" si="73"/>
        <v>-</v>
      </c>
      <c r="AM287" s="432" t="str">
        <f>_xlfn.IFNA(VLOOKUP(O287,Dropdown!$B:$G,6,0),"-")</f>
        <v>PEZA</v>
      </c>
      <c r="AN287" s="433">
        <f>_xlfn.IFNA(VLOOKUP(O287,Dropdown!$B:$H,7,0),"-")</f>
        <v>0.12</v>
      </c>
      <c r="AO287" s="434" t="str">
        <f t="shared" si="74"/>
        <v>USD</v>
      </c>
      <c r="AP287" s="435">
        <f t="shared" si="75"/>
        <v>270</v>
      </c>
      <c r="AQ287" s="436">
        <f t="shared" si="76"/>
        <v>302.40000000000003</v>
      </c>
      <c r="AR287" s="247"/>
      <c r="AS287" s="465" t="s">
        <v>15</v>
      </c>
      <c r="AT287" s="247"/>
      <c r="AU287" s="454" t="str">
        <f t="shared" si="68"/>
        <v>-</v>
      </c>
    </row>
    <row r="288" spans="1:47" s="30" customFormat="1">
      <c r="A288" s="556">
        <v>285</v>
      </c>
      <c r="B288" s="557" t="s">
        <v>699</v>
      </c>
      <c r="C288" s="558" t="str">
        <f t="shared" si="63"/>
        <v>2017</v>
      </c>
      <c r="D288" s="558" t="str">
        <f t="shared" si="64"/>
        <v>Jun</v>
      </c>
      <c r="E288" s="586">
        <v>42906</v>
      </c>
      <c r="F288" s="557">
        <v>98843</v>
      </c>
      <c r="G288" s="557">
        <v>33319</v>
      </c>
      <c r="H288" s="557">
        <v>73388</v>
      </c>
      <c r="I288" s="557" t="s">
        <v>15</v>
      </c>
      <c r="J288" s="577" t="s">
        <v>15</v>
      </c>
      <c r="K288" s="578" t="str">
        <f t="shared" si="69"/>
        <v>21-3498852-2-00 #8816</v>
      </c>
      <c r="L288" s="578" t="s">
        <v>15</v>
      </c>
      <c r="M288" s="578" t="s">
        <v>731</v>
      </c>
      <c r="N288" s="579" t="s">
        <v>15</v>
      </c>
      <c r="O288" s="578" t="s">
        <v>38</v>
      </c>
      <c r="P288" s="557" t="s">
        <v>15</v>
      </c>
      <c r="Q288" s="557" t="s">
        <v>15</v>
      </c>
      <c r="R288" s="581" t="str">
        <f>IFERROR(VLOOKUP(CONCATENATE(D288,"'",C288),'Monthly Forex'!A:D,4,0),"-")</f>
        <v>-</v>
      </c>
      <c r="S288" s="564" t="s">
        <v>15</v>
      </c>
      <c r="T288" s="582">
        <v>270</v>
      </c>
      <c r="U288" s="583" t="s">
        <v>47</v>
      </c>
      <c r="V288" s="584" t="s">
        <v>49</v>
      </c>
      <c r="W288" s="585" t="s">
        <v>15</v>
      </c>
      <c r="X288" s="569" t="s">
        <v>15</v>
      </c>
      <c r="Y288" s="570" t="s">
        <v>15</v>
      </c>
      <c r="Z288" s="571" t="s">
        <v>15</v>
      </c>
      <c r="AA288" s="557" t="s">
        <v>1856</v>
      </c>
      <c r="AB288" s="139">
        <f t="shared" si="62"/>
        <v>42936</v>
      </c>
      <c r="AC288" s="134">
        <f t="shared" si="65"/>
        <v>42917</v>
      </c>
      <c r="AD288" s="135" t="str">
        <f t="shared" si="66"/>
        <v>-</v>
      </c>
      <c r="AE288" s="136" t="str">
        <f t="shared" si="67"/>
        <v>-</v>
      </c>
      <c r="AF288" s="137" t="s">
        <v>4551</v>
      </c>
      <c r="AG288" s="140" t="str">
        <f t="shared" si="70"/>
        <v>-</v>
      </c>
      <c r="AH288" s="141" t="str">
        <f t="shared" si="71"/>
        <v>-</v>
      </c>
      <c r="AI288" s="211" t="s">
        <v>15</v>
      </c>
      <c r="AJ288" s="443" t="s">
        <v>4592</v>
      </c>
      <c r="AK288" s="478" t="str">
        <f t="shared" si="72"/>
        <v>-</v>
      </c>
      <c r="AL288" s="516" t="str">
        <f t="shared" si="73"/>
        <v>-</v>
      </c>
      <c r="AM288" s="432" t="str">
        <f>_xlfn.IFNA(VLOOKUP(O288,Dropdown!$B:$G,6,0),"-")</f>
        <v>PEZA</v>
      </c>
      <c r="AN288" s="433">
        <f>_xlfn.IFNA(VLOOKUP(O288,Dropdown!$B:$H,7,0),"-")</f>
        <v>0.12</v>
      </c>
      <c r="AO288" s="434" t="str">
        <f t="shared" si="74"/>
        <v>USD</v>
      </c>
      <c r="AP288" s="435">
        <f t="shared" si="75"/>
        <v>270</v>
      </c>
      <c r="AQ288" s="436">
        <f t="shared" si="76"/>
        <v>302.40000000000003</v>
      </c>
      <c r="AR288" s="247"/>
      <c r="AS288" s="465" t="s">
        <v>15</v>
      </c>
      <c r="AT288" s="247"/>
      <c r="AU288" s="454" t="str">
        <f t="shared" si="68"/>
        <v>-</v>
      </c>
    </row>
    <row r="289" spans="1:47" s="30" customFormat="1">
      <c r="A289" s="556">
        <v>286</v>
      </c>
      <c r="B289" s="557" t="s">
        <v>700</v>
      </c>
      <c r="C289" s="558" t="str">
        <f t="shared" si="63"/>
        <v>2017</v>
      </c>
      <c r="D289" s="558" t="str">
        <f t="shared" si="64"/>
        <v>Jun</v>
      </c>
      <c r="E289" s="586">
        <v>42906</v>
      </c>
      <c r="F289" s="557">
        <v>98844</v>
      </c>
      <c r="G289" s="557">
        <v>33320</v>
      </c>
      <c r="H289" s="557">
        <v>73389</v>
      </c>
      <c r="I289" s="557" t="s">
        <v>15</v>
      </c>
      <c r="J289" s="577" t="s">
        <v>15</v>
      </c>
      <c r="K289" s="578" t="str">
        <f t="shared" si="69"/>
        <v>KSA-42JKP MODEL FORM DIE</v>
      </c>
      <c r="L289" s="578" t="s">
        <v>15</v>
      </c>
      <c r="M289" s="578" t="s">
        <v>732</v>
      </c>
      <c r="N289" s="579" t="s">
        <v>15</v>
      </c>
      <c r="O289" s="578" t="s">
        <v>38</v>
      </c>
      <c r="P289" s="557" t="s">
        <v>15</v>
      </c>
      <c r="Q289" s="557" t="s">
        <v>15</v>
      </c>
      <c r="R289" s="581" t="str">
        <f>IFERROR(VLOOKUP(CONCATENATE(D289,"'",C289),'Monthly Forex'!A:D,4,0),"-")</f>
        <v>-</v>
      </c>
      <c r="S289" s="564" t="s">
        <v>15</v>
      </c>
      <c r="T289" s="582">
        <v>820</v>
      </c>
      <c r="U289" s="583" t="s">
        <v>47</v>
      </c>
      <c r="V289" s="584" t="s">
        <v>49</v>
      </c>
      <c r="W289" s="585" t="s">
        <v>15</v>
      </c>
      <c r="X289" s="569" t="s">
        <v>15</v>
      </c>
      <c r="Y289" s="570" t="s">
        <v>15</v>
      </c>
      <c r="Z289" s="571" t="s">
        <v>15</v>
      </c>
      <c r="AA289" s="557" t="s">
        <v>1856</v>
      </c>
      <c r="AB289" s="139">
        <f t="shared" si="62"/>
        <v>42936</v>
      </c>
      <c r="AC289" s="134">
        <f t="shared" si="65"/>
        <v>42917</v>
      </c>
      <c r="AD289" s="135" t="str">
        <f t="shared" si="66"/>
        <v>-</v>
      </c>
      <c r="AE289" s="136" t="str">
        <f t="shared" si="67"/>
        <v>-</v>
      </c>
      <c r="AF289" s="137" t="s">
        <v>4551</v>
      </c>
      <c r="AG289" s="140" t="str">
        <f t="shared" si="70"/>
        <v>1</v>
      </c>
      <c r="AH289" s="141" t="str">
        <f t="shared" si="71"/>
        <v>-</v>
      </c>
      <c r="AI289" s="211" t="s">
        <v>15</v>
      </c>
      <c r="AJ289" s="443" t="s">
        <v>4592</v>
      </c>
      <c r="AK289" s="478" t="str">
        <f t="shared" si="72"/>
        <v>-</v>
      </c>
      <c r="AL289" s="516" t="str">
        <f t="shared" si="73"/>
        <v>-</v>
      </c>
      <c r="AM289" s="432" t="str">
        <f>_xlfn.IFNA(VLOOKUP(O289,Dropdown!$B:$G,6,0),"-")</f>
        <v>PEZA</v>
      </c>
      <c r="AN289" s="433">
        <f>_xlfn.IFNA(VLOOKUP(O289,Dropdown!$B:$H,7,0),"-")</f>
        <v>0.12</v>
      </c>
      <c r="AO289" s="434" t="str">
        <f t="shared" si="74"/>
        <v>USD</v>
      </c>
      <c r="AP289" s="435">
        <f t="shared" si="75"/>
        <v>820</v>
      </c>
      <c r="AQ289" s="436">
        <f t="shared" si="76"/>
        <v>918.40000000000009</v>
      </c>
      <c r="AR289" s="247"/>
      <c r="AS289" s="465" t="s">
        <v>15</v>
      </c>
      <c r="AT289" s="247"/>
      <c r="AU289" s="454" t="str">
        <f t="shared" si="68"/>
        <v>-</v>
      </c>
    </row>
    <row r="290" spans="1:47" s="30" customFormat="1">
      <c r="A290" s="556">
        <v>287</v>
      </c>
      <c r="B290" s="557" t="s">
        <v>690</v>
      </c>
      <c r="C290" s="558" t="str">
        <f t="shared" si="63"/>
        <v>2017</v>
      </c>
      <c r="D290" s="558" t="str">
        <f t="shared" si="64"/>
        <v>Jun</v>
      </c>
      <c r="E290" s="586">
        <v>42906</v>
      </c>
      <c r="F290" s="557">
        <v>98841</v>
      </c>
      <c r="G290" s="557">
        <v>33317</v>
      </c>
      <c r="H290" s="557">
        <v>73386</v>
      </c>
      <c r="I290" s="557" t="s">
        <v>15</v>
      </c>
      <c r="J290" s="577" t="s">
        <v>15</v>
      </c>
      <c r="K290" s="578" t="str">
        <f t="shared" si="69"/>
        <v>3.0 X P6 W400 LOWER DIE</v>
      </c>
      <c r="L290" s="578" t="s">
        <v>15</v>
      </c>
      <c r="M290" s="578" t="s">
        <v>722</v>
      </c>
      <c r="N290" s="579" t="s">
        <v>15</v>
      </c>
      <c r="O290" s="578" t="s">
        <v>39</v>
      </c>
      <c r="P290" s="557" t="s">
        <v>15</v>
      </c>
      <c r="Q290" s="557" t="s">
        <v>15</v>
      </c>
      <c r="R290" s="581" t="str">
        <f>IFERROR(VLOOKUP(CONCATENATE(D290,"'",C290),'Monthly Forex'!A:D,4,0),"-")</f>
        <v>-</v>
      </c>
      <c r="S290" s="564" t="s">
        <v>15</v>
      </c>
      <c r="T290" s="582">
        <v>820</v>
      </c>
      <c r="U290" s="583" t="s">
        <v>47</v>
      </c>
      <c r="V290" s="584" t="s">
        <v>49</v>
      </c>
      <c r="W290" s="585" t="s">
        <v>15</v>
      </c>
      <c r="X290" s="569" t="s">
        <v>4599</v>
      </c>
      <c r="Y290" s="570" t="s">
        <v>15</v>
      </c>
      <c r="Z290" s="571" t="s">
        <v>15</v>
      </c>
      <c r="AA290" s="557" t="s">
        <v>1856</v>
      </c>
      <c r="AB290" s="139">
        <f t="shared" si="62"/>
        <v>42936</v>
      </c>
      <c r="AC290" s="134">
        <f t="shared" si="65"/>
        <v>42917</v>
      </c>
      <c r="AD290" s="135" t="str">
        <f t="shared" si="66"/>
        <v>-</v>
      </c>
      <c r="AE290" s="136" t="str">
        <f t="shared" si="67"/>
        <v>-</v>
      </c>
      <c r="AF290" s="137" t="s">
        <v>4551</v>
      </c>
      <c r="AG290" s="140" t="str">
        <f t="shared" si="70"/>
        <v>1</v>
      </c>
      <c r="AH290" s="141" t="str">
        <f t="shared" si="71"/>
        <v>-</v>
      </c>
      <c r="AI290" s="211" t="s">
        <v>15</v>
      </c>
      <c r="AJ290" s="443" t="s">
        <v>4592</v>
      </c>
      <c r="AK290" s="478" t="str">
        <f t="shared" si="72"/>
        <v>-</v>
      </c>
      <c r="AL290" s="516" t="str">
        <f t="shared" si="73"/>
        <v>-</v>
      </c>
      <c r="AM290" s="432" t="str">
        <f>_xlfn.IFNA(VLOOKUP(O290,Dropdown!$B:$G,6,0),"-")</f>
        <v>PEZA</v>
      </c>
      <c r="AN290" s="433">
        <f>_xlfn.IFNA(VLOOKUP(O290,Dropdown!$B:$H,7,0),"-")</f>
        <v>0.12</v>
      </c>
      <c r="AO290" s="434" t="str">
        <f t="shared" si="74"/>
        <v>USD</v>
      </c>
      <c r="AP290" s="435">
        <f t="shared" si="75"/>
        <v>820</v>
      </c>
      <c r="AQ290" s="436">
        <f t="shared" si="76"/>
        <v>918.40000000000009</v>
      </c>
      <c r="AR290" s="247"/>
      <c r="AS290" s="465" t="s">
        <v>15</v>
      </c>
      <c r="AT290" s="247"/>
      <c r="AU290" s="454" t="str">
        <f t="shared" si="68"/>
        <v>-</v>
      </c>
    </row>
    <row r="291" spans="1:47" s="30" customFormat="1">
      <c r="A291" s="556">
        <v>288</v>
      </c>
      <c r="B291" s="557" t="s">
        <v>691</v>
      </c>
      <c r="C291" s="558" t="str">
        <f t="shared" si="63"/>
        <v>2017</v>
      </c>
      <c r="D291" s="558" t="str">
        <f t="shared" si="64"/>
        <v>Jun</v>
      </c>
      <c r="E291" s="586">
        <v>42906</v>
      </c>
      <c r="F291" s="557">
        <v>98841</v>
      </c>
      <c r="G291" s="557">
        <v>33317</v>
      </c>
      <c r="H291" s="557">
        <v>73386</v>
      </c>
      <c r="I291" s="557" t="s">
        <v>15</v>
      </c>
      <c r="J291" s="577" t="s">
        <v>15</v>
      </c>
      <c r="K291" s="578" t="str">
        <f t="shared" si="69"/>
        <v>3.0 X P6 W580 UPPER DIE</v>
      </c>
      <c r="L291" s="578" t="s">
        <v>15</v>
      </c>
      <c r="M291" s="578" t="s">
        <v>723</v>
      </c>
      <c r="N291" s="579" t="s">
        <v>15</v>
      </c>
      <c r="O291" s="578" t="s">
        <v>39</v>
      </c>
      <c r="P291" s="557" t="s">
        <v>15</v>
      </c>
      <c r="Q291" s="557" t="s">
        <v>15</v>
      </c>
      <c r="R291" s="581" t="str">
        <f>IFERROR(VLOOKUP(CONCATENATE(D291,"'",C291),'Monthly Forex'!A:D,4,0),"-")</f>
        <v>-</v>
      </c>
      <c r="S291" s="564" t="s">
        <v>15</v>
      </c>
      <c r="T291" s="582">
        <v>1660</v>
      </c>
      <c r="U291" s="583" t="s">
        <v>47</v>
      </c>
      <c r="V291" s="584" t="s">
        <v>49</v>
      </c>
      <c r="W291" s="585" t="s">
        <v>15</v>
      </c>
      <c r="X291" s="569" t="s">
        <v>4599</v>
      </c>
      <c r="Y291" s="570" t="s">
        <v>15</v>
      </c>
      <c r="Z291" s="571" t="s">
        <v>15</v>
      </c>
      <c r="AA291" s="557" t="s">
        <v>1856</v>
      </c>
      <c r="AB291" s="139">
        <f t="shared" si="62"/>
        <v>42936</v>
      </c>
      <c r="AC291" s="134">
        <f t="shared" si="65"/>
        <v>42917</v>
      </c>
      <c r="AD291" s="135" t="str">
        <f t="shared" si="66"/>
        <v>-</v>
      </c>
      <c r="AE291" s="136" t="str">
        <f t="shared" si="67"/>
        <v>-</v>
      </c>
      <c r="AF291" s="137" t="s">
        <v>4551</v>
      </c>
      <c r="AG291" s="140" t="str">
        <f t="shared" si="70"/>
        <v>-</v>
      </c>
      <c r="AH291" s="141" t="str">
        <f t="shared" si="71"/>
        <v>-</v>
      </c>
      <c r="AI291" s="211" t="s">
        <v>15</v>
      </c>
      <c r="AJ291" s="443" t="s">
        <v>4592</v>
      </c>
      <c r="AK291" s="478" t="str">
        <f t="shared" si="72"/>
        <v>-</v>
      </c>
      <c r="AL291" s="516" t="str">
        <f t="shared" si="73"/>
        <v>-</v>
      </c>
      <c r="AM291" s="432" t="str">
        <f>_xlfn.IFNA(VLOOKUP(O291,Dropdown!$B:$G,6,0),"-")</f>
        <v>PEZA</v>
      </c>
      <c r="AN291" s="433">
        <f>_xlfn.IFNA(VLOOKUP(O291,Dropdown!$B:$H,7,0),"-")</f>
        <v>0.12</v>
      </c>
      <c r="AO291" s="434" t="str">
        <f t="shared" si="74"/>
        <v>USD</v>
      </c>
      <c r="AP291" s="435">
        <f t="shared" si="75"/>
        <v>1660</v>
      </c>
      <c r="AQ291" s="436">
        <f t="shared" si="76"/>
        <v>1859.2000000000003</v>
      </c>
      <c r="AR291" s="247"/>
      <c r="AS291" s="465" t="s">
        <v>15</v>
      </c>
      <c r="AT291" s="247"/>
      <c r="AU291" s="454" t="str">
        <f t="shared" si="68"/>
        <v>-</v>
      </c>
    </row>
    <row r="292" spans="1:47" s="30" customFormat="1">
      <c r="A292" s="556">
        <v>289</v>
      </c>
      <c r="B292" s="557" t="s">
        <v>701</v>
      </c>
      <c r="C292" s="558" t="str">
        <f t="shared" si="63"/>
        <v>2017</v>
      </c>
      <c r="D292" s="558" t="str">
        <f t="shared" si="64"/>
        <v>Jun</v>
      </c>
      <c r="E292" s="586">
        <v>42907</v>
      </c>
      <c r="F292" s="557">
        <v>98845</v>
      </c>
      <c r="G292" s="557">
        <v>33321</v>
      </c>
      <c r="H292" s="557">
        <v>73410</v>
      </c>
      <c r="I292" s="557" t="s">
        <v>15</v>
      </c>
      <c r="J292" s="577" t="s">
        <v>15</v>
      </c>
      <c r="K292" s="578" t="str">
        <f t="shared" si="69"/>
        <v>YS4X7-00 CORE PLATE</v>
      </c>
      <c r="L292" s="578" t="s">
        <v>15</v>
      </c>
      <c r="M292" s="578" t="s">
        <v>733</v>
      </c>
      <c r="N292" s="579" t="s">
        <v>15</v>
      </c>
      <c r="O292" s="578" t="s">
        <v>32</v>
      </c>
      <c r="P292" s="557" t="s">
        <v>15</v>
      </c>
      <c r="Q292" s="557" t="s">
        <v>15</v>
      </c>
      <c r="R292" s="581" t="str">
        <f>IFERROR(VLOOKUP(CONCATENATE(D292,"'",C292),'Monthly Forex'!A:D,4,0),"-")</f>
        <v>-</v>
      </c>
      <c r="S292" s="587">
        <v>335000</v>
      </c>
      <c r="T292" s="582" t="s">
        <v>15</v>
      </c>
      <c r="U292" s="583" t="s">
        <v>47</v>
      </c>
      <c r="V292" s="584" t="s">
        <v>49</v>
      </c>
      <c r="W292" s="585" t="s">
        <v>15</v>
      </c>
      <c r="X292" s="569" t="s">
        <v>2769</v>
      </c>
      <c r="Y292" s="570" t="s">
        <v>15</v>
      </c>
      <c r="Z292" s="571" t="s">
        <v>15</v>
      </c>
      <c r="AA292" s="557" t="s">
        <v>1856</v>
      </c>
      <c r="AB292" s="139">
        <f t="shared" si="62"/>
        <v>42937</v>
      </c>
      <c r="AC292" s="134">
        <f t="shared" si="65"/>
        <v>42917</v>
      </c>
      <c r="AD292" s="135" t="str">
        <f t="shared" si="66"/>
        <v>-</v>
      </c>
      <c r="AE292" s="136" t="str">
        <f t="shared" si="67"/>
        <v>-</v>
      </c>
      <c r="AF292" s="137" t="s">
        <v>4551</v>
      </c>
      <c r="AG292" s="140" t="str">
        <f t="shared" si="70"/>
        <v>1</v>
      </c>
      <c r="AH292" s="141" t="str">
        <f t="shared" si="71"/>
        <v>-</v>
      </c>
      <c r="AI292" s="211" t="s">
        <v>15</v>
      </c>
      <c r="AJ292" s="443" t="s">
        <v>4592</v>
      </c>
      <c r="AK292" s="478" t="str">
        <f t="shared" si="72"/>
        <v>-</v>
      </c>
      <c r="AL292" s="516" t="str">
        <f t="shared" si="73"/>
        <v>-</v>
      </c>
      <c r="AM292" s="432" t="str">
        <f>_xlfn.IFNA(VLOOKUP(O292,Dropdown!$B:$G,6,0),"-")</f>
        <v>PEZA</v>
      </c>
      <c r="AN292" s="433">
        <f>_xlfn.IFNA(VLOOKUP(O292,Dropdown!$B:$H,7,0),"-")</f>
        <v>0.12</v>
      </c>
      <c r="AO292" s="434" t="str">
        <f t="shared" si="74"/>
        <v>PHP</v>
      </c>
      <c r="AP292" s="435">
        <f t="shared" si="75"/>
        <v>335000</v>
      </c>
      <c r="AQ292" s="436">
        <f t="shared" si="76"/>
        <v>375200.00000000006</v>
      </c>
      <c r="AR292" s="247"/>
      <c r="AS292" s="465" t="s">
        <v>15</v>
      </c>
      <c r="AT292" s="247"/>
      <c r="AU292" s="454" t="str">
        <f t="shared" si="68"/>
        <v>-</v>
      </c>
    </row>
    <row r="293" spans="1:47" s="30" customFormat="1">
      <c r="A293" s="556">
        <v>290</v>
      </c>
      <c r="B293" s="557" t="s">
        <v>651</v>
      </c>
      <c r="C293" s="558" t="str">
        <f t="shared" si="63"/>
        <v>2017</v>
      </c>
      <c r="D293" s="558" t="str">
        <f t="shared" si="64"/>
        <v>Jun</v>
      </c>
      <c r="E293" s="586">
        <v>42913</v>
      </c>
      <c r="F293" s="557">
        <v>98832</v>
      </c>
      <c r="G293" s="557" t="s">
        <v>714</v>
      </c>
      <c r="H293" s="557">
        <v>73609</v>
      </c>
      <c r="I293" s="557" t="s">
        <v>15</v>
      </c>
      <c r="J293" s="577" t="s">
        <v>15</v>
      </c>
      <c r="K293" s="578" t="str">
        <f t="shared" si="69"/>
        <v>KSW FUELTANK BURRING DIE</v>
      </c>
      <c r="L293" s="578" t="s">
        <v>15</v>
      </c>
      <c r="M293" s="578" t="s">
        <v>742</v>
      </c>
      <c r="N293" s="579" t="s">
        <v>15</v>
      </c>
      <c r="O293" s="578" t="s">
        <v>678</v>
      </c>
      <c r="P293" s="557" t="s">
        <v>15</v>
      </c>
      <c r="Q293" s="557" t="s">
        <v>15</v>
      </c>
      <c r="R293" s="581" t="str">
        <f>IFERROR(VLOOKUP(CONCATENATE(D293,"'",C293),'Monthly Forex'!A:D,4,0),"-")</f>
        <v>-</v>
      </c>
      <c r="S293" s="587">
        <v>47000</v>
      </c>
      <c r="T293" s="582" t="s">
        <v>15</v>
      </c>
      <c r="U293" s="583" t="s">
        <v>47</v>
      </c>
      <c r="V293" s="584" t="s">
        <v>49</v>
      </c>
      <c r="W293" s="585" t="s">
        <v>15</v>
      </c>
      <c r="X293" s="569" t="s">
        <v>15</v>
      </c>
      <c r="Y293" s="570" t="s">
        <v>15</v>
      </c>
      <c r="Z293" s="571" t="s">
        <v>15</v>
      </c>
      <c r="AA293" s="557" t="s">
        <v>1856</v>
      </c>
      <c r="AB293" s="139">
        <f t="shared" si="62"/>
        <v>42943</v>
      </c>
      <c r="AC293" s="134">
        <f t="shared" si="65"/>
        <v>42917</v>
      </c>
      <c r="AD293" s="135" t="str">
        <f t="shared" si="66"/>
        <v>-</v>
      </c>
      <c r="AE293" s="136" t="str">
        <f t="shared" si="67"/>
        <v>-</v>
      </c>
      <c r="AF293" s="137" t="s">
        <v>4551</v>
      </c>
      <c r="AG293" s="140" t="str">
        <f t="shared" si="70"/>
        <v>1</v>
      </c>
      <c r="AH293" s="141" t="str">
        <f t="shared" si="71"/>
        <v>-</v>
      </c>
      <c r="AI293" s="211" t="s">
        <v>15</v>
      </c>
      <c r="AJ293" s="443" t="s">
        <v>4592</v>
      </c>
      <c r="AK293" s="478" t="str">
        <f t="shared" si="72"/>
        <v>-</v>
      </c>
      <c r="AL293" s="516" t="str">
        <f t="shared" si="73"/>
        <v>-</v>
      </c>
      <c r="AM293" s="432" t="str">
        <f>_xlfn.IFNA(VLOOKUP(O293,Dropdown!$B:$G,6,0),"-")</f>
        <v>PEZA</v>
      </c>
      <c r="AN293" s="433">
        <f>_xlfn.IFNA(VLOOKUP(O293,Dropdown!$B:$H,7,0),"-")</f>
        <v>0.12</v>
      </c>
      <c r="AO293" s="434" t="str">
        <f t="shared" si="74"/>
        <v>PHP</v>
      </c>
      <c r="AP293" s="435">
        <f t="shared" si="75"/>
        <v>47000</v>
      </c>
      <c r="AQ293" s="436">
        <f t="shared" si="76"/>
        <v>52640.000000000007</v>
      </c>
      <c r="AR293" s="247"/>
      <c r="AS293" s="465" t="s">
        <v>15</v>
      </c>
      <c r="AT293" s="247"/>
      <c r="AU293" s="454" t="str">
        <f t="shared" si="68"/>
        <v>-</v>
      </c>
    </row>
    <row r="294" spans="1:47" s="30" customFormat="1">
      <c r="A294" s="556">
        <v>291</v>
      </c>
      <c r="B294" s="557" t="s">
        <v>702</v>
      </c>
      <c r="C294" s="558" t="str">
        <f t="shared" si="63"/>
        <v>2017</v>
      </c>
      <c r="D294" s="558" t="str">
        <f t="shared" si="64"/>
        <v>Jun</v>
      </c>
      <c r="E294" s="586">
        <v>42913</v>
      </c>
      <c r="F294" s="557">
        <v>98846</v>
      </c>
      <c r="G294" s="557">
        <v>33322</v>
      </c>
      <c r="H294" s="557">
        <v>73558</v>
      </c>
      <c r="I294" s="557" t="s">
        <v>15</v>
      </c>
      <c r="J294" s="577" t="s">
        <v>15</v>
      </c>
      <c r="K294" s="578" t="str">
        <f t="shared" si="69"/>
        <v>2311-35308-7-0500FR 104</v>
      </c>
      <c r="L294" s="578" t="s">
        <v>15</v>
      </c>
      <c r="M294" s="578" t="s">
        <v>734</v>
      </c>
      <c r="N294" s="579" t="s">
        <v>15</v>
      </c>
      <c r="O294" s="578" t="s">
        <v>38</v>
      </c>
      <c r="P294" s="557" t="s">
        <v>15</v>
      </c>
      <c r="Q294" s="557" t="s">
        <v>15</v>
      </c>
      <c r="R294" s="581" t="str">
        <f>IFERROR(VLOOKUP(CONCATENATE(D294,"'",C294),'Monthly Forex'!A:D,4,0),"-")</f>
        <v>-</v>
      </c>
      <c r="S294" s="564" t="s">
        <v>15</v>
      </c>
      <c r="T294" s="582">
        <v>880</v>
      </c>
      <c r="U294" s="583" t="s">
        <v>47</v>
      </c>
      <c r="V294" s="584" t="s">
        <v>49</v>
      </c>
      <c r="W294" s="585" t="s">
        <v>15</v>
      </c>
      <c r="X294" s="569" t="s">
        <v>15</v>
      </c>
      <c r="Y294" s="570" t="s">
        <v>15</v>
      </c>
      <c r="Z294" s="571" t="s">
        <v>15</v>
      </c>
      <c r="AA294" s="557" t="s">
        <v>1856</v>
      </c>
      <c r="AB294" s="139">
        <f t="shared" si="62"/>
        <v>42943</v>
      </c>
      <c r="AC294" s="134">
        <f t="shared" si="65"/>
        <v>42917</v>
      </c>
      <c r="AD294" s="135" t="str">
        <f t="shared" si="66"/>
        <v>-</v>
      </c>
      <c r="AE294" s="136" t="str">
        <f t="shared" si="67"/>
        <v>-</v>
      </c>
      <c r="AF294" s="137" t="s">
        <v>4551</v>
      </c>
      <c r="AG294" s="140" t="str">
        <f t="shared" si="70"/>
        <v>1</v>
      </c>
      <c r="AH294" s="141" t="str">
        <f t="shared" si="71"/>
        <v>-</v>
      </c>
      <c r="AI294" s="211" t="s">
        <v>15</v>
      </c>
      <c r="AJ294" s="443" t="s">
        <v>4592</v>
      </c>
      <c r="AK294" s="478" t="str">
        <f t="shared" si="72"/>
        <v>-</v>
      </c>
      <c r="AL294" s="516" t="str">
        <f t="shared" si="73"/>
        <v>-</v>
      </c>
      <c r="AM294" s="432" t="str">
        <f>_xlfn.IFNA(VLOOKUP(O294,Dropdown!$B:$G,6,0),"-")</f>
        <v>PEZA</v>
      </c>
      <c r="AN294" s="433">
        <f>_xlfn.IFNA(VLOOKUP(O294,Dropdown!$B:$H,7,0),"-")</f>
        <v>0.12</v>
      </c>
      <c r="AO294" s="434" t="str">
        <f t="shared" si="74"/>
        <v>USD</v>
      </c>
      <c r="AP294" s="435">
        <f t="shared" si="75"/>
        <v>880</v>
      </c>
      <c r="AQ294" s="436">
        <f t="shared" si="76"/>
        <v>985.60000000000014</v>
      </c>
      <c r="AR294" s="247"/>
      <c r="AS294" s="465" t="s">
        <v>15</v>
      </c>
      <c r="AT294" s="247"/>
      <c r="AU294" s="454" t="str">
        <f t="shared" si="68"/>
        <v>-</v>
      </c>
    </row>
    <row r="295" spans="1:47" s="30" customFormat="1">
      <c r="A295" s="556">
        <v>292</v>
      </c>
      <c r="B295" s="557" t="s">
        <v>703</v>
      </c>
      <c r="C295" s="558" t="str">
        <f t="shared" si="63"/>
        <v>2017</v>
      </c>
      <c r="D295" s="558" t="str">
        <f t="shared" si="64"/>
        <v>Jun</v>
      </c>
      <c r="E295" s="586">
        <v>42913</v>
      </c>
      <c r="F295" s="557">
        <v>98846</v>
      </c>
      <c r="G295" s="557">
        <v>33322</v>
      </c>
      <c r="H295" s="557">
        <v>73558</v>
      </c>
      <c r="I295" s="557" t="s">
        <v>15</v>
      </c>
      <c r="J295" s="577" t="s">
        <v>15</v>
      </c>
      <c r="K295" s="578" t="str">
        <f t="shared" si="69"/>
        <v>2311-35308-7-0700 104-1</v>
      </c>
      <c r="L295" s="578" t="s">
        <v>15</v>
      </c>
      <c r="M295" s="578" t="s">
        <v>735</v>
      </c>
      <c r="N295" s="579" t="s">
        <v>15</v>
      </c>
      <c r="O295" s="578" t="s">
        <v>38</v>
      </c>
      <c r="P295" s="557" t="s">
        <v>15</v>
      </c>
      <c r="Q295" s="557" t="s">
        <v>15</v>
      </c>
      <c r="R295" s="581" t="str">
        <f>IFERROR(VLOOKUP(CONCATENATE(D295,"'",C295),'Monthly Forex'!A:D,4,0),"-")</f>
        <v>-</v>
      </c>
      <c r="S295" s="564" t="s">
        <v>15</v>
      </c>
      <c r="T295" s="582">
        <v>880</v>
      </c>
      <c r="U295" s="583" t="s">
        <v>47</v>
      </c>
      <c r="V295" s="584" t="s">
        <v>49</v>
      </c>
      <c r="W295" s="585" t="s">
        <v>15</v>
      </c>
      <c r="X295" s="569" t="s">
        <v>15</v>
      </c>
      <c r="Y295" s="570" t="s">
        <v>15</v>
      </c>
      <c r="Z295" s="571" t="s">
        <v>15</v>
      </c>
      <c r="AA295" s="557" t="s">
        <v>1856</v>
      </c>
      <c r="AB295" s="139">
        <f t="shared" si="62"/>
        <v>42943</v>
      </c>
      <c r="AC295" s="134">
        <f t="shared" si="65"/>
        <v>42917</v>
      </c>
      <c r="AD295" s="135" t="str">
        <f t="shared" si="66"/>
        <v>-</v>
      </c>
      <c r="AE295" s="136" t="str">
        <f t="shared" si="67"/>
        <v>-</v>
      </c>
      <c r="AF295" s="137" t="s">
        <v>4551</v>
      </c>
      <c r="AG295" s="140" t="str">
        <f t="shared" si="70"/>
        <v>-</v>
      </c>
      <c r="AH295" s="141" t="str">
        <f t="shared" si="71"/>
        <v>-</v>
      </c>
      <c r="AI295" s="211" t="s">
        <v>15</v>
      </c>
      <c r="AJ295" s="443" t="s">
        <v>4592</v>
      </c>
      <c r="AK295" s="478" t="str">
        <f t="shared" si="72"/>
        <v>-</v>
      </c>
      <c r="AL295" s="516" t="str">
        <f t="shared" si="73"/>
        <v>-</v>
      </c>
      <c r="AM295" s="432" t="str">
        <f>_xlfn.IFNA(VLOOKUP(O295,Dropdown!$B:$G,6,0),"-")</f>
        <v>PEZA</v>
      </c>
      <c r="AN295" s="433">
        <f>_xlfn.IFNA(VLOOKUP(O295,Dropdown!$B:$H,7,0),"-")</f>
        <v>0.12</v>
      </c>
      <c r="AO295" s="434" t="str">
        <f t="shared" si="74"/>
        <v>USD</v>
      </c>
      <c r="AP295" s="435">
        <f t="shared" si="75"/>
        <v>880</v>
      </c>
      <c r="AQ295" s="436">
        <f t="shared" si="76"/>
        <v>985.60000000000014</v>
      </c>
      <c r="AR295" s="247"/>
      <c r="AS295" s="465" t="s">
        <v>15</v>
      </c>
      <c r="AT295" s="247"/>
      <c r="AU295" s="454" t="str">
        <f t="shared" si="68"/>
        <v>-</v>
      </c>
    </row>
    <row r="296" spans="1:47" s="30" customFormat="1">
      <c r="A296" s="556">
        <v>293</v>
      </c>
      <c r="B296" s="557" t="s">
        <v>704</v>
      </c>
      <c r="C296" s="558" t="str">
        <f t="shared" si="63"/>
        <v>2017</v>
      </c>
      <c r="D296" s="558" t="str">
        <f t="shared" si="64"/>
        <v>Jun</v>
      </c>
      <c r="E296" s="586">
        <v>42913</v>
      </c>
      <c r="F296" s="557">
        <v>98847</v>
      </c>
      <c r="G296" s="557">
        <v>33323</v>
      </c>
      <c r="H296" s="557">
        <v>73559</v>
      </c>
      <c r="I296" s="557" t="s">
        <v>15</v>
      </c>
      <c r="J296" s="577" t="s">
        <v>15</v>
      </c>
      <c r="K296" s="578" t="str">
        <f t="shared" si="69"/>
        <v>#5504 DIE INSERT</v>
      </c>
      <c r="L296" s="578" t="s">
        <v>15</v>
      </c>
      <c r="M296" s="578" t="s">
        <v>736</v>
      </c>
      <c r="N296" s="579" t="s">
        <v>15</v>
      </c>
      <c r="O296" s="578" t="s">
        <v>31</v>
      </c>
      <c r="P296" s="557" t="s">
        <v>15</v>
      </c>
      <c r="Q296" s="557" t="s">
        <v>15</v>
      </c>
      <c r="R296" s="581" t="str">
        <f>IFERROR(VLOOKUP(CONCATENATE(D296,"'",C296),'Monthly Forex'!A:D,4,0),"-")</f>
        <v>-</v>
      </c>
      <c r="S296" s="587">
        <v>25500</v>
      </c>
      <c r="T296" s="582" t="s">
        <v>15</v>
      </c>
      <c r="U296" s="583" t="s">
        <v>47</v>
      </c>
      <c r="V296" s="584" t="s">
        <v>49</v>
      </c>
      <c r="W296" s="585" t="s">
        <v>15</v>
      </c>
      <c r="X296" s="569" t="s">
        <v>15</v>
      </c>
      <c r="Y296" s="570" t="s">
        <v>15</v>
      </c>
      <c r="Z296" s="571" t="s">
        <v>15</v>
      </c>
      <c r="AA296" s="557" t="s">
        <v>1856</v>
      </c>
      <c r="AB296" s="139">
        <f t="shared" si="62"/>
        <v>42943</v>
      </c>
      <c r="AC296" s="134">
        <f t="shared" si="65"/>
        <v>42917</v>
      </c>
      <c r="AD296" s="135" t="str">
        <f t="shared" si="66"/>
        <v>-</v>
      </c>
      <c r="AE296" s="136" t="str">
        <f t="shared" si="67"/>
        <v>-</v>
      </c>
      <c r="AF296" s="137" t="s">
        <v>4551</v>
      </c>
      <c r="AG296" s="140" t="str">
        <f t="shared" si="70"/>
        <v>1</v>
      </c>
      <c r="AH296" s="141" t="str">
        <f t="shared" si="71"/>
        <v>-</v>
      </c>
      <c r="AI296" s="211" t="s">
        <v>15</v>
      </c>
      <c r="AJ296" s="443" t="s">
        <v>4592</v>
      </c>
      <c r="AK296" s="478" t="str">
        <f t="shared" si="72"/>
        <v>-</v>
      </c>
      <c r="AL296" s="516" t="str">
        <f t="shared" si="73"/>
        <v>-</v>
      </c>
      <c r="AM296" s="432" t="str">
        <f>_xlfn.IFNA(VLOOKUP(O296,Dropdown!$B:$G,6,0),"-")</f>
        <v>PEZA</v>
      </c>
      <c r="AN296" s="433">
        <f>_xlfn.IFNA(VLOOKUP(O296,Dropdown!$B:$H,7,0),"-")</f>
        <v>0.12</v>
      </c>
      <c r="AO296" s="434" t="str">
        <f t="shared" si="74"/>
        <v>PHP</v>
      </c>
      <c r="AP296" s="435">
        <f t="shared" si="75"/>
        <v>25500</v>
      </c>
      <c r="AQ296" s="436">
        <f t="shared" si="76"/>
        <v>28560.000000000004</v>
      </c>
      <c r="AR296" s="247"/>
      <c r="AS296" s="465" t="s">
        <v>15</v>
      </c>
      <c r="AT296" s="247"/>
      <c r="AU296" s="454" t="str">
        <f t="shared" si="68"/>
        <v>-</v>
      </c>
    </row>
    <row r="297" spans="1:47" s="30" customFormat="1">
      <c r="A297" s="556">
        <v>294</v>
      </c>
      <c r="B297" s="557" t="s">
        <v>705</v>
      </c>
      <c r="C297" s="558" t="str">
        <f t="shared" si="63"/>
        <v>2017</v>
      </c>
      <c r="D297" s="558" t="str">
        <f t="shared" si="64"/>
        <v>Jun</v>
      </c>
      <c r="E297" s="586">
        <v>42913</v>
      </c>
      <c r="F297" s="557">
        <v>98847</v>
      </c>
      <c r="G297" s="557">
        <v>33323</v>
      </c>
      <c r="H297" s="557">
        <v>73559</v>
      </c>
      <c r="I297" s="557" t="s">
        <v>15</v>
      </c>
      <c r="J297" s="577" t="s">
        <v>15</v>
      </c>
      <c r="K297" s="578" t="str">
        <f t="shared" si="69"/>
        <v xml:space="preserve"> #5508 PIERCE PUNCH</v>
      </c>
      <c r="L297" s="578" t="s">
        <v>15</v>
      </c>
      <c r="M297" s="578" t="s">
        <v>737</v>
      </c>
      <c r="N297" s="579" t="s">
        <v>15</v>
      </c>
      <c r="O297" s="578" t="s">
        <v>31</v>
      </c>
      <c r="P297" s="557" t="s">
        <v>15</v>
      </c>
      <c r="Q297" s="557" t="s">
        <v>15</v>
      </c>
      <c r="R297" s="581" t="str">
        <f>IFERROR(VLOOKUP(CONCATENATE(D297,"'",C297),'Monthly Forex'!A:D,4,0),"-")</f>
        <v>-</v>
      </c>
      <c r="S297" s="587">
        <v>11750</v>
      </c>
      <c r="T297" s="582" t="s">
        <v>15</v>
      </c>
      <c r="U297" s="583" t="s">
        <v>47</v>
      </c>
      <c r="V297" s="584" t="s">
        <v>49</v>
      </c>
      <c r="W297" s="585" t="s">
        <v>15</v>
      </c>
      <c r="X297" s="569" t="s">
        <v>15</v>
      </c>
      <c r="Y297" s="570" t="s">
        <v>15</v>
      </c>
      <c r="Z297" s="571" t="s">
        <v>15</v>
      </c>
      <c r="AA297" s="557" t="s">
        <v>1856</v>
      </c>
      <c r="AB297" s="139">
        <f t="shared" si="62"/>
        <v>42943</v>
      </c>
      <c r="AC297" s="134">
        <f t="shared" si="65"/>
        <v>42917</v>
      </c>
      <c r="AD297" s="135" t="str">
        <f t="shared" si="66"/>
        <v>-</v>
      </c>
      <c r="AE297" s="136" t="str">
        <f t="shared" si="67"/>
        <v>-</v>
      </c>
      <c r="AF297" s="137" t="s">
        <v>4551</v>
      </c>
      <c r="AG297" s="140" t="str">
        <f t="shared" si="70"/>
        <v>-</v>
      </c>
      <c r="AH297" s="141" t="str">
        <f t="shared" si="71"/>
        <v>-</v>
      </c>
      <c r="AI297" s="211" t="s">
        <v>15</v>
      </c>
      <c r="AJ297" s="443" t="s">
        <v>4592</v>
      </c>
      <c r="AK297" s="478" t="str">
        <f t="shared" si="72"/>
        <v>-</v>
      </c>
      <c r="AL297" s="516" t="str">
        <f t="shared" si="73"/>
        <v>-</v>
      </c>
      <c r="AM297" s="432" t="str">
        <f>_xlfn.IFNA(VLOOKUP(O297,Dropdown!$B:$G,6,0),"-")</f>
        <v>PEZA</v>
      </c>
      <c r="AN297" s="433">
        <f>_xlfn.IFNA(VLOOKUP(O297,Dropdown!$B:$H,7,0),"-")</f>
        <v>0.12</v>
      </c>
      <c r="AO297" s="434" t="str">
        <f t="shared" si="74"/>
        <v>PHP</v>
      </c>
      <c r="AP297" s="435">
        <f t="shared" si="75"/>
        <v>11750</v>
      </c>
      <c r="AQ297" s="436">
        <f t="shared" si="76"/>
        <v>13160.000000000002</v>
      </c>
      <c r="AR297" s="247"/>
      <c r="AS297" s="465" t="s">
        <v>15</v>
      </c>
      <c r="AT297" s="247"/>
      <c r="AU297" s="454" t="str">
        <f t="shared" si="68"/>
        <v>-</v>
      </c>
    </row>
    <row r="298" spans="1:47" s="30" customFormat="1">
      <c r="A298" s="556">
        <v>295</v>
      </c>
      <c r="B298" s="557" t="s">
        <v>706</v>
      </c>
      <c r="C298" s="558" t="str">
        <f t="shared" si="63"/>
        <v>2017</v>
      </c>
      <c r="D298" s="558" t="str">
        <f t="shared" si="64"/>
        <v>Jun</v>
      </c>
      <c r="E298" s="586">
        <v>42913</v>
      </c>
      <c r="F298" s="557">
        <v>98847</v>
      </c>
      <c r="G298" s="557">
        <v>33323</v>
      </c>
      <c r="H298" s="557">
        <v>73559</v>
      </c>
      <c r="I298" s="557" t="s">
        <v>15</v>
      </c>
      <c r="J298" s="577" t="s">
        <v>15</v>
      </c>
      <c r="K298" s="578" t="str">
        <f t="shared" si="69"/>
        <v xml:space="preserve"> #5509 PIERCE PUNCH</v>
      </c>
      <c r="L298" s="578" t="s">
        <v>15</v>
      </c>
      <c r="M298" s="578" t="s">
        <v>738</v>
      </c>
      <c r="N298" s="579" t="s">
        <v>15</v>
      </c>
      <c r="O298" s="578" t="s">
        <v>31</v>
      </c>
      <c r="P298" s="557" t="s">
        <v>15</v>
      </c>
      <c r="Q298" s="557" t="s">
        <v>15</v>
      </c>
      <c r="R298" s="581" t="str">
        <f>IFERROR(VLOOKUP(CONCATENATE(D298,"'",C298),'Monthly Forex'!A:D,4,0),"-")</f>
        <v>-</v>
      </c>
      <c r="S298" s="587">
        <v>10750</v>
      </c>
      <c r="T298" s="582" t="s">
        <v>15</v>
      </c>
      <c r="U298" s="583" t="s">
        <v>47</v>
      </c>
      <c r="V298" s="584" t="s">
        <v>49</v>
      </c>
      <c r="W298" s="585" t="s">
        <v>15</v>
      </c>
      <c r="X298" s="569" t="s">
        <v>15</v>
      </c>
      <c r="Y298" s="570" t="s">
        <v>15</v>
      </c>
      <c r="Z298" s="571" t="s">
        <v>15</v>
      </c>
      <c r="AA298" s="557" t="s">
        <v>1856</v>
      </c>
      <c r="AB298" s="139">
        <f t="shared" si="62"/>
        <v>42943</v>
      </c>
      <c r="AC298" s="134">
        <f t="shared" si="65"/>
        <v>42917</v>
      </c>
      <c r="AD298" s="135" t="str">
        <f t="shared" si="66"/>
        <v>-</v>
      </c>
      <c r="AE298" s="136" t="str">
        <f t="shared" si="67"/>
        <v>-</v>
      </c>
      <c r="AF298" s="137" t="s">
        <v>4551</v>
      </c>
      <c r="AG298" s="140" t="str">
        <f t="shared" si="70"/>
        <v>-</v>
      </c>
      <c r="AH298" s="141" t="str">
        <f t="shared" si="71"/>
        <v>-</v>
      </c>
      <c r="AI298" s="211" t="s">
        <v>15</v>
      </c>
      <c r="AJ298" s="443" t="s">
        <v>4592</v>
      </c>
      <c r="AK298" s="478" t="str">
        <f t="shared" si="72"/>
        <v>-</v>
      </c>
      <c r="AL298" s="516" t="str">
        <f t="shared" si="73"/>
        <v>-</v>
      </c>
      <c r="AM298" s="432" t="str">
        <f>_xlfn.IFNA(VLOOKUP(O298,Dropdown!$B:$G,6,0),"-")</f>
        <v>PEZA</v>
      </c>
      <c r="AN298" s="433">
        <f>_xlfn.IFNA(VLOOKUP(O298,Dropdown!$B:$H,7,0),"-")</f>
        <v>0.12</v>
      </c>
      <c r="AO298" s="434" t="str">
        <f t="shared" si="74"/>
        <v>PHP</v>
      </c>
      <c r="AP298" s="435">
        <f t="shared" si="75"/>
        <v>10750</v>
      </c>
      <c r="AQ298" s="436">
        <f t="shared" si="76"/>
        <v>12040.000000000002</v>
      </c>
      <c r="AR298" s="247"/>
      <c r="AS298" s="465" t="s">
        <v>15</v>
      </c>
      <c r="AT298" s="247"/>
      <c r="AU298" s="454" t="str">
        <f t="shared" si="68"/>
        <v>-</v>
      </c>
    </row>
    <row r="299" spans="1:47" s="30" customFormat="1">
      <c r="A299" s="556">
        <v>296</v>
      </c>
      <c r="B299" s="557" t="s">
        <v>707</v>
      </c>
      <c r="C299" s="558" t="str">
        <f t="shared" si="63"/>
        <v>2017</v>
      </c>
      <c r="D299" s="558" t="str">
        <f t="shared" si="64"/>
        <v>Jun</v>
      </c>
      <c r="E299" s="586">
        <v>42913</v>
      </c>
      <c r="F299" s="557">
        <v>98848</v>
      </c>
      <c r="G299" s="557">
        <v>33324</v>
      </c>
      <c r="H299" s="557">
        <v>73560</v>
      </c>
      <c r="I299" s="557" t="s">
        <v>15</v>
      </c>
      <c r="J299" s="577" t="s">
        <v>15</v>
      </c>
      <c r="K299" s="578" t="str">
        <f t="shared" si="69"/>
        <v>#5510 PIERCE PUNCH</v>
      </c>
      <c r="L299" s="578" t="s">
        <v>15</v>
      </c>
      <c r="M299" s="578" t="s">
        <v>739</v>
      </c>
      <c r="N299" s="579" t="s">
        <v>15</v>
      </c>
      <c r="O299" s="578" t="s">
        <v>31</v>
      </c>
      <c r="P299" s="557" t="s">
        <v>15</v>
      </c>
      <c r="Q299" s="557" t="s">
        <v>15</v>
      </c>
      <c r="R299" s="581" t="str">
        <f>IFERROR(VLOOKUP(CONCATENATE(D299,"'",C299),'Monthly Forex'!A:D,4,0),"-")</f>
        <v>-</v>
      </c>
      <c r="S299" s="587">
        <v>21500</v>
      </c>
      <c r="T299" s="582" t="s">
        <v>15</v>
      </c>
      <c r="U299" s="583" t="s">
        <v>47</v>
      </c>
      <c r="V299" s="584" t="s">
        <v>49</v>
      </c>
      <c r="W299" s="585" t="s">
        <v>15</v>
      </c>
      <c r="X299" s="569" t="s">
        <v>15</v>
      </c>
      <c r="Y299" s="570" t="s">
        <v>15</v>
      </c>
      <c r="Z299" s="571" t="s">
        <v>15</v>
      </c>
      <c r="AA299" s="557" t="s">
        <v>1856</v>
      </c>
      <c r="AB299" s="139">
        <f t="shared" si="62"/>
        <v>42943</v>
      </c>
      <c r="AC299" s="134">
        <f t="shared" si="65"/>
        <v>42917</v>
      </c>
      <c r="AD299" s="135" t="str">
        <f t="shared" si="66"/>
        <v>-</v>
      </c>
      <c r="AE299" s="136" t="str">
        <f t="shared" si="67"/>
        <v>-</v>
      </c>
      <c r="AF299" s="137" t="s">
        <v>4551</v>
      </c>
      <c r="AG299" s="140" t="str">
        <f t="shared" si="70"/>
        <v>1</v>
      </c>
      <c r="AH299" s="141" t="str">
        <f t="shared" si="71"/>
        <v>-</v>
      </c>
      <c r="AI299" s="211" t="s">
        <v>15</v>
      </c>
      <c r="AJ299" s="443" t="s">
        <v>4592</v>
      </c>
      <c r="AK299" s="478" t="str">
        <f t="shared" si="72"/>
        <v>-</v>
      </c>
      <c r="AL299" s="516" t="str">
        <f t="shared" si="73"/>
        <v>-</v>
      </c>
      <c r="AM299" s="432" t="str">
        <f>_xlfn.IFNA(VLOOKUP(O299,Dropdown!$B:$G,6,0),"-")</f>
        <v>PEZA</v>
      </c>
      <c r="AN299" s="433">
        <f>_xlfn.IFNA(VLOOKUP(O299,Dropdown!$B:$H,7,0),"-")</f>
        <v>0.12</v>
      </c>
      <c r="AO299" s="434" t="str">
        <f t="shared" si="74"/>
        <v>PHP</v>
      </c>
      <c r="AP299" s="435">
        <f t="shared" si="75"/>
        <v>21500</v>
      </c>
      <c r="AQ299" s="436">
        <f t="shared" si="76"/>
        <v>24080.000000000004</v>
      </c>
      <c r="AR299" s="247"/>
      <c r="AS299" s="465" t="s">
        <v>15</v>
      </c>
      <c r="AT299" s="247"/>
      <c r="AU299" s="454" t="str">
        <f t="shared" si="68"/>
        <v>-</v>
      </c>
    </row>
    <row r="300" spans="1:47" s="30" customFormat="1">
      <c r="A300" s="556">
        <v>297</v>
      </c>
      <c r="B300" s="557" t="s">
        <v>708</v>
      </c>
      <c r="C300" s="558" t="str">
        <f t="shared" si="63"/>
        <v>2017</v>
      </c>
      <c r="D300" s="558" t="str">
        <f t="shared" si="64"/>
        <v>Jun</v>
      </c>
      <c r="E300" s="586">
        <v>42913</v>
      </c>
      <c r="F300" s="557">
        <v>98848</v>
      </c>
      <c r="G300" s="557">
        <v>33324</v>
      </c>
      <c r="H300" s="557">
        <v>73560</v>
      </c>
      <c r="I300" s="557" t="s">
        <v>15</v>
      </c>
      <c r="J300" s="577" t="s">
        <v>15</v>
      </c>
      <c r="K300" s="578" t="str">
        <f t="shared" si="69"/>
        <v>#4407 PIERCE PUNCH</v>
      </c>
      <c r="L300" s="578" t="s">
        <v>15</v>
      </c>
      <c r="M300" s="578" t="s">
        <v>740</v>
      </c>
      <c r="N300" s="579" t="s">
        <v>15</v>
      </c>
      <c r="O300" s="578" t="s">
        <v>31</v>
      </c>
      <c r="P300" s="557" t="s">
        <v>15</v>
      </c>
      <c r="Q300" s="557" t="s">
        <v>15</v>
      </c>
      <c r="R300" s="581" t="str">
        <f>IFERROR(VLOOKUP(CONCATENATE(D300,"'",C300),'Monthly Forex'!A:D,4,0),"-")</f>
        <v>-</v>
      </c>
      <c r="S300" s="587">
        <v>9750</v>
      </c>
      <c r="T300" s="582" t="s">
        <v>15</v>
      </c>
      <c r="U300" s="583" t="s">
        <v>47</v>
      </c>
      <c r="V300" s="584" t="s">
        <v>49</v>
      </c>
      <c r="W300" s="585" t="s">
        <v>15</v>
      </c>
      <c r="X300" s="569" t="s">
        <v>15</v>
      </c>
      <c r="Y300" s="570" t="s">
        <v>15</v>
      </c>
      <c r="Z300" s="571" t="s">
        <v>15</v>
      </c>
      <c r="AA300" s="557" t="s">
        <v>1856</v>
      </c>
      <c r="AB300" s="139">
        <f t="shared" si="62"/>
        <v>42943</v>
      </c>
      <c r="AC300" s="134">
        <f t="shared" si="65"/>
        <v>42917</v>
      </c>
      <c r="AD300" s="135" t="str">
        <f t="shared" si="66"/>
        <v>-</v>
      </c>
      <c r="AE300" s="136" t="str">
        <f t="shared" si="67"/>
        <v>-</v>
      </c>
      <c r="AF300" s="137" t="s">
        <v>4551</v>
      </c>
      <c r="AG300" s="140" t="str">
        <f t="shared" si="70"/>
        <v>-</v>
      </c>
      <c r="AH300" s="141" t="str">
        <f t="shared" si="71"/>
        <v>-</v>
      </c>
      <c r="AI300" s="211" t="s">
        <v>15</v>
      </c>
      <c r="AJ300" s="443" t="s">
        <v>4592</v>
      </c>
      <c r="AK300" s="478" t="str">
        <f t="shared" si="72"/>
        <v>-</v>
      </c>
      <c r="AL300" s="516" t="str">
        <f t="shared" si="73"/>
        <v>-</v>
      </c>
      <c r="AM300" s="432" t="str">
        <f>_xlfn.IFNA(VLOOKUP(O300,Dropdown!$B:$G,6,0),"-")</f>
        <v>PEZA</v>
      </c>
      <c r="AN300" s="433">
        <f>_xlfn.IFNA(VLOOKUP(O300,Dropdown!$B:$H,7,0),"-")</f>
        <v>0.12</v>
      </c>
      <c r="AO300" s="434" t="str">
        <f t="shared" si="74"/>
        <v>PHP</v>
      </c>
      <c r="AP300" s="435">
        <f t="shared" si="75"/>
        <v>9750</v>
      </c>
      <c r="AQ300" s="436">
        <f t="shared" si="76"/>
        <v>10920.000000000002</v>
      </c>
      <c r="AR300" s="247"/>
      <c r="AS300" s="465" t="s">
        <v>15</v>
      </c>
      <c r="AT300" s="247"/>
      <c r="AU300" s="454" t="str">
        <f t="shared" si="68"/>
        <v>-</v>
      </c>
    </row>
    <row r="301" spans="1:47" s="30" customFormat="1">
      <c r="A301" s="556">
        <v>298</v>
      </c>
      <c r="B301" s="557" t="s">
        <v>709</v>
      </c>
      <c r="C301" s="558" t="str">
        <f t="shared" si="63"/>
        <v>2017</v>
      </c>
      <c r="D301" s="558" t="str">
        <f t="shared" si="64"/>
        <v>Jun</v>
      </c>
      <c r="E301" s="586">
        <v>42913</v>
      </c>
      <c r="F301" s="557">
        <v>98848</v>
      </c>
      <c r="G301" s="557">
        <v>33324</v>
      </c>
      <c r="H301" s="557">
        <v>73560</v>
      </c>
      <c r="I301" s="557" t="s">
        <v>15</v>
      </c>
      <c r="J301" s="577" t="s">
        <v>15</v>
      </c>
      <c r="K301" s="578" t="str">
        <f t="shared" si="69"/>
        <v>#4409 DIE INSERT</v>
      </c>
      <c r="L301" s="578" t="s">
        <v>15</v>
      </c>
      <c r="M301" s="578" t="s">
        <v>741</v>
      </c>
      <c r="N301" s="579" t="s">
        <v>15</v>
      </c>
      <c r="O301" s="578" t="s">
        <v>31</v>
      </c>
      <c r="P301" s="557" t="s">
        <v>15</v>
      </c>
      <c r="Q301" s="557" t="s">
        <v>15</v>
      </c>
      <c r="R301" s="581" t="str">
        <f>IFERROR(VLOOKUP(CONCATENATE(D301,"'",C301),'Monthly Forex'!A:D,4,0),"-")</f>
        <v>-</v>
      </c>
      <c r="S301" s="587">
        <v>36500</v>
      </c>
      <c r="T301" s="582" t="s">
        <v>15</v>
      </c>
      <c r="U301" s="583" t="s">
        <v>47</v>
      </c>
      <c r="V301" s="584" t="s">
        <v>49</v>
      </c>
      <c r="W301" s="585" t="s">
        <v>15</v>
      </c>
      <c r="X301" s="569" t="s">
        <v>15</v>
      </c>
      <c r="Y301" s="570" t="s">
        <v>15</v>
      </c>
      <c r="Z301" s="571" t="s">
        <v>15</v>
      </c>
      <c r="AA301" s="557" t="s">
        <v>1856</v>
      </c>
      <c r="AB301" s="139">
        <f t="shared" si="62"/>
        <v>42943</v>
      </c>
      <c r="AC301" s="134">
        <f t="shared" si="65"/>
        <v>42917</v>
      </c>
      <c r="AD301" s="135" t="str">
        <f t="shared" si="66"/>
        <v>-</v>
      </c>
      <c r="AE301" s="136" t="str">
        <f t="shared" si="67"/>
        <v>-</v>
      </c>
      <c r="AF301" s="137" t="s">
        <v>4551</v>
      </c>
      <c r="AG301" s="140" t="str">
        <f t="shared" si="70"/>
        <v>-</v>
      </c>
      <c r="AH301" s="141" t="str">
        <f t="shared" si="71"/>
        <v>-</v>
      </c>
      <c r="AI301" s="211" t="s">
        <v>15</v>
      </c>
      <c r="AJ301" s="443" t="s">
        <v>4592</v>
      </c>
      <c r="AK301" s="478" t="str">
        <f t="shared" si="72"/>
        <v>-</v>
      </c>
      <c r="AL301" s="516" t="str">
        <f t="shared" si="73"/>
        <v>-</v>
      </c>
      <c r="AM301" s="432" t="str">
        <f>_xlfn.IFNA(VLOOKUP(O301,Dropdown!$B:$G,6,0),"-")</f>
        <v>PEZA</v>
      </c>
      <c r="AN301" s="433">
        <f>_xlfn.IFNA(VLOOKUP(O301,Dropdown!$B:$H,7,0),"-")</f>
        <v>0.12</v>
      </c>
      <c r="AO301" s="434" t="str">
        <f t="shared" si="74"/>
        <v>PHP</v>
      </c>
      <c r="AP301" s="435">
        <f t="shared" si="75"/>
        <v>36500</v>
      </c>
      <c r="AQ301" s="436">
        <f t="shared" si="76"/>
        <v>40880.000000000007</v>
      </c>
      <c r="AR301" s="247"/>
      <c r="AS301" s="465" t="s">
        <v>15</v>
      </c>
      <c r="AT301" s="247"/>
      <c r="AU301" s="454" t="str">
        <f t="shared" si="68"/>
        <v>-</v>
      </c>
    </row>
    <row r="302" spans="1:47" s="30" customFormat="1">
      <c r="A302" s="556">
        <v>299</v>
      </c>
      <c r="B302" s="557" t="s">
        <v>706</v>
      </c>
      <c r="C302" s="558" t="str">
        <f t="shared" si="63"/>
        <v>2017</v>
      </c>
      <c r="D302" s="558" t="str">
        <f t="shared" si="64"/>
        <v>Jun</v>
      </c>
      <c r="E302" s="586">
        <v>42913</v>
      </c>
      <c r="F302" s="557">
        <v>98847</v>
      </c>
      <c r="G302" s="557">
        <v>33323</v>
      </c>
      <c r="H302" s="557">
        <v>73559</v>
      </c>
      <c r="I302" s="557" t="s">
        <v>15</v>
      </c>
      <c r="J302" s="577" t="s">
        <v>15</v>
      </c>
      <c r="K302" s="578" t="str">
        <f t="shared" si="69"/>
        <v xml:space="preserve"> #5509 PIERCE PUNCH</v>
      </c>
      <c r="L302" s="578" t="s">
        <v>15</v>
      </c>
      <c r="M302" s="578" t="s">
        <v>738</v>
      </c>
      <c r="N302" s="579" t="s">
        <v>15</v>
      </c>
      <c r="O302" s="578" t="s">
        <v>31</v>
      </c>
      <c r="P302" s="557" t="s">
        <v>15</v>
      </c>
      <c r="Q302" s="557" t="s">
        <v>15</v>
      </c>
      <c r="R302" s="581" t="str">
        <f>IFERROR(VLOOKUP(CONCATENATE(D302,"'",C302),'Monthly Forex'!A:D,4,0),"-")</f>
        <v>-</v>
      </c>
      <c r="S302" s="587">
        <v>10750</v>
      </c>
      <c r="T302" s="582" t="s">
        <v>15</v>
      </c>
      <c r="U302" s="583" t="s">
        <v>47</v>
      </c>
      <c r="V302" s="584" t="s">
        <v>49</v>
      </c>
      <c r="W302" s="585" t="s">
        <v>871</v>
      </c>
      <c r="X302" s="569" t="s">
        <v>15</v>
      </c>
      <c r="Y302" s="570" t="s">
        <v>15</v>
      </c>
      <c r="Z302" s="571" t="s">
        <v>15</v>
      </c>
      <c r="AA302" s="557" t="s">
        <v>1856</v>
      </c>
      <c r="AB302" s="139">
        <f t="shared" si="62"/>
        <v>42943</v>
      </c>
      <c r="AC302" s="134">
        <f t="shared" si="65"/>
        <v>42917</v>
      </c>
      <c r="AD302" s="135" t="str">
        <f t="shared" si="66"/>
        <v>-</v>
      </c>
      <c r="AE302" s="136" t="str">
        <f t="shared" si="67"/>
        <v>-</v>
      </c>
      <c r="AF302" s="137" t="s">
        <v>4551</v>
      </c>
      <c r="AG302" s="140" t="str">
        <f t="shared" si="70"/>
        <v>1</v>
      </c>
      <c r="AH302" s="141" t="str">
        <f t="shared" si="71"/>
        <v>-</v>
      </c>
      <c r="AI302" s="211" t="s">
        <v>15</v>
      </c>
      <c r="AJ302" s="443" t="s">
        <v>4592</v>
      </c>
      <c r="AK302" s="478" t="str">
        <f t="shared" si="72"/>
        <v>-</v>
      </c>
      <c r="AL302" s="516" t="str">
        <f t="shared" si="73"/>
        <v>-</v>
      </c>
      <c r="AM302" s="432" t="str">
        <f>_xlfn.IFNA(VLOOKUP(O302,Dropdown!$B:$G,6,0),"-")</f>
        <v>PEZA</v>
      </c>
      <c r="AN302" s="433">
        <f>_xlfn.IFNA(VLOOKUP(O302,Dropdown!$B:$H,7,0),"-")</f>
        <v>0.12</v>
      </c>
      <c r="AO302" s="434" t="str">
        <f t="shared" si="74"/>
        <v>PHP</v>
      </c>
      <c r="AP302" s="435">
        <f t="shared" si="75"/>
        <v>10750</v>
      </c>
      <c r="AQ302" s="436">
        <f t="shared" si="76"/>
        <v>12040.000000000002</v>
      </c>
      <c r="AR302" s="247"/>
      <c r="AS302" s="465" t="s">
        <v>15</v>
      </c>
      <c r="AT302" s="247"/>
      <c r="AU302" s="454" t="str">
        <f t="shared" si="68"/>
        <v>-</v>
      </c>
    </row>
    <row r="303" spans="1:47" s="30" customFormat="1">
      <c r="A303" s="556">
        <v>300</v>
      </c>
      <c r="B303" s="557" t="s">
        <v>710</v>
      </c>
      <c r="C303" s="558" t="str">
        <f t="shared" si="63"/>
        <v>2017</v>
      </c>
      <c r="D303" s="558" t="str">
        <f t="shared" si="64"/>
        <v>Jun</v>
      </c>
      <c r="E303" s="586">
        <v>42915</v>
      </c>
      <c r="F303" s="557">
        <v>98849</v>
      </c>
      <c r="G303" s="557">
        <v>33325</v>
      </c>
      <c r="H303" s="557" t="s">
        <v>15</v>
      </c>
      <c r="I303" s="557" t="s">
        <v>15</v>
      </c>
      <c r="J303" s="577" t="s">
        <v>15</v>
      </c>
      <c r="K303" s="578" t="str">
        <f t="shared" si="69"/>
        <v>3.0 X P6 W580 LOWER DIE</v>
      </c>
      <c r="L303" s="578" t="s">
        <v>15</v>
      </c>
      <c r="M303" s="578" t="s">
        <v>743</v>
      </c>
      <c r="N303" s="579" t="s">
        <v>15</v>
      </c>
      <c r="O303" s="578" t="s">
        <v>39</v>
      </c>
      <c r="P303" s="557" t="s">
        <v>15</v>
      </c>
      <c r="Q303" s="557" t="s">
        <v>15</v>
      </c>
      <c r="R303" s="581" t="str">
        <f>IFERROR(VLOOKUP(CONCATENATE(D303,"'",C303),'Monthly Forex'!A:D,4,0),"-")</f>
        <v>-</v>
      </c>
      <c r="S303" s="564" t="s">
        <v>15</v>
      </c>
      <c r="T303" s="582">
        <v>1640</v>
      </c>
      <c r="U303" s="583" t="s">
        <v>47</v>
      </c>
      <c r="V303" s="584" t="s">
        <v>49</v>
      </c>
      <c r="W303" s="585" t="s">
        <v>15</v>
      </c>
      <c r="X303" s="569" t="s">
        <v>4599</v>
      </c>
      <c r="Y303" s="570" t="s">
        <v>15</v>
      </c>
      <c r="Z303" s="571" t="s">
        <v>15</v>
      </c>
      <c r="AA303" s="557" t="s">
        <v>1856</v>
      </c>
      <c r="AB303" s="139">
        <f t="shared" si="62"/>
        <v>42945</v>
      </c>
      <c r="AC303" s="134">
        <f t="shared" si="65"/>
        <v>42917</v>
      </c>
      <c r="AD303" s="135" t="str">
        <f t="shared" si="66"/>
        <v>-</v>
      </c>
      <c r="AE303" s="136" t="str">
        <f t="shared" si="67"/>
        <v>-</v>
      </c>
      <c r="AF303" s="137" t="s">
        <v>4551</v>
      </c>
      <c r="AG303" s="140" t="str">
        <f t="shared" si="70"/>
        <v>1</v>
      </c>
      <c r="AH303" s="141" t="str">
        <f t="shared" si="71"/>
        <v>-</v>
      </c>
      <c r="AI303" s="211" t="s">
        <v>15</v>
      </c>
      <c r="AJ303" s="443" t="s">
        <v>4592</v>
      </c>
      <c r="AK303" s="478" t="str">
        <f t="shared" si="72"/>
        <v>-</v>
      </c>
      <c r="AL303" s="516" t="str">
        <f t="shared" si="73"/>
        <v>-</v>
      </c>
      <c r="AM303" s="432" t="str">
        <f>_xlfn.IFNA(VLOOKUP(O303,Dropdown!$B:$G,6,0),"-")</f>
        <v>PEZA</v>
      </c>
      <c r="AN303" s="433">
        <f>_xlfn.IFNA(VLOOKUP(O303,Dropdown!$B:$H,7,0),"-")</f>
        <v>0.12</v>
      </c>
      <c r="AO303" s="434" t="str">
        <f t="shared" si="74"/>
        <v>USD</v>
      </c>
      <c r="AP303" s="435">
        <f t="shared" si="75"/>
        <v>1640</v>
      </c>
      <c r="AQ303" s="436">
        <f t="shared" si="76"/>
        <v>1836.8000000000002</v>
      </c>
      <c r="AR303" s="247"/>
      <c r="AS303" s="465" t="s">
        <v>15</v>
      </c>
      <c r="AT303" s="247"/>
      <c r="AU303" s="454" t="str">
        <f t="shared" si="68"/>
        <v>-</v>
      </c>
    </row>
    <row r="304" spans="1:47" s="30" customFormat="1">
      <c r="A304" s="556">
        <v>301</v>
      </c>
      <c r="B304" s="557" t="s">
        <v>711</v>
      </c>
      <c r="C304" s="558" t="str">
        <f t="shared" si="63"/>
        <v>2017</v>
      </c>
      <c r="D304" s="558" t="str">
        <f t="shared" si="64"/>
        <v>Jun</v>
      </c>
      <c r="E304" s="586">
        <v>42915</v>
      </c>
      <c r="F304" s="557">
        <v>98849</v>
      </c>
      <c r="G304" s="557">
        <v>33325</v>
      </c>
      <c r="H304" s="557" t="s">
        <v>15</v>
      </c>
      <c r="I304" s="557" t="s">
        <v>15</v>
      </c>
      <c r="J304" s="577" t="s">
        <v>15</v>
      </c>
      <c r="K304" s="578" t="str">
        <f t="shared" si="69"/>
        <v>7.0 XP17.4 W580 UPPERDIE</v>
      </c>
      <c r="L304" s="578" t="s">
        <v>15</v>
      </c>
      <c r="M304" s="578" t="s">
        <v>744</v>
      </c>
      <c r="N304" s="579" t="s">
        <v>15</v>
      </c>
      <c r="O304" s="578" t="s">
        <v>39</v>
      </c>
      <c r="P304" s="557" t="s">
        <v>15</v>
      </c>
      <c r="Q304" s="557" t="s">
        <v>15</v>
      </c>
      <c r="R304" s="581" t="str">
        <f>IFERROR(VLOOKUP(CONCATENATE(D304,"'",C304),'Monthly Forex'!A:D,4,0),"-")</f>
        <v>-</v>
      </c>
      <c r="S304" s="564" t="s">
        <v>15</v>
      </c>
      <c r="T304" s="582">
        <v>820</v>
      </c>
      <c r="U304" s="583" t="s">
        <v>47</v>
      </c>
      <c r="V304" s="584" t="s">
        <v>49</v>
      </c>
      <c r="W304" s="585" t="s">
        <v>15</v>
      </c>
      <c r="X304" s="569" t="s">
        <v>4599</v>
      </c>
      <c r="Y304" s="570" t="s">
        <v>15</v>
      </c>
      <c r="Z304" s="571" t="s">
        <v>15</v>
      </c>
      <c r="AA304" s="557" t="s">
        <v>1856</v>
      </c>
      <c r="AB304" s="139">
        <f t="shared" si="62"/>
        <v>42945</v>
      </c>
      <c r="AC304" s="134">
        <f t="shared" si="65"/>
        <v>42917</v>
      </c>
      <c r="AD304" s="135" t="str">
        <f t="shared" si="66"/>
        <v>-</v>
      </c>
      <c r="AE304" s="136" t="str">
        <f t="shared" si="67"/>
        <v>-</v>
      </c>
      <c r="AF304" s="137" t="s">
        <v>4551</v>
      </c>
      <c r="AG304" s="140" t="str">
        <f t="shared" si="70"/>
        <v>-</v>
      </c>
      <c r="AH304" s="141" t="str">
        <f t="shared" si="71"/>
        <v>-</v>
      </c>
      <c r="AI304" s="211" t="s">
        <v>15</v>
      </c>
      <c r="AJ304" s="443" t="s">
        <v>4592</v>
      </c>
      <c r="AK304" s="478" t="str">
        <f t="shared" si="72"/>
        <v>-</v>
      </c>
      <c r="AL304" s="516" t="str">
        <f t="shared" si="73"/>
        <v>-</v>
      </c>
      <c r="AM304" s="432" t="str">
        <f>_xlfn.IFNA(VLOOKUP(O304,Dropdown!$B:$G,6,0),"-")</f>
        <v>PEZA</v>
      </c>
      <c r="AN304" s="433">
        <f>_xlfn.IFNA(VLOOKUP(O304,Dropdown!$B:$H,7,0),"-")</f>
        <v>0.12</v>
      </c>
      <c r="AO304" s="434" t="str">
        <f t="shared" si="74"/>
        <v>USD</v>
      </c>
      <c r="AP304" s="435">
        <f t="shared" si="75"/>
        <v>820</v>
      </c>
      <c r="AQ304" s="436">
        <f t="shared" si="76"/>
        <v>918.40000000000009</v>
      </c>
      <c r="AR304" s="247"/>
      <c r="AS304" s="465" t="s">
        <v>15</v>
      </c>
      <c r="AT304" s="247"/>
      <c r="AU304" s="454" t="str">
        <f t="shared" si="68"/>
        <v>-</v>
      </c>
    </row>
    <row r="305" spans="1:47" s="30" customFormat="1">
      <c r="A305" s="556">
        <v>302</v>
      </c>
      <c r="B305" s="557" t="s">
        <v>712</v>
      </c>
      <c r="C305" s="558" t="str">
        <f t="shared" si="63"/>
        <v>2017</v>
      </c>
      <c r="D305" s="558" t="str">
        <f t="shared" si="64"/>
        <v>Jun</v>
      </c>
      <c r="E305" s="586">
        <v>42915</v>
      </c>
      <c r="F305" s="557">
        <v>98850</v>
      </c>
      <c r="G305" s="557">
        <v>33326</v>
      </c>
      <c r="H305" s="557">
        <v>73610</v>
      </c>
      <c r="I305" s="557" t="s">
        <v>15</v>
      </c>
      <c r="J305" s="577" t="s">
        <v>15</v>
      </c>
      <c r="K305" s="578" t="str">
        <f t="shared" si="69"/>
        <v>2.3 X P6  4L 42H W500-L</v>
      </c>
      <c r="L305" s="578" t="s">
        <v>15</v>
      </c>
      <c r="M305" s="578" t="s">
        <v>745</v>
      </c>
      <c r="N305" s="579" t="s">
        <v>15</v>
      </c>
      <c r="O305" s="578" t="s">
        <v>39</v>
      </c>
      <c r="P305" s="557" t="s">
        <v>15</v>
      </c>
      <c r="Q305" s="557" t="s">
        <v>15</v>
      </c>
      <c r="R305" s="581" t="str">
        <f>IFERROR(VLOOKUP(CONCATENATE(D305,"'",C305),'Monthly Forex'!A:D,4,0),"-")</f>
        <v>-</v>
      </c>
      <c r="S305" s="564" t="s">
        <v>15</v>
      </c>
      <c r="T305" s="582">
        <v>790</v>
      </c>
      <c r="U305" s="583" t="s">
        <v>47</v>
      </c>
      <c r="V305" s="584" t="s">
        <v>49</v>
      </c>
      <c r="W305" s="585" t="s">
        <v>15</v>
      </c>
      <c r="X305" s="569" t="s">
        <v>4599</v>
      </c>
      <c r="Y305" s="570" t="s">
        <v>15</v>
      </c>
      <c r="Z305" s="571" t="s">
        <v>15</v>
      </c>
      <c r="AA305" s="557" t="s">
        <v>1856</v>
      </c>
      <c r="AB305" s="139">
        <f t="shared" si="62"/>
        <v>42945</v>
      </c>
      <c r="AC305" s="134">
        <f t="shared" si="65"/>
        <v>42917</v>
      </c>
      <c r="AD305" s="135" t="str">
        <f t="shared" si="66"/>
        <v>-</v>
      </c>
      <c r="AE305" s="136" t="str">
        <f t="shared" si="67"/>
        <v>-</v>
      </c>
      <c r="AF305" s="137" t="s">
        <v>4551</v>
      </c>
      <c r="AG305" s="140" t="str">
        <f t="shared" si="70"/>
        <v>1</v>
      </c>
      <c r="AH305" s="141" t="str">
        <f t="shared" si="71"/>
        <v>-</v>
      </c>
      <c r="AI305" s="211" t="s">
        <v>15</v>
      </c>
      <c r="AJ305" s="443" t="s">
        <v>4592</v>
      </c>
      <c r="AK305" s="478" t="str">
        <f t="shared" si="72"/>
        <v>-</v>
      </c>
      <c r="AL305" s="516" t="str">
        <f t="shared" si="73"/>
        <v>-</v>
      </c>
      <c r="AM305" s="432" t="str">
        <f>_xlfn.IFNA(VLOOKUP(O305,Dropdown!$B:$G,6,0),"-")</f>
        <v>PEZA</v>
      </c>
      <c r="AN305" s="433">
        <f>_xlfn.IFNA(VLOOKUP(O305,Dropdown!$B:$H,7,0),"-")</f>
        <v>0.12</v>
      </c>
      <c r="AO305" s="434" t="str">
        <f t="shared" si="74"/>
        <v>USD</v>
      </c>
      <c r="AP305" s="435">
        <f t="shared" si="75"/>
        <v>790</v>
      </c>
      <c r="AQ305" s="436">
        <f t="shared" si="76"/>
        <v>884.80000000000007</v>
      </c>
      <c r="AR305" s="247"/>
      <c r="AS305" s="465" t="s">
        <v>15</v>
      </c>
      <c r="AT305" s="247"/>
      <c r="AU305" s="454" t="str">
        <f t="shared" si="68"/>
        <v>-</v>
      </c>
    </row>
    <row r="306" spans="1:47" s="30" customFormat="1">
      <c r="A306" s="556">
        <v>303</v>
      </c>
      <c r="B306" s="557" t="s">
        <v>713</v>
      </c>
      <c r="C306" s="558" t="str">
        <f t="shared" si="63"/>
        <v>2017</v>
      </c>
      <c r="D306" s="558" t="str">
        <f t="shared" si="64"/>
        <v>Jun</v>
      </c>
      <c r="E306" s="586">
        <v>42915</v>
      </c>
      <c r="F306" s="557">
        <v>98850</v>
      </c>
      <c r="G306" s="557">
        <v>33326</v>
      </c>
      <c r="H306" s="557">
        <v>73610</v>
      </c>
      <c r="I306" s="557" t="s">
        <v>15</v>
      </c>
      <c r="J306" s="577" t="s">
        <v>15</v>
      </c>
      <c r="K306" s="578" t="str">
        <f t="shared" si="69"/>
        <v>2.3 X P6  4L 42H W500-U</v>
      </c>
      <c r="L306" s="578" t="s">
        <v>15</v>
      </c>
      <c r="M306" s="578" t="s">
        <v>746</v>
      </c>
      <c r="N306" s="579" t="s">
        <v>15</v>
      </c>
      <c r="O306" s="578" t="s">
        <v>39</v>
      </c>
      <c r="P306" s="557" t="s">
        <v>15</v>
      </c>
      <c r="Q306" s="557" t="s">
        <v>15</v>
      </c>
      <c r="R306" s="581" t="str">
        <f>IFERROR(VLOOKUP(CONCATENATE(D306,"'",C306),'Monthly Forex'!A:D,4,0),"-")</f>
        <v>-</v>
      </c>
      <c r="S306" s="564" t="s">
        <v>15</v>
      </c>
      <c r="T306" s="582">
        <v>760</v>
      </c>
      <c r="U306" s="583" t="s">
        <v>47</v>
      </c>
      <c r="V306" s="584" t="s">
        <v>49</v>
      </c>
      <c r="W306" s="585" t="s">
        <v>15</v>
      </c>
      <c r="X306" s="569" t="s">
        <v>4599</v>
      </c>
      <c r="Y306" s="570" t="s">
        <v>15</v>
      </c>
      <c r="Z306" s="571" t="s">
        <v>15</v>
      </c>
      <c r="AA306" s="557" t="s">
        <v>1856</v>
      </c>
      <c r="AB306" s="139">
        <f t="shared" si="62"/>
        <v>42945</v>
      </c>
      <c r="AC306" s="134">
        <f t="shared" si="65"/>
        <v>42917</v>
      </c>
      <c r="AD306" s="135" t="str">
        <f t="shared" si="66"/>
        <v>-</v>
      </c>
      <c r="AE306" s="136" t="str">
        <f t="shared" si="67"/>
        <v>-</v>
      </c>
      <c r="AF306" s="137" t="s">
        <v>4551</v>
      </c>
      <c r="AG306" s="140" t="str">
        <f t="shared" si="70"/>
        <v>-</v>
      </c>
      <c r="AH306" s="141" t="str">
        <f t="shared" si="71"/>
        <v>-</v>
      </c>
      <c r="AI306" s="211" t="s">
        <v>15</v>
      </c>
      <c r="AJ306" s="443" t="s">
        <v>4592</v>
      </c>
      <c r="AK306" s="478" t="str">
        <f t="shared" si="72"/>
        <v>-</v>
      </c>
      <c r="AL306" s="516" t="str">
        <f t="shared" si="73"/>
        <v>-</v>
      </c>
      <c r="AM306" s="432" t="str">
        <f>_xlfn.IFNA(VLOOKUP(O306,Dropdown!$B:$G,6,0),"-")</f>
        <v>PEZA</v>
      </c>
      <c r="AN306" s="433">
        <f>_xlfn.IFNA(VLOOKUP(O306,Dropdown!$B:$H,7,0),"-")</f>
        <v>0.12</v>
      </c>
      <c r="AO306" s="434" t="str">
        <f t="shared" si="74"/>
        <v>USD</v>
      </c>
      <c r="AP306" s="435">
        <f t="shared" si="75"/>
        <v>760</v>
      </c>
      <c r="AQ306" s="436">
        <f t="shared" si="76"/>
        <v>851.2</v>
      </c>
      <c r="AR306" s="247"/>
      <c r="AS306" s="465" t="s">
        <v>15</v>
      </c>
      <c r="AT306" s="247"/>
      <c r="AU306" s="454" t="str">
        <f t="shared" si="68"/>
        <v>-</v>
      </c>
    </row>
    <row r="307" spans="1:47" s="30" customFormat="1">
      <c r="A307" s="556">
        <v>304</v>
      </c>
      <c r="B307" s="557" t="s">
        <v>646</v>
      </c>
      <c r="C307" s="558" t="str">
        <f t="shared" si="63"/>
        <v>2017</v>
      </c>
      <c r="D307" s="558" t="str">
        <f t="shared" si="64"/>
        <v>Jun</v>
      </c>
      <c r="E307" s="586">
        <v>42916</v>
      </c>
      <c r="F307" s="557">
        <v>101201</v>
      </c>
      <c r="G307" s="557" t="s">
        <v>715</v>
      </c>
      <c r="H307" s="557">
        <v>73612</v>
      </c>
      <c r="I307" s="557" t="s">
        <v>15</v>
      </c>
      <c r="J307" s="577" t="s">
        <v>15</v>
      </c>
      <c r="K307" s="578" t="str">
        <f t="shared" si="69"/>
        <v xml:space="preserve">55329-0D510 #1. BLANK </v>
      </c>
      <c r="L307" s="578" t="s">
        <v>15</v>
      </c>
      <c r="M307" s="578" t="s">
        <v>672</v>
      </c>
      <c r="N307" s="579" t="s">
        <v>15</v>
      </c>
      <c r="O307" s="578" t="s">
        <v>46</v>
      </c>
      <c r="P307" s="557" t="s">
        <v>15</v>
      </c>
      <c r="Q307" s="557" t="s">
        <v>15</v>
      </c>
      <c r="R307" s="581" t="str">
        <f>IFERROR(VLOOKUP(CONCATENATE(D307,"'",C307),'Monthly Forex'!A:D,4,0),"-")</f>
        <v>-</v>
      </c>
      <c r="S307" s="564" t="s">
        <v>15</v>
      </c>
      <c r="T307" s="582">
        <v>1760</v>
      </c>
      <c r="U307" s="583" t="s">
        <v>47</v>
      </c>
      <c r="V307" s="584" t="s">
        <v>49</v>
      </c>
      <c r="W307" s="585" t="s">
        <v>15</v>
      </c>
      <c r="X307" s="569" t="s">
        <v>15</v>
      </c>
      <c r="Y307" s="570" t="s">
        <v>15</v>
      </c>
      <c r="Z307" s="571" t="s">
        <v>15</v>
      </c>
      <c r="AA307" s="557" t="s">
        <v>1856</v>
      </c>
      <c r="AB307" s="139">
        <f t="shared" si="62"/>
        <v>42946</v>
      </c>
      <c r="AC307" s="134">
        <f t="shared" si="65"/>
        <v>42917</v>
      </c>
      <c r="AD307" s="135" t="str">
        <f t="shared" si="66"/>
        <v>-</v>
      </c>
      <c r="AE307" s="136" t="str">
        <f t="shared" si="67"/>
        <v>-</v>
      </c>
      <c r="AF307" s="137" t="s">
        <v>4551</v>
      </c>
      <c r="AG307" s="140" t="str">
        <f t="shared" si="70"/>
        <v>1</v>
      </c>
      <c r="AH307" s="141" t="str">
        <f t="shared" si="71"/>
        <v>-</v>
      </c>
      <c r="AI307" s="211" t="s">
        <v>15</v>
      </c>
      <c r="AJ307" s="443" t="s">
        <v>4592</v>
      </c>
      <c r="AK307" s="478" t="str">
        <f t="shared" si="72"/>
        <v>-</v>
      </c>
      <c r="AL307" s="516" t="str">
        <f t="shared" si="73"/>
        <v>-</v>
      </c>
      <c r="AM307" s="432" t="str">
        <f>_xlfn.IFNA(VLOOKUP(O307,Dropdown!$B:$G,6,0),"-")</f>
        <v>PEZA</v>
      </c>
      <c r="AN307" s="433">
        <f>_xlfn.IFNA(VLOOKUP(O307,Dropdown!$B:$H,7,0),"-")</f>
        <v>0.12</v>
      </c>
      <c r="AO307" s="434" t="str">
        <f t="shared" si="74"/>
        <v>USD</v>
      </c>
      <c r="AP307" s="435">
        <f t="shared" si="75"/>
        <v>1760</v>
      </c>
      <c r="AQ307" s="436">
        <f t="shared" si="76"/>
        <v>1971.2000000000003</v>
      </c>
      <c r="AR307" s="247"/>
      <c r="AS307" s="465" t="s">
        <v>15</v>
      </c>
      <c r="AT307" s="247"/>
      <c r="AU307" s="454" t="str">
        <f t="shared" si="68"/>
        <v>-</v>
      </c>
    </row>
    <row r="308" spans="1:47" s="30" customFormat="1">
      <c r="A308" s="556">
        <v>305</v>
      </c>
      <c r="B308" s="557" t="s">
        <v>647</v>
      </c>
      <c r="C308" s="558" t="str">
        <f t="shared" si="63"/>
        <v>2017</v>
      </c>
      <c r="D308" s="558" t="str">
        <f t="shared" si="64"/>
        <v>Jun</v>
      </c>
      <c r="E308" s="586">
        <v>42916</v>
      </c>
      <c r="F308" s="557">
        <v>101201</v>
      </c>
      <c r="G308" s="557" t="s">
        <v>715</v>
      </c>
      <c r="H308" s="557">
        <v>73612</v>
      </c>
      <c r="I308" s="557" t="s">
        <v>15</v>
      </c>
      <c r="J308" s="577" t="s">
        <v>15</v>
      </c>
      <c r="K308" s="578" t="str">
        <f t="shared" si="69"/>
        <v xml:space="preserve">55329-0D510 #2. BEND </v>
      </c>
      <c r="L308" s="578" t="s">
        <v>15</v>
      </c>
      <c r="M308" s="578" t="s">
        <v>18</v>
      </c>
      <c r="N308" s="579" t="s">
        <v>15</v>
      </c>
      <c r="O308" s="578" t="s">
        <v>46</v>
      </c>
      <c r="P308" s="557" t="s">
        <v>15</v>
      </c>
      <c r="Q308" s="557" t="s">
        <v>15</v>
      </c>
      <c r="R308" s="581" t="str">
        <f>IFERROR(VLOOKUP(CONCATENATE(D308,"'",C308),'Monthly Forex'!A:D,4,0),"-")</f>
        <v>-</v>
      </c>
      <c r="S308" s="564" t="s">
        <v>15</v>
      </c>
      <c r="T308" s="582">
        <v>5937.5</v>
      </c>
      <c r="U308" s="583" t="s">
        <v>47</v>
      </c>
      <c r="V308" s="584" t="s">
        <v>49</v>
      </c>
      <c r="W308" s="585" t="s">
        <v>15</v>
      </c>
      <c r="X308" s="569" t="s">
        <v>15</v>
      </c>
      <c r="Y308" s="570" t="s">
        <v>15</v>
      </c>
      <c r="Z308" s="571" t="s">
        <v>15</v>
      </c>
      <c r="AA308" s="557" t="s">
        <v>1856</v>
      </c>
      <c r="AB308" s="139">
        <f t="shared" si="62"/>
        <v>42946</v>
      </c>
      <c r="AC308" s="134">
        <f t="shared" si="65"/>
        <v>42917</v>
      </c>
      <c r="AD308" s="135" t="str">
        <f t="shared" si="66"/>
        <v>-</v>
      </c>
      <c r="AE308" s="136" t="str">
        <f t="shared" si="67"/>
        <v>-</v>
      </c>
      <c r="AF308" s="137" t="s">
        <v>4551</v>
      </c>
      <c r="AG308" s="140" t="str">
        <f t="shared" si="70"/>
        <v>-</v>
      </c>
      <c r="AH308" s="141" t="str">
        <f t="shared" si="71"/>
        <v>-</v>
      </c>
      <c r="AI308" s="211" t="s">
        <v>15</v>
      </c>
      <c r="AJ308" s="443" t="s">
        <v>4592</v>
      </c>
      <c r="AK308" s="478" t="str">
        <f t="shared" si="72"/>
        <v>-</v>
      </c>
      <c r="AL308" s="516" t="str">
        <f t="shared" si="73"/>
        <v>-</v>
      </c>
      <c r="AM308" s="432" t="str">
        <f>_xlfn.IFNA(VLOOKUP(O308,Dropdown!$B:$G,6,0),"-")</f>
        <v>PEZA</v>
      </c>
      <c r="AN308" s="433">
        <f>_xlfn.IFNA(VLOOKUP(O308,Dropdown!$B:$H,7,0),"-")</f>
        <v>0.12</v>
      </c>
      <c r="AO308" s="434" t="str">
        <f t="shared" si="74"/>
        <v>USD</v>
      </c>
      <c r="AP308" s="435">
        <f t="shared" si="75"/>
        <v>5937.5</v>
      </c>
      <c r="AQ308" s="436">
        <f t="shared" si="76"/>
        <v>6650.0000000000009</v>
      </c>
      <c r="AR308" s="247"/>
      <c r="AS308" s="465" t="s">
        <v>15</v>
      </c>
      <c r="AT308" s="247"/>
      <c r="AU308" s="454" t="str">
        <f t="shared" si="68"/>
        <v>-</v>
      </c>
    </row>
    <row r="309" spans="1:47" s="30" customFormat="1">
      <c r="A309" s="556">
        <v>306</v>
      </c>
      <c r="B309" s="557" t="s">
        <v>648</v>
      </c>
      <c r="C309" s="558" t="str">
        <f t="shared" si="63"/>
        <v>2017</v>
      </c>
      <c r="D309" s="558" t="str">
        <f t="shared" si="64"/>
        <v>Jun</v>
      </c>
      <c r="E309" s="586">
        <v>42916</v>
      </c>
      <c r="F309" s="557">
        <v>101201</v>
      </c>
      <c r="G309" s="557" t="s">
        <v>715</v>
      </c>
      <c r="H309" s="557">
        <v>73612</v>
      </c>
      <c r="I309" s="557" t="s">
        <v>15</v>
      </c>
      <c r="J309" s="577" t="s">
        <v>15</v>
      </c>
      <c r="K309" s="578" t="str">
        <f t="shared" si="69"/>
        <v>55329-0D510 #4. RESTRIKE</v>
      </c>
      <c r="L309" s="578" t="s">
        <v>15</v>
      </c>
      <c r="M309" s="578" t="s">
        <v>19</v>
      </c>
      <c r="N309" s="579" t="s">
        <v>15</v>
      </c>
      <c r="O309" s="578" t="s">
        <v>46</v>
      </c>
      <c r="P309" s="557" t="s">
        <v>15</v>
      </c>
      <c r="Q309" s="557" t="s">
        <v>15</v>
      </c>
      <c r="R309" s="581" t="str">
        <f>IFERROR(VLOOKUP(CONCATENATE(D309,"'",C309),'Monthly Forex'!A:D,4,0),"-")</f>
        <v>-</v>
      </c>
      <c r="S309" s="564" t="s">
        <v>15</v>
      </c>
      <c r="T309" s="582">
        <v>2493.75</v>
      </c>
      <c r="U309" s="583" t="s">
        <v>47</v>
      </c>
      <c r="V309" s="584" t="s">
        <v>49</v>
      </c>
      <c r="W309" s="585" t="s">
        <v>15</v>
      </c>
      <c r="X309" s="569" t="s">
        <v>15</v>
      </c>
      <c r="Y309" s="570" t="s">
        <v>15</v>
      </c>
      <c r="Z309" s="571" t="s">
        <v>15</v>
      </c>
      <c r="AA309" s="557" t="s">
        <v>1856</v>
      </c>
      <c r="AB309" s="139">
        <f t="shared" si="62"/>
        <v>42946</v>
      </c>
      <c r="AC309" s="134">
        <f t="shared" si="65"/>
        <v>42917</v>
      </c>
      <c r="AD309" s="135" t="str">
        <f t="shared" si="66"/>
        <v>-</v>
      </c>
      <c r="AE309" s="136" t="str">
        <f t="shared" si="67"/>
        <v>-</v>
      </c>
      <c r="AF309" s="137" t="s">
        <v>4551</v>
      </c>
      <c r="AG309" s="140" t="str">
        <f t="shared" si="70"/>
        <v>-</v>
      </c>
      <c r="AH309" s="141" t="str">
        <f t="shared" si="71"/>
        <v>-</v>
      </c>
      <c r="AI309" s="211" t="s">
        <v>15</v>
      </c>
      <c r="AJ309" s="443" t="s">
        <v>4592</v>
      </c>
      <c r="AK309" s="478" t="str">
        <f t="shared" si="72"/>
        <v>-</v>
      </c>
      <c r="AL309" s="516" t="str">
        <f t="shared" si="73"/>
        <v>-</v>
      </c>
      <c r="AM309" s="432" t="str">
        <f>_xlfn.IFNA(VLOOKUP(O309,Dropdown!$B:$G,6,0),"-")</f>
        <v>PEZA</v>
      </c>
      <c r="AN309" s="433">
        <f>_xlfn.IFNA(VLOOKUP(O309,Dropdown!$B:$H,7,0),"-")</f>
        <v>0.12</v>
      </c>
      <c r="AO309" s="434" t="str">
        <f t="shared" si="74"/>
        <v>USD</v>
      </c>
      <c r="AP309" s="435">
        <f t="shared" si="75"/>
        <v>2493.75</v>
      </c>
      <c r="AQ309" s="436">
        <f t="shared" si="76"/>
        <v>2793.0000000000005</v>
      </c>
      <c r="AR309" s="247"/>
      <c r="AS309" s="465" t="s">
        <v>15</v>
      </c>
      <c r="AT309" s="247"/>
      <c r="AU309" s="454" t="str">
        <f t="shared" si="68"/>
        <v>-</v>
      </c>
    </row>
    <row r="310" spans="1:47" s="30" customFormat="1">
      <c r="A310" s="556">
        <v>307</v>
      </c>
      <c r="B310" s="557" t="s">
        <v>649</v>
      </c>
      <c r="C310" s="558" t="str">
        <f t="shared" si="63"/>
        <v>2017</v>
      </c>
      <c r="D310" s="558" t="str">
        <f t="shared" si="64"/>
        <v>Jun</v>
      </c>
      <c r="E310" s="586">
        <v>42916</v>
      </c>
      <c r="F310" s="557">
        <v>101201</v>
      </c>
      <c r="G310" s="557" t="s">
        <v>715</v>
      </c>
      <c r="H310" s="557">
        <v>73612</v>
      </c>
      <c r="I310" s="557" t="s">
        <v>15</v>
      </c>
      <c r="J310" s="577" t="s">
        <v>15</v>
      </c>
      <c r="K310" s="578" t="str">
        <f t="shared" si="69"/>
        <v>55329-0D510 #5. PIERCE-1</v>
      </c>
      <c r="L310" s="578" t="s">
        <v>15</v>
      </c>
      <c r="M310" s="578" t="s">
        <v>20</v>
      </c>
      <c r="N310" s="579" t="s">
        <v>15</v>
      </c>
      <c r="O310" s="578" t="s">
        <v>46</v>
      </c>
      <c r="P310" s="557" t="s">
        <v>15</v>
      </c>
      <c r="Q310" s="557" t="s">
        <v>15</v>
      </c>
      <c r="R310" s="581" t="str">
        <f>IFERROR(VLOOKUP(CONCATENATE(D310,"'",C310),'Monthly Forex'!A:D,4,0),"-")</f>
        <v>-</v>
      </c>
      <c r="S310" s="564" t="s">
        <v>15</v>
      </c>
      <c r="T310" s="582">
        <v>3325</v>
      </c>
      <c r="U310" s="583" t="s">
        <v>47</v>
      </c>
      <c r="V310" s="584" t="s">
        <v>49</v>
      </c>
      <c r="W310" s="585" t="s">
        <v>15</v>
      </c>
      <c r="X310" s="569" t="s">
        <v>15</v>
      </c>
      <c r="Y310" s="570" t="s">
        <v>15</v>
      </c>
      <c r="Z310" s="571" t="s">
        <v>15</v>
      </c>
      <c r="AA310" s="557" t="s">
        <v>1856</v>
      </c>
      <c r="AB310" s="139">
        <f t="shared" si="62"/>
        <v>42946</v>
      </c>
      <c r="AC310" s="134">
        <f t="shared" si="65"/>
        <v>42917</v>
      </c>
      <c r="AD310" s="135" t="str">
        <f t="shared" si="66"/>
        <v>-</v>
      </c>
      <c r="AE310" s="136" t="str">
        <f t="shared" si="67"/>
        <v>-</v>
      </c>
      <c r="AF310" s="137" t="s">
        <v>4551</v>
      </c>
      <c r="AG310" s="140" t="str">
        <f t="shared" si="70"/>
        <v>-</v>
      </c>
      <c r="AH310" s="141" t="str">
        <f t="shared" si="71"/>
        <v>-</v>
      </c>
      <c r="AI310" s="211" t="s">
        <v>15</v>
      </c>
      <c r="AJ310" s="443" t="s">
        <v>4592</v>
      </c>
      <c r="AK310" s="478" t="str">
        <f t="shared" si="72"/>
        <v>-</v>
      </c>
      <c r="AL310" s="516" t="str">
        <f t="shared" si="73"/>
        <v>-</v>
      </c>
      <c r="AM310" s="432" t="str">
        <f>_xlfn.IFNA(VLOOKUP(O310,Dropdown!$B:$G,6,0),"-")</f>
        <v>PEZA</v>
      </c>
      <c r="AN310" s="433">
        <f>_xlfn.IFNA(VLOOKUP(O310,Dropdown!$B:$H,7,0),"-")</f>
        <v>0.12</v>
      </c>
      <c r="AO310" s="434" t="str">
        <f t="shared" si="74"/>
        <v>USD</v>
      </c>
      <c r="AP310" s="435">
        <f t="shared" si="75"/>
        <v>3325</v>
      </c>
      <c r="AQ310" s="436">
        <f t="shared" si="76"/>
        <v>3724.0000000000005</v>
      </c>
      <c r="AR310" s="247"/>
      <c r="AS310" s="465" t="s">
        <v>15</v>
      </c>
      <c r="AT310" s="247"/>
      <c r="AU310" s="454" t="str">
        <f t="shared" si="68"/>
        <v>-</v>
      </c>
    </row>
    <row r="311" spans="1:47" s="30" customFormat="1">
      <c r="A311" s="556">
        <v>308</v>
      </c>
      <c r="B311" s="557" t="s">
        <v>650</v>
      </c>
      <c r="C311" s="558" t="str">
        <f t="shared" si="63"/>
        <v>2017</v>
      </c>
      <c r="D311" s="558" t="str">
        <f t="shared" si="64"/>
        <v>Jun</v>
      </c>
      <c r="E311" s="586">
        <v>42916</v>
      </c>
      <c r="F311" s="557">
        <v>101201</v>
      </c>
      <c r="G311" s="557" t="s">
        <v>715</v>
      </c>
      <c r="H311" s="557">
        <v>73612</v>
      </c>
      <c r="I311" s="557" t="s">
        <v>15</v>
      </c>
      <c r="J311" s="577" t="s">
        <v>15</v>
      </c>
      <c r="K311" s="578" t="str">
        <f t="shared" si="69"/>
        <v xml:space="preserve">55329-0D510 #6.PIERCE-2 </v>
      </c>
      <c r="L311" s="578" t="s">
        <v>15</v>
      </c>
      <c r="M311" s="578" t="s">
        <v>673</v>
      </c>
      <c r="N311" s="579" t="s">
        <v>15</v>
      </c>
      <c r="O311" s="578" t="s">
        <v>46</v>
      </c>
      <c r="P311" s="557" t="s">
        <v>15</v>
      </c>
      <c r="Q311" s="557" t="s">
        <v>15</v>
      </c>
      <c r="R311" s="581" t="str">
        <f>IFERROR(VLOOKUP(CONCATENATE(D311,"'",C311),'Monthly Forex'!A:D,4,0),"-")</f>
        <v>-</v>
      </c>
      <c r="S311" s="564" t="s">
        <v>15</v>
      </c>
      <c r="T311" s="582">
        <v>1662.5</v>
      </c>
      <c r="U311" s="583" t="s">
        <v>47</v>
      </c>
      <c r="V311" s="584" t="s">
        <v>49</v>
      </c>
      <c r="W311" s="585" t="s">
        <v>15</v>
      </c>
      <c r="X311" s="569" t="s">
        <v>15</v>
      </c>
      <c r="Y311" s="570" t="s">
        <v>15</v>
      </c>
      <c r="Z311" s="571" t="s">
        <v>15</v>
      </c>
      <c r="AA311" s="557" t="s">
        <v>1856</v>
      </c>
      <c r="AB311" s="139">
        <f t="shared" ref="AB311:AB374" si="77">IF(V311="","",IF(V311="Cancelled","-",E311+30))</f>
        <v>42946</v>
      </c>
      <c r="AC311" s="134">
        <f t="shared" si="65"/>
        <v>42917</v>
      </c>
      <c r="AD311" s="135" t="str">
        <f t="shared" si="66"/>
        <v>-</v>
      </c>
      <c r="AE311" s="136" t="str">
        <f t="shared" si="67"/>
        <v>-</v>
      </c>
      <c r="AF311" s="137" t="s">
        <v>4551</v>
      </c>
      <c r="AG311" s="140" t="str">
        <f t="shared" si="70"/>
        <v>-</v>
      </c>
      <c r="AH311" s="141" t="str">
        <f t="shared" si="71"/>
        <v>-</v>
      </c>
      <c r="AI311" s="211" t="s">
        <v>15</v>
      </c>
      <c r="AJ311" s="443" t="s">
        <v>4592</v>
      </c>
      <c r="AK311" s="478" t="str">
        <f t="shared" si="72"/>
        <v>-</v>
      </c>
      <c r="AL311" s="516" t="str">
        <f t="shared" si="73"/>
        <v>-</v>
      </c>
      <c r="AM311" s="432" t="str">
        <f>_xlfn.IFNA(VLOOKUP(O311,Dropdown!$B:$G,6,0),"-")</f>
        <v>PEZA</v>
      </c>
      <c r="AN311" s="433">
        <f>_xlfn.IFNA(VLOOKUP(O311,Dropdown!$B:$H,7,0),"-")</f>
        <v>0.12</v>
      </c>
      <c r="AO311" s="434" t="str">
        <f t="shared" si="74"/>
        <v>USD</v>
      </c>
      <c r="AP311" s="435">
        <f t="shared" si="75"/>
        <v>1662.5</v>
      </c>
      <c r="AQ311" s="436">
        <f t="shared" si="76"/>
        <v>1862.0000000000002</v>
      </c>
      <c r="AR311" s="247"/>
      <c r="AS311" s="465" t="s">
        <v>15</v>
      </c>
      <c r="AT311" s="247"/>
      <c r="AU311" s="454" t="str">
        <f t="shared" si="68"/>
        <v>-</v>
      </c>
    </row>
    <row r="312" spans="1:47" s="30" customFormat="1">
      <c r="A312" s="556">
        <v>309</v>
      </c>
      <c r="B312" s="557" t="s">
        <v>747</v>
      </c>
      <c r="C312" s="558" t="str">
        <f t="shared" si="63"/>
        <v>2017</v>
      </c>
      <c r="D312" s="558" t="str">
        <f t="shared" si="64"/>
        <v>Jul</v>
      </c>
      <c r="E312" s="586">
        <v>42919</v>
      </c>
      <c r="F312" s="557">
        <v>98839</v>
      </c>
      <c r="G312" s="557">
        <v>33315</v>
      </c>
      <c r="H312" s="557">
        <v>73645</v>
      </c>
      <c r="I312" s="557" t="s">
        <v>15</v>
      </c>
      <c r="J312" s="577" t="s">
        <v>15</v>
      </c>
      <c r="K312" s="578" t="str">
        <f t="shared" si="69"/>
        <v>BODY SPINNING JNL 750 IL</v>
      </c>
      <c r="L312" s="578" t="s">
        <v>15</v>
      </c>
      <c r="M312" s="578" t="s">
        <v>823</v>
      </c>
      <c r="N312" s="579" t="s">
        <v>15</v>
      </c>
      <c r="O312" s="578" t="s">
        <v>34</v>
      </c>
      <c r="P312" s="557" t="s">
        <v>15</v>
      </c>
      <c r="Q312" s="557" t="s">
        <v>15</v>
      </c>
      <c r="R312" s="581" t="str">
        <f>IFERROR(VLOOKUP(CONCATENATE(D312,"'",C312),'Monthly Forex'!A:D,4,0),"-")</f>
        <v>-</v>
      </c>
      <c r="S312" s="564" t="s">
        <v>15</v>
      </c>
      <c r="T312" s="582">
        <v>1740</v>
      </c>
      <c r="U312" s="583" t="s">
        <v>47</v>
      </c>
      <c r="V312" s="584" t="s">
        <v>49</v>
      </c>
      <c r="W312" s="585" t="s">
        <v>871</v>
      </c>
      <c r="X312" s="569" t="s">
        <v>15</v>
      </c>
      <c r="Y312" s="570" t="s">
        <v>15</v>
      </c>
      <c r="Z312" s="571" t="s">
        <v>15</v>
      </c>
      <c r="AA312" s="557" t="s">
        <v>1856</v>
      </c>
      <c r="AB312" s="139">
        <f t="shared" si="77"/>
        <v>42949</v>
      </c>
      <c r="AC312" s="134">
        <f t="shared" si="65"/>
        <v>42948</v>
      </c>
      <c r="AD312" s="135" t="str">
        <f t="shared" si="66"/>
        <v>-</v>
      </c>
      <c r="AE312" s="136" t="str">
        <f t="shared" si="67"/>
        <v>-</v>
      </c>
      <c r="AF312" s="137" t="s">
        <v>4551</v>
      </c>
      <c r="AG312" s="140" t="str">
        <f t="shared" si="70"/>
        <v>1</v>
      </c>
      <c r="AH312" s="141" t="str">
        <f t="shared" si="71"/>
        <v>-</v>
      </c>
      <c r="AI312" s="211" t="s">
        <v>15</v>
      </c>
      <c r="AJ312" s="443" t="s">
        <v>4592</v>
      </c>
      <c r="AK312" s="478" t="str">
        <f t="shared" si="72"/>
        <v>-</v>
      </c>
      <c r="AL312" s="516" t="str">
        <f t="shared" si="73"/>
        <v>-</v>
      </c>
      <c r="AM312" s="432" t="str">
        <f>_xlfn.IFNA(VLOOKUP(O312,Dropdown!$B:$G,6,0),"-")</f>
        <v>PEZA</v>
      </c>
      <c r="AN312" s="433">
        <f>_xlfn.IFNA(VLOOKUP(O312,Dropdown!$B:$H,7,0),"-")</f>
        <v>0.12</v>
      </c>
      <c r="AO312" s="434" t="str">
        <f t="shared" si="74"/>
        <v>USD</v>
      </c>
      <c r="AP312" s="435">
        <f t="shared" si="75"/>
        <v>1740</v>
      </c>
      <c r="AQ312" s="436">
        <f t="shared" si="76"/>
        <v>1948.8000000000002</v>
      </c>
      <c r="AR312" s="247"/>
      <c r="AS312" s="465" t="s">
        <v>15</v>
      </c>
      <c r="AT312" s="247"/>
      <c r="AU312" s="454" t="str">
        <f t="shared" si="68"/>
        <v>-</v>
      </c>
    </row>
    <row r="313" spans="1:47" s="30" customFormat="1">
      <c r="A313" s="556">
        <v>310</v>
      </c>
      <c r="B313" s="557" t="s">
        <v>748</v>
      </c>
      <c r="C313" s="558" t="str">
        <f t="shared" si="63"/>
        <v>2017</v>
      </c>
      <c r="D313" s="558" t="str">
        <f t="shared" si="64"/>
        <v>Jul</v>
      </c>
      <c r="E313" s="586">
        <v>42919</v>
      </c>
      <c r="F313" s="557">
        <v>98839</v>
      </c>
      <c r="G313" s="557">
        <v>33315</v>
      </c>
      <c r="H313" s="557">
        <v>73645</v>
      </c>
      <c r="I313" s="557" t="s">
        <v>15</v>
      </c>
      <c r="J313" s="577" t="s">
        <v>15</v>
      </c>
      <c r="K313" s="578" t="str">
        <f t="shared" si="69"/>
        <v>BODY SPINNING JNL 750 OL</v>
      </c>
      <c r="L313" s="578" t="s">
        <v>15</v>
      </c>
      <c r="M313" s="578" t="s">
        <v>824</v>
      </c>
      <c r="N313" s="579" t="s">
        <v>15</v>
      </c>
      <c r="O313" s="578" t="s">
        <v>34</v>
      </c>
      <c r="P313" s="557" t="s">
        <v>15</v>
      </c>
      <c r="Q313" s="557" t="s">
        <v>15</v>
      </c>
      <c r="R313" s="581" t="str">
        <f>IFERROR(VLOOKUP(CONCATENATE(D313,"'",C313),'Monthly Forex'!A:D,4,0),"-")</f>
        <v>-</v>
      </c>
      <c r="S313" s="564" t="s">
        <v>15</v>
      </c>
      <c r="T313" s="582">
        <v>2020</v>
      </c>
      <c r="U313" s="583" t="s">
        <v>47</v>
      </c>
      <c r="V313" s="589" t="s">
        <v>49</v>
      </c>
      <c r="W313" s="592" t="s">
        <v>871</v>
      </c>
      <c r="X313" s="569" t="s">
        <v>15</v>
      </c>
      <c r="Y313" s="570" t="s">
        <v>15</v>
      </c>
      <c r="Z313" s="571" t="s">
        <v>15</v>
      </c>
      <c r="AA313" s="557" t="s">
        <v>1856</v>
      </c>
      <c r="AB313" s="139">
        <f t="shared" si="77"/>
        <v>42949</v>
      </c>
      <c r="AC313" s="134">
        <f t="shared" si="65"/>
        <v>42948</v>
      </c>
      <c r="AD313" s="135" t="str">
        <f t="shared" si="66"/>
        <v>-</v>
      </c>
      <c r="AE313" s="136" t="str">
        <f t="shared" si="67"/>
        <v>-</v>
      </c>
      <c r="AF313" s="137" t="s">
        <v>4551</v>
      </c>
      <c r="AG313" s="140" t="str">
        <f t="shared" si="70"/>
        <v>-</v>
      </c>
      <c r="AH313" s="141" t="str">
        <f t="shared" si="71"/>
        <v>-</v>
      </c>
      <c r="AI313" s="211" t="s">
        <v>15</v>
      </c>
      <c r="AJ313" s="443" t="s">
        <v>4592</v>
      </c>
      <c r="AK313" s="478" t="str">
        <f t="shared" si="72"/>
        <v>-</v>
      </c>
      <c r="AL313" s="516" t="str">
        <f t="shared" si="73"/>
        <v>-</v>
      </c>
      <c r="AM313" s="432" t="str">
        <f>_xlfn.IFNA(VLOOKUP(O313,Dropdown!$B:$G,6,0),"-")</f>
        <v>PEZA</v>
      </c>
      <c r="AN313" s="433">
        <f>_xlfn.IFNA(VLOOKUP(O313,Dropdown!$B:$H,7,0),"-")</f>
        <v>0.12</v>
      </c>
      <c r="AO313" s="434" t="str">
        <f t="shared" si="74"/>
        <v>USD</v>
      </c>
      <c r="AP313" s="435">
        <f t="shared" si="75"/>
        <v>2020</v>
      </c>
      <c r="AQ313" s="436">
        <f t="shared" si="76"/>
        <v>2262.4</v>
      </c>
      <c r="AR313" s="247"/>
      <c r="AS313" s="465" t="s">
        <v>15</v>
      </c>
      <c r="AT313" s="247"/>
      <c r="AU313" s="454" t="str">
        <f t="shared" si="68"/>
        <v>-</v>
      </c>
    </row>
    <row r="314" spans="1:47" s="30" customFormat="1">
      <c r="A314" s="556">
        <v>311</v>
      </c>
      <c r="B314" s="557" t="s">
        <v>749</v>
      </c>
      <c r="C314" s="558" t="str">
        <f t="shared" si="63"/>
        <v>2017</v>
      </c>
      <c r="D314" s="558" t="str">
        <f t="shared" si="64"/>
        <v>Jul</v>
      </c>
      <c r="E314" s="586">
        <v>42920</v>
      </c>
      <c r="F314" s="557">
        <v>101202</v>
      </c>
      <c r="G314" s="557">
        <v>33327</v>
      </c>
      <c r="H314" s="557">
        <v>73651</v>
      </c>
      <c r="I314" s="557" t="s">
        <v>15</v>
      </c>
      <c r="J314" s="577" t="s">
        <v>15</v>
      </c>
      <c r="K314" s="578" t="str">
        <f t="shared" si="69"/>
        <v>67R0 DRAW 3</v>
      </c>
      <c r="L314" s="578" t="s">
        <v>15</v>
      </c>
      <c r="M314" s="578" t="s">
        <v>825</v>
      </c>
      <c r="N314" s="579" t="s">
        <v>15</v>
      </c>
      <c r="O314" s="578" t="s">
        <v>31</v>
      </c>
      <c r="P314" s="557" t="s">
        <v>15</v>
      </c>
      <c r="Q314" s="557" t="s">
        <v>15</v>
      </c>
      <c r="R314" s="581" t="str">
        <f>IFERROR(VLOOKUP(CONCATENATE(D314,"'",C314),'Monthly Forex'!A:D,4,0),"-")</f>
        <v>-</v>
      </c>
      <c r="S314" s="587">
        <v>5250</v>
      </c>
      <c r="T314" s="582" t="s">
        <v>15</v>
      </c>
      <c r="U314" s="583" t="s">
        <v>47</v>
      </c>
      <c r="V314" s="589" t="s">
        <v>49</v>
      </c>
      <c r="W314" s="592" t="s">
        <v>15</v>
      </c>
      <c r="X314" s="569" t="s">
        <v>15</v>
      </c>
      <c r="Y314" s="570" t="s">
        <v>15</v>
      </c>
      <c r="Z314" s="571" t="s">
        <v>15</v>
      </c>
      <c r="AA314" s="557" t="s">
        <v>1856</v>
      </c>
      <c r="AB314" s="139">
        <f t="shared" si="77"/>
        <v>42950</v>
      </c>
      <c r="AC314" s="134">
        <f t="shared" si="65"/>
        <v>42948</v>
      </c>
      <c r="AD314" s="135" t="str">
        <f t="shared" si="66"/>
        <v>-</v>
      </c>
      <c r="AE314" s="136" t="str">
        <f t="shared" si="67"/>
        <v>-</v>
      </c>
      <c r="AF314" s="137" t="s">
        <v>4551</v>
      </c>
      <c r="AG314" s="140" t="str">
        <f t="shared" si="70"/>
        <v>1</v>
      </c>
      <c r="AH314" s="141" t="str">
        <f t="shared" si="71"/>
        <v>-</v>
      </c>
      <c r="AI314" s="211" t="s">
        <v>15</v>
      </c>
      <c r="AJ314" s="443" t="s">
        <v>4592</v>
      </c>
      <c r="AK314" s="478" t="str">
        <f t="shared" si="72"/>
        <v>-</v>
      </c>
      <c r="AL314" s="516" t="str">
        <f t="shared" si="73"/>
        <v>-</v>
      </c>
      <c r="AM314" s="432" t="str">
        <f>_xlfn.IFNA(VLOOKUP(O314,Dropdown!$B:$G,6,0),"-")</f>
        <v>PEZA</v>
      </c>
      <c r="AN314" s="433">
        <f>_xlfn.IFNA(VLOOKUP(O314,Dropdown!$B:$H,7,0),"-")</f>
        <v>0.12</v>
      </c>
      <c r="AO314" s="434" t="str">
        <f t="shared" si="74"/>
        <v>PHP</v>
      </c>
      <c r="AP314" s="435">
        <f t="shared" si="75"/>
        <v>5250</v>
      </c>
      <c r="AQ314" s="436">
        <f t="shared" si="76"/>
        <v>5880.0000000000009</v>
      </c>
      <c r="AR314" s="247"/>
      <c r="AS314" s="465" t="s">
        <v>15</v>
      </c>
      <c r="AT314" s="247"/>
      <c r="AU314" s="454" t="str">
        <f t="shared" si="68"/>
        <v>-</v>
      </c>
    </row>
    <row r="315" spans="1:47" s="30" customFormat="1">
      <c r="A315" s="556">
        <v>312</v>
      </c>
      <c r="B315" s="557" t="s">
        <v>750</v>
      </c>
      <c r="C315" s="558" t="str">
        <f t="shared" si="63"/>
        <v>2017</v>
      </c>
      <c r="D315" s="558" t="str">
        <f t="shared" si="64"/>
        <v>Jul</v>
      </c>
      <c r="E315" s="586">
        <v>42920</v>
      </c>
      <c r="F315" s="557">
        <v>101202</v>
      </c>
      <c r="G315" s="557">
        <v>33327</v>
      </c>
      <c r="H315" s="557">
        <v>73651</v>
      </c>
      <c r="I315" s="557" t="s">
        <v>15</v>
      </c>
      <c r="J315" s="577" t="s">
        <v>15</v>
      </c>
      <c r="K315" s="578" t="str">
        <f t="shared" si="69"/>
        <v>67R0 DRAW 4</v>
      </c>
      <c r="L315" s="578" t="s">
        <v>15</v>
      </c>
      <c r="M315" s="578" t="s">
        <v>826</v>
      </c>
      <c r="N315" s="579" t="s">
        <v>15</v>
      </c>
      <c r="O315" s="578" t="s">
        <v>31</v>
      </c>
      <c r="P315" s="557" t="s">
        <v>15</v>
      </c>
      <c r="Q315" s="557" t="s">
        <v>15</v>
      </c>
      <c r="R315" s="581" t="str">
        <f>IFERROR(VLOOKUP(CONCATENATE(D315,"'",C315),'Monthly Forex'!A:D,4,0),"-")</f>
        <v>-</v>
      </c>
      <c r="S315" s="587">
        <v>4750</v>
      </c>
      <c r="T315" s="582" t="s">
        <v>15</v>
      </c>
      <c r="U315" s="583" t="s">
        <v>47</v>
      </c>
      <c r="V315" s="589" t="s">
        <v>49</v>
      </c>
      <c r="W315" s="592" t="s">
        <v>15</v>
      </c>
      <c r="X315" s="569" t="s">
        <v>15</v>
      </c>
      <c r="Y315" s="570" t="s">
        <v>15</v>
      </c>
      <c r="Z315" s="571" t="s">
        <v>15</v>
      </c>
      <c r="AA315" s="557" t="s">
        <v>1856</v>
      </c>
      <c r="AB315" s="139">
        <f t="shared" si="77"/>
        <v>42950</v>
      </c>
      <c r="AC315" s="134">
        <f t="shared" si="65"/>
        <v>42948</v>
      </c>
      <c r="AD315" s="135" t="str">
        <f t="shared" si="66"/>
        <v>-</v>
      </c>
      <c r="AE315" s="136" t="str">
        <f t="shared" si="67"/>
        <v>-</v>
      </c>
      <c r="AF315" s="137" t="s">
        <v>4551</v>
      </c>
      <c r="AG315" s="140" t="str">
        <f t="shared" si="70"/>
        <v>-</v>
      </c>
      <c r="AH315" s="141" t="str">
        <f t="shared" si="71"/>
        <v>-</v>
      </c>
      <c r="AI315" s="211" t="s">
        <v>15</v>
      </c>
      <c r="AJ315" s="443" t="s">
        <v>4592</v>
      </c>
      <c r="AK315" s="478" t="str">
        <f t="shared" si="72"/>
        <v>-</v>
      </c>
      <c r="AL315" s="516" t="str">
        <f t="shared" si="73"/>
        <v>-</v>
      </c>
      <c r="AM315" s="432" t="str">
        <f>_xlfn.IFNA(VLOOKUP(O315,Dropdown!$B:$G,6,0),"-")</f>
        <v>PEZA</v>
      </c>
      <c r="AN315" s="433">
        <f>_xlfn.IFNA(VLOOKUP(O315,Dropdown!$B:$H,7,0),"-")</f>
        <v>0.12</v>
      </c>
      <c r="AO315" s="434" t="str">
        <f t="shared" si="74"/>
        <v>PHP</v>
      </c>
      <c r="AP315" s="435">
        <f t="shared" si="75"/>
        <v>4750</v>
      </c>
      <c r="AQ315" s="436">
        <f t="shared" si="76"/>
        <v>5320.0000000000009</v>
      </c>
      <c r="AR315" s="247"/>
      <c r="AS315" s="465" t="s">
        <v>15</v>
      </c>
      <c r="AT315" s="247"/>
      <c r="AU315" s="454" t="str">
        <f t="shared" si="68"/>
        <v>-</v>
      </c>
    </row>
    <row r="316" spans="1:47" s="30" customFormat="1">
      <c r="A316" s="556">
        <v>313</v>
      </c>
      <c r="B316" s="557" t="s">
        <v>751</v>
      </c>
      <c r="C316" s="558" t="str">
        <f t="shared" si="63"/>
        <v>2017</v>
      </c>
      <c r="D316" s="558" t="str">
        <f t="shared" si="64"/>
        <v>Jul</v>
      </c>
      <c r="E316" s="586">
        <v>42923</v>
      </c>
      <c r="F316" s="557">
        <v>101204</v>
      </c>
      <c r="G316" s="557">
        <v>33328</v>
      </c>
      <c r="H316" s="557">
        <v>73762</v>
      </c>
      <c r="I316" s="557" t="s">
        <v>15</v>
      </c>
      <c r="J316" s="577" t="s">
        <v>15</v>
      </c>
      <c r="K316" s="578" t="str">
        <f t="shared" si="69"/>
        <v>2.0 X P6 2L18HW146-L</v>
      </c>
      <c r="L316" s="578" t="s">
        <v>15</v>
      </c>
      <c r="M316" s="578" t="s">
        <v>827</v>
      </c>
      <c r="N316" s="579" t="s">
        <v>15</v>
      </c>
      <c r="O316" s="578" t="s">
        <v>39</v>
      </c>
      <c r="P316" s="557" t="s">
        <v>15</v>
      </c>
      <c r="Q316" s="557" t="s">
        <v>15</v>
      </c>
      <c r="R316" s="581" t="str">
        <f>IFERROR(VLOOKUP(CONCATENATE(D316,"'",C316),'Monthly Forex'!A:D,4,0),"-")</f>
        <v>-</v>
      </c>
      <c r="S316" s="564" t="s">
        <v>15</v>
      </c>
      <c r="T316" s="582">
        <v>500</v>
      </c>
      <c r="U316" s="583" t="s">
        <v>47</v>
      </c>
      <c r="V316" s="589" t="s">
        <v>49</v>
      </c>
      <c r="W316" s="592" t="s">
        <v>15</v>
      </c>
      <c r="X316" s="569" t="s">
        <v>4599</v>
      </c>
      <c r="Y316" s="570" t="s">
        <v>15</v>
      </c>
      <c r="Z316" s="571" t="s">
        <v>15</v>
      </c>
      <c r="AA316" s="557" t="s">
        <v>1856</v>
      </c>
      <c r="AB316" s="139">
        <f t="shared" si="77"/>
        <v>42953</v>
      </c>
      <c r="AC316" s="134">
        <f t="shared" si="65"/>
        <v>42948</v>
      </c>
      <c r="AD316" s="135" t="str">
        <f t="shared" si="66"/>
        <v>-</v>
      </c>
      <c r="AE316" s="136" t="str">
        <f t="shared" si="67"/>
        <v>-</v>
      </c>
      <c r="AF316" s="137" t="s">
        <v>4551</v>
      </c>
      <c r="AG316" s="140" t="str">
        <f t="shared" si="70"/>
        <v>1</v>
      </c>
      <c r="AH316" s="141" t="str">
        <f t="shared" si="71"/>
        <v>-</v>
      </c>
      <c r="AI316" s="211" t="s">
        <v>15</v>
      </c>
      <c r="AJ316" s="443" t="s">
        <v>4592</v>
      </c>
      <c r="AK316" s="478" t="str">
        <f t="shared" si="72"/>
        <v>-</v>
      </c>
      <c r="AL316" s="516" t="str">
        <f t="shared" si="73"/>
        <v>-</v>
      </c>
      <c r="AM316" s="432" t="str">
        <f>_xlfn.IFNA(VLOOKUP(O316,Dropdown!$B:$G,6,0),"-")</f>
        <v>PEZA</v>
      </c>
      <c r="AN316" s="433">
        <f>_xlfn.IFNA(VLOOKUP(O316,Dropdown!$B:$H,7,0),"-")</f>
        <v>0.12</v>
      </c>
      <c r="AO316" s="434" t="str">
        <f t="shared" si="74"/>
        <v>USD</v>
      </c>
      <c r="AP316" s="435">
        <f t="shared" si="75"/>
        <v>500</v>
      </c>
      <c r="AQ316" s="436">
        <f t="shared" si="76"/>
        <v>560</v>
      </c>
      <c r="AR316" s="247"/>
      <c r="AS316" s="465" t="s">
        <v>15</v>
      </c>
      <c r="AT316" s="247"/>
      <c r="AU316" s="454" t="str">
        <f t="shared" si="68"/>
        <v>-</v>
      </c>
    </row>
    <row r="317" spans="1:47" s="30" customFormat="1">
      <c r="A317" s="556">
        <v>314</v>
      </c>
      <c r="B317" s="557" t="s">
        <v>752</v>
      </c>
      <c r="C317" s="558" t="str">
        <f t="shared" si="63"/>
        <v>2017</v>
      </c>
      <c r="D317" s="558" t="str">
        <f t="shared" si="64"/>
        <v>Jul</v>
      </c>
      <c r="E317" s="586">
        <v>42923</v>
      </c>
      <c r="F317" s="557">
        <v>101205</v>
      </c>
      <c r="G317" s="557" t="s">
        <v>795</v>
      </c>
      <c r="H317" s="557">
        <v>73775</v>
      </c>
      <c r="I317" s="557" t="s">
        <v>15</v>
      </c>
      <c r="J317" s="577" t="s">
        <v>15</v>
      </c>
      <c r="K317" s="578" t="str">
        <f t="shared" si="69"/>
        <v>BLANKING #1106 DIE PLATE</v>
      </c>
      <c r="L317" s="578" t="s">
        <v>15</v>
      </c>
      <c r="M317" s="578" t="s">
        <v>828</v>
      </c>
      <c r="N317" s="579" t="s">
        <v>15</v>
      </c>
      <c r="O317" s="578" t="s">
        <v>31</v>
      </c>
      <c r="P317" s="557" t="s">
        <v>15</v>
      </c>
      <c r="Q317" s="557" t="s">
        <v>15</v>
      </c>
      <c r="R317" s="581" t="str">
        <f>IFERROR(VLOOKUP(CONCATENATE(D317,"'",C317),'Monthly Forex'!A:D,4,0),"-")</f>
        <v>-</v>
      </c>
      <c r="S317" s="587">
        <v>14000</v>
      </c>
      <c r="T317" s="582" t="s">
        <v>15</v>
      </c>
      <c r="U317" s="583" t="s">
        <v>47</v>
      </c>
      <c r="V317" s="589" t="s">
        <v>49</v>
      </c>
      <c r="W317" s="592" t="s">
        <v>15</v>
      </c>
      <c r="X317" s="569" t="s">
        <v>15</v>
      </c>
      <c r="Y317" s="570" t="s">
        <v>15</v>
      </c>
      <c r="Z317" s="571" t="s">
        <v>15</v>
      </c>
      <c r="AA317" s="557" t="s">
        <v>1856</v>
      </c>
      <c r="AB317" s="139">
        <f t="shared" si="77"/>
        <v>42953</v>
      </c>
      <c r="AC317" s="134">
        <f t="shared" si="65"/>
        <v>42948</v>
      </c>
      <c r="AD317" s="135" t="str">
        <f t="shared" si="66"/>
        <v>-</v>
      </c>
      <c r="AE317" s="136" t="str">
        <f t="shared" si="67"/>
        <v>-</v>
      </c>
      <c r="AF317" s="137" t="s">
        <v>4551</v>
      </c>
      <c r="AG317" s="140" t="str">
        <f t="shared" si="70"/>
        <v>1</v>
      </c>
      <c r="AH317" s="141" t="str">
        <f t="shared" si="71"/>
        <v>-</v>
      </c>
      <c r="AI317" s="211" t="s">
        <v>15</v>
      </c>
      <c r="AJ317" s="443" t="s">
        <v>4592</v>
      </c>
      <c r="AK317" s="478" t="str">
        <f t="shared" si="72"/>
        <v>-</v>
      </c>
      <c r="AL317" s="516" t="str">
        <f t="shared" si="73"/>
        <v>-</v>
      </c>
      <c r="AM317" s="432" t="str">
        <f>_xlfn.IFNA(VLOOKUP(O317,Dropdown!$B:$G,6,0),"-")</f>
        <v>PEZA</v>
      </c>
      <c r="AN317" s="433">
        <f>_xlfn.IFNA(VLOOKUP(O317,Dropdown!$B:$H,7,0),"-")</f>
        <v>0.12</v>
      </c>
      <c r="AO317" s="434" t="str">
        <f t="shared" si="74"/>
        <v>PHP</v>
      </c>
      <c r="AP317" s="435">
        <f t="shared" si="75"/>
        <v>14000</v>
      </c>
      <c r="AQ317" s="436">
        <f t="shared" si="76"/>
        <v>15680.000000000002</v>
      </c>
      <c r="AR317" s="247"/>
      <c r="AS317" s="465" t="s">
        <v>15</v>
      </c>
      <c r="AT317" s="247"/>
      <c r="AU317" s="454" t="str">
        <f t="shared" si="68"/>
        <v>-</v>
      </c>
    </row>
    <row r="318" spans="1:47" s="30" customFormat="1">
      <c r="A318" s="556">
        <v>315</v>
      </c>
      <c r="B318" s="557" t="s">
        <v>752</v>
      </c>
      <c r="C318" s="558" t="str">
        <f t="shared" si="63"/>
        <v>2017</v>
      </c>
      <c r="D318" s="558" t="str">
        <f t="shared" si="64"/>
        <v>Jul</v>
      </c>
      <c r="E318" s="586">
        <v>42923</v>
      </c>
      <c r="F318" s="557">
        <v>101206</v>
      </c>
      <c r="G318" s="557">
        <v>33330</v>
      </c>
      <c r="H318" s="557">
        <v>73776</v>
      </c>
      <c r="I318" s="557" t="s">
        <v>15</v>
      </c>
      <c r="J318" s="577" t="s">
        <v>15</v>
      </c>
      <c r="K318" s="578" t="str">
        <f t="shared" si="69"/>
        <v>BLANKING #1106 DIE PLATE</v>
      </c>
      <c r="L318" s="578" t="s">
        <v>15</v>
      </c>
      <c r="M318" s="578" t="s">
        <v>828</v>
      </c>
      <c r="N318" s="579" t="s">
        <v>15</v>
      </c>
      <c r="O318" s="578" t="s">
        <v>31</v>
      </c>
      <c r="P318" s="557" t="s">
        <v>15</v>
      </c>
      <c r="Q318" s="557" t="s">
        <v>15</v>
      </c>
      <c r="R318" s="581" t="str">
        <f>IFERROR(VLOOKUP(CONCATENATE(D318,"'",C318),'Monthly Forex'!A:D,4,0),"-")</f>
        <v>-</v>
      </c>
      <c r="S318" s="587">
        <v>11200</v>
      </c>
      <c r="T318" s="582" t="s">
        <v>15</v>
      </c>
      <c r="U318" s="583" t="s">
        <v>47</v>
      </c>
      <c r="V318" s="589" t="s">
        <v>49</v>
      </c>
      <c r="W318" s="592" t="s">
        <v>15</v>
      </c>
      <c r="X318" s="569" t="s">
        <v>15</v>
      </c>
      <c r="Y318" s="570" t="s">
        <v>15</v>
      </c>
      <c r="Z318" s="571" t="s">
        <v>15</v>
      </c>
      <c r="AA318" s="557" t="s">
        <v>1856</v>
      </c>
      <c r="AB318" s="139">
        <f t="shared" si="77"/>
        <v>42953</v>
      </c>
      <c r="AC318" s="134">
        <f t="shared" si="65"/>
        <v>42948</v>
      </c>
      <c r="AD318" s="135" t="str">
        <f t="shared" si="66"/>
        <v>-</v>
      </c>
      <c r="AE318" s="136" t="str">
        <f t="shared" si="67"/>
        <v>-</v>
      </c>
      <c r="AF318" s="137" t="s">
        <v>4551</v>
      </c>
      <c r="AG318" s="140" t="str">
        <f t="shared" si="70"/>
        <v>1</v>
      </c>
      <c r="AH318" s="141" t="str">
        <f t="shared" si="71"/>
        <v>-</v>
      </c>
      <c r="AI318" s="211" t="s">
        <v>15</v>
      </c>
      <c r="AJ318" s="443" t="s">
        <v>4592</v>
      </c>
      <c r="AK318" s="478" t="str">
        <f t="shared" si="72"/>
        <v>-</v>
      </c>
      <c r="AL318" s="516" t="str">
        <f t="shared" si="73"/>
        <v>-</v>
      </c>
      <c r="AM318" s="432" t="str">
        <f>_xlfn.IFNA(VLOOKUP(O318,Dropdown!$B:$G,6,0),"-")</f>
        <v>PEZA</v>
      </c>
      <c r="AN318" s="433">
        <f>_xlfn.IFNA(VLOOKUP(O318,Dropdown!$B:$H,7,0),"-")</f>
        <v>0.12</v>
      </c>
      <c r="AO318" s="434" t="str">
        <f t="shared" si="74"/>
        <v>PHP</v>
      </c>
      <c r="AP318" s="435">
        <f t="shared" si="75"/>
        <v>11200</v>
      </c>
      <c r="AQ318" s="436">
        <f t="shared" si="76"/>
        <v>12544.000000000002</v>
      </c>
      <c r="AR318" s="247"/>
      <c r="AS318" s="465" t="s">
        <v>15</v>
      </c>
      <c r="AT318" s="247"/>
      <c r="AU318" s="454" t="str">
        <f t="shared" si="68"/>
        <v>-</v>
      </c>
    </row>
    <row r="319" spans="1:47" s="30" customFormat="1">
      <c r="A319" s="556">
        <v>316</v>
      </c>
      <c r="B319" s="557" t="s">
        <v>752</v>
      </c>
      <c r="C319" s="558" t="str">
        <f t="shared" si="63"/>
        <v>2017</v>
      </c>
      <c r="D319" s="558" t="str">
        <f t="shared" si="64"/>
        <v>Jul</v>
      </c>
      <c r="E319" s="586">
        <v>42923</v>
      </c>
      <c r="F319" s="557">
        <v>101207</v>
      </c>
      <c r="G319" s="557" t="s">
        <v>796</v>
      </c>
      <c r="H319" s="557">
        <v>73777</v>
      </c>
      <c r="I319" s="557" t="s">
        <v>15</v>
      </c>
      <c r="J319" s="577" t="s">
        <v>15</v>
      </c>
      <c r="K319" s="578" t="str">
        <f t="shared" si="69"/>
        <v>BLANKING #1106 DIE PLATE</v>
      </c>
      <c r="L319" s="578" t="s">
        <v>15</v>
      </c>
      <c r="M319" s="578" t="s">
        <v>828</v>
      </c>
      <c r="N319" s="579" t="s">
        <v>15</v>
      </c>
      <c r="O319" s="578" t="s">
        <v>31</v>
      </c>
      <c r="P319" s="557" t="s">
        <v>15</v>
      </c>
      <c r="Q319" s="557" t="s">
        <v>15</v>
      </c>
      <c r="R319" s="581" t="str">
        <f>IFERROR(VLOOKUP(CONCATENATE(D319,"'",C319),'Monthly Forex'!A:D,4,0),"-")</f>
        <v>-</v>
      </c>
      <c r="S319" s="587">
        <v>2800</v>
      </c>
      <c r="T319" s="582" t="s">
        <v>15</v>
      </c>
      <c r="U319" s="583" t="s">
        <v>47</v>
      </c>
      <c r="V319" s="589" t="s">
        <v>49</v>
      </c>
      <c r="W319" s="592" t="s">
        <v>15</v>
      </c>
      <c r="X319" s="569" t="s">
        <v>15</v>
      </c>
      <c r="Y319" s="570" t="s">
        <v>15</v>
      </c>
      <c r="Z319" s="571" t="s">
        <v>15</v>
      </c>
      <c r="AA319" s="557" t="s">
        <v>1856</v>
      </c>
      <c r="AB319" s="139">
        <f t="shared" si="77"/>
        <v>42953</v>
      </c>
      <c r="AC319" s="134">
        <f t="shared" si="65"/>
        <v>42948</v>
      </c>
      <c r="AD319" s="135" t="str">
        <f t="shared" si="66"/>
        <v>-</v>
      </c>
      <c r="AE319" s="136" t="str">
        <f t="shared" si="67"/>
        <v>-</v>
      </c>
      <c r="AF319" s="137" t="s">
        <v>4551</v>
      </c>
      <c r="AG319" s="140" t="str">
        <f t="shared" si="70"/>
        <v>1</v>
      </c>
      <c r="AH319" s="141" t="str">
        <f t="shared" si="71"/>
        <v>-</v>
      </c>
      <c r="AI319" s="211" t="s">
        <v>15</v>
      </c>
      <c r="AJ319" s="443" t="s">
        <v>4592</v>
      </c>
      <c r="AK319" s="478" t="str">
        <f t="shared" si="72"/>
        <v>-</v>
      </c>
      <c r="AL319" s="516" t="str">
        <f t="shared" si="73"/>
        <v>-</v>
      </c>
      <c r="AM319" s="432" t="str">
        <f>_xlfn.IFNA(VLOOKUP(O319,Dropdown!$B:$G,6,0),"-")</f>
        <v>PEZA</v>
      </c>
      <c r="AN319" s="433">
        <f>_xlfn.IFNA(VLOOKUP(O319,Dropdown!$B:$H,7,0),"-")</f>
        <v>0.12</v>
      </c>
      <c r="AO319" s="434" t="str">
        <f t="shared" si="74"/>
        <v>PHP</v>
      </c>
      <c r="AP319" s="435">
        <f t="shared" si="75"/>
        <v>2800</v>
      </c>
      <c r="AQ319" s="436">
        <f t="shared" si="76"/>
        <v>3136.0000000000005</v>
      </c>
      <c r="AR319" s="247"/>
      <c r="AS319" s="465" t="s">
        <v>15</v>
      </c>
      <c r="AT319" s="247"/>
      <c r="AU319" s="454" t="str">
        <f t="shared" si="68"/>
        <v>-</v>
      </c>
    </row>
    <row r="320" spans="1:47" s="30" customFormat="1">
      <c r="A320" s="556">
        <v>317</v>
      </c>
      <c r="B320" s="557" t="s">
        <v>753</v>
      </c>
      <c r="C320" s="558" t="str">
        <f t="shared" si="63"/>
        <v>2017</v>
      </c>
      <c r="D320" s="558" t="str">
        <f t="shared" si="64"/>
        <v>Jul</v>
      </c>
      <c r="E320" s="586">
        <v>42923</v>
      </c>
      <c r="F320" s="557">
        <v>101208</v>
      </c>
      <c r="G320" s="557" t="s">
        <v>797</v>
      </c>
      <c r="H320" s="557">
        <v>73778</v>
      </c>
      <c r="I320" s="557" t="s">
        <v>15</v>
      </c>
      <c r="J320" s="577" t="s">
        <v>15</v>
      </c>
      <c r="K320" s="578" t="str">
        <f t="shared" si="69"/>
        <v>BLANKING #1107 PUNCH</v>
      </c>
      <c r="L320" s="578" t="s">
        <v>15</v>
      </c>
      <c r="M320" s="578" t="s">
        <v>829</v>
      </c>
      <c r="N320" s="579" t="s">
        <v>15</v>
      </c>
      <c r="O320" s="578" t="s">
        <v>31</v>
      </c>
      <c r="P320" s="557" t="s">
        <v>15</v>
      </c>
      <c r="Q320" s="557" t="s">
        <v>15</v>
      </c>
      <c r="R320" s="581" t="str">
        <f>IFERROR(VLOOKUP(CONCATENATE(D320,"'",C320),'Monthly Forex'!A:D,4,0),"-")</f>
        <v>-</v>
      </c>
      <c r="S320" s="587">
        <v>11500</v>
      </c>
      <c r="T320" s="582" t="s">
        <v>15</v>
      </c>
      <c r="U320" s="583" t="s">
        <v>47</v>
      </c>
      <c r="V320" s="589" t="s">
        <v>49</v>
      </c>
      <c r="W320" s="592" t="s">
        <v>15</v>
      </c>
      <c r="X320" s="569" t="s">
        <v>15</v>
      </c>
      <c r="Y320" s="570" t="s">
        <v>15</v>
      </c>
      <c r="Z320" s="571" t="s">
        <v>15</v>
      </c>
      <c r="AA320" s="557" t="s">
        <v>1856</v>
      </c>
      <c r="AB320" s="139">
        <f t="shared" si="77"/>
        <v>42953</v>
      </c>
      <c r="AC320" s="134">
        <f t="shared" si="65"/>
        <v>42948</v>
      </c>
      <c r="AD320" s="135" t="str">
        <f t="shared" si="66"/>
        <v>-</v>
      </c>
      <c r="AE320" s="136" t="str">
        <f t="shared" si="67"/>
        <v>-</v>
      </c>
      <c r="AF320" s="137" t="s">
        <v>4551</v>
      </c>
      <c r="AG320" s="140" t="str">
        <f t="shared" si="70"/>
        <v>1</v>
      </c>
      <c r="AH320" s="141" t="str">
        <f t="shared" si="71"/>
        <v>-</v>
      </c>
      <c r="AI320" s="211" t="s">
        <v>15</v>
      </c>
      <c r="AJ320" s="443" t="s">
        <v>4592</v>
      </c>
      <c r="AK320" s="478" t="str">
        <f t="shared" si="72"/>
        <v>-</v>
      </c>
      <c r="AL320" s="516" t="str">
        <f t="shared" si="73"/>
        <v>-</v>
      </c>
      <c r="AM320" s="432" t="str">
        <f>_xlfn.IFNA(VLOOKUP(O320,Dropdown!$B:$G,6,0),"-")</f>
        <v>PEZA</v>
      </c>
      <c r="AN320" s="433">
        <f>_xlfn.IFNA(VLOOKUP(O320,Dropdown!$B:$H,7,0),"-")</f>
        <v>0.12</v>
      </c>
      <c r="AO320" s="434" t="str">
        <f t="shared" si="74"/>
        <v>PHP</v>
      </c>
      <c r="AP320" s="435">
        <f t="shared" si="75"/>
        <v>11500</v>
      </c>
      <c r="AQ320" s="436">
        <f t="shared" si="76"/>
        <v>12880.000000000002</v>
      </c>
      <c r="AR320" s="247"/>
      <c r="AS320" s="465" t="s">
        <v>15</v>
      </c>
      <c r="AT320" s="247"/>
      <c r="AU320" s="454" t="str">
        <f t="shared" si="68"/>
        <v>-</v>
      </c>
    </row>
    <row r="321" spans="1:47" s="30" customFormat="1">
      <c r="A321" s="556">
        <v>318</v>
      </c>
      <c r="B321" s="557" t="s">
        <v>753</v>
      </c>
      <c r="C321" s="558" t="str">
        <f t="shared" si="63"/>
        <v>2017</v>
      </c>
      <c r="D321" s="558" t="str">
        <f t="shared" si="64"/>
        <v>Jul</v>
      </c>
      <c r="E321" s="586">
        <v>42923</v>
      </c>
      <c r="F321" s="557">
        <v>101209</v>
      </c>
      <c r="G321" s="557">
        <v>33331</v>
      </c>
      <c r="H321" s="557">
        <v>73780</v>
      </c>
      <c r="I321" s="557" t="s">
        <v>15</v>
      </c>
      <c r="J321" s="577" t="s">
        <v>15</v>
      </c>
      <c r="K321" s="578" t="str">
        <f t="shared" si="69"/>
        <v>BLANKING #1107 PUNCH</v>
      </c>
      <c r="L321" s="578" t="s">
        <v>15</v>
      </c>
      <c r="M321" s="578" t="s">
        <v>829</v>
      </c>
      <c r="N321" s="579" t="s">
        <v>15</v>
      </c>
      <c r="O321" s="578" t="s">
        <v>31</v>
      </c>
      <c r="P321" s="557" t="s">
        <v>15</v>
      </c>
      <c r="Q321" s="557" t="s">
        <v>15</v>
      </c>
      <c r="R321" s="581" t="str">
        <f>IFERROR(VLOOKUP(CONCATENATE(D321,"'",C321),'Monthly Forex'!A:D,4,0),"-")</f>
        <v>-</v>
      </c>
      <c r="S321" s="587">
        <v>9200</v>
      </c>
      <c r="T321" s="582" t="s">
        <v>15</v>
      </c>
      <c r="U321" s="583" t="s">
        <v>47</v>
      </c>
      <c r="V321" s="589" t="s">
        <v>49</v>
      </c>
      <c r="W321" s="592" t="s">
        <v>15</v>
      </c>
      <c r="X321" s="569" t="s">
        <v>15</v>
      </c>
      <c r="Y321" s="570" t="s">
        <v>15</v>
      </c>
      <c r="Z321" s="571" t="s">
        <v>15</v>
      </c>
      <c r="AA321" s="557" t="s">
        <v>1856</v>
      </c>
      <c r="AB321" s="139">
        <f t="shared" si="77"/>
        <v>42953</v>
      </c>
      <c r="AC321" s="134">
        <f t="shared" si="65"/>
        <v>42948</v>
      </c>
      <c r="AD321" s="135" t="str">
        <f t="shared" si="66"/>
        <v>-</v>
      </c>
      <c r="AE321" s="136" t="str">
        <f t="shared" si="67"/>
        <v>-</v>
      </c>
      <c r="AF321" s="137" t="s">
        <v>4551</v>
      </c>
      <c r="AG321" s="140" t="str">
        <f t="shared" si="70"/>
        <v>1</v>
      </c>
      <c r="AH321" s="141" t="str">
        <f t="shared" si="71"/>
        <v>-</v>
      </c>
      <c r="AI321" s="211" t="s">
        <v>15</v>
      </c>
      <c r="AJ321" s="443" t="s">
        <v>4592</v>
      </c>
      <c r="AK321" s="478" t="str">
        <f t="shared" si="72"/>
        <v>-</v>
      </c>
      <c r="AL321" s="516" t="str">
        <f t="shared" si="73"/>
        <v>-</v>
      </c>
      <c r="AM321" s="432" t="str">
        <f>_xlfn.IFNA(VLOOKUP(O321,Dropdown!$B:$G,6,0),"-")</f>
        <v>PEZA</v>
      </c>
      <c r="AN321" s="433">
        <f>_xlfn.IFNA(VLOOKUP(O321,Dropdown!$B:$H,7,0),"-")</f>
        <v>0.12</v>
      </c>
      <c r="AO321" s="434" t="str">
        <f t="shared" si="74"/>
        <v>PHP</v>
      </c>
      <c r="AP321" s="435">
        <f t="shared" si="75"/>
        <v>9200</v>
      </c>
      <c r="AQ321" s="436">
        <f t="shared" si="76"/>
        <v>10304.000000000002</v>
      </c>
      <c r="AR321" s="247"/>
      <c r="AS321" s="465" t="s">
        <v>15</v>
      </c>
      <c r="AT321" s="247"/>
      <c r="AU321" s="454" t="str">
        <f t="shared" si="68"/>
        <v>-</v>
      </c>
    </row>
    <row r="322" spans="1:47" s="30" customFormat="1">
      <c r="A322" s="556">
        <v>319</v>
      </c>
      <c r="B322" s="557" t="s">
        <v>753</v>
      </c>
      <c r="C322" s="558" t="str">
        <f t="shared" si="63"/>
        <v>2017</v>
      </c>
      <c r="D322" s="558" t="str">
        <f t="shared" si="64"/>
        <v>Jul</v>
      </c>
      <c r="E322" s="586">
        <v>42923</v>
      </c>
      <c r="F322" s="557">
        <v>101210</v>
      </c>
      <c r="G322" s="557" t="s">
        <v>798</v>
      </c>
      <c r="H322" s="557">
        <v>73781</v>
      </c>
      <c r="I322" s="557" t="s">
        <v>15</v>
      </c>
      <c r="J322" s="577" t="s">
        <v>15</v>
      </c>
      <c r="K322" s="578" t="str">
        <f t="shared" si="69"/>
        <v>BLANKING #1107 PUNCH</v>
      </c>
      <c r="L322" s="578" t="s">
        <v>15</v>
      </c>
      <c r="M322" s="578" t="s">
        <v>829</v>
      </c>
      <c r="N322" s="579" t="s">
        <v>15</v>
      </c>
      <c r="O322" s="578" t="s">
        <v>31</v>
      </c>
      <c r="P322" s="557" t="s">
        <v>15</v>
      </c>
      <c r="Q322" s="557" t="s">
        <v>15</v>
      </c>
      <c r="R322" s="581" t="str">
        <f>IFERROR(VLOOKUP(CONCATENATE(D322,"'",C322),'Monthly Forex'!A:D,4,0),"-")</f>
        <v>-</v>
      </c>
      <c r="S322" s="587">
        <v>2300</v>
      </c>
      <c r="T322" s="582" t="s">
        <v>15</v>
      </c>
      <c r="U322" s="583" t="s">
        <v>47</v>
      </c>
      <c r="V322" s="589" t="s">
        <v>49</v>
      </c>
      <c r="W322" s="592" t="s">
        <v>15</v>
      </c>
      <c r="X322" s="569" t="s">
        <v>15</v>
      </c>
      <c r="Y322" s="570" t="s">
        <v>15</v>
      </c>
      <c r="Z322" s="571" t="s">
        <v>15</v>
      </c>
      <c r="AA322" s="557" t="s">
        <v>1856</v>
      </c>
      <c r="AB322" s="139">
        <f t="shared" si="77"/>
        <v>42953</v>
      </c>
      <c r="AC322" s="134">
        <f t="shared" si="65"/>
        <v>42948</v>
      </c>
      <c r="AD322" s="135" t="str">
        <f t="shared" si="66"/>
        <v>-</v>
      </c>
      <c r="AE322" s="136" t="str">
        <f t="shared" si="67"/>
        <v>-</v>
      </c>
      <c r="AF322" s="137" t="s">
        <v>4551</v>
      </c>
      <c r="AG322" s="140" t="str">
        <f t="shared" si="70"/>
        <v>1</v>
      </c>
      <c r="AH322" s="141" t="str">
        <f t="shared" si="71"/>
        <v>-</v>
      </c>
      <c r="AI322" s="211" t="s">
        <v>15</v>
      </c>
      <c r="AJ322" s="443" t="s">
        <v>4592</v>
      </c>
      <c r="AK322" s="478" t="str">
        <f t="shared" si="72"/>
        <v>-</v>
      </c>
      <c r="AL322" s="516" t="str">
        <f t="shared" si="73"/>
        <v>-</v>
      </c>
      <c r="AM322" s="432" t="str">
        <f>_xlfn.IFNA(VLOOKUP(O322,Dropdown!$B:$G,6,0),"-")</f>
        <v>PEZA</v>
      </c>
      <c r="AN322" s="433">
        <f>_xlfn.IFNA(VLOOKUP(O322,Dropdown!$B:$H,7,0),"-")</f>
        <v>0.12</v>
      </c>
      <c r="AO322" s="434" t="str">
        <f t="shared" si="74"/>
        <v>PHP</v>
      </c>
      <c r="AP322" s="435">
        <f t="shared" si="75"/>
        <v>2300</v>
      </c>
      <c r="AQ322" s="436">
        <f t="shared" si="76"/>
        <v>2576.0000000000005</v>
      </c>
      <c r="AR322" s="247"/>
      <c r="AS322" s="465" t="s">
        <v>15</v>
      </c>
      <c r="AT322" s="247"/>
      <c r="AU322" s="454" t="str">
        <f t="shared" si="68"/>
        <v>-</v>
      </c>
    </row>
    <row r="323" spans="1:47" s="30" customFormat="1">
      <c r="A323" s="556">
        <v>320</v>
      </c>
      <c r="B323" s="557" t="s">
        <v>754</v>
      </c>
      <c r="C323" s="558" t="str">
        <f t="shared" si="63"/>
        <v>2017</v>
      </c>
      <c r="D323" s="558" t="str">
        <f t="shared" si="64"/>
        <v>Jul</v>
      </c>
      <c r="E323" s="586">
        <v>42926</v>
      </c>
      <c r="F323" s="557">
        <v>10211</v>
      </c>
      <c r="G323" s="557">
        <v>33332</v>
      </c>
      <c r="H323" s="557">
        <v>73817</v>
      </c>
      <c r="I323" s="557" t="s">
        <v>15</v>
      </c>
      <c r="J323" s="577" t="s">
        <v>15</v>
      </c>
      <c r="K323" s="578" t="str">
        <f t="shared" si="69"/>
        <v>#1123  MARKING PUNCH</v>
      </c>
      <c r="L323" s="578" t="s">
        <v>15</v>
      </c>
      <c r="M323" s="578" t="s">
        <v>830</v>
      </c>
      <c r="N323" s="579" t="s">
        <v>15</v>
      </c>
      <c r="O323" s="578" t="s">
        <v>31</v>
      </c>
      <c r="P323" s="557" t="s">
        <v>15</v>
      </c>
      <c r="Q323" s="557" t="s">
        <v>15</v>
      </c>
      <c r="R323" s="581" t="str">
        <f>IFERROR(VLOOKUP(CONCATENATE(D323,"'",C323),'Monthly Forex'!A:D,4,0),"-")</f>
        <v>-</v>
      </c>
      <c r="S323" s="587">
        <v>18500</v>
      </c>
      <c r="T323" s="582" t="s">
        <v>15</v>
      </c>
      <c r="U323" s="583" t="s">
        <v>47</v>
      </c>
      <c r="V323" s="589" t="s">
        <v>49</v>
      </c>
      <c r="W323" s="592" t="s">
        <v>15</v>
      </c>
      <c r="X323" s="569" t="s">
        <v>15</v>
      </c>
      <c r="Y323" s="570" t="s">
        <v>15</v>
      </c>
      <c r="Z323" s="571" t="s">
        <v>15</v>
      </c>
      <c r="AA323" s="557" t="s">
        <v>1856</v>
      </c>
      <c r="AB323" s="139">
        <f t="shared" si="77"/>
        <v>42956</v>
      </c>
      <c r="AC323" s="134">
        <f t="shared" si="65"/>
        <v>42948</v>
      </c>
      <c r="AD323" s="135" t="str">
        <f t="shared" si="66"/>
        <v>-</v>
      </c>
      <c r="AE323" s="136" t="str">
        <f t="shared" si="67"/>
        <v>-</v>
      </c>
      <c r="AF323" s="137" t="s">
        <v>4551</v>
      </c>
      <c r="AG323" s="140" t="str">
        <f t="shared" si="70"/>
        <v>1</v>
      </c>
      <c r="AH323" s="141" t="str">
        <f t="shared" si="71"/>
        <v>-</v>
      </c>
      <c r="AI323" s="211" t="s">
        <v>15</v>
      </c>
      <c r="AJ323" s="443" t="s">
        <v>4592</v>
      </c>
      <c r="AK323" s="478" t="str">
        <f t="shared" si="72"/>
        <v>-</v>
      </c>
      <c r="AL323" s="516" t="str">
        <f t="shared" si="73"/>
        <v>-</v>
      </c>
      <c r="AM323" s="432" t="str">
        <f>_xlfn.IFNA(VLOOKUP(O323,Dropdown!$B:$G,6,0),"-")</f>
        <v>PEZA</v>
      </c>
      <c r="AN323" s="433">
        <f>_xlfn.IFNA(VLOOKUP(O323,Dropdown!$B:$H,7,0),"-")</f>
        <v>0.12</v>
      </c>
      <c r="AO323" s="434" t="str">
        <f t="shared" si="74"/>
        <v>PHP</v>
      </c>
      <c r="AP323" s="435">
        <f t="shared" si="75"/>
        <v>18500</v>
      </c>
      <c r="AQ323" s="436">
        <f t="shared" si="76"/>
        <v>20720.000000000004</v>
      </c>
      <c r="AR323" s="247"/>
      <c r="AS323" s="465" t="s">
        <v>15</v>
      </c>
      <c r="AT323" s="247"/>
      <c r="AU323" s="454" t="str">
        <f t="shared" si="68"/>
        <v>-</v>
      </c>
    </row>
    <row r="324" spans="1:47" s="30" customFormat="1">
      <c r="A324" s="556">
        <v>321</v>
      </c>
      <c r="B324" s="557" t="s">
        <v>755</v>
      </c>
      <c r="C324" s="558" t="str">
        <f t="shared" ref="C324:C387" si="78">TEXT(E324,"yyyy")</f>
        <v>2017</v>
      </c>
      <c r="D324" s="558" t="str">
        <f t="shared" ref="D324:D387" si="79">TEXT(E324,"mmm")</f>
        <v>Jul</v>
      </c>
      <c r="E324" s="586">
        <v>42926</v>
      </c>
      <c r="F324" s="557">
        <v>10211</v>
      </c>
      <c r="G324" s="557">
        <v>33332</v>
      </c>
      <c r="H324" s="557">
        <v>73817</v>
      </c>
      <c r="I324" s="557" t="s">
        <v>15</v>
      </c>
      <c r="J324" s="577" t="s">
        <v>15</v>
      </c>
      <c r="K324" s="578" t="str">
        <f t="shared" si="69"/>
        <v>#1124  MARKING PUNCH</v>
      </c>
      <c r="L324" s="578" t="s">
        <v>15</v>
      </c>
      <c r="M324" s="578" t="s">
        <v>831</v>
      </c>
      <c r="N324" s="579" t="s">
        <v>15</v>
      </c>
      <c r="O324" s="578" t="s">
        <v>31</v>
      </c>
      <c r="P324" s="557" t="s">
        <v>15</v>
      </c>
      <c r="Q324" s="557" t="s">
        <v>15</v>
      </c>
      <c r="R324" s="581" t="str">
        <f>IFERROR(VLOOKUP(CONCATENATE(D324,"'",C324),'Monthly Forex'!A:D,4,0),"-")</f>
        <v>-</v>
      </c>
      <c r="S324" s="587">
        <v>18500</v>
      </c>
      <c r="T324" s="582" t="s">
        <v>15</v>
      </c>
      <c r="U324" s="583" t="s">
        <v>47</v>
      </c>
      <c r="V324" s="589" t="s">
        <v>49</v>
      </c>
      <c r="W324" s="592" t="s">
        <v>15</v>
      </c>
      <c r="X324" s="569" t="s">
        <v>15</v>
      </c>
      <c r="Y324" s="570" t="s">
        <v>15</v>
      </c>
      <c r="Z324" s="571" t="s">
        <v>15</v>
      </c>
      <c r="AA324" s="557" t="s">
        <v>1856</v>
      </c>
      <c r="AB324" s="139">
        <f t="shared" si="77"/>
        <v>42956</v>
      </c>
      <c r="AC324" s="134">
        <f t="shared" ref="AC324:AC387" si="80">IFERROR(IF(AB324="-","-",(AB324-DAY(AB324)+1)),"")</f>
        <v>42948</v>
      </c>
      <c r="AD324" s="135" t="str">
        <f t="shared" ref="AD324:AD387" si="81">IFERROR(IF(AF324="O","-",AB324+60),"-")</f>
        <v>-</v>
      </c>
      <c r="AE324" s="136" t="str">
        <f t="shared" ref="AE324:AE387" si="82">IFERROR(IF(AD324="-","-",(AD324-DAY(AD324)+1)),"")</f>
        <v>-</v>
      </c>
      <c r="AF324" s="137" t="s">
        <v>4551</v>
      </c>
      <c r="AG324" s="140" t="str">
        <f t="shared" si="70"/>
        <v>-</v>
      </c>
      <c r="AH324" s="141" t="str">
        <f t="shared" si="71"/>
        <v>-</v>
      </c>
      <c r="AI324" s="211" t="s">
        <v>15</v>
      </c>
      <c r="AJ324" s="443" t="s">
        <v>4592</v>
      </c>
      <c r="AK324" s="478" t="str">
        <f t="shared" si="72"/>
        <v>-</v>
      </c>
      <c r="AL324" s="516" t="str">
        <f t="shared" si="73"/>
        <v>-</v>
      </c>
      <c r="AM324" s="432" t="str">
        <f>_xlfn.IFNA(VLOOKUP(O324,Dropdown!$B:$G,6,0),"-")</f>
        <v>PEZA</v>
      </c>
      <c r="AN324" s="433">
        <f>_xlfn.IFNA(VLOOKUP(O324,Dropdown!$B:$H,7,0),"-")</f>
        <v>0.12</v>
      </c>
      <c r="AO324" s="434" t="str">
        <f t="shared" si="74"/>
        <v>PHP</v>
      </c>
      <c r="AP324" s="435">
        <f t="shared" si="75"/>
        <v>18500</v>
      </c>
      <c r="AQ324" s="436">
        <f t="shared" si="76"/>
        <v>20720.000000000004</v>
      </c>
      <c r="AR324" s="247"/>
      <c r="AS324" s="465" t="s">
        <v>15</v>
      </c>
      <c r="AT324" s="247"/>
      <c r="AU324" s="454" t="str">
        <f t="shared" ref="AU324:AU387" si="83">IFERROR(IF(AJ324="Collected",AI324-E324," "),"-")</f>
        <v>-</v>
      </c>
    </row>
    <row r="325" spans="1:47" s="30" customFormat="1">
      <c r="A325" s="556">
        <v>322</v>
      </c>
      <c r="B325" s="557" t="s">
        <v>756</v>
      </c>
      <c r="C325" s="558" t="str">
        <f t="shared" si="78"/>
        <v>2017</v>
      </c>
      <c r="D325" s="558" t="str">
        <f t="shared" si="79"/>
        <v>Jul</v>
      </c>
      <c r="E325" s="586">
        <v>42928</v>
      </c>
      <c r="F325" s="557">
        <v>101212</v>
      </c>
      <c r="G325" s="557" t="s">
        <v>799</v>
      </c>
      <c r="H325" s="557">
        <v>73878</v>
      </c>
      <c r="I325" s="557" t="s">
        <v>15</v>
      </c>
      <c r="J325" s="577" t="s">
        <v>15</v>
      </c>
      <c r="K325" s="578" t="str">
        <f t="shared" ref="K325:K388" si="84">IF(L325="-",M325,CONCATENATE(L325," | ",M325))</f>
        <v>#3406 TRIM DIE</v>
      </c>
      <c r="L325" s="578" t="s">
        <v>15</v>
      </c>
      <c r="M325" s="578" t="s">
        <v>832</v>
      </c>
      <c r="N325" s="579" t="s">
        <v>15</v>
      </c>
      <c r="O325" s="578" t="s">
        <v>31</v>
      </c>
      <c r="P325" s="557" t="s">
        <v>15</v>
      </c>
      <c r="Q325" s="557" t="s">
        <v>15</v>
      </c>
      <c r="R325" s="581" t="str">
        <f>IFERROR(VLOOKUP(CONCATENATE(D325,"'",C325),'Monthly Forex'!A:D,4,0),"-")</f>
        <v>-</v>
      </c>
      <c r="S325" s="587">
        <v>9000</v>
      </c>
      <c r="T325" s="582" t="s">
        <v>15</v>
      </c>
      <c r="U325" s="583" t="s">
        <v>47</v>
      </c>
      <c r="V325" s="589" t="s">
        <v>49</v>
      </c>
      <c r="W325" s="592" t="s">
        <v>15</v>
      </c>
      <c r="X325" s="569" t="s">
        <v>15</v>
      </c>
      <c r="Y325" s="570" t="s">
        <v>15</v>
      </c>
      <c r="Z325" s="571" t="s">
        <v>15</v>
      </c>
      <c r="AA325" s="557" t="s">
        <v>1856</v>
      </c>
      <c r="AB325" s="139">
        <f t="shared" si="77"/>
        <v>42958</v>
      </c>
      <c r="AC325" s="134">
        <f t="shared" si="80"/>
        <v>42948</v>
      </c>
      <c r="AD325" s="135" t="str">
        <f t="shared" si="81"/>
        <v>-</v>
      </c>
      <c r="AE325" s="136" t="str">
        <f t="shared" si="82"/>
        <v>-</v>
      </c>
      <c r="AF325" s="137" t="s">
        <v>4551</v>
      </c>
      <c r="AG325" s="140" t="str">
        <f t="shared" ref="AG325:AG388" si="85">IF(F325=F324,"-","1")</f>
        <v>1</v>
      </c>
      <c r="AH325" s="141" t="str">
        <f t="shared" ref="AH325:AH388" si="86">IFERROR(IF(AF325="-","-",IF(AF325="O","-",$AK$1-E325)),"-")</f>
        <v>-</v>
      </c>
      <c r="AI325" s="211" t="s">
        <v>15</v>
      </c>
      <c r="AJ325" s="443" t="s">
        <v>4592</v>
      </c>
      <c r="AK325" s="478" t="str">
        <f t="shared" ref="AK325:AK388" si="87">IFERROR(IF(AF325="O",$AB325-$AI325,""),"-")</f>
        <v>-</v>
      </c>
      <c r="AL325" s="516" t="str">
        <f t="shared" ref="AL325:AL388" si="88">IFERROR(AI325-DAY(AI325)+1,"-")</f>
        <v>-</v>
      </c>
      <c r="AM325" s="432" t="str">
        <f>_xlfn.IFNA(VLOOKUP(O325,Dropdown!$B:$G,6,0),"-")</f>
        <v>PEZA</v>
      </c>
      <c r="AN325" s="433">
        <f>_xlfn.IFNA(VLOOKUP(O325,Dropdown!$B:$H,7,0),"-")</f>
        <v>0.12</v>
      </c>
      <c r="AO325" s="434" t="str">
        <f t="shared" ref="AO325:AO388" si="89">_xlfn.IFNA(IF(S325="-","USD","PHP"),"-")</f>
        <v>PHP</v>
      </c>
      <c r="AP325" s="435">
        <f t="shared" ref="AP325:AP388" si="90">IF(AO325="USD",T325,S325)</f>
        <v>9000</v>
      </c>
      <c r="AQ325" s="436">
        <f t="shared" ref="AQ325:AQ388" si="91">IFERROR(IF(AN325="-",AP325,AP325*1.12),"-")</f>
        <v>10080.000000000002</v>
      </c>
      <c r="AR325" s="247"/>
      <c r="AS325" s="465" t="s">
        <v>15</v>
      </c>
      <c r="AT325" s="247"/>
      <c r="AU325" s="454" t="str">
        <f t="shared" si="83"/>
        <v>-</v>
      </c>
    </row>
    <row r="326" spans="1:47" s="30" customFormat="1">
      <c r="A326" s="556">
        <v>323</v>
      </c>
      <c r="B326" s="557" t="s">
        <v>756</v>
      </c>
      <c r="C326" s="558" t="str">
        <f t="shared" si="78"/>
        <v>2017</v>
      </c>
      <c r="D326" s="558" t="str">
        <f t="shared" si="79"/>
        <v>Jul</v>
      </c>
      <c r="E326" s="586">
        <v>42928</v>
      </c>
      <c r="F326" s="557">
        <v>101214</v>
      </c>
      <c r="G326" s="557">
        <v>33333</v>
      </c>
      <c r="H326" s="557">
        <v>73881</v>
      </c>
      <c r="I326" s="557" t="s">
        <v>15</v>
      </c>
      <c r="J326" s="577" t="s">
        <v>15</v>
      </c>
      <c r="K326" s="578" t="str">
        <f t="shared" si="84"/>
        <v>#3406 TRIM DIE</v>
      </c>
      <c r="L326" s="578" t="s">
        <v>15</v>
      </c>
      <c r="M326" s="578" t="s">
        <v>832</v>
      </c>
      <c r="N326" s="579" t="s">
        <v>15</v>
      </c>
      <c r="O326" s="578" t="s">
        <v>31</v>
      </c>
      <c r="P326" s="557" t="s">
        <v>15</v>
      </c>
      <c r="Q326" s="557" t="s">
        <v>15</v>
      </c>
      <c r="R326" s="581" t="str">
        <f>IFERROR(VLOOKUP(CONCATENATE(D326,"'",C326),'Monthly Forex'!A:D,4,0),"-")</f>
        <v>-</v>
      </c>
      <c r="S326" s="587">
        <v>7200</v>
      </c>
      <c r="T326" s="582" t="s">
        <v>15</v>
      </c>
      <c r="U326" s="583" t="s">
        <v>47</v>
      </c>
      <c r="V326" s="589" t="s">
        <v>49</v>
      </c>
      <c r="W326" s="592" t="s">
        <v>15</v>
      </c>
      <c r="X326" s="569" t="s">
        <v>15</v>
      </c>
      <c r="Y326" s="570" t="s">
        <v>15</v>
      </c>
      <c r="Z326" s="571" t="s">
        <v>15</v>
      </c>
      <c r="AA326" s="557" t="s">
        <v>1856</v>
      </c>
      <c r="AB326" s="139">
        <f t="shared" si="77"/>
        <v>42958</v>
      </c>
      <c r="AC326" s="134">
        <f t="shared" si="80"/>
        <v>42948</v>
      </c>
      <c r="AD326" s="135" t="str">
        <f t="shared" si="81"/>
        <v>-</v>
      </c>
      <c r="AE326" s="136" t="str">
        <f t="shared" si="82"/>
        <v>-</v>
      </c>
      <c r="AF326" s="137" t="s">
        <v>4551</v>
      </c>
      <c r="AG326" s="140" t="str">
        <f t="shared" si="85"/>
        <v>1</v>
      </c>
      <c r="AH326" s="141" t="str">
        <f t="shared" si="86"/>
        <v>-</v>
      </c>
      <c r="AI326" s="211" t="s">
        <v>15</v>
      </c>
      <c r="AJ326" s="443" t="s">
        <v>4592</v>
      </c>
      <c r="AK326" s="478" t="str">
        <f t="shared" si="87"/>
        <v>-</v>
      </c>
      <c r="AL326" s="516" t="str">
        <f t="shared" si="88"/>
        <v>-</v>
      </c>
      <c r="AM326" s="432" t="str">
        <f>_xlfn.IFNA(VLOOKUP(O326,Dropdown!$B:$G,6,0),"-")</f>
        <v>PEZA</v>
      </c>
      <c r="AN326" s="433">
        <f>_xlfn.IFNA(VLOOKUP(O326,Dropdown!$B:$H,7,0),"-")</f>
        <v>0.12</v>
      </c>
      <c r="AO326" s="434" t="str">
        <f t="shared" si="89"/>
        <v>PHP</v>
      </c>
      <c r="AP326" s="435">
        <f t="shared" si="90"/>
        <v>7200</v>
      </c>
      <c r="AQ326" s="436">
        <f t="shared" si="91"/>
        <v>8064.0000000000009</v>
      </c>
      <c r="AR326" s="247"/>
      <c r="AS326" s="465" t="s">
        <v>15</v>
      </c>
      <c r="AT326" s="247"/>
      <c r="AU326" s="454" t="str">
        <f t="shared" si="83"/>
        <v>-</v>
      </c>
    </row>
    <row r="327" spans="1:47" s="30" customFormat="1">
      <c r="A327" s="556">
        <v>324</v>
      </c>
      <c r="B327" s="557" t="s">
        <v>756</v>
      </c>
      <c r="C327" s="558" t="str">
        <f t="shared" si="78"/>
        <v>2017</v>
      </c>
      <c r="D327" s="558" t="str">
        <f t="shared" si="79"/>
        <v>Jul</v>
      </c>
      <c r="E327" s="586">
        <v>42928</v>
      </c>
      <c r="F327" s="557">
        <v>101216</v>
      </c>
      <c r="G327" s="557" t="s">
        <v>800</v>
      </c>
      <c r="H327" s="557">
        <v>73883</v>
      </c>
      <c r="I327" s="557" t="s">
        <v>15</v>
      </c>
      <c r="J327" s="577" t="s">
        <v>15</v>
      </c>
      <c r="K327" s="578" t="str">
        <f t="shared" si="84"/>
        <v>#3406 TRIM DIE</v>
      </c>
      <c r="L327" s="578" t="s">
        <v>15</v>
      </c>
      <c r="M327" s="578" t="s">
        <v>832</v>
      </c>
      <c r="N327" s="579" t="s">
        <v>15</v>
      </c>
      <c r="O327" s="578" t="s">
        <v>31</v>
      </c>
      <c r="P327" s="557" t="s">
        <v>15</v>
      </c>
      <c r="Q327" s="557" t="s">
        <v>15</v>
      </c>
      <c r="R327" s="581" t="str">
        <f>IFERROR(VLOOKUP(CONCATENATE(D327,"'",C327),'Monthly Forex'!A:D,4,0),"-")</f>
        <v>-</v>
      </c>
      <c r="S327" s="587">
        <v>1800</v>
      </c>
      <c r="T327" s="582" t="s">
        <v>15</v>
      </c>
      <c r="U327" s="583" t="s">
        <v>47</v>
      </c>
      <c r="V327" s="589" t="s">
        <v>49</v>
      </c>
      <c r="W327" s="592" t="s">
        <v>15</v>
      </c>
      <c r="X327" s="569" t="s">
        <v>15</v>
      </c>
      <c r="Y327" s="570" t="s">
        <v>15</v>
      </c>
      <c r="Z327" s="571" t="s">
        <v>15</v>
      </c>
      <c r="AA327" s="557" t="s">
        <v>1856</v>
      </c>
      <c r="AB327" s="139">
        <f t="shared" si="77"/>
        <v>42958</v>
      </c>
      <c r="AC327" s="134">
        <f t="shared" si="80"/>
        <v>42948</v>
      </c>
      <c r="AD327" s="135" t="str">
        <f t="shared" si="81"/>
        <v>-</v>
      </c>
      <c r="AE327" s="136" t="str">
        <f t="shared" si="82"/>
        <v>-</v>
      </c>
      <c r="AF327" s="137" t="s">
        <v>4551</v>
      </c>
      <c r="AG327" s="140" t="str">
        <f t="shared" si="85"/>
        <v>1</v>
      </c>
      <c r="AH327" s="141" t="str">
        <f t="shared" si="86"/>
        <v>-</v>
      </c>
      <c r="AI327" s="211" t="s">
        <v>15</v>
      </c>
      <c r="AJ327" s="443" t="s">
        <v>4592</v>
      </c>
      <c r="AK327" s="478" t="str">
        <f t="shared" si="87"/>
        <v>-</v>
      </c>
      <c r="AL327" s="516" t="str">
        <f t="shared" si="88"/>
        <v>-</v>
      </c>
      <c r="AM327" s="432" t="str">
        <f>_xlfn.IFNA(VLOOKUP(O327,Dropdown!$B:$G,6,0),"-")</f>
        <v>PEZA</v>
      </c>
      <c r="AN327" s="433">
        <f>_xlfn.IFNA(VLOOKUP(O327,Dropdown!$B:$H,7,0),"-")</f>
        <v>0.12</v>
      </c>
      <c r="AO327" s="434" t="str">
        <f t="shared" si="89"/>
        <v>PHP</v>
      </c>
      <c r="AP327" s="435">
        <f t="shared" si="90"/>
        <v>1800</v>
      </c>
      <c r="AQ327" s="436">
        <f t="shared" si="91"/>
        <v>2016.0000000000002</v>
      </c>
      <c r="AR327" s="247"/>
      <c r="AS327" s="465" t="s">
        <v>15</v>
      </c>
      <c r="AT327" s="247"/>
      <c r="AU327" s="454" t="str">
        <f t="shared" si="83"/>
        <v>-</v>
      </c>
    </row>
    <row r="328" spans="1:47" s="30" customFormat="1">
      <c r="A328" s="556">
        <v>325</v>
      </c>
      <c r="B328" s="557" t="s">
        <v>757</v>
      </c>
      <c r="C328" s="558" t="str">
        <f t="shared" si="78"/>
        <v>2017</v>
      </c>
      <c r="D328" s="558" t="str">
        <f t="shared" si="79"/>
        <v>Jul</v>
      </c>
      <c r="E328" s="586">
        <v>42928</v>
      </c>
      <c r="F328" s="557">
        <v>101212</v>
      </c>
      <c r="G328" s="557" t="s">
        <v>799</v>
      </c>
      <c r="H328" s="557">
        <v>73878</v>
      </c>
      <c r="I328" s="557" t="s">
        <v>15</v>
      </c>
      <c r="J328" s="577" t="s">
        <v>15</v>
      </c>
      <c r="K328" s="578" t="str">
        <f t="shared" si="84"/>
        <v>#3505 PIERCE PUNCH</v>
      </c>
      <c r="L328" s="578" t="s">
        <v>15</v>
      </c>
      <c r="M328" s="578" t="s">
        <v>833</v>
      </c>
      <c r="N328" s="579" t="s">
        <v>15</v>
      </c>
      <c r="O328" s="578" t="s">
        <v>31</v>
      </c>
      <c r="P328" s="557" t="s">
        <v>15</v>
      </c>
      <c r="Q328" s="557" t="s">
        <v>15</v>
      </c>
      <c r="R328" s="581" t="str">
        <f>IFERROR(VLOOKUP(CONCATENATE(D328,"'",C328),'Monthly Forex'!A:D,4,0),"-")</f>
        <v>-</v>
      </c>
      <c r="S328" s="587">
        <v>5250</v>
      </c>
      <c r="T328" s="582" t="s">
        <v>15</v>
      </c>
      <c r="U328" s="583" t="s">
        <v>47</v>
      </c>
      <c r="V328" s="589" t="s">
        <v>49</v>
      </c>
      <c r="W328" s="592" t="s">
        <v>15</v>
      </c>
      <c r="X328" s="569" t="s">
        <v>15</v>
      </c>
      <c r="Y328" s="570" t="s">
        <v>15</v>
      </c>
      <c r="Z328" s="571" t="s">
        <v>15</v>
      </c>
      <c r="AA328" s="557" t="s">
        <v>1856</v>
      </c>
      <c r="AB328" s="139">
        <f t="shared" si="77"/>
        <v>42958</v>
      </c>
      <c r="AC328" s="134">
        <f t="shared" si="80"/>
        <v>42948</v>
      </c>
      <c r="AD328" s="135" t="str">
        <f t="shared" si="81"/>
        <v>-</v>
      </c>
      <c r="AE328" s="136" t="str">
        <f t="shared" si="82"/>
        <v>-</v>
      </c>
      <c r="AF328" s="137" t="s">
        <v>4551</v>
      </c>
      <c r="AG328" s="140" t="str">
        <f t="shared" si="85"/>
        <v>1</v>
      </c>
      <c r="AH328" s="141" t="str">
        <f t="shared" si="86"/>
        <v>-</v>
      </c>
      <c r="AI328" s="211" t="s">
        <v>15</v>
      </c>
      <c r="AJ328" s="443" t="s">
        <v>4592</v>
      </c>
      <c r="AK328" s="478" t="str">
        <f t="shared" si="87"/>
        <v>-</v>
      </c>
      <c r="AL328" s="516" t="str">
        <f t="shared" si="88"/>
        <v>-</v>
      </c>
      <c r="AM328" s="432" t="str">
        <f>_xlfn.IFNA(VLOOKUP(O328,Dropdown!$B:$G,6,0),"-")</f>
        <v>PEZA</v>
      </c>
      <c r="AN328" s="433">
        <f>_xlfn.IFNA(VLOOKUP(O328,Dropdown!$B:$H,7,0),"-")</f>
        <v>0.12</v>
      </c>
      <c r="AO328" s="434" t="str">
        <f t="shared" si="89"/>
        <v>PHP</v>
      </c>
      <c r="AP328" s="435">
        <f t="shared" si="90"/>
        <v>5250</v>
      </c>
      <c r="AQ328" s="436">
        <f t="shared" si="91"/>
        <v>5880.0000000000009</v>
      </c>
      <c r="AR328" s="247"/>
      <c r="AS328" s="465" t="s">
        <v>15</v>
      </c>
      <c r="AT328" s="247"/>
      <c r="AU328" s="454" t="str">
        <f t="shared" si="83"/>
        <v>-</v>
      </c>
    </row>
    <row r="329" spans="1:47" s="30" customFormat="1">
      <c r="A329" s="556">
        <v>326</v>
      </c>
      <c r="B329" s="557" t="s">
        <v>757</v>
      </c>
      <c r="C329" s="558" t="str">
        <f t="shared" si="78"/>
        <v>2017</v>
      </c>
      <c r="D329" s="558" t="str">
        <f t="shared" si="79"/>
        <v>Jul</v>
      </c>
      <c r="E329" s="586">
        <v>42928</v>
      </c>
      <c r="F329" s="557">
        <v>101214</v>
      </c>
      <c r="G329" s="557">
        <v>33333</v>
      </c>
      <c r="H329" s="557">
        <v>73881</v>
      </c>
      <c r="I329" s="557" t="s">
        <v>15</v>
      </c>
      <c r="J329" s="577" t="s">
        <v>15</v>
      </c>
      <c r="K329" s="578" t="str">
        <f t="shared" si="84"/>
        <v>#3505 PIERCE PUNCH</v>
      </c>
      <c r="L329" s="578" t="s">
        <v>15</v>
      </c>
      <c r="M329" s="578" t="s">
        <v>833</v>
      </c>
      <c r="N329" s="579" t="s">
        <v>15</v>
      </c>
      <c r="O329" s="578" t="s">
        <v>31</v>
      </c>
      <c r="P329" s="557" t="s">
        <v>15</v>
      </c>
      <c r="Q329" s="557" t="s">
        <v>15</v>
      </c>
      <c r="R329" s="581" t="str">
        <f>IFERROR(VLOOKUP(CONCATENATE(D329,"'",C329),'Monthly Forex'!A:D,4,0),"-")</f>
        <v>-</v>
      </c>
      <c r="S329" s="587">
        <v>4200</v>
      </c>
      <c r="T329" s="582" t="s">
        <v>15</v>
      </c>
      <c r="U329" s="583" t="s">
        <v>47</v>
      </c>
      <c r="V329" s="589" t="s">
        <v>49</v>
      </c>
      <c r="W329" s="592" t="s">
        <v>15</v>
      </c>
      <c r="X329" s="569" t="s">
        <v>15</v>
      </c>
      <c r="Y329" s="570" t="s">
        <v>15</v>
      </c>
      <c r="Z329" s="571" t="s">
        <v>15</v>
      </c>
      <c r="AA329" s="557" t="s">
        <v>1856</v>
      </c>
      <c r="AB329" s="139">
        <f t="shared" si="77"/>
        <v>42958</v>
      </c>
      <c r="AC329" s="134">
        <f t="shared" si="80"/>
        <v>42948</v>
      </c>
      <c r="AD329" s="135" t="str">
        <f t="shared" si="81"/>
        <v>-</v>
      </c>
      <c r="AE329" s="136" t="str">
        <f t="shared" si="82"/>
        <v>-</v>
      </c>
      <c r="AF329" s="137" t="s">
        <v>4551</v>
      </c>
      <c r="AG329" s="140" t="str">
        <f t="shared" si="85"/>
        <v>1</v>
      </c>
      <c r="AH329" s="141" t="str">
        <f t="shared" si="86"/>
        <v>-</v>
      </c>
      <c r="AI329" s="211" t="s">
        <v>15</v>
      </c>
      <c r="AJ329" s="443" t="s">
        <v>4592</v>
      </c>
      <c r="AK329" s="478" t="str">
        <f t="shared" si="87"/>
        <v>-</v>
      </c>
      <c r="AL329" s="516" t="str">
        <f t="shared" si="88"/>
        <v>-</v>
      </c>
      <c r="AM329" s="432" t="str">
        <f>_xlfn.IFNA(VLOOKUP(O329,Dropdown!$B:$G,6,0),"-")</f>
        <v>PEZA</v>
      </c>
      <c r="AN329" s="433">
        <f>_xlfn.IFNA(VLOOKUP(O329,Dropdown!$B:$H,7,0),"-")</f>
        <v>0.12</v>
      </c>
      <c r="AO329" s="434" t="str">
        <f t="shared" si="89"/>
        <v>PHP</v>
      </c>
      <c r="AP329" s="435">
        <f t="shared" si="90"/>
        <v>4200</v>
      </c>
      <c r="AQ329" s="436">
        <f t="shared" si="91"/>
        <v>4704</v>
      </c>
      <c r="AR329" s="247"/>
      <c r="AS329" s="465" t="s">
        <v>15</v>
      </c>
      <c r="AT329" s="247"/>
      <c r="AU329" s="454" t="str">
        <f t="shared" si="83"/>
        <v>-</v>
      </c>
    </row>
    <row r="330" spans="1:47" s="30" customFormat="1">
      <c r="A330" s="556">
        <v>327</v>
      </c>
      <c r="B330" s="557" t="s">
        <v>757</v>
      </c>
      <c r="C330" s="558" t="str">
        <f t="shared" si="78"/>
        <v>2017</v>
      </c>
      <c r="D330" s="558" t="str">
        <f t="shared" si="79"/>
        <v>Jul</v>
      </c>
      <c r="E330" s="586">
        <v>42928</v>
      </c>
      <c r="F330" s="557">
        <v>101216</v>
      </c>
      <c r="G330" s="557" t="s">
        <v>800</v>
      </c>
      <c r="H330" s="557">
        <v>73883</v>
      </c>
      <c r="I330" s="557" t="s">
        <v>15</v>
      </c>
      <c r="J330" s="577" t="s">
        <v>15</v>
      </c>
      <c r="K330" s="578" t="str">
        <f t="shared" si="84"/>
        <v>#3505 PIERCE PUNCH</v>
      </c>
      <c r="L330" s="578" t="s">
        <v>15</v>
      </c>
      <c r="M330" s="578" t="s">
        <v>833</v>
      </c>
      <c r="N330" s="579" t="s">
        <v>15</v>
      </c>
      <c r="O330" s="578" t="s">
        <v>31</v>
      </c>
      <c r="P330" s="557" t="s">
        <v>15</v>
      </c>
      <c r="Q330" s="557" t="s">
        <v>15</v>
      </c>
      <c r="R330" s="581" t="str">
        <f>IFERROR(VLOOKUP(CONCATENATE(D330,"'",C330),'Monthly Forex'!A:D,4,0),"-")</f>
        <v>-</v>
      </c>
      <c r="S330" s="587">
        <v>1050</v>
      </c>
      <c r="T330" s="582" t="s">
        <v>15</v>
      </c>
      <c r="U330" s="583" t="s">
        <v>47</v>
      </c>
      <c r="V330" s="589" t="s">
        <v>49</v>
      </c>
      <c r="W330" s="592" t="s">
        <v>15</v>
      </c>
      <c r="X330" s="569" t="s">
        <v>15</v>
      </c>
      <c r="Y330" s="570" t="s">
        <v>15</v>
      </c>
      <c r="Z330" s="571" t="s">
        <v>15</v>
      </c>
      <c r="AA330" s="557" t="s">
        <v>1856</v>
      </c>
      <c r="AB330" s="139">
        <f t="shared" si="77"/>
        <v>42958</v>
      </c>
      <c r="AC330" s="134">
        <f t="shared" si="80"/>
        <v>42948</v>
      </c>
      <c r="AD330" s="135" t="str">
        <f t="shared" si="81"/>
        <v>-</v>
      </c>
      <c r="AE330" s="136" t="str">
        <f t="shared" si="82"/>
        <v>-</v>
      </c>
      <c r="AF330" s="137" t="s">
        <v>4551</v>
      </c>
      <c r="AG330" s="140" t="str">
        <f t="shared" si="85"/>
        <v>1</v>
      </c>
      <c r="AH330" s="141" t="str">
        <f t="shared" si="86"/>
        <v>-</v>
      </c>
      <c r="AI330" s="211" t="s">
        <v>15</v>
      </c>
      <c r="AJ330" s="443" t="s">
        <v>4592</v>
      </c>
      <c r="AK330" s="478" t="str">
        <f t="shared" si="87"/>
        <v>-</v>
      </c>
      <c r="AL330" s="516" t="str">
        <f t="shared" si="88"/>
        <v>-</v>
      </c>
      <c r="AM330" s="432" t="str">
        <f>_xlfn.IFNA(VLOOKUP(O330,Dropdown!$B:$G,6,0),"-")</f>
        <v>PEZA</v>
      </c>
      <c r="AN330" s="433">
        <f>_xlfn.IFNA(VLOOKUP(O330,Dropdown!$B:$H,7,0),"-")</f>
        <v>0.12</v>
      </c>
      <c r="AO330" s="434" t="str">
        <f t="shared" si="89"/>
        <v>PHP</v>
      </c>
      <c r="AP330" s="435">
        <f t="shared" si="90"/>
        <v>1050</v>
      </c>
      <c r="AQ330" s="436">
        <f t="shared" si="91"/>
        <v>1176</v>
      </c>
      <c r="AR330" s="247"/>
      <c r="AS330" s="465" t="s">
        <v>15</v>
      </c>
      <c r="AT330" s="247"/>
      <c r="AU330" s="454" t="str">
        <f t="shared" si="83"/>
        <v>-</v>
      </c>
    </row>
    <row r="331" spans="1:47" s="30" customFormat="1">
      <c r="A331" s="556">
        <v>328</v>
      </c>
      <c r="B331" s="557" t="s">
        <v>758</v>
      </c>
      <c r="C331" s="558" t="str">
        <f t="shared" si="78"/>
        <v>2017</v>
      </c>
      <c r="D331" s="558" t="str">
        <f t="shared" si="79"/>
        <v>Jul</v>
      </c>
      <c r="E331" s="586">
        <v>42928</v>
      </c>
      <c r="F331" s="557">
        <v>101212</v>
      </c>
      <c r="G331" s="557" t="s">
        <v>799</v>
      </c>
      <c r="H331" s="557">
        <v>73878</v>
      </c>
      <c r="I331" s="557" t="s">
        <v>15</v>
      </c>
      <c r="J331" s="577" t="s">
        <v>15</v>
      </c>
      <c r="K331" s="578" t="str">
        <f t="shared" si="84"/>
        <v>#4607 DIE PLATE</v>
      </c>
      <c r="L331" s="578" t="s">
        <v>15</v>
      </c>
      <c r="M331" s="578" t="s">
        <v>834</v>
      </c>
      <c r="N331" s="579" t="s">
        <v>15</v>
      </c>
      <c r="O331" s="578" t="s">
        <v>31</v>
      </c>
      <c r="P331" s="557" t="s">
        <v>15</v>
      </c>
      <c r="Q331" s="557" t="s">
        <v>15</v>
      </c>
      <c r="R331" s="581" t="str">
        <f>IFERROR(VLOOKUP(CONCATENATE(D331,"'",C331),'Monthly Forex'!A:D,4,0),"-")</f>
        <v>-</v>
      </c>
      <c r="S331" s="587">
        <v>24000</v>
      </c>
      <c r="T331" s="582" t="s">
        <v>15</v>
      </c>
      <c r="U331" s="583" t="s">
        <v>47</v>
      </c>
      <c r="V331" s="589" t="s">
        <v>49</v>
      </c>
      <c r="W331" s="592" t="s">
        <v>15</v>
      </c>
      <c r="X331" s="569" t="s">
        <v>15</v>
      </c>
      <c r="Y331" s="570" t="s">
        <v>15</v>
      </c>
      <c r="Z331" s="571" t="s">
        <v>15</v>
      </c>
      <c r="AA331" s="557" t="s">
        <v>1856</v>
      </c>
      <c r="AB331" s="139">
        <f t="shared" si="77"/>
        <v>42958</v>
      </c>
      <c r="AC331" s="134">
        <f t="shared" si="80"/>
        <v>42948</v>
      </c>
      <c r="AD331" s="135" t="str">
        <f t="shared" si="81"/>
        <v>-</v>
      </c>
      <c r="AE331" s="136" t="str">
        <f t="shared" si="82"/>
        <v>-</v>
      </c>
      <c r="AF331" s="137" t="s">
        <v>4551</v>
      </c>
      <c r="AG331" s="140" t="str">
        <f t="shared" si="85"/>
        <v>1</v>
      </c>
      <c r="AH331" s="141" t="str">
        <f t="shared" si="86"/>
        <v>-</v>
      </c>
      <c r="AI331" s="211" t="s">
        <v>15</v>
      </c>
      <c r="AJ331" s="443" t="s">
        <v>4592</v>
      </c>
      <c r="AK331" s="478" t="str">
        <f t="shared" si="87"/>
        <v>-</v>
      </c>
      <c r="AL331" s="516" t="str">
        <f t="shared" si="88"/>
        <v>-</v>
      </c>
      <c r="AM331" s="432" t="str">
        <f>_xlfn.IFNA(VLOOKUP(O331,Dropdown!$B:$G,6,0),"-")</f>
        <v>PEZA</v>
      </c>
      <c r="AN331" s="433">
        <f>_xlfn.IFNA(VLOOKUP(O331,Dropdown!$B:$H,7,0),"-")</f>
        <v>0.12</v>
      </c>
      <c r="AO331" s="434" t="str">
        <f t="shared" si="89"/>
        <v>PHP</v>
      </c>
      <c r="AP331" s="435">
        <f t="shared" si="90"/>
        <v>24000</v>
      </c>
      <c r="AQ331" s="436">
        <f t="shared" si="91"/>
        <v>26880.000000000004</v>
      </c>
      <c r="AR331" s="247"/>
      <c r="AS331" s="465" t="s">
        <v>15</v>
      </c>
      <c r="AT331" s="247"/>
      <c r="AU331" s="454" t="str">
        <f t="shared" si="83"/>
        <v>-</v>
      </c>
    </row>
    <row r="332" spans="1:47" s="30" customFormat="1">
      <c r="A332" s="556">
        <v>329</v>
      </c>
      <c r="B332" s="557" t="s">
        <v>758</v>
      </c>
      <c r="C332" s="558" t="str">
        <f t="shared" si="78"/>
        <v>2017</v>
      </c>
      <c r="D332" s="558" t="str">
        <f t="shared" si="79"/>
        <v>Jul</v>
      </c>
      <c r="E332" s="586">
        <v>42928</v>
      </c>
      <c r="F332" s="557">
        <v>101214</v>
      </c>
      <c r="G332" s="557">
        <v>33333</v>
      </c>
      <c r="H332" s="557">
        <v>73881</v>
      </c>
      <c r="I332" s="557" t="s">
        <v>15</v>
      </c>
      <c r="J332" s="577" t="s">
        <v>15</v>
      </c>
      <c r="K332" s="578" t="str">
        <f t="shared" si="84"/>
        <v>#4607 DIE PLATE</v>
      </c>
      <c r="L332" s="578" t="s">
        <v>15</v>
      </c>
      <c r="M332" s="578" t="s">
        <v>834</v>
      </c>
      <c r="N332" s="579" t="s">
        <v>15</v>
      </c>
      <c r="O332" s="578" t="s">
        <v>31</v>
      </c>
      <c r="P332" s="557" t="s">
        <v>15</v>
      </c>
      <c r="Q332" s="557" t="s">
        <v>15</v>
      </c>
      <c r="R332" s="581" t="str">
        <f>IFERROR(VLOOKUP(CONCATENATE(D332,"'",C332),'Monthly Forex'!A:D,4,0),"-")</f>
        <v>-</v>
      </c>
      <c r="S332" s="587">
        <v>19200</v>
      </c>
      <c r="T332" s="582" t="s">
        <v>15</v>
      </c>
      <c r="U332" s="583" t="s">
        <v>47</v>
      </c>
      <c r="V332" s="589" t="s">
        <v>49</v>
      </c>
      <c r="W332" s="592" t="s">
        <v>15</v>
      </c>
      <c r="X332" s="569" t="s">
        <v>15</v>
      </c>
      <c r="Y332" s="570" t="s">
        <v>15</v>
      </c>
      <c r="Z332" s="571" t="s">
        <v>15</v>
      </c>
      <c r="AA332" s="557" t="s">
        <v>1856</v>
      </c>
      <c r="AB332" s="139">
        <f t="shared" si="77"/>
        <v>42958</v>
      </c>
      <c r="AC332" s="134">
        <f t="shared" si="80"/>
        <v>42948</v>
      </c>
      <c r="AD332" s="135" t="str">
        <f t="shared" si="81"/>
        <v>-</v>
      </c>
      <c r="AE332" s="136" t="str">
        <f t="shared" si="82"/>
        <v>-</v>
      </c>
      <c r="AF332" s="137" t="s">
        <v>4551</v>
      </c>
      <c r="AG332" s="140" t="str">
        <f t="shared" si="85"/>
        <v>1</v>
      </c>
      <c r="AH332" s="141" t="str">
        <f t="shared" si="86"/>
        <v>-</v>
      </c>
      <c r="AI332" s="211" t="s">
        <v>15</v>
      </c>
      <c r="AJ332" s="443" t="s">
        <v>4592</v>
      </c>
      <c r="AK332" s="478" t="str">
        <f t="shared" si="87"/>
        <v>-</v>
      </c>
      <c r="AL332" s="516" t="str">
        <f t="shared" si="88"/>
        <v>-</v>
      </c>
      <c r="AM332" s="432" t="str">
        <f>_xlfn.IFNA(VLOOKUP(O332,Dropdown!$B:$G,6,0),"-")</f>
        <v>PEZA</v>
      </c>
      <c r="AN332" s="433">
        <f>_xlfn.IFNA(VLOOKUP(O332,Dropdown!$B:$H,7,0),"-")</f>
        <v>0.12</v>
      </c>
      <c r="AO332" s="434" t="str">
        <f t="shared" si="89"/>
        <v>PHP</v>
      </c>
      <c r="AP332" s="435">
        <f t="shared" si="90"/>
        <v>19200</v>
      </c>
      <c r="AQ332" s="436">
        <f t="shared" si="91"/>
        <v>21504.000000000004</v>
      </c>
      <c r="AR332" s="247"/>
      <c r="AS332" s="465" t="s">
        <v>15</v>
      </c>
      <c r="AT332" s="247"/>
      <c r="AU332" s="454" t="str">
        <f t="shared" si="83"/>
        <v>-</v>
      </c>
    </row>
    <row r="333" spans="1:47" s="30" customFormat="1">
      <c r="A333" s="556">
        <v>330</v>
      </c>
      <c r="B333" s="557" t="s">
        <v>758</v>
      </c>
      <c r="C333" s="558" t="str">
        <f t="shared" si="78"/>
        <v>2017</v>
      </c>
      <c r="D333" s="558" t="str">
        <f t="shared" si="79"/>
        <v>Jul</v>
      </c>
      <c r="E333" s="586">
        <v>42928</v>
      </c>
      <c r="F333" s="557">
        <v>101216</v>
      </c>
      <c r="G333" s="557" t="s">
        <v>800</v>
      </c>
      <c r="H333" s="557">
        <v>73883</v>
      </c>
      <c r="I333" s="557" t="s">
        <v>15</v>
      </c>
      <c r="J333" s="577" t="s">
        <v>15</v>
      </c>
      <c r="K333" s="578" t="str">
        <f t="shared" si="84"/>
        <v>#4607 DIE PLATE</v>
      </c>
      <c r="L333" s="578" t="s">
        <v>15</v>
      </c>
      <c r="M333" s="578" t="s">
        <v>834</v>
      </c>
      <c r="N333" s="579" t="s">
        <v>15</v>
      </c>
      <c r="O333" s="578" t="s">
        <v>31</v>
      </c>
      <c r="P333" s="557" t="s">
        <v>15</v>
      </c>
      <c r="Q333" s="557" t="s">
        <v>15</v>
      </c>
      <c r="R333" s="581" t="str">
        <f>IFERROR(VLOOKUP(CONCATENATE(D333,"'",C333),'Monthly Forex'!A:D,4,0),"-")</f>
        <v>-</v>
      </c>
      <c r="S333" s="587">
        <v>4800</v>
      </c>
      <c r="T333" s="582" t="s">
        <v>15</v>
      </c>
      <c r="U333" s="583" t="s">
        <v>47</v>
      </c>
      <c r="V333" s="589" t="s">
        <v>49</v>
      </c>
      <c r="W333" s="592" t="s">
        <v>15</v>
      </c>
      <c r="X333" s="569" t="s">
        <v>15</v>
      </c>
      <c r="Y333" s="570" t="s">
        <v>15</v>
      </c>
      <c r="Z333" s="571" t="s">
        <v>15</v>
      </c>
      <c r="AA333" s="557" t="s">
        <v>1856</v>
      </c>
      <c r="AB333" s="139">
        <f t="shared" si="77"/>
        <v>42958</v>
      </c>
      <c r="AC333" s="134">
        <f t="shared" si="80"/>
        <v>42948</v>
      </c>
      <c r="AD333" s="135" t="str">
        <f t="shared" si="81"/>
        <v>-</v>
      </c>
      <c r="AE333" s="136" t="str">
        <f t="shared" si="82"/>
        <v>-</v>
      </c>
      <c r="AF333" s="137" t="s">
        <v>4551</v>
      </c>
      <c r="AG333" s="140" t="str">
        <f t="shared" si="85"/>
        <v>1</v>
      </c>
      <c r="AH333" s="141" t="str">
        <f t="shared" si="86"/>
        <v>-</v>
      </c>
      <c r="AI333" s="211" t="s">
        <v>15</v>
      </c>
      <c r="AJ333" s="443" t="s">
        <v>4592</v>
      </c>
      <c r="AK333" s="478" t="str">
        <f t="shared" si="87"/>
        <v>-</v>
      </c>
      <c r="AL333" s="516" t="str">
        <f t="shared" si="88"/>
        <v>-</v>
      </c>
      <c r="AM333" s="432" t="str">
        <f>_xlfn.IFNA(VLOOKUP(O333,Dropdown!$B:$G,6,0),"-")</f>
        <v>PEZA</v>
      </c>
      <c r="AN333" s="433">
        <f>_xlfn.IFNA(VLOOKUP(O333,Dropdown!$B:$H,7,0),"-")</f>
        <v>0.12</v>
      </c>
      <c r="AO333" s="434" t="str">
        <f t="shared" si="89"/>
        <v>PHP</v>
      </c>
      <c r="AP333" s="435">
        <f t="shared" si="90"/>
        <v>4800</v>
      </c>
      <c r="AQ333" s="436">
        <f t="shared" si="91"/>
        <v>5376.0000000000009</v>
      </c>
      <c r="AR333" s="247"/>
      <c r="AS333" s="465" t="s">
        <v>15</v>
      </c>
      <c r="AT333" s="247"/>
      <c r="AU333" s="454" t="str">
        <f t="shared" si="83"/>
        <v>-</v>
      </c>
    </row>
    <row r="334" spans="1:47" s="30" customFormat="1">
      <c r="A334" s="556">
        <v>331</v>
      </c>
      <c r="B334" s="557" t="s">
        <v>759</v>
      </c>
      <c r="C334" s="558" t="str">
        <f t="shared" si="78"/>
        <v>2017</v>
      </c>
      <c r="D334" s="558" t="str">
        <f t="shared" si="79"/>
        <v>Jul</v>
      </c>
      <c r="E334" s="586">
        <v>42928</v>
      </c>
      <c r="F334" s="557">
        <v>101213</v>
      </c>
      <c r="G334" s="557" t="s">
        <v>801</v>
      </c>
      <c r="H334" s="557">
        <v>73879</v>
      </c>
      <c r="I334" s="557" t="s">
        <v>15</v>
      </c>
      <c r="J334" s="577" t="s">
        <v>15</v>
      </c>
      <c r="K334" s="578" t="str">
        <f t="shared" si="84"/>
        <v>#5804 CUT PUNCH</v>
      </c>
      <c r="L334" s="578" t="s">
        <v>15</v>
      </c>
      <c r="M334" s="578" t="s">
        <v>835</v>
      </c>
      <c r="N334" s="579" t="s">
        <v>15</v>
      </c>
      <c r="O334" s="578" t="s">
        <v>31</v>
      </c>
      <c r="P334" s="557" t="s">
        <v>15</v>
      </c>
      <c r="Q334" s="557" t="s">
        <v>15</v>
      </c>
      <c r="R334" s="581" t="str">
        <f>IFERROR(VLOOKUP(CONCATENATE(D334,"'",C334),'Monthly Forex'!A:D,4,0),"-")</f>
        <v>-</v>
      </c>
      <c r="S334" s="587">
        <v>5250</v>
      </c>
      <c r="T334" s="582" t="s">
        <v>15</v>
      </c>
      <c r="U334" s="583" t="s">
        <v>47</v>
      </c>
      <c r="V334" s="589" t="s">
        <v>49</v>
      </c>
      <c r="W334" s="592" t="s">
        <v>15</v>
      </c>
      <c r="X334" s="569" t="s">
        <v>15</v>
      </c>
      <c r="Y334" s="570" t="s">
        <v>15</v>
      </c>
      <c r="Z334" s="571" t="s">
        <v>15</v>
      </c>
      <c r="AA334" s="557" t="s">
        <v>1856</v>
      </c>
      <c r="AB334" s="139">
        <f t="shared" si="77"/>
        <v>42958</v>
      </c>
      <c r="AC334" s="134">
        <f t="shared" si="80"/>
        <v>42948</v>
      </c>
      <c r="AD334" s="135" t="str">
        <f t="shared" si="81"/>
        <v>-</v>
      </c>
      <c r="AE334" s="136" t="str">
        <f t="shared" si="82"/>
        <v>-</v>
      </c>
      <c r="AF334" s="137" t="s">
        <v>4551</v>
      </c>
      <c r="AG334" s="140" t="str">
        <f t="shared" si="85"/>
        <v>1</v>
      </c>
      <c r="AH334" s="141" t="str">
        <f t="shared" si="86"/>
        <v>-</v>
      </c>
      <c r="AI334" s="211" t="s">
        <v>15</v>
      </c>
      <c r="AJ334" s="443" t="s">
        <v>4592</v>
      </c>
      <c r="AK334" s="478" t="str">
        <f t="shared" si="87"/>
        <v>-</v>
      </c>
      <c r="AL334" s="516" t="str">
        <f t="shared" si="88"/>
        <v>-</v>
      </c>
      <c r="AM334" s="432" t="str">
        <f>_xlfn.IFNA(VLOOKUP(O334,Dropdown!$B:$G,6,0),"-")</f>
        <v>PEZA</v>
      </c>
      <c r="AN334" s="433">
        <f>_xlfn.IFNA(VLOOKUP(O334,Dropdown!$B:$H,7,0),"-")</f>
        <v>0.12</v>
      </c>
      <c r="AO334" s="434" t="str">
        <f t="shared" si="89"/>
        <v>PHP</v>
      </c>
      <c r="AP334" s="435">
        <f t="shared" si="90"/>
        <v>5250</v>
      </c>
      <c r="AQ334" s="436">
        <f t="shared" si="91"/>
        <v>5880.0000000000009</v>
      </c>
      <c r="AR334" s="247"/>
      <c r="AS334" s="465" t="s">
        <v>15</v>
      </c>
      <c r="AT334" s="247"/>
      <c r="AU334" s="454" t="str">
        <f t="shared" si="83"/>
        <v>-</v>
      </c>
    </row>
    <row r="335" spans="1:47" s="30" customFormat="1">
      <c r="A335" s="556">
        <v>332</v>
      </c>
      <c r="B335" s="557" t="s">
        <v>759</v>
      </c>
      <c r="C335" s="558" t="str">
        <f t="shared" si="78"/>
        <v>2017</v>
      </c>
      <c r="D335" s="558" t="str">
        <f t="shared" si="79"/>
        <v>Jul</v>
      </c>
      <c r="E335" s="586">
        <v>42928</v>
      </c>
      <c r="F335" s="557">
        <v>101215</v>
      </c>
      <c r="G335" s="557">
        <v>33334</v>
      </c>
      <c r="H335" s="557">
        <v>73882</v>
      </c>
      <c r="I335" s="557" t="s">
        <v>15</v>
      </c>
      <c r="J335" s="577" t="s">
        <v>15</v>
      </c>
      <c r="K335" s="578" t="str">
        <f t="shared" si="84"/>
        <v>#5804 CUT PUNCH</v>
      </c>
      <c r="L335" s="578" t="s">
        <v>15</v>
      </c>
      <c r="M335" s="578" t="s">
        <v>835</v>
      </c>
      <c r="N335" s="579" t="s">
        <v>15</v>
      </c>
      <c r="O335" s="578" t="s">
        <v>31</v>
      </c>
      <c r="P335" s="557" t="s">
        <v>15</v>
      </c>
      <c r="Q335" s="557" t="s">
        <v>15</v>
      </c>
      <c r="R335" s="581" t="str">
        <f>IFERROR(VLOOKUP(CONCATENATE(D335,"'",C335),'Monthly Forex'!A:D,4,0),"-")</f>
        <v>-</v>
      </c>
      <c r="S335" s="587">
        <v>4200</v>
      </c>
      <c r="T335" s="582" t="s">
        <v>15</v>
      </c>
      <c r="U335" s="583" t="s">
        <v>47</v>
      </c>
      <c r="V335" s="589" t="s">
        <v>49</v>
      </c>
      <c r="W335" s="592" t="s">
        <v>15</v>
      </c>
      <c r="X335" s="569" t="s">
        <v>15</v>
      </c>
      <c r="Y335" s="570" t="s">
        <v>15</v>
      </c>
      <c r="Z335" s="571" t="s">
        <v>15</v>
      </c>
      <c r="AA335" s="557" t="s">
        <v>1856</v>
      </c>
      <c r="AB335" s="139">
        <f t="shared" si="77"/>
        <v>42958</v>
      </c>
      <c r="AC335" s="134">
        <f t="shared" si="80"/>
        <v>42948</v>
      </c>
      <c r="AD335" s="135" t="str">
        <f t="shared" si="81"/>
        <v>-</v>
      </c>
      <c r="AE335" s="136" t="str">
        <f t="shared" si="82"/>
        <v>-</v>
      </c>
      <c r="AF335" s="137" t="s">
        <v>4551</v>
      </c>
      <c r="AG335" s="140" t="str">
        <f t="shared" si="85"/>
        <v>1</v>
      </c>
      <c r="AH335" s="141" t="str">
        <f t="shared" si="86"/>
        <v>-</v>
      </c>
      <c r="AI335" s="211" t="s">
        <v>15</v>
      </c>
      <c r="AJ335" s="443" t="s">
        <v>4592</v>
      </c>
      <c r="AK335" s="478" t="str">
        <f t="shared" si="87"/>
        <v>-</v>
      </c>
      <c r="AL335" s="516" t="str">
        <f t="shared" si="88"/>
        <v>-</v>
      </c>
      <c r="AM335" s="432" t="str">
        <f>_xlfn.IFNA(VLOOKUP(O335,Dropdown!$B:$G,6,0),"-")</f>
        <v>PEZA</v>
      </c>
      <c r="AN335" s="433">
        <f>_xlfn.IFNA(VLOOKUP(O335,Dropdown!$B:$H,7,0),"-")</f>
        <v>0.12</v>
      </c>
      <c r="AO335" s="434" t="str">
        <f t="shared" si="89"/>
        <v>PHP</v>
      </c>
      <c r="AP335" s="435">
        <f t="shared" si="90"/>
        <v>4200</v>
      </c>
      <c r="AQ335" s="436">
        <f t="shared" si="91"/>
        <v>4704</v>
      </c>
      <c r="AR335" s="247"/>
      <c r="AS335" s="465" t="s">
        <v>15</v>
      </c>
      <c r="AT335" s="247"/>
      <c r="AU335" s="454" t="str">
        <f t="shared" si="83"/>
        <v>-</v>
      </c>
    </row>
    <row r="336" spans="1:47" s="30" customFormat="1">
      <c r="A336" s="556">
        <v>333</v>
      </c>
      <c r="B336" s="557" t="s">
        <v>759</v>
      </c>
      <c r="C336" s="558" t="str">
        <f t="shared" si="78"/>
        <v>2017</v>
      </c>
      <c r="D336" s="558" t="str">
        <f t="shared" si="79"/>
        <v>Jul</v>
      </c>
      <c r="E336" s="586">
        <v>42928</v>
      </c>
      <c r="F336" s="557">
        <v>101217</v>
      </c>
      <c r="G336" s="557" t="s">
        <v>802</v>
      </c>
      <c r="H336" s="557">
        <v>73884</v>
      </c>
      <c r="I336" s="557" t="s">
        <v>15</v>
      </c>
      <c r="J336" s="577" t="s">
        <v>15</v>
      </c>
      <c r="K336" s="578" t="str">
        <f t="shared" si="84"/>
        <v>#5804 CUT PUNCH</v>
      </c>
      <c r="L336" s="578" t="s">
        <v>15</v>
      </c>
      <c r="M336" s="578" t="s">
        <v>835</v>
      </c>
      <c r="N336" s="579" t="s">
        <v>15</v>
      </c>
      <c r="O336" s="578" t="s">
        <v>31</v>
      </c>
      <c r="P336" s="557" t="s">
        <v>15</v>
      </c>
      <c r="Q336" s="557" t="s">
        <v>15</v>
      </c>
      <c r="R336" s="581" t="str">
        <f>IFERROR(VLOOKUP(CONCATENATE(D336,"'",C336),'Monthly Forex'!A:D,4,0),"-")</f>
        <v>-</v>
      </c>
      <c r="S336" s="587">
        <v>1050</v>
      </c>
      <c r="T336" s="582" t="s">
        <v>15</v>
      </c>
      <c r="U336" s="583" t="s">
        <v>47</v>
      </c>
      <c r="V336" s="589" t="s">
        <v>49</v>
      </c>
      <c r="W336" s="592" t="s">
        <v>15</v>
      </c>
      <c r="X336" s="569" t="s">
        <v>15</v>
      </c>
      <c r="Y336" s="570" t="s">
        <v>15</v>
      </c>
      <c r="Z336" s="571" t="s">
        <v>15</v>
      </c>
      <c r="AA336" s="557" t="s">
        <v>1856</v>
      </c>
      <c r="AB336" s="139">
        <f t="shared" si="77"/>
        <v>42958</v>
      </c>
      <c r="AC336" s="134">
        <f t="shared" si="80"/>
        <v>42948</v>
      </c>
      <c r="AD336" s="135" t="str">
        <f t="shared" si="81"/>
        <v>-</v>
      </c>
      <c r="AE336" s="136" t="str">
        <f t="shared" si="82"/>
        <v>-</v>
      </c>
      <c r="AF336" s="137" t="s">
        <v>4551</v>
      </c>
      <c r="AG336" s="140" t="str">
        <f t="shared" si="85"/>
        <v>1</v>
      </c>
      <c r="AH336" s="141" t="str">
        <f t="shared" si="86"/>
        <v>-</v>
      </c>
      <c r="AI336" s="211" t="s">
        <v>15</v>
      </c>
      <c r="AJ336" s="443" t="s">
        <v>4592</v>
      </c>
      <c r="AK336" s="478" t="str">
        <f t="shared" si="87"/>
        <v>-</v>
      </c>
      <c r="AL336" s="516" t="str">
        <f t="shared" si="88"/>
        <v>-</v>
      </c>
      <c r="AM336" s="432" t="str">
        <f>_xlfn.IFNA(VLOOKUP(O336,Dropdown!$B:$G,6,0),"-")</f>
        <v>PEZA</v>
      </c>
      <c r="AN336" s="433">
        <f>_xlfn.IFNA(VLOOKUP(O336,Dropdown!$B:$H,7,0),"-")</f>
        <v>0.12</v>
      </c>
      <c r="AO336" s="434" t="str">
        <f t="shared" si="89"/>
        <v>PHP</v>
      </c>
      <c r="AP336" s="435">
        <f t="shared" si="90"/>
        <v>1050</v>
      </c>
      <c r="AQ336" s="436">
        <f t="shared" si="91"/>
        <v>1176</v>
      </c>
      <c r="AR336" s="247"/>
      <c r="AS336" s="465" t="s">
        <v>15</v>
      </c>
      <c r="AT336" s="247"/>
      <c r="AU336" s="454" t="str">
        <f t="shared" si="83"/>
        <v>-</v>
      </c>
    </row>
    <row r="337" spans="1:47" s="30" customFormat="1">
      <c r="A337" s="556">
        <v>334</v>
      </c>
      <c r="B337" s="557" t="s">
        <v>760</v>
      </c>
      <c r="C337" s="558" t="str">
        <f t="shared" si="78"/>
        <v>2017</v>
      </c>
      <c r="D337" s="558" t="str">
        <f t="shared" si="79"/>
        <v>Jul</v>
      </c>
      <c r="E337" s="586">
        <v>42928</v>
      </c>
      <c r="F337" s="557">
        <v>101213</v>
      </c>
      <c r="G337" s="557" t="s">
        <v>801</v>
      </c>
      <c r="H337" s="557">
        <v>73879</v>
      </c>
      <c r="I337" s="557" t="s">
        <v>15</v>
      </c>
      <c r="J337" s="577" t="s">
        <v>15</v>
      </c>
      <c r="K337" s="578" t="str">
        <f t="shared" si="84"/>
        <v>#5805 DIE INSERT</v>
      </c>
      <c r="L337" s="578" t="s">
        <v>15</v>
      </c>
      <c r="M337" s="578" t="s">
        <v>836</v>
      </c>
      <c r="N337" s="579" t="s">
        <v>15</v>
      </c>
      <c r="O337" s="578" t="s">
        <v>31</v>
      </c>
      <c r="P337" s="557" t="s">
        <v>15</v>
      </c>
      <c r="Q337" s="557" t="s">
        <v>15</v>
      </c>
      <c r="R337" s="581" t="str">
        <f>IFERROR(VLOOKUP(CONCATENATE(D337,"'",C337),'Monthly Forex'!A:D,4,0),"-")</f>
        <v>-</v>
      </c>
      <c r="S337" s="587">
        <v>5250</v>
      </c>
      <c r="T337" s="582" t="s">
        <v>15</v>
      </c>
      <c r="U337" s="583" t="s">
        <v>47</v>
      </c>
      <c r="V337" s="589" t="s">
        <v>49</v>
      </c>
      <c r="W337" s="592" t="s">
        <v>15</v>
      </c>
      <c r="X337" s="569" t="s">
        <v>15</v>
      </c>
      <c r="Y337" s="570" t="s">
        <v>15</v>
      </c>
      <c r="Z337" s="571" t="s">
        <v>15</v>
      </c>
      <c r="AA337" s="557" t="s">
        <v>1856</v>
      </c>
      <c r="AB337" s="139">
        <f t="shared" si="77"/>
        <v>42958</v>
      </c>
      <c r="AC337" s="134">
        <f t="shared" si="80"/>
        <v>42948</v>
      </c>
      <c r="AD337" s="135" t="str">
        <f t="shared" si="81"/>
        <v>-</v>
      </c>
      <c r="AE337" s="136" t="str">
        <f t="shared" si="82"/>
        <v>-</v>
      </c>
      <c r="AF337" s="137" t="s">
        <v>4551</v>
      </c>
      <c r="AG337" s="140" t="str">
        <f t="shared" si="85"/>
        <v>1</v>
      </c>
      <c r="AH337" s="141" t="str">
        <f t="shared" si="86"/>
        <v>-</v>
      </c>
      <c r="AI337" s="211" t="s">
        <v>15</v>
      </c>
      <c r="AJ337" s="443" t="s">
        <v>4592</v>
      </c>
      <c r="AK337" s="478" t="str">
        <f t="shared" si="87"/>
        <v>-</v>
      </c>
      <c r="AL337" s="516" t="str">
        <f t="shared" si="88"/>
        <v>-</v>
      </c>
      <c r="AM337" s="432" t="str">
        <f>_xlfn.IFNA(VLOOKUP(O337,Dropdown!$B:$G,6,0),"-")</f>
        <v>PEZA</v>
      </c>
      <c r="AN337" s="433">
        <f>_xlfn.IFNA(VLOOKUP(O337,Dropdown!$B:$H,7,0),"-")</f>
        <v>0.12</v>
      </c>
      <c r="AO337" s="434" t="str">
        <f t="shared" si="89"/>
        <v>PHP</v>
      </c>
      <c r="AP337" s="435">
        <f t="shared" si="90"/>
        <v>5250</v>
      </c>
      <c r="AQ337" s="436">
        <f t="shared" si="91"/>
        <v>5880.0000000000009</v>
      </c>
      <c r="AR337" s="247"/>
      <c r="AS337" s="465" t="s">
        <v>15</v>
      </c>
      <c r="AT337" s="247"/>
      <c r="AU337" s="454" t="str">
        <f t="shared" si="83"/>
        <v>-</v>
      </c>
    </row>
    <row r="338" spans="1:47" s="30" customFormat="1">
      <c r="A338" s="556">
        <v>335</v>
      </c>
      <c r="B338" s="557" t="s">
        <v>760</v>
      </c>
      <c r="C338" s="558" t="str">
        <f t="shared" si="78"/>
        <v>2017</v>
      </c>
      <c r="D338" s="558" t="str">
        <f t="shared" si="79"/>
        <v>Jul</v>
      </c>
      <c r="E338" s="586">
        <v>42928</v>
      </c>
      <c r="F338" s="557">
        <v>101215</v>
      </c>
      <c r="G338" s="557">
        <v>33334</v>
      </c>
      <c r="H338" s="557">
        <v>73882</v>
      </c>
      <c r="I338" s="557" t="s">
        <v>15</v>
      </c>
      <c r="J338" s="577" t="s">
        <v>15</v>
      </c>
      <c r="K338" s="578" t="str">
        <f t="shared" si="84"/>
        <v>#5805 DIE INSERT</v>
      </c>
      <c r="L338" s="578" t="s">
        <v>15</v>
      </c>
      <c r="M338" s="578" t="s">
        <v>836</v>
      </c>
      <c r="N338" s="579" t="s">
        <v>15</v>
      </c>
      <c r="O338" s="578" t="s">
        <v>31</v>
      </c>
      <c r="P338" s="557" t="s">
        <v>15</v>
      </c>
      <c r="Q338" s="557" t="s">
        <v>15</v>
      </c>
      <c r="R338" s="581" t="str">
        <f>IFERROR(VLOOKUP(CONCATENATE(D338,"'",C338),'Monthly Forex'!A:D,4,0),"-")</f>
        <v>-</v>
      </c>
      <c r="S338" s="587">
        <v>4200</v>
      </c>
      <c r="T338" s="582" t="s">
        <v>15</v>
      </c>
      <c r="U338" s="583" t="s">
        <v>47</v>
      </c>
      <c r="V338" s="589" t="s">
        <v>49</v>
      </c>
      <c r="W338" s="592" t="s">
        <v>15</v>
      </c>
      <c r="X338" s="569" t="s">
        <v>15</v>
      </c>
      <c r="Y338" s="570" t="s">
        <v>15</v>
      </c>
      <c r="Z338" s="571" t="s">
        <v>15</v>
      </c>
      <c r="AA338" s="557" t="s">
        <v>1856</v>
      </c>
      <c r="AB338" s="139">
        <f t="shared" si="77"/>
        <v>42958</v>
      </c>
      <c r="AC338" s="134">
        <f t="shared" si="80"/>
        <v>42948</v>
      </c>
      <c r="AD338" s="135" t="str">
        <f t="shared" si="81"/>
        <v>-</v>
      </c>
      <c r="AE338" s="136" t="str">
        <f t="shared" si="82"/>
        <v>-</v>
      </c>
      <c r="AF338" s="137" t="s">
        <v>4551</v>
      </c>
      <c r="AG338" s="140" t="str">
        <f t="shared" si="85"/>
        <v>1</v>
      </c>
      <c r="AH338" s="141" t="str">
        <f t="shared" si="86"/>
        <v>-</v>
      </c>
      <c r="AI338" s="211" t="s">
        <v>15</v>
      </c>
      <c r="AJ338" s="443" t="s">
        <v>4592</v>
      </c>
      <c r="AK338" s="478" t="str">
        <f t="shared" si="87"/>
        <v>-</v>
      </c>
      <c r="AL338" s="516" t="str">
        <f t="shared" si="88"/>
        <v>-</v>
      </c>
      <c r="AM338" s="432" t="str">
        <f>_xlfn.IFNA(VLOOKUP(O338,Dropdown!$B:$G,6,0),"-")</f>
        <v>PEZA</v>
      </c>
      <c r="AN338" s="433">
        <f>_xlfn.IFNA(VLOOKUP(O338,Dropdown!$B:$H,7,0),"-")</f>
        <v>0.12</v>
      </c>
      <c r="AO338" s="434" t="str">
        <f t="shared" si="89"/>
        <v>PHP</v>
      </c>
      <c r="AP338" s="435">
        <f t="shared" si="90"/>
        <v>4200</v>
      </c>
      <c r="AQ338" s="436">
        <f t="shared" si="91"/>
        <v>4704</v>
      </c>
      <c r="AR338" s="247"/>
      <c r="AS338" s="465" t="s">
        <v>15</v>
      </c>
      <c r="AT338" s="247"/>
      <c r="AU338" s="454" t="str">
        <f t="shared" si="83"/>
        <v>-</v>
      </c>
    </row>
    <row r="339" spans="1:47" s="30" customFormat="1">
      <c r="A339" s="556">
        <v>336</v>
      </c>
      <c r="B339" s="557" t="s">
        <v>760</v>
      </c>
      <c r="C339" s="558" t="str">
        <f t="shared" si="78"/>
        <v>2017</v>
      </c>
      <c r="D339" s="558" t="str">
        <f t="shared" si="79"/>
        <v>Jul</v>
      </c>
      <c r="E339" s="586">
        <v>42928</v>
      </c>
      <c r="F339" s="557">
        <v>101217</v>
      </c>
      <c r="G339" s="557" t="s">
        <v>802</v>
      </c>
      <c r="H339" s="557">
        <v>73884</v>
      </c>
      <c r="I339" s="557" t="s">
        <v>15</v>
      </c>
      <c r="J339" s="577" t="s">
        <v>15</v>
      </c>
      <c r="K339" s="578" t="str">
        <f t="shared" si="84"/>
        <v>#5805 DIE INSERT</v>
      </c>
      <c r="L339" s="578" t="s">
        <v>15</v>
      </c>
      <c r="M339" s="578" t="s">
        <v>836</v>
      </c>
      <c r="N339" s="579" t="s">
        <v>15</v>
      </c>
      <c r="O339" s="578" t="s">
        <v>31</v>
      </c>
      <c r="P339" s="557" t="s">
        <v>15</v>
      </c>
      <c r="Q339" s="557" t="s">
        <v>15</v>
      </c>
      <c r="R339" s="581" t="str">
        <f>IFERROR(VLOOKUP(CONCATENATE(D339,"'",C339),'Monthly Forex'!A:D,4,0),"-")</f>
        <v>-</v>
      </c>
      <c r="S339" s="587">
        <v>1050</v>
      </c>
      <c r="T339" s="582" t="s">
        <v>15</v>
      </c>
      <c r="U339" s="583" t="s">
        <v>47</v>
      </c>
      <c r="V339" s="589" t="s">
        <v>49</v>
      </c>
      <c r="W339" s="592" t="s">
        <v>15</v>
      </c>
      <c r="X339" s="569" t="s">
        <v>15</v>
      </c>
      <c r="Y339" s="570" t="s">
        <v>15</v>
      </c>
      <c r="Z339" s="571" t="s">
        <v>15</v>
      </c>
      <c r="AA339" s="557" t="s">
        <v>1856</v>
      </c>
      <c r="AB339" s="139">
        <f t="shared" si="77"/>
        <v>42958</v>
      </c>
      <c r="AC339" s="134">
        <f t="shared" si="80"/>
        <v>42948</v>
      </c>
      <c r="AD339" s="135" t="str">
        <f t="shared" si="81"/>
        <v>-</v>
      </c>
      <c r="AE339" s="136" t="str">
        <f t="shared" si="82"/>
        <v>-</v>
      </c>
      <c r="AF339" s="137" t="s">
        <v>4551</v>
      </c>
      <c r="AG339" s="140" t="str">
        <f t="shared" si="85"/>
        <v>1</v>
      </c>
      <c r="AH339" s="141" t="str">
        <f t="shared" si="86"/>
        <v>-</v>
      </c>
      <c r="AI339" s="211" t="s">
        <v>15</v>
      </c>
      <c r="AJ339" s="443" t="s">
        <v>4592</v>
      </c>
      <c r="AK339" s="478" t="str">
        <f t="shared" si="87"/>
        <v>-</v>
      </c>
      <c r="AL339" s="516" t="str">
        <f t="shared" si="88"/>
        <v>-</v>
      </c>
      <c r="AM339" s="432" t="str">
        <f>_xlfn.IFNA(VLOOKUP(O339,Dropdown!$B:$G,6,0),"-")</f>
        <v>PEZA</v>
      </c>
      <c r="AN339" s="433">
        <f>_xlfn.IFNA(VLOOKUP(O339,Dropdown!$B:$H,7,0),"-")</f>
        <v>0.12</v>
      </c>
      <c r="AO339" s="434" t="str">
        <f t="shared" si="89"/>
        <v>PHP</v>
      </c>
      <c r="AP339" s="435">
        <f t="shared" si="90"/>
        <v>1050</v>
      </c>
      <c r="AQ339" s="436">
        <f t="shared" si="91"/>
        <v>1176</v>
      </c>
      <c r="AR339" s="247"/>
      <c r="AS339" s="465" t="s">
        <v>15</v>
      </c>
      <c r="AT339" s="247"/>
      <c r="AU339" s="454" t="str">
        <f t="shared" si="83"/>
        <v>-</v>
      </c>
    </row>
    <row r="340" spans="1:47" s="30" customFormat="1">
      <c r="A340" s="556">
        <v>337</v>
      </c>
      <c r="B340" s="557" t="s">
        <v>761</v>
      </c>
      <c r="C340" s="558" t="str">
        <f t="shared" si="78"/>
        <v>2017</v>
      </c>
      <c r="D340" s="558" t="str">
        <f t="shared" si="79"/>
        <v>Jul</v>
      </c>
      <c r="E340" s="586">
        <v>42928</v>
      </c>
      <c r="F340" s="557">
        <v>101213</v>
      </c>
      <c r="G340" s="557" t="s">
        <v>801</v>
      </c>
      <c r="H340" s="557">
        <v>73879</v>
      </c>
      <c r="I340" s="557" t="s">
        <v>15</v>
      </c>
      <c r="J340" s="577" t="s">
        <v>15</v>
      </c>
      <c r="K340" s="578" t="str">
        <f t="shared" si="84"/>
        <v>#61007 GUIDE</v>
      </c>
      <c r="L340" s="578" t="s">
        <v>15</v>
      </c>
      <c r="M340" s="578" t="s">
        <v>837</v>
      </c>
      <c r="N340" s="579" t="s">
        <v>15</v>
      </c>
      <c r="O340" s="578" t="s">
        <v>31</v>
      </c>
      <c r="P340" s="557" t="s">
        <v>15</v>
      </c>
      <c r="Q340" s="557" t="s">
        <v>15</v>
      </c>
      <c r="R340" s="581" t="str">
        <f>IFERROR(VLOOKUP(CONCATENATE(D340,"'",C340),'Monthly Forex'!A:D,4,0),"-")</f>
        <v>-</v>
      </c>
      <c r="S340" s="587">
        <v>17750</v>
      </c>
      <c r="T340" s="582" t="s">
        <v>15</v>
      </c>
      <c r="U340" s="583" t="s">
        <v>47</v>
      </c>
      <c r="V340" s="589" t="s">
        <v>49</v>
      </c>
      <c r="W340" s="592" t="s">
        <v>15</v>
      </c>
      <c r="X340" s="569" t="s">
        <v>15</v>
      </c>
      <c r="Y340" s="570" t="s">
        <v>15</v>
      </c>
      <c r="Z340" s="571" t="s">
        <v>15</v>
      </c>
      <c r="AA340" s="557" t="s">
        <v>1856</v>
      </c>
      <c r="AB340" s="139">
        <f t="shared" si="77"/>
        <v>42958</v>
      </c>
      <c r="AC340" s="134">
        <f t="shared" si="80"/>
        <v>42948</v>
      </c>
      <c r="AD340" s="135" t="str">
        <f t="shared" si="81"/>
        <v>-</v>
      </c>
      <c r="AE340" s="136" t="str">
        <f t="shared" si="82"/>
        <v>-</v>
      </c>
      <c r="AF340" s="137" t="s">
        <v>4551</v>
      </c>
      <c r="AG340" s="140" t="str">
        <f t="shared" si="85"/>
        <v>1</v>
      </c>
      <c r="AH340" s="141" t="str">
        <f t="shared" si="86"/>
        <v>-</v>
      </c>
      <c r="AI340" s="211" t="s">
        <v>15</v>
      </c>
      <c r="AJ340" s="443" t="s">
        <v>4592</v>
      </c>
      <c r="AK340" s="478" t="str">
        <f t="shared" si="87"/>
        <v>-</v>
      </c>
      <c r="AL340" s="516" t="str">
        <f t="shared" si="88"/>
        <v>-</v>
      </c>
      <c r="AM340" s="432" t="str">
        <f>_xlfn.IFNA(VLOOKUP(O340,Dropdown!$B:$G,6,0),"-")</f>
        <v>PEZA</v>
      </c>
      <c r="AN340" s="433">
        <f>_xlfn.IFNA(VLOOKUP(O340,Dropdown!$B:$H,7,0),"-")</f>
        <v>0.12</v>
      </c>
      <c r="AO340" s="434" t="str">
        <f t="shared" si="89"/>
        <v>PHP</v>
      </c>
      <c r="AP340" s="435">
        <f t="shared" si="90"/>
        <v>17750</v>
      </c>
      <c r="AQ340" s="436">
        <f t="shared" si="91"/>
        <v>19880.000000000004</v>
      </c>
      <c r="AR340" s="247"/>
      <c r="AS340" s="465" t="s">
        <v>15</v>
      </c>
      <c r="AT340" s="247"/>
      <c r="AU340" s="454" t="str">
        <f t="shared" si="83"/>
        <v>-</v>
      </c>
    </row>
    <row r="341" spans="1:47" s="30" customFormat="1">
      <c r="A341" s="556">
        <v>338</v>
      </c>
      <c r="B341" s="557" t="s">
        <v>761</v>
      </c>
      <c r="C341" s="558" t="str">
        <f t="shared" si="78"/>
        <v>2017</v>
      </c>
      <c r="D341" s="558" t="str">
        <f t="shared" si="79"/>
        <v>Jul</v>
      </c>
      <c r="E341" s="586">
        <v>42928</v>
      </c>
      <c r="F341" s="557">
        <v>101215</v>
      </c>
      <c r="G341" s="557">
        <v>33334</v>
      </c>
      <c r="H341" s="557">
        <v>73882</v>
      </c>
      <c r="I341" s="557" t="s">
        <v>15</v>
      </c>
      <c r="J341" s="577" t="s">
        <v>15</v>
      </c>
      <c r="K341" s="578" t="str">
        <f t="shared" si="84"/>
        <v>#61007 GUIDE</v>
      </c>
      <c r="L341" s="578" t="s">
        <v>15</v>
      </c>
      <c r="M341" s="578" t="s">
        <v>837</v>
      </c>
      <c r="N341" s="579" t="s">
        <v>15</v>
      </c>
      <c r="O341" s="578" t="s">
        <v>31</v>
      </c>
      <c r="P341" s="557" t="s">
        <v>15</v>
      </c>
      <c r="Q341" s="557" t="s">
        <v>15</v>
      </c>
      <c r="R341" s="581" t="str">
        <f>IFERROR(VLOOKUP(CONCATENATE(D341,"'",C341),'Monthly Forex'!A:D,4,0),"-")</f>
        <v>-</v>
      </c>
      <c r="S341" s="587">
        <v>14200</v>
      </c>
      <c r="T341" s="582" t="s">
        <v>15</v>
      </c>
      <c r="U341" s="583" t="s">
        <v>47</v>
      </c>
      <c r="V341" s="589" t="s">
        <v>49</v>
      </c>
      <c r="W341" s="592" t="s">
        <v>15</v>
      </c>
      <c r="X341" s="569" t="s">
        <v>15</v>
      </c>
      <c r="Y341" s="570" t="s">
        <v>15</v>
      </c>
      <c r="Z341" s="571" t="s">
        <v>15</v>
      </c>
      <c r="AA341" s="557" t="s">
        <v>1856</v>
      </c>
      <c r="AB341" s="139">
        <f t="shared" si="77"/>
        <v>42958</v>
      </c>
      <c r="AC341" s="134">
        <f t="shared" si="80"/>
        <v>42948</v>
      </c>
      <c r="AD341" s="135" t="str">
        <f t="shared" si="81"/>
        <v>-</v>
      </c>
      <c r="AE341" s="136" t="str">
        <f t="shared" si="82"/>
        <v>-</v>
      </c>
      <c r="AF341" s="137" t="s">
        <v>4551</v>
      </c>
      <c r="AG341" s="140" t="str">
        <f t="shared" si="85"/>
        <v>1</v>
      </c>
      <c r="AH341" s="141" t="str">
        <f t="shared" si="86"/>
        <v>-</v>
      </c>
      <c r="AI341" s="211" t="s">
        <v>15</v>
      </c>
      <c r="AJ341" s="443" t="s">
        <v>4592</v>
      </c>
      <c r="AK341" s="478" t="str">
        <f t="shared" si="87"/>
        <v>-</v>
      </c>
      <c r="AL341" s="516" t="str">
        <f t="shared" si="88"/>
        <v>-</v>
      </c>
      <c r="AM341" s="432" t="str">
        <f>_xlfn.IFNA(VLOOKUP(O341,Dropdown!$B:$G,6,0),"-")</f>
        <v>PEZA</v>
      </c>
      <c r="AN341" s="433">
        <f>_xlfn.IFNA(VLOOKUP(O341,Dropdown!$B:$H,7,0),"-")</f>
        <v>0.12</v>
      </c>
      <c r="AO341" s="434" t="str">
        <f t="shared" si="89"/>
        <v>PHP</v>
      </c>
      <c r="AP341" s="435">
        <f t="shared" si="90"/>
        <v>14200</v>
      </c>
      <c r="AQ341" s="436">
        <f t="shared" si="91"/>
        <v>15904.000000000002</v>
      </c>
      <c r="AR341" s="247"/>
      <c r="AS341" s="465" t="s">
        <v>15</v>
      </c>
      <c r="AT341" s="247"/>
      <c r="AU341" s="454" t="str">
        <f t="shared" si="83"/>
        <v>-</v>
      </c>
    </row>
    <row r="342" spans="1:47" s="30" customFormat="1">
      <c r="A342" s="556">
        <v>339</v>
      </c>
      <c r="B342" s="557" t="s">
        <v>761</v>
      </c>
      <c r="C342" s="558" t="str">
        <f t="shared" si="78"/>
        <v>2017</v>
      </c>
      <c r="D342" s="558" t="str">
        <f t="shared" si="79"/>
        <v>Jul</v>
      </c>
      <c r="E342" s="586">
        <v>42928</v>
      </c>
      <c r="F342" s="557">
        <v>101217</v>
      </c>
      <c r="G342" s="557" t="s">
        <v>802</v>
      </c>
      <c r="H342" s="557">
        <v>73884</v>
      </c>
      <c r="I342" s="557" t="s">
        <v>15</v>
      </c>
      <c r="J342" s="577" t="s">
        <v>15</v>
      </c>
      <c r="K342" s="578" t="str">
        <f t="shared" si="84"/>
        <v>#61007 GUIDE</v>
      </c>
      <c r="L342" s="578" t="s">
        <v>15</v>
      </c>
      <c r="M342" s="578" t="s">
        <v>837</v>
      </c>
      <c r="N342" s="579" t="s">
        <v>15</v>
      </c>
      <c r="O342" s="578" t="s">
        <v>31</v>
      </c>
      <c r="P342" s="557" t="s">
        <v>15</v>
      </c>
      <c r="Q342" s="557" t="s">
        <v>15</v>
      </c>
      <c r="R342" s="581" t="str">
        <f>IFERROR(VLOOKUP(CONCATENATE(D342,"'",C342),'Monthly Forex'!A:D,4,0),"-")</f>
        <v>-</v>
      </c>
      <c r="S342" s="587">
        <v>3550</v>
      </c>
      <c r="T342" s="582" t="s">
        <v>15</v>
      </c>
      <c r="U342" s="583" t="s">
        <v>47</v>
      </c>
      <c r="V342" s="589" t="s">
        <v>49</v>
      </c>
      <c r="W342" s="592" t="s">
        <v>15</v>
      </c>
      <c r="X342" s="569" t="s">
        <v>15</v>
      </c>
      <c r="Y342" s="570" t="s">
        <v>15</v>
      </c>
      <c r="Z342" s="571" t="s">
        <v>15</v>
      </c>
      <c r="AA342" s="557" t="s">
        <v>1856</v>
      </c>
      <c r="AB342" s="139">
        <f t="shared" si="77"/>
        <v>42958</v>
      </c>
      <c r="AC342" s="134">
        <f t="shared" si="80"/>
        <v>42948</v>
      </c>
      <c r="AD342" s="135" t="str">
        <f t="shared" si="81"/>
        <v>-</v>
      </c>
      <c r="AE342" s="136" t="str">
        <f t="shared" si="82"/>
        <v>-</v>
      </c>
      <c r="AF342" s="137" t="s">
        <v>4551</v>
      </c>
      <c r="AG342" s="140" t="str">
        <f t="shared" si="85"/>
        <v>1</v>
      </c>
      <c r="AH342" s="141" t="str">
        <f t="shared" si="86"/>
        <v>-</v>
      </c>
      <c r="AI342" s="211" t="s">
        <v>15</v>
      </c>
      <c r="AJ342" s="443" t="s">
        <v>4592</v>
      </c>
      <c r="AK342" s="478" t="str">
        <f t="shared" si="87"/>
        <v>-</v>
      </c>
      <c r="AL342" s="516" t="str">
        <f t="shared" si="88"/>
        <v>-</v>
      </c>
      <c r="AM342" s="432" t="str">
        <f>_xlfn.IFNA(VLOOKUP(O342,Dropdown!$B:$G,6,0),"-")</f>
        <v>PEZA</v>
      </c>
      <c r="AN342" s="433">
        <f>_xlfn.IFNA(VLOOKUP(O342,Dropdown!$B:$H,7,0),"-")</f>
        <v>0.12</v>
      </c>
      <c r="AO342" s="434" t="str">
        <f t="shared" si="89"/>
        <v>PHP</v>
      </c>
      <c r="AP342" s="435">
        <f t="shared" si="90"/>
        <v>3550</v>
      </c>
      <c r="AQ342" s="436">
        <f t="shared" si="91"/>
        <v>3976.0000000000005</v>
      </c>
      <c r="AR342" s="247"/>
      <c r="AS342" s="465" t="s">
        <v>15</v>
      </c>
      <c r="AT342" s="247"/>
      <c r="AU342" s="454" t="str">
        <f t="shared" si="83"/>
        <v>-</v>
      </c>
    </row>
    <row r="343" spans="1:47" s="30" customFormat="1">
      <c r="A343" s="556">
        <v>340</v>
      </c>
      <c r="B343" s="557" t="s">
        <v>762</v>
      </c>
      <c r="C343" s="558" t="str">
        <f t="shared" si="78"/>
        <v>2017</v>
      </c>
      <c r="D343" s="558" t="str">
        <f t="shared" si="79"/>
        <v>Jul</v>
      </c>
      <c r="E343" s="586">
        <v>42929</v>
      </c>
      <c r="F343" s="557">
        <v>101218</v>
      </c>
      <c r="G343" s="557">
        <v>33335</v>
      </c>
      <c r="H343" s="557">
        <v>73892</v>
      </c>
      <c r="I343" s="557" t="s">
        <v>15</v>
      </c>
      <c r="J343" s="577" t="s">
        <v>15</v>
      </c>
      <c r="K343" s="578" t="str">
        <f t="shared" si="84"/>
        <v>MBT ELECTRODE (UPPER)-1</v>
      </c>
      <c r="L343" s="578" t="s">
        <v>15</v>
      </c>
      <c r="M343" s="578" t="s">
        <v>838</v>
      </c>
      <c r="N343" s="579" t="s">
        <v>15</v>
      </c>
      <c r="O343" s="578" t="s">
        <v>37</v>
      </c>
      <c r="P343" s="557" t="s">
        <v>15</v>
      </c>
      <c r="Q343" s="557" t="s">
        <v>15</v>
      </c>
      <c r="R343" s="581" t="str">
        <f>IFERROR(VLOOKUP(CONCATENATE(D343,"'",C343),'Monthly Forex'!A:D,4,0),"-")</f>
        <v>-</v>
      </c>
      <c r="S343" s="564" t="s">
        <v>15</v>
      </c>
      <c r="T343" s="582">
        <v>675</v>
      </c>
      <c r="U343" s="583" t="s">
        <v>47</v>
      </c>
      <c r="V343" s="589" t="s">
        <v>49</v>
      </c>
      <c r="W343" s="592" t="s">
        <v>15</v>
      </c>
      <c r="X343" s="569" t="s">
        <v>15</v>
      </c>
      <c r="Y343" s="570" t="s">
        <v>15</v>
      </c>
      <c r="Z343" s="571" t="s">
        <v>15</v>
      </c>
      <c r="AA343" s="557" t="s">
        <v>1856</v>
      </c>
      <c r="AB343" s="139">
        <f t="shared" si="77"/>
        <v>42959</v>
      </c>
      <c r="AC343" s="134">
        <f t="shared" si="80"/>
        <v>42948</v>
      </c>
      <c r="AD343" s="135" t="str">
        <f t="shared" si="81"/>
        <v>-</v>
      </c>
      <c r="AE343" s="136" t="str">
        <f t="shared" si="82"/>
        <v>-</v>
      </c>
      <c r="AF343" s="137" t="s">
        <v>4551</v>
      </c>
      <c r="AG343" s="140" t="str">
        <f t="shared" si="85"/>
        <v>1</v>
      </c>
      <c r="AH343" s="141" t="str">
        <f t="shared" si="86"/>
        <v>-</v>
      </c>
      <c r="AI343" s="211" t="s">
        <v>15</v>
      </c>
      <c r="AJ343" s="443" t="s">
        <v>4592</v>
      </c>
      <c r="AK343" s="478" t="str">
        <f t="shared" si="87"/>
        <v>-</v>
      </c>
      <c r="AL343" s="516" t="str">
        <f t="shared" si="88"/>
        <v>-</v>
      </c>
      <c r="AM343" s="432" t="str">
        <f>_xlfn.IFNA(VLOOKUP(O343,Dropdown!$B:$G,6,0),"-")</f>
        <v>PEZA</v>
      </c>
      <c r="AN343" s="433">
        <f>_xlfn.IFNA(VLOOKUP(O343,Dropdown!$B:$H,7,0),"-")</f>
        <v>0.12</v>
      </c>
      <c r="AO343" s="434" t="str">
        <f t="shared" si="89"/>
        <v>USD</v>
      </c>
      <c r="AP343" s="435">
        <f t="shared" si="90"/>
        <v>675</v>
      </c>
      <c r="AQ343" s="436">
        <f t="shared" si="91"/>
        <v>756.00000000000011</v>
      </c>
      <c r="AR343" s="247"/>
      <c r="AS343" s="465" t="s">
        <v>15</v>
      </c>
      <c r="AT343" s="247"/>
      <c r="AU343" s="454" t="str">
        <f t="shared" si="83"/>
        <v>-</v>
      </c>
    </row>
    <row r="344" spans="1:47" s="30" customFormat="1">
      <c r="A344" s="556">
        <v>341</v>
      </c>
      <c r="B344" s="557" t="s">
        <v>763</v>
      </c>
      <c r="C344" s="558" t="str">
        <f t="shared" si="78"/>
        <v>2017</v>
      </c>
      <c r="D344" s="558" t="str">
        <f t="shared" si="79"/>
        <v>Jul</v>
      </c>
      <c r="E344" s="586">
        <v>42930</v>
      </c>
      <c r="F344" s="557">
        <v>101219</v>
      </c>
      <c r="G344" s="557">
        <v>33338</v>
      </c>
      <c r="H344" s="557">
        <v>73952</v>
      </c>
      <c r="I344" s="557" t="s">
        <v>15</v>
      </c>
      <c r="J344" s="577" t="s">
        <v>15</v>
      </c>
      <c r="K344" s="578" t="str">
        <f t="shared" si="84"/>
        <v>#2221 RESTRIKE PUNCH 1</v>
      </c>
      <c r="L344" s="578" t="s">
        <v>15</v>
      </c>
      <c r="M344" s="578" t="s">
        <v>839</v>
      </c>
      <c r="N344" s="579" t="s">
        <v>15</v>
      </c>
      <c r="O344" s="578" t="s">
        <v>31</v>
      </c>
      <c r="P344" s="557" t="s">
        <v>15</v>
      </c>
      <c r="Q344" s="557" t="s">
        <v>15</v>
      </c>
      <c r="R344" s="581" t="str">
        <f>IFERROR(VLOOKUP(CONCATENATE(D344,"'",C344),'Monthly Forex'!A:D,4,0),"-")</f>
        <v>-</v>
      </c>
      <c r="S344" s="587">
        <v>6900</v>
      </c>
      <c r="T344" s="582" t="s">
        <v>15</v>
      </c>
      <c r="U344" s="583" t="s">
        <v>47</v>
      </c>
      <c r="V344" s="589" t="s">
        <v>49</v>
      </c>
      <c r="W344" s="592" t="s">
        <v>15</v>
      </c>
      <c r="X344" s="569" t="s">
        <v>15</v>
      </c>
      <c r="Y344" s="570" t="s">
        <v>15</v>
      </c>
      <c r="Z344" s="571" t="s">
        <v>15</v>
      </c>
      <c r="AA344" s="557" t="s">
        <v>1856</v>
      </c>
      <c r="AB344" s="139">
        <f t="shared" si="77"/>
        <v>42960</v>
      </c>
      <c r="AC344" s="134">
        <f t="shared" si="80"/>
        <v>42948</v>
      </c>
      <c r="AD344" s="135" t="str">
        <f t="shared" si="81"/>
        <v>-</v>
      </c>
      <c r="AE344" s="136" t="str">
        <f t="shared" si="82"/>
        <v>-</v>
      </c>
      <c r="AF344" s="137" t="s">
        <v>4551</v>
      </c>
      <c r="AG344" s="140" t="str">
        <f t="shared" si="85"/>
        <v>1</v>
      </c>
      <c r="AH344" s="141" t="str">
        <f t="shared" si="86"/>
        <v>-</v>
      </c>
      <c r="AI344" s="211" t="s">
        <v>15</v>
      </c>
      <c r="AJ344" s="443" t="s">
        <v>4592</v>
      </c>
      <c r="AK344" s="478" t="str">
        <f t="shared" si="87"/>
        <v>-</v>
      </c>
      <c r="AL344" s="516" t="str">
        <f t="shared" si="88"/>
        <v>-</v>
      </c>
      <c r="AM344" s="432" t="str">
        <f>_xlfn.IFNA(VLOOKUP(O344,Dropdown!$B:$G,6,0),"-")</f>
        <v>PEZA</v>
      </c>
      <c r="AN344" s="433">
        <f>_xlfn.IFNA(VLOOKUP(O344,Dropdown!$B:$H,7,0),"-")</f>
        <v>0.12</v>
      </c>
      <c r="AO344" s="434" t="str">
        <f t="shared" si="89"/>
        <v>PHP</v>
      </c>
      <c r="AP344" s="435">
        <f t="shared" si="90"/>
        <v>6900</v>
      </c>
      <c r="AQ344" s="436">
        <f t="shared" si="91"/>
        <v>7728.0000000000009</v>
      </c>
      <c r="AR344" s="247"/>
      <c r="AS344" s="465" t="s">
        <v>15</v>
      </c>
      <c r="AT344" s="247"/>
      <c r="AU344" s="454" t="str">
        <f t="shared" si="83"/>
        <v>-</v>
      </c>
    </row>
    <row r="345" spans="1:47" s="30" customFormat="1">
      <c r="A345" s="556">
        <v>342</v>
      </c>
      <c r="B345" s="557" t="s">
        <v>764</v>
      </c>
      <c r="C345" s="558" t="str">
        <f t="shared" si="78"/>
        <v>2017</v>
      </c>
      <c r="D345" s="558" t="str">
        <f t="shared" si="79"/>
        <v>Jul</v>
      </c>
      <c r="E345" s="586">
        <v>42930</v>
      </c>
      <c r="F345" s="557">
        <v>101220</v>
      </c>
      <c r="G345" s="557">
        <v>33339</v>
      </c>
      <c r="H345" s="557">
        <v>73953</v>
      </c>
      <c r="I345" s="557" t="s">
        <v>15</v>
      </c>
      <c r="J345" s="577" t="s">
        <v>15</v>
      </c>
      <c r="K345" s="578" t="str">
        <f t="shared" si="84"/>
        <v>67R0 PLATE 1</v>
      </c>
      <c r="L345" s="578" t="s">
        <v>15</v>
      </c>
      <c r="M345" s="578" t="s">
        <v>840</v>
      </c>
      <c r="N345" s="579" t="s">
        <v>15</v>
      </c>
      <c r="O345" s="578" t="s">
        <v>31</v>
      </c>
      <c r="P345" s="557" t="s">
        <v>15</v>
      </c>
      <c r="Q345" s="557" t="s">
        <v>15</v>
      </c>
      <c r="R345" s="581" t="str">
        <f>IFERROR(VLOOKUP(CONCATENATE(D345,"'",C345),'Monthly Forex'!A:D,4,0),"-")</f>
        <v>-</v>
      </c>
      <c r="S345" s="587">
        <v>2500</v>
      </c>
      <c r="T345" s="582" t="s">
        <v>15</v>
      </c>
      <c r="U345" s="583" t="s">
        <v>47</v>
      </c>
      <c r="V345" s="589" t="s">
        <v>49</v>
      </c>
      <c r="W345" s="592" t="s">
        <v>15</v>
      </c>
      <c r="X345" s="569" t="s">
        <v>15</v>
      </c>
      <c r="Y345" s="570" t="s">
        <v>15</v>
      </c>
      <c r="Z345" s="571" t="s">
        <v>15</v>
      </c>
      <c r="AA345" s="557" t="s">
        <v>1856</v>
      </c>
      <c r="AB345" s="139">
        <f t="shared" si="77"/>
        <v>42960</v>
      </c>
      <c r="AC345" s="134">
        <f t="shared" si="80"/>
        <v>42948</v>
      </c>
      <c r="AD345" s="135" t="str">
        <f t="shared" si="81"/>
        <v>-</v>
      </c>
      <c r="AE345" s="136" t="str">
        <f t="shared" si="82"/>
        <v>-</v>
      </c>
      <c r="AF345" s="137" t="s">
        <v>4551</v>
      </c>
      <c r="AG345" s="140" t="str">
        <f t="shared" si="85"/>
        <v>1</v>
      </c>
      <c r="AH345" s="141" t="str">
        <f t="shared" si="86"/>
        <v>-</v>
      </c>
      <c r="AI345" s="211" t="s">
        <v>15</v>
      </c>
      <c r="AJ345" s="443" t="s">
        <v>4592</v>
      </c>
      <c r="AK345" s="478" t="str">
        <f t="shared" si="87"/>
        <v>-</v>
      </c>
      <c r="AL345" s="516" t="str">
        <f t="shared" si="88"/>
        <v>-</v>
      </c>
      <c r="AM345" s="432" t="str">
        <f>_xlfn.IFNA(VLOOKUP(O345,Dropdown!$B:$G,6,0),"-")</f>
        <v>PEZA</v>
      </c>
      <c r="AN345" s="433">
        <f>_xlfn.IFNA(VLOOKUP(O345,Dropdown!$B:$H,7,0),"-")</f>
        <v>0.12</v>
      </c>
      <c r="AO345" s="434" t="str">
        <f t="shared" si="89"/>
        <v>PHP</v>
      </c>
      <c r="AP345" s="435">
        <f t="shared" si="90"/>
        <v>2500</v>
      </c>
      <c r="AQ345" s="436">
        <f t="shared" si="91"/>
        <v>2800.0000000000005</v>
      </c>
      <c r="AR345" s="247"/>
      <c r="AS345" s="465" t="s">
        <v>15</v>
      </c>
      <c r="AT345" s="247"/>
      <c r="AU345" s="454" t="str">
        <f t="shared" si="83"/>
        <v>-</v>
      </c>
    </row>
    <row r="346" spans="1:47" s="30" customFormat="1">
      <c r="A346" s="556">
        <v>343</v>
      </c>
      <c r="B346" s="557" t="s">
        <v>765</v>
      </c>
      <c r="C346" s="558" t="str">
        <f t="shared" si="78"/>
        <v>2017</v>
      </c>
      <c r="D346" s="558" t="str">
        <f t="shared" si="79"/>
        <v>Jul</v>
      </c>
      <c r="E346" s="586">
        <v>42930</v>
      </c>
      <c r="F346" s="557">
        <v>101220</v>
      </c>
      <c r="G346" s="557">
        <v>33339</v>
      </c>
      <c r="H346" s="557">
        <v>73953</v>
      </c>
      <c r="I346" s="557" t="s">
        <v>15</v>
      </c>
      <c r="J346" s="577" t="s">
        <v>15</v>
      </c>
      <c r="K346" s="578" t="str">
        <f t="shared" si="84"/>
        <v>67R0 PLATE 2</v>
      </c>
      <c r="L346" s="578" t="s">
        <v>15</v>
      </c>
      <c r="M346" s="578" t="s">
        <v>841</v>
      </c>
      <c r="N346" s="579" t="s">
        <v>15</v>
      </c>
      <c r="O346" s="578" t="s">
        <v>31</v>
      </c>
      <c r="P346" s="557" t="s">
        <v>15</v>
      </c>
      <c r="Q346" s="557" t="s">
        <v>15</v>
      </c>
      <c r="R346" s="581" t="str">
        <f>IFERROR(VLOOKUP(CONCATENATE(D346,"'",C346),'Monthly Forex'!A:D,4,0),"-")</f>
        <v>-</v>
      </c>
      <c r="S346" s="587">
        <v>4000</v>
      </c>
      <c r="T346" s="582" t="s">
        <v>15</v>
      </c>
      <c r="U346" s="583" t="s">
        <v>47</v>
      </c>
      <c r="V346" s="589" t="s">
        <v>49</v>
      </c>
      <c r="W346" s="592" t="s">
        <v>15</v>
      </c>
      <c r="X346" s="569" t="s">
        <v>15</v>
      </c>
      <c r="Y346" s="570" t="s">
        <v>15</v>
      </c>
      <c r="Z346" s="571" t="s">
        <v>15</v>
      </c>
      <c r="AA346" s="557" t="s">
        <v>1856</v>
      </c>
      <c r="AB346" s="139">
        <f t="shared" si="77"/>
        <v>42960</v>
      </c>
      <c r="AC346" s="134">
        <f t="shared" si="80"/>
        <v>42948</v>
      </c>
      <c r="AD346" s="135" t="str">
        <f t="shared" si="81"/>
        <v>-</v>
      </c>
      <c r="AE346" s="136" t="str">
        <f t="shared" si="82"/>
        <v>-</v>
      </c>
      <c r="AF346" s="137" t="s">
        <v>4551</v>
      </c>
      <c r="AG346" s="140" t="str">
        <f t="shared" si="85"/>
        <v>-</v>
      </c>
      <c r="AH346" s="141" t="str">
        <f t="shared" si="86"/>
        <v>-</v>
      </c>
      <c r="AI346" s="211" t="s">
        <v>15</v>
      </c>
      <c r="AJ346" s="443" t="s">
        <v>4592</v>
      </c>
      <c r="AK346" s="478" t="str">
        <f t="shared" si="87"/>
        <v>-</v>
      </c>
      <c r="AL346" s="516" t="str">
        <f t="shared" si="88"/>
        <v>-</v>
      </c>
      <c r="AM346" s="432" t="str">
        <f>_xlfn.IFNA(VLOOKUP(O346,Dropdown!$B:$G,6,0),"-")</f>
        <v>PEZA</v>
      </c>
      <c r="AN346" s="433">
        <f>_xlfn.IFNA(VLOOKUP(O346,Dropdown!$B:$H,7,0),"-")</f>
        <v>0.12</v>
      </c>
      <c r="AO346" s="434" t="str">
        <f t="shared" si="89"/>
        <v>PHP</v>
      </c>
      <c r="AP346" s="435">
        <f t="shared" si="90"/>
        <v>4000</v>
      </c>
      <c r="AQ346" s="436">
        <f t="shared" si="91"/>
        <v>4480</v>
      </c>
      <c r="AR346" s="247"/>
      <c r="AS346" s="465" t="s">
        <v>15</v>
      </c>
      <c r="AT346" s="247"/>
      <c r="AU346" s="454" t="str">
        <f t="shared" si="83"/>
        <v>-</v>
      </c>
    </row>
    <row r="347" spans="1:47" s="30" customFormat="1">
      <c r="A347" s="556">
        <v>344</v>
      </c>
      <c r="B347" s="557" t="s">
        <v>766</v>
      </c>
      <c r="C347" s="558" t="str">
        <f t="shared" si="78"/>
        <v>2017</v>
      </c>
      <c r="D347" s="558" t="str">
        <f t="shared" si="79"/>
        <v>Jul</v>
      </c>
      <c r="E347" s="586">
        <v>42933</v>
      </c>
      <c r="F347" s="557">
        <v>101221</v>
      </c>
      <c r="G347" s="557">
        <v>33336</v>
      </c>
      <c r="H347" s="557">
        <v>74014</v>
      </c>
      <c r="I347" s="557" t="s">
        <v>15</v>
      </c>
      <c r="J347" s="577" t="s">
        <v>15</v>
      </c>
      <c r="K347" s="578" t="str">
        <f t="shared" si="84"/>
        <v>MBT ELECTRODE (LOWER)-1</v>
      </c>
      <c r="L347" s="578" t="s">
        <v>15</v>
      </c>
      <c r="M347" s="578" t="s">
        <v>842</v>
      </c>
      <c r="N347" s="579" t="s">
        <v>15</v>
      </c>
      <c r="O347" s="578" t="s">
        <v>37</v>
      </c>
      <c r="P347" s="557" t="s">
        <v>15</v>
      </c>
      <c r="Q347" s="557" t="s">
        <v>15</v>
      </c>
      <c r="R347" s="581" t="str">
        <f>IFERROR(VLOOKUP(CONCATENATE(D347,"'",C347),'Monthly Forex'!A:D,4,0),"-")</f>
        <v>-</v>
      </c>
      <c r="S347" s="564" t="s">
        <v>15</v>
      </c>
      <c r="T347" s="582">
        <v>825</v>
      </c>
      <c r="U347" s="583" t="s">
        <v>47</v>
      </c>
      <c r="V347" s="589" t="s">
        <v>49</v>
      </c>
      <c r="W347" s="592" t="s">
        <v>15</v>
      </c>
      <c r="X347" s="569" t="s">
        <v>15</v>
      </c>
      <c r="Y347" s="570" t="s">
        <v>15</v>
      </c>
      <c r="Z347" s="571" t="s">
        <v>15</v>
      </c>
      <c r="AA347" s="557" t="s">
        <v>1856</v>
      </c>
      <c r="AB347" s="139">
        <f t="shared" si="77"/>
        <v>42963</v>
      </c>
      <c r="AC347" s="134">
        <f t="shared" si="80"/>
        <v>42948</v>
      </c>
      <c r="AD347" s="135" t="str">
        <f t="shared" si="81"/>
        <v>-</v>
      </c>
      <c r="AE347" s="136" t="str">
        <f t="shared" si="82"/>
        <v>-</v>
      </c>
      <c r="AF347" s="137" t="s">
        <v>4551</v>
      </c>
      <c r="AG347" s="140" t="str">
        <f t="shared" si="85"/>
        <v>1</v>
      </c>
      <c r="AH347" s="141" t="str">
        <f t="shared" si="86"/>
        <v>-</v>
      </c>
      <c r="AI347" s="211" t="s">
        <v>15</v>
      </c>
      <c r="AJ347" s="443" t="s">
        <v>4592</v>
      </c>
      <c r="AK347" s="478" t="str">
        <f t="shared" si="87"/>
        <v>-</v>
      </c>
      <c r="AL347" s="516" t="str">
        <f t="shared" si="88"/>
        <v>-</v>
      </c>
      <c r="AM347" s="432" t="str">
        <f>_xlfn.IFNA(VLOOKUP(O347,Dropdown!$B:$G,6,0),"-")</f>
        <v>PEZA</v>
      </c>
      <c r="AN347" s="433">
        <f>_xlfn.IFNA(VLOOKUP(O347,Dropdown!$B:$H,7,0),"-")</f>
        <v>0.12</v>
      </c>
      <c r="AO347" s="434" t="str">
        <f t="shared" si="89"/>
        <v>USD</v>
      </c>
      <c r="AP347" s="435">
        <f t="shared" si="90"/>
        <v>825</v>
      </c>
      <c r="AQ347" s="436">
        <f t="shared" si="91"/>
        <v>924.00000000000011</v>
      </c>
      <c r="AR347" s="247"/>
      <c r="AS347" s="465" t="s">
        <v>15</v>
      </c>
      <c r="AT347" s="247"/>
      <c r="AU347" s="454" t="str">
        <f t="shared" si="83"/>
        <v>-</v>
      </c>
    </row>
    <row r="348" spans="1:47" s="30" customFormat="1">
      <c r="A348" s="556">
        <v>345</v>
      </c>
      <c r="B348" s="557" t="s">
        <v>767</v>
      </c>
      <c r="C348" s="558" t="str">
        <f t="shared" si="78"/>
        <v>2017</v>
      </c>
      <c r="D348" s="558" t="str">
        <f t="shared" si="79"/>
        <v>Jul</v>
      </c>
      <c r="E348" s="586">
        <v>42933</v>
      </c>
      <c r="F348" s="557">
        <v>101223</v>
      </c>
      <c r="G348" s="557" t="s">
        <v>803</v>
      </c>
      <c r="H348" s="557">
        <v>74011</v>
      </c>
      <c r="I348" s="557" t="s">
        <v>15</v>
      </c>
      <c r="J348" s="577" t="s">
        <v>15</v>
      </c>
      <c r="K348" s="578" t="str">
        <f t="shared" si="84"/>
        <v>#2201 DRAW PUNCH</v>
      </c>
      <c r="L348" s="578" t="s">
        <v>15</v>
      </c>
      <c r="M348" s="578" t="s">
        <v>843</v>
      </c>
      <c r="N348" s="579" t="s">
        <v>15</v>
      </c>
      <c r="O348" s="578" t="s">
        <v>31</v>
      </c>
      <c r="P348" s="557" t="s">
        <v>15</v>
      </c>
      <c r="Q348" s="557" t="s">
        <v>15</v>
      </c>
      <c r="R348" s="581" t="str">
        <f>IFERROR(VLOOKUP(CONCATENATE(D348,"'",C348),'Monthly Forex'!A:D,4,0),"-")</f>
        <v>-</v>
      </c>
      <c r="S348" s="587">
        <v>19000</v>
      </c>
      <c r="T348" s="582" t="s">
        <v>15</v>
      </c>
      <c r="U348" s="583" t="s">
        <v>47</v>
      </c>
      <c r="V348" s="589" t="s">
        <v>49</v>
      </c>
      <c r="W348" s="592" t="s">
        <v>15</v>
      </c>
      <c r="X348" s="569" t="s">
        <v>15</v>
      </c>
      <c r="Y348" s="570" t="s">
        <v>15</v>
      </c>
      <c r="Z348" s="571" t="s">
        <v>15</v>
      </c>
      <c r="AA348" s="557" t="s">
        <v>1856</v>
      </c>
      <c r="AB348" s="139">
        <f t="shared" si="77"/>
        <v>42963</v>
      </c>
      <c r="AC348" s="134">
        <f t="shared" si="80"/>
        <v>42948</v>
      </c>
      <c r="AD348" s="135" t="str">
        <f t="shared" si="81"/>
        <v>-</v>
      </c>
      <c r="AE348" s="136" t="str">
        <f t="shared" si="82"/>
        <v>-</v>
      </c>
      <c r="AF348" s="137" t="s">
        <v>4551</v>
      </c>
      <c r="AG348" s="140" t="str">
        <f t="shared" si="85"/>
        <v>1</v>
      </c>
      <c r="AH348" s="141" t="str">
        <f t="shared" si="86"/>
        <v>-</v>
      </c>
      <c r="AI348" s="211" t="s">
        <v>15</v>
      </c>
      <c r="AJ348" s="443" t="s">
        <v>4592</v>
      </c>
      <c r="AK348" s="478" t="str">
        <f t="shared" si="87"/>
        <v>-</v>
      </c>
      <c r="AL348" s="516" t="str">
        <f t="shared" si="88"/>
        <v>-</v>
      </c>
      <c r="AM348" s="432" t="str">
        <f>_xlfn.IFNA(VLOOKUP(O348,Dropdown!$B:$G,6,0),"-")</f>
        <v>PEZA</v>
      </c>
      <c r="AN348" s="433">
        <f>_xlfn.IFNA(VLOOKUP(O348,Dropdown!$B:$H,7,0),"-")</f>
        <v>0.12</v>
      </c>
      <c r="AO348" s="434" t="str">
        <f t="shared" si="89"/>
        <v>PHP</v>
      </c>
      <c r="AP348" s="435">
        <f t="shared" si="90"/>
        <v>19000</v>
      </c>
      <c r="AQ348" s="436">
        <f t="shared" si="91"/>
        <v>21280.000000000004</v>
      </c>
      <c r="AR348" s="247"/>
      <c r="AS348" s="465" t="s">
        <v>15</v>
      </c>
      <c r="AT348" s="247"/>
      <c r="AU348" s="454" t="str">
        <f t="shared" si="83"/>
        <v>-</v>
      </c>
    </row>
    <row r="349" spans="1:47" s="30" customFormat="1">
      <c r="A349" s="556">
        <v>346</v>
      </c>
      <c r="B349" s="557" t="s">
        <v>767</v>
      </c>
      <c r="C349" s="558" t="str">
        <f t="shared" si="78"/>
        <v>2017</v>
      </c>
      <c r="D349" s="558" t="str">
        <f t="shared" si="79"/>
        <v>Jul</v>
      </c>
      <c r="E349" s="586">
        <v>42933</v>
      </c>
      <c r="F349" s="557">
        <v>101224</v>
      </c>
      <c r="G349" s="557">
        <v>33337</v>
      </c>
      <c r="H349" s="557">
        <v>74012</v>
      </c>
      <c r="I349" s="557" t="s">
        <v>15</v>
      </c>
      <c r="J349" s="577" t="s">
        <v>15</v>
      </c>
      <c r="K349" s="578" t="str">
        <f t="shared" si="84"/>
        <v>#2201 DRAW PUNCH</v>
      </c>
      <c r="L349" s="578" t="s">
        <v>15</v>
      </c>
      <c r="M349" s="578" t="s">
        <v>843</v>
      </c>
      <c r="N349" s="579" t="s">
        <v>15</v>
      </c>
      <c r="O349" s="578" t="s">
        <v>31</v>
      </c>
      <c r="P349" s="557" t="s">
        <v>15</v>
      </c>
      <c r="Q349" s="557" t="s">
        <v>15</v>
      </c>
      <c r="R349" s="581" t="str">
        <f>IFERROR(VLOOKUP(CONCATENATE(D349,"'",C349),'Monthly Forex'!A:D,4,0),"-")</f>
        <v>-</v>
      </c>
      <c r="S349" s="587">
        <v>15200</v>
      </c>
      <c r="T349" s="582" t="s">
        <v>15</v>
      </c>
      <c r="U349" s="583" t="s">
        <v>47</v>
      </c>
      <c r="V349" s="589" t="s">
        <v>49</v>
      </c>
      <c r="W349" s="592" t="s">
        <v>15</v>
      </c>
      <c r="X349" s="569" t="s">
        <v>15</v>
      </c>
      <c r="Y349" s="570" t="s">
        <v>15</v>
      </c>
      <c r="Z349" s="571" t="s">
        <v>15</v>
      </c>
      <c r="AA349" s="557" t="s">
        <v>1856</v>
      </c>
      <c r="AB349" s="139">
        <f t="shared" si="77"/>
        <v>42963</v>
      </c>
      <c r="AC349" s="134">
        <f t="shared" si="80"/>
        <v>42948</v>
      </c>
      <c r="AD349" s="135" t="str">
        <f t="shared" si="81"/>
        <v>-</v>
      </c>
      <c r="AE349" s="136" t="str">
        <f t="shared" si="82"/>
        <v>-</v>
      </c>
      <c r="AF349" s="137" t="s">
        <v>4551</v>
      </c>
      <c r="AG349" s="140" t="str">
        <f t="shared" si="85"/>
        <v>1</v>
      </c>
      <c r="AH349" s="141" t="str">
        <f t="shared" si="86"/>
        <v>-</v>
      </c>
      <c r="AI349" s="211" t="s">
        <v>15</v>
      </c>
      <c r="AJ349" s="443" t="s">
        <v>4592</v>
      </c>
      <c r="AK349" s="478" t="str">
        <f t="shared" si="87"/>
        <v>-</v>
      </c>
      <c r="AL349" s="516" t="str">
        <f t="shared" si="88"/>
        <v>-</v>
      </c>
      <c r="AM349" s="432" t="str">
        <f>_xlfn.IFNA(VLOOKUP(O349,Dropdown!$B:$G,6,0),"-")</f>
        <v>PEZA</v>
      </c>
      <c r="AN349" s="433">
        <f>_xlfn.IFNA(VLOOKUP(O349,Dropdown!$B:$H,7,0),"-")</f>
        <v>0.12</v>
      </c>
      <c r="AO349" s="434" t="str">
        <f t="shared" si="89"/>
        <v>PHP</v>
      </c>
      <c r="AP349" s="435">
        <f t="shared" si="90"/>
        <v>15200</v>
      </c>
      <c r="AQ349" s="436">
        <f t="shared" si="91"/>
        <v>17024</v>
      </c>
      <c r="AR349" s="247"/>
      <c r="AS349" s="465" t="s">
        <v>15</v>
      </c>
      <c r="AT349" s="247"/>
      <c r="AU349" s="454" t="str">
        <f t="shared" si="83"/>
        <v>-</v>
      </c>
    </row>
    <row r="350" spans="1:47" s="30" customFormat="1">
      <c r="A350" s="556">
        <v>347</v>
      </c>
      <c r="B350" s="557" t="s">
        <v>767</v>
      </c>
      <c r="C350" s="558" t="str">
        <f t="shared" si="78"/>
        <v>2017</v>
      </c>
      <c r="D350" s="558" t="str">
        <f t="shared" si="79"/>
        <v>Jul</v>
      </c>
      <c r="E350" s="586">
        <v>42933</v>
      </c>
      <c r="F350" s="557">
        <v>101225</v>
      </c>
      <c r="G350" s="557" t="s">
        <v>804</v>
      </c>
      <c r="H350" s="557">
        <v>74013</v>
      </c>
      <c r="I350" s="557" t="s">
        <v>15</v>
      </c>
      <c r="J350" s="577" t="s">
        <v>15</v>
      </c>
      <c r="K350" s="578" t="str">
        <f t="shared" si="84"/>
        <v>#2201 DRAW PUNCH</v>
      </c>
      <c r="L350" s="578" t="s">
        <v>15</v>
      </c>
      <c r="M350" s="578" t="s">
        <v>843</v>
      </c>
      <c r="N350" s="579" t="s">
        <v>15</v>
      </c>
      <c r="O350" s="578" t="s">
        <v>31</v>
      </c>
      <c r="P350" s="557" t="s">
        <v>15</v>
      </c>
      <c r="Q350" s="557" t="s">
        <v>15</v>
      </c>
      <c r="R350" s="581" t="str">
        <f>IFERROR(VLOOKUP(CONCATENATE(D350,"'",C350),'Monthly Forex'!A:D,4,0),"-")</f>
        <v>-</v>
      </c>
      <c r="S350" s="587">
        <v>3800</v>
      </c>
      <c r="T350" s="582" t="s">
        <v>15</v>
      </c>
      <c r="U350" s="583" t="s">
        <v>47</v>
      </c>
      <c r="V350" s="589" t="s">
        <v>49</v>
      </c>
      <c r="W350" s="592" t="s">
        <v>15</v>
      </c>
      <c r="X350" s="569" t="s">
        <v>15</v>
      </c>
      <c r="Y350" s="570" t="s">
        <v>15</v>
      </c>
      <c r="Z350" s="571" t="s">
        <v>15</v>
      </c>
      <c r="AA350" s="557" t="s">
        <v>1856</v>
      </c>
      <c r="AB350" s="139">
        <f t="shared" si="77"/>
        <v>42963</v>
      </c>
      <c r="AC350" s="134">
        <f t="shared" si="80"/>
        <v>42948</v>
      </c>
      <c r="AD350" s="135" t="str">
        <f t="shared" si="81"/>
        <v>-</v>
      </c>
      <c r="AE350" s="136" t="str">
        <f t="shared" si="82"/>
        <v>-</v>
      </c>
      <c r="AF350" s="137" t="s">
        <v>4551</v>
      </c>
      <c r="AG350" s="140" t="str">
        <f t="shared" si="85"/>
        <v>1</v>
      </c>
      <c r="AH350" s="141" t="str">
        <f t="shared" si="86"/>
        <v>-</v>
      </c>
      <c r="AI350" s="211" t="s">
        <v>15</v>
      </c>
      <c r="AJ350" s="443" t="s">
        <v>4592</v>
      </c>
      <c r="AK350" s="478" t="str">
        <f t="shared" si="87"/>
        <v>-</v>
      </c>
      <c r="AL350" s="516" t="str">
        <f t="shared" si="88"/>
        <v>-</v>
      </c>
      <c r="AM350" s="432" t="str">
        <f>_xlfn.IFNA(VLOOKUP(O350,Dropdown!$B:$G,6,0),"-")</f>
        <v>PEZA</v>
      </c>
      <c r="AN350" s="433">
        <f>_xlfn.IFNA(VLOOKUP(O350,Dropdown!$B:$H,7,0),"-")</f>
        <v>0.12</v>
      </c>
      <c r="AO350" s="434" t="str">
        <f t="shared" si="89"/>
        <v>PHP</v>
      </c>
      <c r="AP350" s="435">
        <f t="shared" si="90"/>
        <v>3800</v>
      </c>
      <c r="AQ350" s="436">
        <f t="shared" si="91"/>
        <v>4256</v>
      </c>
      <c r="AR350" s="247"/>
      <c r="AS350" s="465" t="s">
        <v>15</v>
      </c>
      <c r="AT350" s="247"/>
      <c r="AU350" s="454" t="str">
        <f t="shared" si="83"/>
        <v>-</v>
      </c>
    </row>
    <row r="351" spans="1:47" s="30" customFormat="1">
      <c r="A351" s="556">
        <v>348</v>
      </c>
      <c r="B351" s="557" t="s">
        <v>768</v>
      </c>
      <c r="C351" s="558" t="str">
        <f t="shared" si="78"/>
        <v>2017</v>
      </c>
      <c r="D351" s="558" t="str">
        <f t="shared" si="79"/>
        <v>Jul</v>
      </c>
      <c r="E351" s="586">
        <v>42933</v>
      </c>
      <c r="F351" s="557">
        <v>101223</v>
      </c>
      <c r="G351" s="557" t="s">
        <v>803</v>
      </c>
      <c r="H351" s="557">
        <v>74011</v>
      </c>
      <c r="I351" s="557" t="s">
        <v>15</v>
      </c>
      <c r="J351" s="577" t="s">
        <v>15</v>
      </c>
      <c r="K351" s="578" t="str">
        <f t="shared" si="84"/>
        <v>#2301 DRAW DIE 2</v>
      </c>
      <c r="L351" s="578" t="s">
        <v>15</v>
      </c>
      <c r="M351" s="578" t="s">
        <v>844</v>
      </c>
      <c r="N351" s="579" t="s">
        <v>15</v>
      </c>
      <c r="O351" s="578" t="s">
        <v>31</v>
      </c>
      <c r="P351" s="557" t="s">
        <v>15</v>
      </c>
      <c r="Q351" s="557" t="s">
        <v>15</v>
      </c>
      <c r="R351" s="581" t="str">
        <f>IFERROR(VLOOKUP(CONCATENATE(D351,"'",C351),'Monthly Forex'!A:D,4,0),"-")</f>
        <v>-</v>
      </c>
      <c r="S351" s="587">
        <v>20250</v>
      </c>
      <c r="T351" s="582" t="s">
        <v>15</v>
      </c>
      <c r="U351" s="583" t="s">
        <v>47</v>
      </c>
      <c r="V351" s="589" t="s">
        <v>49</v>
      </c>
      <c r="W351" s="592" t="s">
        <v>15</v>
      </c>
      <c r="X351" s="569" t="s">
        <v>15</v>
      </c>
      <c r="Y351" s="570" t="s">
        <v>15</v>
      </c>
      <c r="Z351" s="571" t="s">
        <v>15</v>
      </c>
      <c r="AA351" s="557" t="s">
        <v>1856</v>
      </c>
      <c r="AB351" s="139">
        <f t="shared" si="77"/>
        <v>42963</v>
      </c>
      <c r="AC351" s="134">
        <f t="shared" si="80"/>
        <v>42948</v>
      </c>
      <c r="AD351" s="135" t="str">
        <f t="shared" si="81"/>
        <v>-</v>
      </c>
      <c r="AE351" s="136" t="str">
        <f t="shared" si="82"/>
        <v>-</v>
      </c>
      <c r="AF351" s="137" t="s">
        <v>4551</v>
      </c>
      <c r="AG351" s="140" t="str">
        <f t="shared" si="85"/>
        <v>1</v>
      </c>
      <c r="AH351" s="141" t="str">
        <f t="shared" si="86"/>
        <v>-</v>
      </c>
      <c r="AI351" s="211" t="s">
        <v>15</v>
      </c>
      <c r="AJ351" s="443" t="s">
        <v>4592</v>
      </c>
      <c r="AK351" s="478" t="str">
        <f t="shared" si="87"/>
        <v>-</v>
      </c>
      <c r="AL351" s="516" t="str">
        <f t="shared" si="88"/>
        <v>-</v>
      </c>
      <c r="AM351" s="432" t="str">
        <f>_xlfn.IFNA(VLOOKUP(O351,Dropdown!$B:$G,6,0),"-")</f>
        <v>PEZA</v>
      </c>
      <c r="AN351" s="433">
        <f>_xlfn.IFNA(VLOOKUP(O351,Dropdown!$B:$H,7,0),"-")</f>
        <v>0.12</v>
      </c>
      <c r="AO351" s="434" t="str">
        <f t="shared" si="89"/>
        <v>PHP</v>
      </c>
      <c r="AP351" s="435">
        <f t="shared" si="90"/>
        <v>20250</v>
      </c>
      <c r="AQ351" s="436">
        <f t="shared" si="91"/>
        <v>22680.000000000004</v>
      </c>
      <c r="AR351" s="247"/>
      <c r="AS351" s="465" t="s">
        <v>15</v>
      </c>
      <c r="AT351" s="247"/>
      <c r="AU351" s="454" t="str">
        <f t="shared" si="83"/>
        <v>-</v>
      </c>
    </row>
    <row r="352" spans="1:47" s="30" customFormat="1">
      <c r="A352" s="556">
        <v>349</v>
      </c>
      <c r="B352" s="557" t="s">
        <v>768</v>
      </c>
      <c r="C352" s="558" t="str">
        <f t="shared" si="78"/>
        <v>2017</v>
      </c>
      <c r="D352" s="558" t="str">
        <f t="shared" si="79"/>
        <v>Jul</v>
      </c>
      <c r="E352" s="586">
        <v>42933</v>
      </c>
      <c r="F352" s="557">
        <v>101224</v>
      </c>
      <c r="G352" s="557">
        <v>33337</v>
      </c>
      <c r="H352" s="557">
        <v>74012</v>
      </c>
      <c r="I352" s="557" t="s">
        <v>15</v>
      </c>
      <c r="J352" s="577" t="s">
        <v>15</v>
      </c>
      <c r="K352" s="578" t="str">
        <f t="shared" si="84"/>
        <v>#2301 DRAW DIE 2</v>
      </c>
      <c r="L352" s="578" t="s">
        <v>15</v>
      </c>
      <c r="M352" s="578" t="s">
        <v>844</v>
      </c>
      <c r="N352" s="579" t="s">
        <v>15</v>
      </c>
      <c r="O352" s="578" t="s">
        <v>31</v>
      </c>
      <c r="P352" s="557" t="s">
        <v>15</v>
      </c>
      <c r="Q352" s="557" t="s">
        <v>15</v>
      </c>
      <c r="R352" s="581" t="str">
        <f>IFERROR(VLOOKUP(CONCATENATE(D352,"'",C352),'Monthly Forex'!A:D,4,0),"-")</f>
        <v>-</v>
      </c>
      <c r="S352" s="587">
        <v>16200</v>
      </c>
      <c r="T352" s="582" t="s">
        <v>15</v>
      </c>
      <c r="U352" s="583" t="s">
        <v>47</v>
      </c>
      <c r="V352" s="589" t="s">
        <v>49</v>
      </c>
      <c r="W352" s="592" t="s">
        <v>15</v>
      </c>
      <c r="X352" s="569" t="s">
        <v>15</v>
      </c>
      <c r="Y352" s="570" t="s">
        <v>15</v>
      </c>
      <c r="Z352" s="571" t="s">
        <v>15</v>
      </c>
      <c r="AA352" s="557" t="s">
        <v>1856</v>
      </c>
      <c r="AB352" s="139">
        <f t="shared" si="77"/>
        <v>42963</v>
      </c>
      <c r="AC352" s="134">
        <f t="shared" si="80"/>
        <v>42948</v>
      </c>
      <c r="AD352" s="135" t="str">
        <f t="shared" si="81"/>
        <v>-</v>
      </c>
      <c r="AE352" s="136" t="str">
        <f t="shared" si="82"/>
        <v>-</v>
      </c>
      <c r="AF352" s="137" t="s">
        <v>4551</v>
      </c>
      <c r="AG352" s="140" t="str">
        <f t="shared" si="85"/>
        <v>1</v>
      </c>
      <c r="AH352" s="141" t="str">
        <f t="shared" si="86"/>
        <v>-</v>
      </c>
      <c r="AI352" s="211" t="s">
        <v>15</v>
      </c>
      <c r="AJ352" s="443" t="s">
        <v>4592</v>
      </c>
      <c r="AK352" s="478" t="str">
        <f t="shared" si="87"/>
        <v>-</v>
      </c>
      <c r="AL352" s="516" t="str">
        <f t="shared" si="88"/>
        <v>-</v>
      </c>
      <c r="AM352" s="432" t="str">
        <f>_xlfn.IFNA(VLOOKUP(O352,Dropdown!$B:$G,6,0),"-")</f>
        <v>PEZA</v>
      </c>
      <c r="AN352" s="433">
        <f>_xlfn.IFNA(VLOOKUP(O352,Dropdown!$B:$H,7,0),"-")</f>
        <v>0.12</v>
      </c>
      <c r="AO352" s="434" t="str">
        <f t="shared" si="89"/>
        <v>PHP</v>
      </c>
      <c r="AP352" s="435">
        <f t="shared" si="90"/>
        <v>16200</v>
      </c>
      <c r="AQ352" s="436">
        <f t="shared" si="91"/>
        <v>18144</v>
      </c>
      <c r="AR352" s="247"/>
      <c r="AS352" s="465" t="s">
        <v>15</v>
      </c>
      <c r="AT352" s="247"/>
      <c r="AU352" s="454" t="str">
        <f t="shared" si="83"/>
        <v>-</v>
      </c>
    </row>
    <row r="353" spans="1:47" s="30" customFormat="1">
      <c r="A353" s="556">
        <v>350</v>
      </c>
      <c r="B353" s="557" t="s">
        <v>768</v>
      </c>
      <c r="C353" s="558" t="str">
        <f t="shared" si="78"/>
        <v>2017</v>
      </c>
      <c r="D353" s="558" t="str">
        <f t="shared" si="79"/>
        <v>Jul</v>
      </c>
      <c r="E353" s="586">
        <v>42933</v>
      </c>
      <c r="F353" s="557">
        <v>101225</v>
      </c>
      <c r="G353" s="557" t="s">
        <v>804</v>
      </c>
      <c r="H353" s="557">
        <v>74013</v>
      </c>
      <c r="I353" s="557" t="s">
        <v>485</v>
      </c>
      <c r="J353" s="577" t="s">
        <v>15</v>
      </c>
      <c r="K353" s="578" t="str">
        <f t="shared" si="84"/>
        <v>#2301 DRAW DIE 2</v>
      </c>
      <c r="L353" s="578" t="s">
        <v>15</v>
      </c>
      <c r="M353" s="578" t="s">
        <v>844</v>
      </c>
      <c r="N353" s="579" t="s">
        <v>15</v>
      </c>
      <c r="O353" s="578" t="s">
        <v>31</v>
      </c>
      <c r="P353" s="557" t="s">
        <v>15</v>
      </c>
      <c r="Q353" s="557" t="s">
        <v>15</v>
      </c>
      <c r="R353" s="581" t="str">
        <f>IFERROR(VLOOKUP(CONCATENATE(D353,"'",C353),'Monthly Forex'!A:D,4,0),"-")</f>
        <v>-</v>
      </c>
      <c r="S353" s="587">
        <v>4050</v>
      </c>
      <c r="T353" s="582" t="s">
        <v>15</v>
      </c>
      <c r="U353" s="583" t="s">
        <v>47</v>
      </c>
      <c r="V353" s="589" t="s">
        <v>49</v>
      </c>
      <c r="W353" s="592" t="s">
        <v>15</v>
      </c>
      <c r="X353" s="569" t="s">
        <v>15</v>
      </c>
      <c r="Y353" s="570" t="s">
        <v>15</v>
      </c>
      <c r="Z353" s="571" t="s">
        <v>15</v>
      </c>
      <c r="AA353" s="557" t="s">
        <v>1856</v>
      </c>
      <c r="AB353" s="139">
        <f t="shared" si="77"/>
        <v>42963</v>
      </c>
      <c r="AC353" s="134">
        <f t="shared" si="80"/>
        <v>42948</v>
      </c>
      <c r="AD353" s="135" t="str">
        <f t="shared" si="81"/>
        <v>-</v>
      </c>
      <c r="AE353" s="136" t="str">
        <f t="shared" si="82"/>
        <v>-</v>
      </c>
      <c r="AF353" s="137" t="s">
        <v>4551</v>
      </c>
      <c r="AG353" s="140" t="str">
        <f t="shared" si="85"/>
        <v>1</v>
      </c>
      <c r="AH353" s="141" t="str">
        <f t="shared" si="86"/>
        <v>-</v>
      </c>
      <c r="AI353" s="211" t="s">
        <v>15</v>
      </c>
      <c r="AJ353" s="443" t="s">
        <v>4592</v>
      </c>
      <c r="AK353" s="478" t="str">
        <f t="shared" si="87"/>
        <v>-</v>
      </c>
      <c r="AL353" s="516" t="str">
        <f t="shared" si="88"/>
        <v>-</v>
      </c>
      <c r="AM353" s="432" t="str">
        <f>_xlfn.IFNA(VLOOKUP(O353,Dropdown!$B:$G,6,0),"-")</f>
        <v>PEZA</v>
      </c>
      <c r="AN353" s="433">
        <f>_xlfn.IFNA(VLOOKUP(O353,Dropdown!$B:$H,7,0),"-")</f>
        <v>0.12</v>
      </c>
      <c r="AO353" s="434" t="str">
        <f t="shared" si="89"/>
        <v>PHP</v>
      </c>
      <c r="AP353" s="435">
        <f t="shared" si="90"/>
        <v>4050</v>
      </c>
      <c r="AQ353" s="436">
        <f t="shared" si="91"/>
        <v>4536</v>
      </c>
      <c r="AR353" s="247"/>
      <c r="AS353" s="465" t="s">
        <v>15</v>
      </c>
      <c r="AT353" s="247"/>
      <c r="AU353" s="454" t="str">
        <f t="shared" si="83"/>
        <v>-</v>
      </c>
    </row>
    <row r="354" spans="1:47" s="30" customFormat="1">
      <c r="A354" s="556">
        <v>351</v>
      </c>
      <c r="B354" s="557" t="s">
        <v>769</v>
      </c>
      <c r="C354" s="558" t="str">
        <f t="shared" si="78"/>
        <v>2017</v>
      </c>
      <c r="D354" s="558" t="str">
        <f t="shared" si="79"/>
        <v>Jul</v>
      </c>
      <c r="E354" s="586">
        <v>42933</v>
      </c>
      <c r="F354" s="557">
        <v>101223</v>
      </c>
      <c r="G354" s="557" t="s">
        <v>803</v>
      </c>
      <c r="H354" s="557">
        <v>74011</v>
      </c>
      <c r="I354" s="557" t="s">
        <v>485</v>
      </c>
      <c r="J354" s="577" t="s">
        <v>15</v>
      </c>
      <c r="K354" s="578" t="str">
        <f t="shared" si="84"/>
        <v>#2302 DRAW PUNCH 2</v>
      </c>
      <c r="L354" s="578" t="s">
        <v>15</v>
      </c>
      <c r="M354" s="578" t="s">
        <v>845</v>
      </c>
      <c r="N354" s="579" t="s">
        <v>15</v>
      </c>
      <c r="O354" s="578" t="s">
        <v>31</v>
      </c>
      <c r="P354" s="557" t="s">
        <v>15</v>
      </c>
      <c r="Q354" s="557" t="s">
        <v>15</v>
      </c>
      <c r="R354" s="581" t="str">
        <f>IFERROR(VLOOKUP(CONCATENATE(D354,"'",C354),'Monthly Forex'!A:D,4,0),"-")</f>
        <v>-</v>
      </c>
      <c r="S354" s="587">
        <v>17750</v>
      </c>
      <c r="T354" s="582" t="s">
        <v>15</v>
      </c>
      <c r="U354" s="583" t="s">
        <v>47</v>
      </c>
      <c r="V354" s="589" t="s">
        <v>49</v>
      </c>
      <c r="W354" s="592" t="s">
        <v>15</v>
      </c>
      <c r="X354" s="569" t="s">
        <v>15</v>
      </c>
      <c r="Y354" s="570" t="s">
        <v>15</v>
      </c>
      <c r="Z354" s="571" t="s">
        <v>15</v>
      </c>
      <c r="AA354" s="557" t="s">
        <v>1856</v>
      </c>
      <c r="AB354" s="139">
        <f t="shared" si="77"/>
        <v>42963</v>
      </c>
      <c r="AC354" s="134">
        <f t="shared" si="80"/>
        <v>42948</v>
      </c>
      <c r="AD354" s="135" t="str">
        <f t="shared" si="81"/>
        <v>-</v>
      </c>
      <c r="AE354" s="136" t="str">
        <f t="shared" si="82"/>
        <v>-</v>
      </c>
      <c r="AF354" s="137" t="s">
        <v>4551</v>
      </c>
      <c r="AG354" s="140" t="str">
        <f t="shared" si="85"/>
        <v>1</v>
      </c>
      <c r="AH354" s="141" t="str">
        <f t="shared" si="86"/>
        <v>-</v>
      </c>
      <c r="AI354" s="211" t="s">
        <v>15</v>
      </c>
      <c r="AJ354" s="443" t="s">
        <v>4592</v>
      </c>
      <c r="AK354" s="478" t="str">
        <f t="shared" si="87"/>
        <v>-</v>
      </c>
      <c r="AL354" s="516" t="str">
        <f t="shared" si="88"/>
        <v>-</v>
      </c>
      <c r="AM354" s="432" t="str">
        <f>_xlfn.IFNA(VLOOKUP(O354,Dropdown!$B:$G,6,0),"-")</f>
        <v>PEZA</v>
      </c>
      <c r="AN354" s="433">
        <f>_xlfn.IFNA(VLOOKUP(O354,Dropdown!$B:$H,7,0),"-")</f>
        <v>0.12</v>
      </c>
      <c r="AO354" s="434" t="str">
        <f t="shared" si="89"/>
        <v>PHP</v>
      </c>
      <c r="AP354" s="435">
        <f t="shared" si="90"/>
        <v>17750</v>
      </c>
      <c r="AQ354" s="436">
        <f t="shared" si="91"/>
        <v>19880.000000000004</v>
      </c>
      <c r="AR354" s="247"/>
      <c r="AS354" s="465" t="s">
        <v>15</v>
      </c>
      <c r="AT354" s="247"/>
      <c r="AU354" s="454" t="str">
        <f t="shared" si="83"/>
        <v>-</v>
      </c>
    </row>
    <row r="355" spans="1:47" s="30" customFormat="1">
      <c r="A355" s="556">
        <v>352</v>
      </c>
      <c r="B355" s="557" t="s">
        <v>769</v>
      </c>
      <c r="C355" s="558" t="str">
        <f t="shared" si="78"/>
        <v>2017</v>
      </c>
      <c r="D355" s="558" t="str">
        <f t="shared" si="79"/>
        <v>Jul</v>
      </c>
      <c r="E355" s="586">
        <v>42933</v>
      </c>
      <c r="F355" s="557">
        <v>101224</v>
      </c>
      <c r="G355" s="557">
        <v>33337</v>
      </c>
      <c r="H355" s="557">
        <v>74012</v>
      </c>
      <c r="I355" s="557" t="s">
        <v>657</v>
      </c>
      <c r="J355" s="577" t="s">
        <v>15</v>
      </c>
      <c r="K355" s="578" t="str">
        <f t="shared" si="84"/>
        <v>#2302 DRAW PUNCH 2</v>
      </c>
      <c r="L355" s="578" t="s">
        <v>15</v>
      </c>
      <c r="M355" s="578" t="s">
        <v>845</v>
      </c>
      <c r="N355" s="579" t="s">
        <v>15</v>
      </c>
      <c r="O355" s="578" t="s">
        <v>31</v>
      </c>
      <c r="P355" s="557" t="s">
        <v>15</v>
      </c>
      <c r="Q355" s="557" t="s">
        <v>15</v>
      </c>
      <c r="R355" s="581" t="str">
        <f>IFERROR(VLOOKUP(CONCATENATE(D355,"'",C355),'Monthly Forex'!A:D,4,0),"-")</f>
        <v>-</v>
      </c>
      <c r="S355" s="587">
        <v>14200</v>
      </c>
      <c r="T355" s="582" t="s">
        <v>15</v>
      </c>
      <c r="U355" s="583" t="s">
        <v>47</v>
      </c>
      <c r="V355" s="589" t="s">
        <v>49</v>
      </c>
      <c r="W355" s="592" t="s">
        <v>15</v>
      </c>
      <c r="X355" s="569" t="s">
        <v>15</v>
      </c>
      <c r="Y355" s="570" t="s">
        <v>15</v>
      </c>
      <c r="Z355" s="571" t="s">
        <v>15</v>
      </c>
      <c r="AA355" s="557" t="s">
        <v>1856</v>
      </c>
      <c r="AB355" s="139">
        <f t="shared" si="77"/>
        <v>42963</v>
      </c>
      <c r="AC355" s="134">
        <f t="shared" si="80"/>
        <v>42948</v>
      </c>
      <c r="AD355" s="135" t="str">
        <f t="shared" si="81"/>
        <v>-</v>
      </c>
      <c r="AE355" s="136" t="str">
        <f t="shared" si="82"/>
        <v>-</v>
      </c>
      <c r="AF355" s="137" t="s">
        <v>4551</v>
      </c>
      <c r="AG355" s="140" t="str">
        <f t="shared" si="85"/>
        <v>1</v>
      </c>
      <c r="AH355" s="141" t="str">
        <f t="shared" si="86"/>
        <v>-</v>
      </c>
      <c r="AI355" s="211" t="s">
        <v>15</v>
      </c>
      <c r="AJ355" s="443" t="s">
        <v>4592</v>
      </c>
      <c r="AK355" s="478" t="str">
        <f t="shared" si="87"/>
        <v>-</v>
      </c>
      <c r="AL355" s="516" t="str">
        <f t="shared" si="88"/>
        <v>-</v>
      </c>
      <c r="AM355" s="432" t="str">
        <f>_xlfn.IFNA(VLOOKUP(O355,Dropdown!$B:$G,6,0),"-")</f>
        <v>PEZA</v>
      </c>
      <c r="AN355" s="433">
        <f>_xlfn.IFNA(VLOOKUP(O355,Dropdown!$B:$H,7,0),"-")</f>
        <v>0.12</v>
      </c>
      <c r="AO355" s="434" t="str">
        <f t="shared" si="89"/>
        <v>PHP</v>
      </c>
      <c r="AP355" s="435">
        <f t="shared" si="90"/>
        <v>14200</v>
      </c>
      <c r="AQ355" s="436">
        <f t="shared" si="91"/>
        <v>15904.000000000002</v>
      </c>
      <c r="AR355" s="247"/>
      <c r="AS355" s="465" t="s">
        <v>15</v>
      </c>
      <c r="AT355" s="247"/>
      <c r="AU355" s="454" t="str">
        <f t="shared" si="83"/>
        <v>-</v>
      </c>
    </row>
    <row r="356" spans="1:47" s="30" customFormat="1">
      <c r="A356" s="556">
        <v>353</v>
      </c>
      <c r="B356" s="557" t="s">
        <v>769</v>
      </c>
      <c r="C356" s="558" t="str">
        <f t="shared" si="78"/>
        <v>2017</v>
      </c>
      <c r="D356" s="558" t="str">
        <f t="shared" si="79"/>
        <v>Jul</v>
      </c>
      <c r="E356" s="586">
        <v>42933</v>
      </c>
      <c r="F356" s="557">
        <v>101225</v>
      </c>
      <c r="G356" s="557" t="s">
        <v>804</v>
      </c>
      <c r="H356" s="557">
        <v>74013</v>
      </c>
      <c r="I356" s="557" t="s">
        <v>15</v>
      </c>
      <c r="J356" s="577" t="s">
        <v>15</v>
      </c>
      <c r="K356" s="578" t="str">
        <f t="shared" si="84"/>
        <v>#2302 DRAW PUNCH 2</v>
      </c>
      <c r="L356" s="578" t="s">
        <v>15</v>
      </c>
      <c r="M356" s="578" t="s">
        <v>845</v>
      </c>
      <c r="N356" s="579" t="s">
        <v>15</v>
      </c>
      <c r="O356" s="578" t="s">
        <v>31</v>
      </c>
      <c r="P356" s="557" t="s">
        <v>15</v>
      </c>
      <c r="Q356" s="557" t="s">
        <v>15</v>
      </c>
      <c r="R356" s="581" t="str">
        <f>IFERROR(VLOOKUP(CONCATENATE(D356,"'",C356),'Monthly Forex'!A:D,4,0),"-")</f>
        <v>-</v>
      </c>
      <c r="S356" s="587">
        <v>3550</v>
      </c>
      <c r="T356" s="582" t="s">
        <v>15</v>
      </c>
      <c r="U356" s="583" t="s">
        <v>47</v>
      </c>
      <c r="V356" s="589" t="s">
        <v>49</v>
      </c>
      <c r="W356" s="592" t="s">
        <v>15</v>
      </c>
      <c r="X356" s="569" t="s">
        <v>15</v>
      </c>
      <c r="Y356" s="570" t="s">
        <v>15</v>
      </c>
      <c r="Z356" s="571" t="s">
        <v>15</v>
      </c>
      <c r="AA356" s="557" t="s">
        <v>1856</v>
      </c>
      <c r="AB356" s="139">
        <f t="shared" si="77"/>
        <v>42963</v>
      </c>
      <c r="AC356" s="134">
        <f t="shared" si="80"/>
        <v>42948</v>
      </c>
      <c r="AD356" s="135" t="str">
        <f t="shared" si="81"/>
        <v>-</v>
      </c>
      <c r="AE356" s="136" t="str">
        <f t="shared" si="82"/>
        <v>-</v>
      </c>
      <c r="AF356" s="137" t="s">
        <v>4551</v>
      </c>
      <c r="AG356" s="140" t="str">
        <f t="shared" si="85"/>
        <v>1</v>
      </c>
      <c r="AH356" s="141" t="str">
        <f t="shared" si="86"/>
        <v>-</v>
      </c>
      <c r="AI356" s="211" t="s">
        <v>15</v>
      </c>
      <c r="AJ356" s="443" t="s">
        <v>4592</v>
      </c>
      <c r="AK356" s="478" t="str">
        <f t="shared" si="87"/>
        <v>-</v>
      </c>
      <c r="AL356" s="516" t="str">
        <f t="shared" si="88"/>
        <v>-</v>
      </c>
      <c r="AM356" s="432" t="str">
        <f>_xlfn.IFNA(VLOOKUP(O356,Dropdown!$B:$G,6,0),"-")</f>
        <v>PEZA</v>
      </c>
      <c r="AN356" s="433">
        <f>_xlfn.IFNA(VLOOKUP(O356,Dropdown!$B:$H,7,0),"-")</f>
        <v>0.12</v>
      </c>
      <c r="AO356" s="434" t="str">
        <f t="shared" si="89"/>
        <v>PHP</v>
      </c>
      <c r="AP356" s="435">
        <f t="shared" si="90"/>
        <v>3550</v>
      </c>
      <c r="AQ356" s="436">
        <f t="shared" si="91"/>
        <v>3976.0000000000005</v>
      </c>
      <c r="AR356" s="247"/>
      <c r="AS356" s="465" t="s">
        <v>15</v>
      </c>
      <c r="AT356" s="247"/>
      <c r="AU356" s="454" t="str">
        <f t="shared" si="83"/>
        <v>-</v>
      </c>
    </row>
    <row r="357" spans="1:47" s="30" customFormat="1">
      <c r="A357" s="556">
        <v>354</v>
      </c>
      <c r="B357" s="557" t="s">
        <v>770</v>
      </c>
      <c r="C357" s="558" t="str">
        <f t="shared" si="78"/>
        <v>2017</v>
      </c>
      <c r="D357" s="558" t="str">
        <f t="shared" si="79"/>
        <v>Jul</v>
      </c>
      <c r="E357" s="586">
        <v>42934</v>
      </c>
      <c r="F357" s="557">
        <v>101226</v>
      </c>
      <c r="G357" s="557" t="s">
        <v>805</v>
      </c>
      <c r="H357" s="557">
        <v>74026</v>
      </c>
      <c r="I357" s="557" t="s">
        <v>15</v>
      </c>
      <c r="J357" s="577" t="s">
        <v>15</v>
      </c>
      <c r="K357" s="578" t="str">
        <f t="shared" si="84"/>
        <v>#2202 DRAW DIE 1</v>
      </c>
      <c r="L357" s="578" t="s">
        <v>15</v>
      </c>
      <c r="M357" s="578" t="s">
        <v>846</v>
      </c>
      <c r="N357" s="579" t="s">
        <v>15</v>
      </c>
      <c r="O357" s="578" t="s">
        <v>31</v>
      </c>
      <c r="P357" s="557" t="s">
        <v>15</v>
      </c>
      <c r="Q357" s="557" t="s">
        <v>15</v>
      </c>
      <c r="R357" s="581" t="str">
        <f>IFERROR(VLOOKUP(CONCATENATE(D357,"'",C357),'Monthly Forex'!A:D,4,0),"-")</f>
        <v>-</v>
      </c>
      <c r="S357" s="587">
        <v>21500</v>
      </c>
      <c r="T357" s="582" t="s">
        <v>15</v>
      </c>
      <c r="U357" s="583" t="s">
        <v>47</v>
      </c>
      <c r="V357" s="589" t="s">
        <v>49</v>
      </c>
      <c r="W357" s="592" t="s">
        <v>15</v>
      </c>
      <c r="X357" s="569" t="s">
        <v>15</v>
      </c>
      <c r="Y357" s="570" t="s">
        <v>15</v>
      </c>
      <c r="Z357" s="571" t="s">
        <v>15</v>
      </c>
      <c r="AA357" s="557" t="s">
        <v>1856</v>
      </c>
      <c r="AB357" s="139">
        <f t="shared" si="77"/>
        <v>42964</v>
      </c>
      <c r="AC357" s="134">
        <f t="shared" si="80"/>
        <v>42948</v>
      </c>
      <c r="AD357" s="135" t="str">
        <f t="shared" si="81"/>
        <v>-</v>
      </c>
      <c r="AE357" s="136" t="str">
        <f t="shared" si="82"/>
        <v>-</v>
      </c>
      <c r="AF357" s="137" t="s">
        <v>4551</v>
      </c>
      <c r="AG357" s="140" t="str">
        <f t="shared" si="85"/>
        <v>1</v>
      </c>
      <c r="AH357" s="141" t="str">
        <f t="shared" si="86"/>
        <v>-</v>
      </c>
      <c r="AI357" s="211" t="s">
        <v>15</v>
      </c>
      <c r="AJ357" s="443" t="s">
        <v>4592</v>
      </c>
      <c r="AK357" s="478" t="str">
        <f t="shared" si="87"/>
        <v>-</v>
      </c>
      <c r="AL357" s="516" t="str">
        <f t="shared" si="88"/>
        <v>-</v>
      </c>
      <c r="AM357" s="432" t="str">
        <f>_xlfn.IFNA(VLOOKUP(O357,Dropdown!$B:$G,6,0),"-")</f>
        <v>PEZA</v>
      </c>
      <c r="AN357" s="433">
        <f>_xlfn.IFNA(VLOOKUP(O357,Dropdown!$B:$H,7,0),"-")</f>
        <v>0.12</v>
      </c>
      <c r="AO357" s="434" t="str">
        <f t="shared" si="89"/>
        <v>PHP</v>
      </c>
      <c r="AP357" s="435">
        <f t="shared" si="90"/>
        <v>21500</v>
      </c>
      <c r="AQ357" s="436">
        <f t="shared" si="91"/>
        <v>24080.000000000004</v>
      </c>
      <c r="AR357" s="247"/>
      <c r="AS357" s="465" t="s">
        <v>15</v>
      </c>
      <c r="AT357" s="247"/>
      <c r="AU357" s="454" t="str">
        <f t="shared" si="83"/>
        <v>-</v>
      </c>
    </row>
    <row r="358" spans="1:47" s="30" customFormat="1">
      <c r="A358" s="556">
        <v>355</v>
      </c>
      <c r="B358" s="557" t="s">
        <v>770</v>
      </c>
      <c r="C358" s="558" t="str">
        <f t="shared" si="78"/>
        <v>2017</v>
      </c>
      <c r="D358" s="558" t="str">
        <f t="shared" si="79"/>
        <v>Jul</v>
      </c>
      <c r="E358" s="586">
        <v>42934</v>
      </c>
      <c r="F358" s="557">
        <v>101227</v>
      </c>
      <c r="G358" s="557">
        <v>33340</v>
      </c>
      <c r="H358" s="557">
        <v>74029</v>
      </c>
      <c r="I358" s="557" t="s">
        <v>15</v>
      </c>
      <c r="J358" s="577" t="s">
        <v>15</v>
      </c>
      <c r="K358" s="578" t="str">
        <f t="shared" si="84"/>
        <v>#2202 DRAW DIE 1</v>
      </c>
      <c r="L358" s="578" t="s">
        <v>15</v>
      </c>
      <c r="M358" s="578" t="s">
        <v>846</v>
      </c>
      <c r="N358" s="579" t="s">
        <v>15</v>
      </c>
      <c r="O358" s="578" t="s">
        <v>31</v>
      </c>
      <c r="P358" s="557" t="s">
        <v>15</v>
      </c>
      <c r="Q358" s="557" t="s">
        <v>15</v>
      </c>
      <c r="R358" s="581" t="str">
        <f>IFERROR(VLOOKUP(CONCATENATE(D358,"'",C358),'Monthly Forex'!A:D,4,0),"-")</f>
        <v>-</v>
      </c>
      <c r="S358" s="587">
        <v>17200</v>
      </c>
      <c r="T358" s="582" t="s">
        <v>15</v>
      </c>
      <c r="U358" s="583" t="s">
        <v>47</v>
      </c>
      <c r="V358" s="589" t="s">
        <v>49</v>
      </c>
      <c r="W358" s="592" t="s">
        <v>15</v>
      </c>
      <c r="X358" s="569" t="s">
        <v>15</v>
      </c>
      <c r="Y358" s="570" t="s">
        <v>15</v>
      </c>
      <c r="Z358" s="571" t="s">
        <v>15</v>
      </c>
      <c r="AA358" s="557" t="s">
        <v>1856</v>
      </c>
      <c r="AB358" s="139">
        <f t="shared" si="77"/>
        <v>42964</v>
      </c>
      <c r="AC358" s="134">
        <f t="shared" si="80"/>
        <v>42948</v>
      </c>
      <c r="AD358" s="135" t="str">
        <f t="shared" si="81"/>
        <v>-</v>
      </c>
      <c r="AE358" s="136" t="str">
        <f t="shared" si="82"/>
        <v>-</v>
      </c>
      <c r="AF358" s="137" t="s">
        <v>4551</v>
      </c>
      <c r="AG358" s="140" t="str">
        <f t="shared" si="85"/>
        <v>1</v>
      </c>
      <c r="AH358" s="141" t="str">
        <f t="shared" si="86"/>
        <v>-</v>
      </c>
      <c r="AI358" s="211" t="s">
        <v>15</v>
      </c>
      <c r="AJ358" s="443" t="s">
        <v>4592</v>
      </c>
      <c r="AK358" s="478" t="str">
        <f t="shared" si="87"/>
        <v>-</v>
      </c>
      <c r="AL358" s="516" t="str">
        <f t="shared" si="88"/>
        <v>-</v>
      </c>
      <c r="AM358" s="432" t="str">
        <f>_xlfn.IFNA(VLOOKUP(O358,Dropdown!$B:$G,6,0),"-")</f>
        <v>PEZA</v>
      </c>
      <c r="AN358" s="433">
        <f>_xlfn.IFNA(VLOOKUP(O358,Dropdown!$B:$H,7,0),"-")</f>
        <v>0.12</v>
      </c>
      <c r="AO358" s="434" t="str">
        <f t="shared" si="89"/>
        <v>PHP</v>
      </c>
      <c r="AP358" s="435">
        <f t="shared" si="90"/>
        <v>17200</v>
      </c>
      <c r="AQ358" s="436">
        <f t="shared" si="91"/>
        <v>19264.000000000004</v>
      </c>
      <c r="AR358" s="247"/>
      <c r="AS358" s="465" t="s">
        <v>15</v>
      </c>
      <c r="AT358" s="247"/>
      <c r="AU358" s="454" t="str">
        <f t="shared" si="83"/>
        <v>-</v>
      </c>
    </row>
    <row r="359" spans="1:47" s="30" customFormat="1">
      <c r="A359" s="556">
        <v>356</v>
      </c>
      <c r="B359" s="557" t="s">
        <v>770</v>
      </c>
      <c r="C359" s="558" t="str">
        <f t="shared" si="78"/>
        <v>2017</v>
      </c>
      <c r="D359" s="558" t="str">
        <f t="shared" si="79"/>
        <v>Jul</v>
      </c>
      <c r="E359" s="586">
        <v>42934</v>
      </c>
      <c r="F359" s="557">
        <v>101228</v>
      </c>
      <c r="G359" s="557" t="s">
        <v>806</v>
      </c>
      <c r="H359" s="557">
        <v>74030</v>
      </c>
      <c r="I359" s="557" t="s">
        <v>15</v>
      </c>
      <c r="J359" s="577" t="s">
        <v>15</v>
      </c>
      <c r="K359" s="578" t="str">
        <f t="shared" si="84"/>
        <v>#2202 DRAW DIE 1</v>
      </c>
      <c r="L359" s="578" t="s">
        <v>15</v>
      </c>
      <c r="M359" s="578" t="s">
        <v>846</v>
      </c>
      <c r="N359" s="579" t="s">
        <v>15</v>
      </c>
      <c r="O359" s="578" t="s">
        <v>31</v>
      </c>
      <c r="P359" s="557" t="s">
        <v>15</v>
      </c>
      <c r="Q359" s="557" t="s">
        <v>15</v>
      </c>
      <c r="R359" s="581" t="str">
        <f>IFERROR(VLOOKUP(CONCATENATE(D359,"'",C359),'Monthly Forex'!A:D,4,0),"-")</f>
        <v>-</v>
      </c>
      <c r="S359" s="587">
        <v>4300</v>
      </c>
      <c r="T359" s="582" t="s">
        <v>15</v>
      </c>
      <c r="U359" s="583" t="s">
        <v>47</v>
      </c>
      <c r="V359" s="589" t="s">
        <v>49</v>
      </c>
      <c r="W359" s="592" t="s">
        <v>15</v>
      </c>
      <c r="X359" s="569" t="s">
        <v>15</v>
      </c>
      <c r="Y359" s="570" t="s">
        <v>15</v>
      </c>
      <c r="Z359" s="571" t="s">
        <v>15</v>
      </c>
      <c r="AA359" s="557" t="s">
        <v>1856</v>
      </c>
      <c r="AB359" s="139">
        <f t="shared" si="77"/>
        <v>42964</v>
      </c>
      <c r="AC359" s="134">
        <f t="shared" si="80"/>
        <v>42948</v>
      </c>
      <c r="AD359" s="135" t="str">
        <f t="shared" si="81"/>
        <v>-</v>
      </c>
      <c r="AE359" s="136" t="str">
        <f t="shared" si="82"/>
        <v>-</v>
      </c>
      <c r="AF359" s="137" t="s">
        <v>4551</v>
      </c>
      <c r="AG359" s="140" t="str">
        <f t="shared" si="85"/>
        <v>1</v>
      </c>
      <c r="AH359" s="141" t="str">
        <f t="shared" si="86"/>
        <v>-</v>
      </c>
      <c r="AI359" s="211" t="s">
        <v>15</v>
      </c>
      <c r="AJ359" s="443" t="s">
        <v>4592</v>
      </c>
      <c r="AK359" s="478" t="str">
        <f t="shared" si="87"/>
        <v>-</v>
      </c>
      <c r="AL359" s="516" t="str">
        <f t="shared" si="88"/>
        <v>-</v>
      </c>
      <c r="AM359" s="432" t="str">
        <f>_xlfn.IFNA(VLOOKUP(O359,Dropdown!$B:$G,6,0),"-")</f>
        <v>PEZA</v>
      </c>
      <c r="AN359" s="433">
        <f>_xlfn.IFNA(VLOOKUP(O359,Dropdown!$B:$H,7,0),"-")</f>
        <v>0.12</v>
      </c>
      <c r="AO359" s="434" t="str">
        <f t="shared" si="89"/>
        <v>PHP</v>
      </c>
      <c r="AP359" s="435">
        <f t="shared" si="90"/>
        <v>4300</v>
      </c>
      <c r="AQ359" s="436">
        <f t="shared" si="91"/>
        <v>4816.0000000000009</v>
      </c>
      <c r="AR359" s="247"/>
      <c r="AS359" s="465" t="s">
        <v>15</v>
      </c>
      <c r="AT359" s="247"/>
      <c r="AU359" s="454" t="str">
        <f t="shared" si="83"/>
        <v>-</v>
      </c>
    </row>
    <row r="360" spans="1:47" s="30" customFormat="1">
      <c r="A360" s="556">
        <v>357</v>
      </c>
      <c r="B360" s="557" t="s">
        <v>771</v>
      </c>
      <c r="C360" s="558" t="str">
        <f t="shared" si="78"/>
        <v>2017</v>
      </c>
      <c r="D360" s="558" t="str">
        <f t="shared" si="79"/>
        <v>Jul</v>
      </c>
      <c r="E360" s="586">
        <v>42934</v>
      </c>
      <c r="F360" s="557">
        <v>101226</v>
      </c>
      <c r="G360" s="557" t="s">
        <v>805</v>
      </c>
      <c r="H360" s="557">
        <v>74026</v>
      </c>
      <c r="I360" s="557" t="s">
        <v>15</v>
      </c>
      <c r="J360" s="577" t="s">
        <v>15</v>
      </c>
      <c r="K360" s="578" t="str">
        <f t="shared" si="84"/>
        <v>#3507 BUTTON DIE</v>
      </c>
      <c r="L360" s="578" t="s">
        <v>15</v>
      </c>
      <c r="M360" s="578" t="s">
        <v>847</v>
      </c>
      <c r="N360" s="579" t="s">
        <v>15</v>
      </c>
      <c r="O360" s="578" t="s">
        <v>31</v>
      </c>
      <c r="P360" s="557" t="s">
        <v>15</v>
      </c>
      <c r="Q360" s="557" t="s">
        <v>15</v>
      </c>
      <c r="R360" s="581" t="str">
        <f>IFERROR(VLOOKUP(CONCATENATE(D360,"'",C360),'Monthly Forex'!A:D,4,0),"-")</f>
        <v>-</v>
      </c>
      <c r="S360" s="587">
        <v>7750</v>
      </c>
      <c r="T360" s="582" t="s">
        <v>15</v>
      </c>
      <c r="U360" s="583" t="s">
        <v>47</v>
      </c>
      <c r="V360" s="589" t="s">
        <v>49</v>
      </c>
      <c r="W360" s="592" t="s">
        <v>15</v>
      </c>
      <c r="X360" s="569" t="s">
        <v>15</v>
      </c>
      <c r="Y360" s="570" t="s">
        <v>15</v>
      </c>
      <c r="Z360" s="571" t="s">
        <v>15</v>
      </c>
      <c r="AA360" s="557" t="s">
        <v>1856</v>
      </c>
      <c r="AB360" s="139">
        <f t="shared" si="77"/>
        <v>42964</v>
      </c>
      <c r="AC360" s="134">
        <f t="shared" si="80"/>
        <v>42948</v>
      </c>
      <c r="AD360" s="135" t="str">
        <f t="shared" si="81"/>
        <v>-</v>
      </c>
      <c r="AE360" s="136" t="str">
        <f t="shared" si="82"/>
        <v>-</v>
      </c>
      <c r="AF360" s="137" t="s">
        <v>4551</v>
      </c>
      <c r="AG360" s="140" t="str">
        <f t="shared" si="85"/>
        <v>1</v>
      </c>
      <c r="AH360" s="141" t="str">
        <f t="shared" si="86"/>
        <v>-</v>
      </c>
      <c r="AI360" s="211" t="s">
        <v>15</v>
      </c>
      <c r="AJ360" s="443" t="s">
        <v>4592</v>
      </c>
      <c r="AK360" s="478" t="str">
        <f t="shared" si="87"/>
        <v>-</v>
      </c>
      <c r="AL360" s="516" t="str">
        <f t="shared" si="88"/>
        <v>-</v>
      </c>
      <c r="AM360" s="432" t="str">
        <f>_xlfn.IFNA(VLOOKUP(O360,Dropdown!$B:$G,6,0),"-")</f>
        <v>PEZA</v>
      </c>
      <c r="AN360" s="433">
        <f>_xlfn.IFNA(VLOOKUP(O360,Dropdown!$B:$H,7,0),"-")</f>
        <v>0.12</v>
      </c>
      <c r="AO360" s="434" t="str">
        <f t="shared" si="89"/>
        <v>PHP</v>
      </c>
      <c r="AP360" s="435">
        <f t="shared" si="90"/>
        <v>7750</v>
      </c>
      <c r="AQ360" s="436">
        <f t="shared" si="91"/>
        <v>8680</v>
      </c>
      <c r="AR360" s="247"/>
      <c r="AS360" s="465" t="s">
        <v>15</v>
      </c>
      <c r="AT360" s="247"/>
      <c r="AU360" s="454" t="str">
        <f t="shared" si="83"/>
        <v>-</v>
      </c>
    </row>
    <row r="361" spans="1:47" s="30" customFormat="1">
      <c r="A361" s="556">
        <v>358</v>
      </c>
      <c r="B361" s="557" t="s">
        <v>771</v>
      </c>
      <c r="C361" s="558" t="str">
        <f t="shared" si="78"/>
        <v>2017</v>
      </c>
      <c r="D361" s="558" t="str">
        <f t="shared" si="79"/>
        <v>Jul</v>
      </c>
      <c r="E361" s="586">
        <v>42934</v>
      </c>
      <c r="F361" s="557">
        <v>101227</v>
      </c>
      <c r="G361" s="557">
        <v>33340</v>
      </c>
      <c r="H361" s="557">
        <v>74029</v>
      </c>
      <c r="I361" s="557" t="s">
        <v>15</v>
      </c>
      <c r="J361" s="577" t="s">
        <v>15</v>
      </c>
      <c r="K361" s="578" t="str">
        <f t="shared" si="84"/>
        <v>#3507 BUTTON DIE</v>
      </c>
      <c r="L361" s="578" t="s">
        <v>15</v>
      </c>
      <c r="M361" s="578" t="s">
        <v>847</v>
      </c>
      <c r="N361" s="579" t="s">
        <v>15</v>
      </c>
      <c r="O361" s="578" t="s">
        <v>31</v>
      </c>
      <c r="P361" s="557" t="s">
        <v>15</v>
      </c>
      <c r="Q361" s="557" t="s">
        <v>15</v>
      </c>
      <c r="R361" s="581" t="str">
        <f>IFERROR(VLOOKUP(CONCATENATE(D361,"'",C361),'Monthly Forex'!A:D,4,0),"-")</f>
        <v>-</v>
      </c>
      <c r="S361" s="587">
        <v>6200</v>
      </c>
      <c r="T361" s="582" t="s">
        <v>15</v>
      </c>
      <c r="U361" s="583" t="s">
        <v>47</v>
      </c>
      <c r="V361" s="589" t="s">
        <v>49</v>
      </c>
      <c r="W361" s="592" t="s">
        <v>15</v>
      </c>
      <c r="X361" s="569" t="s">
        <v>15</v>
      </c>
      <c r="Y361" s="570" t="s">
        <v>15</v>
      </c>
      <c r="Z361" s="571" t="s">
        <v>15</v>
      </c>
      <c r="AA361" s="557" t="s">
        <v>1856</v>
      </c>
      <c r="AB361" s="139">
        <f t="shared" si="77"/>
        <v>42964</v>
      </c>
      <c r="AC361" s="134">
        <f t="shared" si="80"/>
        <v>42948</v>
      </c>
      <c r="AD361" s="135" t="str">
        <f t="shared" si="81"/>
        <v>-</v>
      </c>
      <c r="AE361" s="136" t="str">
        <f t="shared" si="82"/>
        <v>-</v>
      </c>
      <c r="AF361" s="137" t="s">
        <v>4551</v>
      </c>
      <c r="AG361" s="140" t="str">
        <f t="shared" si="85"/>
        <v>1</v>
      </c>
      <c r="AH361" s="141" t="str">
        <f t="shared" si="86"/>
        <v>-</v>
      </c>
      <c r="AI361" s="211" t="s">
        <v>15</v>
      </c>
      <c r="AJ361" s="443" t="s">
        <v>4592</v>
      </c>
      <c r="AK361" s="478" t="str">
        <f t="shared" si="87"/>
        <v>-</v>
      </c>
      <c r="AL361" s="516" t="str">
        <f t="shared" si="88"/>
        <v>-</v>
      </c>
      <c r="AM361" s="432" t="str">
        <f>_xlfn.IFNA(VLOOKUP(O361,Dropdown!$B:$G,6,0),"-")</f>
        <v>PEZA</v>
      </c>
      <c r="AN361" s="433">
        <f>_xlfn.IFNA(VLOOKUP(O361,Dropdown!$B:$H,7,0),"-")</f>
        <v>0.12</v>
      </c>
      <c r="AO361" s="434" t="str">
        <f t="shared" si="89"/>
        <v>PHP</v>
      </c>
      <c r="AP361" s="435">
        <f t="shared" si="90"/>
        <v>6200</v>
      </c>
      <c r="AQ361" s="436">
        <f t="shared" si="91"/>
        <v>6944.0000000000009</v>
      </c>
      <c r="AR361" s="247"/>
      <c r="AS361" s="465" t="s">
        <v>15</v>
      </c>
      <c r="AT361" s="247"/>
      <c r="AU361" s="454" t="str">
        <f t="shared" si="83"/>
        <v>-</v>
      </c>
    </row>
    <row r="362" spans="1:47" s="30" customFormat="1">
      <c r="A362" s="556">
        <v>359</v>
      </c>
      <c r="B362" s="557" t="s">
        <v>771</v>
      </c>
      <c r="C362" s="558" t="str">
        <f t="shared" si="78"/>
        <v>2017</v>
      </c>
      <c r="D362" s="558" t="str">
        <f t="shared" si="79"/>
        <v>Jul</v>
      </c>
      <c r="E362" s="586">
        <v>42934</v>
      </c>
      <c r="F362" s="557">
        <v>101228</v>
      </c>
      <c r="G362" s="557" t="s">
        <v>806</v>
      </c>
      <c r="H362" s="557">
        <v>74026</v>
      </c>
      <c r="I362" s="557" t="s">
        <v>656</v>
      </c>
      <c r="J362" s="577" t="s">
        <v>15</v>
      </c>
      <c r="K362" s="578" t="str">
        <f t="shared" si="84"/>
        <v>#3507 BUTTON DIE</v>
      </c>
      <c r="L362" s="578" t="s">
        <v>15</v>
      </c>
      <c r="M362" s="578" t="s">
        <v>847</v>
      </c>
      <c r="N362" s="579" t="s">
        <v>15</v>
      </c>
      <c r="O362" s="578" t="s">
        <v>31</v>
      </c>
      <c r="P362" s="557" t="s">
        <v>15</v>
      </c>
      <c r="Q362" s="557" t="s">
        <v>15</v>
      </c>
      <c r="R362" s="581" t="str">
        <f>IFERROR(VLOOKUP(CONCATENATE(D362,"'",C362),'Monthly Forex'!A:D,4,0),"-")</f>
        <v>-</v>
      </c>
      <c r="S362" s="587">
        <v>1550</v>
      </c>
      <c r="T362" s="582" t="s">
        <v>15</v>
      </c>
      <c r="U362" s="583" t="s">
        <v>47</v>
      </c>
      <c r="V362" s="589" t="s">
        <v>49</v>
      </c>
      <c r="W362" s="592" t="s">
        <v>15</v>
      </c>
      <c r="X362" s="569" t="s">
        <v>15</v>
      </c>
      <c r="Y362" s="570" t="s">
        <v>15</v>
      </c>
      <c r="Z362" s="571" t="s">
        <v>15</v>
      </c>
      <c r="AA362" s="557" t="s">
        <v>1856</v>
      </c>
      <c r="AB362" s="139">
        <f t="shared" si="77"/>
        <v>42964</v>
      </c>
      <c r="AC362" s="134">
        <f t="shared" si="80"/>
        <v>42948</v>
      </c>
      <c r="AD362" s="135" t="str">
        <f t="shared" si="81"/>
        <v>-</v>
      </c>
      <c r="AE362" s="136" t="str">
        <f t="shared" si="82"/>
        <v>-</v>
      </c>
      <c r="AF362" s="137" t="s">
        <v>4551</v>
      </c>
      <c r="AG362" s="140" t="str">
        <f t="shared" si="85"/>
        <v>1</v>
      </c>
      <c r="AH362" s="141" t="str">
        <f t="shared" si="86"/>
        <v>-</v>
      </c>
      <c r="AI362" s="211" t="s">
        <v>15</v>
      </c>
      <c r="AJ362" s="443" t="s">
        <v>4592</v>
      </c>
      <c r="AK362" s="478" t="str">
        <f t="shared" si="87"/>
        <v>-</v>
      </c>
      <c r="AL362" s="516" t="str">
        <f t="shared" si="88"/>
        <v>-</v>
      </c>
      <c r="AM362" s="432" t="str">
        <f>_xlfn.IFNA(VLOOKUP(O362,Dropdown!$B:$G,6,0),"-")</f>
        <v>PEZA</v>
      </c>
      <c r="AN362" s="433">
        <f>_xlfn.IFNA(VLOOKUP(O362,Dropdown!$B:$H,7,0),"-")</f>
        <v>0.12</v>
      </c>
      <c r="AO362" s="434" t="str">
        <f t="shared" si="89"/>
        <v>PHP</v>
      </c>
      <c r="AP362" s="435">
        <f t="shared" si="90"/>
        <v>1550</v>
      </c>
      <c r="AQ362" s="436">
        <f t="shared" si="91"/>
        <v>1736.0000000000002</v>
      </c>
      <c r="AR362" s="247"/>
      <c r="AS362" s="465" t="s">
        <v>15</v>
      </c>
      <c r="AT362" s="247"/>
      <c r="AU362" s="454" t="str">
        <f t="shared" si="83"/>
        <v>-</v>
      </c>
    </row>
    <row r="363" spans="1:47" s="30" customFormat="1">
      <c r="A363" s="556">
        <v>360</v>
      </c>
      <c r="B363" s="557" t="s">
        <v>772</v>
      </c>
      <c r="C363" s="558" t="str">
        <f t="shared" si="78"/>
        <v>2017</v>
      </c>
      <c r="D363" s="558" t="str">
        <f t="shared" si="79"/>
        <v>Jul</v>
      </c>
      <c r="E363" s="586">
        <v>42934</v>
      </c>
      <c r="F363" s="557">
        <v>101226</v>
      </c>
      <c r="G363" s="557" t="s">
        <v>805</v>
      </c>
      <c r="H363" s="557">
        <v>74030</v>
      </c>
      <c r="I363" s="557" t="s">
        <v>15</v>
      </c>
      <c r="J363" s="577" t="s">
        <v>15</v>
      </c>
      <c r="K363" s="578" t="str">
        <f t="shared" si="84"/>
        <v>#4606 FLANGE PUNCH</v>
      </c>
      <c r="L363" s="578" t="s">
        <v>15</v>
      </c>
      <c r="M363" s="578" t="s">
        <v>848</v>
      </c>
      <c r="N363" s="579" t="s">
        <v>15</v>
      </c>
      <c r="O363" s="578" t="s">
        <v>31</v>
      </c>
      <c r="P363" s="557" t="s">
        <v>15</v>
      </c>
      <c r="Q363" s="557" t="s">
        <v>15</v>
      </c>
      <c r="R363" s="581" t="str">
        <f>IFERROR(VLOOKUP(CONCATENATE(D363,"'",C363),'Monthly Forex'!A:D,4,0),"-")</f>
        <v>-</v>
      </c>
      <c r="S363" s="587">
        <v>20250</v>
      </c>
      <c r="T363" s="582" t="s">
        <v>15</v>
      </c>
      <c r="U363" s="583" t="s">
        <v>47</v>
      </c>
      <c r="V363" s="589" t="s">
        <v>49</v>
      </c>
      <c r="W363" s="592" t="s">
        <v>15</v>
      </c>
      <c r="X363" s="569" t="s">
        <v>15</v>
      </c>
      <c r="Y363" s="570" t="s">
        <v>15</v>
      </c>
      <c r="Z363" s="571" t="s">
        <v>15</v>
      </c>
      <c r="AA363" s="557" t="s">
        <v>1856</v>
      </c>
      <c r="AB363" s="139">
        <f t="shared" si="77"/>
        <v>42964</v>
      </c>
      <c r="AC363" s="134">
        <f t="shared" si="80"/>
        <v>42948</v>
      </c>
      <c r="AD363" s="135" t="str">
        <f t="shared" si="81"/>
        <v>-</v>
      </c>
      <c r="AE363" s="136" t="str">
        <f t="shared" si="82"/>
        <v>-</v>
      </c>
      <c r="AF363" s="137" t="s">
        <v>4551</v>
      </c>
      <c r="AG363" s="140" t="str">
        <f t="shared" si="85"/>
        <v>1</v>
      </c>
      <c r="AH363" s="141" t="str">
        <f t="shared" si="86"/>
        <v>-</v>
      </c>
      <c r="AI363" s="211" t="s">
        <v>15</v>
      </c>
      <c r="AJ363" s="443" t="s">
        <v>4592</v>
      </c>
      <c r="AK363" s="478" t="str">
        <f t="shared" si="87"/>
        <v>-</v>
      </c>
      <c r="AL363" s="516" t="str">
        <f t="shared" si="88"/>
        <v>-</v>
      </c>
      <c r="AM363" s="432" t="str">
        <f>_xlfn.IFNA(VLOOKUP(O363,Dropdown!$B:$G,6,0),"-")</f>
        <v>PEZA</v>
      </c>
      <c r="AN363" s="433">
        <f>_xlfn.IFNA(VLOOKUP(O363,Dropdown!$B:$H,7,0),"-")</f>
        <v>0.12</v>
      </c>
      <c r="AO363" s="434" t="str">
        <f t="shared" si="89"/>
        <v>PHP</v>
      </c>
      <c r="AP363" s="435">
        <f t="shared" si="90"/>
        <v>20250</v>
      </c>
      <c r="AQ363" s="436">
        <f t="shared" si="91"/>
        <v>22680.000000000004</v>
      </c>
      <c r="AR363" s="247"/>
      <c r="AS363" s="465" t="s">
        <v>15</v>
      </c>
      <c r="AT363" s="247"/>
      <c r="AU363" s="454" t="str">
        <f t="shared" si="83"/>
        <v>-</v>
      </c>
    </row>
    <row r="364" spans="1:47" s="30" customFormat="1">
      <c r="A364" s="556">
        <v>361</v>
      </c>
      <c r="B364" s="557" t="s">
        <v>772</v>
      </c>
      <c r="C364" s="558" t="str">
        <f t="shared" si="78"/>
        <v>2017</v>
      </c>
      <c r="D364" s="558" t="str">
        <f t="shared" si="79"/>
        <v>Jul</v>
      </c>
      <c r="E364" s="586">
        <v>42934</v>
      </c>
      <c r="F364" s="557">
        <v>101227</v>
      </c>
      <c r="G364" s="557">
        <v>33340</v>
      </c>
      <c r="H364" s="557">
        <v>74029</v>
      </c>
      <c r="I364" s="557" t="s">
        <v>15</v>
      </c>
      <c r="J364" s="577" t="s">
        <v>15</v>
      </c>
      <c r="K364" s="578" t="str">
        <f t="shared" si="84"/>
        <v>#4606 FLANGE PUNCH</v>
      </c>
      <c r="L364" s="578" t="s">
        <v>15</v>
      </c>
      <c r="M364" s="578" t="s">
        <v>848</v>
      </c>
      <c r="N364" s="579" t="s">
        <v>15</v>
      </c>
      <c r="O364" s="578" t="s">
        <v>31</v>
      </c>
      <c r="P364" s="557" t="s">
        <v>15</v>
      </c>
      <c r="Q364" s="557" t="s">
        <v>15</v>
      </c>
      <c r="R364" s="581" t="str">
        <f>IFERROR(VLOOKUP(CONCATENATE(D364,"'",C364),'Monthly Forex'!A:D,4,0),"-")</f>
        <v>-</v>
      </c>
      <c r="S364" s="587">
        <v>16200</v>
      </c>
      <c r="T364" s="582" t="s">
        <v>15</v>
      </c>
      <c r="U364" s="583" t="s">
        <v>47</v>
      </c>
      <c r="V364" s="589" t="s">
        <v>49</v>
      </c>
      <c r="W364" s="592" t="s">
        <v>15</v>
      </c>
      <c r="X364" s="569" t="s">
        <v>15</v>
      </c>
      <c r="Y364" s="570" t="s">
        <v>15</v>
      </c>
      <c r="Z364" s="571" t="s">
        <v>15</v>
      </c>
      <c r="AA364" s="557" t="s">
        <v>1856</v>
      </c>
      <c r="AB364" s="139">
        <f t="shared" si="77"/>
        <v>42964</v>
      </c>
      <c r="AC364" s="134">
        <f t="shared" si="80"/>
        <v>42948</v>
      </c>
      <c r="AD364" s="135" t="str">
        <f t="shared" si="81"/>
        <v>-</v>
      </c>
      <c r="AE364" s="136" t="str">
        <f t="shared" si="82"/>
        <v>-</v>
      </c>
      <c r="AF364" s="137" t="s">
        <v>4551</v>
      </c>
      <c r="AG364" s="140" t="str">
        <f t="shared" si="85"/>
        <v>1</v>
      </c>
      <c r="AH364" s="141" t="str">
        <f t="shared" si="86"/>
        <v>-</v>
      </c>
      <c r="AI364" s="211" t="s">
        <v>15</v>
      </c>
      <c r="AJ364" s="443" t="s">
        <v>4592</v>
      </c>
      <c r="AK364" s="478" t="str">
        <f t="shared" si="87"/>
        <v>-</v>
      </c>
      <c r="AL364" s="516" t="str">
        <f t="shared" si="88"/>
        <v>-</v>
      </c>
      <c r="AM364" s="432" t="str">
        <f>_xlfn.IFNA(VLOOKUP(O364,Dropdown!$B:$G,6,0),"-")</f>
        <v>PEZA</v>
      </c>
      <c r="AN364" s="433">
        <f>_xlfn.IFNA(VLOOKUP(O364,Dropdown!$B:$H,7,0),"-")</f>
        <v>0.12</v>
      </c>
      <c r="AO364" s="434" t="str">
        <f t="shared" si="89"/>
        <v>PHP</v>
      </c>
      <c r="AP364" s="435">
        <f t="shared" si="90"/>
        <v>16200</v>
      </c>
      <c r="AQ364" s="436">
        <f t="shared" si="91"/>
        <v>18144</v>
      </c>
      <c r="AR364" s="247"/>
      <c r="AS364" s="465" t="s">
        <v>15</v>
      </c>
      <c r="AT364" s="247"/>
      <c r="AU364" s="454" t="str">
        <f t="shared" si="83"/>
        <v>-</v>
      </c>
    </row>
    <row r="365" spans="1:47" s="30" customFormat="1">
      <c r="A365" s="556">
        <v>362</v>
      </c>
      <c r="B365" s="557" t="s">
        <v>772</v>
      </c>
      <c r="C365" s="558" t="str">
        <f t="shared" si="78"/>
        <v>2017</v>
      </c>
      <c r="D365" s="558" t="str">
        <f t="shared" si="79"/>
        <v>Jul</v>
      </c>
      <c r="E365" s="586">
        <v>42934</v>
      </c>
      <c r="F365" s="557">
        <v>101228</v>
      </c>
      <c r="G365" s="557" t="s">
        <v>806</v>
      </c>
      <c r="H365" s="557">
        <v>74030</v>
      </c>
      <c r="I365" s="557" t="s">
        <v>15</v>
      </c>
      <c r="J365" s="577" t="s">
        <v>15</v>
      </c>
      <c r="K365" s="578" t="str">
        <f t="shared" si="84"/>
        <v>#4606 FLANGE PUNCH</v>
      </c>
      <c r="L365" s="578" t="s">
        <v>15</v>
      </c>
      <c r="M365" s="578" t="s">
        <v>848</v>
      </c>
      <c r="N365" s="579" t="s">
        <v>15</v>
      </c>
      <c r="O365" s="578" t="s">
        <v>31</v>
      </c>
      <c r="P365" s="557" t="s">
        <v>15</v>
      </c>
      <c r="Q365" s="557" t="s">
        <v>15</v>
      </c>
      <c r="R365" s="581" t="str">
        <f>IFERROR(VLOOKUP(CONCATENATE(D365,"'",C365),'Monthly Forex'!A:D,4,0),"-")</f>
        <v>-</v>
      </c>
      <c r="S365" s="587">
        <v>4050</v>
      </c>
      <c r="T365" s="582" t="s">
        <v>15</v>
      </c>
      <c r="U365" s="583" t="s">
        <v>47</v>
      </c>
      <c r="V365" s="589" t="s">
        <v>49</v>
      </c>
      <c r="W365" s="592" t="s">
        <v>15</v>
      </c>
      <c r="X365" s="569" t="s">
        <v>15</v>
      </c>
      <c r="Y365" s="570" t="s">
        <v>15</v>
      </c>
      <c r="Z365" s="571" t="s">
        <v>15</v>
      </c>
      <c r="AA365" s="557" t="s">
        <v>1856</v>
      </c>
      <c r="AB365" s="139">
        <f t="shared" si="77"/>
        <v>42964</v>
      </c>
      <c r="AC365" s="134">
        <f t="shared" si="80"/>
        <v>42948</v>
      </c>
      <c r="AD365" s="135" t="str">
        <f t="shared" si="81"/>
        <v>-</v>
      </c>
      <c r="AE365" s="136" t="str">
        <f t="shared" si="82"/>
        <v>-</v>
      </c>
      <c r="AF365" s="137" t="s">
        <v>4551</v>
      </c>
      <c r="AG365" s="140" t="str">
        <f t="shared" si="85"/>
        <v>1</v>
      </c>
      <c r="AH365" s="141" t="str">
        <f t="shared" si="86"/>
        <v>-</v>
      </c>
      <c r="AI365" s="211" t="s">
        <v>15</v>
      </c>
      <c r="AJ365" s="443" t="s">
        <v>4592</v>
      </c>
      <c r="AK365" s="478" t="str">
        <f t="shared" si="87"/>
        <v>-</v>
      </c>
      <c r="AL365" s="516" t="str">
        <f t="shared" si="88"/>
        <v>-</v>
      </c>
      <c r="AM365" s="432" t="str">
        <f>_xlfn.IFNA(VLOOKUP(O365,Dropdown!$B:$G,6,0),"-")</f>
        <v>PEZA</v>
      </c>
      <c r="AN365" s="433">
        <f>_xlfn.IFNA(VLOOKUP(O365,Dropdown!$B:$H,7,0),"-")</f>
        <v>0.12</v>
      </c>
      <c r="AO365" s="434" t="str">
        <f t="shared" si="89"/>
        <v>PHP</v>
      </c>
      <c r="AP365" s="435">
        <f t="shared" si="90"/>
        <v>4050</v>
      </c>
      <c r="AQ365" s="436">
        <f t="shared" si="91"/>
        <v>4536</v>
      </c>
      <c r="AR365" s="247"/>
      <c r="AS365" s="465" t="s">
        <v>15</v>
      </c>
      <c r="AT365" s="247"/>
      <c r="AU365" s="454" t="str">
        <f t="shared" si="83"/>
        <v>-</v>
      </c>
    </row>
    <row r="366" spans="1:47" s="30" customFormat="1">
      <c r="A366" s="556">
        <v>363</v>
      </c>
      <c r="B366" s="557" t="s">
        <v>773</v>
      </c>
      <c r="C366" s="558" t="str">
        <f t="shared" si="78"/>
        <v>2017</v>
      </c>
      <c r="D366" s="558" t="str">
        <f t="shared" si="79"/>
        <v>Jul</v>
      </c>
      <c r="E366" s="586">
        <v>42934</v>
      </c>
      <c r="F366" s="557">
        <v>101229</v>
      </c>
      <c r="G366" s="557" t="s">
        <v>807</v>
      </c>
      <c r="H366" s="557">
        <v>74041</v>
      </c>
      <c r="I366" s="557" t="s">
        <v>869</v>
      </c>
      <c r="J366" s="577" t="s">
        <v>15</v>
      </c>
      <c r="K366" s="578" t="str">
        <f t="shared" si="84"/>
        <v>#4707 BURRING PUNCH</v>
      </c>
      <c r="L366" s="578" t="s">
        <v>15</v>
      </c>
      <c r="M366" s="578" t="s">
        <v>849</v>
      </c>
      <c r="N366" s="579" t="s">
        <v>15</v>
      </c>
      <c r="O366" s="578" t="s">
        <v>31</v>
      </c>
      <c r="P366" s="557" t="s">
        <v>15</v>
      </c>
      <c r="Q366" s="557" t="s">
        <v>15</v>
      </c>
      <c r="R366" s="581" t="str">
        <f>IFERROR(VLOOKUP(CONCATENATE(D366,"'",C366),'Monthly Forex'!A:D,4,0),"-")</f>
        <v>-</v>
      </c>
      <c r="S366" s="587">
        <v>6500</v>
      </c>
      <c r="T366" s="582" t="s">
        <v>15</v>
      </c>
      <c r="U366" s="583" t="s">
        <v>47</v>
      </c>
      <c r="V366" s="589" t="s">
        <v>49</v>
      </c>
      <c r="W366" s="592" t="s">
        <v>15</v>
      </c>
      <c r="X366" s="569" t="s">
        <v>15</v>
      </c>
      <c r="Y366" s="570" t="s">
        <v>15</v>
      </c>
      <c r="Z366" s="571" t="s">
        <v>15</v>
      </c>
      <c r="AA366" s="557" t="s">
        <v>1856</v>
      </c>
      <c r="AB366" s="139">
        <f t="shared" si="77"/>
        <v>42964</v>
      </c>
      <c r="AC366" s="134">
        <f t="shared" si="80"/>
        <v>42948</v>
      </c>
      <c r="AD366" s="135" t="str">
        <f t="shared" si="81"/>
        <v>-</v>
      </c>
      <c r="AE366" s="136" t="str">
        <f t="shared" si="82"/>
        <v>-</v>
      </c>
      <c r="AF366" s="137" t="s">
        <v>4551</v>
      </c>
      <c r="AG366" s="140" t="str">
        <f t="shared" si="85"/>
        <v>1</v>
      </c>
      <c r="AH366" s="141" t="str">
        <f t="shared" si="86"/>
        <v>-</v>
      </c>
      <c r="AI366" s="211" t="s">
        <v>15</v>
      </c>
      <c r="AJ366" s="443" t="s">
        <v>4592</v>
      </c>
      <c r="AK366" s="478" t="str">
        <f t="shared" si="87"/>
        <v>-</v>
      </c>
      <c r="AL366" s="516" t="str">
        <f t="shared" si="88"/>
        <v>-</v>
      </c>
      <c r="AM366" s="432" t="str">
        <f>_xlfn.IFNA(VLOOKUP(O366,Dropdown!$B:$G,6,0),"-")</f>
        <v>PEZA</v>
      </c>
      <c r="AN366" s="433">
        <f>_xlfn.IFNA(VLOOKUP(O366,Dropdown!$B:$H,7,0),"-")</f>
        <v>0.12</v>
      </c>
      <c r="AO366" s="434" t="str">
        <f t="shared" si="89"/>
        <v>PHP</v>
      </c>
      <c r="AP366" s="435">
        <f t="shared" si="90"/>
        <v>6500</v>
      </c>
      <c r="AQ366" s="436">
        <f t="shared" si="91"/>
        <v>7280.0000000000009</v>
      </c>
      <c r="AR366" s="247"/>
      <c r="AS366" s="465" t="s">
        <v>15</v>
      </c>
      <c r="AT366" s="247"/>
      <c r="AU366" s="454" t="str">
        <f t="shared" si="83"/>
        <v>-</v>
      </c>
    </row>
    <row r="367" spans="1:47" s="30" customFormat="1">
      <c r="A367" s="556">
        <v>364</v>
      </c>
      <c r="B367" s="557" t="s">
        <v>773</v>
      </c>
      <c r="C367" s="558" t="str">
        <f t="shared" si="78"/>
        <v>2017</v>
      </c>
      <c r="D367" s="558" t="str">
        <f t="shared" si="79"/>
        <v>Jul</v>
      </c>
      <c r="E367" s="586">
        <v>42934</v>
      </c>
      <c r="F367" s="557">
        <v>101230</v>
      </c>
      <c r="G367" s="557">
        <v>33341</v>
      </c>
      <c r="H367" s="557">
        <v>74042</v>
      </c>
      <c r="I367" s="557" t="s">
        <v>870</v>
      </c>
      <c r="J367" s="577" t="s">
        <v>15</v>
      </c>
      <c r="K367" s="578" t="str">
        <f t="shared" si="84"/>
        <v>#4707 BURRING PUNCH</v>
      </c>
      <c r="L367" s="578" t="s">
        <v>15</v>
      </c>
      <c r="M367" s="578" t="s">
        <v>849</v>
      </c>
      <c r="N367" s="579" t="s">
        <v>15</v>
      </c>
      <c r="O367" s="578" t="s">
        <v>31</v>
      </c>
      <c r="P367" s="557" t="s">
        <v>15</v>
      </c>
      <c r="Q367" s="557" t="s">
        <v>15</v>
      </c>
      <c r="R367" s="581" t="str">
        <f>IFERROR(VLOOKUP(CONCATENATE(D367,"'",C367),'Monthly Forex'!A:D,4,0),"-")</f>
        <v>-</v>
      </c>
      <c r="S367" s="587">
        <v>5200</v>
      </c>
      <c r="T367" s="582" t="s">
        <v>15</v>
      </c>
      <c r="U367" s="583" t="s">
        <v>47</v>
      </c>
      <c r="V367" s="589" t="s">
        <v>49</v>
      </c>
      <c r="W367" s="592" t="s">
        <v>15</v>
      </c>
      <c r="X367" s="569" t="s">
        <v>15</v>
      </c>
      <c r="Y367" s="570" t="s">
        <v>15</v>
      </c>
      <c r="Z367" s="571" t="s">
        <v>15</v>
      </c>
      <c r="AA367" s="557" t="s">
        <v>1856</v>
      </c>
      <c r="AB367" s="139">
        <f t="shared" si="77"/>
        <v>42964</v>
      </c>
      <c r="AC367" s="134">
        <f t="shared" si="80"/>
        <v>42948</v>
      </c>
      <c r="AD367" s="135" t="str">
        <f t="shared" si="81"/>
        <v>-</v>
      </c>
      <c r="AE367" s="136" t="str">
        <f t="shared" si="82"/>
        <v>-</v>
      </c>
      <c r="AF367" s="137" t="s">
        <v>4551</v>
      </c>
      <c r="AG367" s="140" t="str">
        <f t="shared" si="85"/>
        <v>1</v>
      </c>
      <c r="AH367" s="141" t="str">
        <f t="shared" si="86"/>
        <v>-</v>
      </c>
      <c r="AI367" s="211" t="s">
        <v>15</v>
      </c>
      <c r="AJ367" s="443" t="s">
        <v>4592</v>
      </c>
      <c r="AK367" s="478" t="str">
        <f t="shared" si="87"/>
        <v>-</v>
      </c>
      <c r="AL367" s="516" t="str">
        <f t="shared" si="88"/>
        <v>-</v>
      </c>
      <c r="AM367" s="432" t="str">
        <f>_xlfn.IFNA(VLOOKUP(O367,Dropdown!$B:$G,6,0),"-")</f>
        <v>PEZA</v>
      </c>
      <c r="AN367" s="433">
        <f>_xlfn.IFNA(VLOOKUP(O367,Dropdown!$B:$H,7,0),"-")</f>
        <v>0.12</v>
      </c>
      <c r="AO367" s="434" t="str">
        <f t="shared" si="89"/>
        <v>PHP</v>
      </c>
      <c r="AP367" s="435">
        <f t="shared" si="90"/>
        <v>5200</v>
      </c>
      <c r="AQ367" s="436">
        <f t="shared" si="91"/>
        <v>5824.0000000000009</v>
      </c>
      <c r="AR367" s="247"/>
      <c r="AS367" s="465" t="s">
        <v>15</v>
      </c>
      <c r="AT367" s="247"/>
      <c r="AU367" s="454" t="str">
        <f t="shared" si="83"/>
        <v>-</v>
      </c>
    </row>
    <row r="368" spans="1:47" s="30" customFormat="1">
      <c r="A368" s="556">
        <v>365</v>
      </c>
      <c r="B368" s="557" t="s">
        <v>773</v>
      </c>
      <c r="C368" s="558" t="str">
        <f t="shared" si="78"/>
        <v>2017</v>
      </c>
      <c r="D368" s="558" t="str">
        <f t="shared" si="79"/>
        <v>Jul</v>
      </c>
      <c r="E368" s="586">
        <v>42934</v>
      </c>
      <c r="F368" s="557">
        <v>101231</v>
      </c>
      <c r="G368" s="557" t="s">
        <v>808</v>
      </c>
      <c r="H368" s="557">
        <v>74043</v>
      </c>
      <c r="I368" s="557" t="s">
        <v>870</v>
      </c>
      <c r="J368" s="577" t="s">
        <v>15</v>
      </c>
      <c r="K368" s="578" t="str">
        <f t="shared" si="84"/>
        <v>#4707 BURRING PUNCH</v>
      </c>
      <c r="L368" s="578" t="s">
        <v>15</v>
      </c>
      <c r="M368" s="578" t="s">
        <v>849</v>
      </c>
      <c r="N368" s="579" t="s">
        <v>15</v>
      </c>
      <c r="O368" s="578" t="s">
        <v>31</v>
      </c>
      <c r="P368" s="557" t="s">
        <v>15</v>
      </c>
      <c r="Q368" s="557" t="s">
        <v>15</v>
      </c>
      <c r="R368" s="581" t="str">
        <f>IFERROR(VLOOKUP(CONCATENATE(D368,"'",C368),'Monthly Forex'!A:D,4,0),"-")</f>
        <v>-</v>
      </c>
      <c r="S368" s="587">
        <v>1300</v>
      </c>
      <c r="T368" s="582" t="s">
        <v>15</v>
      </c>
      <c r="U368" s="583" t="s">
        <v>47</v>
      </c>
      <c r="V368" s="589" t="s">
        <v>49</v>
      </c>
      <c r="W368" s="592" t="s">
        <v>15</v>
      </c>
      <c r="X368" s="569" t="s">
        <v>15</v>
      </c>
      <c r="Y368" s="570" t="s">
        <v>15</v>
      </c>
      <c r="Z368" s="571" t="s">
        <v>15</v>
      </c>
      <c r="AA368" s="557" t="s">
        <v>1856</v>
      </c>
      <c r="AB368" s="139">
        <f t="shared" si="77"/>
        <v>42964</v>
      </c>
      <c r="AC368" s="134">
        <f t="shared" si="80"/>
        <v>42948</v>
      </c>
      <c r="AD368" s="135" t="str">
        <f t="shared" si="81"/>
        <v>-</v>
      </c>
      <c r="AE368" s="136" t="str">
        <f t="shared" si="82"/>
        <v>-</v>
      </c>
      <c r="AF368" s="137" t="s">
        <v>4551</v>
      </c>
      <c r="AG368" s="140" t="str">
        <f t="shared" si="85"/>
        <v>1</v>
      </c>
      <c r="AH368" s="141" t="str">
        <f t="shared" si="86"/>
        <v>-</v>
      </c>
      <c r="AI368" s="211" t="s">
        <v>15</v>
      </c>
      <c r="AJ368" s="443" t="s">
        <v>4592</v>
      </c>
      <c r="AK368" s="478" t="str">
        <f t="shared" si="87"/>
        <v>-</v>
      </c>
      <c r="AL368" s="516" t="str">
        <f t="shared" si="88"/>
        <v>-</v>
      </c>
      <c r="AM368" s="432" t="str">
        <f>_xlfn.IFNA(VLOOKUP(O368,Dropdown!$B:$G,6,0),"-")</f>
        <v>PEZA</v>
      </c>
      <c r="AN368" s="433">
        <f>_xlfn.IFNA(VLOOKUP(O368,Dropdown!$B:$H,7,0),"-")</f>
        <v>0.12</v>
      </c>
      <c r="AO368" s="434" t="str">
        <f t="shared" si="89"/>
        <v>PHP</v>
      </c>
      <c r="AP368" s="435">
        <f t="shared" si="90"/>
        <v>1300</v>
      </c>
      <c r="AQ368" s="436">
        <f t="shared" si="91"/>
        <v>1456.0000000000002</v>
      </c>
      <c r="AR368" s="247"/>
      <c r="AS368" s="465" t="s">
        <v>15</v>
      </c>
      <c r="AT368" s="247"/>
      <c r="AU368" s="454" t="str">
        <f t="shared" si="83"/>
        <v>-</v>
      </c>
    </row>
    <row r="369" spans="1:47" s="30" customFormat="1">
      <c r="A369" s="556">
        <v>366</v>
      </c>
      <c r="B369" s="557" t="s">
        <v>774</v>
      </c>
      <c r="C369" s="558" t="str">
        <f t="shared" si="78"/>
        <v>2017</v>
      </c>
      <c r="D369" s="558" t="str">
        <f t="shared" si="79"/>
        <v>Jul</v>
      </c>
      <c r="E369" s="586">
        <v>42934</v>
      </c>
      <c r="F369" s="557">
        <v>101229</v>
      </c>
      <c r="G369" s="557" t="s">
        <v>807</v>
      </c>
      <c r="H369" s="557">
        <v>74041</v>
      </c>
      <c r="I369" s="557" t="s">
        <v>870</v>
      </c>
      <c r="J369" s="577" t="s">
        <v>15</v>
      </c>
      <c r="K369" s="578" t="str">
        <f t="shared" si="84"/>
        <v>#4708 DIE PLATE 2</v>
      </c>
      <c r="L369" s="578" t="s">
        <v>15</v>
      </c>
      <c r="M369" s="578" t="s">
        <v>850</v>
      </c>
      <c r="N369" s="579" t="s">
        <v>15</v>
      </c>
      <c r="O369" s="578" t="s">
        <v>31</v>
      </c>
      <c r="P369" s="557" t="s">
        <v>15</v>
      </c>
      <c r="Q369" s="557" t="s">
        <v>15</v>
      </c>
      <c r="R369" s="581" t="str">
        <f>IFERROR(VLOOKUP(CONCATENATE(D369,"'",C369),'Monthly Forex'!A:D,4,0),"-")</f>
        <v>-</v>
      </c>
      <c r="S369" s="587">
        <v>20250</v>
      </c>
      <c r="T369" s="582" t="s">
        <v>15</v>
      </c>
      <c r="U369" s="583" t="s">
        <v>47</v>
      </c>
      <c r="V369" s="589" t="s">
        <v>49</v>
      </c>
      <c r="W369" s="592" t="s">
        <v>15</v>
      </c>
      <c r="X369" s="569" t="s">
        <v>15</v>
      </c>
      <c r="Y369" s="570" t="s">
        <v>15</v>
      </c>
      <c r="Z369" s="571" t="s">
        <v>15</v>
      </c>
      <c r="AA369" s="557" t="s">
        <v>1856</v>
      </c>
      <c r="AB369" s="139">
        <f t="shared" si="77"/>
        <v>42964</v>
      </c>
      <c r="AC369" s="134">
        <f t="shared" si="80"/>
        <v>42948</v>
      </c>
      <c r="AD369" s="135" t="str">
        <f t="shared" si="81"/>
        <v>-</v>
      </c>
      <c r="AE369" s="136" t="str">
        <f t="shared" si="82"/>
        <v>-</v>
      </c>
      <c r="AF369" s="137" t="s">
        <v>4551</v>
      </c>
      <c r="AG369" s="140" t="str">
        <f t="shared" si="85"/>
        <v>1</v>
      </c>
      <c r="AH369" s="141" t="str">
        <f t="shared" si="86"/>
        <v>-</v>
      </c>
      <c r="AI369" s="211" t="s">
        <v>15</v>
      </c>
      <c r="AJ369" s="443" t="s">
        <v>4592</v>
      </c>
      <c r="AK369" s="478" t="str">
        <f t="shared" si="87"/>
        <v>-</v>
      </c>
      <c r="AL369" s="516" t="str">
        <f t="shared" si="88"/>
        <v>-</v>
      </c>
      <c r="AM369" s="432" t="str">
        <f>_xlfn.IFNA(VLOOKUP(O369,Dropdown!$B:$G,6,0),"-")</f>
        <v>PEZA</v>
      </c>
      <c r="AN369" s="433">
        <f>_xlfn.IFNA(VLOOKUP(O369,Dropdown!$B:$H,7,0),"-")</f>
        <v>0.12</v>
      </c>
      <c r="AO369" s="434" t="str">
        <f t="shared" si="89"/>
        <v>PHP</v>
      </c>
      <c r="AP369" s="435">
        <f t="shared" si="90"/>
        <v>20250</v>
      </c>
      <c r="AQ369" s="436">
        <f t="shared" si="91"/>
        <v>22680.000000000004</v>
      </c>
      <c r="AR369" s="247"/>
      <c r="AS369" s="465" t="s">
        <v>15</v>
      </c>
      <c r="AT369" s="247"/>
      <c r="AU369" s="454" t="str">
        <f t="shared" si="83"/>
        <v>-</v>
      </c>
    </row>
    <row r="370" spans="1:47" s="30" customFormat="1">
      <c r="A370" s="556">
        <v>367</v>
      </c>
      <c r="B370" s="557" t="s">
        <v>774</v>
      </c>
      <c r="C370" s="558" t="str">
        <f t="shared" si="78"/>
        <v>2017</v>
      </c>
      <c r="D370" s="558" t="str">
        <f t="shared" si="79"/>
        <v>Jul</v>
      </c>
      <c r="E370" s="586">
        <v>42934</v>
      </c>
      <c r="F370" s="557">
        <v>101230</v>
      </c>
      <c r="G370" s="557">
        <v>33341</v>
      </c>
      <c r="H370" s="557">
        <v>74042</v>
      </c>
      <c r="I370" s="557" t="s">
        <v>870</v>
      </c>
      <c r="J370" s="577" t="s">
        <v>15</v>
      </c>
      <c r="K370" s="578" t="str">
        <f t="shared" si="84"/>
        <v>#4708 DIE PLATE 2</v>
      </c>
      <c r="L370" s="578" t="s">
        <v>15</v>
      </c>
      <c r="M370" s="578" t="s">
        <v>850</v>
      </c>
      <c r="N370" s="579" t="s">
        <v>15</v>
      </c>
      <c r="O370" s="578" t="s">
        <v>31</v>
      </c>
      <c r="P370" s="557" t="s">
        <v>15</v>
      </c>
      <c r="Q370" s="557" t="s">
        <v>15</v>
      </c>
      <c r="R370" s="581" t="str">
        <f>IFERROR(VLOOKUP(CONCATENATE(D370,"'",C370),'Monthly Forex'!A:D,4,0),"-")</f>
        <v>-</v>
      </c>
      <c r="S370" s="587">
        <v>16200</v>
      </c>
      <c r="T370" s="582" t="s">
        <v>15</v>
      </c>
      <c r="U370" s="583" t="s">
        <v>47</v>
      </c>
      <c r="V370" s="589" t="s">
        <v>49</v>
      </c>
      <c r="W370" s="592" t="s">
        <v>15</v>
      </c>
      <c r="X370" s="569" t="s">
        <v>15</v>
      </c>
      <c r="Y370" s="570" t="s">
        <v>15</v>
      </c>
      <c r="Z370" s="571" t="s">
        <v>15</v>
      </c>
      <c r="AA370" s="557" t="s">
        <v>1856</v>
      </c>
      <c r="AB370" s="139">
        <f t="shared" si="77"/>
        <v>42964</v>
      </c>
      <c r="AC370" s="134">
        <f t="shared" si="80"/>
        <v>42948</v>
      </c>
      <c r="AD370" s="135" t="str">
        <f t="shared" si="81"/>
        <v>-</v>
      </c>
      <c r="AE370" s="136" t="str">
        <f t="shared" si="82"/>
        <v>-</v>
      </c>
      <c r="AF370" s="137" t="s">
        <v>4551</v>
      </c>
      <c r="AG370" s="140" t="str">
        <f t="shared" si="85"/>
        <v>1</v>
      </c>
      <c r="AH370" s="141" t="str">
        <f t="shared" si="86"/>
        <v>-</v>
      </c>
      <c r="AI370" s="211" t="s">
        <v>15</v>
      </c>
      <c r="AJ370" s="443" t="s">
        <v>4592</v>
      </c>
      <c r="AK370" s="478" t="str">
        <f t="shared" si="87"/>
        <v>-</v>
      </c>
      <c r="AL370" s="516" t="str">
        <f t="shared" si="88"/>
        <v>-</v>
      </c>
      <c r="AM370" s="432" t="str">
        <f>_xlfn.IFNA(VLOOKUP(O370,Dropdown!$B:$G,6,0),"-")</f>
        <v>PEZA</v>
      </c>
      <c r="AN370" s="433">
        <f>_xlfn.IFNA(VLOOKUP(O370,Dropdown!$B:$H,7,0),"-")</f>
        <v>0.12</v>
      </c>
      <c r="AO370" s="434" t="str">
        <f t="shared" si="89"/>
        <v>PHP</v>
      </c>
      <c r="AP370" s="435">
        <f t="shared" si="90"/>
        <v>16200</v>
      </c>
      <c r="AQ370" s="436">
        <f t="shared" si="91"/>
        <v>18144</v>
      </c>
      <c r="AR370" s="247"/>
      <c r="AS370" s="465" t="s">
        <v>15</v>
      </c>
      <c r="AT370" s="247"/>
      <c r="AU370" s="454" t="str">
        <f t="shared" si="83"/>
        <v>-</v>
      </c>
    </row>
    <row r="371" spans="1:47" s="30" customFormat="1">
      <c r="A371" s="556">
        <v>368</v>
      </c>
      <c r="B371" s="557" t="s">
        <v>774</v>
      </c>
      <c r="C371" s="558" t="str">
        <f t="shared" si="78"/>
        <v>2017</v>
      </c>
      <c r="D371" s="558" t="str">
        <f t="shared" si="79"/>
        <v>Jul</v>
      </c>
      <c r="E371" s="586">
        <v>42934</v>
      </c>
      <c r="F371" s="557">
        <v>101231</v>
      </c>
      <c r="G371" s="557" t="s">
        <v>808</v>
      </c>
      <c r="H371" s="557">
        <v>74043</v>
      </c>
      <c r="I371" s="557" t="s">
        <v>870</v>
      </c>
      <c r="J371" s="577" t="s">
        <v>15</v>
      </c>
      <c r="K371" s="578" t="str">
        <f t="shared" si="84"/>
        <v>#4708 DIE PLATE 2</v>
      </c>
      <c r="L371" s="578" t="s">
        <v>15</v>
      </c>
      <c r="M371" s="578" t="s">
        <v>850</v>
      </c>
      <c r="N371" s="579" t="s">
        <v>15</v>
      </c>
      <c r="O371" s="578" t="s">
        <v>31</v>
      </c>
      <c r="P371" s="557" t="s">
        <v>15</v>
      </c>
      <c r="Q371" s="557" t="s">
        <v>15</v>
      </c>
      <c r="R371" s="581" t="str">
        <f>IFERROR(VLOOKUP(CONCATENATE(D371,"'",C371),'Monthly Forex'!A:D,4,0),"-")</f>
        <v>-</v>
      </c>
      <c r="S371" s="587">
        <v>4050</v>
      </c>
      <c r="T371" s="582" t="s">
        <v>15</v>
      </c>
      <c r="U371" s="583" t="s">
        <v>47</v>
      </c>
      <c r="V371" s="589" t="s">
        <v>49</v>
      </c>
      <c r="W371" s="592" t="s">
        <v>15</v>
      </c>
      <c r="X371" s="569" t="s">
        <v>15</v>
      </c>
      <c r="Y371" s="570" t="s">
        <v>15</v>
      </c>
      <c r="Z371" s="571" t="s">
        <v>15</v>
      </c>
      <c r="AA371" s="557" t="s">
        <v>1856</v>
      </c>
      <c r="AB371" s="139">
        <f t="shared" si="77"/>
        <v>42964</v>
      </c>
      <c r="AC371" s="134">
        <f t="shared" si="80"/>
        <v>42948</v>
      </c>
      <c r="AD371" s="135" t="str">
        <f t="shared" si="81"/>
        <v>-</v>
      </c>
      <c r="AE371" s="136" t="str">
        <f t="shared" si="82"/>
        <v>-</v>
      </c>
      <c r="AF371" s="137" t="s">
        <v>4551</v>
      </c>
      <c r="AG371" s="140" t="str">
        <f t="shared" si="85"/>
        <v>1</v>
      </c>
      <c r="AH371" s="141" t="str">
        <f t="shared" si="86"/>
        <v>-</v>
      </c>
      <c r="AI371" s="211" t="s">
        <v>15</v>
      </c>
      <c r="AJ371" s="443" t="s">
        <v>4592</v>
      </c>
      <c r="AK371" s="478" t="str">
        <f t="shared" si="87"/>
        <v>-</v>
      </c>
      <c r="AL371" s="516" t="str">
        <f t="shared" si="88"/>
        <v>-</v>
      </c>
      <c r="AM371" s="432" t="str">
        <f>_xlfn.IFNA(VLOOKUP(O371,Dropdown!$B:$G,6,0),"-")</f>
        <v>PEZA</v>
      </c>
      <c r="AN371" s="433">
        <f>_xlfn.IFNA(VLOOKUP(O371,Dropdown!$B:$H,7,0),"-")</f>
        <v>0.12</v>
      </c>
      <c r="AO371" s="434" t="str">
        <f t="shared" si="89"/>
        <v>PHP</v>
      </c>
      <c r="AP371" s="435">
        <f t="shared" si="90"/>
        <v>4050</v>
      </c>
      <c r="AQ371" s="436">
        <f t="shared" si="91"/>
        <v>4536</v>
      </c>
      <c r="AR371" s="247"/>
      <c r="AS371" s="465" t="s">
        <v>15</v>
      </c>
      <c r="AT371" s="247"/>
      <c r="AU371" s="454" t="str">
        <f t="shared" si="83"/>
        <v>-</v>
      </c>
    </row>
    <row r="372" spans="1:47" s="30" customFormat="1">
      <c r="A372" s="556">
        <v>369</v>
      </c>
      <c r="B372" s="557" t="s">
        <v>775</v>
      </c>
      <c r="C372" s="558" t="str">
        <f t="shared" si="78"/>
        <v>2017</v>
      </c>
      <c r="D372" s="558" t="str">
        <f t="shared" si="79"/>
        <v>Jul</v>
      </c>
      <c r="E372" s="586">
        <v>42934</v>
      </c>
      <c r="F372" s="557">
        <v>101238</v>
      </c>
      <c r="G372" s="557" t="s">
        <v>809</v>
      </c>
      <c r="H372" s="557">
        <v>74044</v>
      </c>
      <c r="I372" s="577" t="s">
        <v>15</v>
      </c>
      <c r="J372" s="577" t="s">
        <v>15</v>
      </c>
      <c r="K372" s="578" t="str">
        <f t="shared" si="84"/>
        <v>#61006 FORM PUNCH</v>
      </c>
      <c r="L372" s="578" t="s">
        <v>15</v>
      </c>
      <c r="M372" s="578" t="s">
        <v>851</v>
      </c>
      <c r="N372" s="579" t="s">
        <v>15</v>
      </c>
      <c r="O372" s="578" t="s">
        <v>31</v>
      </c>
      <c r="P372" s="557" t="s">
        <v>15</v>
      </c>
      <c r="Q372" s="557" t="s">
        <v>15</v>
      </c>
      <c r="R372" s="581" t="str">
        <f>IFERROR(VLOOKUP(CONCATENATE(D372,"'",C372),'Monthly Forex'!A:D,4,0),"-")</f>
        <v>-</v>
      </c>
      <c r="S372" s="587">
        <v>7750</v>
      </c>
      <c r="T372" s="582" t="s">
        <v>15</v>
      </c>
      <c r="U372" s="583" t="s">
        <v>47</v>
      </c>
      <c r="V372" s="589" t="s">
        <v>49</v>
      </c>
      <c r="W372" s="592" t="s">
        <v>15</v>
      </c>
      <c r="X372" s="569" t="s">
        <v>15</v>
      </c>
      <c r="Y372" s="570" t="s">
        <v>15</v>
      </c>
      <c r="Z372" s="571" t="s">
        <v>15</v>
      </c>
      <c r="AA372" s="557" t="s">
        <v>1856</v>
      </c>
      <c r="AB372" s="139">
        <f t="shared" si="77"/>
        <v>42964</v>
      </c>
      <c r="AC372" s="134">
        <f t="shared" si="80"/>
        <v>42948</v>
      </c>
      <c r="AD372" s="135" t="str">
        <f t="shared" si="81"/>
        <v>-</v>
      </c>
      <c r="AE372" s="136" t="str">
        <f t="shared" si="82"/>
        <v>-</v>
      </c>
      <c r="AF372" s="137" t="s">
        <v>4551</v>
      </c>
      <c r="AG372" s="140" t="str">
        <f t="shared" si="85"/>
        <v>1</v>
      </c>
      <c r="AH372" s="141" t="str">
        <f t="shared" si="86"/>
        <v>-</v>
      </c>
      <c r="AI372" s="211" t="s">
        <v>15</v>
      </c>
      <c r="AJ372" s="443" t="s">
        <v>4592</v>
      </c>
      <c r="AK372" s="478" t="str">
        <f t="shared" si="87"/>
        <v>-</v>
      </c>
      <c r="AL372" s="516" t="str">
        <f t="shared" si="88"/>
        <v>-</v>
      </c>
      <c r="AM372" s="432" t="str">
        <f>_xlfn.IFNA(VLOOKUP(O372,Dropdown!$B:$G,6,0),"-")</f>
        <v>PEZA</v>
      </c>
      <c r="AN372" s="433">
        <f>_xlfn.IFNA(VLOOKUP(O372,Dropdown!$B:$H,7,0),"-")</f>
        <v>0.12</v>
      </c>
      <c r="AO372" s="434" t="str">
        <f t="shared" si="89"/>
        <v>PHP</v>
      </c>
      <c r="AP372" s="435">
        <f t="shared" si="90"/>
        <v>7750</v>
      </c>
      <c r="AQ372" s="436">
        <f t="shared" si="91"/>
        <v>8680</v>
      </c>
      <c r="AR372" s="247"/>
      <c r="AS372" s="465" t="s">
        <v>15</v>
      </c>
      <c r="AT372" s="247"/>
      <c r="AU372" s="454" t="str">
        <f t="shared" si="83"/>
        <v>-</v>
      </c>
    </row>
    <row r="373" spans="1:47" s="30" customFormat="1">
      <c r="A373" s="556">
        <v>370</v>
      </c>
      <c r="B373" s="557" t="s">
        <v>775</v>
      </c>
      <c r="C373" s="558" t="str">
        <f t="shared" si="78"/>
        <v>2017</v>
      </c>
      <c r="D373" s="558" t="str">
        <f t="shared" si="79"/>
        <v>Jul</v>
      </c>
      <c r="E373" s="586">
        <v>42934</v>
      </c>
      <c r="F373" s="557">
        <v>101239</v>
      </c>
      <c r="G373" s="557" t="s">
        <v>810</v>
      </c>
      <c r="H373" s="557">
        <v>74046</v>
      </c>
      <c r="I373" s="577" t="s">
        <v>15</v>
      </c>
      <c r="J373" s="577" t="s">
        <v>15</v>
      </c>
      <c r="K373" s="578" t="str">
        <f t="shared" si="84"/>
        <v>#61006 FORM PUNCH</v>
      </c>
      <c r="L373" s="578" t="s">
        <v>15</v>
      </c>
      <c r="M373" s="578" t="s">
        <v>851</v>
      </c>
      <c r="N373" s="579" t="s">
        <v>15</v>
      </c>
      <c r="O373" s="578" t="s">
        <v>31</v>
      </c>
      <c r="P373" s="557" t="s">
        <v>15</v>
      </c>
      <c r="Q373" s="557" t="s">
        <v>15</v>
      </c>
      <c r="R373" s="581" t="str">
        <f>IFERROR(VLOOKUP(CONCATENATE(D373,"'",C373),'Monthly Forex'!A:D,4,0),"-")</f>
        <v>-</v>
      </c>
      <c r="S373" s="587">
        <v>6200</v>
      </c>
      <c r="T373" s="582" t="s">
        <v>15</v>
      </c>
      <c r="U373" s="583" t="s">
        <v>47</v>
      </c>
      <c r="V373" s="589" t="s">
        <v>49</v>
      </c>
      <c r="W373" s="592" t="s">
        <v>15</v>
      </c>
      <c r="X373" s="569" t="s">
        <v>15</v>
      </c>
      <c r="Y373" s="570" t="s">
        <v>15</v>
      </c>
      <c r="Z373" s="571" t="s">
        <v>15</v>
      </c>
      <c r="AA373" s="557" t="s">
        <v>1856</v>
      </c>
      <c r="AB373" s="139">
        <f t="shared" si="77"/>
        <v>42964</v>
      </c>
      <c r="AC373" s="134">
        <f t="shared" si="80"/>
        <v>42948</v>
      </c>
      <c r="AD373" s="135" t="str">
        <f t="shared" si="81"/>
        <v>-</v>
      </c>
      <c r="AE373" s="136" t="str">
        <f t="shared" si="82"/>
        <v>-</v>
      </c>
      <c r="AF373" s="137" t="s">
        <v>4551</v>
      </c>
      <c r="AG373" s="140" t="str">
        <f t="shared" si="85"/>
        <v>1</v>
      </c>
      <c r="AH373" s="141" t="str">
        <f t="shared" si="86"/>
        <v>-</v>
      </c>
      <c r="AI373" s="211" t="s">
        <v>15</v>
      </c>
      <c r="AJ373" s="443" t="s">
        <v>4592</v>
      </c>
      <c r="AK373" s="478" t="str">
        <f t="shared" si="87"/>
        <v>-</v>
      </c>
      <c r="AL373" s="516" t="str">
        <f t="shared" si="88"/>
        <v>-</v>
      </c>
      <c r="AM373" s="432" t="str">
        <f>_xlfn.IFNA(VLOOKUP(O373,Dropdown!$B:$G,6,0),"-")</f>
        <v>PEZA</v>
      </c>
      <c r="AN373" s="433">
        <f>_xlfn.IFNA(VLOOKUP(O373,Dropdown!$B:$H,7,0),"-")</f>
        <v>0.12</v>
      </c>
      <c r="AO373" s="434" t="str">
        <f t="shared" si="89"/>
        <v>PHP</v>
      </c>
      <c r="AP373" s="435">
        <f t="shared" si="90"/>
        <v>6200</v>
      </c>
      <c r="AQ373" s="436">
        <f t="shared" si="91"/>
        <v>6944.0000000000009</v>
      </c>
      <c r="AR373" s="247"/>
      <c r="AS373" s="465" t="s">
        <v>15</v>
      </c>
      <c r="AT373" s="247"/>
      <c r="AU373" s="454" t="str">
        <f t="shared" si="83"/>
        <v>-</v>
      </c>
    </row>
    <row r="374" spans="1:47" s="30" customFormat="1">
      <c r="A374" s="556">
        <v>371</v>
      </c>
      <c r="B374" s="557" t="s">
        <v>775</v>
      </c>
      <c r="C374" s="558" t="str">
        <f t="shared" si="78"/>
        <v>2017</v>
      </c>
      <c r="D374" s="558" t="str">
        <f t="shared" si="79"/>
        <v>Jul</v>
      </c>
      <c r="E374" s="586">
        <v>42934</v>
      </c>
      <c r="F374" s="557">
        <v>101240</v>
      </c>
      <c r="G374" s="557" t="s">
        <v>811</v>
      </c>
      <c r="H374" s="557">
        <v>74047</v>
      </c>
      <c r="I374" s="577" t="s">
        <v>15</v>
      </c>
      <c r="J374" s="577" t="s">
        <v>15</v>
      </c>
      <c r="K374" s="578" t="str">
        <f t="shared" si="84"/>
        <v>#61006 FORM PUNCH</v>
      </c>
      <c r="L374" s="578" t="s">
        <v>15</v>
      </c>
      <c r="M374" s="578" t="s">
        <v>851</v>
      </c>
      <c r="N374" s="579" t="s">
        <v>15</v>
      </c>
      <c r="O374" s="578" t="s">
        <v>31</v>
      </c>
      <c r="P374" s="557" t="s">
        <v>15</v>
      </c>
      <c r="Q374" s="557" t="s">
        <v>15</v>
      </c>
      <c r="R374" s="581" t="str">
        <f>IFERROR(VLOOKUP(CONCATENATE(D374,"'",C374),'Monthly Forex'!A:D,4,0),"-")</f>
        <v>-</v>
      </c>
      <c r="S374" s="587">
        <v>1550</v>
      </c>
      <c r="T374" s="582" t="s">
        <v>15</v>
      </c>
      <c r="U374" s="583" t="s">
        <v>47</v>
      </c>
      <c r="V374" s="589" t="s">
        <v>49</v>
      </c>
      <c r="W374" s="592" t="s">
        <v>15</v>
      </c>
      <c r="X374" s="569" t="s">
        <v>15</v>
      </c>
      <c r="Y374" s="570" t="s">
        <v>15</v>
      </c>
      <c r="Z374" s="571" t="s">
        <v>15</v>
      </c>
      <c r="AA374" s="557" t="s">
        <v>1856</v>
      </c>
      <c r="AB374" s="139">
        <f t="shared" si="77"/>
        <v>42964</v>
      </c>
      <c r="AC374" s="134">
        <f t="shared" si="80"/>
        <v>42948</v>
      </c>
      <c r="AD374" s="135" t="str">
        <f t="shared" si="81"/>
        <v>-</v>
      </c>
      <c r="AE374" s="136" t="str">
        <f t="shared" si="82"/>
        <v>-</v>
      </c>
      <c r="AF374" s="137" t="s">
        <v>4551</v>
      </c>
      <c r="AG374" s="140" t="str">
        <f t="shared" si="85"/>
        <v>1</v>
      </c>
      <c r="AH374" s="141" t="str">
        <f t="shared" si="86"/>
        <v>-</v>
      </c>
      <c r="AI374" s="211" t="s">
        <v>15</v>
      </c>
      <c r="AJ374" s="443" t="s">
        <v>4592</v>
      </c>
      <c r="AK374" s="478" t="str">
        <f t="shared" si="87"/>
        <v>-</v>
      </c>
      <c r="AL374" s="516" t="str">
        <f t="shared" si="88"/>
        <v>-</v>
      </c>
      <c r="AM374" s="432" t="str">
        <f>_xlfn.IFNA(VLOOKUP(O374,Dropdown!$B:$G,6,0),"-")</f>
        <v>PEZA</v>
      </c>
      <c r="AN374" s="433">
        <f>_xlfn.IFNA(VLOOKUP(O374,Dropdown!$B:$H,7,0),"-")</f>
        <v>0.12</v>
      </c>
      <c r="AO374" s="434" t="str">
        <f t="shared" si="89"/>
        <v>PHP</v>
      </c>
      <c r="AP374" s="435">
        <f t="shared" si="90"/>
        <v>1550</v>
      </c>
      <c r="AQ374" s="436">
        <f t="shared" si="91"/>
        <v>1736.0000000000002</v>
      </c>
      <c r="AR374" s="247"/>
      <c r="AS374" s="465" t="s">
        <v>15</v>
      </c>
      <c r="AT374" s="247"/>
      <c r="AU374" s="454" t="str">
        <f t="shared" si="83"/>
        <v>-</v>
      </c>
    </row>
    <row r="375" spans="1:47" s="30" customFormat="1">
      <c r="A375" s="556">
        <v>372</v>
      </c>
      <c r="B375" s="557" t="s">
        <v>776</v>
      </c>
      <c r="C375" s="558" t="str">
        <f t="shared" si="78"/>
        <v>2017</v>
      </c>
      <c r="D375" s="558" t="str">
        <f t="shared" si="79"/>
        <v>Jul</v>
      </c>
      <c r="E375" s="586">
        <v>42934</v>
      </c>
      <c r="F375" s="557">
        <v>101232</v>
      </c>
      <c r="G375" s="557" t="s">
        <v>812</v>
      </c>
      <c r="H375" s="557">
        <v>74055</v>
      </c>
      <c r="I375" s="577" t="s">
        <v>15</v>
      </c>
      <c r="J375" s="577" t="s">
        <v>15</v>
      </c>
      <c r="K375" s="578" t="str">
        <f t="shared" si="84"/>
        <v>#71106 DIE INSERT</v>
      </c>
      <c r="L375" s="578" t="s">
        <v>15</v>
      </c>
      <c r="M375" s="578" t="s">
        <v>852</v>
      </c>
      <c r="N375" s="579" t="s">
        <v>15</v>
      </c>
      <c r="O375" s="578" t="s">
        <v>31</v>
      </c>
      <c r="P375" s="557" t="s">
        <v>15</v>
      </c>
      <c r="Q375" s="557" t="s">
        <v>15</v>
      </c>
      <c r="R375" s="581" t="str">
        <f>IFERROR(VLOOKUP(CONCATENATE(D375,"'",C375),'Monthly Forex'!A:D,4,0),"-")</f>
        <v>-</v>
      </c>
      <c r="S375" s="587">
        <v>17750</v>
      </c>
      <c r="T375" s="582" t="s">
        <v>15</v>
      </c>
      <c r="U375" s="583" t="s">
        <v>47</v>
      </c>
      <c r="V375" s="589" t="s">
        <v>49</v>
      </c>
      <c r="W375" s="592" t="s">
        <v>15</v>
      </c>
      <c r="X375" s="569" t="s">
        <v>15</v>
      </c>
      <c r="Y375" s="570" t="s">
        <v>15</v>
      </c>
      <c r="Z375" s="571" t="s">
        <v>15</v>
      </c>
      <c r="AA375" s="557" t="s">
        <v>1856</v>
      </c>
      <c r="AB375" s="139">
        <f t="shared" ref="AB375:AB438" si="92">IF(V375="","",IF(V375="Cancelled","-",E375+30))</f>
        <v>42964</v>
      </c>
      <c r="AC375" s="134">
        <f t="shared" si="80"/>
        <v>42948</v>
      </c>
      <c r="AD375" s="135" t="str">
        <f t="shared" si="81"/>
        <v>-</v>
      </c>
      <c r="AE375" s="136" t="str">
        <f t="shared" si="82"/>
        <v>-</v>
      </c>
      <c r="AF375" s="137" t="s">
        <v>4551</v>
      </c>
      <c r="AG375" s="140" t="str">
        <f t="shared" si="85"/>
        <v>1</v>
      </c>
      <c r="AH375" s="141" t="str">
        <f t="shared" si="86"/>
        <v>-</v>
      </c>
      <c r="AI375" s="211" t="s">
        <v>15</v>
      </c>
      <c r="AJ375" s="443" t="s">
        <v>4592</v>
      </c>
      <c r="AK375" s="478" t="str">
        <f t="shared" si="87"/>
        <v>-</v>
      </c>
      <c r="AL375" s="516" t="str">
        <f t="shared" si="88"/>
        <v>-</v>
      </c>
      <c r="AM375" s="432" t="str">
        <f>_xlfn.IFNA(VLOOKUP(O375,Dropdown!$B:$G,6,0),"-")</f>
        <v>PEZA</v>
      </c>
      <c r="AN375" s="433">
        <f>_xlfn.IFNA(VLOOKUP(O375,Dropdown!$B:$H,7,0),"-")</f>
        <v>0.12</v>
      </c>
      <c r="AO375" s="434" t="str">
        <f t="shared" si="89"/>
        <v>PHP</v>
      </c>
      <c r="AP375" s="435">
        <f t="shared" si="90"/>
        <v>17750</v>
      </c>
      <c r="AQ375" s="436">
        <f t="shared" si="91"/>
        <v>19880.000000000004</v>
      </c>
      <c r="AR375" s="247"/>
      <c r="AS375" s="465" t="s">
        <v>15</v>
      </c>
      <c r="AT375" s="247"/>
      <c r="AU375" s="454" t="str">
        <f t="shared" si="83"/>
        <v>-</v>
      </c>
    </row>
    <row r="376" spans="1:47" s="30" customFormat="1">
      <c r="A376" s="556">
        <v>373</v>
      </c>
      <c r="B376" s="557" t="s">
        <v>776</v>
      </c>
      <c r="C376" s="558" t="str">
        <f t="shared" si="78"/>
        <v>2017</v>
      </c>
      <c r="D376" s="558" t="str">
        <f t="shared" si="79"/>
        <v>Jul</v>
      </c>
      <c r="E376" s="586">
        <v>42934</v>
      </c>
      <c r="F376" s="557">
        <v>101233</v>
      </c>
      <c r="G376" s="557">
        <v>33342</v>
      </c>
      <c r="H376" s="557">
        <v>74056</v>
      </c>
      <c r="I376" s="577" t="s">
        <v>15</v>
      </c>
      <c r="J376" s="577" t="s">
        <v>15</v>
      </c>
      <c r="K376" s="578" t="str">
        <f t="shared" si="84"/>
        <v>#71106 DIE INSERT</v>
      </c>
      <c r="L376" s="578" t="s">
        <v>15</v>
      </c>
      <c r="M376" s="578" t="s">
        <v>852</v>
      </c>
      <c r="N376" s="579" t="s">
        <v>15</v>
      </c>
      <c r="O376" s="578" t="s">
        <v>31</v>
      </c>
      <c r="P376" s="557" t="s">
        <v>15</v>
      </c>
      <c r="Q376" s="557" t="s">
        <v>15</v>
      </c>
      <c r="R376" s="581" t="str">
        <f>IFERROR(VLOOKUP(CONCATENATE(D376,"'",C376),'Monthly Forex'!A:D,4,0),"-")</f>
        <v>-</v>
      </c>
      <c r="S376" s="587">
        <v>14200</v>
      </c>
      <c r="T376" s="582" t="s">
        <v>15</v>
      </c>
      <c r="U376" s="583" t="s">
        <v>47</v>
      </c>
      <c r="V376" s="589" t="s">
        <v>49</v>
      </c>
      <c r="W376" s="592" t="s">
        <v>15</v>
      </c>
      <c r="X376" s="569" t="s">
        <v>15</v>
      </c>
      <c r="Y376" s="570" t="s">
        <v>15</v>
      </c>
      <c r="Z376" s="571" t="s">
        <v>15</v>
      </c>
      <c r="AA376" s="557" t="s">
        <v>1856</v>
      </c>
      <c r="AB376" s="139">
        <f t="shared" si="92"/>
        <v>42964</v>
      </c>
      <c r="AC376" s="134">
        <f t="shared" si="80"/>
        <v>42948</v>
      </c>
      <c r="AD376" s="135" t="str">
        <f t="shared" si="81"/>
        <v>-</v>
      </c>
      <c r="AE376" s="136" t="str">
        <f t="shared" si="82"/>
        <v>-</v>
      </c>
      <c r="AF376" s="137" t="s">
        <v>4551</v>
      </c>
      <c r="AG376" s="140" t="str">
        <f t="shared" si="85"/>
        <v>1</v>
      </c>
      <c r="AH376" s="141" t="str">
        <f t="shared" si="86"/>
        <v>-</v>
      </c>
      <c r="AI376" s="211" t="s">
        <v>15</v>
      </c>
      <c r="AJ376" s="443" t="s">
        <v>4592</v>
      </c>
      <c r="AK376" s="478" t="str">
        <f t="shared" si="87"/>
        <v>-</v>
      </c>
      <c r="AL376" s="516" t="str">
        <f t="shared" si="88"/>
        <v>-</v>
      </c>
      <c r="AM376" s="432" t="str">
        <f>_xlfn.IFNA(VLOOKUP(O376,Dropdown!$B:$G,6,0),"-")</f>
        <v>PEZA</v>
      </c>
      <c r="AN376" s="433">
        <f>_xlfn.IFNA(VLOOKUP(O376,Dropdown!$B:$H,7,0),"-")</f>
        <v>0.12</v>
      </c>
      <c r="AO376" s="434" t="str">
        <f t="shared" si="89"/>
        <v>PHP</v>
      </c>
      <c r="AP376" s="435">
        <f t="shared" si="90"/>
        <v>14200</v>
      </c>
      <c r="AQ376" s="436">
        <f t="shared" si="91"/>
        <v>15904.000000000002</v>
      </c>
      <c r="AR376" s="247"/>
      <c r="AS376" s="465" t="s">
        <v>15</v>
      </c>
      <c r="AT376" s="247"/>
      <c r="AU376" s="454" t="str">
        <f t="shared" si="83"/>
        <v>-</v>
      </c>
    </row>
    <row r="377" spans="1:47" s="30" customFormat="1">
      <c r="A377" s="556">
        <v>374</v>
      </c>
      <c r="B377" s="557" t="s">
        <v>776</v>
      </c>
      <c r="C377" s="558" t="str">
        <f t="shared" si="78"/>
        <v>2017</v>
      </c>
      <c r="D377" s="558" t="str">
        <f t="shared" si="79"/>
        <v>Jul</v>
      </c>
      <c r="E377" s="586">
        <v>42934</v>
      </c>
      <c r="F377" s="557">
        <v>101234</v>
      </c>
      <c r="G377" s="557" t="s">
        <v>813</v>
      </c>
      <c r="H377" s="557">
        <v>74058</v>
      </c>
      <c r="I377" s="577" t="s">
        <v>15</v>
      </c>
      <c r="J377" s="577" t="s">
        <v>15</v>
      </c>
      <c r="K377" s="578" t="str">
        <f t="shared" si="84"/>
        <v>#71106 DIE INSERT</v>
      </c>
      <c r="L377" s="578" t="s">
        <v>15</v>
      </c>
      <c r="M377" s="578" t="s">
        <v>852</v>
      </c>
      <c r="N377" s="579" t="s">
        <v>15</v>
      </c>
      <c r="O377" s="578" t="s">
        <v>31</v>
      </c>
      <c r="P377" s="557" t="s">
        <v>15</v>
      </c>
      <c r="Q377" s="557" t="s">
        <v>15</v>
      </c>
      <c r="R377" s="581" t="str">
        <f>IFERROR(VLOOKUP(CONCATENATE(D377,"'",C377),'Monthly Forex'!A:D,4,0),"-")</f>
        <v>-</v>
      </c>
      <c r="S377" s="587">
        <v>3550</v>
      </c>
      <c r="T377" s="582" t="s">
        <v>15</v>
      </c>
      <c r="U377" s="583" t="s">
        <v>47</v>
      </c>
      <c r="V377" s="589" t="s">
        <v>49</v>
      </c>
      <c r="W377" s="592" t="s">
        <v>15</v>
      </c>
      <c r="X377" s="569" t="s">
        <v>15</v>
      </c>
      <c r="Y377" s="570" t="s">
        <v>15</v>
      </c>
      <c r="Z377" s="571" t="s">
        <v>15</v>
      </c>
      <c r="AA377" s="557" t="s">
        <v>1856</v>
      </c>
      <c r="AB377" s="139">
        <f t="shared" si="92"/>
        <v>42964</v>
      </c>
      <c r="AC377" s="134">
        <f t="shared" si="80"/>
        <v>42948</v>
      </c>
      <c r="AD377" s="135" t="str">
        <f t="shared" si="81"/>
        <v>-</v>
      </c>
      <c r="AE377" s="136" t="str">
        <f t="shared" si="82"/>
        <v>-</v>
      </c>
      <c r="AF377" s="137" t="s">
        <v>4551</v>
      </c>
      <c r="AG377" s="140" t="str">
        <f t="shared" si="85"/>
        <v>1</v>
      </c>
      <c r="AH377" s="141" t="str">
        <f t="shared" si="86"/>
        <v>-</v>
      </c>
      <c r="AI377" s="211" t="s">
        <v>15</v>
      </c>
      <c r="AJ377" s="443" t="s">
        <v>4592</v>
      </c>
      <c r="AK377" s="478" t="str">
        <f t="shared" si="87"/>
        <v>-</v>
      </c>
      <c r="AL377" s="516" t="str">
        <f t="shared" si="88"/>
        <v>-</v>
      </c>
      <c r="AM377" s="432" t="str">
        <f>_xlfn.IFNA(VLOOKUP(O377,Dropdown!$B:$G,6,0),"-")</f>
        <v>PEZA</v>
      </c>
      <c r="AN377" s="433">
        <f>_xlfn.IFNA(VLOOKUP(O377,Dropdown!$B:$H,7,0),"-")</f>
        <v>0.12</v>
      </c>
      <c r="AO377" s="434" t="str">
        <f t="shared" si="89"/>
        <v>PHP</v>
      </c>
      <c r="AP377" s="435">
        <f t="shared" si="90"/>
        <v>3550</v>
      </c>
      <c r="AQ377" s="436">
        <f t="shared" si="91"/>
        <v>3976.0000000000005</v>
      </c>
      <c r="AR377" s="247"/>
      <c r="AS377" s="465" t="s">
        <v>15</v>
      </c>
      <c r="AT377" s="247"/>
      <c r="AU377" s="454" t="str">
        <f t="shared" si="83"/>
        <v>-</v>
      </c>
    </row>
    <row r="378" spans="1:47" s="30" customFormat="1">
      <c r="A378" s="556">
        <v>375</v>
      </c>
      <c r="B378" s="557" t="s">
        <v>777</v>
      </c>
      <c r="C378" s="558" t="str">
        <f t="shared" si="78"/>
        <v>2017</v>
      </c>
      <c r="D378" s="558" t="str">
        <f t="shared" si="79"/>
        <v>Jul</v>
      </c>
      <c r="E378" s="586">
        <v>42934</v>
      </c>
      <c r="F378" s="557">
        <v>101232</v>
      </c>
      <c r="G378" s="557" t="s">
        <v>812</v>
      </c>
      <c r="H378" s="557">
        <v>74055</v>
      </c>
      <c r="I378" s="577" t="s">
        <v>15</v>
      </c>
      <c r="J378" s="577" t="s">
        <v>15</v>
      </c>
      <c r="K378" s="578" t="str">
        <f t="shared" si="84"/>
        <v>#71105 FLATENNING PUNCH</v>
      </c>
      <c r="L378" s="578" t="s">
        <v>15</v>
      </c>
      <c r="M378" s="578" t="s">
        <v>853</v>
      </c>
      <c r="N378" s="579" t="s">
        <v>15</v>
      </c>
      <c r="O378" s="578" t="s">
        <v>31</v>
      </c>
      <c r="P378" s="557" t="s">
        <v>15</v>
      </c>
      <c r="Q378" s="557" t="s">
        <v>15</v>
      </c>
      <c r="R378" s="581" t="str">
        <f>IFERROR(VLOOKUP(CONCATENATE(D378,"'",C378),'Monthly Forex'!A:D,4,0),"-")</f>
        <v>-</v>
      </c>
      <c r="S378" s="587">
        <v>7750</v>
      </c>
      <c r="T378" s="582" t="s">
        <v>15</v>
      </c>
      <c r="U378" s="583" t="s">
        <v>47</v>
      </c>
      <c r="V378" s="589" t="s">
        <v>49</v>
      </c>
      <c r="W378" s="592" t="s">
        <v>15</v>
      </c>
      <c r="X378" s="569" t="s">
        <v>15</v>
      </c>
      <c r="Y378" s="570" t="s">
        <v>15</v>
      </c>
      <c r="Z378" s="571" t="s">
        <v>15</v>
      </c>
      <c r="AA378" s="557" t="s">
        <v>1856</v>
      </c>
      <c r="AB378" s="139">
        <f t="shared" si="92"/>
        <v>42964</v>
      </c>
      <c r="AC378" s="134">
        <f t="shared" si="80"/>
        <v>42948</v>
      </c>
      <c r="AD378" s="135" t="str">
        <f t="shared" si="81"/>
        <v>-</v>
      </c>
      <c r="AE378" s="136" t="str">
        <f t="shared" si="82"/>
        <v>-</v>
      </c>
      <c r="AF378" s="137" t="s">
        <v>4551</v>
      </c>
      <c r="AG378" s="140" t="str">
        <f t="shared" si="85"/>
        <v>1</v>
      </c>
      <c r="AH378" s="141" t="str">
        <f t="shared" si="86"/>
        <v>-</v>
      </c>
      <c r="AI378" s="211" t="s">
        <v>15</v>
      </c>
      <c r="AJ378" s="443" t="s">
        <v>4592</v>
      </c>
      <c r="AK378" s="478" t="str">
        <f t="shared" si="87"/>
        <v>-</v>
      </c>
      <c r="AL378" s="516" t="str">
        <f t="shared" si="88"/>
        <v>-</v>
      </c>
      <c r="AM378" s="432" t="str">
        <f>_xlfn.IFNA(VLOOKUP(O378,Dropdown!$B:$G,6,0),"-")</f>
        <v>PEZA</v>
      </c>
      <c r="AN378" s="433">
        <f>_xlfn.IFNA(VLOOKUP(O378,Dropdown!$B:$H,7,0),"-")</f>
        <v>0.12</v>
      </c>
      <c r="AO378" s="434" t="str">
        <f t="shared" si="89"/>
        <v>PHP</v>
      </c>
      <c r="AP378" s="435">
        <f t="shared" si="90"/>
        <v>7750</v>
      </c>
      <c r="AQ378" s="436">
        <f t="shared" si="91"/>
        <v>8680</v>
      </c>
      <c r="AR378" s="247"/>
      <c r="AS378" s="465" t="s">
        <v>15</v>
      </c>
      <c r="AT378" s="247"/>
      <c r="AU378" s="454" t="str">
        <f t="shared" si="83"/>
        <v>-</v>
      </c>
    </row>
    <row r="379" spans="1:47" s="30" customFormat="1">
      <c r="A379" s="556">
        <v>376</v>
      </c>
      <c r="B379" s="557" t="s">
        <v>777</v>
      </c>
      <c r="C379" s="558" t="str">
        <f t="shared" si="78"/>
        <v>2017</v>
      </c>
      <c r="D379" s="558" t="str">
        <f t="shared" si="79"/>
        <v>Jul</v>
      </c>
      <c r="E379" s="586">
        <v>42934</v>
      </c>
      <c r="F379" s="557">
        <v>101233</v>
      </c>
      <c r="G379" s="557">
        <v>33342</v>
      </c>
      <c r="H379" s="557">
        <v>74056</v>
      </c>
      <c r="I379" s="577" t="s">
        <v>15</v>
      </c>
      <c r="J379" s="577" t="s">
        <v>15</v>
      </c>
      <c r="K379" s="578" t="str">
        <f t="shared" si="84"/>
        <v>#71105 FLATENNING PUNCH</v>
      </c>
      <c r="L379" s="578" t="s">
        <v>15</v>
      </c>
      <c r="M379" s="578" t="s">
        <v>853</v>
      </c>
      <c r="N379" s="579" t="s">
        <v>15</v>
      </c>
      <c r="O379" s="578" t="s">
        <v>31</v>
      </c>
      <c r="P379" s="557" t="s">
        <v>15</v>
      </c>
      <c r="Q379" s="557" t="s">
        <v>15</v>
      </c>
      <c r="R379" s="581" t="str">
        <f>IFERROR(VLOOKUP(CONCATENATE(D379,"'",C379),'Monthly Forex'!A:D,4,0),"-")</f>
        <v>-</v>
      </c>
      <c r="S379" s="587">
        <v>6200</v>
      </c>
      <c r="T379" s="582" t="s">
        <v>15</v>
      </c>
      <c r="U379" s="583" t="s">
        <v>47</v>
      </c>
      <c r="V379" s="589" t="s">
        <v>49</v>
      </c>
      <c r="W379" s="592" t="s">
        <v>15</v>
      </c>
      <c r="X379" s="569" t="s">
        <v>15</v>
      </c>
      <c r="Y379" s="570" t="s">
        <v>15</v>
      </c>
      <c r="Z379" s="571" t="s">
        <v>15</v>
      </c>
      <c r="AA379" s="557" t="s">
        <v>1856</v>
      </c>
      <c r="AB379" s="139">
        <f t="shared" si="92"/>
        <v>42964</v>
      </c>
      <c r="AC379" s="134">
        <f t="shared" si="80"/>
        <v>42948</v>
      </c>
      <c r="AD379" s="135" t="str">
        <f t="shared" si="81"/>
        <v>-</v>
      </c>
      <c r="AE379" s="136" t="str">
        <f t="shared" si="82"/>
        <v>-</v>
      </c>
      <c r="AF379" s="137" t="s">
        <v>4551</v>
      </c>
      <c r="AG379" s="140" t="str">
        <f t="shared" si="85"/>
        <v>1</v>
      </c>
      <c r="AH379" s="141" t="str">
        <f t="shared" si="86"/>
        <v>-</v>
      </c>
      <c r="AI379" s="211" t="s">
        <v>15</v>
      </c>
      <c r="AJ379" s="443" t="s">
        <v>4592</v>
      </c>
      <c r="AK379" s="478" t="str">
        <f t="shared" si="87"/>
        <v>-</v>
      </c>
      <c r="AL379" s="516" t="str">
        <f t="shared" si="88"/>
        <v>-</v>
      </c>
      <c r="AM379" s="432" t="str">
        <f>_xlfn.IFNA(VLOOKUP(O379,Dropdown!$B:$G,6,0),"-")</f>
        <v>PEZA</v>
      </c>
      <c r="AN379" s="433">
        <f>_xlfn.IFNA(VLOOKUP(O379,Dropdown!$B:$H,7,0),"-")</f>
        <v>0.12</v>
      </c>
      <c r="AO379" s="434" t="str">
        <f t="shared" si="89"/>
        <v>PHP</v>
      </c>
      <c r="AP379" s="435">
        <f t="shared" si="90"/>
        <v>6200</v>
      </c>
      <c r="AQ379" s="436">
        <f t="shared" si="91"/>
        <v>6944.0000000000009</v>
      </c>
      <c r="AR379" s="247"/>
      <c r="AS379" s="465" t="s">
        <v>15</v>
      </c>
      <c r="AT379" s="247"/>
      <c r="AU379" s="454" t="str">
        <f t="shared" si="83"/>
        <v>-</v>
      </c>
    </row>
    <row r="380" spans="1:47" s="30" customFormat="1">
      <c r="A380" s="556">
        <v>377</v>
      </c>
      <c r="B380" s="557" t="s">
        <v>777</v>
      </c>
      <c r="C380" s="558" t="str">
        <f t="shared" si="78"/>
        <v>2017</v>
      </c>
      <c r="D380" s="558" t="str">
        <f t="shared" si="79"/>
        <v>Jul</v>
      </c>
      <c r="E380" s="586">
        <v>42934</v>
      </c>
      <c r="F380" s="557">
        <v>101234</v>
      </c>
      <c r="G380" s="557" t="s">
        <v>813</v>
      </c>
      <c r="H380" s="557">
        <v>74058</v>
      </c>
      <c r="I380" s="577" t="s">
        <v>15</v>
      </c>
      <c r="J380" s="577" t="s">
        <v>15</v>
      </c>
      <c r="K380" s="578" t="str">
        <f t="shared" si="84"/>
        <v>#71105 FLATENNING PUNCH</v>
      </c>
      <c r="L380" s="578" t="s">
        <v>15</v>
      </c>
      <c r="M380" s="578" t="s">
        <v>853</v>
      </c>
      <c r="N380" s="579" t="s">
        <v>15</v>
      </c>
      <c r="O380" s="578" t="s">
        <v>31</v>
      </c>
      <c r="P380" s="557" t="s">
        <v>15</v>
      </c>
      <c r="Q380" s="557" t="s">
        <v>15</v>
      </c>
      <c r="R380" s="581" t="str">
        <f>IFERROR(VLOOKUP(CONCATENATE(D380,"'",C380),'Monthly Forex'!A:D,4,0),"-")</f>
        <v>-</v>
      </c>
      <c r="S380" s="587">
        <v>1550</v>
      </c>
      <c r="T380" s="582" t="s">
        <v>15</v>
      </c>
      <c r="U380" s="583" t="s">
        <v>47</v>
      </c>
      <c r="V380" s="589" t="s">
        <v>49</v>
      </c>
      <c r="W380" s="592" t="s">
        <v>15</v>
      </c>
      <c r="X380" s="569" t="s">
        <v>15</v>
      </c>
      <c r="Y380" s="570" t="s">
        <v>15</v>
      </c>
      <c r="Z380" s="571" t="s">
        <v>15</v>
      </c>
      <c r="AA380" s="557" t="s">
        <v>1856</v>
      </c>
      <c r="AB380" s="139">
        <f t="shared" si="92"/>
        <v>42964</v>
      </c>
      <c r="AC380" s="134">
        <f t="shared" si="80"/>
        <v>42948</v>
      </c>
      <c r="AD380" s="135" t="str">
        <f t="shared" si="81"/>
        <v>-</v>
      </c>
      <c r="AE380" s="136" t="str">
        <f t="shared" si="82"/>
        <v>-</v>
      </c>
      <c r="AF380" s="137" t="s">
        <v>4551</v>
      </c>
      <c r="AG380" s="140" t="str">
        <f t="shared" si="85"/>
        <v>1</v>
      </c>
      <c r="AH380" s="141" t="str">
        <f t="shared" si="86"/>
        <v>-</v>
      </c>
      <c r="AI380" s="211" t="s">
        <v>15</v>
      </c>
      <c r="AJ380" s="443" t="s">
        <v>4592</v>
      </c>
      <c r="AK380" s="478" t="str">
        <f t="shared" si="87"/>
        <v>-</v>
      </c>
      <c r="AL380" s="516" t="str">
        <f t="shared" si="88"/>
        <v>-</v>
      </c>
      <c r="AM380" s="432" t="str">
        <f>_xlfn.IFNA(VLOOKUP(O380,Dropdown!$B:$G,6,0),"-")</f>
        <v>PEZA</v>
      </c>
      <c r="AN380" s="433">
        <f>_xlfn.IFNA(VLOOKUP(O380,Dropdown!$B:$H,7,0),"-")</f>
        <v>0.12</v>
      </c>
      <c r="AO380" s="434" t="str">
        <f t="shared" si="89"/>
        <v>PHP</v>
      </c>
      <c r="AP380" s="435">
        <f t="shared" si="90"/>
        <v>1550</v>
      </c>
      <c r="AQ380" s="436">
        <f t="shared" si="91"/>
        <v>1736.0000000000002</v>
      </c>
      <c r="AR380" s="247"/>
      <c r="AS380" s="465" t="s">
        <v>15</v>
      </c>
      <c r="AT380" s="247"/>
      <c r="AU380" s="454" t="str">
        <f t="shared" si="83"/>
        <v>-</v>
      </c>
    </row>
    <row r="381" spans="1:47" s="30" customFormat="1">
      <c r="A381" s="556">
        <v>378</v>
      </c>
      <c r="B381" s="557" t="s">
        <v>778</v>
      </c>
      <c r="C381" s="558" t="str">
        <f t="shared" si="78"/>
        <v>2017</v>
      </c>
      <c r="D381" s="558" t="str">
        <f t="shared" si="79"/>
        <v>Jul</v>
      </c>
      <c r="E381" s="586">
        <v>42934</v>
      </c>
      <c r="F381" s="557">
        <v>101232</v>
      </c>
      <c r="G381" s="557" t="s">
        <v>812</v>
      </c>
      <c r="H381" s="557">
        <v>74055</v>
      </c>
      <c r="I381" s="577" t="s">
        <v>15</v>
      </c>
      <c r="J381" s="577" t="s">
        <v>15</v>
      </c>
      <c r="K381" s="578" t="str">
        <f t="shared" si="84"/>
        <v>#71204 FLATENNING PUNCH</v>
      </c>
      <c r="L381" s="578" t="s">
        <v>15</v>
      </c>
      <c r="M381" s="578" t="s">
        <v>854</v>
      </c>
      <c r="N381" s="579" t="s">
        <v>15</v>
      </c>
      <c r="O381" s="578" t="s">
        <v>31</v>
      </c>
      <c r="P381" s="557" t="s">
        <v>15</v>
      </c>
      <c r="Q381" s="557" t="s">
        <v>15</v>
      </c>
      <c r="R381" s="581" t="str">
        <f>IFERROR(VLOOKUP(CONCATENATE(D381,"'",C381),'Monthly Forex'!A:D,4,0),"-")</f>
        <v>-</v>
      </c>
      <c r="S381" s="587">
        <v>7750</v>
      </c>
      <c r="T381" s="582" t="s">
        <v>15</v>
      </c>
      <c r="U381" s="583" t="s">
        <v>47</v>
      </c>
      <c r="V381" s="589" t="s">
        <v>49</v>
      </c>
      <c r="W381" s="592" t="s">
        <v>15</v>
      </c>
      <c r="X381" s="569" t="s">
        <v>15</v>
      </c>
      <c r="Y381" s="570" t="s">
        <v>15</v>
      </c>
      <c r="Z381" s="571" t="s">
        <v>15</v>
      </c>
      <c r="AA381" s="557" t="s">
        <v>1856</v>
      </c>
      <c r="AB381" s="139">
        <f t="shared" si="92"/>
        <v>42964</v>
      </c>
      <c r="AC381" s="134">
        <f t="shared" si="80"/>
        <v>42948</v>
      </c>
      <c r="AD381" s="135" t="str">
        <f t="shared" si="81"/>
        <v>-</v>
      </c>
      <c r="AE381" s="136" t="str">
        <f t="shared" si="82"/>
        <v>-</v>
      </c>
      <c r="AF381" s="137" t="s">
        <v>4551</v>
      </c>
      <c r="AG381" s="140" t="str">
        <f t="shared" si="85"/>
        <v>1</v>
      </c>
      <c r="AH381" s="141" t="str">
        <f t="shared" si="86"/>
        <v>-</v>
      </c>
      <c r="AI381" s="211" t="s">
        <v>15</v>
      </c>
      <c r="AJ381" s="443" t="s">
        <v>4592</v>
      </c>
      <c r="AK381" s="478" t="str">
        <f t="shared" si="87"/>
        <v>-</v>
      </c>
      <c r="AL381" s="516" t="str">
        <f t="shared" si="88"/>
        <v>-</v>
      </c>
      <c r="AM381" s="432" t="str">
        <f>_xlfn.IFNA(VLOOKUP(O381,Dropdown!$B:$G,6,0),"-")</f>
        <v>PEZA</v>
      </c>
      <c r="AN381" s="433">
        <f>_xlfn.IFNA(VLOOKUP(O381,Dropdown!$B:$H,7,0),"-")</f>
        <v>0.12</v>
      </c>
      <c r="AO381" s="434" t="str">
        <f t="shared" si="89"/>
        <v>PHP</v>
      </c>
      <c r="AP381" s="435">
        <f t="shared" si="90"/>
        <v>7750</v>
      </c>
      <c r="AQ381" s="436">
        <f t="shared" si="91"/>
        <v>8680</v>
      </c>
      <c r="AR381" s="247"/>
      <c r="AS381" s="465" t="s">
        <v>15</v>
      </c>
      <c r="AT381" s="247"/>
      <c r="AU381" s="454" t="str">
        <f t="shared" si="83"/>
        <v>-</v>
      </c>
    </row>
    <row r="382" spans="1:47" s="30" customFormat="1">
      <c r="A382" s="556">
        <v>379</v>
      </c>
      <c r="B382" s="557" t="s">
        <v>778</v>
      </c>
      <c r="C382" s="558" t="str">
        <f t="shared" si="78"/>
        <v>2017</v>
      </c>
      <c r="D382" s="558" t="str">
        <f t="shared" si="79"/>
        <v>Jul</v>
      </c>
      <c r="E382" s="586">
        <v>42934</v>
      </c>
      <c r="F382" s="557">
        <v>101233</v>
      </c>
      <c r="G382" s="557">
        <v>33342</v>
      </c>
      <c r="H382" s="557">
        <v>74056</v>
      </c>
      <c r="I382" s="577" t="s">
        <v>15</v>
      </c>
      <c r="J382" s="577" t="s">
        <v>15</v>
      </c>
      <c r="K382" s="578" t="str">
        <f t="shared" si="84"/>
        <v>#71204 FLATENNING PUNCH</v>
      </c>
      <c r="L382" s="578" t="s">
        <v>15</v>
      </c>
      <c r="M382" s="578" t="s">
        <v>854</v>
      </c>
      <c r="N382" s="579" t="s">
        <v>15</v>
      </c>
      <c r="O382" s="578" t="s">
        <v>31</v>
      </c>
      <c r="P382" s="557" t="s">
        <v>15</v>
      </c>
      <c r="Q382" s="557" t="s">
        <v>15</v>
      </c>
      <c r="R382" s="581" t="str">
        <f>IFERROR(VLOOKUP(CONCATENATE(D382,"'",C382),'Monthly Forex'!A:D,4,0),"-")</f>
        <v>-</v>
      </c>
      <c r="S382" s="587">
        <v>6200</v>
      </c>
      <c r="T382" s="582" t="s">
        <v>15</v>
      </c>
      <c r="U382" s="583" t="s">
        <v>47</v>
      </c>
      <c r="V382" s="589" t="s">
        <v>49</v>
      </c>
      <c r="W382" s="592" t="s">
        <v>15</v>
      </c>
      <c r="X382" s="569" t="s">
        <v>15</v>
      </c>
      <c r="Y382" s="570" t="s">
        <v>15</v>
      </c>
      <c r="Z382" s="571" t="s">
        <v>15</v>
      </c>
      <c r="AA382" s="557" t="s">
        <v>1856</v>
      </c>
      <c r="AB382" s="139">
        <f t="shared" si="92"/>
        <v>42964</v>
      </c>
      <c r="AC382" s="134">
        <f t="shared" si="80"/>
        <v>42948</v>
      </c>
      <c r="AD382" s="135" t="str">
        <f t="shared" si="81"/>
        <v>-</v>
      </c>
      <c r="AE382" s="136" t="str">
        <f t="shared" si="82"/>
        <v>-</v>
      </c>
      <c r="AF382" s="137" t="s">
        <v>4551</v>
      </c>
      <c r="AG382" s="140" t="str">
        <f t="shared" si="85"/>
        <v>1</v>
      </c>
      <c r="AH382" s="141" t="str">
        <f t="shared" si="86"/>
        <v>-</v>
      </c>
      <c r="AI382" s="211" t="s">
        <v>15</v>
      </c>
      <c r="AJ382" s="443" t="s">
        <v>4592</v>
      </c>
      <c r="AK382" s="478" t="str">
        <f t="shared" si="87"/>
        <v>-</v>
      </c>
      <c r="AL382" s="516" t="str">
        <f t="shared" si="88"/>
        <v>-</v>
      </c>
      <c r="AM382" s="432" t="str">
        <f>_xlfn.IFNA(VLOOKUP(O382,Dropdown!$B:$G,6,0),"-")</f>
        <v>PEZA</v>
      </c>
      <c r="AN382" s="433">
        <f>_xlfn.IFNA(VLOOKUP(O382,Dropdown!$B:$H,7,0),"-")</f>
        <v>0.12</v>
      </c>
      <c r="AO382" s="434" t="str">
        <f t="shared" si="89"/>
        <v>PHP</v>
      </c>
      <c r="AP382" s="435">
        <f t="shared" si="90"/>
        <v>6200</v>
      </c>
      <c r="AQ382" s="436">
        <f t="shared" si="91"/>
        <v>6944.0000000000009</v>
      </c>
      <c r="AR382" s="247"/>
      <c r="AS382" s="465" t="s">
        <v>15</v>
      </c>
      <c r="AT382" s="247"/>
      <c r="AU382" s="454" t="str">
        <f t="shared" si="83"/>
        <v>-</v>
      </c>
    </row>
    <row r="383" spans="1:47" s="30" customFormat="1">
      <c r="A383" s="556">
        <v>380</v>
      </c>
      <c r="B383" s="557" t="s">
        <v>778</v>
      </c>
      <c r="C383" s="558" t="str">
        <f t="shared" si="78"/>
        <v>2017</v>
      </c>
      <c r="D383" s="558" t="str">
        <f t="shared" si="79"/>
        <v>Jul</v>
      </c>
      <c r="E383" s="586">
        <v>42934</v>
      </c>
      <c r="F383" s="557">
        <v>101234</v>
      </c>
      <c r="G383" s="557" t="s">
        <v>813</v>
      </c>
      <c r="H383" s="557">
        <v>74058</v>
      </c>
      <c r="I383" s="577" t="s">
        <v>15</v>
      </c>
      <c r="J383" s="577" t="s">
        <v>15</v>
      </c>
      <c r="K383" s="578" t="str">
        <f t="shared" si="84"/>
        <v>#71204 FLATENNING PUNCH</v>
      </c>
      <c r="L383" s="578" t="s">
        <v>15</v>
      </c>
      <c r="M383" s="578" t="s">
        <v>854</v>
      </c>
      <c r="N383" s="579" t="s">
        <v>15</v>
      </c>
      <c r="O383" s="578" t="s">
        <v>31</v>
      </c>
      <c r="P383" s="557" t="s">
        <v>15</v>
      </c>
      <c r="Q383" s="557" t="s">
        <v>15</v>
      </c>
      <c r="R383" s="581" t="str">
        <f>IFERROR(VLOOKUP(CONCATENATE(D383,"'",C383),'Monthly Forex'!A:D,4,0),"-")</f>
        <v>-</v>
      </c>
      <c r="S383" s="587">
        <v>1550</v>
      </c>
      <c r="T383" s="582" t="s">
        <v>15</v>
      </c>
      <c r="U383" s="583" t="s">
        <v>47</v>
      </c>
      <c r="V383" s="589" t="s">
        <v>49</v>
      </c>
      <c r="W383" s="592" t="s">
        <v>15</v>
      </c>
      <c r="X383" s="569" t="s">
        <v>15</v>
      </c>
      <c r="Y383" s="570" t="s">
        <v>15</v>
      </c>
      <c r="Z383" s="571" t="s">
        <v>15</v>
      </c>
      <c r="AA383" s="557" t="s">
        <v>1856</v>
      </c>
      <c r="AB383" s="139">
        <f t="shared" si="92"/>
        <v>42964</v>
      </c>
      <c r="AC383" s="134">
        <f t="shared" si="80"/>
        <v>42948</v>
      </c>
      <c r="AD383" s="135" t="str">
        <f t="shared" si="81"/>
        <v>-</v>
      </c>
      <c r="AE383" s="136" t="str">
        <f t="shared" si="82"/>
        <v>-</v>
      </c>
      <c r="AF383" s="137" t="s">
        <v>4551</v>
      </c>
      <c r="AG383" s="140" t="str">
        <f t="shared" si="85"/>
        <v>1</v>
      </c>
      <c r="AH383" s="141" t="str">
        <f t="shared" si="86"/>
        <v>-</v>
      </c>
      <c r="AI383" s="211" t="s">
        <v>15</v>
      </c>
      <c r="AJ383" s="443" t="s">
        <v>4592</v>
      </c>
      <c r="AK383" s="478" t="str">
        <f t="shared" si="87"/>
        <v>-</v>
      </c>
      <c r="AL383" s="516" t="str">
        <f t="shared" si="88"/>
        <v>-</v>
      </c>
      <c r="AM383" s="432" t="str">
        <f>_xlfn.IFNA(VLOOKUP(O383,Dropdown!$B:$G,6,0),"-")</f>
        <v>PEZA</v>
      </c>
      <c r="AN383" s="433">
        <f>_xlfn.IFNA(VLOOKUP(O383,Dropdown!$B:$H,7,0),"-")</f>
        <v>0.12</v>
      </c>
      <c r="AO383" s="434" t="str">
        <f t="shared" si="89"/>
        <v>PHP</v>
      </c>
      <c r="AP383" s="435">
        <f t="shared" si="90"/>
        <v>1550</v>
      </c>
      <c r="AQ383" s="436">
        <f t="shared" si="91"/>
        <v>1736.0000000000002</v>
      </c>
      <c r="AR383" s="247"/>
      <c r="AS383" s="465" t="s">
        <v>15</v>
      </c>
      <c r="AT383" s="247"/>
      <c r="AU383" s="454" t="str">
        <f t="shared" si="83"/>
        <v>-</v>
      </c>
    </row>
    <row r="384" spans="1:47" s="30" customFormat="1">
      <c r="A384" s="556">
        <v>381</v>
      </c>
      <c r="B384" s="557" t="s">
        <v>779</v>
      </c>
      <c r="C384" s="558" t="str">
        <f t="shared" si="78"/>
        <v>2017</v>
      </c>
      <c r="D384" s="558" t="str">
        <f t="shared" si="79"/>
        <v>Jul</v>
      </c>
      <c r="E384" s="586">
        <v>42934</v>
      </c>
      <c r="F384" s="557">
        <v>101235</v>
      </c>
      <c r="G384" s="557" t="s">
        <v>814</v>
      </c>
      <c r="H384" s="557">
        <v>74060</v>
      </c>
      <c r="I384" s="577" t="s">
        <v>15</v>
      </c>
      <c r="J384" s="577" t="s">
        <v>15</v>
      </c>
      <c r="K384" s="578" t="str">
        <f t="shared" si="84"/>
        <v>#4605 CURL PUNCH</v>
      </c>
      <c r="L384" s="578" t="s">
        <v>15</v>
      </c>
      <c r="M384" s="578" t="s">
        <v>855</v>
      </c>
      <c r="N384" s="579" t="s">
        <v>15</v>
      </c>
      <c r="O384" s="578" t="s">
        <v>31</v>
      </c>
      <c r="P384" s="557" t="s">
        <v>15</v>
      </c>
      <c r="Q384" s="557" t="s">
        <v>15</v>
      </c>
      <c r="R384" s="581" t="str">
        <f>IFERROR(VLOOKUP(CONCATENATE(D384,"'",C384),'Monthly Forex'!A:D,4,0),"-")</f>
        <v>-</v>
      </c>
      <c r="S384" s="587">
        <v>22750</v>
      </c>
      <c r="T384" s="582" t="s">
        <v>15</v>
      </c>
      <c r="U384" s="583" t="s">
        <v>47</v>
      </c>
      <c r="V384" s="589" t="s">
        <v>49</v>
      </c>
      <c r="W384" s="592" t="s">
        <v>15</v>
      </c>
      <c r="X384" s="569" t="s">
        <v>15</v>
      </c>
      <c r="Y384" s="570" t="s">
        <v>15</v>
      </c>
      <c r="Z384" s="571" t="s">
        <v>15</v>
      </c>
      <c r="AA384" s="557" t="s">
        <v>1856</v>
      </c>
      <c r="AB384" s="139">
        <f t="shared" si="92"/>
        <v>42964</v>
      </c>
      <c r="AC384" s="134">
        <f t="shared" si="80"/>
        <v>42948</v>
      </c>
      <c r="AD384" s="135" t="str">
        <f t="shared" si="81"/>
        <v>-</v>
      </c>
      <c r="AE384" s="136" t="str">
        <f t="shared" si="82"/>
        <v>-</v>
      </c>
      <c r="AF384" s="137" t="s">
        <v>4551</v>
      </c>
      <c r="AG384" s="140" t="str">
        <f t="shared" si="85"/>
        <v>1</v>
      </c>
      <c r="AH384" s="141" t="str">
        <f t="shared" si="86"/>
        <v>-</v>
      </c>
      <c r="AI384" s="211" t="s">
        <v>15</v>
      </c>
      <c r="AJ384" s="443" t="s">
        <v>4592</v>
      </c>
      <c r="AK384" s="478" t="str">
        <f t="shared" si="87"/>
        <v>-</v>
      </c>
      <c r="AL384" s="516" t="str">
        <f t="shared" si="88"/>
        <v>-</v>
      </c>
      <c r="AM384" s="432" t="str">
        <f>_xlfn.IFNA(VLOOKUP(O384,Dropdown!$B:$G,6,0),"-")</f>
        <v>PEZA</v>
      </c>
      <c r="AN384" s="433">
        <f>_xlfn.IFNA(VLOOKUP(O384,Dropdown!$B:$H,7,0),"-")</f>
        <v>0.12</v>
      </c>
      <c r="AO384" s="434" t="str">
        <f t="shared" si="89"/>
        <v>PHP</v>
      </c>
      <c r="AP384" s="435">
        <f t="shared" si="90"/>
        <v>22750</v>
      </c>
      <c r="AQ384" s="436">
        <f t="shared" si="91"/>
        <v>25480.000000000004</v>
      </c>
      <c r="AR384" s="247"/>
      <c r="AS384" s="465" t="s">
        <v>15</v>
      </c>
      <c r="AT384" s="247"/>
      <c r="AU384" s="454" t="str">
        <f t="shared" si="83"/>
        <v>-</v>
      </c>
    </row>
    <row r="385" spans="1:47" s="30" customFormat="1">
      <c r="A385" s="556">
        <v>382</v>
      </c>
      <c r="B385" s="557" t="s">
        <v>779</v>
      </c>
      <c r="C385" s="558" t="str">
        <f t="shared" si="78"/>
        <v>2017</v>
      </c>
      <c r="D385" s="558" t="str">
        <f t="shared" si="79"/>
        <v>Jul</v>
      </c>
      <c r="E385" s="586">
        <v>42934</v>
      </c>
      <c r="F385" s="557">
        <v>101236</v>
      </c>
      <c r="G385" s="557">
        <v>33343</v>
      </c>
      <c r="H385" s="557">
        <v>74061</v>
      </c>
      <c r="I385" s="577" t="s">
        <v>15</v>
      </c>
      <c r="J385" s="577" t="s">
        <v>15</v>
      </c>
      <c r="K385" s="578" t="str">
        <f t="shared" si="84"/>
        <v>#4605 CURL PUNCH</v>
      </c>
      <c r="L385" s="578" t="s">
        <v>15</v>
      </c>
      <c r="M385" s="578" t="s">
        <v>855</v>
      </c>
      <c r="N385" s="579" t="s">
        <v>15</v>
      </c>
      <c r="O385" s="578" t="s">
        <v>31</v>
      </c>
      <c r="P385" s="557" t="s">
        <v>15</v>
      </c>
      <c r="Q385" s="557" t="s">
        <v>15</v>
      </c>
      <c r="R385" s="581" t="str">
        <f>IFERROR(VLOOKUP(CONCATENATE(D385,"'",C385),'Monthly Forex'!A:D,4,0),"-")</f>
        <v>-</v>
      </c>
      <c r="S385" s="587">
        <v>18200</v>
      </c>
      <c r="T385" s="582" t="s">
        <v>15</v>
      </c>
      <c r="U385" s="583" t="s">
        <v>47</v>
      </c>
      <c r="V385" s="589" t="s">
        <v>49</v>
      </c>
      <c r="W385" s="592" t="s">
        <v>15</v>
      </c>
      <c r="X385" s="569" t="s">
        <v>15</v>
      </c>
      <c r="Y385" s="570" t="s">
        <v>15</v>
      </c>
      <c r="Z385" s="571" t="s">
        <v>15</v>
      </c>
      <c r="AA385" s="557" t="s">
        <v>1856</v>
      </c>
      <c r="AB385" s="139">
        <f t="shared" si="92"/>
        <v>42964</v>
      </c>
      <c r="AC385" s="134">
        <f t="shared" si="80"/>
        <v>42948</v>
      </c>
      <c r="AD385" s="135" t="str">
        <f t="shared" si="81"/>
        <v>-</v>
      </c>
      <c r="AE385" s="136" t="str">
        <f t="shared" si="82"/>
        <v>-</v>
      </c>
      <c r="AF385" s="137" t="s">
        <v>4551</v>
      </c>
      <c r="AG385" s="140" t="str">
        <f t="shared" si="85"/>
        <v>1</v>
      </c>
      <c r="AH385" s="141" t="str">
        <f t="shared" si="86"/>
        <v>-</v>
      </c>
      <c r="AI385" s="211" t="s">
        <v>15</v>
      </c>
      <c r="AJ385" s="443" t="s">
        <v>4592</v>
      </c>
      <c r="AK385" s="478" t="str">
        <f t="shared" si="87"/>
        <v>-</v>
      </c>
      <c r="AL385" s="516" t="str">
        <f t="shared" si="88"/>
        <v>-</v>
      </c>
      <c r="AM385" s="432" t="str">
        <f>_xlfn.IFNA(VLOOKUP(O385,Dropdown!$B:$G,6,0),"-")</f>
        <v>PEZA</v>
      </c>
      <c r="AN385" s="433">
        <f>_xlfn.IFNA(VLOOKUP(O385,Dropdown!$B:$H,7,0),"-")</f>
        <v>0.12</v>
      </c>
      <c r="AO385" s="434" t="str">
        <f t="shared" si="89"/>
        <v>PHP</v>
      </c>
      <c r="AP385" s="435">
        <f t="shared" si="90"/>
        <v>18200</v>
      </c>
      <c r="AQ385" s="436">
        <f t="shared" si="91"/>
        <v>20384.000000000004</v>
      </c>
      <c r="AR385" s="247"/>
      <c r="AS385" s="465" t="s">
        <v>15</v>
      </c>
      <c r="AT385" s="247"/>
      <c r="AU385" s="454" t="str">
        <f t="shared" si="83"/>
        <v>-</v>
      </c>
    </row>
    <row r="386" spans="1:47" s="30" customFormat="1">
      <c r="A386" s="556">
        <v>383</v>
      </c>
      <c r="B386" s="557" t="s">
        <v>779</v>
      </c>
      <c r="C386" s="558" t="str">
        <f t="shared" si="78"/>
        <v>2017</v>
      </c>
      <c r="D386" s="558" t="str">
        <f t="shared" si="79"/>
        <v>Jul</v>
      </c>
      <c r="E386" s="586">
        <v>42934</v>
      </c>
      <c r="F386" s="557">
        <v>101237</v>
      </c>
      <c r="G386" s="557" t="s">
        <v>815</v>
      </c>
      <c r="H386" s="557">
        <v>74062</v>
      </c>
      <c r="I386" s="577" t="s">
        <v>15</v>
      </c>
      <c r="J386" s="577" t="s">
        <v>15</v>
      </c>
      <c r="K386" s="578" t="str">
        <f t="shared" si="84"/>
        <v>#4605 CURL PUNCH</v>
      </c>
      <c r="L386" s="578" t="s">
        <v>15</v>
      </c>
      <c r="M386" s="578" t="s">
        <v>855</v>
      </c>
      <c r="N386" s="579" t="s">
        <v>15</v>
      </c>
      <c r="O386" s="578" t="s">
        <v>31</v>
      </c>
      <c r="P386" s="557" t="s">
        <v>15</v>
      </c>
      <c r="Q386" s="557" t="s">
        <v>15</v>
      </c>
      <c r="R386" s="581" t="str">
        <f>IFERROR(VLOOKUP(CONCATENATE(D386,"'",C386),'Monthly Forex'!A:D,4,0),"-")</f>
        <v>-</v>
      </c>
      <c r="S386" s="587">
        <v>4550</v>
      </c>
      <c r="T386" s="582" t="s">
        <v>15</v>
      </c>
      <c r="U386" s="583" t="s">
        <v>47</v>
      </c>
      <c r="V386" s="589" t="s">
        <v>49</v>
      </c>
      <c r="W386" s="592" t="s">
        <v>15</v>
      </c>
      <c r="X386" s="569" t="s">
        <v>15</v>
      </c>
      <c r="Y386" s="570" t="s">
        <v>15</v>
      </c>
      <c r="Z386" s="571" t="s">
        <v>15</v>
      </c>
      <c r="AA386" s="557" t="s">
        <v>1856</v>
      </c>
      <c r="AB386" s="139">
        <f t="shared" si="92"/>
        <v>42964</v>
      </c>
      <c r="AC386" s="134">
        <f t="shared" si="80"/>
        <v>42948</v>
      </c>
      <c r="AD386" s="135" t="str">
        <f t="shared" si="81"/>
        <v>-</v>
      </c>
      <c r="AE386" s="136" t="str">
        <f t="shared" si="82"/>
        <v>-</v>
      </c>
      <c r="AF386" s="137" t="s">
        <v>4551</v>
      </c>
      <c r="AG386" s="140" t="str">
        <f t="shared" si="85"/>
        <v>1</v>
      </c>
      <c r="AH386" s="141" t="str">
        <f t="shared" si="86"/>
        <v>-</v>
      </c>
      <c r="AI386" s="211" t="s">
        <v>15</v>
      </c>
      <c r="AJ386" s="443" t="s">
        <v>4592</v>
      </c>
      <c r="AK386" s="478" t="str">
        <f t="shared" si="87"/>
        <v>-</v>
      </c>
      <c r="AL386" s="516" t="str">
        <f t="shared" si="88"/>
        <v>-</v>
      </c>
      <c r="AM386" s="432" t="str">
        <f>_xlfn.IFNA(VLOOKUP(O386,Dropdown!$B:$G,6,0),"-")</f>
        <v>PEZA</v>
      </c>
      <c r="AN386" s="433">
        <f>_xlfn.IFNA(VLOOKUP(O386,Dropdown!$B:$H,7,0),"-")</f>
        <v>0.12</v>
      </c>
      <c r="AO386" s="434" t="str">
        <f t="shared" si="89"/>
        <v>PHP</v>
      </c>
      <c r="AP386" s="435">
        <f t="shared" si="90"/>
        <v>4550</v>
      </c>
      <c r="AQ386" s="436">
        <f t="shared" si="91"/>
        <v>5096.0000000000009</v>
      </c>
      <c r="AR386" s="247"/>
      <c r="AS386" s="465" t="s">
        <v>15</v>
      </c>
      <c r="AT386" s="247"/>
      <c r="AU386" s="454" t="str">
        <f t="shared" si="83"/>
        <v>-</v>
      </c>
    </row>
    <row r="387" spans="1:47" s="30" customFormat="1">
      <c r="A387" s="556">
        <v>384</v>
      </c>
      <c r="B387" s="557" t="s">
        <v>780</v>
      </c>
      <c r="C387" s="558" t="str">
        <f t="shared" si="78"/>
        <v>2017</v>
      </c>
      <c r="D387" s="558" t="str">
        <f t="shared" si="79"/>
        <v>Jul</v>
      </c>
      <c r="E387" s="586">
        <v>42934</v>
      </c>
      <c r="F387" s="557">
        <v>101235</v>
      </c>
      <c r="G387" s="557" t="s">
        <v>814</v>
      </c>
      <c r="H387" s="557">
        <v>74060</v>
      </c>
      <c r="I387" s="577" t="s">
        <v>15</v>
      </c>
      <c r="J387" s="577" t="s">
        <v>15</v>
      </c>
      <c r="K387" s="578" t="str">
        <f t="shared" si="84"/>
        <v>#4705 CURL PUNCH</v>
      </c>
      <c r="L387" s="578" t="s">
        <v>15</v>
      </c>
      <c r="M387" s="578" t="s">
        <v>856</v>
      </c>
      <c r="N387" s="579" t="s">
        <v>15</v>
      </c>
      <c r="O387" s="578" t="s">
        <v>31</v>
      </c>
      <c r="P387" s="557" t="s">
        <v>15</v>
      </c>
      <c r="Q387" s="557" t="s">
        <v>15</v>
      </c>
      <c r="R387" s="581" t="str">
        <f>IFERROR(VLOOKUP(CONCATENATE(D387,"'",C387),'Monthly Forex'!A:D,4,0),"-")</f>
        <v>-</v>
      </c>
      <c r="S387" s="587">
        <v>17750</v>
      </c>
      <c r="T387" s="582" t="s">
        <v>15</v>
      </c>
      <c r="U387" s="583" t="s">
        <v>47</v>
      </c>
      <c r="V387" s="589" t="s">
        <v>49</v>
      </c>
      <c r="W387" s="592" t="s">
        <v>15</v>
      </c>
      <c r="X387" s="569" t="s">
        <v>15</v>
      </c>
      <c r="Y387" s="570" t="s">
        <v>15</v>
      </c>
      <c r="Z387" s="571" t="s">
        <v>15</v>
      </c>
      <c r="AA387" s="557" t="s">
        <v>1856</v>
      </c>
      <c r="AB387" s="139">
        <f t="shared" si="92"/>
        <v>42964</v>
      </c>
      <c r="AC387" s="134">
        <f t="shared" si="80"/>
        <v>42948</v>
      </c>
      <c r="AD387" s="135" t="str">
        <f t="shared" si="81"/>
        <v>-</v>
      </c>
      <c r="AE387" s="136" t="str">
        <f t="shared" si="82"/>
        <v>-</v>
      </c>
      <c r="AF387" s="137" t="s">
        <v>4551</v>
      </c>
      <c r="AG387" s="140" t="str">
        <f t="shared" si="85"/>
        <v>1</v>
      </c>
      <c r="AH387" s="141" t="str">
        <f t="shared" si="86"/>
        <v>-</v>
      </c>
      <c r="AI387" s="211" t="s">
        <v>15</v>
      </c>
      <c r="AJ387" s="443" t="s">
        <v>4592</v>
      </c>
      <c r="AK387" s="478" t="str">
        <f t="shared" si="87"/>
        <v>-</v>
      </c>
      <c r="AL387" s="516" t="str">
        <f t="shared" si="88"/>
        <v>-</v>
      </c>
      <c r="AM387" s="432" t="str">
        <f>_xlfn.IFNA(VLOOKUP(O387,Dropdown!$B:$G,6,0),"-")</f>
        <v>PEZA</v>
      </c>
      <c r="AN387" s="433">
        <f>_xlfn.IFNA(VLOOKUP(O387,Dropdown!$B:$H,7,0),"-")</f>
        <v>0.12</v>
      </c>
      <c r="AO387" s="434" t="str">
        <f t="shared" si="89"/>
        <v>PHP</v>
      </c>
      <c r="AP387" s="435">
        <f t="shared" si="90"/>
        <v>17750</v>
      </c>
      <c r="AQ387" s="436">
        <f t="shared" si="91"/>
        <v>19880.000000000004</v>
      </c>
      <c r="AR387" s="247"/>
      <c r="AS387" s="465" t="s">
        <v>15</v>
      </c>
      <c r="AT387" s="247"/>
      <c r="AU387" s="454" t="str">
        <f t="shared" si="83"/>
        <v>-</v>
      </c>
    </row>
    <row r="388" spans="1:47" s="30" customFormat="1">
      <c r="A388" s="556">
        <v>385</v>
      </c>
      <c r="B388" s="557" t="s">
        <v>780</v>
      </c>
      <c r="C388" s="558" t="str">
        <f t="shared" ref="C388:C451" si="93">TEXT(E388,"yyyy")</f>
        <v>2017</v>
      </c>
      <c r="D388" s="558" t="str">
        <f t="shared" ref="D388:D451" si="94">TEXT(E388,"mmm")</f>
        <v>Jul</v>
      </c>
      <c r="E388" s="586">
        <v>42934</v>
      </c>
      <c r="F388" s="557">
        <v>101236</v>
      </c>
      <c r="G388" s="557">
        <v>33343</v>
      </c>
      <c r="H388" s="557">
        <v>74061</v>
      </c>
      <c r="I388" s="577" t="s">
        <v>15</v>
      </c>
      <c r="J388" s="577" t="s">
        <v>15</v>
      </c>
      <c r="K388" s="578" t="str">
        <f t="shared" si="84"/>
        <v>#4705 CURL PUNCH</v>
      </c>
      <c r="L388" s="578" t="s">
        <v>15</v>
      </c>
      <c r="M388" s="578" t="s">
        <v>856</v>
      </c>
      <c r="N388" s="579" t="s">
        <v>15</v>
      </c>
      <c r="O388" s="578" t="s">
        <v>31</v>
      </c>
      <c r="P388" s="557" t="s">
        <v>15</v>
      </c>
      <c r="Q388" s="557" t="s">
        <v>15</v>
      </c>
      <c r="R388" s="581" t="str">
        <f>IFERROR(VLOOKUP(CONCATENATE(D388,"'",C388),'Monthly Forex'!A:D,4,0),"-")</f>
        <v>-</v>
      </c>
      <c r="S388" s="564" t="s">
        <v>15</v>
      </c>
      <c r="T388" s="582">
        <v>14200</v>
      </c>
      <c r="U388" s="583" t="s">
        <v>47</v>
      </c>
      <c r="V388" s="589" t="s">
        <v>49</v>
      </c>
      <c r="W388" s="592" t="s">
        <v>15</v>
      </c>
      <c r="X388" s="569" t="s">
        <v>15</v>
      </c>
      <c r="Y388" s="570" t="s">
        <v>15</v>
      </c>
      <c r="Z388" s="571" t="s">
        <v>15</v>
      </c>
      <c r="AA388" s="557" t="s">
        <v>1856</v>
      </c>
      <c r="AB388" s="139">
        <f t="shared" si="92"/>
        <v>42964</v>
      </c>
      <c r="AC388" s="134">
        <f t="shared" ref="AC388:AC451" si="95">IFERROR(IF(AB388="-","-",(AB388-DAY(AB388)+1)),"")</f>
        <v>42948</v>
      </c>
      <c r="AD388" s="135" t="str">
        <f t="shared" ref="AD388:AD451" si="96">IFERROR(IF(AF388="O","-",AB388+60),"-")</f>
        <v>-</v>
      </c>
      <c r="AE388" s="136" t="str">
        <f t="shared" ref="AE388:AE451" si="97">IFERROR(IF(AD388="-","-",(AD388-DAY(AD388)+1)),"")</f>
        <v>-</v>
      </c>
      <c r="AF388" s="137" t="s">
        <v>4551</v>
      </c>
      <c r="AG388" s="140" t="str">
        <f t="shared" si="85"/>
        <v>1</v>
      </c>
      <c r="AH388" s="141" t="str">
        <f t="shared" si="86"/>
        <v>-</v>
      </c>
      <c r="AI388" s="211" t="s">
        <v>15</v>
      </c>
      <c r="AJ388" s="443" t="s">
        <v>4592</v>
      </c>
      <c r="AK388" s="478" t="str">
        <f t="shared" si="87"/>
        <v>-</v>
      </c>
      <c r="AL388" s="516" t="str">
        <f t="shared" si="88"/>
        <v>-</v>
      </c>
      <c r="AM388" s="432" t="str">
        <f>_xlfn.IFNA(VLOOKUP(O388,Dropdown!$B:$G,6,0),"-")</f>
        <v>PEZA</v>
      </c>
      <c r="AN388" s="433">
        <f>_xlfn.IFNA(VLOOKUP(O388,Dropdown!$B:$H,7,0),"-")</f>
        <v>0.12</v>
      </c>
      <c r="AO388" s="434" t="str">
        <f t="shared" si="89"/>
        <v>USD</v>
      </c>
      <c r="AP388" s="435">
        <f t="shared" si="90"/>
        <v>14200</v>
      </c>
      <c r="AQ388" s="436">
        <f t="shared" si="91"/>
        <v>15904.000000000002</v>
      </c>
      <c r="AR388" s="247"/>
      <c r="AS388" s="465" t="s">
        <v>15</v>
      </c>
      <c r="AT388" s="247"/>
      <c r="AU388" s="454" t="str">
        <f t="shared" ref="AU388:AU451" si="98">IFERROR(IF(AJ388="Collected",AI388-E388," "),"-")</f>
        <v>-</v>
      </c>
    </row>
    <row r="389" spans="1:47" s="30" customFormat="1">
      <c r="A389" s="556">
        <v>386</v>
      </c>
      <c r="B389" s="557" t="s">
        <v>780</v>
      </c>
      <c r="C389" s="558" t="str">
        <f t="shared" si="93"/>
        <v>2017</v>
      </c>
      <c r="D389" s="558" t="str">
        <f t="shared" si="94"/>
        <v>Jul</v>
      </c>
      <c r="E389" s="586">
        <v>42934</v>
      </c>
      <c r="F389" s="557">
        <v>101237</v>
      </c>
      <c r="G389" s="557" t="s">
        <v>815</v>
      </c>
      <c r="H389" s="557">
        <v>74062</v>
      </c>
      <c r="I389" s="577" t="s">
        <v>15</v>
      </c>
      <c r="J389" s="577" t="s">
        <v>15</v>
      </c>
      <c r="K389" s="578" t="str">
        <f t="shared" ref="K389:K452" si="99">IF(L389="-",M389,CONCATENATE(L389," | ",M389))</f>
        <v>#4705 CURL PUNCH</v>
      </c>
      <c r="L389" s="578" t="s">
        <v>15</v>
      </c>
      <c r="M389" s="578" t="s">
        <v>856</v>
      </c>
      <c r="N389" s="579" t="s">
        <v>15</v>
      </c>
      <c r="O389" s="578" t="s">
        <v>31</v>
      </c>
      <c r="P389" s="557" t="s">
        <v>15</v>
      </c>
      <c r="Q389" s="557" t="s">
        <v>15</v>
      </c>
      <c r="R389" s="581" t="str">
        <f>IFERROR(VLOOKUP(CONCATENATE(D389,"'",C389),'Monthly Forex'!A:D,4,0),"-")</f>
        <v>-</v>
      </c>
      <c r="S389" s="564" t="s">
        <v>15</v>
      </c>
      <c r="T389" s="582">
        <v>3550</v>
      </c>
      <c r="U389" s="583" t="s">
        <v>47</v>
      </c>
      <c r="V389" s="589" t="s">
        <v>49</v>
      </c>
      <c r="W389" s="592" t="s">
        <v>15</v>
      </c>
      <c r="X389" s="569" t="s">
        <v>15</v>
      </c>
      <c r="Y389" s="570" t="s">
        <v>15</v>
      </c>
      <c r="Z389" s="571" t="s">
        <v>15</v>
      </c>
      <c r="AA389" s="557" t="s">
        <v>1856</v>
      </c>
      <c r="AB389" s="139">
        <f t="shared" si="92"/>
        <v>42964</v>
      </c>
      <c r="AC389" s="134">
        <f t="shared" si="95"/>
        <v>42948</v>
      </c>
      <c r="AD389" s="135" t="str">
        <f t="shared" si="96"/>
        <v>-</v>
      </c>
      <c r="AE389" s="136" t="str">
        <f t="shared" si="97"/>
        <v>-</v>
      </c>
      <c r="AF389" s="137" t="s">
        <v>4551</v>
      </c>
      <c r="AG389" s="140" t="str">
        <f t="shared" ref="AG389:AG452" si="100">IF(F389=F388,"-","1")</f>
        <v>1</v>
      </c>
      <c r="AH389" s="141" t="str">
        <f t="shared" ref="AH389:AH452" si="101">IFERROR(IF(AF389="-","-",IF(AF389="O","-",$AK$1-E389)),"-")</f>
        <v>-</v>
      </c>
      <c r="AI389" s="211" t="s">
        <v>15</v>
      </c>
      <c r="AJ389" s="443" t="s">
        <v>4592</v>
      </c>
      <c r="AK389" s="478" t="str">
        <f t="shared" ref="AK389:AK452" si="102">IFERROR(IF(AF389="O",$AB389-$AI389,""),"-")</f>
        <v>-</v>
      </c>
      <c r="AL389" s="516" t="str">
        <f t="shared" ref="AL389:AL452" si="103">IFERROR(AI389-DAY(AI389)+1,"-")</f>
        <v>-</v>
      </c>
      <c r="AM389" s="432" t="str">
        <f>_xlfn.IFNA(VLOOKUP(O389,Dropdown!$B:$G,6,0),"-")</f>
        <v>PEZA</v>
      </c>
      <c r="AN389" s="433">
        <f>_xlfn.IFNA(VLOOKUP(O389,Dropdown!$B:$H,7,0),"-")</f>
        <v>0.12</v>
      </c>
      <c r="AO389" s="434" t="str">
        <f t="shared" ref="AO389:AO452" si="104">_xlfn.IFNA(IF(S389="-","USD","PHP"),"-")</f>
        <v>USD</v>
      </c>
      <c r="AP389" s="435">
        <f t="shared" ref="AP389:AP452" si="105">IF(AO389="USD",T389,S389)</f>
        <v>3550</v>
      </c>
      <c r="AQ389" s="436">
        <f t="shared" ref="AQ389:AQ452" si="106">IFERROR(IF(AN389="-",AP389,AP389*1.12),"-")</f>
        <v>3976.0000000000005</v>
      </c>
      <c r="AR389" s="247"/>
      <c r="AS389" s="465" t="s">
        <v>15</v>
      </c>
      <c r="AT389" s="247"/>
      <c r="AU389" s="454" t="str">
        <f t="shared" si="98"/>
        <v>-</v>
      </c>
    </row>
    <row r="390" spans="1:47" s="30" customFormat="1">
      <c r="A390" s="556">
        <v>387</v>
      </c>
      <c r="B390" s="557" t="s">
        <v>783</v>
      </c>
      <c r="C390" s="558" t="str">
        <f t="shared" si="93"/>
        <v>2017</v>
      </c>
      <c r="D390" s="558" t="str">
        <f t="shared" si="94"/>
        <v>Jul</v>
      </c>
      <c r="E390" s="586">
        <v>42937</v>
      </c>
      <c r="F390" s="557">
        <v>101242</v>
      </c>
      <c r="G390" s="557">
        <v>33345</v>
      </c>
      <c r="H390" s="557">
        <v>74158</v>
      </c>
      <c r="I390" s="577" t="s">
        <v>15</v>
      </c>
      <c r="J390" s="577" t="s">
        <v>15</v>
      </c>
      <c r="K390" s="578" t="str">
        <f t="shared" si="99"/>
        <v>01E6 Z LOWER COUPLE NEW</v>
      </c>
      <c r="L390" s="578" t="s">
        <v>15</v>
      </c>
      <c r="M390" s="578" t="s">
        <v>859</v>
      </c>
      <c r="N390" s="579" t="s">
        <v>15</v>
      </c>
      <c r="O390" s="578" t="s">
        <v>32</v>
      </c>
      <c r="P390" s="557" t="s">
        <v>15</v>
      </c>
      <c r="Q390" s="557" t="s">
        <v>15</v>
      </c>
      <c r="R390" s="581" t="str">
        <f>IFERROR(VLOOKUP(CONCATENATE(D390,"'",C390),'Monthly Forex'!A:D,4,0),"-")</f>
        <v>-</v>
      </c>
      <c r="S390" s="587">
        <v>268000</v>
      </c>
      <c r="T390" s="582" t="s">
        <v>15</v>
      </c>
      <c r="U390" s="583" t="s">
        <v>47</v>
      </c>
      <c r="V390" s="589" t="s">
        <v>49</v>
      </c>
      <c r="W390" s="592" t="s">
        <v>15</v>
      </c>
      <c r="X390" s="569" t="s">
        <v>4601</v>
      </c>
      <c r="Y390" s="570" t="s">
        <v>15</v>
      </c>
      <c r="Z390" s="571" t="s">
        <v>15</v>
      </c>
      <c r="AA390" s="557" t="s">
        <v>1856</v>
      </c>
      <c r="AB390" s="139">
        <f t="shared" si="92"/>
        <v>42967</v>
      </c>
      <c r="AC390" s="134">
        <f t="shared" si="95"/>
        <v>42948</v>
      </c>
      <c r="AD390" s="135" t="str">
        <f t="shared" si="96"/>
        <v>-</v>
      </c>
      <c r="AE390" s="136" t="str">
        <f t="shared" si="97"/>
        <v>-</v>
      </c>
      <c r="AF390" s="137" t="s">
        <v>4551</v>
      </c>
      <c r="AG390" s="140" t="str">
        <f t="shared" si="100"/>
        <v>1</v>
      </c>
      <c r="AH390" s="141" t="str">
        <f t="shared" si="101"/>
        <v>-</v>
      </c>
      <c r="AI390" s="211" t="s">
        <v>15</v>
      </c>
      <c r="AJ390" s="443" t="s">
        <v>4592</v>
      </c>
      <c r="AK390" s="478" t="str">
        <f t="shared" si="102"/>
        <v>-</v>
      </c>
      <c r="AL390" s="516" t="str">
        <f t="shared" si="103"/>
        <v>-</v>
      </c>
      <c r="AM390" s="432" t="str">
        <f>_xlfn.IFNA(VLOOKUP(O390,Dropdown!$B:$G,6,0),"-")</f>
        <v>PEZA</v>
      </c>
      <c r="AN390" s="433">
        <f>_xlfn.IFNA(VLOOKUP(O390,Dropdown!$B:$H,7,0),"-")</f>
        <v>0.12</v>
      </c>
      <c r="AO390" s="434" t="str">
        <f t="shared" si="104"/>
        <v>PHP</v>
      </c>
      <c r="AP390" s="435">
        <f t="shared" si="105"/>
        <v>268000</v>
      </c>
      <c r="AQ390" s="436">
        <f t="shared" si="106"/>
        <v>300160</v>
      </c>
      <c r="AR390" s="247"/>
      <c r="AS390" s="465" t="s">
        <v>15</v>
      </c>
      <c r="AT390" s="247"/>
      <c r="AU390" s="454" t="str">
        <f t="shared" si="98"/>
        <v>-</v>
      </c>
    </row>
    <row r="391" spans="1:47" s="30" customFormat="1">
      <c r="A391" s="556">
        <v>388</v>
      </c>
      <c r="B391" s="557" t="s">
        <v>781</v>
      </c>
      <c r="C391" s="558" t="str">
        <f t="shared" si="93"/>
        <v>2017</v>
      </c>
      <c r="D391" s="558" t="str">
        <f t="shared" si="94"/>
        <v>Jul</v>
      </c>
      <c r="E391" s="586">
        <v>42937</v>
      </c>
      <c r="F391" s="557">
        <v>101241</v>
      </c>
      <c r="G391" s="557">
        <v>33344</v>
      </c>
      <c r="H391" s="557">
        <v>74157</v>
      </c>
      <c r="I391" s="577" t="s">
        <v>15</v>
      </c>
      <c r="J391" s="577" t="s">
        <v>15</v>
      </c>
      <c r="K391" s="578" t="str">
        <f t="shared" si="99"/>
        <v>REPAIR#1123MARKING PUNCH</v>
      </c>
      <c r="L391" s="578" t="s">
        <v>15</v>
      </c>
      <c r="M391" s="578" t="s">
        <v>857</v>
      </c>
      <c r="N391" s="579" t="s">
        <v>15</v>
      </c>
      <c r="O391" s="578" t="s">
        <v>31</v>
      </c>
      <c r="P391" s="557" t="s">
        <v>15</v>
      </c>
      <c r="Q391" s="557" t="s">
        <v>15</v>
      </c>
      <c r="R391" s="581" t="str">
        <f>IFERROR(VLOOKUP(CONCATENATE(D391,"'",C391),'Monthly Forex'!A:D,4,0),"-")</f>
        <v>-</v>
      </c>
      <c r="S391" s="587">
        <v>12500</v>
      </c>
      <c r="T391" s="582" t="s">
        <v>15</v>
      </c>
      <c r="U391" s="583" t="s">
        <v>47</v>
      </c>
      <c r="V391" s="589" t="s">
        <v>49</v>
      </c>
      <c r="W391" s="592" t="s">
        <v>15</v>
      </c>
      <c r="X391" s="569" t="s">
        <v>15</v>
      </c>
      <c r="Y391" s="570" t="s">
        <v>15</v>
      </c>
      <c r="Z391" s="571" t="s">
        <v>15</v>
      </c>
      <c r="AA391" s="557" t="s">
        <v>1856</v>
      </c>
      <c r="AB391" s="139">
        <f t="shared" si="92"/>
        <v>42967</v>
      </c>
      <c r="AC391" s="134">
        <f t="shared" si="95"/>
        <v>42948</v>
      </c>
      <c r="AD391" s="135" t="str">
        <f t="shared" si="96"/>
        <v>-</v>
      </c>
      <c r="AE391" s="136" t="str">
        <f t="shared" si="97"/>
        <v>-</v>
      </c>
      <c r="AF391" s="137" t="s">
        <v>4551</v>
      </c>
      <c r="AG391" s="140" t="str">
        <f t="shared" si="100"/>
        <v>1</v>
      </c>
      <c r="AH391" s="141" t="str">
        <f t="shared" si="101"/>
        <v>-</v>
      </c>
      <c r="AI391" s="211" t="s">
        <v>15</v>
      </c>
      <c r="AJ391" s="443" t="s">
        <v>4592</v>
      </c>
      <c r="AK391" s="478" t="str">
        <f t="shared" si="102"/>
        <v>-</v>
      </c>
      <c r="AL391" s="516" t="str">
        <f t="shared" si="103"/>
        <v>-</v>
      </c>
      <c r="AM391" s="432" t="str">
        <f>_xlfn.IFNA(VLOOKUP(O391,Dropdown!$B:$G,6,0),"-")</f>
        <v>PEZA</v>
      </c>
      <c r="AN391" s="433">
        <f>_xlfn.IFNA(VLOOKUP(O391,Dropdown!$B:$H,7,0),"-")</f>
        <v>0.12</v>
      </c>
      <c r="AO391" s="434" t="str">
        <f t="shared" si="104"/>
        <v>PHP</v>
      </c>
      <c r="AP391" s="435">
        <f t="shared" si="105"/>
        <v>12500</v>
      </c>
      <c r="AQ391" s="436">
        <f t="shared" si="106"/>
        <v>14000.000000000002</v>
      </c>
      <c r="AR391" s="247"/>
      <c r="AS391" s="465" t="s">
        <v>15</v>
      </c>
      <c r="AT391" s="247"/>
      <c r="AU391" s="454" t="str">
        <f t="shared" si="98"/>
        <v>-</v>
      </c>
    </row>
    <row r="392" spans="1:47" s="30" customFormat="1">
      <c r="A392" s="556">
        <v>389</v>
      </c>
      <c r="B392" s="557" t="s">
        <v>782</v>
      </c>
      <c r="C392" s="558" t="str">
        <f t="shared" si="93"/>
        <v>2017</v>
      </c>
      <c r="D392" s="558" t="str">
        <f t="shared" si="94"/>
        <v>Jul</v>
      </c>
      <c r="E392" s="586">
        <v>42937</v>
      </c>
      <c r="F392" s="557">
        <v>101241</v>
      </c>
      <c r="G392" s="557">
        <v>33344</v>
      </c>
      <c r="H392" s="557">
        <v>74157</v>
      </c>
      <c r="I392" s="577" t="s">
        <v>15</v>
      </c>
      <c r="J392" s="577" t="s">
        <v>15</v>
      </c>
      <c r="K392" s="578" t="str">
        <f t="shared" si="99"/>
        <v>REPAIR1123 MARKING PUNCH</v>
      </c>
      <c r="L392" s="578" t="s">
        <v>15</v>
      </c>
      <c r="M392" s="578" t="s">
        <v>858</v>
      </c>
      <c r="N392" s="579" t="s">
        <v>15</v>
      </c>
      <c r="O392" s="578" t="s">
        <v>31</v>
      </c>
      <c r="P392" s="557" t="s">
        <v>15</v>
      </c>
      <c r="Q392" s="557" t="s">
        <v>15</v>
      </c>
      <c r="R392" s="581" t="str">
        <f>IFERROR(VLOOKUP(CONCATENATE(D392,"'",C392),'Monthly Forex'!A:D,4,0),"-")</f>
        <v>-</v>
      </c>
      <c r="S392" s="587">
        <v>12500</v>
      </c>
      <c r="T392" s="582" t="s">
        <v>15</v>
      </c>
      <c r="U392" s="583" t="s">
        <v>47</v>
      </c>
      <c r="V392" s="589" t="s">
        <v>49</v>
      </c>
      <c r="W392" s="592" t="s">
        <v>15</v>
      </c>
      <c r="X392" s="569" t="s">
        <v>15</v>
      </c>
      <c r="Y392" s="570" t="s">
        <v>15</v>
      </c>
      <c r="Z392" s="571" t="s">
        <v>15</v>
      </c>
      <c r="AA392" s="557" t="s">
        <v>1856</v>
      </c>
      <c r="AB392" s="139">
        <f t="shared" si="92"/>
        <v>42967</v>
      </c>
      <c r="AC392" s="134">
        <f t="shared" si="95"/>
        <v>42948</v>
      </c>
      <c r="AD392" s="135" t="str">
        <f t="shared" si="96"/>
        <v>-</v>
      </c>
      <c r="AE392" s="136" t="str">
        <f t="shared" si="97"/>
        <v>-</v>
      </c>
      <c r="AF392" s="137" t="s">
        <v>4551</v>
      </c>
      <c r="AG392" s="140" t="str">
        <f t="shared" si="100"/>
        <v>-</v>
      </c>
      <c r="AH392" s="141" t="str">
        <f t="shared" si="101"/>
        <v>-</v>
      </c>
      <c r="AI392" s="211" t="s">
        <v>15</v>
      </c>
      <c r="AJ392" s="443" t="s">
        <v>4592</v>
      </c>
      <c r="AK392" s="478" t="str">
        <f t="shared" si="102"/>
        <v>-</v>
      </c>
      <c r="AL392" s="516" t="str">
        <f t="shared" si="103"/>
        <v>-</v>
      </c>
      <c r="AM392" s="432" t="str">
        <f>_xlfn.IFNA(VLOOKUP(O392,Dropdown!$B:$G,6,0),"-")</f>
        <v>PEZA</v>
      </c>
      <c r="AN392" s="433">
        <f>_xlfn.IFNA(VLOOKUP(O392,Dropdown!$B:$H,7,0),"-")</f>
        <v>0.12</v>
      </c>
      <c r="AO392" s="434" t="str">
        <f t="shared" si="104"/>
        <v>PHP</v>
      </c>
      <c r="AP392" s="435">
        <f t="shared" si="105"/>
        <v>12500</v>
      </c>
      <c r="AQ392" s="436">
        <f t="shared" si="106"/>
        <v>14000.000000000002</v>
      </c>
      <c r="AR392" s="247"/>
      <c r="AS392" s="465" t="s">
        <v>15</v>
      </c>
      <c r="AT392" s="247"/>
      <c r="AU392" s="454" t="str">
        <f t="shared" si="98"/>
        <v>-</v>
      </c>
    </row>
    <row r="393" spans="1:47" s="30" customFormat="1">
      <c r="A393" s="556">
        <v>390</v>
      </c>
      <c r="B393" s="557" t="s">
        <v>786</v>
      </c>
      <c r="C393" s="558" t="str">
        <f t="shared" si="93"/>
        <v>2017</v>
      </c>
      <c r="D393" s="558" t="str">
        <f t="shared" si="94"/>
        <v>Jul</v>
      </c>
      <c r="E393" s="586">
        <v>42940</v>
      </c>
      <c r="F393" s="557">
        <v>101246</v>
      </c>
      <c r="G393" s="557">
        <v>33347</v>
      </c>
      <c r="H393" s="557">
        <v>74236</v>
      </c>
      <c r="I393" s="577" t="s">
        <v>15</v>
      </c>
      <c r="J393" s="577" t="s">
        <v>15</v>
      </c>
      <c r="K393" s="578" t="str">
        <f t="shared" si="99"/>
        <v>2.3 X P6 4L 42H LOWER</v>
      </c>
      <c r="L393" s="578" t="s">
        <v>15</v>
      </c>
      <c r="M393" s="578" t="s">
        <v>862</v>
      </c>
      <c r="N393" s="579" t="s">
        <v>15</v>
      </c>
      <c r="O393" s="578" t="s">
        <v>39</v>
      </c>
      <c r="P393" s="557" t="s">
        <v>15</v>
      </c>
      <c r="Q393" s="557" t="s">
        <v>15</v>
      </c>
      <c r="R393" s="581" t="str">
        <f>IFERROR(VLOOKUP(CONCATENATE(D393,"'",C393),'Monthly Forex'!A:D,4,0),"-")</f>
        <v>-</v>
      </c>
      <c r="S393" s="564" t="s">
        <v>15</v>
      </c>
      <c r="T393" s="582">
        <v>790</v>
      </c>
      <c r="U393" s="583" t="s">
        <v>47</v>
      </c>
      <c r="V393" s="589" t="s">
        <v>49</v>
      </c>
      <c r="W393" s="592" t="s">
        <v>15</v>
      </c>
      <c r="X393" s="569" t="s">
        <v>4599</v>
      </c>
      <c r="Y393" s="570" t="s">
        <v>15</v>
      </c>
      <c r="Z393" s="571" t="s">
        <v>15</v>
      </c>
      <c r="AA393" s="557" t="s">
        <v>1856</v>
      </c>
      <c r="AB393" s="139">
        <f t="shared" si="92"/>
        <v>42970</v>
      </c>
      <c r="AC393" s="134">
        <f t="shared" si="95"/>
        <v>42948</v>
      </c>
      <c r="AD393" s="135" t="str">
        <f t="shared" si="96"/>
        <v>-</v>
      </c>
      <c r="AE393" s="136" t="str">
        <f t="shared" si="97"/>
        <v>-</v>
      </c>
      <c r="AF393" s="137" t="s">
        <v>4551</v>
      </c>
      <c r="AG393" s="140" t="str">
        <f t="shared" si="100"/>
        <v>1</v>
      </c>
      <c r="AH393" s="141" t="str">
        <f t="shared" si="101"/>
        <v>-</v>
      </c>
      <c r="AI393" s="211" t="s">
        <v>15</v>
      </c>
      <c r="AJ393" s="443" t="s">
        <v>4592</v>
      </c>
      <c r="AK393" s="478" t="str">
        <f t="shared" si="102"/>
        <v>-</v>
      </c>
      <c r="AL393" s="516" t="str">
        <f t="shared" si="103"/>
        <v>-</v>
      </c>
      <c r="AM393" s="432" t="str">
        <f>_xlfn.IFNA(VLOOKUP(O393,Dropdown!$B:$G,6,0),"-")</f>
        <v>PEZA</v>
      </c>
      <c r="AN393" s="433">
        <f>_xlfn.IFNA(VLOOKUP(O393,Dropdown!$B:$H,7,0),"-")</f>
        <v>0.12</v>
      </c>
      <c r="AO393" s="434" t="str">
        <f t="shared" si="104"/>
        <v>USD</v>
      </c>
      <c r="AP393" s="435">
        <f t="shared" si="105"/>
        <v>790</v>
      </c>
      <c r="AQ393" s="436">
        <f t="shared" si="106"/>
        <v>884.80000000000007</v>
      </c>
      <c r="AR393" s="247"/>
      <c r="AS393" s="465" t="s">
        <v>15</v>
      </c>
      <c r="AT393" s="247"/>
      <c r="AU393" s="454" t="str">
        <f t="shared" si="98"/>
        <v>-</v>
      </c>
    </row>
    <row r="394" spans="1:47" s="30" customFormat="1">
      <c r="A394" s="556">
        <v>391</v>
      </c>
      <c r="B394" s="557" t="s">
        <v>784</v>
      </c>
      <c r="C394" s="558" t="str">
        <f t="shared" si="93"/>
        <v>2017</v>
      </c>
      <c r="D394" s="558" t="str">
        <f t="shared" si="94"/>
        <v>Jul</v>
      </c>
      <c r="E394" s="586">
        <v>42940</v>
      </c>
      <c r="F394" s="557">
        <v>101243</v>
      </c>
      <c r="G394" s="557" t="s">
        <v>816</v>
      </c>
      <c r="H394" s="557">
        <v>74204</v>
      </c>
      <c r="I394" s="577" t="s">
        <v>15</v>
      </c>
      <c r="J394" s="577" t="s">
        <v>15</v>
      </c>
      <c r="K394" s="578" t="str">
        <f t="shared" si="99"/>
        <v>#71205 DIE PLATE 2</v>
      </c>
      <c r="L394" s="578" t="s">
        <v>15</v>
      </c>
      <c r="M394" s="578" t="s">
        <v>860</v>
      </c>
      <c r="N394" s="579" t="s">
        <v>15</v>
      </c>
      <c r="O394" s="578" t="s">
        <v>31</v>
      </c>
      <c r="P394" s="557" t="s">
        <v>15</v>
      </c>
      <c r="Q394" s="557" t="s">
        <v>15</v>
      </c>
      <c r="R394" s="581" t="str">
        <f>IFERROR(VLOOKUP(CONCATENATE(D394,"'",C394),'Monthly Forex'!A:D,4,0),"-")</f>
        <v>-</v>
      </c>
      <c r="S394" s="587">
        <v>17750</v>
      </c>
      <c r="T394" s="582" t="s">
        <v>15</v>
      </c>
      <c r="U394" s="583" t="s">
        <v>47</v>
      </c>
      <c r="V394" s="589" t="s">
        <v>49</v>
      </c>
      <c r="W394" s="592" t="s">
        <v>15</v>
      </c>
      <c r="X394" s="569" t="s">
        <v>15</v>
      </c>
      <c r="Y394" s="570" t="s">
        <v>15</v>
      </c>
      <c r="Z394" s="571" t="s">
        <v>15</v>
      </c>
      <c r="AA394" s="557" t="s">
        <v>1856</v>
      </c>
      <c r="AB394" s="139">
        <f t="shared" si="92"/>
        <v>42970</v>
      </c>
      <c r="AC394" s="134">
        <f t="shared" si="95"/>
        <v>42948</v>
      </c>
      <c r="AD394" s="135" t="str">
        <f t="shared" si="96"/>
        <v>-</v>
      </c>
      <c r="AE394" s="136" t="str">
        <f t="shared" si="97"/>
        <v>-</v>
      </c>
      <c r="AF394" s="137" t="s">
        <v>4551</v>
      </c>
      <c r="AG394" s="140" t="str">
        <f t="shared" si="100"/>
        <v>1</v>
      </c>
      <c r="AH394" s="141" t="str">
        <f t="shared" si="101"/>
        <v>-</v>
      </c>
      <c r="AI394" s="211" t="s">
        <v>15</v>
      </c>
      <c r="AJ394" s="443" t="s">
        <v>4592</v>
      </c>
      <c r="AK394" s="478" t="str">
        <f t="shared" si="102"/>
        <v>-</v>
      </c>
      <c r="AL394" s="516" t="str">
        <f t="shared" si="103"/>
        <v>-</v>
      </c>
      <c r="AM394" s="432" t="str">
        <f>_xlfn.IFNA(VLOOKUP(O394,Dropdown!$B:$G,6,0),"-")</f>
        <v>PEZA</v>
      </c>
      <c r="AN394" s="433">
        <f>_xlfn.IFNA(VLOOKUP(O394,Dropdown!$B:$H,7,0),"-")</f>
        <v>0.12</v>
      </c>
      <c r="AO394" s="434" t="str">
        <f t="shared" si="104"/>
        <v>PHP</v>
      </c>
      <c r="AP394" s="435">
        <f t="shared" si="105"/>
        <v>17750</v>
      </c>
      <c r="AQ394" s="436">
        <f t="shared" si="106"/>
        <v>19880.000000000004</v>
      </c>
      <c r="AR394" s="247"/>
      <c r="AS394" s="465" t="s">
        <v>15</v>
      </c>
      <c r="AT394" s="247"/>
      <c r="AU394" s="454" t="str">
        <f t="shared" si="98"/>
        <v>-</v>
      </c>
    </row>
    <row r="395" spans="1:47" s="30" customFormat="1">
      <c r="A395" s="556">
        <v>392</v>
      </c>
      <c r="B395" s="557" t="s">
        <v>784</v>
      </c>
      <c r="C395" s="558" t="str">
        <f t="shared" si="93"/>
        <v>2017</v>
      </c>
      <c r="D395" s="558" t="str">
        <f t="shared" si="94"/>
        <v>Jul</v>
      </c>
      <c r="E395" s="586">
        <v>42940</v>
      </c>
      <c r="F395" s="557">
        <v>101244</v>
      </c>
      <c r="G395" s="557">
        <v>33346</v>
      </c>
      <c r="H395" s="557">
        <v>74205</v>
      </c>
      <c r="I395" s="577" t="s">
        <v>15</v>
      </c>
      <c r="J395" s="577" t="s">
        <v>15</v>
      </c>
      <c r="K395" s="578" t="str">
        <f t="shared" si="99"/>
        <v>#71205 DIE PLATE 2</v>
      </c>
      <c r="L395" s="578" t="s">
        <v>15</v>
      </c>
      <c r="M395" s="578" t="s">
        <v>860</v>
      </c>
      <c r="N395" s="579" t="s">
        <v>15</v>
      </c>
      <c r="O395" s="578" t="s">
        <v>31</v>
      </c>
      <c r="P395" s="557" t="s">
        <v>15</v>
      </c>
      <c r="Q395" s="557" t="s">
        <v>15</v>
      </c>
      <c r="R395" s="581" t="str">
        <f>IFERROR(VLOOKUP(CONCATENATE(D395,"'",C395),'Monthly Forex'!A:D,4,0),"-")</f>
        <v>-</v>
      </c>
      <c r="S395" s="587">
        <v>14200</v>
      </c>
      <c r="T395" s="582" t="s">
        <v>15</v>
      </c>
      <c r="U395" s="583" t="s">
        <v>47</v>
      </c>
      <c r="V395" s="589" t="s">
        <v>49</v>
      </c>
      <c r="W395" s="592" t="s">
        <v>15</v>
      </c>
      <c r="X395" s="569" t="s">
        <v>15</v>
      </c>
      <c r="Y395" s="570" t="s">
        <v>15</v>
      </c>
      <c r="Z395" s="571" t="s">
        <v>15</v>
      </c>
      <c r="AA395" s="557" t="s">
        <v>1856</v>
      </c>
      <c r="AB395" s="139">
        <f t="shared" si="92"/>
        <v>42970</v>
      </c>
      <c r="AC395" s="134">
        <f t="shared" si="95"/>
        <v>42948</v>
      </c>
      <c r="AD395" s="135" t="str">
        <f t="shared" si="96"/>
        <v>-</v>
      </c>
      <c r="AE395" s="136" t="str">
        <f t="shared" si="97"/>
        <v>-</v>
      </c>
      <c r="AF395" s="137" t="s">
        <v>4551</v>
      </c>
      <c r="AG395" s="140" t="str">
        <f t="shared" si="100"/>
        <v>1</v>
      </c>
      <c r="AH395" s="141" t="str">
        <f t="shared" si="101"/>
        <v>-</v>
      </c>
      <c r="AI395" s="211" t="s">
        <v>15</v>
      </c>
      <c r="AJ395" s="443" t="s">
        <v>4592</v>
      </c>
      <c r="AK395" s="478" t="str">
        <f t="shared" si="102"/>
        <v>-</v>
      </c>
      <c r="AL395" s="516" t="str">
        <f t="shared" si="103"/>
        <v>-</v>
      </c>
      <c r="AM395" s="432" t="str">
        <f>_xlfn.IFNA(VLOOKUP(O395,Dropdown!$B:$G,6,0),"-")</f>
        <v>PEZA</v>
      </c>
      <c r="AN395" s="433">
        <f>_xlfn.IFNA(VLOOKUP(O395,Dropdown!$B:$H,7,0),"-")</f>
        <v>0.12</v>
      </c>
      <c r="AO395" s="434" t="str">
        <f t="shared" si="104"/>
        <v>PHP</v>
      </c>
      <c r="AP395" s="435">
        <f t="shared" si="105"/>
        <v>14200</v>
      </c>
      <c r="AQ395" s="436">
        <f t="shared" si="106"/>
        <v>15904.000000000002</v>
      </c>
      <c r="AR395" s="247"/>
      <c r="AS395" s="465" t="s">
        <v>15</v>
      </c>
      <c r="AT395" s="247"/>
      <c r="AU395" s="454" t="str">
        <f t="shared" si="98"/>
        <v>-</v>
      </c>
    </row>
    <row r="396" spans="1:47" s="30" customFormat="1">
      <c r="A396" s="556">
        <v>393</v>
      </c>
      <c r="B396" s="557" t="s">
        <v>784</v>
      </c>
      <c r="C396" s="558" t="str">
        <f t="shared" si="93"/>
        <v>2017</v>
      </c>
      <c r="D396" s="558" t="str">
        <f t="shared" si="94"/>
        <v>Jul</v>
      </c>
      <c r="E396" s="586">
        <v>42940</v>
      </c>
      <c r="F396" s="557">
        <v>101245</v>
      </c>
      <c r="G396" s="557" t="s">
        <v>817</v>
      </c>
      <c r="H396" s="557">
        <v>74206</v>
      </c>
      <c r="I396" s="577" t="s">
        <v>15</v>
      </c>
      <c r="J396" s="577" t="s">
        <v>15</v>
      </c>
      <c r="K396" s="578" t="str">
        <f t="shared" si="99"/>
        <v>#71205 DIE PLATE 2</v>
      </c>
      <c r="L396" s="578" t="s">
        <v>15</v>
      </c>
      <c r="M396" s="578" t="s">
        <v>860</v>
      </c>
      <c r="N396" s="579" t="s">
        <v>15</v>
      </c>
      <c r="O396" s="578" t="s">
        <v>31</v>
      </c>
      <c r="P396" s="557" t="s">
        <v>15</v>
      </c>
      <c r="Q396" s="557" t="s">
        <v>15</v>
      </c>
      <c r="R396" s="581" t="str">
        <f>IFERROR(VLOOKUP(CONCATENATE(D396,"'",C396),'Monthly Forex'!A:D,4,0),"-")</f>
        <v>-</v>
      </c>
      <c r="S396" s="587">
        <v>3550</v>
      </c>
      <c r="T396" s="582" t="s">
        <v>15</v>
      </c>
      <c r="U396" s="583" t="s">
        <v>47</v>
      </c>
      <c r="V396" s="589" t="s">
        <v>49</v>
      </c>
      <c r="W396" s="592" t="s">
        <v>15</v>
      </c>
      <c r="X396" s="569" t="s">
        <v>15</v>
      </c>
      <c r="Y396" s="570" t="s">
        <v>15</v>
      </c>
      <c r="Z396" s="571" t="s">
        <v>15</v>
      </c>
      <c r="AA396" s="557" t="s">
        <v>1856</v>
      </c>
      <c r="AB396" s="139">
        <f t="shared" si="92"/>
        <v>42970</v>
      </c>
      <c r="AC396" s="134">
        <f t="shared" si="95"/>
        <v>42948</v>
      </c>
      <c r="AD396" s="135" t="str">
        <f t="shared" si="96"/>
        <v>-</v>
      </c>
      <c r="AE396" s="136" t="str">
        <f t="shared" si="97"/>
        <v>-</v>
      </c>
      <c r="AF396" s="137" t="s">
        <v>4551</v>
      </c>
      <c r="AG396" s="140" t="str">
        <f t="shared" si="100"/>
        <v>1</v>
      </c>
      <c r="AH396" s="141" t="str">
        <f t="shared" si="101"/>
        <v>-</v>
      </c>
      <c r="AI396" s="211" t="s">
        <v>15</v>
      </c>
      <c r="AJ396" s="443" t="s">
        <v>4592</v>
      </c>
      <c r="AK396" s="478" t="str">
        <f t="shared" si="102"/>
        <v>-</v>
      </c>
      <c r="AL396" s="516" t="str">
        <f t="shared" si="103"/>
        <v>-</v>
      </c>
      <c r="AM396" s="432" t="str">
        <f>_xlfn.IFNA(VLOOKUP(O396,Dropdown!$B:$G,6,0),"-")</f>
        <v>PEZA</v>
      </c>
      <c r="AN396" s="433">
        <f>_xlfn.IFNA(VLOOKUP(O396,Dropdown!$B:$H,7,0),"-")</f>
        <v>0.12</v>
      </c>
      <c r="AO396" s="434" t="str">
        <f t="shared" si="104"/>
        <v>PHP</v>
      </c>
      <c r="AP396" s="435">
        <f t="shared" si="105"/>
        <v>3550</v>
      </c>
      <c r="AQ396" s="436">
        <f t="shared" si="106"/>
        <v>3976.0000000000005</v>
      </c>
      <c r="AR396" s="247"/>
      <c r="AS396" s="465" t="s">
        <v>15</v>
      </c>
      <c r="AT396" s="247"/>
      <c r="AU396" s="454" t="str">
        <f t="shared" si="98"/>
        <v>-</v>
      </c>
    </row>
    <row r="397" spans="1:47" s="30" customFormat="1">
      <c r="A397" s="556">
        <v>394</v>
      </c>
      <c r="B397" s="557" t="s">
        <v>785</v>
      </c>
      <c r="C397" s="558" t="str">
        <f t="shared" si="93"/>
        <v>2017</v>
      </c>
      <c r="D397" s="558" t="str">
        <f t="shared" si="94"/>
        <v>Jul</v>
      </c>
      <c r="E397" s="586">
        <v>42940</v>
      </c>
      <c r="F397" s="557">
        <v>101243</v>
      </c>
      <c r="G397" s="557" t="s">
        <v>816</v>
      </c>
      <c r="H397" s="557">
        <v>74204</v>
      </c>
      <c r="I397" s="577" t="s">
        <v>15</v>
      </c>
      <c r="J397" s="577" t="s">
        <v>15</v>
      </c>
      <c r="K397" s="578" t="str">
        <f t="shared" si="99"/>
        <v>#4601 CURL DIE</v>
      </c>
      <c r="L397" s="578" t="s">
        <v>15</v>
      </c>
      <c r="M397" s="578" t="s">
        <v>861</v>
      </c>
      <c r="N397" s="579" t="s">
        <v>15</v>
      </c>
      <c r="O397" s="578" t="s">
        <v>31</v>
      </c>
      <c r="P397" s="557" t="s">
        <v>15</v>
      </c>
      <c r="Q397" s="557" t="s">
        <v>15</v>
      </c>
      <c r="R397" s="581" t="str">
        <f>IFERROR(VLOOKUP(CONCATENATE(D397,"'",C397),'Monthly Forex'!A:D,4,0),"-")</f>
        <v>-</v>
      </c>
      <c r="S397" s="587">
        <v>22750</v>
      </c>
      <c r="T397" s="582" t="s">
        <v>15</v>
      </c>
      <c r="U397" s="583" t="s">
        <v>47</v>
      </c>
      <c r="V397" s="589" t="s">
        <v>49</v>
      </c>
      <c r="W397" s="592" t="s">
        <v>15</v>
      </c>
      <c r="X397" s="569" t="s">
        <v>15</v>
      </c>
      <c r="Y397" s="570" t="s">
        <v>15</v>
      </c>
      <c r="Z397" s="571" t="s">
        <v>15</v>
      </c>
      <c r="AA397" s="557" t="s">
        <v>1856</v>
      </c>
      <c r="AB397" s="139">
        <f t="shared" si="92"/>
        <v>42970</v>
      </c>
      <c r="AC397" s="134">
        <f t="shared" si="95"/>
        <v>42948</v>
      </c>
      <c r="AD397" s="135" t="str">
        <f t="shared" si="96"/>
        <v>-</v>
      </c>
      <c r="AE397" s="136" t="str">
        <f t="shared" si="97"/>
        <v>-</v>
      </c>
      <c r="AF397" s="137" t="s">
        <v>4551</v>
      </c>
      <c r="AG397" s="140" t="str">
        <f t="shared" si="100"/>
        <v>1</v>
      </c>
      <c r="AH397" s="141" t="str">
        <f t="shared" si="101"/>
        <v>-</v>
      </c>
      <c r="AI397" s="211" t="s">
        <v>15</v>
      </c>
      <c r="AJ397" s="443" t="s">
        <v>4592</v>
      </c>
      <c r="AK397" s="478" t="str">
        <f t="shared" si="102"/>
        <v>-</v>
      </c>
      <c r="AL397" s="516" t="str">
        <f t="shared" si="103"/>
        <v>-</v>
      </c>
      <c r="AM397" s="432" t="str">
        <f>_xlfn.IFNA(VLOOKUP(O397,Dropdown!$B:$G,6,0),"-")</f>
        <v>PEZA</v>
      </c>
      <c r="AN397" s="433">
        <f>_xlfn.IFNA(VLOOKUP(O397,Dropdown!$B:$H,7,0),"-")</f>
        <v>0.12</v>
      </c>
      <c r="AO397" s="434" t="str">
        <f t="shared" si="104"/>
        <v>PHP</v>
      </c>
      <c r="AP397" s="435">
        <f t="shared" si="105"/>
        <v>22750</v>
      </c>
      <c r="AQ397" s="436">
        <f t="shared" si="106"/>
        <v>25480.000000000004</v>
      </c>
      <c r="AR397" s="247"/>
      <c r="AS397" s="465" t="s">
        <v>15</v>
      </c>
      <c r="AT397" s="247"/>
      <c r="AU397" s="454" t="str">
        <f t="shared" si="98"/>
        <v>-</v>
      </c>
    </row>
    <row r="398" spans="1:47" s="30" customFormat="1">
      <c r="A398" s="556">
        <v>395</v>
      </c>
      <c r="B398" s="557" t="s">
        <v>785</v>
      </c>
      <c r="C398" s="558" t="str">
        <f t="shared" si="93"/>
        <v>2017</v>
      </c>
      <c r="D398" s="558" t="str">
        <f t="shared" si="94"/>
        <v>Jul</v>
      </c>
      <c r="E398" s="586">
        <v>42940</v>
      </c>
      <c r="F398" s="557">
        <v>101244</v>
      </c>
      <c r="G398" s="557">
        <v>33346</v>
      </c>
      <c r="H398" s="557">
        <v>74205</v>
      </c>
      <c r="I398" s="577" t="s">
        <v>15</v>
      </c>
      <c r="J398" s="577" t="s">
        <v>15</v>
      </c>
      <c r="K398" s="578" t="str">
        <f t="shared" si="99"/>
        <v>#4601 CURL DIE</v>
      </c>
      <c r="L398" s="578" t="s">
        <v>15</v>
      </c>
      <c r="M398" s="578" t="s">
        <v>861</v>
      </c>
      <c r="N398" s="579" t="s">
        <v>15</v>
      </c>
      <c r="O398" s="578" t="s">
        <v>31</v>
      </c>
      <c r="P398" s="557" t="s">
        <v>15</v>
      </c>
      <c r="Q398" s="557" t="s">
        <v>15</v>
      </c>
      <c r="R398" s="581" t="str">
        <f>IFERROR(VLOOKUP(CONCATENATE(D398,"'",C398),'Monthly Forex'!A:D,4,0),"-")</f>
        <v>-</v>
      </c>
      <c r="S398" s="587">
        <v>18200</v>
      </c>
      <c r="T398" s="582" t="s">
        <v>15</v>
      </c>
      <c r="U398" s="583" t="s">
        <v>47</v>
      </c>
      <c r="V398" s="589" t="s">
        <v>49</v>
      </c>
      <c r="W398" s="592" t="s">
        <v>15</v>
      </c>
      <c r="X398" s="569" t="s">
        <v>15</v>
      </c>
      <c r="Y398" s="570" t="s">
        <v>15</v>
      </c>
      <c r="Z398" s="571" t="s">
        <v>15</v>
      </c>
      <c r="AA398" s="557" t="s">
        <v>1856</v>
      </c>
      <c r="AB398" s="139">
        <f t="shared" si="92"/>
        <v>42970</v>
      </c>
      <c r="AC398" s="134">
        <f t="shared" si="95"/>
        <v>42948</v>
      </c>
      <c r="AD398" s="135" t="str">
        <f t="shared" si="96"/>
        <v>-</v>
      </c>
      <c r="AE398" s="136" t="str">
        <f t="shared" si="97"/>
        <v>-</v>
      </c>
      <c r="AF398" s="137" t="s">
        <v>4551</v>
      </c>
      <c r="AG398" s="140" t="str">
        <f t="shared" si="100"/>
        <v>1</v>
      </c>
      <c r="AH398" s="141" t="str">
        <f t="shared" si="101"/>
        <v>-</v>
      </c>
      <c r="AI398" s="211" t="s">
        <v>15</v>
      </c>
      <c r="AJ398" s="443" t="s">
        <v>4592</v>
      </c>
      <c r="AK398" s="478" t="str">
        <f t="shared" si="102"/>
        <v>-</v>
      </c>
      <c r="AL398" s="516" t="str">
        <f t="shared" si="103"/>
        <v>-</v>
      </c>
      <c r="AM398" s="432" t="str">
        <f>_xlfn.IFNA(VLOOKUP(O398,Dropdown!$B:$G,6,0),"-")</f>
        <v>PEZA</v>
      </c>
      <c r="AN398" s="433">
        <f>_xlfn.IFNA(VLOOKUP(O398,Dropdown!$B:$H,7,0),"-")</f>
        <v>0.12</v>
      </c>
      <c r="AO398" s="434" t="str">
        <f t="shared" si="104"/>
        <v>PHP</v>
      </c>
      <c r="AP398" s="435">
        <f t="shared" si="105"/>
        <v>18200</v>
      </c>
      <c r="AQ398" s="436">
        <f t="shared" si="106"/>
        <v>20384.000000000004</v>
      </c>
      <c r="AR398" s="247"/>
      <c r="AS398" s="465" t="s">
        <v>15</v>
      </c>
      <c r="AT398" s="247"/>
      <c r="AU398" s="454" t="str">
        <f t="shared" si="98"/>
        <v>-</v>
      </c>
    </row>
    <row r="399" spans="1:47" s="30" customFormat="1">
      <c r="A399" s="556">
        <v>396</v>
      </c>
      <c r="B399" s="557" t="s">
        <v>785</v>
      </c>
      <c r="C399" s="558" t="str">
        <f t="shared" si="93"/>
        <v>2017</v>
      </c>
      <c r="D399" s="558" t="str">
        <f t="shared" si="94"/>
        <v>Jul</v>
      </c>
      <c r="E399" s="586">
        <v>42940</v>
      </c>
      <c r="F399" s="557">
        <v>101245</v>
      </c>
      <c r="G399" s="557" t="s">
        <v>817</v>
      </c>
      <c r="H399" s="557">
        <v>74206</v>
      </c>
      <c r="I399" s="577" t="s">
        <v>15</v>
      </c>
      <c r="J399" s="577" t="s">
        <v>15</v>
      </c>
      <c r="K399" s="578" t="str">
        <f t="shared" si="99"/>
        <v>#4601 CURL DIE</v>
      </c>
      <c r="L399" s="578" t="s">
        <v>15</v>
      </c>
      <c r="M399" s="578" t="s">
        <v>861</v>
      </c>
      <c r="N399" s="579" t="s">
        <v>15</v>
      </c>
      <c r="O399" s="578" t="s">
        <v>31</v>
      </c>
      <c r="P399" s="557" t="s">
        <v>15</v>
      </c>
      <c r="Q399" s="557" t="s">
        <v>15</v>
      </c>
      <c r="R399" s="581" t="str">
        <f>IFERROR(VLOOKUP(CONCATENATE(D399,"'",C399),'Monthly Forex'!A:D,4,0),"-")</f>
        <v>-</v>
      </c>
      <c r="S399" s="587">
        <v>4550</v>
      </c>
      <c r="T399" s="582" t="s">
        <v>15</v>
      </c>
      <c r="U399" s="583" t="s">
        <v>47</v>
      </c>
      <c r="V399" s="589" t="s">
        <v>49</v>
      </c>
      <c r="W399" s="592" t="s">
        <v>15</v>
      </c>
      <c r="X399" s="569" t="s">
        <v>15</v>
      </c>
      <c r="Y399" s="570" t="s">
        <v>15</v>
      </c>
      <c r="Z399" s="571" t="s">
        <v>15</v>
      </c>
      <c r="AA399" s="557" t="s">
        <v>1856</v>
      </c>
      <c r="AB399" s="139">
        <f t="shared" si="92"/>
        <v>42970</v>
      </c>
      <c r="AC399" s="134">
        <f t="shared" si="95"/>
        <v>42948</v>
      </c>
      <c r="AD399" s="135" t="str">
        <f t="shared" si="96"/>
        <v>-</v>
      </c>
      <c r="AE399" s="136" t="str">
        <f t="shared" si="97"/>
        <v>-</v>
      </c>
      <c r="AF399" s="137" t="s">
        <v>4551</v>
      </c>
      <c r="AG399" s="140" t="str">
        <f t="shared" si="100"/>
        <v>1</v>
      </c>
      <c r="AH399" s="141" t="str">
        <f t="shared" si="101"/>
        <v>-</v>
      </c>
      <c r="AI399" s="211" t="s">
        <v>15</v>
      </c>
      <c r="AJ399" s="443" t="s">
        <v>4592</v>
      </c>
      <c r="AK399" s="478" t="str">
        <f t="shared" si="102"/>
        <v>-</v>
      </c>
      <c r="AL399" s="516" t="str">
        <f t="shared" si="103"/>
        <v>-</v>
      </c>
      <c r="AM399" s="432" t="str">
        <f>_xlfn.IFNA(VLOOKUP(O399,Dropdown!$B:$G,6,0),"-")</f>
        <v>PEZA</v>
      </c>
      <c r="AN399" s="433">
        <f>_xlfn.IFNA(VLOOKUP(O399,Dropdown!$B:$H,7,0),"-")</f>
        <v>0.12</v>
      </c>
      <c r="AO399" s="434" t="str">
        <f t="shared" si="104"/>
        <v>PHP</v>
      </c>
      <c r="AP399" s="435">
        <f t="shared" si="105"/>
        <v>4550</v>
      </c>
      <c r="AQ399" s="436">
        <f t="shared" si="106"/>
        <v>5096.0000000000009</v>
      </c>
      <c r="AR399" s="247"/>
      <c r="AS399" s="465" t="s">
        <v>15</v>
      </c>
      <c r="AT399" s="247"/>
      <c r="AU399" s="454" t="str">
        <f t="shared" si="98"/>
        <v>-</v>
      </c>
    </row>
    <row r="400" spans="1:47" s="30" customFormat="1">
      <c r="A400" s="556">
        <v>397</v>
      </c>
      <c r="B400" s="557" t="s">
        <v>789</v>
      </c>
      <c r="C400" s="558" t="str">
        <f t="shared" si="93"/>
        <v>2017</v>
      </c>
      <c r="D400" s="558" t="str">
        <f t="shared" si="94"/>
        <v>Jul</v>
      </c>
      <c r="E400" s="586">
        <v>42941</v>
      </c>
      <c r="F400" s="557">
        <v>101751</v>
      </c>
      <c r="G400" s="557" t="s">
        <v>820</v>
      </c>
      <c r="H400" s="557">
        <v>74250</v>
      </c>
      <c r="I400" s="577" t="s">
        <v>15</v>
      </c>
      <c r="J400" s="577" t="s">
        <v>15</v>
      </c>
      <c r="K400" s="578" t="str">
        <f t="shared" si="99"/>
        <v xml:space="preserve">55425-0D130 #1. BLANK </v>
      </c>
      <c r="L400" s="578" t="s">
        <v>15</v>
      </c>
      <c r="M400" s="578" t="s">
        <v>865</v>
      </c>
      <c r="N400" s="579" t="s">
        <v>15</v>
      </c>
      <c r="O400" s="578" t="s">
        <v>46</v>
      </c>
      <c r="P400" s="557" t="s">
        <v>15</v>
      </c>
      <c r="Q400" s="557" t="s">
        <v>15</v>
      </c>
      <c r="R400" s="581" t="str">
        <f>IFERROR(VLOOKUP(CONCATENATE(D400,"'",C400),'Monthly Forex'!A:D,4,0),"-")</f>
        <v>-</v>
      </c>
      <c r="S400" s="564" t="s">
        <v>15</v>
      </c>
      <c r="T400" s="582">
        <v>3265</v>
      </c>
      <c r="U400" s="583" t="s">
        <v>47</v>
      </c>
      <c r="V400" s="589" t="s">
        <v>49</v>
      </c>
      <c r="W400" s="592" t="s">
        <v>15</v>
      </c>
      <c r="X400" s="569" t="s">
        <v>15</v>
      </c>
      <c r="Y400" s="570" t="s">
        <v>15</v>
      </c>
      <c r="Z400" s="571" t="s">
        <v>15</v>
      </c>
      <c r="AA400" s="557" t="s">
        <v>1856</v>
      </c>
      <c r="AB400" s="139">
        <f t="shared" si="92"/>
        <v>42971</v>
      </c>
      <c r="AC400" s="134">
        <f t="shared" si="95"/>
        <v>42948</v>
      </c>
      <c r="AD400" s="135" t="str">
        <f t="shared" si="96"/>
        <v>-</v>
      </c>
      <c r="AE400" s="136" t="str">
        <f t="shared" si="97"/>
        <v>-</v>
      </c>
      <c r="AF400" s="137" t="s">
        <v>4551</v>
      </c>
      <c r="AG400" s="140" t="str">
        <f t="shared" si="100"/>
        <v>1</v>
      </c>
      <c r="AH400" s="141" t="str">
        <f t="shared" si="101"/>
        <v>-</v>
      </c>
      <c r="AI400" s="211" t="s">
        <v>15</v>
      </c>
      <c r="AJ400" s="443" t="s">
        <v>4592</v>
      </c>
      <c r="AK400" s="478" t="str">
        <f t="shared" si="102"/>
        <v>-</v>
      </c>
      <c r="AL400" s="516" t="str">
        <f t="shared" si="103"/>
        <v>-</v>
      </c>
      <c r="AM400" s="432" t="str">
        <f>_xlfn.IFNA(VLOOKUP(O400,Dropdown!$B:$G,6,0),"-")</f>
        <v>PEZA</v>
      </c>
      <c r="AN400" s="433">
        <f>_xlfn.IFNA(VLOOKUP(O400,Dropdown!$B:$H,7,0),"-")</f>
        <v>0.12</v>
      </c>
      <c r="AO400" s="434" t="str">
        <f t="shared" si="104"/>
        <v>USD</v>
      </c>
      <c r="AP400" s="435">
        <f t="shared" si="105"/>
        <v>3265</v>
      </c>
      <c r="AQ400" s="436">
        <f t="shared" si="106"/>
        <v>3656.8</v>
      </c>
      <c r="AR400" s="247"/>
      <c r="AS400" s="465" t="s">
        <v>15</v>
      </c>
      <c r="AT400" s="247"/>
      <c r="AU400" s="454" t="str">
        <f t="shared" si="98"/>
        <v>-</v>
      </c>
    </row>
    <row r="401" spans="1:47" s="30" customFormat="1">
      <c r="A401" s="556">
        <v>398</v>
      </c>
      <c r="B401" s="557" t="s">
        <v>790</v>
      </c>
      <c r="C401" s="558" t="str">
        <f t="shared" si="93"/>
        <v>2017</v>
      </c>
      <c r="D401" s="558" t="str">
        <f t="shared" si="94"/>
        <v>Jul</v>
      </c>
      <c r="E401" s="586">
        <v>42941</v>
      </c>
      <c r="F401" s="557">
        <v>101751</v>
      </c>
      <c r="G401" s="557" t="s">
        <v>820</v>
      </c>
      <c r="H401" s="557">
        <v>74250</v>
      </c>
      <c r="I401" s="577" t="s">
        <v>15</v>
      </c>
      <c r="J401" s="577" t="s">
        <v>15</v>
      </c>
      <c r="K401" s="578" t="str">
        <f t="shared" si="99"/>
        <v xml:space="preserve">55425-0D130 #2. FORM </v>
      </c>
      <c r="L401" s="578" t="s">
        <v>15</v>
      </c>
      <c r="M401" s="578" t="s">
        <v>866</v>
      </c>
      <c r="N401" s="579" t="s">
        <v>15</v>
      </c>
      <c r="O401" s="578" t="s">
        <v>46</v>
      </c>
      <c r="P401" s="557" t="s">
        <v>15</v>
      </c>
      <c r="Q401" s="557" t="s">
        <v>15</v>
      </c>
      <c r="R401" s="581" t="str">
        <f>IFERROR(VLOOKUP(CONCATENATE(D401,"'",C401),'Monthly Forex'!A:D,4,0),"-")</f>
        <v>-</v>
      </c>
      <c r="S401" s="564" t="s">
        <v>15</v>
      </c>
      <c r="T401" s="582">
        <v>9975</v>
      </c>
      <c r="U401" s="583" t="s">
        <v>47</v>
      </c>
      <c r="V401" s="589" t="s">
        <v>49</v>
      </c>
      <c r="W401" s="592" t="s">
        <v>15</v>
      </c>
      <c r="X401" s="569" t="s">
        <v>15</v>
      </c>
      <c r="Y401" s="570" t="s">
        <v>15</v>
      </c>
      <c r="Z401" s="571" t="s">
        <v>15</v>
      </c>
      <c r="AA401" s="557" t="s">
        <v>1856</v>
      </c>
      <c r="AB401" s="139">
        <f t="shared" si="92"/>
        <v>42971</v>
      </c>
      <c r="AC401" s="134">
        <f t="shared" si="95"/>
        <v>42948</v>
      </c>
      <c r="AD401" s="135" t="str">
        <f t="shared" si="96"/>
        <v>-</v>
      </c>
      <c r="AE401" s="136" t="str">
        <f t="shared" si="97"/>
        <v>-</v>
      </c>
      <c r="AF401" s="137" t="s">
        <v>4551</v>
      </c>
      <c r="AG401" s="140" t="str">
        <f t="shared" si="100"/>
        <v>-</v>
      </c>
      <c r="AH401" s="141" t="str">
        <f t="shared" si="101"/>
        <v>-</v>
      </c>
      <c r="AI401" s="211" t="s">
        <v>15</v>
      </c>
      <c r="AJ401" s="443" t="s">
        <v>4592</v>
      </c>
      <c r="AK401" s="478" t="str">
        <f t="shared" si="102"/>
        <v>-</v>
      </c>
      <c r="AL401" s="516" t="str">
        <f t="shared" si="103"/>
        <v>-</v>
      </c>
      <c r="AM401" s="432" t="str">
        <f>_xlfn.IFNA(VLOOKUP(O401,Dropdown!$B:$G,6,0),"-")</f>
        <v>PEZA</v>
      </c>
      <c r="AN401" s="433">
        <f>_xlfn.IFNA(VLOOKUP(O401,Dropdown!$B:$H,7,0),"-")</f>
        <v>0.12</v>
      </c>
      <c r="AO401" s="434" t="str">
        <f t="shared" si="104"/>
        <v>USD</v>
      </c>
      <c r="AP401" s="435">
        <f t="shared" si="105"/>
        <v>9975</v>
      </c>
      <c r="AQ401" s="436">
        <f t="shared" si="106"/>
        <v>11172.000000000002</v>
      </c>
      <c r="AR401" s="247"/>
      <c r="AS401" s="465" t="s">
        <v>15</v>
      </c>
      <c r="AT401" s="247"/>
      <c r="AU401" s="454" t="str">
        <f t="shared" si="98"/>
        <v>-</v>
      </c>
    </row>
    <row r="402" spans="1:47" s="30" customFormat="1">
      <c r="A402" s="556">
        <v>399</v>
      </c>
      <c r="B402" s="557" t="s">
        <v>791</v>
      </c>
      <c r="C402" s="558" t="str">
        <f t="shared" si="93"/>
        <v>2017</v>
      </c>
      <c r="D402" s="558" t="str">
        <f t="shared" si="94"/>
        <v>Jul</v>
      </c>
      <c r="E402" s="586">
        <v>42941</v>
      </c>
      <c r="F402" s="557">
        <v>101751</v>
      </c>
      <c r="G402" s="557" t="s">
        <v>820</v>
      </c>
      <c r="H402" s="557">
        <v>74250</v>
      </c>
      <c r="I402" s="577" t="s">
        <v>15</v>
      </c>
      <c r="J402" s="577" t="s">
        <v>15</v>
      </c>
      <c r="K402" s="578" t="str">
        <f t="shared" si="99"/>
        <v xml:space="preserve">55425-0D130 #3. FLANGE </v>
      </c>
      <c r="L402" s="578" t="s">
        <v>15</v>
      </c>
      <c r="M402" s="578" t="s">
        <v>867</v>
      </c>
      <c r="N402" s="579" t="s">
        <v>15</v>
      </c>
      <c r="O402" s="578" t="s">
        <v>46</v>
      </c>
      <c r="P402" s="557" t="s">
        <v>15</v>
      </c>
      <c r="Q402" s="557" t="s">
        <v>15</v>
      </c>
      <c r="R402" s="581" t="str">
        <f>IFERROR(VLOOKUP(CONCATENATE(D402,"'",C402),'Monthly Forex'!A:D,4,0),"-")</f>
        <v>-</v>
      </c>
      <c r="S402" s="564" t="s">
        <v>15</v>
      </c>
      <c r="T402" s="582">
        <v>3800</v>
      </c>
      <c r="U402" s="583" t="s">
        <v>47</v>
      </c>
      <c r="V402" s="589" t="s">
        <v>49</v>
      </c>
      <c r="W402" s="592" t="s">
        <v>15</v>
      </c>
      <c r="X402" s="569" t="s">
        <v>15</v>
      </c>
      <c r="Y402" s="570" t="s">
        <v>15</v>
      </c>
      <c r="Z402" s="571" t="s">
        <v>15</v>
      </c>
      <c r="AA402" s="557" t="s">
        <v>1856</v>
      </c>
      <c r="AB402" s="139">
        <f t="shared" si="92"/>
        <v>42971</v>
      </c>
      <c r="AC402" s="134">
        <f t="shared" si="95"/>
        <v>42948</v>
      </c>
      <c r="AD402" s="135" t="str">
        <f t="shared" si="96"/>
        <v>-</v>
      </c>
      <c r="AE402" s="136" t="str">
        <f t="shared" si="97"/>
        <v>-</v>
      </c>
      <c r="AF402" s="137" t="s">
        <v>4551</v>
      </c>
      <c r="AG402" s="140" t="str">
        <f t="shared" si="100"/>
        <v>-</v>
      </c>
      <c r="AH402" s="141" t="str">
        <f t="shared" si="101"/>
        <v>-</v>
      </c>
      <c r="AI402" s="211" t="s">
        <v>15</v>
      </c>
      <c r="AJ402" s="443" t="s">
        <v>4592</v>
      </c>
      <c r="AK402" s="478" t="str">
        <f t="shared" si="102"/>
        <v>-</v>
      </c>
      <c r="AL402" s="516" t="str">
        <f t="shared" si="103"/>
        <v>-</v>
      </c>
      <c r="AM402" s="432" t="str">
        <f>_xlfn.IFNA(VLOOKUP(O402,Dropdown!$B:$G,6,0),"-")</f>
        <v>PEZA</v>
      </c>
      <c r="AN402" s="433">
        <f>_xlfn.IFNA(VLOOKUP(O402,Dropdown!$B:$H,7,0),"-")</f>
        <v>0.12</v>
      </c>
      <c r="AO402" s="434" t="str">
        <f t="shared" si="104"/>
        <v>USD</v>
      </c>
      <c r="AP402" s="435">
        <f t="shared" si="105"/>
        <v>3800</v>
      </c>
      <c r="AQ402" s="436">
        <f t="shared" si="106"/>
        <v>4256</v>
      </c>
      <c r="AR402" s="247"/>
      <c r="AS402" s="465" t="s">
        <v>15</v>
      </c>
      <c r="AT402" s="247"/>
      <c r="AU402" s="454" t="str">
        <f t="shared" si="98"/>
        <v>-</v>
      </c>
    </row>
    <row r="403" spans="1:47" s="30" customFormat="1">
      <c r="A403" s="556">
        <v>400</v>
      </c>
      <c r="B403" s="557" t="s">
        <v>792</v>
      </c>
      <c r="C403" s="558" t="str">
        <f t="shared" si="93"/>
        <v>2017</v>
      </c>
      <c r="D403" s="558" t="str">
        <f t="shared" si="94"/>
        <v>Jul</v>
      </c>
      <c r="E403" s="586">
        <v>42941</v>
      </c>
      <c r="F403" s="557">
        <v>101751</v>
      </c>
      <c r="G403" s="557" t="s">
        <v>820</v>
      </c>
      <c r="H403" s="557">
        <v>74250</v>
      </c>
      <c r="I403" s="577" t="s">
        <v>15</v>
      </c>
      <c r="J403" s="577" t="s">
        <v>15</v>
      </c>
      <c r="K403" s="578" t="str">
        <f t="shared" si="99"/>
        <v>55425-0D130 #4. RESTRIKE</v>
      </c>
      <c r="L403" s="578" t="s">
        <v>15</v>
      </c>
      <c r="M403" s="578" t="s">
        <v>24</v>
      </c>
      <c r="N403" s="579" t="s">
        <v>15</v>
      </c>
      <c r="O403" s="578" t="s">
        <v>46</v>
      </c>
      <c r="P403" s="557" t="s">
        <v>15</v>
      </c>
      <c r="Q403" s="557" t="s">
        <v>15</v>
      </c>
      <c r="R403" s="581" t="str">
        <f>IFERROR(VLOOKUP(CONCATENATE(D403,"'",C403),'Monthly Forex'!A:D,4,0),"-")</f>
        <v>-</v>
      </c>
      <c r="S403" s="564" t="s">
        <v>15</v>
      </c>
      <c r="T403" s="582">
        <v>2375</v>
      </c>
      <c r="U403" s="583" t="s">
        <v>47</v>
      </c>
      <c r="V403" s="589" t="s">
        <v>49</v>
      </c>
      <c r="W403" s="592" t="s">
        <v>15</v>
      </c>
      <c r="X403" s="569" t="s">
        <v>15</v>
      </c>
      <c r="Y403" s="570" t="s">
        <v>15</v>
      </c>
      <c r="Z403" s="571" t="s">
        <v>15</v>
      </c>
      <c r="AA403" s="557" t="s">
        <v>1856</v>
      </c>
      <c r="AB403" s="139">
        <f t="shared" si="92"/>
        <v>42971</v>
      </c>
      <c r="AC403" s="134">
        <f t="shared" si="95"/>
        <v>42948</v>
      </c>
      <c r="AD403" s="135" t="str">
        <f t="shared" si="96"/>
        <v>-</v>
      </c>
      <c r="AE403" s="136" t="str">
        <f t="shared" si="97"/>
        <v>-</v>
      </c>
      <c r="AF403" s="137" t="s">
        <v>4551</v>
      </c>
      <c r="AG403" s="140" t="str">
        <f t="shared" si="100"/>
        <v>-</v>
      </c>
      <c r="AH403" s="141" t="str">
        <f t="shared" si="101"/>
        <v>-</v>
      </c>
      <c r="AI403" s="211" t="s">
        <v>15</v>
      </c>
      <c r="AJ403" s="443" t="s">
        <v>4592</v>
      </c>
      <c r="AK403" s="478" t="str">
        <f t="shared" si="102"/>
        <v>-</v>
      </c>
      <c r="AL403" s="516" t="str">
        <f t="shared" si="103"/>
        <v>-</v>
      </c>
      <c r="AM403" s="432" t="str">
        <f>_xlfn.IFNA(VLOOKUP(O403,Dropdown!$B:$G,6,0),"-")</f>
        <v>PEZA</v>
      </c>
      <c r="AN403" s="433">
        <f>_xlfn.IFNA(VLOOKUP(O403,Dropdown!$B:$H,7,0),"-")</f>
        <v>0.12</v>
      </c>
      <c r="AO403" s="434" t="str">
        <f t="shared" si="104"/>
        <v>USD</v>
      </c>
      <c r="AP403" s="435">
        <f t="shared" si="105"/>
        <v>2375</v>
      </c>
      <c r="AQ403" s="436">
        <f t="shared" si="106"/>
        <v>2660.0000000000005</v>
      </c>
      <c r="AR403" s="247"/>
      <c r="AS403" s="465" t="s">
        <v>15</v>
      </c>
      <c r="AT403" s="247"/>
      <c r="AU403" s="454" t="str">
        <f t="shared" si="98"/>
        <v>-</v>
      </c>
    </row>
    <row r="404" spans="1:47" s="30" customFormat="1">
      <c r="A404" s="556">
        <v>401</v>
      </c>
      <c r="B404" s="557" t="s">
        <v>793</v>
      </c>
      <c r="C404" s="558" t="str">
        <f t="shared" si="93"/>
        <v>2017</v>
      </c>
      <c r="D404" s="558" t="str">
        <f t="shared" si="94"/>
        <v>Jul</v>
      </c>
      <c r="E404" s="586">
        <v>42941</v>
      </c>
      <c r="F404" s="557">
        <v>101751</v>
      </c>
      <c r="G404" s="557" t="s">
        <v>820</v>
      </c>
      <c r="H404" s="557">
        <v>74250</v>
      </c>
      <c r="I404" s="577" t="s">
        <v>15</v>
      </c>
      <c r="J404" s="577" t="s">
        <v>15</v>
      </c>
      <c r="K404" s="578" t="str">
        <f t="shared" si="99"/>
        <v>55425-0D130 #5. PIERCE-1</v>
      </c>
      <c r="L404" s="578" t="s">
        <v>15</v>
      </c>
      <c r="M404" s="578" t="s">
        <v>25</v>
      </c>
      <c r="N404" s="579" t="s">
        <v>15</v>
      </c>
      <c r="O404" s="578" t="s">
        <v>46</v>
      </c>
      <c r="P404" s="557" t="s">
        <v>15</v>
      </c>
      <c r="Q404" s="557" t="s">
        <v>15</v>
      </c>
      <c r="R404" s="581" t="str">
        <f>IFERROR(VLOOKUP(CONCATENATE(D404,"'",C404),'Monthly Forex'!A:D,4,0),"-")</f>
        <v>-</v>
      </c>
      <c r="S404" s="564" t="s">
        <v>15</v>
      </c>
      <c r="T404" s="582">
        <v>2375</v>
      </c>
      <c r="U404" s="583" t="s">
        <v>47</v>
      </c>
      <c r="V404" s="589" t="s">
        <v>49</v>
      </c>
      <c r="W404" s="592" t="s">
        <v>15</v>
      </c>
      <c r="X404" s="569" t="s">
        <v>15</v>
      </c>
      <c r="Y404" s="570" t="s">
        <v>15</v>
      </c>
      <c r="Z404" s="571" t="s">
        <v>15</v>
      </c>
      <c r="AA404" s="557" t="s">
        <v>1856</v>
      </c>
      <c r="AB404" s="139">
        <f t="shared" si="92"/>
        <v>42971</v>
      </c>
      <c r="AC404" s="134">
        <f t="shared" si="95"/>
        <v>42948</v>
      </c>
      <c r="AD404" s="135" t="str">
        <f t="shared" si="96"/>
        <v>-</v>
      </c>
      <c r="AE404" s="136" t="str">
        <f t="shared" si="97"/>
        <v>-</v>
      </c>
      <c r="AF404" s="137" t="s">
        <v>4551</v>
      </c>
      <c r="AG404" s="140" t="str">
        <f t="shared" si="100"/>
        <v>-</v>
      </c>
      <c r="AH404" s="141" t="str">
        <f t="shared" si="101"/>
        <v>-</v>
      </c>
      <c r="AI404" s="211" t="s">
        <v>15</v>
      </c>
      <c r="AJ404" s="443" t="s">
        <v>4592</v>
      </c>
      <c r="AK404" s="478" t="str">
        <f t="shared" si="102"/>
        <v>-</v>
      </c>
      <c r="AL404" s="516" t="str">
        <f t="shared" si="103"/>
        <v>-</v>
      </c>
      <c r="AM404" s="432" t="str">
        <f>_xlfn.IFNA(VLOOKUP(O404,Dropdown!$B:$G,6,0),"-")</f>
        <v>PEZA</v>
      </c>
      <c r="AN404" s="433">
        <f>_xlfn.IFNA(VLOOKUP(O404,Dropdown!$B:$H,7,0),"-")</f>
        <v>0.12</v>
      </c>
      <c r="AO404" s="434" t="str">
        <f t="shared" si="104"/>
        <v>USD</v>
      </c>
      <c r="AP404" s="435">
        <f t="shared" si="105"/>
        <v>2375</v>
      </c>
      <c r="AQ404" s="436">
        <f t="shared" si="106"/>
        <v>2660.0000000000005</v>
      </c>
      <c r="AR404" s="247"/>
      <c r="AS404" s="465" t="s">
        <v>15</v>
      </c>
      <c r="AT404" s="247"/>
      <c r="AU404" s="454" t="str">
        <f t="shared" si="98"/>
        <v>-</v>
      </c>
    </row>
    <row r="405" spans="1:47" s="30" customFormat="1">
      <c r="A405" s="556">
        <v>402</v>
      </c>
      <c r="B405" s="557" t="s">
        <v>788</v>
      </c>
      <c r="C405" s="558" t="str">
        <f t="shared" si="93"/>
        <v>2017</v>
      </c>
      <c r="D405" s="558" t="str">
        <f t="shared" si="94"/>
        <v>Jul</v>
      </c>
      <c r="E405" s="586">
        <v>42941</v>
      </c>
      <c r="F405" s="557">
        <v>101250</v>
      </c>
      <c r="G405" s="557">
        <v>33349</v>
      </c>
      <c r="H405" s="557">
        <v>74249</v>
      </c>
      <c r="I405" s="577" t="s">
        <v>15</v>
      </c>
      <c r="J405" s="577" t="s">
        <v>15</v>
      </c>
      <c r="K405" s="578" t="str">
        <f t="shared" si="99"/>
        <v>2.0 X P6 2L18HW146-U</v>
      </c>
      <c r="L405" s="578" t="s">
        <v>15</v>
      </c>
      <c r="M405" s="578" t="s">
        <v>864</v>
      </c>
      <c r="N405" s="579" t="s">
        <v>15</v>
      </c>
      <c r="O405" s="578" t="s">
        <v>39</v>
      </c>
      <c r="P405" s="557" t="s">
        <v>15</v>
      </c>
      <c r="Q405" s="557" t="s">
        <v>15</v>
      </c>
      <c r="R405" s="581" t="str">
        <f>IFERROR(VLOOKUP(CONCATENATE(D405,"'",C405),'Monthly Forex'!A:D,4,0),"-")</f>
        <v>-</v>
      </c>
      <c r="S405" s="564" t="s">
        <v>15</v>
      </c>
      <c r="T405" s="582">
        <v>490</v>
      </c>
      <c r="U405" s="583" t="s">
        <v>47</v>
      </c>
      <c r="V405" s="589" t="s">
        <v>49</v>
      </c>
      <c r="W405" s="592" t="s">
        <v>15</v>
      </c>
      <c r="X405" s="569" t="s">
        <v>4599</v>
      </c>
      <c r="Y405" s="570" t="s">
        <v>15</v>
      </c>
      <c r="Z405" s="571" t="s">
        <v>15</v>
      </c>
      <c r="AA405" s="557" t="s">
        <v>1856</v>
      </c>
      <c r="AB405" s="139">
        <f t="shared" si="92"/>
        <v>42971</v>
      </c>
      <c r="AC405" s="134">
        <f t="shared" si="95"/>
        <v>42948</v>
      </c>
      <c r="AD405" s="135" t="str">
        <f t="shared" si="96"/>
        <v>-</v>
      </c>
      <c r="AE405" s="136" t="str">
        <f t="shared" si="97"/>
        <v>-</v>
      </c>
      <c r="AF405" s="137" t="s">
        <v>4551</v>
      </c>
      <c r="AG405" s="140" t="str">
        <f t="shared" si="100"/>
        <v>1</v>
      </c>
      <c r="AH405" s="141" t="str">
        <f t="shared" si="101"/>
        <v>-</v>
      </c>
      <c r="AI405" s="211" t="s">
        <v>15</v>
      </c>
      <c r="AJ405" s="443" t="s">
        <v>4592</v>
      </c>
      <c r="AK405" s="478" t="str">
        <f t="shared" si="102"/>
        <v>-</v>
      </c>
      <c r="AL405" s="516" t="str">
        <f t="shared" si="103"/>
        <v>-</v>
      </c>
      <c r="AM405" s="432" t="str">
        <f>_xlfn.IFNA(VLOOKUP(O405,Dropdown!$B:$G,6,0),"-")</f>
        <v>PEZA</v>
      </c>
      <c r="AN405" s="433">
        <f>_xlfn.IFNA(VLOOKUP(O405,Dropdown!$B:$H,7,0),"-")</f>
        <v>0.12</v>
      </c>
      <c r="AO405" s="434" t="str">
        <f t="shared" si="104"/>
        <v>USD</v>
      </c>
      <c r="AP405" s="435">
        <f t="shared" si="105"/>
        <v>490</v>
      </c>
      <c r="AQ405" s="436">
        <f t="shared" si="106"/>
        <v>548.80000000000007</v>
      </c>
      <c r="AR405" s="247"/>
      <c r="AS405" s="465" t="s">
        <v>15</v>
      </c>
      <c r="AT405" s="247"/>
      <c r="AU405" s="454" t="str">
        <f t="shared" si="98"/>
        <v>-</v>
      </c>
    </row>
    <row r="406" spans="1:47" s="30" customFormat="1">
      <c r="A406" s="556">
        <v>403</v>
      </c>
      <c r="B406" s="557" t="s">
        <v>787</v>
      </c>
      <c r="C406" s="558" t="str">
        <f t="shared" si="93"/>
        <v>2017</v>
      </c>
      <c r="D406" s="558" t="str">
        <f t="shared" si="94"/>
        <v>Jul</v>
      </c>
      <c r="E406" s="586">
        <v>42941</v>
      </c>
      <c r="F406" s="557">
        <v>101247</v>
      </c>
      <c r="G406" s="557" t="s">
        <v>818</v>
      </c>
      <c r="H406" s="557">
        <v>74244</v>
      </c>
      <c r="I406" s="577" t="s">
        <v>15</v>
      </c>
      <c r="J406" s="577" t="s">
        <v>15</v>
      </c>
      <c r="K406" s="578" t="str">
        <f t="shared" si="99"/>
        <v>#4701 CURL DIE</v>
      </c>
      <c r="L406" s="578" t="s">
        <v>15</v>
      </c>
      <c r="M406" s="578" t="s">
        <v>863</v>
      </c>
      <c r="N406" s="579" t="s">
        <v>15</v>
      </c>
      <c r="O406" s="578" t="s">
        <v>31</v>
      </c>
      <c r="P406" s="557" t="s">
        <v>15</v>
      </c>
      <c r="Q406" s="557" t="s">
        <v>15</v>
      </c>
      <c r="R406" s="581" t="str">
        <f>IFERROR(VLOOKUP(CONCATENATE(D406,"'",C406),'Monthly Forex'!A:D,4,0),"-")</f>
        <v>-</v>
      </c>
      <c r="S406" s="587">
        <v>17750</v>
      </c>
      <c r="T406" s="582" t="s">
        <v>15</v>
      </c>
      <c r="U406" s="583" t="s">
        <v>47</v>
      </c>
      <c r="V406" s="589" t="s">
        <v>49</v>
      </c>
      <c r="W406" s="592" t="s">
        <v>15</v>
      </c>
      <c r="X406" s="569" t="s">
        <v>15</v>
      </c>
      <c r="Y406" s="570" t="s">
        <v>15</v>
      </c>
      <c r="Z406" s="571" t="s">
        <v>15</v>
      </c>
      <c r="AA406" s="557" t="s">
        <v>1856</v>
      </c>
      <c r="AB406" s="139">
        <f t="shared" si="92"/>
        <v>42971</v>
      </c>
      <c r="AC406" s="134">
        <f t="shared" si="95"/>
        <v>42948</v>
      </c>
      <c r="AD406" s="135" t="str">
        <f t="shared" si="96"/>
        <v>-</v>
      </c>
      <c r="AE406" s="136" t="str">
        <f t="shared" si="97"/>
        <v>-</v>
      </c>
      <c r="AF406" s="137" t="s">
        <v>4551</v>
      </c>
      <c r="AG406" s="140" t="str">
        <f t="shared" si="100"/>
        <v>1</v>
      </c>
      <c r="AH406" s="141" t="str">
        <f t="shared" si="101"/>
        <v>-</v>
      </c>
      <c r="AI406" s="211" t="s">
        <v>15</v>
      </c>
      <c r="AJ406" s="443" t="s">
        <v>4592</v>
      </c>
      <c r="AK406" s="478" t="str">
        <f t="shared" si="102"/>
        <v>-</v>
      </c>
      <c r="AL406" s="516" t="str">
        <f t="shared" si="103"/>
        <v>-</v>
      </c>
      <c r="AM406" s="432" t="str">
        <f>_xlfn.IFNA(VLOOKUP(O406,Dropdown!$B:$G,6,0),"-")</f>
        <v>PEZA</v>
      </c>
      <c r="AN406" s="433">
        <f>_xlfn.IFNA(VLOOKUP(O406,Dropdown!$B:$H,7,0),"-")</f>
        <v>0.12</v>
      </c>
      <c r="AO406" s="434" t="str">
        <f t="shared" si="104"/>
        <v>PHP</v>
      </c>
      <c r="AP406" s="435">
        <f t="shared" si="105"/>
        <v>17750</v>
      </c>
      <c r="AQ406" s="436">
        <f t="shared" si="106"/>
        <v>19880.000000000004</v>
      </c>
      <c r="AR406" s="247"/>
      <c r="AS406" s="465" t="s">
        <v>15</v>
      </c>
      <c r="AT406" s="247"/>
      <c r="AU406" s="454" t="str">
        <f t="shared" si="98"/>
        <v>-</v>
      </c>
    </row>
    <row r="407" spans="1:47" s="30" customFormat="1">
      <c r="A407" s="556">
        <v>404</v>
      </c>
      <c r="B407" s="557" t="s">
        <v>787</v>
      </c>
      <c r="C407" s="558" t="str">
        <f t="shared" si="93"/>
        <v>2017</v>
      </c>
      <c r="D407" s="558" t="str">
        <f t="shared" si="94"/>
        <v>Jul</v>
      </c>
      <c r="E407" s="586">
        <v>42941</v>
      </c>
      <c r="F407" s="557">
        <v>101248</v>
      </c>
      <c r="G407" s="557">
        <v>33348</v>
      </c>
      <c r="H407" s="557">
        <v>74245</v>
      </c>
      <c r="I407" s="577" t="s">
        <v>15</v>
      </c>
      <c r="J407" s="577" t="s">
        <v>15</v>
      </c>
      <c r="K407" s="578" t="str">
        <f t="shared" si="99"/>
        <v>#4701 CURL DIE</v>
      </c>
      <c r="L407" s="578" t="s">
        <v>15</v>
      </c>
      <c r="M407" s="578" t="s">
        <v>863</v>
      </c>
      <c r="N407" s="579" t="s">
        <v>15</v>
      </c>
      <c r="O407" s="578" t="s">
        <v>31</v>
      </c>
      <c r="P407" s="557" t="s">
        <v>15</v>
      </c>
      <c r="Q407" s="557" t="s">
        <v>15</v>
      </c>
      <c r="R407" s="581" t="str">
        <f>IFERROR(VLOOKUP(CONCATENATE(D407,"'",C407),'Monthly Forex'!A:D,4,0),"-")</f>
        <v>-</v>
      </c>
      <c r="S407" s="587">
        <v>14200</v>
      </c>
      <c r="T407" s="582" t="s">
        <v>15</v>
      </c>
      <c r="U407" s="583" t="s">
        <v>47</v>
      </c>
      <c r="V407" s="589" t="s">
        <v>49</v>
      </c>
      <c r="W407" s="592" t="s">
        <v>15</v>
      </c>
      <c r="X407" s="569" t="s">
        <v>15</v>
      </c>
      <c r="Y407" s="570" t="s">
        <v>15</v>
      </c>
      <c r="Z407" s="571" t="s">
        <v>15</v>
      </c>
      <c r="AA407" s="557" t="s">
        <v>1856</v>
      </c>
      <c r="AB407" s="139">
        <f t="shared" si="92"/>
        <v>42971</v>
      </c>
      <c r="AC407" s="134">
        <f t="shared" si="95"/>
        <v>42948</v>
      </c>
      <c r="AD407" s="135" t="str">
        <f t="shared" si="96"/>
        <v>-</v>
      </c>
      <c r="AE407" s="136" t="str">
        <f t="shared" si="97"/>
        <v>-</v>
      </c>
      <c r="AF407" s="137" t="s">
        <v>4551</v>
      </c>
      <c r="AG407" s="140" t="str">
        <f t="shared" si="100"/>
        <v>1</v>
      </c>
      <c r="AH407" s="141" t="str">
        <f t="shared" si="101"/>
        <v>-</v>
      </c>
      <c r="AI407" s="211" t="s">
        <v>15</v>
      </c>
      <c r="AJ407" s="443" t="s">
        <v>4592</v>
      </c>
      <c r="AK407" s="478" t="str">
        <f t="shared" si="102"/>
        <v>-</v>
      </c>
      <c r="AL407" s="516" t="str">
        <f t="shared" si="103"/>
        <v>-</v>
      </c>
      <c r="AM407" s="432" t="str">
        <f>_xlfn.IFNA(VLOOKUP(O407,Dropdown!$B:$G,6,0),"-")</f>
        <v>PEZA</v>
      </c>
      <c r="AN407" s="433">
        <f>_xlfn.IFNA(VLOOKUP(O407,Dropdown!$B:$H,7,0),"-")</f>
        <v>0.12</v>
      </c>
      <c r="AO407" s="434" t="str">
        <f t="shared" si="104"/>
        <v>PHP</v>
      </c>
      <c r="AP407" s="435">
        <f t="shared" si="105"/>
        <v>14200</v>
      </c>
      <c r="AQ407" s="436">
        <f t="shared" si="106"/>
        <v>15904.000000000002</v>
      </c>
      <c r="AR407" s="247"/>
      <c r="AS407" s="465" t="s">
        <v>15</v>
      </c>
      <c r="AT407" s="247"/>
      <c r="AU407" s="454" t="str">
        <f t="shared" si="98"/>
        <v>-</v>
      </c>
    </row>
    <row r="408" spans="1:47" s="30" customFormat="1">
      <c r="A408" s="556">
        <v>405</v>
      </c>
      <c r="B408" s="557" t="s">
        <v>787</v>
      </c>
      <c r="C408" s="558" t="str">
        <f t="shared" si="93"/>
        <v>2017</v>
      </c>
      <c r="D408" s="558" t="str">
        <f t="shared" si="94"/>
        <v>Jul</v>
      </c>
      <c r="E408" s="586">
        <v>42941</v>
      </c>
      <c r="F408" s="557">
        <v>101249</v>
      </c>
      <c r="G408" s="557" t="s">
        <v>819</v>
      </c>
      <c r="H408" s="557">
        <v>74246</v>
      </c>
      <c r="I408" s="577" t="s">
        <v>15</v>
      </c>
      <c r="J408" s="577" t="s">
        <v>15</v>
      </c>
      <c r="K408" s="578" t="str">
        <f t="shared" si="99"/>
        <v>#4701 CURL DIE</v>
      </c>
      <c r="L408" s="578" t="s">
        <v>15</v>
      </c>
      <c r="M408" s="578" t="s">
        <v>863</v>
      </c>
      <c r="N408" s="579" t="s">
        <v>15</v>
      </c>
      <c r="O408" s="578" t="s">
        <v>31</v>
      </c>
      <c r="P408" s="557" t="s">
        <v>15</v>
      </c>
      <c r="Q408" s="557" t="s">
        <v>15</v>
      </c>
      <c r="R408" s="581" t="str">
        <f>IFERROR(VLOOKUP(CONCATENATE(D408,"'",C408),'Monthly Forex'!A:D,4,0),"-")</f>
        <v>-</v>
      </c>
      <c r="S408" s="587">
        <v>3550</v>
      </c>
      <c r="T408" s="582" t="s">
        <v>15</v>
      </c>
      <c r="U408" s="583" t="s">
        <v>47</v>
      </c>
      <c r="V408" s="589" t="s">
        <v>49</v>
      </c>
      <c r="W408" s="592" t="s">
        <v>15</v>
      </c>
      <c r="X408" s="569" t="s">
        <v>15</v>
      </c>
      <c r="Y408" s="570" t="s">
        <v>15</v>
      </c>
      <c r="Z408" s="571" t="s">
        <v>15</v>
      </c>
      <c r="AA408" s="557" t="s">
        <v>1856</v>
      </c>
      <c r="AB408" s="139">
        <f t="shared" si="92"/>
        <v>42971</v>
      </c>
      <c r="AC408" s="134">
        <f t="shared" si="95"/>
        <v>42948</v>
      </c>
      <c r="AD408" s="135" t="str">
        <f t="shared" si="96"/>
        <v>-</v>
      </c>
      <c r="AE408" s="136" t="str">
        <f t="shared" si="97"/>
        <v>-</v>
      </c>
      <c r="AF408" s="137" t="s">
        <v>4551</v>
      </c>
      <c r="AG408" s="140" t="str">
        <f t="shared" si="100"/>
        <v>1</v>
      </c>
      <c r="AH408" s="141" t="str">
        <f t="shared" si="101"/>
        <v>-</v>
      </c>
      <c r="AI408" s="211" t="s">
        <v>15</v>
      </c>
      <c r="AJ408" s="443" t="s">
        <v>4592</v>
      </c>
      <c r="AK408" s="478" t="str">
        <f t="shared" si="102"/>
        <v>-</v>
      </c>
      <c r="AL408" s="516" t="str">
        <f t="shared" si="103"/>
        <v>-</v>
      </c>
      <c r="AM408" s="432" t="str">
        <f>_xlfn.IFNA(VLOOKUP(O408,Dropdown!$B:$G,6,0),"-")</f>
        <v>PEZA</v>
      </c>
      <c r="AN408" s="433">
        <f>_xlfn.IFNA(VLOOKUP(O408,Dropdown!$B:$H,7,0),"-")</f>
        <v>0.12</v>
      </c>
      <c r="AO408" s="434" t="str">
        <f t="shared" si="104"/>
        <v>PHP</v>
      </c>
      <c r="AP408" s="435">
        <f t="shared" si="105"/>
        <v>3550</v>
      </c>
      <c r="AQ408" s="436">
        <f t="shared" si="106"/>
        <v>3976.0000000000005</v>
      </c>
      <c r="AR408" s="247"/>
      <c r="AS408" s="465" t="s">
        <v>15</v>
      </c>
      <c r="AT408" s="247"/>
      <c r="AU408" s="454" t="str">
        <f t="shared" si="98"/>
        <v>-</v>
      </c>
    </row>
    <row r="409" spans="1:47" s="30" customFormat="1">
      <c r="A409" s="556">
        <v>406</v>
      </c>
      <c r="B409" s="557" t="s">
        <v>794</v>
      </c>
      <c r="C409" s="558" t="str">
        <f t="shared" si="93"/>
        <v>2017</v>
      </c>
      <c r="D409" s="558" t="str">
        <f t="shared" si="94"/>
        <v>Jul</v>
      </c>
      <c r="E409" s="586">
        <v>42944</v>
      </c>
      <c r="F409" s="557">
        <v>101753</v>
      </c>
      <c r="G409" s="557" t="s">
        <v>821</v>
      </c>
      <c r="H409" s="557">
        <v>74354</v>
      </c>
      <c r="I409" s="577" t="s">
        <v>15</v>
      </c>
      <c r="J409" s="577" t="s">
        <v>15</v>
      </c>
      <c r="K409" s="578" t="str">
        <f t="shared" si="99"/>
        <v xml:space="preserve">#3407 TRIM PUNCH </v>
      </c>
      <c r="L409" s="578" t="s">
        <v>15</v>
      </c>
      <c r="M409" s="578" t="s">
        <v>868</v>
      </c>
      <c r="N409" s="579" t="s">
        <v>15</v>
      </c>
      <c r="O409" s="578" t="s">
        <v>31</v>
      </c>
      <c r="P409" s="557" t="s">
        <v>15</v>
      </c>
      <c r="Q409" s="557" t="s">
        <v>15</v>
      </c>
      <c r="R409" s="581" t="str">
        <f>IFERROR(VLOOKUP(CONCATENATE(D409,"'",C409),'Monthly Forex'!A:D,4,0),"-")</f>
        <v>-</v>
      </c>
      <c r="S409" s="587">
        <v>10250</v>
      </c>
      <c r="T409" s="582" t="s">
        <v>15</v>
      </c>
      <c r="U409" s="583" t="s">
        <v>47</v>
      </c>
      <c r="V409" s="589" t="s">
        <v>49</v>
      </c>
      <c r="W409" s="592" t="s">
        <v>15</v>
      </c>
      <c r="X409" s="569" t="s">
        <v>15</v>
      </c>
      <c r="Y409" s="570" t="s">
        <v>15</v>
      </c>
      <c r="Z409" s="571" t="s">
        <v>15</v>
      </c>
      <c r="AA409" s="557" t="s">
        <v>1856</v>
      </c>
      <c r="AB409" s="139">
        <f t="shared" si="92"/>
        <v>42974</v>
      </c>
      <c r="AC409" s="134">
        <f t="shared" si="95"/>
        <v>42948</v>
      </c>
      <c r="AD409" s="135" t="str">
        <f t="shared" si="96"/>
        <v>-</v>
      </c>
      <c r="AE409" s="136" t="str">
        <f t="shared" si="97"/>
        <v>-</v>
      </c>
      <c r="AF409" s="137" t="s">
        <v>4551</v>
      </c>
      <c r="AG409" s="140" t="str">
        <f t="shared" si="100"/>
        <v>1</v>
      </c>
      <c r="AH409" s="141" t="str">
        <f t="shared" si="101"/>
        <v>-</v>
      </c>
      <c r="AI409" s="211" t="s">
        <v>15</v>
      </c>
      <c r="AJ409" s="443" t="s">
        <v>4592</v>
      </c>
      <c r="AK409" s="478" t="str">
        <f t="shared" si="102"/>
        <v>-</v>
      </c>
      <c r="AL409" s="516" t="str">
        <f t="shared" si="103"/>
        <v>-</v>
      </c>
      <c r="AM409" s="432" t="str">
        <f>_xlfn.IFNA(VLOOKUP(O409,Dropdown!$B:$G,6,0),"-")</f>
        <v>PEZA</v>
      </c>
      <c r="AN409" s="433">
        <f>_xlfn.IFNA(VLOOKUP(O409,Dropdown!$B:$H,7,0),"-")</f>
        <v>0.12</v>
      </c>
      <c r="AO409" s="434" t="str">
        <f t="shared" si="104"/>
        <v>PHP</v>
      </c>
      <c r="AP409" s="435">
        <f t="shared" si="105"/>
        <v>10250</v>
      </c>
      <c r="AQ409" s="436">
        <f t="shared" si="106"/>
        <v>11480.000000000002</v>
      </c>
      <c r="AR409" s="247"/>
      <c r="AS409" s="465" t="s">
        <v>15</v>
      </c>
      <c r="AT409" s="247"/>
      <c r="AU409" s="454" t="str">
        <f t="shared" si="98"/>
        <v>-</v>
      </c>
    </row>
    <row r="410" spans="1:47" s="30" customFormat="1">
      <c r="A410" s="556">
        <v>407</v>
      </c>
      <c r="B410" s="557" t="s">
        <v>794</v>
      </c>
      <c r="C410" s="558" t="str">
        <f t="shared" si="93"/>
        <v>2017</v>
      </c>
      <c r="D410" s="558" t="str">
        <f t="shared" si="94"/>
        <v>Jul</v>
      </c>
      <c r="E410" s="586">
        <v>42944</v>
      </c>
      <c r="F410" s="557">
        <v>101754</v>
      </c>
      <c r="G410" s="557">
        <v>33350</v>
      </c>
      <c r="H410" s="557">
        <v>74355</v>
      </c>
      <c r="I410" s="577" t="s">
        <v>15</v>
      </c>
      <c r="J410" s="577" t="s">
        <v>15</v>
      </c>
      <c r="K410" s="578" t="str">
        <f t="shared" si="99"/>
        <v xml:space="preserve">#3407 TRIM PUNCH </v>
      </c>
      <c r="L410" s="578" t="s">
        <v>15</v>
      </c>
      <c r="M410" s="578" t="s">
        <v>868</v>
      </c>
      <c r="N410" s="579" t="s">
        <v>15</v>
      </c>
      <c r="O410" s="578" t="s">
        <v>31</v>
      </c>
      <c r="P410" s="557" t="s">
        <v>15</v>
      </c>
      <c r="Q410" s="557" t="s">
        <v>15</v>
      </c>
      <c r="R410" s="581" t="str">
        <f>IFERROR(VLOOKUP(CONCATENATE(D410,"'",C410),'Monthly Forex'!A:D,4,0),"-")</f>
        <v>-</v>
      </c>
      <c r="S410" s="587">
        <v>8200</v>
      </c>
      <c r="T410" s="582" t="s">
        <v>15</v>
      </c>
      <c r="U410" s="583" t="s">
        <v>47</v>
      </c>
      <c r="V410" s="589" t="s">
        <v>49</v>
      </c>
      <c r="W410" s="592" t="s">
        <v>15</v>
      </c>
      <c r="X410" s="569" t="s">
        <v>15</v>
      </c>
      <c r="Y410" s="570" t="s">
        <v>15</v>
      </c>
      <c r="Z410" s="571" t="s">
        <v>15</v>
      </c>
      <c r="AA410" s="557" t="s">
        <v>1856</v>
      </c>
      <c r="AB410" s="139">
        <f t="shared" si="92"/>
        <v>42974</v>
      </c>
      <c r="AC410" s="134">
        <f t="shared" si="95"/>
        <v>42948</v>
      </c>
      <c r="AD410" s="135" t="str">
        <f t="shared" si="96"/>
        <v>-</v>
      </c>
      <c r="AE410" s="136" t="str">
        <f t="shared" si="97"/>
        <v>-</v>
      </c>
      <c r="AF410" s="137" t="s">
        <v>4551</v>
      </c>
      <c r="AG410" s="140" t="str">
        <f t="shared" si="100"/>
        <v>1</v>
      </c>
      <c r="AH410" s="141" t="str">
        <f t="shared" si="101"/>
        <v>-</v>
      </c>
      <c r="AI410" s="211" t="s">
        <v>15</v>
      </c>
      <c r="AJ410" s="443" t="s">
        <v>4592</v>
      </c>
      <c r="AK410" s="478" t="str">
        <f t="shared" si="102"/>
        <v>-</v>
      </c>
      <c r="AL410" s="516" t="str">
        <f t="shared" si="103"/>
        <v>-</v>
      </c>
      <c r="AM410" s="432" t="str">
        <f>_xlfn.IFNA(VLOOKUP(O410,Dropdown!$B:$G,6,0),"-")</f>
        <v>PEZA</v>
      </c>
      <c r="AN410" s="433">
        <f>_xlfn.IFNA(VLOOKUP(O410,Dropdown!$B:$H,7,0),"-")</f>
        <v>0.12</v>
      </c>
      <c r="AO410" s="434" t="str">
        <f t="shared" si="104"/>
        <v>PHP</v>
      </c>
      <c r="AP410" s="435">
        <f t="shared" si="105"/>
        <v>8200</v>
      </c>
      <c r="AQ410" s="436">
        <f t="shared" si="106"/>
        <v>9184</v>
      </c>
      <c r="AR410" s="247"/>
      <c r="AS410" s="465" t="s">
        <v>15</v>
      </c>
      <c r="AT410" s="247"/>
      <c r="AU410" s="454" t="str">
        <f t="shared" si="98"/>
        <v>-</v>
      </c>
    </row>
    <row r="411" spans="1:47" s="30" customFormat="1">
      <c r="A411" s="556">
        <v>408</v>
      </c>
      <c r="B411" s="557" t="s">
        <v>794</v>
      </c>
      <c r="C411" s="558" t="str">
        <f t="shared" si="93"/>
        <v>2017</v>
      </c>
      <c r="D411" s="558" t="str">
        <f t="shared" si="94"/>
        <v>Jul</v>
      </c>
      <c r="E411" s="586">
        <v>42944</v>
      </c>
      <c r="F411" s="557">
        <v>101755</v>
      </c>
      <c r="G411" s="557" t="s">
        <v>822</v>
      </c>
      <c r="H411" s="557">
        <v>74356</v>
      </c>
      <c r="I411" s="577" t="s">
        <v>485</v>
      </c>
      <c r="J411" s="577" t="s">
        <v>15</v>
      </c>
      <c r="K411" s="578" t="str">
        <f t="shared" si="99"/>
        <v xml:space="preserve">#3407 TRIM PUNCH </v>
      </c>
      <c r="L411" s="578" t="s">
        <v>15</v>
      </c>
      <c r="M411" s="578" t="s">
        <v>868</v>
      </c>
      <c r="N411" s="579" t="s">
        <v>15</v>
      </c>
      <c r="O411" s="578" t="s">
        <v>31</v>
      </c>
      <c r="P411" s="557" t="s">
        <v>15</v>
      </c>
      <c r="Q411" s="557" t="s">
        <v>15</v>
      </c>
      <c r="R411" s="581" t="str">
        <f>IFERROR(VLOOKUP(CONCATENATE(D411,"'",C411),'Monthly Forex'!A:D,4,0),"-")</f>
        <v>-</v>
      </c>
      <c r="S411" s="587">
        <v>2050</v>
      </c>
      <c r="T411" s="582" t="s">
        <v>15</v>
      </c>
      <c r="U411" s="583" t="s">
        <v>47</v>
      </c>
      <c r="V411" s="589" t="s">
        <v>49</v>
      </c>
      <c r="W411" s="592" t="s">
        <v>15</v>
      </c>
      <c r="X411" s="569" t="s">
        <v>15</v>
      </c>
      <c r="Y411" s="570" t="s">
        <v>15</v>
      </c>
      <c r="Z411" s="571" t="s">
        <v>15</v>
      </c>
      <c r="AA411" s="557" t="s">
        <v>1856</v>
      </c>
      <c r="AB411" s="139">
        <f t="shared" si="92"/>
        <v>42974</v>
      </c>
      <c r="AC411" s="134">
        <f t="shared" si="95"/>
        <v>42948</v>
      </c>
      <c r="AD411" s="135" t="str">
        <f t="shared" si="96"/>
        <v>-</v>
      </c>
      <c r="AE411" s="136" t="str">
        <f t="shared" si="97"/>
        <v>-</v>
      </c>
      <c r="AF411" s="137" t="s">
        <v>4551</v>
      </c>
      <c r="AG411" s="140" t="str">
        <f t="shared" si="100"/>
        <v>1</v>
      </c>
      <c r="AH411" s="141" t="str">
        <f t="shared" si="101"/>
        <v>-</v>
      </c>
      <c r="AI411" s="211" t="s">
        <v>15</v>
      </c>
      <c r="AJ411" s="443" t="s">
        <v>4592</v>
      </c>
      <c r="AK411" s="478" t="str">
        <f t="shared" si="102"/>
        <v>-</v>
      </c>
      <c r="AL411" s="516" t="str">
        <f t="shared" si="103"/>
        <v>-</v>
      </c>
      <c r="AM411" s="432" t="str">
        <f>_xlfn.IFNA(VLOOKUP(O411,Dropdown!$B:$G,6,0),"-")</f>
        <v>PEZA</v>
      </c>
      <c r="AN411" s="433">
        <f>_xlfn.IFNA(VLOOKUP(O411,Dropdown!$B:$H,7,0),"-")</f>
        <v>0.12</v>
      </c>
      <c r="AO411" s="434" t="str">
        <f t="shared" si="104"/>
        <v>PHP</v>
      </c>
      <c r="AP411" s="435">
        <f t="shared" si="105"/>
        <v>2050</v>
      </c>
      <c r="AQ411" s="436">
        <f t="shared" si="106"/>
        <v>2296</v>
      </c>
      <c r="AR411" s="247"/>
      <c r="AS411" s="465" t="s">
        <v>15</v>
      </c>
      <c r="AT411" s="247"/>
      <c r="AU411" s="454" t="str">
        <f t="shared" si="98"/>
        <v>-</v>
      </c>
    </row>
    <row r="412" spans="1:47" s="30" customFormat="1">
      <c r="A412" s="556">
        <v>409</v>
      </c>
      <c r="B412" s="557" t="s">
        <v>872</v>
      </c>
      <c r="C412" s="558" t="str">
        <f t="shared" si="93"/>
        <v>2017</v>
      </c>
      <c r="D412" s="558" t="str">
        <f t="shared" si="94"/>
        <v>Aug</v>
      </c>
      <c r="E412" s="586">
        <v>42948</v>
      </c>
      <c r="F412" s="557">
        <v>101756</v>
      </c>
      <c r="G412" s="557">
        <v>35101</v>
      </c>
      <c r="H412" s="557">
        <v>74421</v>
      </c>
      <c r="I412" s="577" t="s">
        <v>897</v>
      </c>
      <c r="J412" s="577" t="s">
        <v>15</v>
      </c>
      <c r="K412" s="578" t="str">
        <f t="shared" si="99"/>
        <v>REPAIR MARKING PUNCH</v>
      </c>
      <c r="L412" s="578" t="s">
        <v>15</v>
      </c>
      <c r="M412" s="578" t="s">
        <v>905</v>
      </c>
      <c r="N412" s="579" t="s">
        <v>15</v>
      </c>
      <c r="O412" s="578" t="s">
        <v>31</v>
      </c>
      <c r="P412" s="557" t="s">
        <v>15</v>
      </c>
      <c r="Q412" s="557" t="s">
        <v>15</v>
      </c>
      <c r="R412" s="581" t="str">
        <f>IFERROR(VLOOKUP(CONCATENATE(D412,"'",C412),'Monthly Forex'!A:D,4,0),"-")</f>
        <v>-</v>
      </c>
      <c r="S412" s="587">
        <v>25000</v>
      </c>
      <c r="T412" s="582" t="s">
        <v>15</v>
      </c>
      <c r="U412" s="583" t="s">
        <v>47</v>
      </c>
      <c r="V412" s="589" t="s">
        <v>49</v>
      </c>
      <c r="W412" s="592" t="s">
        <v>15</v>
      </c>
      <c r="X412" s="569" t="s">
        <v>15</v>
      </c>
      <c r="Y412" s="570" t="s">
        <v>15</v>
      </c>
      <c r="Z412" s="571" t="s">
        <v>15</v>
      </c>
      <c r="AA412" s="557" t="s">
        <v>1856</v>
      </c>
      <c r="AB412" s="139">
        <f t="shared" si="92"/>
        <v>42978</v>
      </c>
      <c r="AC412" s="134">
        <f t="shared" si="95"/>
        <v>42948</v>
      </c>
      <c r="AD412" s="135" t="str">
        <f t="shared" si="96"/>
        <v>-</v>
      </c>
      <c r="AE412" s="136" t="str">
        <f t="shared" si="97"/>
        <v>-</v>
      </c>
      <c r="AF412" s="137" t="s">
        <v>4551</v>
      </c>
      <c r="AG412" s="140" t="str">
        <f t="shared" si="100"/>
        <v>1</v>
      </c>
      <c r="AH412" s="141" t="str">
        <f t="shared" si="101"/>
        <v>-</v>
      </c>
      <c r="AI412" s="211" t="s">
        <v>15</v>
      </c>
      <c r="AJ412" s="443" t="s">
        <v>4592</v>
      </c>
      <c r="AK412" s="478" t="str">
        <f t="shared" si="102"/>
        <v>-</v>
      </c>
      <c r="AL412" s="516" t="str">
        <f t="shared" si="103"/>
        <v>-</v>
      </c>
      <c r="AM412" s="432" t="str">
        <f>_xlfn.IFNA(VLOOKUP(O412,Dropdown!$B:$G,6,0),"-")</f>
        <v>PEZA</v>
      </c>
      <c r="AN412" s="433">
        <f>_xlfn.IFNA(VLOOKUP(O412,Dropdown!$B:$H,7,0),"-")</f>
        <v>0.12</v>
      </c>
      <c r="AO412" s="434" t="str">
        <f t="shared" si="104"/>
        <v>PHP</v>
      </c>
      <c r="AP412" s="435">
        <f t="shared" si="105"/>
        <v>25000</v>
      </c>
      <c r="AQ412" s="436">
        <f t="shared" si="106"/>
        <v>28000.000000000004</v>
      </c>
      <c r="AR412" s="247"/>
      <c r="AS412" s="465" t="s">
        <v>15</v>
      </c>
      <c r="AT412" s="247"/>
      <c r="AU412" s="454" t="str">
        <f t="shared" si="98"/>
        <v>-</v>
      </c>
    </row>
    <row r="413" spans="1:47" s="30" customFormat="1">
      <c r="A413" s="556">
        <v>410</v>
      </c>
      <c r="B413" s="557" t="s">
        <v>873</v>
      </c>
      <c r="C413" s="558" t="str">
        <f t="shared" si="93"/>
        <v>2017</v>
      </c>
      <c r="D413" s="558" t="str">
        <f t="shared" si="94"/>
        <v>Aug</v>
      </c>
      <c r="E413" s="586">
        <v>42949</v>
      </c>
      <c r="F413" s="557">
        <v>101757</v>
      </c>
      <c r="G413" s="557">
        <v>35102</v>
      </c>
      <c r="H413" s="557">
        <v>74422</v>
      </c>
      <c r="I413" s="577" t="s">
        <v>897</v>
      </c>
      <c r="J413" s="577" t="s">
        <v>15</v>
      </c>
      <c r="K413" s="578" t="str">
        <f t="shared" si="99"/>
        <v>18310-TJB R/L-A110-R</v>
      </c>
      <c r="L413" s="578" t="s">
        <v>15</v>
      </c>
      <c r="M413" s="578" t="s">
        <v>906</v>
      </c>
      <c r="N413" s="579" t="s">
        <v>15</v>
      </c>
      <c r="O413" s="578" t="s">
        <v>31</v>
      </c>
      <c r="P413" s="557" t="s">
        <v>15</v>
      </c>
      <c r="Q413" s="557" t="s">
        <v>15</v>
      </c>
      <c r="R413" s="581" t="str">
        <f>IFERROR(VLOOKUP(CONCATENATE(D413,"'",C413),'Monthly Forex'!A:D,4,0),"-")</f>
        <v>-</v>
      </c>
      <c r="S413" s="587">
        <v>42500</v>
      </c>
      <c r="T413" s="582" t="s">
        <v>15</v>
      </c>
      <c r="U413" s="583" t="s">
        <v>47</v>
      </c>
      <c r="V413" s="589" t="s">
        <v>49</v>
      </c>
      <c r="W413" s="592" t="s">
        <v>15</v>
      </c>
      <c r="X413" s="569" t="s">
        <v>15</v>
      </c>
      <c r="Y413" s="570" t="s">
        <v>15</v>
      </c>
      <c r="Z413" s="571" t="s">
        <v>15</v>
      </c>
      <c r="AA413" s="557" t="s">
        <v>1856</v>
      </c>
      <c r="AB413" s="139">
        <f t="shared" si="92"/>
        <v>42979</v>
      </c>
      <c r="AC413" s="134">
        <f t="shared" si="95"/>
        <v>42979</v>
      </c>
      <c r="AD413" s="135" t="str">
        <f t="shared" si="96"/>
        <v>-</v>
      </c>
      <c r="AE413" s="136" t="str">
        <f t="shared" si="97"/>
        <v>-</v>
      </c>
      <c r="AF413" s="137" t="s">
        <v>4551</v>
      </c>
      <c r="AG413" s="140" t="str">
        <f t="shared" si="100"/>
        <v>1</v>
      </c>
      <c r="AH413" s="141" t="str">
        <f t="shared" si="101"/>
        <v>-</v>
      </c>
      <c r="AI413" s="211" t="s">
        <v>15</v>
      </c>
      <c r="AJ413" s="443" t="s">
        <v>4592</v>
      </c>
      <c r="AK413" s="478" t="str">
        <f t="shared" si="102"/>
        <v>-</v>
      </c>
      <c r="AL413" s="516" t="str">
        <f t="shared" si="103"/>
        <v>-</v>
      </c>
      <c r="AM413" s="432" t="str">
        <f>_xlfn.IFNA(VLOOKUP(O413,Dropdown!$B:$G,6,0),"-")</f>
        <v>PEZA</v>
      </c>
      <c r="AN413" s="433">
        <f>_xlfn.IFNA(VLOOKUP(O413,Dropdown!$B:$H,7,0),"-")</f>
        <v>0.12</v>
      </c>
      <c r="AO413" s="434" t="str">
        <f t="shared" si="104"/>
        <v>PHP</v>
      </c>
      <c r="AP413" s="435">
        <f t="shared" si="105"/>
        <v>42500</v>
      </c>
      <c r="AQ413" s="436">
        <f t="shared" si="106"/>
        <v>47600.000000000007</v>
      </c>
      <c r="AR413" s="247"/>
      <c r="AS413" s="465" t="s">
        <v>15</v>
      </c>
      <c r="AT413" s="247"/>
      <c r="AU413" s="454" t="str">
        <f t="shared" si="98"/>
        <v>-</v>
      </c>
    </row>
    <row r="414" spans="1:47" s="30" customFormat="1">
      <c r="A414" s="556">
        <v>411</v>
      </c>
      <c r="B414" s="557" t="s">
        <v>874</v>
      </c>
      <c r="C414" s="558" t="str">
        <f t="shared" si="93"/>
        <v>2017</v>
      </c>
      <c r="D414" s="558" t="str">
        <f t="shared" si="94"/>
        <v>Aug</v>
      </c>
      <c r="E414" s="586">
        <v>42949</v>
      </c>
      <c r="F414" s="557">
        <v>101757</v>
      </c>
      <c r="G414" s="557">
        <v>35102</v>
      </c>
      <c r="H414" s="557">
        <v>74422</v>
      </c>
      <c r="I414" s="577" t="s">
        <v>898</v>
      </c>
      <c r="J414" s="577" t="s">
        <v>15</v>
      </c>
      <c r="K414" s="578" t="str">
        <f t="shared" si="99"/>
        <v>18310-TJB R/L-A110-L</v>
      </c>
      <c r="L414" s="578" t="s">
        <v>15</v>
      </c>
      <c r="M414" s="578" t="s">
        <v>907</v>
      </c>
      <c r="N414" s="579" t="s">
        <v>15</v>
      </c>
      <c r="O414" s="578" t="s">
        <v>31</v>
      </c>
      <c r="P414" s="557" t="s">
        <v>15</v>
      </c>
      <c r="Q414" s="557" t="s">
        <v>15</v>
      </c>
      <c r="R414" s="581" t="str">
        <f>IFERROR(VLOOKUP(CONCATENATE(D414,"'",C414),'Monthly Forex'!A:D,4,0),"-")</f>
        <v>-</v>
      </c>
      <c r="S414" s="587">
        <v>42500</v>
      </c>
      <c r="T414" s="582" t="s">
        <v>15</v>
      </c>
      <c r="U414" s="583" t="s">
        <v>47</v>
      </c>
      <c r="V414" s="589" t="s">
        <v>49</v>
      </c>
      <c r="W414" s="592" t="s">
        <v>15</v>
      </c>
      <c r="X414" s="569" t="s">
        <v>15</v>
      </c>
      <c r="Y414" s="570" t="s">
        <v>15</v>
      </c>
      <c r="Z414" s="571" t="s">
        <v>15</v>
      </c>
      <c r="AA414" s="557" t="s">
        <v>1856</v>
      </c>
      <c r="AB414" s="139">
        <f t="shared" si="92"/>
        <v>42979</v>
      </c>
      <c r="AC414" s="134">
        <f t="shared" si="95"/>
        <v>42979</v>
      </c>
      <c r="AD414" s="135" t="str">
        <f t="shared" si="96"/>
        <v>-</v>
      </c>
      <c r="AE414" s="136" t="str">
        <f t="shared" si="97"/>
        <v>-</v>
      </c>
      <c r="AF414" s="137" t="s">
        <v>4551</v>
      </c>
      <c r="AG414" s="140" t="str">
        <f t="shared" si="100"/>
        <v>-</v>
      </c>
      <c r="AH414" s="141" t="str">
        <f t="shared" si="101"/>
        <v>-</v>
      </c>
      <c r="AI414" s="211" t="s">
        <v>15</v>
      </c>
      <c r="AJ414" s="443" t="s">
        <v>4592</v>
      </c>
      <c r="AK414" s="478" t="str">
        <f t="shared" si="102"/>
        <v>-</v>
      </c>
      <c r="AL414" s="516" t="str">
        <f t="shared" si="103"/>
        <v>-</v>
      </c>
      <c r="AM414" s="432" t="str">
        <f>_xlfn.IFNA(VLOOKUP(O414,Dropdown!$B:$G,6,0),"-")</f>
        <v>PEZA</v>
      </c>
      <c r="AN414" s="433">
        <f>_xlfn.IFNA(VLOOKUP(O414,Dropdown!$B:$H,7,0),"-")</f>
        <v>0.12</v>
      </c>
      <c r="AO414" s="434" t="str">
        <f t="shared" si="104"/>
        <v>PHP</v>
      </c>
      <c r="AP414" s="435">
        <f t="shared" si="105"/>
        <v>42500</v>
      </c>
      <c r="AQ414" s="436">
        <f t="shared" si="106"/>
        <v>47600.000000000007</v>
      </c>
      <c r="AR414" s="247"/>
      <c r="AS414" s="465" t="s">
        <v>15</v>
      </c>
      <c r="AT414" s="247"/>
      <c r="AU414" s="454" t="str">
        <f t="shared" si="98"/>
        <v>-</v>
      </c>
    </row>
    <row r="415" spans="1:47" s="30" customFormat="1">
      <c r="A415" s="556">
        <v>412</v>
      </c>
      <c r="B415" s="557" t="s">
        <v>875</v>
      </c>
      <c r="C415" s="558" t="str">
        <f t="shared" si="93"/>
        <v>2017</v>
      </c>
      <c r="D415" s="558" t="str">
        <f t="shared" si="94"/>
        <v>Aug</v>
      </c>
      <c r="E415" s="586">
        <v>42951</v>
      </c>
      <c r="F415" s="557">
        <v>101758</v>
      </c>
      <c r="G415" s="557">
        <v>35103</v>
      </c>
      <c r="H415" s="557">
        <v>74563</v>
      </c>
      <c r="I415" s="577" t="s">
        <v>899</v>
      </c>
      <c r="J415" s="577" t="s">
        <v>15</v>
      </c>
      <c r="K415" s="578" t="str">
        <f t="shared" si="99"/>
        <v>TLAA BODY R CURL 2</v>
      </c>
      <c r="L415" s="578" t="s">
        <v>15</v>
      </c>
      <c r="M415" s="578" t="s">
        <v>908</v>
      </c>
      <c r="N415" s="579" t="s">
        <v>15</v>
      </c>
      <c r="O415" s="578" t="s">
        <v>31</v>
      </c>
      <c r="P415" s="557" t="s">
        <v>15</v>
      </c>
      <c r="Q415" s="557" t="s">
        <v>15</v>
      </c>
      <c r="R415" s="581" t="str">
        <f>IFERROR(VLOOKUP(CONCATENATE(D415,"'",C415),'Monthly Forex'!A:D,4,0),"-")</f>
        <v>-</v>
      </c>
      <c r="S415" s="587">
        <v>88200</v>
      </c>
      <c r="T415" s="582" t="s">
        <v>15</v>
      </c>
      <c r="U415" s="583" t="s">
        <v>47</v>
      </c>
      <c r="V415" s="589" t="s">
        <v>49</v>
      </c>
      <c r="W415" s="592" t="s">
        <v>15</v>
      </c>
      <c r="X415" s="569" t="s">
        <v>15</v>
      </c>
      <c r="Y415" s="570" t="s">
        <v>15</v>
      </c>
      <c r="Z415" s="571" t="s">
        <v>15</v>
      </c>
      <c r="AA415" s="557" t="s">
        <v>1856</v>
      </c>
      <c r="AB415" s="139">
        <f t="shared" si="92"/>
        <v>42981</v>
      </c>
      <c r="AC415" s="134">
        <f t="shared" si="95"/>
        <v>42979</v>
      </c>
      <c r="AD415" s="135" t="str">
        <f t="shared" si="96"/>
        <v>-</v>
      </c>
      <c r="AE415" s="136" t="str">
        <f t="shared" si="97"/>
        <v>-</v>
      </c>
      <c r="AF415" s="137" t="s">
        <v>4551</v>
      </c>
      <c r="AG415" s="140" t="str">
        <f t="shared" si="100"/>
        <v>1</v>
      </c>
      <c r="AH415" s="141" t="str">
        <f t="shared" si="101"/>
        <v>-</v>
      </c>
      <c r="AI415" s="211" t="s">
        <v>15</v>
      </c>
      <c r="AJ415" s="443" t="s">
        <v>4592</v>
      </c>
      <c r="AK415" s="478" t="str">
        <f t="shared" si="102"/>
        <v>-</v>
      </c>
      <c r="AL415" s="516" t="str">
        <f t="shared" si="103"/>
        <v>-</v>
      </c>
      <c r="AM415" s="432" t="str">
        <f>_xlfn.IFNA(VLOOKUP(O415,Dropdown!$B:$G,6,0),"-")</f>
        <v>PEZA</v>
      </c>
      <c r="AN415" s="433">
        <f>_xlfn.IFNA(VLOOKUP(O415,Dropdown!$B:$H,7,0),"-")</f>
        <v>0.12</v>
      </c>
      <c r="AO415" s="434" t="str">
        <f t="shared" si="104"/>
        <v>PHP</v>
      </c>
      <c r="AP415" s="435">
        <f t="shared" si="105"/>
        <v>88200</v>
      </c>
      <c r="AQ415" s="436">
        <f t="shared" si="106"/>
        <v>98784.000000000015</v>
      </c>
      <c r="AR415" s="247"/>
      <c r="AS415" s="465" t="s">
        <v>15</v>
      </c>
      <c r="AT415" s="247"/>
      <c r="AU415" s="454" t="str">
        <f t="shared" si="98"/>
        <v>-</v>
      </c>
    </row>
    <row r="416" spans="1:47" s="30" customFormat="1">
      <c r="A416" s="556">
        <v>413</v>
      </c>
      <c r="B416" s="557" t="s">
        <v>876</v>
      </c>
      <c r="C416" s="558" t="str">
        <f t="shared" si="93"/>
        <v>2017</v>
      </c>
      <c r="D416" s="558" t="str">
        <f t="shared" si="94"/>
        <v>Aug</v>
      </c>
      <c r="E416" s="586">
        <v>42951</v>
      </c>
      <c r="F416" s="557">
        <v>101758</v>
      </c>
      <c r="G416" s="557">
        <v>35103</v>
      </c>
      <c r="H416" s="557">
        <v>74563</v>
      </c>
      <c r="I416" s="577" t="s">
        <v>900</v>
      </c>
      <c r="J416" s="577" t="s">
        <v>15</v>
      </c>
      <c r="K416" s="578" t="str">
        <f t="shared" si="99"/>
        <v>TLAA BODY L CURL 2</v>
      </c>
      <c r="L416" s="578" t="s">
        <v>15</v>
      </c>
      <c r="M416" s="578" t="s">
        <v>909</v>
      </c>
      <c r="N416" s="579" t="s">
        <v>15</v>
      </c>
      <c r="O416" s="578" t="s">
        <v>31</v>
      </c>
      <c r="P416" s="557" t="s">
        <v>15</v>
      </c>
      <c r="Q416" s="557" t="s">
        <v>15</v>
      </c>
      <c r="R416" s="581" t="str">
        <f>IFERROR(VLOOKUP(CONCATENATE(D416,"'",C416),'Monthly Forex'!A:D,4,0),"-")</f>
        <v>-</v>
      </c>
      <c r="S416" s="587">
        <v>88200</v>
      </c>
      <c r="T416" s="582" t="s">
        <v>15</v>
      </c>
      <c r="U416" s="583" t="s">
        <v>47</v>
      </c>
      <c r="V416" s="589" t="s">
        <v>49</v>
      </c>
      <c r="W416" s="592" t="s">
        <v>15</v>
      </c>
      <c r="X416" s="569" t="s">
        <v>15</v>
      </c>
      <c r="Y416" s="570" t="s">
        <v>15</v>
      </c>
      <c r="Z416" s="571" t="s">
        <v>15</v>
      </c>
      <c r="AA416" s="557" t="s">
        <v>1856</v>
      </c>
      <c r="AB416" s="139">
        <f t="shared" si="92"/>
        <v>42981</v>
      </c>
      <c r="AC416" s="134">
        <f t="shared" si="95"/>
        <v>42979</v>
      </c>
      <c r="AD416" s="135" t="str">
        <f t="shared" si="96"/>
        <v>-</v>
      </c>
      <c r="AE416" s="136" t="str">
        <f t="shared" si="97"/>
        <v>-</v>
      </c>
      <c r="AF416" s="137" t="s">
        <v>4551</v>
      </c>
      <c r="AG416" s="140" t="str">
        <f t="shared" si="100"/>
        <v>-</v>
      </c>
      <c r="AH416" s="141" t="str">
        <f t="shared" si="101"/>
        <v>-</v>
      </c>
      <c r="AI416" s="211" t="s">
        <v>15</v>
      </c>
      <c r="AJ416" s="443" t="s">
        <v>4592</v>
      </c>
      <c r="AK416" s="478" t="str">
        <f t="shared" si="102"/>
        <v>-</v>
      </c>
      <c r="AL416" s="516" t="str">
        <f t="shared" si="103"/>
        <v>-</v>
      </c>
      <c r="AM416" s="432" t="str">
        <f>_xlfn.IFNA(VLOOKUP(O416,Dropdown!$B:$G,6,0),"-")</f>
        <v>PEZA</v>
      </c>
      <c r="AN416" s="433">
        <f>_xlfn.IFNA(VLOOKUP(O416,Dropdown!$B:$H,7,0),"-")</f>
        <v>0.12</v>
      </c>
      <c r="AO416" s="434" t="str">
        <f t="shared" si="104"/>
        <v>PHP</v>
      </c>
      <c r="AP416" s="435">
        <f t="shared" si="105"/>
        <v>88200</v>
      </c>
      <c r="AQ416" s="436">
        <f t="shared" si="106"/>
        <v>98784.000000000015</v>
      </c>
      <c r="AR416" s="247"/>
      <c r="AS416" s="465" t="s">
        <v>15</v>
      </c>
      <c r="AT416" s="247"/>
      <c r="AU416" s="454" t="str">
        <f t="shared" si="98"/>
        <v>-</v>
      </c>
    </row>
    <row r="417" spans="1:47" s="30" customFormat="1">
      <c r="A417" s="556">
        <v>414</v>
      </c>
      <c r="B417" s="557" t="s">
        <v>877</v>
      </c>
      <c r="C417" s="558" t="str">
        <f t="shared" si="93"/>
        <v>2017</v>
      </c>
      <c r="D417" s="558" t="str">
        <f t="shared" si="94"/>
        <v>Aug</v>
      </c>
      <c r="E417" s="586">
        <v>42954</v>
      </c>
      <c r="F417" s="557">
        <v>101759</v>
      </c>
      <c r="G417" s="557">
        <v>35104</v>
      </c>
      <c r="H417" s="557">
        <v>74565</v>
      </c>
      <c r="I417" s="577" t="s">
        <v>900</v>
      </c>
      <c r="J417" s="577" t="s">
        <v>15</v>
      </c>
      <c r="K417" s="578" t="str">
        <f t="shared" si="99"/>
        <v>JNL750 NECKING UPPER DIE</v>
      </c>
      <c r="L417" s="578" t="s">
        <v>15</v>
      </c>
      <c r="M417" s="578" t="s">
        <v>910</v>
      </c>
      <c r="N417" s="579" t="s">
        <v>15</v>
      </c>
      <c r="O417" s="578" t="s">
        <v>34</v>
      </c>
      <c r="P417" s="557" t="s">
        <v>15</v>
      </c>
      <c r="Q417" s="557" t="s">
        <v>15</v>
      </c>
      <c r="R417" s="581" t="str">
        <f>IFERROR(VLOOKUP(CONCATENATE(D417,"'",C417),'Monthly Forex'!A:D,4,0),"-")</f>
        <v>-</v>
      </c>
      <c r="S417" s="564" t="s">
        <v>15</v>
      </c>
      <c r="T417" s="582">
        <v>450</v>
      </c>
      <c r="U417" s="583" t="s">
        <v>47</v>
      </c>
      <c r="V417" s="589" t="s">
        <v>49</v>
      </c>
      <c r="W417" s="592" t="s">
        <v>15</v>
      </c>
      <c r="X417" s="569" t="s">
        <v>15</v>
      </c>
      <c r="Y417" s="570" t="s">
        <v>15</v>
      </c>
      <c r="Z417" s="571" t="s">
        <v>15</v>
      </c>
      <c r="AA417" s="557" t="s">
        <v>1856</v>
      </c>
      <c r="AB417" s="139">
        <f t="shared" si="92"/>
        <v>42984</v>
      </c>
      <c r="AC417" s="134">
        <f t="shared" si="95"/>
        <v>42979</v>
      </c>
      <c r="AD417" s="135" t="str">
        <f t="shared" si="96"/>
        <v>-</v>
      </c>
      <c r="AE417" s="136" t="str">
        <f t="shared" si="97"/>
        <v>-</v>
      </c>
      <c r="AF417" s="137" t="s">
        <v>4551</v>
      </c>
      <c r="AG417" s="140" t="str">
        <f t="shared" si="100"/>
        <v>1</v>
      </c>
      <c r="AH417" s="141" t="str">
        <f t="shared" si="101"/>
        <v>-</v>
      </c>
      <c r="AI417" s="211" t="s">
        <v>15</v>
      </c>
      <c r="AJ417" s="443" t="s">
        <v>4592</v>
      </c>
      <c r="AK417" s="478" t="str">
        <f t="shared" si="102"/>
        <v>-</v>
      </c>
      <c r="AL417" s="516" t="str">
        <f t="shared" si="103"/>
        <v>-</v>
      </c>
      <c r="AM417" s="432" t="str">
        <f>_xlfn.IFNA(VLOOKUP(O417,Dropdown!$B:$G,6,0),"-")</f>
        <v>PEZA</v>
      </c>
      <c r="AN417" s="433">
        <f>_xlfn.IFNA(VLOOKUP(O417,Dropdown!$B:$H,7,0),"-")</f>
        <v>0.12</v>
      </c>
      <c r="AO417" s="434" t="str">
        <f t="shared" si="104"/>
        <v>USD</v>
      </c>
      <c r="AP417" s="435">
        <f t="shared" si="105"/>
        <v>450</v>
      </c>
      <c r="AQ417" s="436">
        <f t="shared" si="106"/>
        <v>504.00000000000006</v>
      </c>
      <c r="AR417" s="247"/>
      <c r="AS417" s="465" t="s">
        <v>15</v>
      </c>
      <c r="AT417" s="247"/>
      <c r="AU417" s="454" t="str">
        <f t="shared" si="98"/>
        <v>-</v>
      </c>
    </row>
    <row r="418" spans="1:47" s="30" customFormat="1">
      <c r="A418" s="556">
        <v>415</v>
      </c>
      <c r="B418" s="557" t="s">
        <v>878</v>
      </c>
      <c r="C418" s="558" t="str">
        <f t="shared" si="93"/>
        <v>2017</v>
      </c>
      <c r="D418" s="558" t="str">
        <f t="shared" si="94"/>
        <v>Aug</v>
      </c>
      <c r="E418" s="586">
        <v>42954</v>
      </c>
      <c r="F418" s="557">
        <v>101759</v>
      </c>
      <c r="G418" s="557">
        <v>35104</v>
      </c>
      <c r="H418" s="557">
        <v>74565</v>
      </c>
      <c r="I418" s="577" t="s">
        <v>898</v>
      </c>
      <c r="J418" s="577" t="s">
        <v>15</v>
      </c>
      <c r="K418" s="578" t="str">
        <f t="shared" si="99"/>
        <v>JNS NECKING 2ND ROLLER</v>
      </c>
      <c r="L418" s="578" t="s">
        <v>15</v>
      </c>
      <c r="M418" s="578" t="s">
        <v>911</v>
      </c>
      <c r="N418" s="579" t="s">
        <v>15</v>
      </c>
      <c r="O418" s="578" t="s">
        <v>34</v>
      </c>
      <c r="P418" s="557" t="s">
        <v>15</v>
      </c>
      <c r="Q418" s="557" t="s">
        <v>15</v>
      </c>
      <c r="R418" s="581" t="str">
        <f>IFERROR(VLOOKUP(CONCATENATE(D418,"'",C418),'Monthly Forex'!A:D,4,0),"-")</f>
        <v>-</v>
      </c>
      <c r="S418" s="564" t="s">
        <v>15</v>
      </c>
      <c r="T418" s="582">
        <v>885</v>
      </c>
      <c r="U418" s="583" t="s">
        <v>47</v>
      </c>
      <c r="V418" s="589" t="s">
        <v>49</v>
      </c>
      <c r="W418" s="592" t="s">
        <v>15</v>
      </c>
      <c r="X418" s="569" t="s">
        <v>15</v>
      </c>
      <c r="Y418" s="570" t="s">
        <v>15</v>
      </c>
      <c r="Z418" s="571" t="s">
        <v>15</v>
      </c>
      <c r="AA418" s="557" t="s">
        <v>1856</v>
      </c>
      <c r="AB418" s="139">
        <f t="shared" si="92"/>
        <v>42984</v>
      </c>
      <c r="AC418" s="134">
        <f t="shared" si="95"/>
        <v>42979</v>
      </c>
      <c r="AD418" s="135" t="str">
        <f t="shared" si="96"/>
        <v>-</v>
      </c>
      <c r="AE418" s="136" t="str">
        <f t="shared" si="97"/>
        <v>-</v>
      </c>
      <c r="AF418" s="137" t="s">
        <v>4551</v>
      </c>
      <c r="AG418" s="140" t="str">
        <f t="shared" si="100"/>
        <v>-</v>
      </c>
      <c r="AH418" s="141" t="str">
        <f t="shared" si="101"/>
        <v>-</v>
      </c>
      <c r="AI418" s="211" t="s">
        <v>15</v>
      </c>
      <c r="AJ418" s="443" t="s">
        <v>4592</v>
      </c>
      <c r="AK418" s="478" t="str">
        <f t="shared" si="102"/>
        <v>-</v>
      </c>
      <c r="AL418" s="516" t="str">
        <f t="shared" si="103"/>
        <v>-</v>
      </c>
      <c r="AM418" s="432" t="str">
        <f>_xlfn.IFNA(VLOOKUP(O418,Dropdown!$B:$G,6,0),"-")</f>
        <v>PEZA</v>
      </c>
      <c r="AN418" s="433">
        <f>_xlfn.IFNA(VLOOKUP(O418,Dropdown!$B:$H,7,0),"-")</f>
        <v>0.12</v>
      </c>
      <c r="AO418" s="434" t="str">
        <f t="shared" si="104"/>
        <v>USD</v>
      </c>
      <c r="AP418" s="435">
        <f t="shared" si="105"/>
        <v>885</v>
      </c>
      <c r="AQ418" s="436">
        <f t="shared" si="106"/>
        <v>991.2</v>
      </c>
      <c r="AR418" s="247"/>
      <c r="AS418" s="465" t="s">
        <v>15</v>
      </c>
      <c r="AT418" s="247"/>
      <c r="AU418" s="454" t="str">
        <f t="shared" si="98"/>
        <v>-</v>
      </c>
    </row>
    <row r="419" spans="1:47" s="30" customFormat="1">
      <c r="A419" s="556">
        <v>416</v>
      </c>
      <c r="B419" s="557" t="s">
        <v>879</v>
      </c>
      <c r="C419" s="558" t="str">
        <f t="shared" si="93"/>
        <v>2017</v>
      </c>
      <c r="D419" s="558" t="str">
        <f t="shared" si="94"/>
        <v>Aug</v>
      </c>
      <c r="E419" s="586">
        <v>42954</v>
      </c>
      <c r="F419" s="557">
        <v>101760</v>
      </c>
      <c r="G419" s="557">
        <v>35105</v>
      </c>
      <c r="H419" s="557">
        <v>74566</v>
      </c>
      <c r="I419" s="577" t="s">
        <v>898</v>
      </c>
      <c r="J419" s="577" t="s">
        <v>15</v>
      </c>
      <c r="K419" s="578" t="str">
        <f t="shared" si="99"/>
        <v>TLAA BODY R CURL 1</v>
      </c>
      <c r="L419" s="578" t="s">
        <v>15</v>
      </c>
      <c r="M419" s="578" t="s">
        <v>912</v>
      </c>
      <c r="N419" s="579" t="s">
        <v>15</v>
      </c>
      <c r="O419" s="578" t="s">
        <v>31</v>
      </c>
      <c r="P419" s="557" t="s">
        <v>15</v>
      </c>
      <c r="Q419" s="557" t="s">
        <v>15</v>
      </c>
      <c r="R419" s="581" t="str">
        <f>IFERROR(VLOOKUP(CONCATENATE(D419,"'",C419),'Monthly Forex'!A:D,4,0),"-")</f>
        <v>-</v>
      </c>
      <c r="S419" s="587">
        <v>88200</v>
      </c>
      <c r="T419" s="582" t="s">
        <v>15</v>
      </c>
      <c r="U419" s="583" t="s">
        <v>47</v>
      </c>
      <c r="V419" s="589" t="s">
        <v>49</v>
      </c>
      <c r="W419" s="592" t="s">
        <v>15</v>
      </c>
      <c r="X419" s="569" t="s">
        <v>15</v>
      </c>
      <c r="Y419" s="570" t="s">
        <v>15</v>
      </c>
      <c r="Z419" s="571" t="s">
        <v>15</v>
      </c>
      <c r="AA419" s="557" t="s">
        <v>1856</v>
      </c>
      <c r="AB419" s="139">
        <f t="shared" si="92"/>
        <v>42984</v>
      </c>
      <c r="AC419" s="134">
        <f t="shared" si="95"/>
        <v>42979</v>
      </c>
      <c r="AD419" s="135" t="str">
        <f t="shared" si="96"/>
        <v>-</v>
      </c>
      <c r="AE419" s="136" t="str">
        <f t="shared" si="97"/>
        <v>-</v>
      </c>
      <c r="AF419" s="137" t="s">
        <v>4551</v>
      </c>
      <c r="AG419" s="140" t="str">
        <f t="shared" si="100"/>
        <v>1</v>
      </c>
      <c r="AH419" s="141" t="str">
        <f t="shared" si="101"/>
        <v>-</v>
      </c>
      <c r="AI419" s="211" t="s">
        <v>15</v>
      </c>
      <c r="AJ419" s="443" t="s">
        <v>4592</v>
      </c>
      <c r="AK419" s="478" t="str">
        <f t="shared" si="102"/>
        <v>-</v>
      </c>
      <c r="AL419" s="516" t="str">
        <f t="shared" si="103"/>
        <v>-</v>
      </c>
      <c r="AM419" s="432" t="str">
        <f>_xlfn.IFNA(VLOOKUP(O419,Dropdown!$B:$G,6,0),"-")</f>
        <v>PEZA</v>
      </c>
      <c r="AN419" s="433">
        <f>_xlfn.IFNA(VLOOKUP(O419,Dropdown!$B:$H,7,0),"-")</f>
        <v>0.12</v>
      </c>
      <c r="AO419" s="434" t="str">
        <f t="shared" si="104"/>
        <v>PHP</v>
      </c>
      <c r="AP419" s="435">
        <f t="shared" si="105"/>
        <v>88200</v>
      </c>
      <c r="AQ419" s="436">
        <f t="shared" si="106"/>
        <v>98784.000000000015</v>
      </c>
      <c r="AR419" s="247"/>
      <c r="AS419" s="465" t="s">
        <v>15</v>
      </c>
      <c r="AT419" s="247"/>
      <c r="AU419" s="454" t="str">
        <f t="shared" si="98"/>
        <v>-</v>
      </c>
    </row>
    <row r="420" spans="1:47" s="30" customFormat="1">
      <c r="A420" s="556">
        <v>417</v>
      </c>
      <c r="B420" s="557" t="s">
        <v>880</v>
      </c>
      <c r="C420" s="558" t="str">
        <f t="shared" si="93"/>
        <v>2017</v>
      </c>
      <c r="D420" s="558" t="str">
        <f t="shared" si="94"/>
        <v>Aug</v>
      </c>
      <c r="E420" s="586">
        <v>42954</v>
      </c>
      <c r="F420" s="557">
        <v>101760</v>
      </c>
      <c r="G420" s="557">
        <v>35105</v>
      </c>
      <c r="H420" s="557">
        <v>74566</v>
      </c>
      <c r="I420" s="577" t="s">
        <v>899</v>
      </c>
      <c r="J420" s="577" t="s">
        <v>15</v>
      </c>
      <c r="K420" s="578" t="str">
        <f t="shared" si="99"/>
        <v>TLAA BODY R CURL 3</v>
      </c>
      <c r="L420" s="578" t="s">
        <v>15</v>
      </c>
      <c r="M420" s="578" t="s">
        <v>913</v>
      </c>
      <c r="N420" s="579" t="s">
        <v>15</v>
      </c>
      <c r="O420" s="578" t="s">
        <v>31</v>
      </c>
      <c r="P420" s="557" t="s">
        <v>15</v>
      </c>
      <c r="Q420" s="557" t="s">
        <v>15</v>
      </c>
      <c r="R420" s="581" t="str">
        <f>IFERROR(VLOOKUP(CONCATENATE(D420,"'",C420),'Monthly Forex'!A:D,4,0),"-")</f>
        <v>-</v>
      </c>
      <c r="S420" s="587">
        <v>77000</v>
      </c>
      <c r="T420" s="582" t="s">
        <v>15</v>
      </c>
      <c r="U420" s="583" t="s">
        <v>47</v>
      </c>
      <c r="V420" s="589" t="s">
        <v>49</v>
      </c>
      <c r="W420" s="592" t="s">
        <v>15</v>
      </c>
      <c r="X420" s="569" t="s">
        <v>15</v>
      </c>
      <c r="Y420" s="570" t="s">
        <v>15</v>
      </c>
      <c r="Z420" s="571" t="s">
        <v>15</v>
      </c>
      <c r="AA420" s="557" t="s">
        <v>1856</v>
      </c>
      <c r="AB420" s="139">
        <f t="shared" si="92"/>
        <v>42984</v>
      </c>
      <c r="AC420" s="134">
        <f t="shared" si="95"/>
        <v>42979</v>
      </c>
      <c r="AD420" s="135" t="str">
        <f t="shared" si="96"/>
        <v>-</v>
      </c>
      <c r="AE420" s="136" t="str">
        <f t="shared" si="97"/>
        <v>-</v>
      </c>
      <c r="AF420" s="137" t="s">
        <v>4551</v>
      </c>
      <c r="AG420" s="140" t="str">
        <f t="shared" si="100"/>
        <v>-</v>
      </c>
      <c r="AH420" s="141" t="str">
        <f t="shared" si="101"/>
        <v>-</v>
      </c>
      <c r="AI420" s="211" t="s">
        <v>15</v>
      </c>
      <c r="AJ420" s="443" t="s">
        <v>4592</v>
      </c>
      <c r="AK420" s="478" t="str">
        <f t="shared" si="102"/>
        <v>-</v>
      </c>
      <c r="AL420" s="516" t="str">
        <f t="shared" si="103"/>
        <v>-</v>
      </c>
      <c r="AM420" s="432" t="str">
        <f>_xlfn.IFNA(VLOOKUP(O420,Dropdown!$B:$G,6,0),"-")</f>
        <v>PEZA</v>
      </c>
      <c r="AN420" s="433">
        <f>_xlfn.IFNA(VLOOKUP(O420,Dropdown!$B:$H,7,0),"-")</f>
        <v>0.12</v>
      </c>
      <c r="AO420" s="434" t="str">
        <f t="shared" si="104"/>
        <v>PHP</v>
      </c>
      <c r="AP420" s="435">
        <f t="shared" si="105"/>
        <v>77000</v>
      </c>
      <c r="AQ420" s="436">
        <f t="shared" si="106"/>
        <v>86240.000000000015</v>
      </c>
      <c r="AR420" s="247"/>
      <c r="AS420" s="465" t="s">
        <v>15</v>
      </c>
      <c r="AT420" s="247"/>
      <c r="AU420" s="454" t="str">
        <f t="shared" si="98"/>
        <v>-</v>
      </c>
    </row>
    <row r="421" spans="1:47" s="30" customFormat="1">
      <c r="A421" s="556">
        <v>418</v>
      </c>
      <c r="B421" s="557" t="s">
        <v>881</v>
      </c>
      <c r="C421" s="558" t="str">
        <f t="shared" si="93"/>
        <v>2017</v>
      </c>
      <c r="D421" s="558" t="str">
        <f t="shared" si="94"/>
        <v>Aug</v>
      </c>
      <c r="E421" s="586">
        <v>42954</v>
      </c>
      <c r="F421" s="557">
        <v>101760</v>
      </c>
      <c r="G421" s="557">
        <v>35105</v>
      </c>
      <c r="H421" s="557">
        <v>74566</v>
      </c>
      <c r="I421" s="577" t="s">
        <v>899</v>
      </c>
      <c r="J421" s="577" t="s">
        <v>15</v>
      </c>
      <c r="K421" s="578" t="str">
        <f t="shared" si="99"/>
        <v>TLAA BODY L CURL 1</v>
      </c>
      <c r="L421" s="578" t="s">
        <v>15</v>
      </c>
      <c r="M421" s="578" t="s">
        <v>914</v>
      </c>
      <c r="N421" s="579" t="s">
        <v>15</v>
      </c>
      <c r="O421" s="578" t="s">
        <v>31</v>
      </c>
      <c r="P421" s="557" t="s">
        <v>15</v>
      </c>
      <c r="Q421" s="557" t="s">
        <v>15</v>
      </c>
      <c r="R421" s="581" t="str">
        <f>IFERROR(VLOOKUP(CONCATENATE(D421,"'",C421),'Monthly Forex'!A:D,4,0),"-")</f>
        <v>-</v>
      </c>
      <c r="S421" s="587">
        <v>88200</v>
      </c>
      <c r="T421" s="582" t="s">
        <v>15</v>
      </c>
      <c r="U421" s="583" t="s">
        <v>47</v>
      </c>
      <c r="V421" s="589" t="s">
        <v>49</v>
      </c>
      <c r="W421" s="592" t="s">
        <v>15</v>
      </c>
      <c r="X421" s="569" t="s">
        <v>15</v>
      </c>
      <c r="Y421" s="570" t="s">
        <v>15</v>
      </c>
      <c r="Z421" s="571" t="s">
        <v>15</v>
      </c>
      <c r="AA421" s="557" t="s">
        <v>1856</v>
      </c>
      <c r="AB421" s="139">
        <f t="shared" si="92"/>
        <v>42984</v>
      </c>
      <c r="AC421" s="134">
        <f t="shared" si="95"/>
        <v>42979</v>
      </c>
      <c r="AD421" s="135" t="str">
        <f t="shared" si="96"/>
        <v>-</v>
      </c>
      <c r="AE421" s="136" t="str">
        <f t="shared" si="97"/>
        <v>-</v>
      </c>
      <c r="AF421" s="137" t="s">
        <v>4551</v>
      </c>
      <c r="AG421" s="140" t="str">
        <f t="shared" si="100"/>
        <v>-</v>
      </c>
      <c r="AH421" s="141" t="str">
        <f t="shared" si="101"/>
        <v>-</v>
      </c>
      <c r="AI421" s="211" t="s">
        <v>15</v>
      </c>
      <c r="AJ421" s="443" t="s">
        <v>4592</v>
      </c>
      <c r="AK421" s="478" t="str">
        <f t="shared" si="102"/>
        <v>-</v>
      </c>
      <c r="AL421" s="516" t="str">
        <f t="shared" si="103"/>
        <v>-</v>
      </c>
      <c r="AM421" s="432" t="str">
        <f>_xlfn.IFNA(VLOOKUP(O421,Dropdown!$B:$G,6,0),"-")</f>
        <v>PEZA</v>
      </c>
      <c r="AN421" s="433">
        <f>_xlfn.IFNA(VLOOKUP(O421,Dropdown!$B:$H,7,0),"-")</f>
        <v>0.12</v>
      </c>
      <c r="AO421" s="434" t="str">
        <f t="shared" si="104"/>
        <v>PHP</v>
      </c>
      <c r="AP421" s="435">
        <f t="shared" si="105"/>
        <v>88200</v>
      </c>
      <c r="AQ421" s="436">
        <f t="shared" si="106"/>
        <v>98784.000000000015</v>
      </c>
      <c r="AR421" s="247"/>
      <c r="AS421" s="465" t="s">
        <v>15</v>
      </c>
      <c r="AT421" s="247"/>
      <c r="AU421" s="454" t="str">
        <f t="shared" si="98"/>
        <v>-</v>
      </c>
    </row>
    <row r="422" spans="1:47" s="30" customFormat="1">
      <c r="A422" s="556">
        <v>419</v>
      </c>
      <c r="B422" s="557" t="s">
        <v>882</v>
      </c>
      <c r="C422" s="558" t="str">
        <f t="shared" si="93"/>
        <v>2017</v>
      </c>
      <c r="D422" s="558" t="str">
        <f t="shared" si="94"/>
        <v>Aug</v>
      </c>
      <c r="E422" s="586">
        <v>42954</v>
      </c>
      <c r="F422" s="557">
        <v>101760</v>
      </c>
      <c r="G422" s="557">
        <v>35105</v>
      </c>
      <c r="H422" s="557">
        <v>74566</v>
      </c>
      <c r="I422" s="577" t="s">
        <v>901</v>
      </c>
      <c r="J422" s="577" t="s">
        <v>15</v>
      </c>
      <c r="K422" s="578" t="str">
        <f t="shared" si="99"/>
        <v>TLAA BODY L CURL 3</v>
      </c>
      <c r="L422" s="578" t="s">
        <v>15</v>
      </c>
      <c r="M422" s="578" t="s">
        <v>915</v>
      </c>
      <c r="N422" s="579" t="s">
        <v>15</v>
      </c>
      <c r="O422" s="578" t="s">
        <v>31</v>
      </c>
      <c r="P422" s="557" t="s">
        <v>15</v>
      </c>
      <c r="Q422" s="557" t="s">
        <v>15</v>
      </c>
      <c r="R422" s="581" t="str">
        <f>IFERROR(VLOOKUP(CONCATENATE(D422,"'",C422),'Monthly Forex'!A:D,4,0),"-")</f>
        <v>-</v>
      </c>
      <c r="S422" s="587">
        <v>77000</v>
      </c>
      <c r="T422" s="582" t="s">
        <v>15</v>
      </c>
      <c r="U422" s="583" t="s">
        <v>47</v>
      </c>
      <c r="V422" s="589" t="s">
        <v>49</v>
      </c>
      <c r="W422" s="592" t="s">
        <v>15</v>
      </c>
      <c r="X422" s="569" t="s">
        <v>15</v>
      </c>
      <c r="Y422" s="570" t="s">
        <v>15</v>
      </c>
      <c r="Z422" s="571" t="s">
        <v>15</v>
      </c>
      <c r="AA422" s="557" t="s">
        <v>1856</v>
      </c>
      <c r="AB422" s="139">
        <f t="shared" si="92"/>
        <v>42984</v>
      </c>
      <c r="AC422" s="134">
        <f t="shared" si="95"/>
        <v>42979</v>
      </c>
      <c r="AD422" s="135" t="str">
        <f t="shared" si="96"/>
        <v>-</v>
      </c>
      <c r="AE422" s="136" t="str">
        <f t="shared" si="97"/>
        <v>-</v>
      </c>
      <c r="AF422" s="137" t="s">
        <v>4551</v>
      </c>
      <c r="AG422" s="140" t="str">
        <f t="shared" si="100"/>
        <v>-</v>
      </c>
      <c r="AH422" s="141" t="str">
        <f t="shared" si="101"/>
        <v>-</v>
      </c>
      <c r="AI422" s="211" t="s">
        <v>15</v>
      </c>
      <c r="AJ422" s="443" t="s">
        <v>4592</v>
      </c>
      <c r="AK422" s="478" t="str">
        <f t="shared" si="102"/>
        <v>-</v>
      </c>
      <c r="AL422" s="516" t="str">
        <f t="shared" si="103"/>
        <v>-</v>
      </c>
      <c r="AM422" s="432" t="str">
        <f>_xlfn.IFNA(VLOOKUP(O422,Dropdown!$B:$G,6,0),"-")</f>
        <v>PEZA</v>
      </c>
      <c r="AN422" s="433">
        <f>_xlfn.IFNA(VLOOKUP(O422,Dropdown!$B:$H,7,0),"-")</f>
        <v>0.12</v>
      </c>
      <c r="AO422" s="434" t="str">
        <f t="shared" si="104"/>
        <v>PHP</v>
      </c>
      <c r="AP422" s="435">
        <f t="shared" si="105"/>
        <v>77000</v>
      </c>
      <c r="AQ422" s="436">
        <f t="shared" si="106"/>
        <v>86240.000000000015</v>
      </c>
      <c r="AR422" s="247"/>
      <c r="AS422" s="465" t="s">
        <v>15</v>
      </c>
      <c r="AT422" s="247"/>
      <c r="AU422" s="454" t="str">
        <f t="shared" si="98"/>
        <v>-</v>
      </c>
    </row>
    <row r="423" spans="1:47" s="30" customFormat="1">
      <c r="A423" s="556">
        <v>420</v>
      </c>
      <c r="B423" s="557" t="s">
        <v>883</v>
      </c>
      <c r="C423" s="558" t="str">
        <f t="shared" si="93"/>
        <v>2017</v>
      </c>
      <c r="D423" s="558" t="str">
        <f t="shared" si="94"/>
        <v>Aug</v>
      </c>
      <c r="E423" s="586">
        <v>42955</v>
      </c>
      <c r="F423" s="557">
        <v>101761</v>
      </c>
      <c r="G423" s="557">
        <v>35106</v>
      </c>
      <c r="H423" s="557">
        <v>74592</v>
      </c>
      <c r="I423" s="577" t="s">
        <v>901</v>
      </c>
      <c r="J423" s="577" t="s">
        <v>15</v>
      </c>
      <c r="K423" s="578" t="str">
        <f t="shared" si="99"/>
        <v>CAM CUT #2 DIE</v>
      </c>
      <c r="L423" s="578" t="s">
        <v>15</v>
      </c>
      <c r="M423" s="578" t="s">
        <v>916</v>
      </c>
      <c r="N423" s="579" t="s">
        <v>15</v>
      </c>
      <c r="O423" s="578" t="s">
        <v>31</v>
      </c>
      <c r="P423" s="557" t="s">
        <v>15</v>
      </c>
      <c r="Q423" s="557" t="s">
        <v>15</v>
      </c>
      <c r="R423" s="581" t="str">
        <f>IFERROR(VLOOKUP(CONCATENATE(D423,"'",C423),'Monthly Forex'!A:D,4,0),"-")</f>
        <v>-</v>
      </c>
      <c r="S423" s="587">
        <v>7400</v>
      </c>
      <c r="T423" s="582" t="s">
        <v>15</v>
      </c>
      <c r="U423" s="583" t="s">
        <v>47</v>
      </c>
      <c r="V423" s="589" t="s">
        <v>49</v>
      </c>
      <c r="W423" s="592" t="s">
        <v>15</v>
      </c>
      <c r="X423" s="569" t="s">
        <v>15</v>
      </c>
      <c r="Y423" s="570" t="s">
        <v>15</v>
      </c>
      <c r="Z423" s="571" t="s">
        <v>15</v>
      </c>
      <c r="AA423" s="557" t="s">
        <v>1856</v>
      </c>
      <c r="AB423" s="139">
        <f t="shared" si="92"/>
        <v>42985</v>
      </c>
      <c r="AC423" s="134">
        <f t="shared" si="95"/>
        <v>42979</v>
      </c>
      <c r="AD423" s="135" t="str">
        <f t="shared" si="96"/>
        <v>-</v>
      </c>
      <c r="AE423" s="136" t="str">
        <f t="shared" si="97"/>
        <v>-</v>
      </c>
      <c r="AF423" s="137" t="s">
        <v>4551</v>
      </c>
      <c r="AG423" s="140" t="str">
        <f t="shared" si="100"/>
        <v>1</v>
      </c>
      <c r="AH423" s="141" t="str">
        <f t="shared" si="101"/>
        <v>-</v>
      </c>
      <c r="AI423" s="211" t="s">
        <v>15</v>
      </c>
      <c r="AJ423" s="443" t="s">
        <v>4592</v>
      </c>
      <c r="AK423" s="478" t="str">
        <f t="shared" si="102"/>
        <v>-</v>
      </c>
      <c r="AL423" s="516" t="str">
        <f t="shared" si="103"/>
        <v>-</v>
      </c>
      <c r="AM423" s="432" t="str">
        <f>_xlfn.IFNA(VLOOKUP(O423,Dropdown!$B:$G,6,0),"-")</f>
        <v>PEZA</v>
      </c>
      <c r="AN423" s="433">
        <f>_xlfn.IFNA(VLOOKUP(O423,Dropdown!$B:$H,7,0),"-")</f>
        <v>0.12</v>
      </c>
      <c r="AO423" s="434" t="str">
        <f t="shared" si="104"/>
        <v>PHP</v>
      </c>
      <c r="AP423" s="435">
        <f t="shared" si="105"/>
        <v>7400</v>
      </c>
      <c r="AQ423" s="436">
        <f t="shared" si="106"/>
        <v>8288</v>
      </c>
      <c r="AR423" s="247"/>
      <c r="AS423" s="465" t="s">
        <v>15</v>
      </c>
      <c r="AT423" s="247"/>
      <c r="AU423" s="454" t="str">
        <f t="shared" si="98"/>
        <v>-</v>
      </c>
    </row>
    <row r="424" spans="1:47" s="30" customFormat="1">
      <c r="A424" s="556">
        <v>421</v>
      </c>
      <c r="B424" s="557" t="s">
        <v>884</v>
      </c>
      <c r="C424" s="558" t="str">
        <f t="shared" si="93"/>
        <v>2017</v>
      </c>
      <c r="D424" s="558" t="str">
        <f t="shared" si="94"/>
        <v>Aug</v>
      </c>
      <c r="E424" s="586">
        <v>42955</v>
      </c>
      <c r="F424" s="557">
        <v>101761</v>
      </c>
      <c r="G424" s="557">
        <v>35106</v>
      </c>
      <c r="H424" s="557">
        <v>74592</v>
      </c>
      <c r="I424" s="577" t="s">
        <v>902</v>
      </c>
      <c r="J424" s="577" t="s">
        <v>15</v>
      </c>
      <c r="K424" s="578" t="str">
        <f t="shared" si="99"/>
        <v>CAM CUT #2 PUNCH</v>
      </c>
      <c r="L424" s="578" t="s">
        <v>15</v>
      </c>
      <c r="M424" s="578" t="s">
        <v>917</v>
      </c>
      <c r="N424" s="579" t="s">
        <v>15</v>
      </c>
      <c r="O424" s="578" t="s">
        <v>31</v>
      </c>
      <c r="P424" s="557" t="s">
        <v>15</v>
      </c>
      <c r="Q424" s="557" t="s">
        <v>15</v>
      </c>
      <c r="R424" s="581" t="str">
        <f>IFERROR(VLOOKUP(CONCATENATE(D424,"'",C424),'Monthly Forex'!A:D,4,0),"-")</f>
        <v>-</v>
      </c>
      <c r="S424" s="587">
        <v>7400</v>
      </c>
      <c r="T424" s="582" t="s">
        <v>15</v>
      </c>
      <c r="U424" s="583" t="s">
        <v>47</v>
      </c>
      <c r="V424" s="589" t="s">
        <v>49</v>
      </c>
      <c r="W424" s="592" t="s">
        <v>15</v>
      </c>
      <c r="X424" s="569" t="s">
        <v>15</v>
      </c>
      <c r="Y424" s="570" t="s">
        <v>15</v>
      </c>
      <c r="Z424" s="571" t="s">
        <v>15</v>
      </c>
      <c r="AA424" s="557" t="s">
        <v>1856</v>
      </c>
      <c r="AB424" s="139">
        <f t="shared" si="92"/>
        <v>42985</v>
      </c>
      <c r="AC424" s="134">
        <f t="shared" si="95"/>
        <v>42979</v>
      </c>
      <c r="AD424" s="135" t="str">
        <f t="shared" si="96"/>
        <v>-</v>
      </c>
      <c r="AE424" s="136" t="str">
        <f t="shared" si="97"/>
        <v>-</v>
      </c>
      <c r="AF424" s="137" t="s">
        <v>4551</v>
      </c>
      <c r="AG424" s="140" t="str">
        <f t="shared" si="100"/>
        <v>-</v>
      </c>
      <c r="AH424" s="141" t="str">
        <f t="shared" si="101"/>
        <v>-</v>
      </c>
      <c r="AI424" s="211" t="s">
        <v>15</v>
      </c>
      <c r="AJ424" s="443" t="s">
        <v>4592</v>
      </c>
      <c r="AK424" s="478" t="str">
        <f t="shared" si="102"/>
        <v>-</v>
      </c>
      <c r="AL424" s="516" t="str">
        <f t="shared" si="103"/>
        <v>-</v>
      </c>
      <c r="AM424" s="432" t="str">
        <f>_xlfn.IFNA(VLOOKUP(O424,Dropdown!$B:$G,6,0),"-")</f>
        <v>PEZA</v>
      </c>
      <c r="AN424" s="433">
        <f>_xlfn.IFNA(VLOOKUP(O424,Dropdown!$B:$H,7,0),"-")</f>
        <v>0.12</v>
      </c>
      <c r="AO424" s="434" t="str">
        <f t="shared" si="104"/>
        <v>PHP</v>
      </c>
      <c r="AP424" s="435">
        <f t="shared" si="105"/>
        <v>7400</v>
      </c>
      <c r="AQ424" s="436">
        <f t="shared" si="106"/>
        <v>8288</v>
      </c>
      <c r="AR424" s="247"/>
      <c r="AS424" s="465" t="s">
        <v>15</v>
      </c>
      <c r="AT424" s="247"/>
      <c r="AU424" s="454" t="str">
        <f t="shared" si="98"/>
        <v>-</v>
      </c>
    </row>
    <row r="425" spans="1:47" s="30" customFormat="1">
      <c r="A425" s="556">
        <v>422</v>
      </c>
      <c r="B425" s="557" t="s">
        <v>885</v>
      </c>
      <c r="C425" s="558" t="str">
        <f t="shared" si="93"/>
        <v>2017</v>
      </c>
      <c r="D425" s="558" t="str">
        <f t="shared" si="94"/>
        <v>Aug</v>
      </c>
      <c r="E425" s="586">
        <v>42955</v>
      </c>
      <c r="F425" s="557">
        <v>101761</v>
      </c>
      <c r="G425" s="557">
        <v>35106</v>
      </c>
      <c r="H425" s="557">
        <v>74592</v>
      </c>
      <c r="I425" s="577" t="s">
        <v>555</v>
      </c>
      <c r="J425" s="577" t="s">
        <v>15</v>
      </c>
      <c r="K425" s="578" t="str">
        <f t="shared" si="99"/>
        <v>TLA CAM EXPANSION PUNCH</v>
      </c>
      <c r="L425" s="578" t="s">
        <v>15</v>
      </c>
      <c r="M425" s="578" t="s">
        <v>918</v>
      </c>
      <c r="N425" s="579" t="s">
        <v>15</v>
      </c>
      <c r="O425" s="578" t="s">
        <v>31</v>
      </c>
      <c r="P425" s="557" t="s">
        <v>15</v>
      </c>
      <c r="Q425" s="557" t="s">
        <v>15</v>
      </c>
      <c r="R425" s="581" t="str">
        <f>IFERROR(VLOOKUP(CONCATENATE(D425,"'",C425),'Monthly Forex'!A:D,4,0),"-")</f>
        <v>-</v>
      </c>
      <c r="S425" s="587">
        <v>7100</v>
      </c>
      <c r="T425" s="582" t="s">
        <v>15</v>
      </c>
      <c r="U425" s="583" t="s">
        <v>47</v>
      </c>
      <c r="V425" s="589" t="s">
        <v>49</v>
      </c>
      <c r="W425" s="592" t="s">
        <v>15</v>
      </c>
      <c r="X425" s="569" t="s">
        <v>15</v>
      </c>
      <c r="Y425" s="570" t="s">
        <v>15</v>
      </c>
      <c r="Z425" s="571" t="s">
        <v>15</v>
      </c>
      <c r="AA425" s="557" t="s">
        <v>1856</v>
      </c>
      <c r="AB425" s="139">
        <f t="shared" si="92"/>
        <v>42985</v>
      </c>
      <c r="AC425" s="134">
        <f t="shared" si="95"/>
        <v>42979</v>
      </c>
      <c r="AD425" s="135" t="str">
        <f t="shared" si="96"/>
        <v>-</v>
      </c>
      <c r="AE425" s="136" t="str">
        <f t="shared" si="97"/>
        <v>-</v>
      </c>
      <c r="AF425" s="137" t="s">
        <v>4551</v>
      </c>
      <c r="AG425" s="140" t="str">
        <f t="shared" si="100"/>
        <v>-</v>
      </c>
      <c r="AH425" s="141" t="str">
        <f t="shared" si="101"/>
        <v>-</v>
      </c>
      <c r="AI425" s="211" t="s">
        <v>15</v>
      </c>
      <c r="AJ425" s="443" t="s">
        <v>4592</v>
      </c>
      <c r="AK425" s="478" t="str">
        <f t="shared" si="102"/>
        <v>-</v>
      </c>
      <c r="AL425" s="516" t="str">
        <f t="shared" si="103"/>
        <v>-</v>
      </c>
      <c r="AM425" s="432" t="str">
        <f>_xlfn.IFNA(VLOOKUP(O425,Dropdown!$B:$G,6,0),"-")</f>
        <v>PEZA</v>
      </c>
      <c r="AN425" s="433">
        <f>_xlfn.IFNA(VLOOKUP(O425,Dropdown!$B:$H,7,0),"-")</f>
        <v>0.12</v>
      </c>
      <c r="AO425" s="434" t="str">
        <f t="shared" si="104"/>
        <v>PHP</v>
      </c>
      <c r="AP425" s="435">
        <f t="shared" si="105"/>
        <v>7100</v>
      </c>
      <c r="AQ425" s="436">
        <f t="shared" si="106"/>
        <v>7952.0000000000009</v>
      </c>
      <c r="AR425" s="247"/>
      <c r="AS425" s="465" t="s">
        <v>15</v>
      </c>
      <c r="AT425" s="247"/>
      <c r="AU425" s="454" t="str">
        <f t="shared" si="98"/>
        <v>-</v>
      </c>
    </row>
    <row r="426" spans="1:47" s="30" customFormat="1">
      <c r="A426" s="556">
        <v>423</v>
      </c>
      <c r="B426" s="557" t="s">
        <v>887</v>
      </c>
      <c r="C426" s="558" t="str">
        <f t="shared" si="93"/>
        <v>2017</v>
      </c>
      <c r="D426" s="558" t="str">
        <f t="shared" si="94"/>
        <v>Aug</v>
      </c>
      <c r="E426" s="586">
        <v>42962</v>
      </c>
      <c r="F426" s="557">
        <v>101763</v>
      </c>
      <c r="G426" s="557">
        <v>35108</v>
      </c>
      <c r="H426" s="557">
        <v>74789</v>
      </c>
      <c r="I426" s="577" t="s">
        <v>555</v>
      </c>
      <c r="J426" s="577" t="s">
        <v>15</v>
      </c>
      <c r="K426" s="578" t="str">
        <f t="shared" si="99"/>
        <v>2311-35308-7-0700 104DIE</v>
      </c>
      <c r="L426" s="578" t="s">
        <v>15</v>
      </c>
      <c r="M426" s="578" t="s">
        <v>920</v>
      </c>
      <c r="N426" s="579" t="s">
        <v>15</v>
      </c>
      <c r="O426" s="578" t="s">
        <v>38</v>
      </c>
      <c r="P426" s="557" t="s">
        <v>15</v>
      </c>
      <c r="Q426" s="557" t="s">
        <v>15</v>
      </c>
      <c r="R426" s="581" t="str">
        <f>IFERROR(VLOOKUP(CONCATENATE(D426,"'",C426),'Monthly Forex'!A:D,4,0),"-")</f>
        <v>-</v>
      </c>
      <c r="S426" s="587">
        <v>1760</v>
      </c>
      <c r="T426" s="582" t="s">
        <v>15</v>
      </c>
      <c r="U426" s="583" t="s">
        <v>47</v>
      </c>
      <c r="V426" s="589" t="s">
        <v>49</v>
      </c>
      <c r="W426" s="592" t="s">
        <v>15</v>
      </c>
      <c r="X426" s="569" t="s">
        <v>15</v>
      </c>
      <c r="Y426" s="570" t="s">
        <v>15</v>
      </c>
      <c r="Z426" s="571" t="s">
        <v>15</v>
      </c>
      <c r="AA426" s="557" t="s">
        <v>1856</v>
      </c>
      <c r="AB426" s="139">
        <f t="shared" si="92"/>
        <v>42992</v>
      </c>
      <c r="AC426" s="134">
        <f t="shared" si="95"/>
        <v>42979</v>
      </c>
      <c r="AD426" s="135" t="str">
        <f t="shared" si="96"/>
        <v>-</v>
      </c>
      <c r="AE426" s="136" t="str">
        <f t="shared" si="97"/>
        <v>-</v>
      </c>
      <c r="AF426" s="137" t="s">
        <v>4551</v>
      </c>
      <c r="AG426" s="140" t="str">
        <f t="shared" si="100"/>
        <v>1</v>
      </c>
      <c r="AH426" s="141" t="str">
        <f t="shared" si="101"/>
        <v>-</v>
      </c>
      <c r="AI426" s="211" t="s">
        <v>15</v>
      </c>
      <c r="AJ426" s="443" t="s">
        <v>4592</v>
      </c>
      <c r="AK426" s="478" t="str">
        <f t="shared" si="102"/>
        <v>-</v>
      </c>
      <c r="AL426" s="516" t="str">
        <f t="shared" si="103"/>
        <v>-</v>
      </c>
      <c r="AM426" s="432" t="str">
        <f>_xlfn.IFNA(VLOOKUP(O426,Dropdown!$B:$G,6,0),"-")</f>
        <v>PEZA</v>
      </c>
      <c r="AN426" s="433">
        <f>_xlfn.IFNA(VLOOKUP(O426,Dropdown!$B:$H,7,0),"-")</f>
        <v>0.12</v>
      </c>
      <c r="AO426" s="434" t="str">
        <f t="shared" si="104"/>
        <v>PHP</v>
      </c>
      <c r="AP426" s="435">
        <f t="shared" si="105"/>
        <v>1760</v>
      </c>
      <c r="AQ426" s="436">
        <f t="shared" si="106"/>
        <v>1971.2000000000003</v>
      </c>
      <c r="AR426" s="247"/>
      <c r="AS426" s="465" t="s">
        <v>15</v>
      </c>
      <c r="AT426" s="247"/>
      <c r="AU426" s="454" t="str">
        <f t="shared" si="98"/>
        <v>-</v>
      </c>
    </row>
    <row r="427" spans="1:47" s="30" customFormat="1">
      <c r="A427" s="556">
        <v>424</v>
      </c>
      <c r="B427" s="557" t="s">
        <v>886</v>
      </c>
      <c r="C427" s="558" t="str">
        <f t="shared" si="93"/>
        <v>2017</v>
      </c>
      <c r="D427" s="558" t="str">
        <f t="shared" si="94"/>
        <v>Aug</v>
      </c>
      <c r="E427" s="586">
        <v>42962</v>
      </c>
      <c r="F427" s="557">
        <v>101762</v>
      </c>
      <c r="G427" s="557">
        <v>35107</v>
      </c>
      <c r="H427" s="557">
        <v>74788</v>
      </c>
      <c r="I427" s="577" t="s">
        <v>491</v>
      </c>
      <c r="J427" s="577" t="s">
        <v>15</v>
      </c>
      <c r="K427" s="578" t="str">
        <f t="shared" si="99"/>
        <v>#1123  MARKING PUNCH-1</v>
      </c>
      <c r="L427" s="578" t="s">
        <v>15</v>
      </c>
      <c r="M427" s="578" t="s">
        <v>919</v>
      </c>
      <c r="N427" s="579" t="s">
        <v>15</v>
      </c>
      <c r="O427" s="578" t="s">
        <v>31</v>
      </c>
      <c r="P427" s="557" t="s">
        <v>15</v>
      </c>
      <c r="Q427" s="557" t="s">
        <v>15</v>
      </c>
      <c r="R427" s="581" t="str">
        <f>IFERROR(VLOOKUP(CONCATENATE(D427,"'",C427),'Monthly Forex'!A:D,4,0),"-")</f>
        <v>-</v>
      </c>
      <c r="S427" s="587">
        <v>37000</v>
      </c>
      <c r="T427" s="582" t="s">
        <v>15</v>
      </c>
      <c r="U427" s="583" t="s">
        <v>47</v>
      </c>
      <c r="V427" s="589" t="s">
        <v>49</v>
      </c>
      <c r="W427" s="592" t="s">
        <v>15</v>
      </c>
      <c r="X427" s="569" t="s">
        <v>15</v>
      </c>
      <c r="Y427" s="570" t="s">
        <v>15</v>
      </c>
      <c r="Z427" s="571" t="s">
        <v>15</v>
      </c>
      <c r="AA427" s="557" t="s">
        <v>1856</v>
      </c>
      <c r="AB427" s="139">
        <f t="shared" si="92"/>
        <v>42992</v>
      </c>
      <c r="AC427" s="134">
        <f t="shared" si="95"/>
        <v>42979</v>
      </c>
      <c r="AD427" s="135" t="str">
        <f t="shared" si="96"/>
        <v>-</v>
      </c>
      <c r="AE427" s="136" t="str">
        <f t="shared" si="97"/>
        <v>-</v>
      </c>
      <c r="AF427" s="137" t="s">
        <v>4551</v>
      </c>
      <c r="AG427" s="140" t="str">
        <f t="shared" si="100"/>
        <v>1</v>
      </c>
      <c r="AH427" s="141" t="str">
        <f t="shared" si="101"/>
        <v>-</v>
      </c>
      <c r="AI427" s="211" t="s">
        <v>15</v>
      </c>
      <c r="AJ427" s="443" t="s">
        <v>4592</v>
      </c>
      <c r="AK427" s="478" t="str">
        <f t="shared" si="102"/>
        <v>-</v>
      </c>
      <c r="AL427" s="516" t="str">
        <f t="shared" si="103"/>
        <v>-</v>
      </c>
      <c r="AM427" s="432" t="str">
        <f>_xlfn.IFNA(VLOOKUP(O427,Dropdown!$B:$G,6,0),"-")</f>
        <v>PEZA</v>
      </c>
      <c r="AN427" s="433">
        <f>_xlfn.IFNA(VLOOKUP(O427,Dropdown!$B:$H,7,0),"-")</f>
        <v>0.12</v>
      </c>
      <c r="AO427" s="434" t="str">
        <f t="shared" si="104"/>
        <v>PHP</v>
      </c>
      <c r="AP427" s="435">
        <f t="shared" si="105"/>
        <v>37000</v>
      </c>
      <c r="AQ427" s="436">
        <f t="shared" si="106"/>
        <v>41440.000000000007</v>
      </c>
      <c r="AR427" s="247"/>
      <c r="AS427" s="465" t="s">
        <v>15</v>
      </c>
      <c r="AT427" s="247"/>
      <c r="AU427" s="454" t="str">
        <f t="shared" si="98"/>
        <v>-</v>
      </c>
    </row>
    <row r="428" spans="1:47" s="30" customFormat="1">
      <c r="A428" s="556">
        <v>425</v>
      </c>
      <c r="B428" s="557" t="s">
        <v>888</v>
      </c>
      <c r="C428" s="558" t="str">
        <f t="shared" si="93"/>
        <v>2017</v>
      </c>
      <c r="D428" s="558" t="str">
        <f t="shared" si="94"/>
        <v>Aug</v>
      </c>
      <c r="E428" s="586">
        <v>42964</v>
      </c>
      <c r="F428" s="557">
        <v>101764</v>
      </c>
      <c r="G428" s="557">
        <v>35109</v>
      </c>
      <c r="H428" s="557">
        <v>74850</v>
      </c>
      <c r="I428" s="577" t="s">
        <v>15</v>
      </c>
      <c r="J428" s="577" t="s">
        <v>15</v>
      </c>
      <c r="K428" s="578" t="str">
        <f t="shared" si="99"/>
        <v>#1124  MARKING PUNCH-1</v>
      </c>
      <c r="L428" s="578" t="s">
        <v>15</v>
      </c>
      <c r="M428" s="578" t="s">
        <v>921</v>
      </c>
      <c r="N428" s="579" t="s">
        <v>15</v>
      </c>
      <c r="O428" s="578" t="s">
        <v>31</v>
      </c>
      <c r="P428" s="557" t="s">
        <v>15</v>
      </c>
      <c r="Q428" s="557" t="s">
        <v>15</v>
      </c>
      <c r="R428" s="581" t="str">
        <f>IFERROR(VLOOKUP(CONCATENATE(D428,"'",C428),'Monthly Forex'!A:D,4,0),"-")</f>
        <v>-</v>
      </c>
      <c r="S428" s="587">
        <v>37000</v>
      </c>
      <c r="T428" s="582" t="s">
        <v>15</v>
      </c>
      <c r="U428" s="583" t="s">
        <v>47</v>
      </c>
      <c r="V428" s="589" t="s">
        <v>49</v>
      </c>
      <c r="W428" s="592" t="s">
        <v>15</v>
      </c>
      <c r="X428" s="569" t="s">
        <v>15</v>
      </c>
      <c r="Y428" s="570" t="s">
        <v>15</v>
      </c>
      <c r="Z428" s="571" t="s">
        <v>15</v>
      </c>
      <c r="AA428" s="557" t="s">
        <v>1856</v>
      </c>
      <c r="AB428" s="139">
        <f t="shared" si="92"/>
        <v>42994</v>
      </c>
      <c r="AC428" s="134">
        <f t="shared" si="95"/>
        <v>42979</v>
      </c>
      <c r="AD428" s="135" t="str">
        <f t="shared" si="96"/>
        <v>-</v>
      </c>
      <c r="AE428" s="136" t="str">
        <f t="shared" si="97"/>
        <v>-</v>
      </c>
      <c r="AF428" s="137" t="s">
        <v>4551</v>
      </c>
      <c r="AG428" s="140" t="str">
        <f t="shared" si="100"/>
        <v>1</v>
      </c>
      <c r="AH428" s="141" t="str">
        <f t="shared" si="101"/>
        <v>-</v>
      </c>
      <c r="AI428" s="211" t="s">
        <v>15</v>
      </c>
      <c r="AJ428" s="443" t="s">
        <v>4592</v>
      </c>
      <c r="AK428" s="478" t="str">
        <f t="shared" si="102"/>
        <v>-</v>
      </c>
      <c r="AL428" s="516" t="str">
        <f t="shared" si="103"/>
        <v>-</v>
      </c>
      <c r="AM428" s="432" t="str">
        <f>_xlfn.IFNA(VLOOKUP(O428,Dropdown!$B:$G,6,0),"-")</f>
        <v>PEZA</v>
      </c>
      <c r="AN428" s="433">
        <f>_xlfn.IFNA(VLOOKUP(O428,Dropdown!$B:$H,7,0),"-")</f>
        <v>0.12</v>
      </c>
      <c r="AO428" s="434" t="str">
        <f t="shared" si="104"/>
        <v>PHP</v>
      </c>
      <c r="AP428" s="435">
        <f t="shared" si="105"/>
        <v>37000</v>
      </c>
      <c r="AQ428" s="436">
        <f t="shared" si="106"/>
        <v>41440.000000000007</v>
      </c>
      <c r="AR428" s="247"/>
      <c r="AS428" s="465" t="s">
        <v>15</v>
      </c>
      <c r="AT428" s="247"/>
      <c r="AU428" s="454" t="str">
        <f t="shared" si="98"/>
        <v>-</v>
      </c>
    </row>
    <row r="429" spans="1:47" s="30" customFormat="1">
      <c r="A429" s="556">
        <v>426</v>
      </c>
      <c r="B429" s="557" t="s">
        <v>889</v>
      </c>
      <c r="C429" s="558" t="str">
        <f t="shared" si="93"/>
        <v>2017</v>
      </c>
      <c r="D429" s="558" t="str">
        <f t="shared" si="94"/>
        <v>Aug</v>
      </c>
      <c r="E429" s="586">
        <v>42970</v>
      </c>
      <c r="F429" s="557">
        <v>101765</v>
      </c>
      <c r="G429" s="557" t="s">
        <v>895</v>
      </c>
      <c r="H429" s="557">
        <v>75025</v>
      </c>
      <c r="I429" s="577" t="s">
        <v>15</v>
      </c>
      <c r="J429" s="577" t="s">
        <v>15</v>
      </c>
      <c r="K429" s="578" t="str">
        <f t="shared" si="99"/>
        <v>18310-TJB-A110 #13. CUT</v>
      </c>
      <c r="L429" s="578" t="s">
        <v>15</v>
      </c>
      <c r="M429" s="578" t="s">
        <v>922</v>
      </c>
      <c r="N429" s="579" t="s">
        <v>15</v>
      </c>
      <c r="O429" s="578" t="s">
        <v>31</v>
      </c>
      <c r="P429" s="557" t="s">
        <v>15</v>
      </c>
      <c r="Q429" s="557" t="s">
        <v>15</v>
      </c>
      <c r="R429" s="581" t="str">
        <f>IFERROR(VLOOKUP(CONCATENATE(D429,"'",C429),'Monthly Forex'!A:D,4,0),"-")</f>
        <v>-</v>
      </c>
      <c r="S429" s="587">
        <v>60000</v>
      </c>
      <c r="T429" s="582" t="s">
        <v>15</v>
      </c>
      <c r="U429" s="583" t="s">
        <v>47</v>
      </c>
      <c r="V429" s="589" t="s">
        <v>49</v>
      </c>
      <c r="W429" s="592" t="s">
        <v>15</v>
      </c>
      <c r="X429" s="569" t="s">
        <v>2769</v>
      </c>
      <c r="Y429" s="570" t="s">
        <v>15</v>
      </c>
      <c r="Z429" s="571" t="s">
        <v>15</v>
      </c>
      <c r="AA429" s="557" t="s">
        <v>1856</v>
      </c>
      <c r="AB429" s="139">
        <f t="shared" si="92"/>
        <v>43000</v>
      </c>
      <c r="AC429" s="134">
        <f t="shared" si="95"/>
        <v>42979</v>
      </c>
      <c r="AD429" s="135" t="str">
        <f t="shared" si="96"/>
        <v>-</v>
      </c>
      <c r="AE429" s="136" t="str">
        <f t="shared" si="97"/>
        <v>-</v>
      </c>
      <c r="AF429" s="137" t="s">
        <v>4551</v>
      </c>
      <c r="AG429" s="140" t="str">
        <f t="shared" si="100"/>
        <v>1</v>
      </c>
      <c r="AH429" s="141" t="str">
        <f t="shared" si="101"/>
        <v>-</v>
      </c>
      <c r="AI429" s="211" t="s">
        <v>15</v>
      </c>
      <c r="AJ429" s="443" t="s">
        <v>4592</v>
      </c>
      <c r="AK429" s="478" t="str">
        <f t="shared" si="102"/>
        <v>-</v>
      </c>
      <c r="AL429" s="516" t="str">
        <f t="shared" si="103"/>
        <v>-</v>
      </c>
      <c r="AM429" s="432" t="str">
        <f>_xlfn.IFNA(VLOOKUP(O429,Dropdown!$B:$G,6,0),"-")</f>
        <v>PEZA</v>
      </c>
      <c r="AN429" s="433">
        <f>_xlfn.IFNA(VLOOKUP(O429,Dropdown!$B:$H,7,0),"-")</f>
        <v>0.12</v>
      </c>
      <c r="AO429" s="434" t="str">
        <f t="shared" si="104"/>
        <v>PHP</v>
      </c>
      <c r="AP429" s="435">
        <f t="shared" si="105"/>
        <v>60000</v>
      </c>
      <c r="AQ429" s="436">
        <f t="shared" si="106"/>
        <v>67200</v>
      </c>
      <c r="AR429" s="247"/>
      <c r="AS429" s="465" t="s">
        <v>15</v>
      </c>
      <c r="AT429" s="247"/>
      <c r="AU429" s="454" t="str">
        <f t="shared" si="98"/>
        <v>-</v>
      </c>
    </row>
    <row r="430" spans="1:47" s="30" customFormat="1">
      <c r="A430" s="556">
        <v>427</v>
      </c>
      <c r="B430" s="557" t="s">
        <v>889</v>
      </c>
      <c r="C430" s="558" t="str">
        <f t="shared" si="93"/>
        <v>2017</v>
      </c>
      <c r="D430" s="558" t="str">
        <f t="shared" si="94"/>
        <v>Aug</v>
      </c>
      <c r="E430" s="586">
        <v>42970</v>
      </c>
      <c r="F430" s="557">
        <v>101766</v>
      </c>
      <c r="G430" s="557">
        <v>35110</v>
      </c>
      <c r="H430" s="557">
        <v>75026</v>
      </c>
      <c r="I430" s="577" t="s">
        <v>15</v>
      </c>
      <c r="J430" s="577" t="s">
        <v>15</v>
      </c>
      <c r="K430" s="578" t="str">
        <f t="shared" si="99"/>
        <v>18310-TJB-A110 #13. CUT</v>
      </c>
      <c r="L430" s="578" t="s">
        <v>15</v>
      </c>
      <c r="M430" s="578" t="s">
        <v>922</v>
      </c>
      <c r="N430" s="579" t="s">
        <v>15</v>
      </c>
      <c r="O430" s="578" t="s">
        <v>31</v>
      </c>
      <c r="P430" s="557" t="s">
        <v>15</v>
      </c>
      <c r="Q430" s="557" t="s">
        <v>15</v>
      </c>
      <c r="R430" s="581" t="str">
        <f>IFERROR(VLOOKUP(CONCATENATE(D430,"'",C430),'Monthly Forex'!A:D,4,0),"-")</f>
        <v>-</v>
      </c>
      <c r="S430" s="587">
        <v>48000</v>
      </c>
      <c r="T430" s="582" t="s">
        <v>15</v>
      </c>
      <c r="U430" s="583" t="s">
        <v>47</v>
      </c>
      <c r="V430" s="589" t="s">
        <v>49</v>
      </c>
      <c r="W430" s="592" t="s">
        <v>15</v>
      </c>
      <c r="X430" s="569" t="s">
        <v>2769</v>
      </c>
      <c r="Y430" s="570" t="s">
        <v>15</v>
      </c>
      <c r="Z430" s="571" t="s">
        <v>15</v>
      </c>
      <c r="AA430" s="557" t="s">
        <v>1856</v>
      </c>
      <c r="AB430" s="139">
        <f t="shared" si="92"/>
        <v>43000</v>
      </c>
      <c r="AC430" s="134">
        <f t="shared" si="95"/>
        <v>42979</v>
      </c>
      <c r="AD430" s="135" t="str">
        <f t="shared" si="96"/>
        <v>-</v>
      </c>
      <c r="AE430" s="136" t="str">
        <f t="shared" si="97"/>
        <v>-</v>
      </c>
      <c r="AF430" s="137" t="s">
        <v>4551</v>
      </c>
      <c r="AG430" s="140" t="str">
        <f t="shared" si="100"/>
        <v>1</v>
      </c>
      <c r="AH430" s="141" t="str">
        <f t="shared" si="101"/>
        <v>-</v>
      </c>
      <c r="AI430" s="211" t="s">
        <v>15</v>
      </c>
      <c r="AJ430" s="443" t="s">
        <v>4592</v>
      </c>
      <c r="AK430" s="478" t="str">
        <f t="shared" si="102"/>
        <v>-</v>
      </c>
      <c r="AL430" s="516" t="str">
        <f t="shared" si="103"/>
        <v>-</v>
      </c>
      <c r="AM430" s="432" t="str">
        <f>_xlfn.IFNA(VLOOKUP(O430,Dropdown!$B:$G,6,0),"-")</f>
        <v>PEZA</v>
      </c>
      <c r="AN430" s="433">
        <f>_xlfn.IFNA(VLOOKUP(O430,Dropdown!$B:$H,7,0),"-")</f>
        <v>0.12</v>
      </c>
      <c r="AO430" s="434" t="str">
        <f t="shared" si="104"/>
        <v>PHP</v>
      </c>
      <c r="AP430" s="435">
        <f t="shared" si="105"/>
        <v>48000</v>
      </c>
      <c r="AQ430" s="436">
        <f t="shared" si="106"/>
        <v>53760.000000000007</v>
      </c>
      <c r="AR430" s="247"/>
      <c r="AS430" s="465" t="s">
        <v>15</v>
      </c>
      <c r="AT430" s="247"/>
      <c r="AU430" s="454" t="str">
        <f t="shared" si="98"/>
        <v>-</v>
      </c>
    </row>
    <row r="431" spans="1:47" s="30" customFormat="1">
      <c r="A431" s="556">
        <v>428</v>
      </c>
      <c r="B431" s="557" t="s">
        <v>889</v>
      </c>
      <c r="C431" s="558" t="str">
        <f t="shared" si="93"/>
        <v>2017</v>
      </c>
      <c r="D431" s="558" t="str">
        <f t="shared" si="94"/>
        <v>Aug</v>
      </c>
      <c r="E431" s="586">
        <v>42970</v>
      </c>
      <c r="F431" s="557">
        <v>101767</v>
      </c>
      <c r="G431" s="557" t="s">
        <v>896</v>
      </c>
      <c r="H431" s="557">
        <v>75027</v>
      </c>
      <c r="I431" s="577" t="s">
        <v>15</v>
      </c>
      <c r="J431" s="577" t="s">
        <v>15</v>
      </c>
      <c r="K431" s="578" t="str">
        <f t="shared" si="99"/>
        <v>18310-TJB-A110 #13. CUT</v>
      </c>
      <c r="L431" s="578" t="s">
        <v>15</v>
      </c>
      <c r="M431" s="578" t="s">
        <v>922</v>
      </c>
      <c r="N431" s="579" t="s">
        <v>15</v>
      </c>
      <c r="O431" s="578" t="s">
        <v>31</v>
      </c>
      <c r="P431" s="557" t="s">
        <v>15</v>
      </c>
      <c r="Q431" s="557" t="s">
        <v>15</v>
      </c>
      <c r="R431" s="581" t="str">
        <f>IFERROR(VLOOKUP(CONCATENATE(D431,"'",C431),'Monthly Forex'!A:D,4,0),"-")</f>
        <v>-</v>
      </c>
      <c r="S431" s="587">
        <v>12000</v>
      </c>
      <c r="T431" s="582" t="s">
        <v>15</v>
      </c>
      <c r="U431" s="583" t="s">
        <v>47</v>
      </c>
      <c r="V431" s="589" t="s">
        <v>49</v>
      </c>
      <c r="W431" s="592" t="s">
        <v>15</v>
      </c>
      <c r="X431" s="569" t="s">
        <v>2769</v>
      </c>
      <c r="Y431" s="570" t="s">
        <v>15</v>
      </c>
      <c r="Z431" s="571" t="s">
        <v>15</v>
      </c>
      <c r="AA431" s="557" t="s">
        <v>1856</v>
      </c>
      <c r="AB431" s="139">
        <f t="shared" si="92"/>
        <v>43000</v>
      </c>
      <c r="AC431" s="134">
        <f t="shared" si="95"/>
        <v>42979</v>
      </c>
      <c r="AD431" s="135" t="str">
        <f t="shared" si="96"/>
        <v>-</v>
      </c>
      <c r="AE431" s="136" t="str">
        <f t="shared" si="97"/>
        <v>-</v>
      </c>
      <c r="AF431" s="137" t="s">
        <v>4551</v>
      </c>
      <c r="AG431" s="140" t="str">
        <f t="shared" si="100"/>
        <v>1</v>
      </c>
      <c r="AH431" s="141" t="str">
        <f t="shared" si="101"/>
        <v>-</v>
      </c>
      <c r="AI431" s="211" t="s">
        <v>15</v>
      </c>
      <c r="AJ431" s="443" t="s">
        <v>4592</v>
      </c>
      <c r="AK431" s="478" t="str">
        <f t="shared" si="102"/>
        <v>-</v>
      </c>
      <c r="AL431" s="516" t="str">
        <f t="shared" si="103"/>
        <v>-</v>
      </c>
      <c r="AM431" s="432" t="str">
        <f>_xlfn.IFNA(VLOOKUP(O431,Dropdown!$B:$G,6,0),"-")</f>
        <v>PEZA</v>
      </c>
      <c r="AN431" s="433">
        <f>_xlfn.IFNA(VLOOKUP(O431,Dropdown!$B:$H,7,0),"-")</f>
        <v>0.12</v>
      </c>
      <c r="AO431" s="434" t="str">
        <f t="shared" si="104"/>
        <v>PHP</v>
      </c>
      <c r="AP431" s="435">
        <f t="shared" si="105"/>
        <v>12000</v>
      </c>
      <c r="AQ431" s="436">
        <f t="shared" si="106"/>
        <v>13440.000000000002</v>
      </c>
      <c r="AR431" s="247"/>
      <c r="AS431" s="465" t="s">
        <v>15</v>
      </c>
      <c r="AT431" s="247"/>
      <c r="AU431" s="454" t="str">
        <f t="shared" si="98"/>
        <v>-</v>
      </c>
    </row>
    <row r="432" spans="1:47" s="30" customFormat="1">
      <c r="A432" s="556">
        <v>429</v>
      </c>
      <c r="B432" s="557" t="s">
        <v>890</v>
      </c>
      <c r="C432" s="558" t="str">
        <f t="shared" si="93"/>
        <v>2017</v>
      </c>
      <c r="D432" s="558" t="str">
        <f t="shared" si="94"/>
        <v>Aug</v>
      </c>
      <c r="E432" s="586">
        <v>42972</v>
      </c>
      <c r="F432" s="557">
        <v>101768</v>
      </c>
      <c r="G432" s="557">
        <v>35111</v>
      </c>
      <c r="H432" s="557">
        <v>75050</v>
      </c>
      <c r="I432" s="577" t="s">
        <v>15</v>
      </c>
      <c r="J432" s="577" t="s">
        <v>15</v>
      </c>
      <c r="K432" s="578" t="str">
        <f t="shared" si="99"/>
        <v>T7B PUNCH HOLDER</v>
      </c>
      <c r="L432" s="578" t="s">
        <v>15</v>
      </c>
      <c r="M432" s="578" t="s">
        <v>923</v>
      </c>
      <c r="N432" s="579" t="s">
        <v>15</v>
      </c>
      <c r="O432" s="578" t="s">
        <v>31</v>
      </c>
      <c r="P432" s="557" t="s">
        <v>15</v>
      </c>
      <c r="Q432" s="557" t="s">
        <v>15</v>
      </c>
      <c r="R432" s="581" t="str">
        <f>IFERROR(VLOOKUP(CONCATENATE(D432,"'",C432),'Monthly Forex'!A:D,4,0),"-")</f>
        <v>-</v>
      </c>
      <c r="S432" s="587">
        <v>25500</v>
      </c>
      <c r="T432" s="582" t="s">
        <v>15</v>
      </c>
      <c r="U432" s="583" t="s">
        <v>47</v>
      </c>
      <c r="V432" s="589" t="s">
        <v>49</v>
      </c>
      <c r="W432" s="592" t="s">
        <v>15</v>
      </c>
      <c r="X432" s="569" t="s">
        <v>15</v>
      </c>
      <c r="Y432" s="570" t="s">
        <v>15</v>
      </c>
      <c r="Z432" s="571" t="s">
        <v>15</v>
      </c>
      <c r="AA432" s="557" t="s">
        <v>1856</v>
      </c>
      <c r="AB432" s="139">
        <f t="shared" si="92"/>
        <v>43002</v>
      </c>
      <c r="AC432" s="134">
        <f t="shared" si="95"/>
        <v>42979</v>
      </c>
      <c r="AD432" s="135" t="str">
        <f t="shared" si="96"/>
        <v>-</v>
      </c>
      <c r="AE432" s="136" t="str">
        <f t="shared" si="97"/>
        <v>-</v>
      </c>
      <c r="AF432" s="137" t="s">
        <v>4551</v>
      </c>
      <c r="AG432" s="140" t="str">
        <f t="shared" si="100"/>
        <v>1</v>
      </c>
      <c r="AH432" s="141" t="str">
        <f t="shared" si="101"/>
        <v>-</v>
      </c>
      <c r="AI432" s="211" t="s">
        <v>15</v>
      </c>
      <c r="AJ432" s="443" t="s">
        <v>4592</v>
      </c>
      <c r="AK432" s="478" t="str">
        <f t="shared" si="102"/>
        <v>-</v>
      </c>
      <c r="AL432" s="516" t="str">
        <f t="shared" si="103"/>
        <v>-</v>
      </c>
      <c r="AM432" s="432" t="str">
        <f>_xlfn.IFNA(VLOOKUP(O432,Dropdown!$B:$G,6,0),"-")</f>
        <v>PEZA</v>
      </c>
      <c r="AN432" s="433">
        <f>_xlfn.IFNA(VLOOKUP(O432,Dropdown!$B:$H,7,0),"-")</f>
        <v>0.12</v>
      </c>
      <c r="AO432" s="434" t="str">
        <f t="shared" si="104"/>
        <v>PHP</v>
      </c>
      <c r="AP432" s="435">
        <f t="shared" si="105"/>
        <v>25500</v>
      </c>
      <c r="AQ432" s="436">
        <f t="shared" si="106"/>
        <v>28560.000000000004</v>
      </c>
      <c r="AR432" s="247"/>
      <c r="AS432" s="465" t="s">
        <v>15</v>
      </c>
      <c r="AT432" s="247"/>
      <c r="AU432" s="454" t="str">
        <f t="shared" si="98"/>
        <v>-</v>
      </c>
    </row>
    <row r="433" spans="1:47" s="30" customFormat="1">
      <c r="A433" s="556">
        <v>430</v>
      </c>
      <c r="B433" s="557" t="s">
        <v>891</v>
      </c>
      <c r="C433" s="558" t="str">
        <f t="shared" si="93"/>
        <v>2017</v>
      </c>
      <c r="D433" s="558" t="str">
        <f t="shared" si="94"/>
        <v>Aug</v>
      </c>
      <c r="E433" s="586">
        <v>42972</v>
      </c>
      <c r="F433" s="557">
        <v>101769</v>
      </c>
      <c r="G433" s="557">
        <v>35112</v>
      </c>
      <c r="H433" s="557">
        <v>75052</v>
      </c>
      <c r="I433" s="577" t="s">
        <v>15</v>
      </c>
      <c r="J433" s="577" t="s">
        <v>15</v>
      </c>
      <c r="K433" s="578" t="str">
        <f t="shared" si="99"/>
        <v>#2222RESTRIKEPUNCH ROUND</v>
      </c>
      <c r="L433" s="578" t="s">
        <v>15</v>
      </c>
      <c r="M433" s="578" t="s">
        <v>924</v>
      </c>
      <c r="N433" s="579" t="s">
        <v>15</v>
      </c>
      <c r="O433" s="578" t="s">
        <v>31</v>
      </c>
      <c r="P433" s="557" t="s">
        <v>15</v>
      </c>
      <c r="Q433" s="557" t="s">
        <v>15</v>
      </c>
      <c r="R433" s="581" t="str">
        <f>IFERROR(VLOOKUP(CONCATENATE(D433,"'",C433),'Monthly Forex'!A:D,4,0),"-")</f>
        <v>-</v>
      </c>
      <c r="S433" s="587">
        <v>20700</v>
      </c>
      <c r="T433" s="582" t="s">
        <v>15</v>
      </c>
      <c r="U433" s="583" t="s">
        <v>47</v>
      </c>
      <c r="V433" s="589" t="s">
        <v>49</v>
      </c>
      <c r="W433" s="592" t="s">
        <v>15</v>
      </c>
      <c r="X433" s="569" t="s">
        <v>15</v>
      </c>
      <c r="Y433" s="570" t="s">
        <v>15</v>
      </c>
      <c r="Z433" s="571" t="s">
        <v>15</v>
      </c>
      <c r="AA433" s="557" t="s">
        <v>1856</v>
      </c>
      <c r="AB433" s="139">
        <f t="shared" si="92"/>
        <v>43002</v>
      </c>
      <c r="AC433" s="134">
        <f t="shared" si="95"/>
        <v>42979</v>
      </c>
      <c r="AD433" s="135" t="str">
        <f t="shared" si="96"/>
        <v>-</v>
      </c>
      <c r="AE433" s="136" t="str">
        <f t="shared" si="97"/>
        <v>-</v>
      </c>
      <c r="AF433" s="137" t="s">
        <v>4551</v>
      </c>
      <c r="AG433" s="140" t="str">
        <f t="shared" si="100"/>
        <v>1</v>
      </c>
      <c r="AH433" s="141" t="str">
        <f t="shared" si="101"/>
        <v>-</v>
      </c>
      <c r="AI433" s="211" t="s">
        <v>15</v>
      </c>
      <c r="AJ433" s="443" t="s">
        <v>4592</v>
      </c>
      <c r="AK433" s="478" t="str">
        <f t="shared" si="102"/>
        <v>-</v>
      </c>
      <c r="AL433" s="516" t="str">
        <f t="shared" si="103"/>
        <v>-</v>
      </c>
      <c r="AM433" s="432" t="str">
        <f>_xlfn.IFNA(VLOOKUP(O433,Dropdown!$B:$G,6,0),"-")</f>
        <v>PEZA</v>
      </c>
      <c r="AN433" s="433">
        <f>_xlfn.IFNA(VLOOKUP(O433,Dropdown!$B:$H,7,0),"-")</f>
        <v>0.12</v>
      </c>
      <c r="AO433" s="434" t="str">
        <f t="shared" si="104"/>
        <v>PHP</v>
      </c>
      <c r="AP433" s="435">
        <f t="shared" si="105"/>
        <v>20700</v>
      </c>
      <c r="AQ433" s="436">
        <f t="shared" si="106"/>
        <v>23184.000000000004</v>
      </c>
      <c r="AR433" s="247"/>
      <c r="AS433" s="465" t="s">
        <v>15</v>
      </c>
      <c r="AT433" s="247"/>
      <c r="AU433" s="454" t="str">
        <f t="shared" si="98"/>
        <v>-</v>
      </c>
    </row>
    <row r="434" spans="1:47" s="30" customFormat="1">
      <c r="A434" s="556">
        <v>431</v>
      </c>
      <c r="B434" s="557" t="s">
        <v>892</v>
      </c>
      <c r="C434" s="558" t="str">
        <f t="shared" si="93"/>
        <v>2017</v>
      </c>
      <c r="D434" s="558" t="str">
        <f t="shared" si="94"/>
        <v>Aug</v>
      </c>
      <c r="E434" s="586">
        <v>42972</v>
      </c>
      <c r="F434" s="557">
        <v>101769</v>
      </c>
      <c r="G434" s="557">
        <v>35112</v>
      </c>
      <c r="H434" s="557">
        <v>75052</v>
      </c>
      <c r="I434" s="577" t="s">
        <v>903</v>
      </c>
      <c r="J434" s="577" t="s">
        <v>15</v>
      </c>
      <c r="K434" s="578" t="str">
        <f t="shared" si="99"/>
        <v>#2010RESTRIKEPUNCH ROUND</v>
      </c>
      <c r="L434" s="578" t="s">
        <v>15</v>
      </c>
      <c r="M434" s="578" t="s">
        <v>925</v>
      </c>
      <c r="N434" s="579" t="s">
        <v>15</v>
      </c>
      <c r="O434" s="578" t="s">
        <v>31</v>
      </c>
      <c r="P434" s="557" t="s">
        <v>15</v>
      </c>
      <c r="Q434" s="557" t="s">
        <v>15</v>
      </c>
      <c r="R434" s="581" t="str">
        <f>IFERROR(VLOOKUP(CONCATENATE(D434,"'",C434),'Monthly Forex'!A:D,4,0),"-")</f>
        <v>-</v>
      </c>
      <c r="S434" s="587">
        <v>34200</v>
      </c>
      <c r="T434" s="582" t="s">
        <v>15</v>
      </c>
      <c r="U434" s="583" t="s">
        <v>47</v>
      </c>
      <c r="V434" s="589" t="s">
        <v>49</v>
      </c>
      <c r="W434" s="592" t="s">
        <v>15</v>
      </c>
      <c r="X434" s="569" t="s">
        <v>15</v>
      </c>
      <c r="Y434" s="570" t="s">
        <v>15</v>
      </c>
      <c r="Z434" s="571" t="s">
        <v>15</v>
      </c>
      <c r="AA434" s="557" t="s">
        <v>1856</v>
      </c>
      <c r="AB434" s="139">
        <f t="shared" si="92"/>
        <v>43002</v>
      </c>
      <c r="AC434" s="134">
        <f t="shared" si="95"/>
        <v>42979</v>
      </c>
      <c r="AD434" s="135" t="str">
        <f t="shared" si="96"/>
        <v>-</v>
      </c>
      <c r="AE434" s="136" t="str">
        <f t="shared" si="97"/>
        <v>-</v>
      </c>
      <c r="AF434" s="137" t="s">
        <v>4551</v>
      </c>
      <c r="AG434" s="140" t="str">
        <f t="shared" si="100"/>
        <v>-</v>
      </c>
      <c r="AH434" s="141" t="str">
        <f t="shared" si="101"/>
        <v>-</v>
      </c>
      <c r="AI434" s="211" t="s">
        <v>15</v>
      </c>
      <c r="AJ434" s="443" t="s">
        <v>4592</v>
      </c>
      <c r="AK434" s="478" t="str">
        <f t="shared" si="102"/>
        <v>-</v>
      </c>
      <c r="AL434" s="516" t="str">
        <f t="shared" si="103"/>
        <v>-</v>
      </c>
      <c r="AM434" s="432" t="str">
        <f>_xlfn.IFNA(VLOOKUP(O434,Dropdown!$B:$G,6,0),"-")</f>
        <v>PEZA</v>
      </c>
      <c r="AN434" s="433">
        <f>_xlfn.IFNA(VLOOKUP(O434,Dropdown!$B:$H,7,0),"-")</f>
        <v>0.12</v>
      </c>
      <c r="AO434" s="434" t="str">
        <f t="shared" si="104"/>
        <v>PHP</v>
      </c>
      <c r="AP434" s="435">
        <f t="shared" si="105"/>
        <v>34200</v>
      </c>
      <c r="AQ434" s="436">
        <f t="shared" si="106"/>
        <v>38304.000000000007</v>
      </c>
      <c r="AR434" s="247"/>
      <c r="AS434" s="465" t="s">
        <v>15</v>
      </c>
      <c r="AT434" s="247"/>
      <c r="AU434" s="454" t="str">
        <f t="shared" si="98"/>
        <v>-</v>
      </c>
    </row>
    <row r="435" spans="1:47" s="30" customFormat="1">
      <c r="A435" s="556">
        <v>432</v>
      </c>
      <c r="B435" s="557" t="s">
        <v>893</v>
      </c>
      <c r="C435" s="558" t="str">
        <f t="shared" si="93"/>
        <v>2017</v>
      </c>
      <c r="D435" s="558" t="str">
        <f t="shared" si="94"/>
        <v>Aug</v>
      </c>
      <c r="E435" s="586">
        <v>42976</v>
      </c>
      <c r="F435" s="557">
        <v>101770</v>
      </c>
      <c r="G435" s="557">
        <v>35113</v>
      </c>
      <c r="H435" s="557">
        <v>75135</v>
      </c>
      <c r="I435" s="577" t="s">
        <v>904</v>
      </c>
      <c r="J435" s="577" t="s">
        <v>15</v>
      </c>
      <c r="K435" s="578" t="str">
        <f t="shared" si="99"/>
        <v>#0221RESTRIKE PUNCH OVAL</v>
      </c>
      <c r="L435" s="578" t="s">
        <v>15</v>
      </c>
      <c r="M435" s="578" t="s">
        <v>926</v>
      </c>
      <c r="N435" s="579" t="s">
        <v>15</v>
      </c>
      <c r="O435" s="578" t="s">
        <v>31</v>
      </c>
      <c r="P435" s="557" t="s">
        <v>15</v>
      </c>
      <c r="Q435" s="557" t="s">
        <v>15</v>
      </c>
      <c r="R435" s="581" t="str">
        <f>IFERROR(VLOOKUP(CONCATENATE(D435,"'",C435),'Monthly Forex'!A:D,4,0),"-")</f>
        <v>-</v>
      </c>
      <c r="S435" s="587">
        <v>40400</v>
      </c>
      <c r="T435" s="582" t="s">
        <v>15</v>
      </c>
      <c r="U435" s="583" t="s">
        <v>47</v>
      </c>
      <c r="V435" s="589" t="s">
        <v>49</v>
      </c>
      <c r="W435" s="592" t="s">
        <v>15</v>
      </c>
      <c r="X435" s="569" t="s">
        <v>15</v>
      </c>
      <c r="Y435" s="570" t="s">
        <v>15</v>
      </c>
      <c r="Z435" s="571" t="s">
        <v>15</v>
      </c>
      <c r="AA435" s="557" t="s">
        <v>1856</v>
      </c>
      <c r="AB435" s="139">
        <f t="shared" si="92"/>
        <v>43006</v>
      </c>
      <c r="AC435" s="134">
        <f t="shared" si="95"/>
        <v>42979</v>
      </c>
      <c r="AD435" s="135" t="str">
        <f t="shared" si="96"/>
        <v>-</v>
      </c>
      <c r="AE435" s="136" t="str">
        <f t="shared" si="97"/>
        <v>-</v>
      </c>
      <c r="AF435" s="137" t="s">
        <v>4551</v>
      </c>
      <c r="AG435" s="140" t="str">
        <f t="shared" si="100"/>
        <v>1</v>
      </c>
      <c r="AH435" s="141" t="str">
        <f t="shared" si="101"/>
        <v>-</v>
      </c>
      <c r="AI435" s="211" t="s">
        <v>15</v>
      </c>
      <c r="AJ435" s="443" t="s">
        <v>4592</v>
      </c>
      <c r="AK435" s="478" t="str">
        <f t="shared" si="102"/>
        <v>-</v>
      </c>
      <c r="AL435" s="516" t="str">
        <f t="shared" si="103"/>
        <v>-</v>
      </c>
      <c r="AM435" s="432" t="str">
        <f>_xlfn.IFNA(VLOOKUP(O435,Dropdown!$B:$G,6,0),"-")</f>
        <v>PEZA</v>
      </c>
      <c r="AN435" s="433">
        <f>_xlfn.IFNA(VLOOKUP(O435,Dropdown!$B:$H,7,0),"-")</f>
        <v>0.12</v>
      </c>
      <c r="AO435" s="434" t="str">
        <f t="shared" si="104"/>
        <v>PHP</v>
      </c>
      <c r="AP435" s="435">
        <f t="shared" si="105"/>
        <v>40400</v>
      </c>
      <c r="AQ435" s="436">
        <f t="shared" si="106"/>
        <v>45248.000000000007</v>
      </c>
      <c r="AR435" s="247"/>
      <c r="AS435" s="465" t="s">
        <v>15</v>
      </c>
      <c r="AT435" s="247"/>
      <c r="AU435" s="454" t="str">
        <f t="shared" si="98"/>
        <v>-</v>
      </c>
    </row>
    <row r="436" spans="1:47" s="30" customFormat="1">
      <c r="A436" s="556">
        <v>433</v>
      </c>
      <c r="B436" s="557" t="s">
        <v>894</v>
      </c>
      <c r="C436" s="558" t="str">
        <f t="shared" si="93"/>
        <v>2017</v>
      </c>
      <c r="D436" s="558" t="str">
        <f t="shared" si="94"/>
        <v>Aug</v>
      </c>
      <c r="E436" s="586">
        <v>42976</v>
      </c>
      <c r="F436" s="557">
        <v>101771</v>
      </c>
      <c r="G436" s="557">
        <v>35114</v>
      </c>
      <c r="H436" s="557">
        <v>75188</v>
      </c>
      <c r="I436" s="577" t="s">
        <v>15</v>
      </c>
      <c r="J436" s="577" t="s">
        <v>15</v>
      </c>
      <c r="K436" s="578" t="str">
        <f t="shared" si="99"/>
        <v>RING RR PUNCH</v>
      </c>
      <c r="L436" s="578" t="s">
        <v>15</v>
      </c>
      <c r="M436" s="578" t="s">
        <v>927</v>
      </c>
      <c r="N436" s="579" t="s">
        <v>15</v>
      </c>
      <c r="O436" s="578" t="s">
        <v>31</v>
      </c>
      <c r="P436" s="557" t="s">
        <v>15</v>
      </c>
      <c r="Q436" s="557" t="s">
        <v>15</v>
      </c>
      <c r="R436" s="581" t="str">
        <f>IFERROR(VLOOKUP(CONCATENATE(D436,"'",C436),'Monthly Forex'!A:D,4,0),"-")</f>
        <v>-</v>
      </c>
      <c r="S436" s="587">
        <v>15000</v>
      </c>
      <c r="T436" s="582" t="s">
        <v>15</v>
      </c>
      <c r="U436" s="583" t="s">
        <v>47</v>
      </c>
      <c r="V436" s="589" t="s">
        <v>49</v>
      </c>
      <c r="W436" s="592" t="s">
        <v>15</v>
      </c>
      <c r="X436" s="569" t="s">
        <v>15</v>
      </c>
      <c r="Y436" s="570" t="s">
        <v>15</v>
      </c>
      <c r="Z436" s="571" t="s">
        <v>15</v>
      </c>
      <c r="AA436" s="557" t="s">
        <v>1856</v>
      </c>
      <c r="AB436" s="139">
        <f t="shared" si="92"/>
        <v>43006</v>
      </c>
      <c r="AC436" s="134">
        <f t="shared" si="95"/>
        <v>42979</v>
      </c>
      <c r="AD436" s="135" t="str">
        <f t="shared" si="96"/>
        <v>-</v>
      </c>
      <c r="AE436" s="136" t="str">
        <f t="shared" si="97"/>
        <v>-</v>
      </c>
      <c r="AF436" s="137" t="s">
        <v>4551</v>
      </c>
      <c r="AG436" s="140" t="str">
        <f t="shared" si="100"/>
        <v>1</v>
      </c>
      <c r="AH436" s="141" t="str">
        <f t="shared" si="101"/>
        <v>-</v>
      </c>
      <c r="AI436" s="211" t="s">
        <v>15</v>
      </c>
      <c r="AJ436" s="443" t="s">
        <v>4592</v>
      </c>
      <c r="AK436" s="478" t="str">
        <f t="shared" si="102"/>
        <v>-</v>
      </c>
      <c r="AL436" s="516" t="str">
        <f t="shared" si="103"/>
        <v>-</v>
      </c>
      <c r="AM436" s="432" t="str">
        <f>_xlfn.IFNA(VLOOKUP(O436,Dropdown!$B:$G,6,0),"-")</f>
        <v>PEZA</v>
      </c>
      <c r="AN436" s="433">
        <f>_xlfn.IFNA(VLOOKUP(O436,Dropdown!$B:$H,7,0),"-")</f>
        <v>0.12</v>
      </c>
      <c r="AO436" s="434" t="str">
        <f t="shared" si="104"/>
        <v>PHP</v>
      </c>
      <c r="AP436" s="435">
        <f t="shared" si="105"/>
        <v>15000</v>
      </c>
      <c r="AQ436" s="436">
        <f t="shared" si="106"/>
        <v>16800</v>
      </c>
      <c r="AR436" s="247"/>
      <c r="AS436" s="465" t="s">
        <v>15</v>
      </c>
      <c r="AT436" s="247"/>
      <c r="AU436" s="454" t="str">
        <f t="shared" si="98"/>
        <v>-</v>
      </c>
    </row>
    <row r="437" spans="1:47" s="30" customFormat="1">
      <c r="A437" s="556">
        <v>434</v>
      </c>
      <c r="B437" s="557" t="s">
        <v>928</v>
      </c>
      <c r="C437" s="558" t="str">
        <f t="shared" si="93"/>
        <v>2017</v>
      </c>
      <c r="D437" s="558" t="str">
        <f t="shared" si="94"/>
        <v>Sep</v>
      </c>
      <c r="E437" s="586">
        <v>42982</v>
      </c>
      <c r="F437" s="557">
        <v>101772</v>
      </c>
      <c r="G437" s="557" t="s">
        <v>958</v>
      </c>
      <c r="H437" s="557">
        <v>75263</v>
      </c>
      <c r="I437" s="557" t="s">
        <v>962</v>
      </c>
      <c r="J437" s="577" t="s">
        <v>15</v>
      </c>
      <c r="K437" s="578" t="str">
        <f t="shared" si="99"/>
        <v>18310/20-TJB-A110 CUT</v>
      </c>
      <c r="L437" s="578" t="s">
        <v>15</v>
      </c>
      <c r="M437" s="578" t="s">
        <v>972</v>
      </c>
      <c r="N437" s="579" t="s">
        <v>15</v>
      </c>
      <c r="O437" s="578" t="s">
        <v>31</v>
      </c>
      <c r="P437" s="557" t="s">
        <v>15</v>
      </c>
      <c r="Q437" s="557" t="s">
        <v>15</v>
      </c>
      <c r="R437" s="581" t="str">
        <f>IFERROR(VLOOKUP(CONCATENATE(D437,"'",C437),'Monthly Forex'!A:D,4,0),"-")</f>
        <v>-</v>
      </c>
      <c r="S437" s="587">
        <v>63000</v>
      </c>
      <c r="T437" s="582" t="s">
        <v>15</v>
      </c>
      <c r="U437" s="583" t="s">
        <v>47</v>
      </c>
      <c r="V437" s="589" t="s">
        <v>49</v>
      </c>
      <c r="W437" s="592" t="s">
        <v>15</v>
      </c>
      <c r="X437" s="569" t="s">
        <v>2769</v>
      </c>
      <c r="Y437" s="570" t="s">
        <v>15</v>
      </c>
      <c r="Z437" s="571" t="s">
        <v>15</v>
      </c>
      <c r="AA437" s="557" t="s">
        <v>1856</v>
      </c>
      <c r="AB437" s="139">
        <f t="shared" si="92"/>
        <v>43012</v>
      </c>
      <c r="AC437" s="134">
        <f t="shared" si="95"/>
        <v>43009</v>
      </c>
      <c r="AD437" s="135" t="str">
        <f t="shared" si="96"/>
        <v>-</v>
      </c>
      <c r="AE437" s="136" t="str">
        <f t="shared" si="97"/>
        <v>-</v>
      </c>
      <c r="AF437" s="137" t="s">
        <v>4551</v>
      </c>
      <c r="AG437" s="140" t="str">
        <f t="shared" si="100"/>
        <v>1</v>
      </c>
      <c r="AH437" s="141" t="str">
        <f t="shared" si="101"/>
        <v>-</v>
      </c>
      <c r="AI437" s="211" t="s">
        <v>15</v>
      </c>
      <c r="AJ437" s="443" t="s">
        <v>4592</v>
      </c>
      <c r="AK437" s="478" t="str">
        <f t="shared" si="102"/>
        <v>-</v>
      </c>
      <c r="AL437" s="516" t="str">
        <f t="shared" si="103"/>
        <v>-</v>
      </c>
      <c r="AM437" s="432" t="str">
        <f>_xlfn.IFNA(VLOOKUP(O437,Dropdown!$B:$G,6,0),"-")</f>
        <v>PEZA</v>
      </c>
      <c r="AN437" s="433">
        <f>_xlfn.IFNA(VLOOKUP(O437,Dropdown!$B:$H,7,0),"-")</f>
        <v>0.12</v>
      </c>
      <c r="AO437" s="434" t="str">
        <f t="shared" si="104"/>
        <v>PHP</v>
      </c>
      <c r="AP437" s="435">
        <f t="shared" si="105"/>
        <v>63000</v>
      </c>
      <c r="AQ437" s="436">
        <f t="shared" si="106"/>
        <v>70560</v>
      </c>
      <c r="AR437" s="247"/>
      <c r="AS437" s="465" t="s">
        <v>15</v>
      </c>
      <c r="AT437" s="247"/>
      <c r="AU437" s="454" t="str">
        <f t="shared" si="98"/>
        <v>-</v>
      </c>
    </row>
    <row r="438" spans="1:47" s="30" customFormat="1">
      <c r="A438" s="556">
        <v>435</v>
      </c>
      <c r="B438" s="557" t="s">
        <v>928</v>
      </c>
      <c r="C438" s="558" t="str">
        <f t="shared" si="93"/>
        <v>2017</v>
      </c>
      <c r="D438" s="558" t="str">
        <f t="shared" si="94"/>
        <v>Sep</v>
      </c>
      <c r="E438" s="586">
        <v>42982</v>
      </c>
      <c r="F438" s="557">
        <v>101773</v>
      </c>
      <c r="G438" s="557">
        <v>35116</v>
      </c>
      <c r="H438" s="557">
        <v>75264</v>
      </c>
      <c r="I438" s="557" t="s">
        <v>962</v>
      </c>
      <c r="J438" s="577" t="s">
        <v>15</v>
      </c>
      <c r="K438" s="578" t="str">
        <f t="shared" si="99"/>
        <v>18310/20-TJB-A110 CUT</v>
      </c>
      <c r="L438" s="578" t="s">
        <v>15</v>
      </c>
      <c r="M438" s="578" t="s">
        <v>972</v>
      </c>
      <c r="N438" s="579" t="s">
        <v>15</v>
      </c>
      <c r="O438" s="578" t="s">
        <v>31</v>
      </c>
      <c r="P438" s="557" t="s">
        <v>15</v>
      </c>
      <c r="Q438" s="557" t="s">
        <v>15</v>
      </c>
      <c r="R438" s="581" t="str">
        <f>IFERROR(VLOOKUP(CONCATENATE(D438,"'",C438),'Monthly Forex'!A:D,4,0),"-")</f>
        <v>-</v>
      </c>
      <c r="S438" s="587">
        <v>50400</v>
      </c>
      <c r="T438" s="582" t="s">
        <v>15</v>
      </c>
      <c r="U438" s="583" t="s">
        <v>47</v>
      </c>
      <c r="V438" s="589" t="s">
        <v>49</v>
      </c>
      <c r="W438" s="592" t="s">
        <v>15</v>
      </c>
      <c r="X438" s="569" t="s">
        <v>2769</v>
      </c>
      <c r="Y438" s="570" t="s">
        <v>15</v>
      </c>
      <c r="Z438" s="571" t="s">
        <v>15</v>
      </c>
      <c r="AA438" s="557" t="s">
        <v>1856</v>
      </c>
      <c r="AB438" s="139">
        <f t="shared" si="92"/>
        <v>43012</v>
      </c>
      <c r="AC438" s="134">
        <f t="shared" si="95"/>
        <v>43009</v>
      </c>
      <c r="AD438" s="135" t="str">
        <f t="shared" si="96"/>
        <v>-</v>
      </c>
      <c r="AE438" s="136" t="str">
        <f t="shared" si="97"/>
        <v>-</v>
      </c>
      <c r="AF438" s="137" t="s">
        <v>4551</v>
      </c>
      <c r="AG438" s="140" t="str">
        <f t="shared" si="100"/>
        <v>1</v>
      </c>
      <c r="AH438" s="141" t="str">
        <f t="shared" si="101"/>
        <v>-</v>
      </c>
      <c r="AI438" s="211" t="s">
        <v>15</v>
      </c>
      <c r="AJ438" s="443" t="s">
        <v>4592</v>
      </c>
      <c r="AK438" s="478" t="str">
        <f t="shared" si="102"/>
        <v>-</v>
      </c>
      <c r="AL438" s="516" t="str">
        <f t="shared" si="103"/>
        <v>-</v>
      </c>
      <c r="AM438" s="432" t="str">
        <f>_xlfn.IFNA(VLOOKUP(O438,Dropdown!$B:$G,6,0),"-")</f>
        <v>PEZA</v>
      </c>
      <c r="AN438" s="433">
        <f>_xlfn.IFNA(VLOOKUP(O438,Dropdown!$B:$H,7,0),"-")</f>
        <v>0.12</v>
      </c>
      <c r="AO438" s="434" t="str">
        <f t="shared" si="104"/>
        <v>PHP</v>
      </c>
      <c r="AP438" s="435">
        <f t="shared" si="105"/>
        <v>50400</v>
      </c>
      <c r="AQ438" s="436">
        <f t="shared" si="106"/>
        <v>56448.000000000007</v>
      </c>
      <c r="AR438" s="247"/>
      <c r="AS438" s="465" t="s">
        <v>15</v>
      </c>
      <c r="AT438" s="247"/>
      <c r="AU438" s="454" t="str">
        <f t="shared" si="98"/>
        <v>-</v>
      </c>
    </row>
    <row r="439" spans="1:47" s="30" customFormat="1">
      <c r="A439" s="556">
        <v>436</v>
      </c>
      <c r="B439" s="557" t="s">
        <v>928</v>
      </c>
      <c r="C439" s="558" t="str">
        <f t="shared" si="93"/>
        <v>2017</v>
      </c>
      <c r="D439" s="558" t="str">
        <f t="shared" si="94"/>
        <v>Sep</v>
      </c>
      <c r="E439" s="586">
        <v>42982</v>
      </c>
      <c r="F439" s="557">
        <v>101774</v>
      </c>
      <c r="G439" s="557" t="s">
        <v>959</v>
      </c>
      <c r="H439" s="557">
        <v>75265</v>
      </c>
      <c r="I439" s="557" t="s">
        <v>962</v>
      </c>
      <c r="J439" s="577" t="s">
        <v>15</v>
      </c>
      <c r="K439" s="578" t="str">
        <f t="shared" si="99"/>
        <v>18310/20-TJB-A110 CUT</v>
      </c>
      <c r="L439" s="578" t="s">
        <v>15</v>
      </c>
      <c r="M439" s="578" t="s">
        <v>972</v>
      </c>
      <c r="N439" s="579" t="s">
        <v>15</v>
      </c>
      <c r="O439" s="578" t="s">
        <v>31</v>
      </c>
      <c r="P439" s="557" t="s">
        <v>15</v>
      </c>
      <c r="Q439" s="557" t="s">
        <v>15</v>
      </c>
      <c r="R439" s="581" t="str">
        <f>IFERROR(VLOOKUP(CONCATENATE(D439,"'",C439),'Monthly Forex'!A:D,4,0),"-")</f>
        <v>-</v>
      </c>
      <c r="S439" s="587">
        <v>12600</v>
      </c>
      <c r="T439" s="582" t="s">
        <v>15</v>
      </c>
      <c r="U439" s="583" t="s">
        <v>47</v>
      </c>
      <c r="V439" s="589" t="s">
        <v>49</v>
      </c>
      <c r="W439" s="592" t="s">
        <v>15</v>
      </c>
      <c r="X439" s="569" t="s">
        <v>2769</v>
      </c>
      <c r="Y439" s="570" t="s">
        <v>15</v>
      </c>
      <c r="Z439" s="571" t="s">
        <v>15</v>
      </c>
      <c r="AA439" s="557" t="s">
        <v>1856</v>
      </c>
      <c r="AB439" s="139">
        <f t="shared" ref="AB439:AB502" si="107">IF(V439="","",IF(V439="Cancelled","-",E439+30))</f>
        <v>43012</v>
      </c>
      <c r="AC439" s="134">
        <f t="shared" si="95"/>
        <v>43009</v>
      </c>
      <c r="AD439" s="135" t="str">
        <f t="shared" si="96"/>
        <v>-</v>
      </c>
      <c r="AE439" s="136" t="str">
        <f t="shared" si="97"/>
        <v>-</v>
      </c>
      <c r="AF439" s="137" t="s">
        <v>4551</v>
      </c>
      <c r="AG439" s="140" t="str">
        <f t="shared" si="100"/>
        <v>1</v>
      </c>
      <c r="AH439" s="141" t="str">
        <f t="shared" si="101"/>
        <v>-</v>
      </c>
      <c r="AI439" s="211" t="s">
        <v>15</v>
      </c>
      <c r="AJ439" s="443" t="s">
        <v>4592</v>
      </c>
      <c r="AK439" s="478" t="str">
        <f t="shared" si="102"/>
        <v>-</v>
      </c>
      <c r="AL439" s="516" t="str">
        <f t="shared" si="103"/>
        <v>-</v>
      </c>
      <c r="AM439" s="432" t="str">
        <f>_xlfn.IFNA(VLOOKUP(O439,Dropdown!$B:$G,6,0),"-")</f>
        <v>PEZA</v>
      </c>
      <c r="AN439" s="433">
        <f>_xlfn.IFNA(VLOOKUP(O439,Dropdown!$B:$H,7,0),"-")</f>
        <v>0.12</v>
      </c>
      <c r="AO439" s="434" t="str">
        <f t="shared" si="104"/>
        <v>PHP</v>
      </c>
      <c r="AP439" s="435">
        <f t="shared" si="105"/>
        <v>12600</v>
      </c>
      <c r="AQ439" s="436">
        <f t="shared" si="106"/>
        <v>14112.000000000002</v>
      </c>
      <c r="AR439" s="247"/>
      <c r="AS439" s="465" t="s">
        <v>15</v>
      </c>
      <c r="AT439" s="247"/>
      <c r="AU439" s="454" t="str">
        <f t="shared" si="98"/>
        <v>-</v>
      </c>
    </row>
    <row r="440" spans="1:47" s="30" customFormat="1">
      <c r="A440" s="556">
        <v>437</v>
      </c>
      <c r="B440" s="557" t="s">
        <v>929</v>
      </c>
      <c r="C440" s="558" t="str">
        <f t="shared" si="93"/>
        <v>2017</v>
      </c>
      <c r="D440" s="558" t="str">
        <f t="shared" si="94"/>
        <v>Sep</v>
      </c>
      <c r="E440" s="586">
        <v>42982</v>
      </c>
      <c r="F440" s="557">
        <v>101775</v>
      </c>
      <c r="G440" s="557">
        <v>35117</v>
      </c>
      <c r="H440" s="557">
        <v>75266</v>
      </c>
      <c r="I440" s="557" t="s">
        <v>904</v>
      </c>
      <c r="J440" s="577" t="s">
        <v>15</v>
      </c>
      <c r="K440" s="578" t="str">
        <f t="shared" si="99"/>
        <v xml:space="preserve"> RING RR DIE PLATE</v>
      </c>
      <c r="L440" s="578" t="s">
        <v>15</v>
      </c>
      <c r="M440" s="578" t="s">
        <v>973</v>
      </c>
      <c r="N440" s="579" t="s">
        <v>15</v>
      </c>
      <c r="O440" s="578" t="s">
        <v>31</v>
      </c>
      <c r="P440" s="557" t="s">
        <v>15</v>
      </c>
      <c r="Q440" s="557" t="s">
        <v>15</v>
      </c>
      <c r="R440" s="581" t="str">
        <f>IFERROR(VLOOKUP(CONCATENATE(D440,"'",C440),'Monthly Forex'!A:D,4,0),"-")</f>
        <v>-</v>
      </c>
      <c r="S440" s="587">
        <v>43750</v>
      </c>
      <c r="T440" s="582" t="s">
        <v>15</v>
      </c>
      <c r="U440" s="583" t="s">
        <v>47</v>
      </c>
      <c r="V440" s="589" t="s">
        <v>49</v>
      </c>
      <c r="W440" s="592" t="s">
        <v>15</v>
      </c>
      <c r="X440" s="569" t="s">
        <v>15</v>
      </c>
      <c r="Y440" s="570" t="s">
        <v>15</v>
      </c>
      <c r="Z440" s="571" t="s">
        <v>15</v>
      </c>
      <c r="AA440" s="557" t="s">
        <v>1856</v>
      </c>
      <c r="AB440" s="139">
        <f t="shared" si="107"/>
        <v>43012</v>
      </c>
      <c r="AC440" s="134">
        <f t="shared" si="95"/>
        <v>43009</v>
      </c>
      <c r="AD440" s="135" t="str">
        <f t="shared" si="96"/>
        <v>-</v>
      </c>
      <c r="AE440" s="136" t="str">
        <f t="shared" si="97"/>
        <v>-</v>
      </c>
      <c r="AF440" s="137" t="s">
        <v>4551</v>
      </c>
      <c r="AG440" s="140" t="str">
        <f t="shared" si="100"/>
        <v>1</v>
      </c>
      <c r="AH440" s="141" t="str">
        <f t="shared" si="101"/>
        <v>-</v>
      </c>
      <c r="AI440" s="211" t="s">
        <v>15</v>
      </c>
      <c r="AJ440" s="443" t="s">
        <v>4592</v>
      </c>
      <c r="AK440" s="478" t="str">
        <f t="shared" si="102"/>
        <v>-</v>
      </c>
      <c r="AL440" s="516" t="str">
        <f t="shared" si="103"/>
        <v>-</v>
      </c>
      <c r="AM440" s="432" t="str">
        <f>_xlfn.IFNA(VLOOKUP(O440,Dropdown!$B:$G,6,0),"-")</f>
        <v>PEZA</v>
      </c>
      <c r="AN440" s="433">
        <f>_xlfn.IFNA(VLOOKUP(O440,Dropdown!$B:$H,7,0),"-")</f>
        <v>0.12</v>
      </c>
      <c r="AO440" s="434" t="str">
        <f t="shared" si="104"/>
        <v>PHP</v>
      </c>
      <c r="AP440" s="435">
        <f t="shared" si="105"/>
        <v>43750</v>
      </c>
      <c r="AQ440" s="436">
        <f t="shared" si="106"/>
        <v>49000.000000000007</v>
      </c>
      <c r="AR440" s="247"/>
      <c r="AS440" s="465" t="s">
        <v>15</v>
      </c>
      <c r="AT440" s="247"/>
      <c r="AU440" s="454" t="str">
        <f t="shared" si="98"/>
        <v>-</v>
      </c>
    </row>
    <row r="441" spans="1:47" s="30" customFormat="1">
      <c r="A441" s="556">
        <v>438</v>
      </c>
      <c r="B441" s="557" t="s">
        <v>930</v>
      </c>
      <c r="C441" s="558" t="str">
        <f t="shared" si="93"/>
        <v>2017</v>
      </c>
      <c r="D441" s="558" t="str">
        <f t="shared" si="94"/>
        <v>Sep</v>
      </c>
      <c r="E441" s="586">
        <v>42982</v>
      </c>
      <c r="F441" s="557">
        <v>101776</v>
      </c>
      <c r="G441" s="557">
        <v>35118</v>
      </c>
      <c r="H441" s="557">
        <v>75268</v>
      </c>
      <c r="I441" s="557" t="s">
        <v>963</v>
      </c>
      <c r="J441" s="577" t="s">
        <v>15</v>
      </c>
      <c r="K441" s="578" t="str">
        <f t="shared" si="99"/>
        <v>#7903 BURRING PUNCH</v>
      </c>
      <c r="L441" s="578" t="s">
        <v>15</v>
      </c>
      <c r="M441" s="578" t="s">
        <v>974</v>
      </c>
      <c r="N441" s="579" t="s">
        <v>15</v>
      </c>
      <c r="O441" s="578" t="s">
        <v>31</v>
      </c>
      <c r="P441" s="557" t="s">
        <v>15</v>
      </c>
      <c r="Q441" s="557" t="s">
        <v>15</v>
      </c>
      <c r="R441" s="581" t="str">
        <f>IFERROR(VLOOKUP(CONCATENATE(D441,"'",C441),'Monthly Forex'!A:D,4,0),"-")</f>
        <v>-</v>
      </c>
      <c r="S441" s="587">
        <v>9350</v>
      </c>
      <c r="T441" s="582" t="s">
        <v>15</v>
      </c>
      <c r="U441" s="583" t="s">
        <v>47</v>
      </c>
      <c r="V441" s="589" t="s">
        <v>49</v>
      </c>
      <c r="W441" s="592" t="s">
        <v>15</v>
      </c>
      <c r="X441" s="569" t="s">
        <v>15</v>
      </c>
      <c r="Y441" s="570" t="s">
        <v>15</v>
      </c>
      <c r="Z441" s="571" t="s">
        <v>15</v>
      </c>
      <c r="AA441" s="557" t="s">
        <v>1856</v>
      </c>
      <c r="AB441" s="139">
        <f t="shared" si="107"/>
        <v>43012</v>
      </c>
      <c r="AC441" s="134">
        <f t="shared" si="95"/>
        <v>43009</v>
      </c>
      <c r="AD441" s="135" t="str">
        <f t="shared" si="96"/>
        <v>-</v>
      </c>
      <c r="AE441" s="136" t="str">
        <f t="shared" si="97"/>
        <v>-</v>
      </c>
      <c r="AF441" s="137" t="s">
        <v>4551</v>
      </c>
      <c r="AG441" s="140" t="str">
        <f t="shared" si="100"/>
        <v>1</v>
      </c>
      <c r="AH441" s="141" t="str">
        <f t="shared" si="101"/>
        <v>-</v>
      </c>
      <c r="AI441" s="211" t="s">
        <v>15</v>
      </c>
      <c r="AJ441" s="443" t="s">
        <v>4592</v>
      </c>
      <c r="AK441" s="478" t="str">
        <f t="shared" si="102"/>
        <v>-</v>
      </c>
      <c r="AL441" s="516" t="str">
        <f t="shared" si="103"/>
        <v>-</v>
      </c>
      <c r="AM441" s="432" t="str">
        <f>_xlfn.IFNA(VLOOKUP(O441,Dropdown!$B:$G,6,0),"-")</f>
        <v>PEZA</v>
      </c>
      <c r="AN441" s="433">
        <f>_xlfn.IFNA(VLOOKUP(O441,Dropdown!$B:$H,7,0),"-")</f>
        <v>0.12</v>
      </c>
      <c r="AO441" s="434" t="str">
        <f t="shared" si="104"/>
        <v>PHP</v>
      </c>
      <c r="AP441" s="435">
        <f t="shared" si="105"/>
        <v>9350</v>
      </c>
      <c r="AQ441" s="436">
        <f t="shared" si="106"/>
        <v>10472.000000000002</v>
      </c>
      <c r="AR441" s="247"/>
      <c r="AS441" s="465" t="s">
        <v>15</v>
      </c>
      <c r="AT441" s="247"/>
      <c r="AU441" s="454" t="str">
        <f t="shared" si="98"/>
        <v>-</v>
      </c>
    </row>
    <row r="442" spans="1:47" s="30" customFormat="1">
      <c r="A442" s="556">
        <v>439</v>
      </c>
      <c r="B442" s="557" t="s">
        <v>931</v>
      </c>
      <c r="C442" s="558" t="str">
        <f t="shared" si="93"/>
        <v>2017</v>
      </c>
      <c r="D442" s="558" t="str">
        <f t="shared" si="94"/>
        <v>Sep</v>
      </c>
      <c r="E442" s="586">
        <v>42982</v>
      </c>
      <c r="F442" s="557">
        <v>101777</v>
      </c>
      <c r="G442" s="557">
        <v>35119</v>
      </c>
      <c r="H442" s="557">
        <v>75269</v>
      </c>
      <c r="I442" s="557" t="s">
        <v>902</v>
      </c>
      <c r="J442" s="577" t="s">
        <v>15</v>
      </c>
      <c r="K442" s="578" t="str">
        <f t="shared" si="99"/>
        <v>TLA CAM EXPANSIONPUNCH-1</v>
      </c>
      <c r="L442" s="578" t="s">
        <v>15</v>
      </c>
      <c r="M442" s="578" t="s">
        <v>975</v>
      </c>
      <c r="N442" s="579" t="s">
        <v>15</v>
      </c>
      <c r="O442" s="578" t="s">
        <v>31</v>
      </c>
      <c r="P442" s="557" t="s">
        <v>15</v>
      </c>
      <c r="Q442" s="557" t="s">
        <v>15</v>
      </c>
      <c r="R442" s="581" t="str">
        <f>IFERROR(VLOOKUP(CONCATENATE(D442,"'",C442),'Monthly Forex'!A:D,4,0),"-")</f>
        <v>-</v>
      </c>
      <c r="S442" s="587">
        <v>7100</v>
      </c>
      <c r="T442" s="582" t="s">
        <v>15</v>
      </c>
      <c r="U442" s="583" t="s">
        <v>47</v>
      </c>
      <c r="V442" s="589" t="s">
        <v>49</v>
      </c>
      <c r="W442" s="592" t="s">
        <v>15</v>
      </c>
      <c r="X442" s="569" t="s">
        <v>15</v>
      </c>
      <c r="Y442" s="570" t="s">
        <v>15</v>
      </c>
      <c r="Z442" s="571" t="s">
        <v>15</v>
      </c>
      <c r="AA442" s="557" t="s">
        <v>1856</v>
      </c>
      <c r="AB442" s="139">
        <f t="shared" si="107"/>
        <v>43012</v>
      </c>
      <c r="AC442" s="134">
        <f t="shared" si="95"/>
        <v>43009</v>
      </c>
      <c r="AD442" s="135" t="str">
        <f t="shared" si="96"/>
        <v>-</v>
      </c>
      <c r="AE442" s="136" t="str">
        <f t="shared" si="97"/>
        <v>-</v>
      </c>
      <c r="AF442" s="137" t="s">
        <v>4551</v>
      </c>
      <c r="AG442" s="140" t="str">
        <f t="shared" si="100"/>
        <v>1</v>
      </c>
      <c r="AH442" s="141" t="str">
        <f t="shared" si="101"/>
        <v>-</v>
      </c>
      <c r="AI442" s="211" t="s">
        <v>15</v>
      </c>
      <c r="AJ442" s="443" t="s">
        <v>4592</v>
      </c>
      <c r="AK442" s="478" t="str">
        <f t="shared" si="102"/>
        <v>-</v>
      </c>
      <c r="AL442" s="516" t="str">
        <f t="shared" si="103"/>
        <v>-</v>
      </c>
      <c r="AM442" s="432" t="str">
        <f>_xlfn.IFNA(VLOOKUP(O442,Dropdown!$B:$G,6,0),"-")</f>
        <v>PEZA</v>
      </c>
      <c r="AN442" s="433">
        <f>_xlfn.IFNA(VLOOKUP(O442,Dropdown!$B:$H,7,0),"-")</f>
        <v>0.12</v>
      </c>
      <c r="AO442" s="434" t="str">
        <f t="shared" si="104"/>
        <v>PHP</v>
      </c>
      <c r="AP442" s="435">
        <f t="shared" si="105"/>
        <v>7100</v>
      </c>
      <c r="AQ442" s="436">
        <f t="shared" si="106"/>
        <v>7952.0000000000009</v>
      </c>
      <c r="AR442" s="247"/>
      <c r="AS442" s="465" t="s">
        <v>15</v>
      </c>
      <c r="AT442" s="247"/>
      <c r="AU442" s="454" t="str">
        <f t="shared" si="98"/>
        <v>-</v>
      </c>
    </row>
    <row r="443" spans="1:47" s="30" customFormat="1">
      <c r="A443" s="556">
        <v>440</v>
      </c>
      <c r="B443" s="557" t="s">
        <v>932</v>
      </c>
      <c r="C443" s="558" t="str">
        <f t="shared" si="93"/>
        <v>2017</v>
      </c>
      <c r="D443" s="558" t="str">
        <f t="shared" si="94"/>
        <v>Sep</v>
      </c>
      <c r="E443" s="586">
        <v>42983</v>
      </c>
      <c r="F443" s="557">
        <v>101778</v>
      </c>
      <c r="G443" s="557">
        <v>35120</v>
      </c>
      <c r="H443" s="557">
        <v>75272</v>
      </c>
      <c r="I443" s="577" t="s">
        <v>15</v>
      </c>
      <c r="J443" s="577" t="s">
        <v>15</v>
      </c>
      <c r="K443" s="578" t="str">
        <f t="shared" si="99"/>
        <v>#233 STRIPPER PLATE</v>
      </c>
      <c r="L443" s="578" t="s">
        <v>15</v>
      </c>
      <c r="M443" s="578" t="s">
        <v>976</v>
      </c>
      <c r="N443" s="579" t="s">
        <v>15</v>
      </c>
      <c r="O443" s="578" t="s">
        <v>34</v>
      </c>
      <c r="P443" s="557" t="s">
        <v>15</v>
      </c>
      <c r="Q443" s="557" t="s">
        <v>15</v>
      </c>
      <c r="R443" s="581" t="str">
        <f>IFERROR(VLOOKUP(CONCATENATE(D443,"'",C443),'Monthly Forex'!A:D,4,0),"-")</f>
        <v>-</v>
      </c>
      <c r="S443" s="564" t="s">
        <v>15</v>
      </c>
      <c r="T443" s="582">
        <v>415</v>
      </c>
      <c r="U443" s="583" t="s">
        <v>47</v>
      </c>
      <c r="V443" s="589" t="s">
        <v>49</v>
      </c>
      <c r="W443" s="592" t="s">
        <v>15</v>
      </c>
      <c r="X443" s="569" t="s">
        <v>15</v>
      </c>
      <c r="Y443" s="570" t="s">
        <v>15</v>
      </c>
      <c r="Z443" s="571" t="s">
        <v>15</v>
      </c>
      <c r="AA443" s="557" t="s">
        <v>1856</v>
      </c>
      <c r="AB443" s="139">
        <f t="shared" si="107"/>
        <v>43013</v>
      </c>
      <c r="AC443" s="134">
        <f t="shared" si="95"/>
        <v>43009</v>
      </c>
      <c r="AD443" s="135" t="str">
        <f t="shared" si="96"/>
        <v>-</v>
      </c>
      <c r="AE443" s="136" t="str">
        <f t="shared" si="97"/>
        <v>-</v>
      </c>
      <c r="AF443" s="137" t="s">
        <v>4551</v>
      </c>
      <c r="AG443" s="140" t="str">
        <f t="shared" si="100"/>
        <v>1</v>
      </c>
      <c r="AH443" s="141" t="str">
        <f t="shared" si="101"/>
        <v>-</v>
      </c>
      <c r="AI443" s="211" t="s">
        <v>15</v>
      </c>
      <c r="AJ443" s="443" t="s">
        <v>4592</v>
      </c>
      <c r="AK443" s="478" t="str">
        <f t="shared" si="102"/>
        <v>-</v>
      </c>
      <c r="AL443" s="516" t="str">
        <f t="shared" si="103"/>
        <v>-</v>
      </c>
      <c r="AM443" s="432" t="str">
        <f>_xlfn.IFNA(VLOOKUP(O443,Dropdown!$B:$G,6,0),"-")</f>
        <v>PEZA</v>
      </c>
      <c r="AN443" s="433">
        <f>_xlfn.IFNA(VLOOKUP(O443,Dropdown!$B:$H,7,0),"-")</f>
        <v>0.12</v>
      </c>
      <c r="AO443" s="434" t="str">
        <f t="shared" si="104"/>
        <v>USD</v>
      </c>
      <c r="AP443" s="435">
        <f t="shared" si="105"/>
        <v>415</v>
      </c>
      <c r="AQ443" s="436">
        <f t="shared" si="106"/>
        <v>464.80000000000007</v>
      </c>
      <c r="AR443" s="247"/>
      <c r="AS443" s="465" t="s">
        <v>15</v>
      </c>
      <c r="AT443" s="247"/>
      <c r="AU443" s="454" t="str">
        <f t="shared" si="98"/>
        <v>-</v>
      </c>
    </row>
    <row r="444" spans="1:47" s="30" customFormat="1">
      <c r="A444" s="556">
        <v>441</v>
      </c>
      <c r="B444" s="557" t="s">
        <v>933</v>
      </c>
      <c r="C444" s="558" t="str">
        <f t="shared" si="93"/>
        <v>2017</v>
      </c>
      <c r="D444" s="558" t="str">
        <f t="shared" si="94"/>
        <v>Sep</v>
      </c>
      <c r="E444" s="586">
        <v>42983</v>
      </c>
      <c r="F444" s="557">
        <v>101778</v>
      </c>
      <c r="G444" s="557">
        <v>35120</v>
      </c>
      <c r="H444" s="557">
        <v>75272</v>
      </c>
      <c r="I444" s="557" t="s">
        <v>964</v>
      </c>
      <c r="J444" s="577" t="s">
        <v>15</v>
      </c>
      <c r="K444" s="578" t="str">
        <f t="shared" si="99"/>
        <v>#233 STRIPPER PLATE</v>
      </c>
      <c r="L444" s="578" t="s">
        <v>15</v>
      </c>
      <c r="M444" s="578" t="s">
        <v>976</v>
      </c>
      <c r="N444" s="579" t="s">
        <v>15</v>
      </c>
      <c r="O444" s="578" t="s">
        <v>34</v>
      </c>
      <c r="P444" s="557" t="s">
        <v>15</v>
      </c>
      <c r="Q444" s="557" t="s">
        <v>15</v>
      </c>
      <c r="R444" s="581" t="str">
        <f>IFERROR(VLOOKUP(CONCATENATE(D444,"'",C444),'Monthly Forex'!A:D,4,0),"-")</f>
        <v>-</v>
      </c>
      <c r="S444" s="564" t="s">
        <v>15</v>
      </c>
      <c r="T444" s="582">
        <v>415</v>
      </c>
      <c r="U444" s="583" t="s">
        <v>47</v>
      </c>
      <c r="V444" s="589" t="s">
        <v>49</v>
      </c>
      <c r="W444" s="592" t="s">
        <v>15</v>
      </c>
      <c r="X444" s="569" t="s">
        <v>15</v>
      </c>
      <c r="Y444" s="570" t="s">
        <v>15</v>
      </c>
      <c r="Z444" s="571" t="s">
        <v>15</v>
      </c>
      <c r="AA444" s="557" t="s">
        <v>1856</v>
      </c>
      <c r="AB444" s="139">
        <f t="shared" si="107"/>
        <v>43013</v>
      </c>
      <c r="AC444" s="134">
        <f t="shared" si="95"/>
        <v>43009</v>
      </c>
      <c r="AD444" s="135" t="str">
        <f t="shared" si="96"/>
        <v>-</v>
      </c>
      <c r="AE444" s="136" t="str">
        <f t="shared" si="97"/>
        <v>-</v>
      </c>
      <c r="AF444" s="137" t="s">
        <v>4551</v>
      </c>
      <c r="AG444" s="140" t="str">
        <f t="shared" si="100"/>
        <v>-</v>
      </c>
      <c r="AH444" s="141" t="str">
        <f t="shared" si="101"/>
        <v>-</v>
      </c>
      <c r="AI444" s="211" t="s">
        <v>15</v>
      </c>
      <c r="AJ444" s="443" t="s">
        <v>4592</v>
      </c>
      <c r="AK444" s="478" t="str">
        <f t="shared" si="102"/>
        <v>-</v>
      </c>
      <c r="AL444" s="516" t="str">
        <f t="shared" si="103"/>
        <v>-</v>
      </c>
      <c r="AM444" s="432" t="str">
        <f>_xlfn.IFNA(VLOOKUP(O444,Dropdown!$B:$G,6,0),"-")</f>
        <v>PEZA</v>
      </c>
      <c r="AN444" s="433">
        <f>_xlfn.IFNA(VLOOKUP(O444,Dropdown!$B:$H,7,0),"-")</f>
        <v>0.12</v>
      </c>
      <c r="AO444" s="434" t="str">
        <f t="shared" si="104"/>
        <v>USD</v>
      </c>
      <c r="AP444" s="435">
        <f t="shared" si="105"/>
        <v>415</v>
      </c>
      <c r="AQ444" s="436">
        <f t="shared" si="106"/>
        <v>464.80000000000007</v>
      </c>
      <c r="AR444" s="247"/>
      <c r="AS444" s="465" t="s">
        <v>15</v>
      </c>
      <c r="AT444" s="247"/>
      <c r="AU444" s="454" t="str">
        <f t="shared" si="98"/>
        <v>-</v>
      </c>
    </row>
    <row r="445" spans="1:47" s="30" customFormat="1">
      <c r="A445" s="556">
        <v>442</v>
      </c>
      <c r="B445" s="557" t="s">
        <v>934</v>
      </c>
      <c r="C445" s="558" t="str">
        <f t="shared" si="93"/>
        <v>2017</v>
      </c>
      <c r="D445" s="558" t="str">
        <f t="shared" si="94"/>
        <v>Sep</v>
      </c>
      <c r="E445" s="586">
        <v>42984</v>
      </c>
      <c r="F445" s="557">
        <v>101779</v>
      </c>
      <c r="G445" s="557">
        <v>35121</v>
      </c>
      <c r="H445" s="557">
        <v>75385</v>
      </c>
      <c r="I445" s="557" t="s">
        <v>965</v>
      </c>
      <c r="J445" s="577" t="s">
        <v>15</v>
      </c>
      <c r="K445" s="578" t="str">
        <f t="shared" si="99"/>
        <v>#101103 DIE INSERT</v>
      </c>
      <c r="L445" s="578" t="s">
        <v>15</v>
      </c>
      <c r="M445" s="578" t="s">
        <v>977</v>
      </c>
      <c r="N445" s="579" t="s">
        <v>15</v>
      </c>
      <c r="O445" s="578" t="s">
        <v>31</v>
      </c>
      <c r="P445" s="557" t="s">
        <v>15</v>
      </c>
      <c r="Q445" s="557" t="s">
        <v>15</v>
      </c>
      <c r="R445" s="581" t="str">
        <f>IFERROR(VLOOKUP(CONCATENATE(D445,"'",C445),'Monthly Forex'!A:D,4,0),"-")</f>
        <v>-</v>
      </c>
      <c r="S445" s="587">
        <v>6750</v>
      </c>
      <c r="T445" s="582" t="s">
        <v>15</v>
      </c>
      <c r="U445" s="583" t="s">
        <v>47</v>
      </c>
      <c r="V445" s="589" t="s">
        <v>49</v>
      </c>
      <c r="W445" s="592" t="s">
        <v>15</v>
      </c>
      <c r="X445" s="569" t="s">
        <v>15</v>
      </c>
      <c r="Y445" s="570" t="s">
        <v>15</v>
      </c>
      <c r="Z445" s="571" t="s">
        <v>15</v>
      </c>
      <c r="AA445" s="557" t="s">
        <v>1856</v>
      </c>
      <c r="AB445" s="139">
        <f t="shared" si="107"/>
        <v>43014</v>
      </c>
      <c r="AC445" s="134">
        <f t="shared" si="95"/>
        <v>43009</v>
      </c>
      <c r="AD445" s="135" t="str">
        <f t="shared" si="96"/>
        <v>-</v>
      </c>
      <c r="AE445" s="136" t="str">
        <f t="shared" si="97"/>
        <v>-</v>
      </c>
      <c r="AF445" s="137" t="s">
        <v>4551</v>
      </c>
      <c r="AG445" s="140" t="str">
        <f t="shared" si="100"/>
        <v>1</v>
      </c>
      <c r="AH445" s="141" t="str">
        <f t="shared" si="101"/>
        <v>-</v>
      </c>
      <c r="AI445" s="211" t="s">
        <v>15</v>
      </c>
      <c r="AJ445" s="443" t="s">
        <v>4592</v>
      </c>
      <c r="AK445" s="478" t="str">
        <f t="shared" si="102"/>
        <v>-</v>
      </c>
      <c r="AL445" s="516" t="str">
        <f t="shared" si="103"/>
        <v>-</v>
      </c>
      <c r="AM445" s="432" t="str">
        <f>_xlfn.IFNA(VLOOKUP(O445,Dropdown!$B:$G,6,0),"-")</f>
        <v>PEZA</v>
      </c>
      <c r="AN445" s="433">
        <f>_xlfn.IFNA(VLOOKUP(O445,Dropdown!$B:$H,7,0),"-")</f>
        <v>0.12</v>
      </c>
      <c r="AO445" s="434" t="str">
        <f t="shared" si="104"/>
        <v>PHP</v>
      </c>
      <c r="AP445" s="435">
        <f t="shared" si="105"/>
        <v>6750</v>
      </c>
      <c r="AQ445" s="436">
        <f t="shared" si="106"/>
        <v>7560.0000000000009</v>
      </c>
      <c r="AR445" s="247"/>
      <c r="AS445" s="465" t="s">
        <v>15</v>
      </c>
      <c r="AT445" s="247"/>
      <c r="AU445" s="454" t="str">
        <f t="shared" si="98"/>
        <v>-</v>
      </c>
    </row>
    <row r="446" spans="1:47" s="30" customFormat="1">
      <c r="A446" s="556">
        <v>443</v>
      </c>
      <c r="B446" s="557" t="s">
        <v>935</v>
      </c>
      <c r="C446" s="558" t="str">
        <f t="shared" si="93"/>
        <v>2017</v>
      </c>
      <c r="D446" s="558" t="str">
        <f t="shared" si="94"/>
        <v>Sep</v>
      </c>
      <c r="E446" s="586">
        <v>42984</v>
      </c>
      <c r="F446" s="557">
        <v>101779</v>
      </c>
      <c r="G446" s="557">
        <v>35121</v>
      </c>
      <c r="H446" s="557">
        <v>75385</v>
      </c>
      <c r="I446" s="557" t="s">
        <v>965</v>
      </c>
      <c r="J446" s="577" t="s">
        <v>15</v>
      </c>
      <c r="K446" s="578" t="str">
        <f t="shared" si="99"/>
        <v>#101203 DIE INSERT</v>
      </c>
      <c r="L446" s="578" t="s">
        <v>15</v>
      </c>
      <c r="M446" s="578" t="s">
        <v>978</v>
      </c>
      <c r="N446" s="579" t="s">
        <v>15</v>
      </c>
      <c r="O446" s="578" t="s">
        <v>31</v>
      </c>
      <c r="P446" s="557" t="s">
        <v>15</v>
      </c>
      <c r="Q446" s="557" t="s">
        <v>15</v>
      </c>
      <c r="R446" s="581" t="str">
        <f>IFERROR(VLOOKUP(CONCATENATE(D446,"'",C446),'Monthly Forex'!A:D,4,0),"-")</f>
        <v>-</v>
      </c>
      <c r="S446" s="587">
        <v>6750</v>
      </c>
      <c r="T446" s="582" t="s">
        <v>15</v>
      </c>
      <c r="U446" s="583" t="s">
        <v>47</v>
      </c>
      <c r="V446" s="589" t="s">
        <v>49</v>
      </c>
      <c r="W446" s="592" t="s">
        <v>15</v>
      </c>
      <c r="X446" s="569" t="s">
        <v>15</v>
      </c>
      <c r="Y446" s="570" t="s">
        <v>15</v>
      </c>
      <c r="Z446" s="571" t="s">
        <v>15</v>
      </c>
      <c r="AA446" s="557" t="s">
        <v>1856</v>
      </c>
      <c r="AB446" s="139">
        <f t="shared" si="107"/>
        <v>43014</v>
      </c>
      <c r="AC446" s="134">
        <f t="shared" si="95"/>
        <v>43009</v>
      </c>
      <c r="AD446" s="135" t="str">
        <f t="shared" si="96"/>
        <v>-</v>
      </c>
      <c r="AE446" s="136" t="str">
        <f t="shared" si="97"/>
        <v>-</v>
      </c>
      <c r="AF446" s="137" t="s">
        <v>4551</v>
      </c>
      <c r="AG446" s="140" t="str">
        <f t="shared" si="100"/>
        <v>-</v>
      </c>
      <c r="AH446" s="141" t="str">
        <f t="shared" si="101"/>
        <v>-</v>
      </c>
      <c r="AI446" s="211" t="s">
        <v>15</v>
      </c>
      <c r="AJ446" s="443" t="s">
        <v>4592</v>
      </c>
      <c r="AK446" s="478" t="str">
        <f t="shared" si="102"/>
        <v>-</v>
      </c>
      <c r="AL446" s="516" t="str">
        <f t="shared" si="103"/>
        <v>-</v>
      </c>
      <c r="AM446" s="432" t="str">
        <f>_xlfn.IFNA(VLOOKUP(O446,Dropdown!$B:$G,6,0),"-")</f>
        <v>PEZA</v>
      </c>
      <c r="AN446" s="433">
        <f>_xlfn.IFNA(VLOOKUP(O446,Dropdown!$B:$H,7,0),"-")</f>
        <v>0.12</v>
      </c>
      <c r="AO446" s="434" t="str">
        <f t="shared" si="104"/>
        <v>PHP</v>
      </c>
      <c r="AP446" s="435">
        <f t="shared" si="105"/>
        <v>6750</v>
      </c>
      <c r="AQ446" s="436">
        <f t="shared" si="106"/>
        <v>7560.0000000000009</v>
      </c>
      <c r="AR446" s="247"/>
      <c r="AS446" s="465" t="s">
        <v>15</v>
      </c>
      <c r="AT446" s="247"/>
      <c r="AU446" s="454" t="str">
        <f t="shared" si="98"/>
        <v>-</v>
      </c>
    </row>
    <row r="447" spans="1:47" s="30" customFormat="1">
      <c r="A447" s="556">
        <v>444</v>
      </c>
      <c r="B447" s="557" t="s">
        <v>937</v>
      </c>
      <c r="C447" s="558" t="str">
        <f t="shared" si="93"/>
        <v>2017</v>
      </c>
      <c r="D447" s="558" t="str">
        <f t="shared" si="94"/>
        <v>Sep</v>
      </c>
      <c r="E447" s="586">
        <v>42989</v>
      </c>
      <c r="F447" s="557">
        <v>101781</v>
      </c>
      <c r="G447" s="557">
        <v>35123</v>
      </c>
      <c r="H447" s="557">
        <v>75454</v>
      </c>
      <c r="I447" s="557" t="s">
        <v>966</v>
      </c>
      <c r="J447" s="577" t="s">
        <v>15</v>
      </c>
      <c r="K447" s="578" t="str">
        <f t="shared" si="99"/>
        <v>2311-35308-7-1700 RR#104</v>
      </c>
      <c r="L447" s="578" t="s">
        <v>15</v>
      </c>
      <c r="M447" s="578" t="s">
        <v>980</v>
      </c>
      <c r="N447" s="579" t="s">
        <v>15</v>
      </c>
      <c r="O447" s="578" t="s">
        <v>38</v>
      </c>
      <c r="P447" s="557" t="s">
        <v>15</v>
      </c>
      <c r="Q447" s="557" t="s">
        <v>15</v>
      </c>
      <c r="R447" s="581" t="str">
        <f>IFERROR(VLOOKUP(CONCATENATE(D447,"'",C447),'Monthly Forex'!A:D,4,0),"-")</f>
        <v>-</v>
      </c>
      <c r="S447" s="564" t="s">
        <v>15</v>
      </c>
      <c r="T447" s="582">
        <v>1320</v>
      </c>
      <c r="U447" s="583" t="s">
        <v>47</v>
      </c>
      <c r="V447" s="589" t="s">
        <v>49</v>
      </c>
      <c r="W447" s="592" t="s">
        <v>15</v>
      </c>
      <c r="X447" s="569" t="s">
        <v>15</v>
      </c>
      <c r="Y447" s="570" t="s">
        <v>15</v>
      </c>
      <c r="Z447" s="571" t="s">
        <v>15</v>
      </c>
      <c r="AA447" s="557" t="s">
        <v>1856</v>
      </c>
      <c r="AB447" s="139">
        <f t="shared" si="107"/>
        <v>43019</v>
      </c>
      <c r="AC447" s="134">
        <f t="shared" si="95"/>
        <v>43009</v>
      </c>
      <c r="AD447" s="135" t="str">
        <f t="shared" si="96"/>
        <v>-</v>
      </c>
      <c r="AE447" s="136" t="str">
        <f t="shared" si="97"/>
        <v>-</v>
      </c>
      <c r="AF447" s="137" t="s">
        <v>4551</v>
      </c>
      <c r="AG447" s="140" t="str">
        <f t="shared" si="100"/>
        <v>1</v>
      </c>
      <c r="AH447" s="141" t="str">
        <f t="shared" si="101"/>
        <v>-</v>
      </c>
      <c r="AI447" s="211" t="s">
        <v>15</v>
      </c>
      <c r="AJ447" s="443" t="s">
        <v>4592</v>
      </c>
      <c r="AK447" s="478" t="str">
        <f t="shared" si="102"/>
        <v>-</v>
      </c>
      <c r="AL447" s="516" t="str">
        <f t="shared" si="103"/>
        <v>-</v>
      </c>
      <c r="AM447" s="432" t="str">
        <f>_xlfn.IFNA(VLOOKUP(O447,Dropdown!$B:$G,6,0),"-")</f>
        <v>PEZA</v>
      </c>
      <c r="AN447" s="433">
        <f>_xlfn.IFNA(VLOOKUP(O447,Dropdown!$B:$H,7,0),"-")</f>
        <v>0.12</v>
      </c>
      <c r="AO447" s="434" t="str">
        <f t="shared" si="104"/>
        <v>USD</v>
      </c>
      <c r="AP447" s="435">
        <f t="shared" si="105"/>
        <v>1320</v>
      </c>
      <c r="AQ447" s="436">
        <f t="shared" si="106"/>
        <v>1478.4</v>
      </c>
      <c r="AR447" s="247"/>
      <c r="AS447" s="465" t="s">
        <v>15</v>
      </c>
      <c r="AT447" s="247"/>
      <c r="AU447" s="454" t="str">
        <f t="shared" si="98"/>
        <v>-</v>
      </c>
    </row>
    <row r="448" spans="1:47" s="30" customFormat="1">
      <c r="A448" s="556">
        <v>445</v>
      </c>
      <c r="B448" s="557" t="s">
        <v>938</v>
      </c>
      <c r="C448" s="558" t="str">
        <f t="shared" si="93"/>
        <v>2017</v>
      </c>
      <c r="D448" s="558" t="str">
        <f t="shared" si="94"/>
        <v>Sep</v>
      </c>
      <c r="E448" s="586">
        <v>42989</v>
      </c>
      <c r="F448" s="557">
        <v>101782</v>
      </c>
      <c r="G448" s="557">
        <v>35124</v>
      </c>
      <c r="H448" s="557">
        <v>75455</v>
      </c>
      <c r="I448" s="557" t="s">
        <v>491</v>
      </c>
      <c r="J448" s="577" t="s">
        <v>15</v>
      </c>
      <c r="K448" s="578" t="str">
        <f t="shared" si="99"/>
        <v xml:space="preserve">2311-35308-7-0500 FR#104 </v>
      </c>
      <c r="L448" s="578" t="s">
        <v>15</v>
      </c>
      <c r="M448" s="578" t="s">
        <v>981</v>
      </c>
      <c r="N448" s="579" t="s">
        <v>15</v>
      </c>
      <c r="O448" s="578" t="s">
        <v>38</v>
      </c>
      <c r="P448" s="557" t="s">
        <v>15</v>
      </c>
      <c r="Q448" s="557" t="s">
        <v>15</v>
      </c>
      <c r="R448" s="581" t="str">
        <f>IFERROR(VLOOKUP(CONCATENATE(D448,"'",C448),'Monthly Forex'!A:D,4,0),"-")</f>
        <v>-</v>
      </c>
      <c r="S448" s="564" t="s">
        <v>15</v>
      </c>
      <c r="T448" s="582">
        <v>880</v>
      </c>
      <c r="U448" s="583" t="s">
        <v>47</v>
      </c>
      <c r="V448" s="589" t="s">
        <v>49</v>
      </c>
      <c r="W448" s="592" t="s">
        <v>15</v>
      </c>
      <c r="X448" s="569" t="s">
        <v>15</v>
      </c>
      <c r="Y448" s="570" t="s">
        <v>15</v>
      </c>
      <c r="Z448" s="571" t="s">
        <v>15</v>
      </c>
      <c r="AA448" s="557" t="s">
        <v>1856</v>
      </c>
      <c r="AB448" s="139">
        <f t="shared" si="107"/>
        <v>43019</v>
      </c>
      <c r="AC448" s="134">
        <f t="shared" si="95"/>
        <v>43009</v>
      </c>
      <c r="AD448" s="135" t="str">
        <f t="shared" si="96"/>
        <v>-</v>
      </c>
      <c r="AE448" s="136" t="str">
        <f t="shared" si="97"/>
        <v>-</v>
      </c>
      <c r="AF448" s="137" t="s">
        <v>4551</v>
      </c>
      <c r="AG448" s="140" t="str">
        <f t="shared" si="100"/>
        <v>1</v>
      </c>
      <c r="AH448" s="141" t="str">
        <f t="shared" si="101"/>
        <v>-</v>
      </c>
      <c r="AI448" s="211" t="s">
        <v>15</v>
      </c>
      <c r="AJ448" s="443" t="s">
        <v>4592</v>
      </c>
      <c r="AK448" s="478" t="str">
        <f t="shared" si="102"/>
        <v>-</v>
      </c>
      <c r="AL448" s="516" t="str">
        <f t="shared" si="103"/>
        <v>-</v>
      </c>
      <c r="AM448" s="432" t="str">
        <f>_xlfn.IFNA(VLOOKUP(O448,Dropdown!$B:$G,6,0),"-")</f>
        <v>PEZA</v>
      </c>
      <c r="AN448" s="433">
        <f>_xlfn.IFNA(VLOOKUP(O448,Dropdown!$B:$H,7,0),"-")</f>
        <v>0.12</v>
      </c>
      <c r="AO448" s="434" t="str">
        <f t="shared" si="104"/>
        <v>USD</v>
      </c>
      <c r="AP448" s="435">
        <f t="shared" si="105"/>
        <v>880</v>
      </c>
      <c r="AQ448" s="436">
        <f t="shared" si="106"/>
        <v>985.60000000000014</v>
      </c>
      <c r="AR448" s="247"/>
      <c r="AS448" s="465" t="s">
        <v>15</v>
      </c>
      <c r="AT448" s="247"/>
      <c r="AU448" s="454" t="str">
        <f t="shared" si="98"/>
        <v>-</v>
      </c>
    </row>
    <row r="449" spans="1:47" s="30" customFormat="1">
      <c r="A449" s="556">
        <v>446</v>
      </c>
      <c r="B449" s="557" t="s">
        <v>936</v>
      </c>
      <c r="C449" s="558" t="str">
        <f t="shared" si="93"/>
        <v>2017</v>
      </c>
      <c r="D449" s="558" t="str">
        <f t="shared" si="94"/>
        <v>Sep</v>
      </c>
      <c r="E449" s="586">
        <v>42989</v>
      </c>
      <c r="F449" s="557">
        <v>101780</v>
      </c>
      <c r="G449" s="557">
        <v>35122</v>
      </c>
      <c r="H449" s="557">
        <v>75452</v>
      </c>
      <c r="I449" s="557" t="s">
        <v>485</v>
      </c>
      <c r="J449" s="577" t="s">
        <v>15</v>
      </c>
      <c r="K449" s="578" t="str">
        <f t="shared" si="99"/>
        <v>#1123 MARKING PUNCH-1</v>
      </c>
      <c r="L449" s="578" t="s">
        <v>15</v>
      </c>
      <c r="M449" s="578" t="s">
        <v>979</v>
      </c>
      <c r="N449" s="579" t="s">
        <v>15</v>
      </c>
      <c r="O449" s="578" t="s">
        <v>31</v>
      </c>
      <c r="P449" s="557" t="s">
        <v>15</v>
      </c>
      <c r="Q449" s="557" t="s">
        <v>15</v>
      </c>
      <c r="R449" s="581" t="str">
        <f>IFERROR(VLOOKUP(CONCATENATE(D449,"'",C449),'Monthly Forex'!A:D,4,0),"-")</f>
        <v>-</v>
      </c>
      <c r="S449" s="587">
        <v>12500</v>
      </c>
      <c r="T449" s="582" t="s">
        <v>15</v>
      </c>
      <c r="U449" s="583" t="s">
        <v>47</v>
      </c>
      <c r="V449" s="589" t="s">
        <v>49</v>
      </c>
      <c r="W449" s="592" t="s">
        <v>15</v>
      </c>
      <c r="X449" s="569" t="s">
        <v>15</v>
      </c>
      <c r="Y449" s="570" t="s">
        <v>15</v>
      </c>
      <c r="Z449" s="571" t="s">
        <v>15</v>
      </c>
      <c r="AA449" s="557" t="s">
        <v>1856</v>
      </c>
      <c r="AB449" s="139">
        <f t="shared" si="107"/>
        <v>43019</v>
      </c>
      <c r="AC449" s="134">
        <f t="shared" si="95"/>
        <v>43009</v>
      </c>
      <c r="AD449" s="135" t="str">
        <f t="shared" si="96"/>
        <v>-</v>
      </c>
      <c r="AE449" s="136" t="str">
        <f t="shared" si="97"/>
        <v>-</v>
      </c>
      <c r="AF449" s="137" t="s">
        <v>4551</v>
      </c>
      <c r="AG449" s="140" t="str">
        <f t="shared" si="100"/>
        <v>1</v>
      </c>
      <c r="AH449" s="141" t="str">
        <f t="shared" si="101"/>
        <v>-</v>
      </c>
      <c r="AI449" s="211" t="s">
        <v>15</v>
      </c>
      <c r="AJ449" s="443" t="s">
        <v>4592</v>
      </c>
      <c r="AK449" s="478" t="str">
        <f t="shared" si="102"/>
        <v>-</v>
      </c>
      <c r="AL449" s="516" t="str">
        <f t="shared" si="103"/>
        <v>-</v>
      </c>
      <c r="AM449" s="432" t="str">
        <f>_xlfn.IFNA(VLOOKUP(O449,Dropdown!$B:$G,6,0),"-")</f>
        <v>PEZA</v>
      </c>
      <c r="AN449" s="433">
        <f>_xlfn.IFNA(VLOOKUP(O449,Dropdown!$B:$H,7,0),"-")</f>
        <v>0.12</v>
      </c>
      <c r="AO449" s="434" t="str">
        <f t="shared" si="104"/>
        <v>PHP</v>
      </c>
      <c r="AP449" s="435">
        <f t="shared" si="105"/>
        <v>12500</v>
      </c>
      <c r="AQ449" s="436">
        <f t="shared" si="106"/>
        <v>14000.000000000002</v>
      </c>
      <c r="AR449" s="247"/>
      <c r="AS449" s="465" t="s">
        <v>15</v>
      </c>
      <c r="AT449" s="247"/>
      <c r="AU449" s="454" t="str">
        <f t="shared" si="98"/>
        <v>-</v>
      </c>
    </row>
    <row r="450" spans="1:47" s="30" customFormat="1">
      <c r="A450" s="556">
        <v>447</v>
      </c>
      <c r="B450" s="557" t="s">
        <v>939</v>
      </c>
      <c r="C450" s="558" t="str">
        <f t="shared" si="93"/>
        <v>2017</v>
      </c>
      <c r="D450" s="558" t="str">
        <f t="shared" si="94"/>
        <v>Sep</v>
      </c>
      <c r="E450" s="586">
        <v>42990</v>
      </c>
      <c r="F450" s="557">
        <v>101783</v>
      </c>
      <c r="G450" s="557">
        <v>35125</v>
      </c>
      <c r="H450" s="557">
        <v>75504</v>
      </c>
      <c r="I450" s="557" t="s">
        <v>967</v>
      </c>
      <c r="J450" s="577" t="s">
        <v>15</v>
      </c>
      <c r="K450" s="578" t="str">
        <f t="shared" si="99"/>
        <v>#3603 CURLING PUNCH</v>
      </c>
      <c r="L450" s="578" t="s">
        <v>15</v>
      </c>
      <c r="M450" s="578" t="s">
        <v>982</v>
      </c>
      <c r="N450" s="579" t="s">
        <v>15</v>
      </c>
      <c r="O450" s="578" t="s">
        <v>31</v>
      </c>
      <c r="P450" s="557" t="s">
        <v>15</v>
      </c>
      <c r="Q450" s="557" t="s">
        <v>15</v>
      </c>
      <c r="R450" s="581" t="str">
        <f>IFERROR(VLOOKUP(CONCATENATE(D450,"'",C450),'Monthly Forex'!A:D,4,0),"-")</f>
        <v>-</v>
      </c>
      <c r="S450" s="587">
        <v>40900</v>
      </c>
      <c r="T450" s="582" t="s">
        <v>15</v>
      </c>
      <c r="U450" s="583" t="s">
        <v>47</v>
      </c>
      <c r="V450" s="589" t="s">
        <v>49</v>
      </c>
      <c r="W450" s="592" t="s">
        <v>15</v>
      </c>
      <c r="X450" s="569" t="s">
        <v>15</v>
      </c>
      <c r="Y450" s="570" t="s">
        <v>15</v>
      </c>
      <c r="Z450" s="571" t="s">
        <v>15</v>
      </c>
      <c r="AA450" s="557" t="s">
        <v>1856</v>
      </c>
      <c r="AB450" s="139">
        <f t="shared" si="107"/>
        <v>43020</v>
      </c>
      <c r="AC450" s="134">
        <f t="shared" si="95"/>
        <v>43009</v>
      </c>
      <c r="AD450" s="135" t="str">
        <f t="shared" si="96"/>
        <v>-</v>
      </c>
      <c r="AE450" s="136" t="str">
        <f t="shared" si="97"/>
        <v>-</v>
      </c>
      <c r="AF450" s="137" t="s">
        <v>4551</v>
      </c>
      <c r="AG450" s="140" t="str">
        <f t="shared" si="100"/>
        <v>1</v>
      </c>
      <c r="AH450" s="141" t="str">
        <f t="shared" si="101"/>
        <v>-</v>
      </c>
      <c r="AI450" s="211" t="s">
        <v>15</v>
      </c>
      <c r="AJ450" s="443" t="s">
        <v>4592</v>
      </c>
      <c r="AK450" s="478" t="str">
        <f t="shared" si="102"/>
        <v>-</v>
      </c>
      <c r="AL450" s="516" t="str">
        <f t="shared" si="103"/>
        <v>-</v>
      </c>
      <c r="AM450" s="432" t="str">
        <f>_xlfn.IFNA(VLOOKUP(O450,Dropdown!$B:$G,6,0),"-")</f>
        <v>PEZA</v>
      </c>
      <c r="AN450" s="433">
        <f>_xlfn.IFNA(VLOOKUP(O450,Dropdown!$B:$H,7,0),"-")</f>
        <v>0.12</v>
      </c>
      <c r="AO450" s="434" t="str">
        <f t="shared" si="104"/>
        <v>PHP</v>
      </c>
      <c r="AP450" s="435">
        <f t="shared" si="105"/>
        <v>40900</v>
      </c>
      <c r="AQ450" s="436">
        <f t="shared" si="106"/>
        <v>45808.000000000007</v>
      </c>
      <c r="AR450" s="247"/>
      <c r="AS450" s="465" t="s">
        <v>15</v>
      </c>
      <c r="AT450" s="247"/>
      <c r="AU450" s="454" t="str">
        <f t="shared" si="98"/>
        <v>-</v>
      </c>
    </row>
    <row r="451" spans="1:47" s="30" customFormat="1">
      <c r="A451" s="556">
        <v>448</v>
      </c>
      <c r="B451" s="557" t="s">
        <v>940</v>
      </c>
      <c r="C451" s="558" t="str">
        <f t="shared" si="93"/>
        <v>2017</v>
      </c>
      <c r="D451" s="558" t="str">
        <f t="shared" si="94"/>
        <v>Sep</v>
      </c>
      <c r="E451" s="586">
        <v>42990</v>
      </c>
      <c r="F451" s="557">
        <v>101783</v>
      </c>
      <c r="G451" s="557">
        <v>35125</v>
      </c>
      <c r="H451" s="557">
        <v>75504</v>
      </c>
      <c r="I451" s="557" t="s">
        <v>967</v>
      </c>
      <c r="J451" s="577" t="s">
        <v>15</v>
      </c>
      <c r="K451" s="578" t="str">
        <f t="shared" si="99"/>
        <v>#2503 CURLING PUNCH</v>
      </c>
      <c r="L451" s="578" t="s">
        <v>15</v>
      </c>
      <c r="M451" s="578" t="s">
        <v>983</v>
      </c>
      <c r="N451" s="579" t="s">
        <v>15</v>
      </c>
      <c r="O451" s="578" t="s">
        <v>31</v>
      </c>
      <c r="P451" s="557" t="s">
        <v>15</v>
      </c>
      <c r="Q451" s="557" t="s">
        <v>15</v>
      </c>
      <c r="R451" s="581" t="str">
        <f>IFERROR(VLOOKUP(CONCATENATE(D451,"'",C451),'Monthly Forex'!A:D,4,0),"-")</f>
        <v>-</v>
      </c>
      <c r="S451" s="587">
        <v>43000</v>
      </c>
      <c r="T451" s="582" t="s">
        <v>15</v>
      </c>
      <c r="U451" s="583" t="s">
        <v>47</v>
      </c>
      <c r="V451" s="589" t="s">
        <v>49</v>
      </c>
      <c r="W451" s="592" t="s">
        <v>15</v>
      </c>
      <c r="X451" s="569" t="s">
        <v>15</v>
      </c>
      <c r="Y451" s="570" t="s">
        <v>15</v>
      </c>
      <c r="Z451" s="571" t="s">
        <v>15</v>
      </c>
      <c r="AA451" s="557" t="s">
        <v>1856</v>
      </c>
      <c r="AB451" s="139">
        <f t="shared" si="107"/>
        <v>43020</v>
      </c>
      <c r="AC451" s="134">
        <f t="shared" si="95"/>
        <v>43009</v>
      </c>
      <c r="AD451" s="135" t="str">
        <f t="shared" si="96"/>
        <v>-</v>
      </c>
      <c r="AE451" s="136" t="str">
        <f t="shared" si="97"/>
        <v>-</v>
      </c>
      <c r="AF451" s="137" t="s">
        <v>4551</v>
      </c>
      <c r="AG451" s="140" t="str">
        <f t="shared" si="100"/>
        <v>-</v>
      </c>
      <c r="AH451" s="141" t="str">
        <f t="shared" si="101"/>
        <v>-</v>
      </c>
      <c r="AI451" s="211" t="s">
        <v>15</v>
      </c>
      <c r="AJ451" s="443" t="s">
        <v>4592</v>
      </c>
      <c r="AK451" s="478" t="str">
        <f t="shared" si="102"/>
        <v>-</v>
      </c>
      <c r="AL451" s="516" t="str">
        <f t="shared" si="103"/>
        <v>-</v>
      </c>
      <c r="AM451" s="432" t="str">
        <f>_xlfn.IFNA(VLOOKUP(O451,Dropdown!$B:$G,6,0),"-")</f>
        <v>PEZA</v>
      </c>
      <c r="AN451" s="433">
        <f>_xlfn.IFNA(VLOOKUP(O451,Dropdown!$B:$H,7,0),"-")</f>
        <v>0.12</v>
      </c>
      <c r="AO451" s="434" t="str">
        <f t="shared" si="104"/>
        <v>PHP</v>
      </c>
      <c r="AP451" s="435">
        <f t="shared" si="105"/>
        <v>43000</v>
      </c>
      <c r="AQ451" s="436">
        <f t="shared" si="106"/>
        <v>48160.000000000007</v>
      </c>
      <c r="AR451" s="247"/>
      <c r="AS451" s="465" t="s">
        <v>15</v>
      </c>
      <c r="AT451" s="247"/>
      <c r="AU451" s="454" t="str">
        <f t="shared" si="98"/>
        <v>-</v>
      </c>
    </row>
    <row r="452" spans="1:47" s="30" customFormat="1">
      <c r="A452" s="556">
        <v>449</v>
      </c>
      <c r="B452" s="557" t="s">
        <v>941</v>
      </c>
      <c r="C452" s="558" t="str">
        <f t="shared" ref="C452:C515" si="108">TEXT(E452,"yyyy")</f>
        <v>2017</v>
      </c>
      <c r="D452" s="558" t="str">
        <f t="shared" ref="D452:D459" si="109">TEXT(E452,"mmm")</f>
        <v>Sep</v>
      </c>
      <c r="E452" s="586">
        <v>42992</v>
      </c>
      <c r="F452" s="557">
        <v>101784</v>
      </c>
      <c r="G452" s="557">
        <v>35126</v>
      </c>
      <c r="H452" s="557">
        <v>75590</v>
      </c>
      <c r="I452" s="557" t="s">
        <v>967</v>
      </c>
      <c r="J452" s="577" t="s">
        <v>15</v>
      </c>
      <c r="K452" s="578" t="str">
        <f t="shared" si="99"/>
        <v>#3603 CURLING PUNCH-1</v>
      </c>
      <c r="L452" s="578" t="s">
        <v>15</v>
      </c>
      <c r="M452" s="578" t="s">
        <v>984</v>
      </c>
      <c r="N452" s="579" t="s">
        <v>15</v>
      </c>
      <c r="O452" s="578" t="s">
        <v>31</v>
      </c>
      <c r="P452" s="557" t="s">
        <v>15</v>
      </c>
      <c r="Q452" s="557" t="s">
        <v>15</v>
      </c>
      <c r="R452" s="581" t="str">
        <f>IFERROR(VLOOKUP(CONCATENATE(D452,"'",C452),'Monthly Forex'!A:D,4,0),"-")</f>
        <v>-</v>
      </c>
      <c r="S452" s="587">
        <v>40900</v>
      </c>
      <c r="T452" s="582" t="s">
        <v>15</v>
      </c>
      <c r="U452" s="583" t="s">
        <v>47</v>
      </c>
      <c r="V452" s="589" t="s">
        <v>49</v>
      </c>
      <c r="W452" s="592" t="s">
        <v>15</v>
      </c>
      <c r="X452" s="569" t="s">
        <v>15</v>
      </c>
      <c r="Y452" s="570" t="s">
        <v>15</v>
      </c>
      <c r="Z452" s="571" t="s">
        <v>15</v>
      </c>
      <c r="AA452" s="557" t="s">
        <v>1856</v>
      </c>
      <c r="AB452" s="139">
        <f t="shared" si="107"/>
        <v>43022</v>
      </c>
      <c r="AC452" s="134">
        <f t="shared" ref="AC452:AC515" si="110">IFERROR(IF(AB452="-","-",(AB452-DAY(AB452)+1)),"")</f>
        <v>43009</v>
      </c>
      <c r="AD452" s="135" t="str">
        <f t="shared" ref="AD452:AD515" si="111">IFERROR(IF(AF452="O","-",AB452+60),"-")</f>
        <v>-</v>
      </c>
      <c r="AE452" s="136" t="str">
        <f t="shared" ref="AE452:AE515" si="112">IFERROR(IF(AD452="-","-",(AD452-DAY(AD452)+1)),"")</f>
        <v>-</v>
      </c>
      <c r="AF452" s="137" t="s">
        <v>4551</v>
      </c>
      <c r="AG452" s="140" t="str">
        <f t="shared" si="100"/>
        <v>1</v>
      </c>
      <c r="AH452" s="141" t="str">
        <f t="shared" si="101"/>
        <v>-</v>
      </c>
      <c r="AI452" s="211" t="s">
        <v>15</v>
      </c>
      <c r="AJ452" s="443" t="s">
        <v>4592</v>
      </c>
      <c r="AK452" s="478" t="str">
        <f t="shared" si="102"/>
        <v>-</v>
      </c>
      <c r="AL452" s="516" t="str">
        <f t="shared" si="103"/>
        <v>-</v>
      </c>
      <c r="AM452" s="432" t="str">
        <f>_xlfn.IFNA(VLOOKUP(O452,Dropdown!$B:$G,6,0),"-")</f>
        <v>PEZA</v>
      </c>
      <c r="AN452" s="433">
        <f>_xlfn.IFNA(VLOOKUP(O452,Dropdown!$B:$H,7,0),"-")</f>
        <v>0.12</v>
      </c>
      <c r="AO452" s="434" t="str">
        <f t="shared" si="104"/>
        <v>PHP</v>
      </c>
      <c r="AP452" s="435">
        <f t="shared" si="105"/>
        <v>40900</v>
      </c>
      <c r="AQ452" s="436">
        <f t="shared" si="106"/>
        <v>45808.000000000007</v>
      </c>
      <c r="AR452" s="247"/>
      <c r="AS452" s="465" t="s">
        <v>15</v>
      </c>
      <c r="AT452" s="247"/>
      <c r="AU452" s="454" t="str">
        <f t="shared" ref="AU452:AU515" si="113">IFERROR(IF(AJ452="Collected",AI452-E452," "),"-")</f>
        <v>-</v>
      </c>
    </row>
    <row r="453" spans="1:47" s="30" customFormat="1">
      <c r="A453" s="556">
        <v>450</v>
      </c>
      <c r="B453" s="557" t="s">
        <v>942</v>
      </c>
      <c r="C453" s="558" t="str">
        <f t="shared" si="108"/>
        <v>2017</v>
      </c>
      <c r="D453" s="558" t="str">
        <f t="shared" si="109"/>
        <v>Sep</v>
      </c>
      <c r="E453" s="586">
        <v>42992</v>
      </c>
      <c r="F453" s="557">
        <v>101784</v>
      </c>
      <c r="G453" s="557">
        <v>35126</v>
      </c>
      <c r="H453" s="557">
        <v>75590</v>
      </c>
      <c r="I453" s="557" t="s">
        <v>967</v>
      </c>
      <c r="J453" s="577" t="s">
        <v>15</v>
      </c>
      <c r="K453" s="578" t="str">
        <f t="shared" ref="K453:K516" si="114">IF(L453="-",M453,CONCATENATE(L453," | ",M453))</f>
        <v>#2503 CURLING PUNCH-1</v>
      </c>
      <c r="L453" s="578" t="s">
        <v>15</v>
      </c>
      <c r="M453" s="578" t="s">
        <v>985</v>
      </c>
      <c r="N453" s="579" t="s">
        <v>15</v>
      </c>
      <c r="O453" s="578" t="s">
        <v>31</v>
      </c>
      <c r="P453" s="557" t="s">
        <v>15</v>
      </c>
      <c r="Q453" s="557" t="s">
        <v>15</v>
      </c>
      <c r="R453" s="581" t="str">
        <f>IFERROR(VLOOKUP(CONCATENATE(D453,"'",C453),'Monthly Forex'!A:D,4,0),"-")</f>
        <v>-</v>
      </c>
      <c r="S453" s="587">
        <v>43000</v>
      </c>
      <c r="T453" s="582" t="s">
        <v>15</v>
      </c>
      <c r="U453" s="583" t="s">
        <v>47</v>
      </c>
      <c r="V453" s="589" t="s">
        <v>49</v>
      </c>
      <c r="W453" s="592" t="s">
        <v>15</v>
      </c>
      <c r="X453" s="569" t="s">
        <v>15</v>
      </c>
      <c r="Y453" s="570" t="s">
        <v>15</v>
      </c>
      <c r="Z453" s="571" t="s">
        <v>15</v>
      </c>
      <c r="AA453" s="557" t="s">
        <v>1856</v>
      </c>
      <c r="AB453" s="139">
        <f t="shared" si="107"/>
        <v>43022</v>
      </c>
      <c r="AC453" s="134">
        <f t="shared" si="110"/>
        <v>43009</v>
      </c>
      <c r="AD453" s="135" t="str">
        <f t="shared" si="111"/>
        <v>-</v>
      </c>
      <c r="AE453" s="136" t="str">
        <f t="shared" si="112"/>
        <v>-</v>
      </c>
      <c r="AF453" s="137" t="s">
        <v>4551</v>
      </c>
      <c r="AG453" s="140" t="str">
        <f t="shared" ref="AG453:AG516" si="115">IF(F453=F452,"-","1")</f>
        <v>-</v>
      </c>
      <c r="AH453" s="141" t="str">
        <f t="shared" ref="AH453:AH516" si="116">IFERROR(IF(AF453="-","-",IF(AF453="O","-",$AK$1-E453)),"-")</f>
        <v>-</v>
      </c>
      <c r="AI453" s="211" t="s">
        <v>15</v>
      </c>
      <c r="AJ453" s="443" t="s">
        <v>4592</v>
      </c>
      <c r="AK453" s="478" t="str">
        <f t="shared" ref="AK453:AK516" si="117">IFERROR(IF(AF453="O",$AB453-$AI453,""),"-")</f>
        <v>-</v>
      </c>
      <c r="AL453" s="516" t="str">
        <f t="shared" ref="AL453:AL516" si="118">IFERROR(AI453-DAY(AI453)+1,"-")</f>
        <v>-</v>
      </c>
      <c r="AM453" s="432" t="str">
        <f>_xlfn.IFNA(VLOOKUP(O453,Dropdown!$B:$G,6,0),"-")</f>
        <v>PEZA</v>
      </c>
      <c r="AN453" s="433">
        <f>_xlfn.IFNA(VLOOKUP(O453,Dropdown!$B:$H,7,0),"-")</f>
        <v>0.12</v>
      </c>
      <c r="AO453" s="434" t="str">
        <f t="shared" ref="AO453:AO516" si="119">_xlfn.IFNA(IF(S453="-","USD","PHP"),"-")</f>
        <v>PHP</v>
      </c>
      <c r="AP453" s="435">
        <f t="shared" ref="AP453:AP516" si="120">IF(AO453="USD",T453,S453)</f>
        <v>43000</v>
      </c>
      <c r="AQ453" s="436">
        <f t="shared" ref="AQ453:AQ516" si="121">IFERROR(IF(AN453="-",AP453,AP453*1.12),"-")</f>
        <v>48160.000000000007</v>
      </c>
      <c r="AR453" s="247"/>
      <c r="AS453" s="465" t="s">
        <v>15</v>
      </c>
      <c r="AT453" s="247"/>
      <c r="AU453" s="454" t="str">
        <f t="shared" si="113"/>
        <v>-</v>
      </c>
    </row>
    <row r="454" spans="1:47" s="30" customFormat="1">
      <c r="A454" s="556">
        <v>451</v>
      </c>
      <c r="B454" s="557" t="s">
        <v>943</v>
      </c>
      <c r="C454" s="558" t="str">
        <f t="shared" si="108"/>
        <v>2017</v>
      </c>
      <c r="D454" s="558" t="str">
        <f t="shared" si="109"/>
        <v>Sep</v>
      </c>
      <c r="E454" s="586">
        <v>42992</v>
      </c>
      <c r="F454" s="557">
        <v>101785</v>
      </c>
      <c r="G454" s="557">
        <v>35127</v>
      </c>
      <c r="H454" s="557">
        <v>75592</v>
      </c>
      <c r="I454" s="557" t="s">
        <v>485</v>
      </c>
      <c r="J454" s="577" t="s">
        <v>15</v>
      </c>
      <c r="K454" s="578" t="str">
        <f t="shared" si="114"/>
        <v>#1123 MARKING PUNCH-2</v>
      </c>
      <c r="L454" s="578" t="s">
        <v>15</v>
      </c>
      <c r="M454" s="578" t="s">
        <v>986</v>
      </c>
      <c r="N454" s="579" t="s">
        <v>15</v>
      </c>
      <c r="O454" s="578" t="s">
        <v>31</v>
      </c>
      <c r="P454" s="557" t="s">
        <v>15</v>
      </c>
      <c r="Q454" s="557" t="s">
        <v>15</v>
      </c>
      <c r="R454" s="581" t="str">
        <f>IFERROR(VLOOKUP(CONCATENATE(D454,"'",C454),'Monthly Forex'!A:D,4,0),"-")</f>
        <v>-</v>
      </c>
      <c r="S454" s="587">
        <v>12500</v>
      </c>
      <c r="T454" s="582" t="s">
        <v>15</v>
      </c>
      <c r="U454" s="583" t="s">
        <v>47</v>
      </c>
      <c r="V454" s="589" t="s">
        <v>49</v>
      </c>
      <c r="W454" s="592" t="s">
        <v>15</v>
      </c>
      <c r="X454" s="569" t="s">
        <v>15</v>
      </c>
      <c r="Y454" s="570" t="s">
        <v>15</v>
      </c>
      <c r="Z454" s="571" t="s">
        <v>15</v>
      </c>
      <c r="AA454" s="557" t="s">
        <v>1856</v>
      </c>
      <c r="AB454" s="139">
        <f t="shared" si="107"/>
        <v>43022</v>
      </c>
      <c r="AC454" s="134">
        <f t="shared" si="110"/>
        <v>43009</v>
      </c>
      <c r="AD454" s="135" t="str">
        <f t="shared" si="111"/>
        <v>-</v>
      </c>
      <c r="AE454" s="136" t="str">
        <f t="shared" si="112"/>
        <v>-</v>
      </c>
      <c r="AF454" s="137" t="s">
        <v>4551</v>
      </c>
      <c r="AG454" s="140" t="str">
        <f t="shared" si="115"/>
        <v>1</v>
      </c>
      <c r="AH454" s="141" t="str">
        <f t="shared" si="116"/>
        <v>-</v>
      </c>
      <c r="AI454" s="211" t="s">
        <v>15</v>
      </c>
      <c r="AJ454" s="443" t="s">
        <v>4592</v>
      </c>
      <c r="AK454" s="478" t="str">
        <f t="shared" si="117"/>
        <v>-</v>
      </c>
      <c r="AL454" s="516" t="str">
        <f t="shared" si="118"/>
        <v>-</v>
      </c>
      <c r="AM454" s="432" t="str">
        <f>_xlfn.IFNA(VLOOKUP(O454,Dropdown!$B:$G,6,0),"-")</f>
        <v>PEZA</v>
      </c>
      <c r="AN454" s="433">
        <f>_xlfn.IFNA(VLOOKUP(O454,Dropdown!$B:$H,7,0),"-")</f>
        <v>0.12</v>
      </c>
      <c r="AO454" s="434" t="str">
        <f t="shared" si="119"/>
        <v>PHP</v>
      </c>
      <c r="AP454" s="435">
        <f t="shared" si="120"/>
        <v>12500</v>
      </c>
      <c r="AQ454" s="436">
        <f t="shared" si="121"/>
        <v>14000.000000000002</v>
      </c>
      <c r="AR454" s="247"/>
      <c r="AS454" s="465" t="s">
        <v>15</v>
      </c>
      <c r="AT454" s="247"/>
      <c r="AU454" s="454" t="str">
        <f t="shared" si="113"/>
        <v>-</v>
      </c>
    </row>
    <row r="455" spans="1:47" s="30" customFormat="1">
      <c r="A455" s="556">
        <v>452</v>
      </c>
      <c r="B455" s="557" t="s">
        <v>944</v>
      </c>
      <c r="C455" s="558" t="str">
        <f t="shared" si="108"/>
        <v>2017</v>
      </c>
      <c r="D455" s="558" t="str">
        <f t="shared" si="109"/>
        <v>Sep</v>
      </c>
      <c r="E455" s="586">
        <v>42993</v>
      </c>
      <c r="F455" s="557">
        <v>101786</v>
      </c>
      <c r="G455" s="557">
        <v>35128</v>
      </c>
      <c r="H455" s="557">
        <v>75659</v>
      </c>
      <c r="I455" s="557" t="s">
        <v>968</v>
      </c>
      <c r="J455" s="577" t="s">
        <v>15</v>
      </c>
      <c r="K455" s="578" t="str">
        <f t="shared" si="114"/>
        <v>#5809 CUT PUNCH</v>
      </c>
      <c r="L455" s="578" t="s">
        <v>15</v>
      </c>
      <c r="M455" s="578" t="s">
        <v>987</v>
      </c>
      <c r="N455" s="579" t="s">
        <v>15</v>
      </c>
      <c r="O455" s="578" t="s">
        <v>31</v>
      </c>
      <c r="P455" s="557" t="s">
        <v>15</v>
      </c>
      <c r="Q455" s="557" t="s">
        <v>15</v>
      </c>
      <c r="R455" s="581" t="str">
        <f>IFERROR(VLOOKUP(CONCATENATE(D455,"'",C455),'Monthly Forex'!A:D,4,0),"-")</f>
        <v>-</v>
      </c>
      <c r="S455" s="587">
        <v>22300</v>
      </c>
      <c r="T455" s="582" t="s">
        <v>15</v>
      </c>
      <c r="U455" s="583" t="s">
        <v>47</v>
      </c>
      <c r="V455" s="589" t="s">
        <v>49</v>
      </c>
      <c r="W455" s="592" t="s">
        <v>15</v>
      </c>
      <c r="X455" s="569" t="s">
        <v>15</v>
      </c>
      <c r="Y455" s="570" t="s">
        <v>15</v>
      </c>
      <c r="Z455" s="571" t="s">
        <v>15</v>
      </c>
      <c r="AA455" s="557" t="s">
        <v>1856</v>
      </c>
      <c r="AB455" s="139">
        <f t="shared" si="107"/>
        <v>43023</v>
      </c>
      <c r="AC455" s="134">
        <f t="shared" si="110"/>
        <v>43009</v>
      </c>
      <c r="AD455" s="135" t="str">
        <f t="shared" si="111"/>
        <v>-</v>
      </c>
      <c r="AE455" s="136" t="str">
        <f t="shared" si="112"/>
        <v>-</v>
      </c>
      <c r="AF455" s="137" t="s">
        <v>4551</v>
      </c>
      <c r="AG455" s="140" t="str">
        <f t="shared" si="115"/>
        <v>1</v>
      </c>
      <c r="AH455" s="141" t="str">
        <f t="shared" si="116"/>
        <v>-</v>
      </c>
      <c r="AI455" s="211" t="s">
        <v>15</v>
      </c>
      <c r="AJ455" s="443" t="s">
        <v>4592</v>
      </c>
      <c r="AK455" s="478" t="str">
        <f t="shared" si="117"/>
        <v>-</v>
      </c>
      <c r="AL455" s="516" t="str">
        <f t="shared" si="118"/>
        <v>-</v>
      </c>
      <c r="AM455" s="432" t="str">
        <f>_xlfn.IFNA(VLOOKUP(O455,Dropdown!$B:$G,6,0),"-")</f>
        <v>PEZA</v>
      </c>
      <c r="AN455" s="433">
        <f>_xlfn.IFNA(VLOOKUP(O455,Dropdown!$B:$H,7,0),"-")</f>
        <v>0.12</v>
      </c>
      <c r="AO455" s="434" t="str">
        <f t="shared" si="119"/>
        <v>PHP</v>
      </c>
      <c r="AP455" s="435">
        <f t="shared" si="120"/>
        <v>22300</v>
      </c>
      <c r="AQ455" s="436">
        <f t="shared" si="121"/>
        <v>24976.000000000004</v>
      </c>
      <c r="AR455" s="247"/>
      <c r="AS455" s="465" t="s">
        <v>15</v>
      </c>
      <c r="AT455" s="247"/>
      <c r="AU455" s="454" t="str">
        <f t="shared" si="113"/>
        <v>-</v>
      </c>
    </row>
    <row r="456" spans="1:47" s="30" customFormat="1">
      <c r="A456" s="556">
        <v>453</v>
      </c>
      <c r="B456" s="557" t="s">
        <v>945</v>
      </c>
      <c r="C456" s="558" t="str">
        <f t="shared" si="108"/>
        <v>2017</v>
      </c>
      <c r="D456" s="558" t="str">
        <f t="shared" si="109"/>
        <v>Sep</v>
      </c>
      <c r="E456" s="586">
        <v>42993</v>
      </c>
      <c r="F456" s="557">
        <v>101786</v>
      </c>
      <c r="G456" s="557">
        <v>35128</v>
      </c>
      <c r="H456" s="557">
        <v>75659</v>
      </c>
      <c r="I456" s="557" t="s">
        <v>968</v>
      </c>
      <c r="J456" s="577" t="s">
        <v>15</v>
      </c>
      <c r="K456" s="578" t="str">
        <f t="shared" si="114"/>
        <v>#5808 DIE INSERT</v>
      </c>
      <c r="L456" s="578" t="s">
        <v>15</v>
      </c>
      <c r="M456" s="578" t="s">
        <v>988</v>
      </c>
      <c r="N456" s="579" t="s">
        <v>15</v>
      </c>
      <c r="O456" s="578" t="s">
        <v>31</v>
      </c>
      <c r="P456" s="557" t="s">
        <v>15</v>
      </c>
      <c r="Q456" s="557" t="s">
        <v>15</v>
      </c>
      <c r="R456" s="581" t="str">
        <f>IFERROR(VLOOKUP(CONCATENATE(D456,"'",C456),'Monthly Forex'!A:D,4,0),"-")</f>
        <v>-</v>
      </c>
      <c r="S456" s="587">
        <v>20200</v>
      </c>
      <c r="T456" s="582" t="s">
        <v>15</v>
      </c>
      <c r="U456" s="583" t="s">
        <v>47</v>
      </c>
      <c r="V456" s="589" t="s">
        <v>49</v>
      </c>
      <c r="W456" s="592" t="s">
        <v>15</v>
      </c>
      <c r="X456" s="569" t="s">
        <v>15</v>
      </c>
      <c r="Y456" s="570" t="s">
        <v>15</v>
      </c>
      <c r="Z456" s="571" t="s">
        <v>15</v>
      </c>
      <c r="AA456" s="557" t="s">
        <v>1856</v>
      </c>
      <c r="AB456" s="139">
        <f t="shared" si="107"/>
        <v>43023</v>
      </c>
      <c r="AC456" s="134">
        <f t="shared" si="110"/>
        <v>43009</v>
      </c>
      <c r="AD456" s="135" t="str">
        <f t="shared" si="111"/>
        <v>-</v>
      </c>
      <c r="AE456" s="136" t="str">
        <f t="shared" si="112"/>
        <v>-</v>
      </c>
      <c r="AF456" s="137" t="s">
        <v>4551</v>
      </c>
      <c r="AG456" s="140" t="str">
        <f t="shared" si="115"/>
        <v>-</v>
      </c>
      <c r="AH456" s="141" t="str">
        <f t="shared" si="116"/>
        <v>-</v>
      </c>
      <c r="AI456" s="211" t="s">
        <v>15</v>
      </c>
      <c r="AJ456" s="443" t="s">
        <v>4592</v>
      </c>
      <c r="AK456" s="478" t="str">
        <f t="shared" si="117"/>
        <v>-</v>
      </c>
      <c r="AL456" s="516" t="str">
        <f t="shared" si="118"/>
        <v>-</v>
      </c>
      <c r="AM456" s="432" t="str">
        <f>_xlfn.IFNA(VLOOKUP(O456,Dropdown!$B:$G,6,0),"-")</f>
        <v>PEZA</v>
      </c>
      <c r="AN456" s="433">
        <f>_xlfn.IFNA(VLOOKUP(O456,Dropdown!$B:$H,7,0),"-")</f>
        <v>0.12</v>
      </c>
      <c r="AO456" s="434" t="str">
        <f t="shared" si="119"/>
        <v>PHP</v>
      </c>
      <c r="AP456" s="435">
        <f t="shared" si="120"/>
        <v>20200</v>
      </c>
      <c r="AQ456" s="436">
        <f t="shared" si="121"/>
        <v>22624.000000000004</v>
      </c>
      <c r="AR456" s="247"/>
      <c r="AS456" s="465" t="s">
        <v>15</v>
      </c>
      <c r="AT456" s="247"/>
      <c r="AU456" s="454" t="str">
        <f t="shared" si="113"/>
        <v>-</v>
      </c>
    </row>
    <row r="457" spans="1:47" s="30" customFormat="1">
      <c r="A457" s="556">
        <v>454</v>
      </c>
      <c r="B457" s="557" t="s">
        <v>946</v>
      </c>
      <c r="C457" s="558" t="str">
        <f t="shared" si="108"/>
        <v>2017</v>
      </c>
      <c r="D457" s="558" t="str">
        <f t="shared" si="109"/>
        <v>Sep</v>
      </c>
      <c r="E457" s="586">
        <v>42993</v>
      </c>
      <c r="F457" s="557">
        <v>101786</v>
      </c>
      <c r="G457" s="557">
        <v>35128</v>
      </c>
      <c r="H457" s="557">
        <v>75659</v>
      </c>
      <c r="I457" s="557" t="s">
        <v>968</v>
      </c>
      <c r="J457" s="577" t="s">
        <v>15</v>
      </c>
      <c r="K457" s="578" t="str">
        <f t="shared" si="114"/>
        <v>#6706 PIERCE PUNCH</v>
      </c>
      <c r="L457" s="578" t="s">
        <v>15</v>
      </c>
      <c r="M457" s="578" t="s">
        <v>989</v>
      </c>
      <c r="N457" s="579" t="s">
        <v>15</v>
      </c>
      <c r="O457" s="578" t="s">
        <v>31</v>
      </c>
      <c r="P457" s="557" t="s">
        <v>15</v>
      </c>
      <c r="Q457" s="557" t="s">
        <v>15</v>
      </c>
      <c r="R457" s="581" t="str">
        <f>IFERROR(VLOOKUP(CONCATENATE(D457,"'",C457),'Monthly Forex'!A:D,4,0),"-")</f>
        <v>-</v>
      </c>
      <c r="S457" s="587">
        <v>11900</v>
      </c>
      <c r="T457" s="582" t="s">
        <v>15</v>
      </c>
      <c r="U457" s="583" t="s">
        <v>47</v>
      </c>
      <c r="V457" s="589" t="s">
        <v>49</v>
      </c>
      <c r="W457" s="592" t="s">
        <v>15</v>
      </c>
      <c r="X457" s="569" t="s">
        <v>15</v>
      </c>
      <c r="Y457" s="570" t="s">
        <v>15</v>
      </c>
      <c r="Z457" s="571" t="s">
        <v>15</v>
      </c>
      <c r="AA457" s="557" t="s">
        <v>1856</v>
      </c>
      <c r="AB457" s="139">
        <f t="shared" si="107"/>
        <v>43023</v>
      </c>
      <c r="AC457" s="134">
        <f t="shared" si="110"/>
        <v>43009</v>
      </c>
      <c r="AD457" s="135" t="str">
        <f t="shared" si="111"/>
        <v>-</v>
      </c>
      <c r="AE457" s="136" t="str">
        <f t="shared" si="112"/>
        <v>-</v>
      </c>
      <c r="AF457" s="137" t="s">
        <v>4551</v>
      </c>
      <c r="AG457" s="140" t="str">
        <f t="shared" si="115"/>
        <v>-</v>
      </c>
      <c r="AH457" s="141" t="str">
        <f t="shared" si="116"/>
        <v>-</v>
      </c>
      <c r="AI457" s="211" t="s">
        <v>15</v>
      </c>
      <c r="AJ457" s="443" t="s">
        <v>4592</v>
      </c>
      <c r="AK457" s="478" t="str">
        <f t="shared" si="117"/>
        <v>-</v>
      </c>
      <c r="AL457" s="516" t="str">
        <f t="shared" si="118"/>
        <v>-</v>
      </c>
      <c r="AM457" s="432" t="str">
        <f>_xlfn.IFNA(VLOOKUP(O457,Dropdown!$B:$G,6,0),"-")</f>
        <v>PEZA</v>
      </c>
      <c r="AN457" s="433">
        <f>_xlfn.IFNA(VLOOKUP(O457,Dropdown!$B:$H,7,0),"-")</f>
        <v>0.12</v>
      </c>
      <c r="AO457" s="434" t="str">
        <f t="shared" si="119"/>
        <v>PHP</v>
      </c>
      <c r="AP457" s="435">
        <f t="shared" si="120"/>
        <v>11900</v>
      </c>
      <c r="AQ457" s="436">
        <f t="shared" si="121"/>
        <v>13328.000000000002</v>
      </c>
      <c r="AR457" s="247"/>
      <c r="AS457" s="465" t="s">
        <v>15</v>
      </c>
      <c r="AT457" s="247"/>
      <c r="AU457" s="454" t="str">
        <f t="shared" si="113"/>
        <v>-</v>
      </c>
    </row>
    <row r="458" spans="1:47" s="30" customFormat="1">
      <c r="A458" s="556">
        <v>455</v>
      </c>
      <c r="B458" s="557" t="s">
        <v>947</v>
      </c>
      <c r="C458" s="558" t="str">
        <f t="shared" si="108"/>
        <v>2017</v>
      </c>
      <c r="D458" s="558" t="str">
        <f t="shared" si="109"/>
        <v>Sep</v>
      </c>
      <c r="E458" s="586">
        <v>42993</v>
      </c>
      <c r="F458" s="557">
        <v>101786</v>
      </c>
      <c r="G458" s="557">
        <v>35128</v>
      </c>
      <c r="H458" s="557">
        <v>75659</v>
      </c>
      <c r="I458" s="557" t="s">
        <v>968</v>
      </c>
      <c r="J458" s="577" t="s">
        <v>15</v>
      </c>
      <c r="K458" s="578" t="str">
        <f t="shared" si="114"/>
        <v>#6707 BUTTON DIE</v>
      </c>
      <c r="L458" s="578" t="s">
        <v>15</v>
      </c>
      <c r="M458" s="578" t="s">
        <v>990</v>
      </c>
      <c r="N458" s="579" t="s">
        <v>15</v>
      </c>
      <c r="O458" s="578" t="s">
        <v>31</v>
      </c>
      <c r="P458" s="557" t="s">
        <v>15</v>
      </c>
      <c r="Q458" s="557" t="s">
        <v>15</v>
      </c>
      <c r="R458" s="581" t="str">
        <f>IFERROR(VLOOKUP(CONCATENATE(D458,"'",C458),'Monthly Forex'!A:D,4,0),"-")</f>
        <v>-</v>
      </c>
      <c r="S458" s="587">
        <v>13200</v>
      </c>
      <c r="T458" s="582" t="s">
        <v>15</v>
      </c>
      <c r="U458" s="583" t="s">
        <v>47</v>
      </c>
      <c r="V458" s="589" t="s">
        <v>49</v>
      </c>
      <c r="W458" s="592" t="s">
        <v>15</v>
      </c>
      <c r="X458" s="569" t="s">
        <v>15</v>
      </c>
      <c r="Y458" s="570" t="s">
        <v>15</v>
      </c>
      <c r="Z458" s="571" t="s">
        <v>15</v>
      </c>
      <c r="AA458" s="557" t="s">
        <v>1856</v>
      </c>
      <c r="AB458" s="139">
        <f t="shared" si="107"/>
        <v>43023</v>
      </c>
      <c r="AC458" s="134">
        <f t="shared" si="110"/>
        <v>43009</v>
      </c>
      <c r="AD458" s="135" t="str">
        <f t="shared" si="111"/>
        <v>-</v>
      </c>
      <c r="AE458" s="136" t="str">
        <f t="shared" si="112"/>
        <v>-</v>
      </c>
      <c r="AF458" s="137" t="s">
        <v>4551</v>
      </c>
      <c r="AG458" s="140" t="str">
        <f t="shared" si="115"/>
        <v>-</v>
      </c>
      <c r="AH458" s="141" t="str">
        <f t="shared" si="116"/>
        <v>-</v>
      </c>
      <c r="AI458" s="211" t="s">
        <v>15</v>
      </c>
      <c r="AJ458" s="443" t="s">
        <v>4592</v>
      </c>
      <c r="AK458" s="478" t="str">
        <f t="shared" si="117"/>
        <v>-</v>
      </c>
      <c r="AL458" s="516" t="str">
        <f t="shared" si="118"/>
        <v>-</v>
      </c>
      <c r="AM458" s="432" t="str">
        <f>_xlfn.IFNA(VLOOKUP(O458,Dropdown!$B:$G,6,0),"-")</f>
        <v>PEZA</v>
      </c>
      <c r="AN458" s="433">
        <f>_xlfn.IFNA(VLOOKUP(O458,Dropdown!$B:$H,7,0),"-")</f>
        <v>0.12</v>
      </c>
      <c r="AO458" s="434" t="str">
        <f t="shared" si="119"/>
        <v>PHP</v>
      </c>
      <c r="AP458" s="435">
        <f t="shared" si="120"/>
        <v>13200</v>
      </c>
      <c r="AQ458" s="436">
        <f t="shared" si="121"/>
        <v>14784.000000000002</v>
      </c>
      <c r="AR458" s="247"/>
      <c r="AS458" s="465" t="s">
        <v>15</v>
      </c>
      <c r="AT458" s="247"/>
      <c r="AU458" s="454" t="str">
        <f t="shared" si="113"/>
        <v>-</v>
      </c>
    </row>
    <row r="459" spans="1:47" s="30" customFormat="1">
      <c r="A459" s="556">
        <v>456</v>
      </c>
      <c r="B459" s="557" t="s">
        <v>948</v>
      </c>
      <c r="C459" s="558" t="str">
        <f t="shared" si="108"/>
        <v>2017</v>
      </c>
      <c r="D459" s="558" t="str">
        <f t="shared" si="109"/>
        <v>Sep</v>
      </c>
      <c r="E459" s="586">
        <v>42996</v>
      </c>
      <c r="F459" s="557">
        <v>101787</v>
      </c>
      <c r="G459" s="557" t="s">
        <v>960</v>
      </c>
      <c r="H459" s="557">
        <v>75727</v>
      </c>
      <c r="I459" s="557" t="s">
        <v>969</v>
      </c>
      <c r="J459" s="577" t="s">
        <v>15</v>
      </c>
      <c r="K459" s="578" t="str">
        <f t="shared" si="114"/>
        <v>55425-0D130 BASE CUT DIE</v>
      </c>
      <c r="L459" s="578" t="s">
        <v>15</v>
      </c>
      <c r="M459" s="578" t="s">
        <v>991</v>
      </c>
      <c r="N459" s="579" t="s">
        <v>15</v>
      </c>
      <c r="O459" s="578" t="s">
        <v>46</v>
      </c>
      <c r="P459" s="557" t="s">
        <v>15</v>
      </c>
      <c r="Q459" s="557" t="s">
        <v>15</v>
      </c>
      <c r="R459" s="581" t="str">
        <f>IFERROR(VLOOKUP(CONCATENATE(D459,"'",C459),'Monthly Forex'!A:D,4,0),"-")</f>
        <v>-</v>
      </c>
      <c r="S459" s="564" t="s">
        <v>15</v>
      </c>
      <c r="T459" s="582">
        <v>2225</v>
      </c>
      <c r="U459" s="583" t="s">
        <v>47</v>
      </c>
      <c r="V459" s="589" t="s">
        <v>49</v>
      </c>
      <c r="W459" s="592" t="s">
        <v>15</v>
      </c>
      <c r="X459" s="569" t="s">
        <v>15</v>
      </c>
      <c r="Y459" s="570" t="s">
        <v>15</v>
      </c>
      <c r="Z459" s="571" t="s">
        <v>15</v>
      </c>
      <c r="AA459" s="557" t="s">
        <v>1856</v>
      </c>
      <c r="AB459" s="139">
        <f t="shared" si="107"/>
        <v>43026</v>
      </c>
      <c r="AC459" s="134">
        <f t="shared" si="110"/>
        <v>43009</v>
      </c>
      <c r="AD459" s="135" t="str">
        <f t="shared" si="111"/>
        <v>-</v>
      </c>
      <c r="AE459" s="136" t="str">
        <f t="shared" si="112"/>
        <v>-</v>
      </c>
      <c r="AF459" s="137" t="s">
        <v>4551</v>
      </c>
      <c r="AG459" s="140" t="str">
        <f t="shared" si="115"/>
        <v>1</v>
      </c>
      <c r="AH459" s="141" t="str">
        <f t="shared" si="116"/>
        <v>-</v>
      </c>
      <c r="AI459" s="211" t="s">
        <v>15</v>
      </c>
      <c r="AJ459" s="443" t="s">
        <v>4592</v>
      </c>
      <c r="AK459" s="478" t="str">
        <f t="shared" si="117"/>
        <v>-</v>
      </c>
      <c r="AL459" s="516" t="str">
        <f t="shared" si="118"/>
        <v>-</v>
      </c>
      <c r="AM459" s="432" t="str">
        <f>_xlfn.IFNA(VLOOKUP(O459,Dropdown!$B:$G,6,0),"-")</f>
        <v>PEZA</v>
      </c>
      <c r="AN459" s="433">
        <f>_xlfn.IFNA(VLOOKUP(O459,Dropdown!$B:$H,7,0),"-")</f>
        <v>0.12</v>
      </c>
      <c r="AO459" s="434" t="str">
        <f t="shared" si="119"/>
        <v>USD</v>
      </c>
      <c r="AP459" s="435">
        <f t="shared" si="120"/>
        <v>2225</v>
      </c>
      <c r="AQ459" s="436">
        <f t="shared" si="121"/>
        <v>2492.0000000000005</v>
      </c>
      <c r="AR459" s="247"/>
      <c r="AS459" s="465" t="s">
        <v>15</v>
      </c>
      <c r="AT459" s="247"/>
      <c r="AU459" s="454" t="str">
        <f t="shared" si="113"/>
        <v>-</v>
      </c>
    </row>
    <row r="460" spans="1:47" s="30" customFormat="1">
      <c r="A460" s="556">
        <v>457</v>
      </c>
      <c r="B460" s="557" t="s">
        <v>948</v>
      </c>
      <c r="C460" s="558" t="str">
        <f t="shared" si="108"/>
        <v>2017</v>
      </c>
      <c r="D460" s="558" t="s">
        <v>15</v>
      </c>
      <c r="E460" s="586">
        <v>42996</v>
      </c>
      <c r="F460" s="557">
        <v>101788</v>
      </c>
      <c r="G460" s="557" t="s">
        <v>961</v>
      </c>
      <c r="H460" s="557">
        <v>75728</v>
      </c>
      <c r="I460" s="557" t="s">
        <v>870</v>
      </c>
      <c r="J460" s="577" t="s">
        <v>15</v>
      </c>
      <c r="K460" s="578" t="str">
        <f t="shared" si="114"/>
        <v>55425-0D130 BASE CUT DIE</v>
      </c>
      <c r="L460" s="578" t="s">
        <v>15</v>
      </c>
      <c r="M460" s="578" t="s">
        <v>991</v>
      </c>
      <c r="N460" s="579" t="s">
        <v>15</v>
      </c>
      <c r="O460" s="578" t="s">
        <v>46</v>
      </c>
      <c r="P460" s="557" t="s">
        <v>15</v>
      </c>
      <c r="Q460" s="557" t="s">
        <v>15</v>
      </c>
      <c r="R460" s="581" t="str">
        <f>IFERROR(VLOOKUP(CONCATENATE(D460,"'",C460),'Monthly Forex'!A:D,4,0),"-")</f>
        <v>-</v>
      </c>
      <c r="S460" s="564" t="s">
        <v>15</v>
      </c>
      <c r="T460" s="582">
        <v>4450</v>
      </c>
      <c r="U460" s="583" t="s">
        <v>47</v>
      </c>
      <c r="V460" s="589" t="s">
        <v>49</v>
      </c>
      <c r="W460" s="592" t="s">
        <v>15</v>
      </c>
      <c r="X460" s="569" t="s">
        <v>15</v>
      </c>
      <c r="Y460" s="570" t="s">
        <v>15</v>
      </c>
      <c r="Z460" s="571" t="s">
        <v>15</v>
      </c>
      <c r="AA460" s="557" t="s">
        <v>1856</v>
      </c>
      <c r="AB460" s="139">
        <f t="shared" si="107"/>
        <v>43026</v>
      </c>
      <c r="AC460" s="134">
        <f t="shared" si="110"/>
        <v>43009</v>
      </c>
      <c r="AD460" s="135" t="str">
        <f t="shared" si="111"/>
        <v>-</v>
      </c>
      <c r="AE460" s="136" t="str">
        <f t="shared" si="112"/>
        <v>-</v>
      </c>
      <c r="AF460" s="137" t="s">
        <v>4551</v>
      </c>
      <c r="AG460" s="140" t="str">
        <f t="shared" si="115"/>
        <v>1</v>
      </c>
      <c r="AH460" s="141" t="str">
        <f t="shared" si="116"/>
        <v>-</v>
      </c>
      <c r="AI460" s="211" t="s">
        <v>15</v>
      </c>
      <c r="AJ460" s="443" t="s">
        <v>4592</v>
      </c>
      <c r="AK460" s="478" t="str">
        <f t="shared" si="117"/>
        <v>-</v>
      </c>
      <c r="AL460" s="516" t="str">
        <f t="shared" si="118"/>
        <v>-</v>
      </c>
      <c r="AM460" s="432" t="str">
        <f>_xlfn.IFNA(VLOOKUP(O460,Dropdown!$B:$G,6,0),"-")</f>
        <v>PEZA</v>
      </c>
      <c r="AN460" s="433">
        <f>_xlfn.IFNA(VLOOKUP(O460,Dropdown!$B:$H,7,0),"-")</f>
        <v>0.12</v>
      </c>
      <c r="AO460" s="434" t="str">
        <f t="shared" si="119"/>
        <v>USD</v>
      </c>
      <c r="AP460" s="435">
        <f t="shared" si="120"/>
        <v>4450</v>
      </c>
      <c r="AQ460" s="436">
        <f t="shared" si="121"/>
        <v>4984.0000000000009</v>
      </c>
      <c r="AR460" s="247"/>
      <c r="AS460" s="465" t="s">
        <v>15</v>
      </c>
      <c r="AT460" s="247"/>
      <c r="AU460" s="454" t="str">
        <f t="shared" si="113"/>
        <v>-</v>
      </c>
    </row>
    <row r="461" spans="1:47" s="30" customFormat="1">
      <c r="A461" s="556">
        <v>458</v>
      </c>
      <c r="B461" s="557" t="s">
        <v>949</v>
      </c>
      <c r="C461" s="558" t="str">
        <f t="shared" si="108"/>
        <v>2017</v>
      </c>
      <c r="D461" s="558" t="str">
        <f t="shared" ref="D461:D524" si="122">TEXT(E461,"mmm")</f>
        <v>Sep</v>
      </c>
      <c r="E461" s="586">
        <v>42996</v>
      </c>
      <c r="F461" s="557">
        <v>101789</v>
      </c>
      <c r="G461" s="557">
        <v>35129</v>
      </c>
      <c r="H461" s="557">
        <v>75690</v>
      </c>
      <c r="I461" s="557" t="s">
        <v>904</v>
      </c>
      <c r="J461" s="577" t="s">
        <v>15</v>
      </c>
      <c r="K461" s="578" t="str">
        <f t="shared" si="114"/>
        <v>RING RR CAM PUNCH</v>
      </c>
      <c r="L461" s="578" t="s">
        <v>15</v>
      </c>
      <c r="M461" s="578" t="s">
        <v>992</v>
      </c>
      <c r="N461" s="579" t="s">
        <v>15</v>
      </c>
      <c r="O461" s="578" t="s">
        <v>31</v>
      </c>
      <c r="P461" s="557" t="s">
        <v>15</v>
      </c>
      <c r="Q461" s="557" t="s">
        <v>15</v>
      </c>
      <c r="R461" s="581" t="str">
        <f>IFERROR(VLOOKUP(CONCATENATE(D461,"'",C461),'Monthly Forex'!A:D,4,0),"-")</f>
        <v>-</v>
      </c>
      <c r="S461" s="587">
        <v>25125</v>
      </c>
      <c r="T461" s="582" t="s">
        <v>15</v>
      </c>
      <c r="U461" s="583" t="s">
        <v>47</v>
      </c>
      <c r="V461" s="589" t="s">
        <v>49</v>
      </c>
      <c r="W461" s="592" t="s">
        <v>15</v>
      </c>
      <c r="X461" s="569" t="s">
        <v>15</v>
      </c>
      <c r="Y461" s="570" t="s">
        <v>15</v>
      </c>
      <c r="Z461" s="571" t="s">
        <v>15</v>
      </c>
      <c r="AA461" s="557" t="s">
        <v>1856</v>
      </c>
      <c r="AB461" s="139">
        <f t="shared" si="107"/>
        <v>43026</v>
      </c>
      <c r="AC461" s="134">
        <f t="shared" si="110"/>
        <v>43009</v>
      </c>
      <c r="AD461" s="135" t="str">
        <f t="shared" si="111"/>
        <v>-</v>
      </c>
      <c r="AE461" s="136" t="str">
        <f t="shared" si="112"/>
        <v>-</v>
      </c>
      <c r="AF461" s="137" t="s">
        <v>4551</v>
      </c>
      <c r="AG461" s="140" t="str">
        <f t="shared" si="115"/>
        <v>1</v>
      </c>
      <c r="AH461" s="141" t="str">
        <f t="shared" si="116"/>
        <v>-</v>
      </c>
      <c r="AI461" s="211" t="s">
        <v>15</v>
      </c>
      <c r="AJ461" s="443" t="s">
        <v>4592</v>
      </c>
      <c r="AK461" s="478" t="str">
        <f t="shared" si="117"/>
        <v>-</v>
      </c>
      <c r="AL461" s="516" t="str">
        <f t="shared" si="118"/>
        <v>-</v>
      </c>
      <c r="AM461" s="432" t="str">
        <f>_xlfn.IFNA(VLOOKUP(O461,Dropdown!$B:$G,6,0),"-")</f>
        <v>PEZA</v>
      </c>
      <c r="AN461" s="433">
        <f>_xlfn.IFNA(VLOOKUP(O461,Dropdown!$B:$H,7,0),"-")</f>
        <v>0.12</v>
      </c>
      <c r="AO461" s="434" t="str">
        <f t="shared" si="119"/>
        <v>PHP</v>
      </c>
      <c r="AP461" s="435">
        <f t="shared" si="120"/>
        <v>25125</v>
      </c>
      <c r="AQ461" s="436">
        <f t="shared" si="121"/>
        <v>28140.000000000004</v>
      </c>
      <c r="AR461" s="247"/>
      <c r="AS461" s="465" t="s">
        <v>15</v>
      </c>
      <c r="AT461" s="247"/>
      <c r="AU461" s="454" t="str">
        <f t="shared" si="113"/>
        <v>-</v>
      </c>
    </row>
    <row r="462" spans="1:47" s="30" customFormat="1">
      <c r="A462" s="556">
        <v>459</v>
      </c>
      <c r="B462" s="557" t="s">
        <v>950</v>
      </c>
      <c r="C462" s="558" t="str">
        <f t="shared" si="108"/>
        <v>2017</v>
      </c>
      <c r="D462" s="558" t="str">
        <f t="shared" si="122"/>
        <v>Sep</v>
      </c>
      <c r="E462" s="586">
        <v>42996</v>
      </c>
      <c r="F462" s="557">
        <v>101789</v>
      </c>
      <c r="G462" s="557">
        <v>35129</v>
      </c>
      <c r="H462" s="557">
        <v>75690</v>
      </c>
      <c r="I462" s="557" t="s">
        <v>904</v>
      </c>
      <c r="J462" s="577" t="s">
        <v>15</v>
      </c>
      <c r="K462" s="578" t="str">
        <f t="shared" si="114"/>
        <v>RING RR CAM PUNCH-1</v>
      </c>
      <c r="L462" s="578" t="s">
        <v>15</v>
      </c>
      <c r="M462" s="578" t="s">
        <v>993</v>
      </c>
      <c r="N462" s="579" t="s">
        <v>15</v>
      </c>
      <c r="O462" s="578" t="s">
        <v>31</v>
      </c>
      <c r="P462" s="557" t="s">
        <v>15</v>
      </c>
      <c r="Q462" s="557" t="s">
        <v>15</v>
      </c>
      <c r="R462" s="581" t="str">
        <f>IFERROR(VLOOKUP(CONCATENATE(D462,"'",C462),'Monthly Forex'!A:D,4,0),"-")</f>
        <v>-</v>
      </c>
      <c r="S462" s="587">
        <v>75375</v>
      </c>
      <c r="T462" s="582" t="s">
        <v>15</v>
      </c>
      <c r="U462" s="583" t="s">
        <v>47</v>
      </c>
      <c r="V462" s="589" t="s">
        <v>49</v>
      </c>
      <c r="W462" s="592" t="s">
        <v>15</v>
      </c>
      <c r="X462" s="569" t="s">
        <v>15</v>
      </c>
      <c r="Y462" s="570" t="s">
        <v>15</v>
      </c>
      <c r="Z462" s="571" t="s">
        <v>15</v>
      </c>
      <c r="AA462" s="557" t="s">
        <v>1856</v>
      </c>
      <c r="AB462" s="139">
        <f t="shared" si="107"/>
        <v>43026</v>
      </c>
      <c r="AC462" s="134">
        <f t="shared" si="110"/>
        <v>43009</v>
      </c>
      <c r="AD462" s="135" t="str">
        <f t="shared" si="111"/>
        <v>-</v>
      </c>
      <c r="AE462" s="136" t="str">
        <f t="shared" si="112"/>
        <v>-</v>
      </c>
      <c r="AF462" s="137" t="s">
        <v>4551</v>
      </c>
      <c r="AG462" s="140" t="str">
        <f t="shared" si="115"/>
        <v>-</v>
      </c>
      <c r="AH462" s="141" t="str">
        <f t="shared" si="116"/>
        <v>-</v>
      </c>
      <c r="AI462" s="211" t="s">
        <v>15</v>
      </c>
      <c r="AJ462" s="443" t="s">
        <v>4592</v>
      </c>
      <c r="AK462" s="478" t="str">
        <f t="shared" si="117"/>
        <v>-</v>
      </c>
      <c r="AL462" s="516" t="str">
        <f t="shared" si="118"/>
        <v>-</v>
      </c>
      <c r="AM462" s="432" t="str">
        <f>_xlfn.IFNA(VLOOKUP(O462,Dropdown!$B:$G,6,0),"-")</f>
        <v>PEZA</v>
      </c>
      <c r="AN462" s="433">
        <f>_xlfn.IFNA(VLOOKUP(O462,Dropdown!$B:$H,7,0),"-")</f>
        <v>0.12</v>
      </c>
      <c r="AO462" s="434" t="str">
        <f t="shared" si="119"/>
        <v>PHP</v>
      </c>
      <c r="AP462" s="435">
        <f t="shared" si="120"/>
        <v>75375</v>
      </c>
      <c r="AQ462" s="436">
        <f t="shared" si="121"/>
        <v>84420.000000000015</v>
      </c>
      <c r="AR462" s="247"/>
      <c r="AS462" s="465" t="s">
        <v>15</v>
      </c>
      <c r="AT462" s="247"/>
      <c r="AU462" s="454" t="str">
        <f t="shared" si="113"/>
        <v>-</v>
      </c>
    </row>
    <row r="463" spans="1:47" s="30" customFormat="1">
      <c r="A463" s="556">
        <v>460</v>
      </c>
      <c r="B463" s="557" t="s">
        <v>951</v>
      </c>
      <c r="C463" s="558" t="str">
        <f t="shared" si="108"/>
        <v>2017</v>
      </c>
      <c r="D463" s="558" t="str">
        <f t="shared" si="122"/>
        <v>Sep</v>
      </c>
      <c r="E463" s="586">
        <v>42996</v>
      </c>
      <c r="F463" s="557">
        <v>101790</v>
      </c>
      <c r="G463" s="557">
        <v>35130</v>
      </c>
      <c r="H463" s="557">
        <v>75700</v>
      </c>
      <c r="I463" s="557" t="s">
        <v>968</v>
      </c>
      <c r="J463" s="577" t="s">
        <v>15</v>
      </c>
      <c r="K463" s="578" t="str">
        <f t="shared" si="114"/>
        <v xml:space="preserve">#5809 CUT PUNCH-1 </v>
      </c>
      <c r="L463" s="578" t="s">
        <v>15</v>
      </c>
      <c r="M463" s="578" t="s">
        <v>994</v>
      </c>
      <c r="N463" s="579" t="s">
        <v>15</v>
      </c>
      <c r="O463" s="578" t="s">
        <v>31</v>
      </c>
      <c r="P463" s="557" t="s">
        <v>15</v>
      </c>
      <c r="Q463" s="557" t="s">
        <v>15</v>
      </c>
      <c r="R463" s="581" t="str">
        <f>IFERROR(VLOOKUP(CONCATENATE(D463,"'",C463),'Monthly Forex'!A:D,4,0),"-")</f>
        <v>-</v>
      </c>
      <c r="S463" s="587">
        <v>22300</v>
      </c>
      <c r="T463" s="582" t="s">
        <v>15</v>
      </c>
      <c r="U463" s="583" t="s">
        <v>47</v>
      </c>
      <c r="V463" s="589" t="s">
        <v>49</v>
      </c>
      <c r="W463" s="592" t="s">
        <v>15</v>
      </c>
      <c r="X463" s="569" t="s">
        <v>15</v>
      </c>
      <c r="Y463" s="570" t="s">
        <v>15</v>
      </c>
      <c r="Z463" s="571" t="s">
        <v>15</v>
      </c>
      <c r="AA463" s="557" t="s">
        <v>1856</v>
      </c>
      <c r="AB463" s="139">
        <f t="shared" si="107"/>
        <v>43026</v>
      </c>
      <c r="AC463" s="134">
        <f t="shared" si="110"/>
        <v>43009</v>
      </c>
      <c r="AD463" s="135" t="str">
        <f t="shared" si="111"/>
        <v>-</v>
      </c>
      <c r="AE463" s="136" t="str">
        <f t="shared" si="112"/>
        <v>-</v>
      </c>
      <c r="AF463" s="137" t="s">
        <v>4551</v>
      </c>
      <c r="AG463" s="140" t="str">
        <f t="shared" si="115"/>
        <v>1</v>
      </c>
      <c r="AH463" s="141" t="str">
        <f t="shared" si="116"/>
        <v>-</v>
      </c>
      <c r="AI463" s="211" t="s">
        <v>15</v>
      </c>
      <c r="AJ463" s="443" t="s">
        <v>4592</v>
      </c>
      <c r="AK463" s="478" t="str">
        <f t="shared" si="117"/>
        <v>-</v>
      </c>
      <c r="AL463" s="516" t="str">
        <f t="shared" si="118"/>
        <v>-</v>
      </c>
      <c r="AM463" s="432" t="str">
        <f>_xlfn.IFNA(VLOOKUP(O463,Dropdown!$B:$G,6,0),"-")</f>
        <v>PEZA</v>
      </c>
      <c r="AN463" s="433">
        <f>_xlfn.IFNA(VLOOKUP(O463,Dropdown!$B:$H,7,0),"-")</f>
        <v>0.12</v>
      </c>
      <c r="AO463" s="434" t="str">
        <f t="shared" si="119"/>
        <v>PHP</v>
      </c>
      <c r="AP463" s="435">
        <f t="shared" si="120"/>
        <v>22300</v>
      </c>
      <c r="AQ463" s="436">
        <f t="shared" si="121"/>
        <v>24976.000000000004</v>
      </c>
      <c r="AR463" s="247"/>
      <c r="AS463" s="465" t="s">
        <v>15</v>
      </c>
      <c r="AT463" s="247"/>
      <c r="AU463" s="454" t="str">
        <f t="shared" si="113"/>
        <v>-</v>
      </c>
    </row>
    <row r="464" spans="1:47" s="30" customFormat="1">
      <c r="A464" s="556">
        <v>461</v>
      </c>
      <c r="B464" s="557" t="s">
        <v>952</v>
      </c>
      <c r="C464" s="558" t="str">
        <f t="shared" si="108"/>
        <v>2017</v>
      </c>
      <c r="D464" s="558" t="str">
        <f t="shared" si="122"/>
        <v>Sep</v>
      </c>
      <c r="E464" s="586">
        <v>42997</v>
      </c>
      <c r="F464" s="557">
        <v>101791</v>
      </c>
      <c r="G464" s="557">
        <v>35131</v>
      </c>
      <c r="H464" s="557">
        <v>75701</v>
      </c>
      <c r="I464" s="557" t="s">
        <v>968</v>
      </c>
      <c r="J464" s="577" t="s">
        <v>15</v>
      </c>
      <c r="K464" s="578" t="str">
        <f t="shared" si="114"/>
        <v>#5808 DIE INSERT-1</v>
      </c>
      <c r="L464" s="578" t="s">
        <v>15</v>
      </c>
      <c r="M464" s="578" t="s">
        <v>995</v>
      </c>
      <c r="N464" s="579" t="s">
        <v>15</v>
      </c>
      <c r="O464" s="578" t="s">
        <v>31</v>
      </c>
      <c r="P464" s="557" t="s">
        <v>15</v>
      </c>
      <c r="Q464" s="557" t="s">
        <v>15</v>
      </c>
      <c r="R464" s="581" t="str">
        <f>IFERROR(VLOOKUP(CONCATENATE(D464,"'",C464),'Monthly Forex'!A:D,4,0),"-")</f>
        <v>-</v>
      </c>
      <c r="S464" s="587">
        <v>20200</v>
      </c>
      <c r="T464" s="582" t="s">
        <v>15</v>
      </c>
      <c r="U464" s="583" t="s">
        <v>47</v>
      </c>
      <c r="V464" s="589" t="s">
        <v>49</v>
      </c>
      <c r="W464" s="592" t="s">
        <v>15</v>
      </c>
      <c r="X464" s="569" t="s">
        <v>15</v>
      </c>
      <c r="Y464" s="570" t="s">
        <v>15</v>
      </c>
      <c r="Z464" s="571" t="s">
        <v>15</v>
      </c>
      <c r="AA464" s="557" t="s">
        <v>1856</v>
      </c>
      <c r="AB464" s="139">
        <f t="shared" si="107"/>
        <v>43027</v>
      </c>
      <c r="AC464" s="134">
        <f t="shared" si="110"/>
        <v>43009</v>
      </c>
      <c r="AD464" s="135" t="str">
        <f t="shared" si="111"/>
        <v>-</v>
      </c>
      <c r="AE464" s="136" t="str">
        <f t="shared" si="112"/>
        <v>-</v>
      </c>
      <c r="AF464" s="137" t="s">
        <v>4551</v>
      </c>
      <c r="AG464" s="140" t="str">
        <f t="shared" si="115"/>
        <v>1</v>
      </c>
      <c r="AH464" s="141" t="str">
        <f t="shared" si="116"/>
        <v>-</v>
      </c>
      <c r="AI464" s="211" t="s">
        <v>15</v>
      </c>
      <c r="AJ464" s="443" t="s">
        <v>4592</v>
      </c>
      <c r="AK464" s="478" t="str">
        <f t="shared" si="117"/>
        <v>-</v>
      </c>
      <c r="AL464" s="516" t="str">
        <f t="shared" si="118"/>
        <v>-</v>
      </c>
      <c r="AM464" s="432" t="str">
        <f>_xlfn.IFNA(VLOOKUP(O464,Dropdown!$B:$G,6,0),"-")</f>
        <v>PEZA</v>
      </c>
      <c r="AN464" s="433">
        <f>_xlfn.IFNA(VLOOKUP(O464,Dropdown!$B:$H,7,0),"-")</f>
        <v>0.12</v>
      </c>
      <c r="AO464" s="434" t="str">
        <f t="shared" si="119"/>
        <v>PHP</v>
      </c>
      <c r="AP464" s="435">
        <f t="shared" si="120"/>
        <v>20200</v>
      </c>
      <c r="AQ464" s="436">
        <f t="shared" si="121"/>
        <v>22624.000000000004</v>
      </c>
      <c r="AR464" s="247"/>
      <c r="AS464" s="465" t="s">
        <v>15</v>
      </c>
      <c r="AT464" s="247"/>
      <c r="AU464" s="454" t="str">
        <f t="shared" si="113"/>
        <v>-</v>
      </c>
    </row>
    <row r="465" spans="1:47" s="30" customFormat="1">
      <c r="A465" s="556">
        <v>462</v>
      </c>
      <c r="B465" s="557" t="s">
        <v>953</v>
      </c>
      <c r="C465" s="558" t="str">
        <f t="shared" si="108"/>
        <v>2017</v>
      </c>
      <c r="D465" s="558" t="str">
        <f t="shared" si="122"/>
        <v>Sep</v>
      </c>
      <c r="E465" s="586">
        <v>42997</v>
      </c>
      <c r="F465" s="557">
        <v>101792</v>
      </c>
      <c r="G465" s="557">
        <v>35132</v>
      </c>
      <c r="H465" s="557">
        <v>75726</v>
      </c>
      <c r="I465" s="557" t="s">
        <v>485</v>
      </c>
      <c r="J465" s="577" t="s">
        <v>15</v>
      </c>
      <c r="K465" s="578" t="str">
        <f t="shared" si="114"/>
        <v>#1123 MARKING PUNCH-3</v>
      </c>
      <c r="L465" s="578" t="s">
        <v>15</v>
      </c>
      <c r="M465" s="578" t="s">
        <v>996</v>
      </c>
      <c r="N465" s="579" t="s">
        <v>15</v>
      </c>
      <c r="O465" s="578" t="s">
        <v>31</v>
      </c>
      <c r="P465" s="557" t="s">
        <v>15</v>
      </c>
      <c r="Q465" s="557" t="s">
        <v>15</v>
      </c>
      <c r="R465" s="581" t="str">
        <f>IFERROR(VLOOKUP(CONCATENATE(D465,"'",C465),'Monthly Forex'!A:D,4,0),"-")</f>
        <v>-</v>
      </c>
      <c r="S465" s="587">
        <v>25000</v>
      </c>
      <c r="T465" s="582" t="s">
        <v>15</v>
      </c>
      <c r="U465" s="583" t="s">
        <v>47</v>
      </c>
      <c r="V465" s="589" t="s">
        <v>49</v>
      </c>
      <c r="W465" s="592" t="s">
        <v>15</v>
      </c>
      <c r="X465" s="569" t="s">
        <v>15</v>
      </c>
      <c r="Y465" s="570" t="s">
        <v>15</v>
      </c>
      <c r="Z465" s="571" t="s">
        <v>15</v>
      </c>
      <c r="AA465" s="557" t="s">
        <v>1856</v>
      </c>
      <c r="AB465" s="139">
        <f t="shared" si="107"/>
        <v>43027</v>
      </c>
      <c r="AC465" s="134">
        <f t="shared" si="110"/>
        <v>43009</v>
      </c>
      <c r="AD465" s="135" t="str">
        <f t="shared" si="111"/>
        <v>-</v>
      </c>
      <c r="AE465" s="136" t="str">
        <f t="shared" si="112"/>
        <v>-</v>
      </c>
      <c r="AF465" s="137" t="s">
        <v>4551</v>
      </c>
      <c r="AG465" s="140" t="str">
        <f t="shared" si="115"/>
        <v>1</v>
      </c>
      <c r="AH465" s="141" t="str">
        <f t="shared" si="116"/>
        <v>-</v>
      </c>
      <c r="AI465" s="211" t="s">
        <v>15</v>
      </c>
      <c r="AJ465" s="443" t="s">
        <v>4592</v>
      </c>
      <c r="AK465" s="478" t="str">
        <f t="shared" si="117"/>
        <v>-</v>
      </c>
      <c r="AL465" s="516" t="str">
        <f t="shared" si="118"/>
        <v>-</v>
      </c>
      <c r="AM465" s="432" t="str">
        <f>_xlfn.IFNA(VLOOKUP(O465,Dropdown!$B:$G,6,0),"-")</f>
        <v>PEZA</v>
      </c>
      <c r="AN465" s="433">
        <f>_xlfn.IFNA(VLOOKUP(O465,Dropdown!$B:$H,7,0),"-")</f>
        <v>0.12</v>
      </c>
      <c r="AO465" s="434" t="str">
        <f t="shared" si="119"/>
        <v>PHP</v>
      </c>
      <c r="AP465" s="435">
        <f t="shared" si="120"/>
        <v>25000</v>
      </c>
      <c r="AQ465" s="436">
        <f t="shared" si="121"/>
        <v>28000.000000000004</v>
      </c>
      <c r="AR465" s="247"/>
      <c r="AS465" s="465" t="s">
        <v>15</v>
      </c>
      <c r="AT465" s="247"/>
      <c r="AU465" s="454" t="str">
        <f t="shared" si="113"/>
        <v>-</v>
      </c>
    </row>
    <row r="466" spans="1:47" s="30" customFormat="1">
      <c r="A466" s="556">
        <v>463</v>
      </c>
      <c r="B466" s="557" t="s">
        <v>954</v>
      </c>
      <c r="C466" s="558" t="str">
        <f t="shared" si="108"/>
        <v>2017</v>
      </c>
      <c r="D466" s="558" t="str">
        <f t="shared" si="122"/>
        <v>Sep</v>
      </c>
      <c r="E466" s="586">
        <v>43004</v>
      </c>
      <c r="F466" s="557">
        <v>101793</v>
      </c>
      <c r="G466" s="557">
        <v>35133</v>
      </c>
      <c r="H466" s="557">
        <v>75959</v>
      </c>
      <c r="I466" s="557" t="s">
        <v>491</v>
      </c>
      <c r="J466" s="577" t="s">
        <v>15</v>
      </c>
      <c r="K466" s="578" t="str">
        <f t="shared" si="114"/>
        <v>2311-35308-7-0700 FR#104</v>
      </c>
      <c r="L466" s="578" t="s">
        <v>15</v>
      </c>
      <c r="M466" s="578" t="s">
        <v>997</v>
      </c>
      <c r="N466" s="579" t="s">
        <v>15</v>
      </c>
      <c r="O466" s="578" t="s">
        <v>38</v>
      </c>
      <c r="P466" s="557" t="s">
        <v>15</v>
      </c>
      <c r="Q466" s="557" t="s">
        <v>15</v>
      </c>
      <c r="R466" s="581" t="str">
        <f>IFERROR(VLOOKUP(CONCATENATE(D466,"'",C466),'Monthly Forex'!A:D,4,0),"-")</f>
        <v>-</v>
      </c>
      <c r="S466" s="564" t="s">
        <v>15</v>
      </c>
      <c r="T466" s="582">
        <v>4450</v>
      </c>
      <c r="U466" s="583" t="s">
        <v>47</v>
      </c>
      <c r="V466" s="589" t="s">
        <v>49</v>
      </c>
      <c r="W466" s="592" t="s">
        <v>15</v>
      </c>
      <c r="X466" s="569" t="s">
        <v>15</v>
      </c>
      <c r="Y466" s="570" t="s">
        <v>15</v>
      </c>
      <c r="Z466" s="571" t="s">
        <v>15</v>
      </c>
      <c r="AA466" s="557" t="s">
        <v>1856</v>
      </c>
      <c r="AB466" s="139">
        <f t="shared" si="107"/>
        <v>43034</v>
      </c>
      <c r="AC466" s="134">
        <f t="shared" si="110"/>
        <v>43009</v>
      </c>
      <c r="AD466" s="135" t="str">
        <f t="shared" si="111"/>
        <v>-</v>
      </c>
      <c r="AE466" s="136" t="str">
        <f t="shared" si="112"/>
        <v>-</v>
      </c>
      <c r="AF466" s="137" t="s">
        <v>4551</v>
      </c>
      <c r="AG466" s="140" t="str">
        <f t="shared" si="115"/>
        <v>1</v>
      </c>
      <c r="AH466" s="141" t="str">
        <f t="shared" si="116"/>
        <v>-</v>
      </c>
      <c r="AI466" s="211" t="s">
        <v>15</v>
      </c>
      <c r="AJ466" s="443" t="s">
        <v>4592</v>
      </c>
      <c r="AK466" s="478" t="str">
        <f t="shared" si="117"/>
        <v>-</v>
      </c>
      <c r="AL466" s="516" t="str">
        <f t="shared" si="118"/>
        <v>-</v>
      </c>
      <c r="AM466" s="432" t="str">
        <f>_xlfn.IFNA(VLOOKUP(O466,Dropdown!$B:$G,6,0),"-")</f>
        <v>PEZA</v>
      </c>
      <c r="AN466" s="433">
        <f>_xlfn.IFNA(VLOOKUP(O466,Dropdown!$B:$H,7,0),"-")</f>
        <v>0.12</v>
      </c>
      <c r="AO466" s="434" t="str">
        <f t="shared" si="119"/>
        <v>USD</v>
      </c>
      <c r="AP466" s="435">
        <f t="shared" si="120"/>
        <v>4450</v>
      </c>
      <c r="AQ466" s="436">
        <f t="shared" si="121"/>
        <v>4984.0000000000009</v>
      </c>
      <c r="AR466" s="247"/>
      <c r="AS466" s="465" t="s">
        <v>15</v>
      </c>
      <c r="AT466" s="247"/>
      <c r="AU466" s="454" t="str">
        <f t="shared" si="113"/>
        <v>-</v>
      </c>
    </row>
    <row r="467" spans="1:47" s="30" customFormat="1">
      <c r="A467" s="556">
        <v>464</v>
      </c>
      <c r="B467" s="557" t="s">
        <v>948</v>
      </c>
      <c r="C467" s="558" t="str">
        <f t="shared" si="108"/>
        <v>2017</v>
      </c>
      <c r="D467" s="558" t="str">
        <f t="shared" si="122"/>
        <v>Sep</v>
      </c>
      <c r="E467" s="586">
        <v>43006</v>
      </c>
      <c r="F467" s="557">
        <v>101794</v>
      </c>
      <c r="G467" s="557">
        <v>35134</v>
      </c>
      <c r="H467" s="557" t="s">
        <v>15</v>
      </c>
      <c r="I467" s="557" t="s">
        <v>970</v>
      </c>
      <c r="J467" s="577" t="s">
        <v>15</v>
      </c>
      <c r="K467" s="578" t="str">
        <f t="shared" si="114"/>
        <v>55425-0D130 BASE CUT DIE</v>
      </c>
      <c r="L467" s="578" t="s">
        <v>15</v>
      </c>
      <c r="M467" s="578" t="s">
        <v>991</v>
      </c>
      <c r="N467" s="579" t="s">
        <v>15</v>
      </c>
      <c r="O467" s="578" t="s">
        <v>46</v>
      </c>
      <c r="P467" s="557" t="s">
        <v>15</v>
      </c>
      <c r="Q467" s="557" t="s">
        <v>15</v>
      </c>
      <c r="R467" s="581" t="str">
        <f>IFERROR(VLOOKUP(CONCATENATE(D467,"'",C467),'Monthly Forex'!A:D,4,0),"-")</f>
        <v>-</v>
      </c>
      <c r="S467" s="564" t="s">
        <v>15</v>
      </c>
      <c r="T467" s="582">
        <v>2225</v>
      </c>
      <c r="U467" s="583" t="s">
        <v>50</v>
      </c>
      <c r="V467" s="589" t="s">
        <v>50</v>
      </c>
      <c r="W467" s="592" t="s">
        <v>15</v>
      </c>
      <c r="X467" s="569" t="s">
        <v>15</v>
      </c>
      <c r="Y467" s="570" t="s">
        <v>15</v>
      </c>
      <c r="Z467" s="571" t="s">
        <v>15</v>
      </c>
      <c r="AA467" s="557" t="s">
        <v>1856</v>
      </c>
      <c r="AB467" s="139" t="str">
        <f t="shared" si="107"/>
        <v>-</v>
      </c>
      <c r="AC467" s="134" t="str">
        <f t="shared" si="110"/>
        <v>-</v>
      </c>
      <c r="AD467" s="135" t="str">
        <f t="shared" si="111"/>
        <v>-</v>
      </c>
      <c r="AE467" s="136" t="str">
        <f t="shared" si="112"/>
        <v>-</v>
      </c>
      <c r="AF467" s="157" t="s">
        <v>15</v>
      </c>
      <c r="AG467" s="140" t="str">
        <f t="shared" si="115"/>
        <v>1</v>
      </c>
      <c r="AH467" s="141" t="str">
        <f t="shared" si="116"/>
        <v>-</v>
      </c>
      <c r="AI467" s="208" t="s">
        <v>15</v>
      </c>
      <c r="AJ467" s="444" t="s">
        <v>50</v>
      </c>
      <c r="AK467" s="478" t="str">
        <f t="shared" si="117"/>
        <v/>
      </c>
      <c r="AL467" s="516" t="str">
        <f t="shared" si="118"/>
        <v>-</v>
      </c>
      <c r="AM467" s="432" t="str">
        <f>_xlfn.IFNA(VLOOKUP(O467,Dropdown!$B:$G,6,0),"-")</f>
        <v>PEZA</v>
      </c>
      <c r="AN467" s="433">
        <f>_xlfn.IFNA(VLOOKUP(O467,Dropdown!$B:$H,7,0),"-")</f>
        <v>0.12</v>
      </c>
      <c r="AO467" s="434" t="str">
        <f t="shared" si="119"/>
        <v>USD</v>
      </c>
      <c r="AP467" s="435">
        <f t="shared" si="120"/>
        <v>2225</v>
      </c>
      <c r="AQ467" s="436">
        <f t="shared" si="121"/>
        <v>2492.0000000000005</v>
      </c>
      <c r="AR467" s="247"/>
      <c r="AS467" s="465" t="s">
        <v>15</v>
      </c>
      <c r="AT467" s="247"/>
      <c r="AU467" s="454" t="s">
        <v>15</v>
      </c>
    </row>
    <row r="468" spans="1:47" s="30" customFormat="1">
      <c r="A468" s="556">
        <v>465</v>
      </c>
      <c r="B468" s="557" t="s">
        <v>955</v>
      </c>
      <c r="C468" s="558" t="str">
        <f t="shared" si="108"/>
        <v>2017</v>
      </c>
      <c r="D468" s="558" t="str">
        <f t="shared" si="122"/>
        <v>Sep</v>
      </c>
      <c r="E468" s="586">
        <v>43006</v>
      </c>
      <c r="F468" s="557">
        <v>101795</v>
      </c>
      <c r="G468" s="557">
        <v>35135</v>
      </c>
      <c r="H468" s="557">
        <v>76054</v>
      </c>
      <c r="I468" s="557" t="s">
        <v>971</v>
      </c>
      <c r="J468" s="577" t="s">
        <v>15</v>
      </c>
      <c r="K468" s="578" t="str">
        <f t="shared" si="114"/>
        <v>FHV-250 IL BLANKING 1</v>
      </c>
      <c r="L468" s="578" t="s">
        <v>15</v>
      </c>
      <c r="M468" s="578" t="s">
        <v>998</v>
      </c>
      <c r="N468" s="579" t="s">
        <v>15</v>
      </c>
      <c r="O468" s="578" t="s">
        <v>34</v>
      </c>
      <c r="P468" s="557" t="s">
        <v>15</v>
      </c>
      <c r="Q468" s="557" t="s">
        <v>15</v>
      </c>
      <c r="R468" s="581" t="str">
        <f>IFERROR(VLOOKUP(CONCATENATE(D468,"'",C468),'Monthly Forex'!A:D,4,0),"-")</f>
        <v>-</v>
      </c>
      <c r="S468" s="564" t="s">
        <v>15</v>
      </c>
      <c r="T468" s="582">
        <v>7500</v>
      </c>
      <c r="U468" s="583" t="s">
        <v>47</v>
      </c>
      <c r="V468" s="589" t="s">
        <v>49</v>
      </c>
      <c r="W468" s="592" t="s">
        <v>15</v>
      </c>
      <c r="X468" s="569" t="s">
        <v>2769</v>
      </c>
      <c r="Y468" s="570" t="s">
        <v>15</v>
      </c>
      <c r="Z468" s="571" t="s">
        <v>15</v>
      </c>
      <c r="AA468" s="557" t="s">
        <v>1856</v>
      </c>
      <c r="AB468" s="139">
        <f t="shared" si="107"/>
        <v>43036</v>
      </c>
      <c r="AC468" s="134">
        <f t="shared" si="110"/>
        <v>43009</v>
      </c>
      <c r="AD468" s="135" t="str">
        <f t="shared" si="111"/>
        <v>-</v>
      </c>
      <c r="AE468" s="136" t="str">
        <f t="shared" si="112"/>
        <v>-</v>
      </c>
      <c r="AF468" s="137" t="s">
        <v>4551</v>
      </c>
      <c r="AG468" s="140" t="str">
        <f t="shared" si="115"/>
        <v>1</v>
      </c>
      <c r="AH468" s="141" t="str">
        <f t="shared" si="116"/>
        <v>-</v>
      </c>
      <c r="AI468" s="211" t="s">
        <v>15</v>
      </c>
      <c r="AJ468" s="443" t="s">
        <v>4592</v>
      </c>
      <c r="AK468" s="478" t="str">
        <f t="shared" si="117"/>
        <v>-</v>
      </c>
      <c r="AL468" s="516" t="str">
        <f t="shared" si="118"/>
        <v>-</v>
      </c>
      <c r="AM468" s="432" t="str">
        <f>_xlfn.IFNA(VLOOKUP(O468,Dropdown!$B:$G,6,0),"-")</f>
        <v>PEZA</v>
      </c>
      <c r="AN468" s="433">
        <f>_xlfn.IFNA(VLOOKUP(O468,Dropdown!$B:$H,7,0),"-")</f>
        <v>0.12</v>
      </c>
      <c r="AO468" s="434" t="str">
        <f t="shared" si="119"/>
        <v>USD</v>
      </c>
      <c r="AP468" s="435">
        <f t="shared" si="120"/>
        <v>7500</v>
      </c>
      <c r="AQ468" s="436">
        <f t="shared" si="121"/>
        <v>8400</v>
      </c>
      <c r="AR468" s="247"/>
      <c r="AS468" s="465" t="s">
        <v>15</v>
      </c>
      <c r="AT468" s="247"/>
      <c r="AU468" s="454" t="str">
        <f t="shared" si="113"/>
        <v>-</v>
      </c>
    </row>
    <row r="469" spans="1:47" s="30" customFormat="1">
      <c r="A469" s="556">
        <v>466</v>
      </c>
      <c r="B469" s="557" t="s">
        <v>956</v>
      </c>
      <c r="C469" s="558" t="str">
        <f t="shared" si="108"/>
        <v>2017</v>
      </c>
      <c r="D469" s="558" t="str">
        <f t="shared" si="122"/>
        <v>Sep</v>
      </c>
      <c r="E469" s="586">
        <v>43006</v>
      </c>
      <c r="F469" s="557">
        <v>101795</v>
      </c>
      <c r="G469" s="557">
        <v>35135</v>
      </c>
      <c r="H469" s="557">
        <v>76054</v>
      </c>
      <c r="I469" s="557" t="s">
        <v>971</v>
      </c>
      <c r="J469" s="577" t="s">
        <v>15</v>
      </c>
      <c r="K469" s="578" t="str">
        <f t="shared" si="114"/>
        <v>FHV-250 IL BLANKING 2</v>
      </c>
      <c r="L469" s="578" t="s">
        <v>15</v>
      </c>
      <c r="M469" s="578" t="s">
        <v>999</v>
      </c>
      <c r="N469" s="579" t="s">
        <v>15</v>
      </c>
      <c r="O469" s="578" t="s">
        <v>34</v>
      </c>
      <c r="P469" s="557" t="s">
        <v>15</v>
      </c>
      <c r="Q469" s="557" t="s">
        <v>15</v>
      </c>
      <c r="R469" s="581" t="str">
        <f>IFERROR(VLOOKUP(CONCATENATE(D469,"'",C469),'Monthly Forex'!A:D,4,0),"-")</f>
        <v>-</v>
      </c>
      <c r="S469" s="564" t="s">
        <v>15</v>
      </c>
      <c r="T469" s="582">
        <v>5500</v>
      </c>
      <c r="U469" s="583" t="s">
        <v>47</v>
      </c>
      <c r="V469" s="589" t="s">
        <v>49</v>
      </c>
      <c r="W469" s="592" t="s">
        <v>15</v>
      </c>
      <c r="X469" s="569" t="s">
        <v>2769</v>
      </c>
      <c r="Y469" s="570" t="s">
        <v>15</v>
      </c>
      <c r="Z469" s="571" t="s">
        <v>15</v>
      </c>
      <c r="AA469" s="557" t="s">
        <v>1856</v>
      </c>
      <c r="AB469" s="139">
        <f t="shared" si="107"/>
        <v>43036</v>
      </c>
      <c r="AC469" s="134">
        <f t="shared" si="110"/>
        <v>43009</v>
      </c>
      <c r="AD469" s="135" t="str">
        <f t="shared" si="111"/>
        <v>-</v>
      </c>
      <c r="AE469" s="136" t="str">
        <f t="shared" si="112"/>
        <v>-</v>
      </c>
      <c r="AF469" s="137" t="s">
        <v>4551</v>
      </c>
      <c r="AG469" s="140" t="str">
        <f t="shared" si="115"/>
        <v>-</v>
      </c>
      <c r="AH469" s="141" t="str">
        <f t="shared" si="116"/>
        <v>-</v>
      </c>
      <c r="AI469" s="211" t="s">
        <v>15</v>
      </c>
      <c r="AJ469" s="443" t="s">
        <v>4592</v>
      </c>
      <c r="AK469" s="478" t="str">
        <f t="shared" si="117"/>
        <v>-</v>
      </c>
      <c r="AL469" s="516" t="str">
        <f t="shared" si="118"/>
        <v>-</v>
      </c>
      <c r="AM469" s="432" t="str">
        <f>_xlfn.IFNA(VLOOKUP(O469,Dropdown!$B:$G,6,0),"-")</f>
        <v>PEZA</v>
      </c>
      <c r="AN469" s="433">
        <f>_xlfn.IFNA(VLOOKUP(O469,Dropdown!$B:$H,7,0),"-")</f>
        <v>0.12</v>
      </c>
      <c r="AO469" s="434" t="str">
        <f t="shared" si="119"/>
        <v>USD</v>
      </c>
      <c r="AP469" s="435">
        <f t="shared" si="120"/>
        <v>5500</v>
      </c>
      <c r="AQ469" s="436">
        <f t="shared" si="121"/>
        <v>6160.0000000000009</v>
      </c>
      <c r="AR469" s="247"/>
      <c r="AS469" s="465" t="s">
        <v>15</v>
      </c>
      <c r="AT469" s="247"/>
      <c r="AU469" s="454" t="str">
        <f t="shared" si="113"/>
        <v>-</v>
      </c>
    </row>
    <row r="470" spans="1:47" s="30" customFormat="1">
      <c r="A470" s="556">
        <v>467</v>
      </c>
      <c r="B470" s="557" t="s">
        <v>957</v>
      </c>
      <c r="C470" s="558" t="str">
        <f t="shared" si="108"/>
        <v>2017</v>
      </c>
      <c r="D470" s="558" t="str">
        <f t="shared" si="122"/>
        <v>Sep</v>
      </c>
      <c r="E470" s="586">
        <v>43007</v>
      </c>
      <c r="F470" s="557">
        <v>101796</v>
      </c>
      <c r="G470" s="557">
        <v>35136</v>
      </c>
      <c r="H470" s="557">
        <v>76055</v>
      </c>
      <c r="I470" s="557" t="s">
        <v>971</v>
      </c>
      <c r="J470" s="577" t="s">
        <v>15</v>
      </c>
      <c r="K470" s="578" t="str">
        <f t="shared" si="114"/>
        <v>FHV-250 OL BLANKING 1</v>
      </c>
      <c r="L470" s="578" t="s">
        <v>15</v>
      </c>
      <c r="M470" s="578" t="s">
        <v>1000</v>
      </c>
      <c r="N470" s="579" t="s">
        <v>15</v>
      </c>
      <c r="O470" s="578" t="s">
        <v>34</v>
      </c>
      <c r="P470" s="557" t="s">
        <v>15</v>
      </c>
      <c r="Q470" s="557" t="s">
        <v>15</v>
      </c>
      <c r="R470" s="581" t="str">
        <f>IFERROR(VLOOKUP(CONCATENATE(D470,"'",C470),'Monthly Forex'!A:D,4,0),"-")</f>
        <v>-</v>
      </c>
      <c r="S470" s="564" t="s">
        <v>15</v>
      </c>
      <c r="T470" s="582">
        <v>8300</v>
      </c>
      <c r="U470" s="583" t="s">
        <v>47</v>
      </c>
      <c r="V470" s="589" t="s">
        <v>49</v>
      </c>
      <c r="W470" s="592" t="s">
        <v>15</v>
      </c>
      <c r="X470" s="569" t="s">
        <v>2769</v>
      </c>
      <c r="Y470" s="570" t="s">
        <v>15</v>
      </c>
      <c r="Z470" s="571" t="s">
        <v>15</v>
      </c>
      <c r="AA470" s="557" t="s">
        <v>1856</v>
      </c>
      <c r="AB470" s="139">
        <f t="shared" si="107"/>
        <v>43037</v>
      </c>
      <c r="AC470" s="134">
        <f t="shared" si="110"/>
        <v>43009</v>
      </c>
      <c r="AD470" s="135" t="str">
        <f t="shared" si="111"/>
        <v>-</v>
      </c>
      <c r="AE470" s="136" t="str">
        <f t="shared" si="112"/>
        <v>-</v>
      </c>
      <c r="AF470" s="137" t="s">
        <v>4551</v>
      </c>
      <c r="AG470" s="140" t="str">
        <f t="shared" si="115"/>
        <v>1</v>
      </c>
      <c r="AH470" s="141" t="str">
        <f t="shared" si="116"/>
        <v>-</v>
      </c>
      <c r="AI470" s="211" t="s">
        <v>15</v>
      </c>
      <c r="AJ470" s="443" t="s">
        <v>4592</v>
      </c>
      <c r="AK470" s="478" t="str">
        <f t="shared" si="117"/>
        <v>-</v>
      </c>
      <c r="AL470" s="516" t="str">
        <f t="shared" si="118"/>
        <v>-</v>
      </c>
      <c r="AM470" s="432" t="str">
        <f>_xlfn.IFNA(VLOOKUP(O470,Dropdown!$B:$G,6,0),"-")</f>
        <v>PEZA</v>
      </c>
      <c r="AN470" s="433">
        <f>_xlfn.IFNA(VLOOKUP(O470,Dropdown!$B:$H,7,0),"-")</f>
        <v>0.12</v>
      </c>
      <c r="AO470" s="434" t="str">
        <f t="shared" si="119"/>
        <v>USD</v>
      </c>
      <c r="AP470" s="435">
        <f t="shared" si="120"/>
        <v>8300</v>
      </c>
      <c r="AQ470" s="436">
        <f t="shared" si="121"/>
        <v>9296</v>
      </c>
      <c r="AR470" s="247"/>
      <c r="AS470" s="465" t="s">
        <v>15</v>
      </c>
      <c r="AT470" s="247"/>
      <c r="AU470" s="454" t="str">
        <f t="shared" si="113"/>
        <v>-</v>
      </c>
    </row>
    <row r="471" spans="1:47" s="30" customFormat="1">
      <c r="A471" s="556">
        <v>468</v>
      </c>
      <c r="B471" s="557" t="s">
        <v>1001</v>
      </c>
      <c r="C471" s="558" t="str">
        <f t="shared" si="108"/>
        <v>2017</v>
      </c>
      <c r="D471" s="558" t="str">
        <f t="shared" si="122"/>
        <v>Oct</v>
      </c>
      <c r="E471" s="586">
        <v>43012</v>
      </c>
      <c r="F471" s="557">
        <v>101797</v>
      </c>
      <c r="G471" s="557">
        <v>35137</v>
      </c>
      <c r="H471" s="557">
        <v>76183</v>
      </c>
      <c r="I471" s="577" t="s">
        <v>15</v>
      </c>
      <c r="J471" s="577" t="s">
        <v>15</v>
      </c>
      <c r="K471" s="578" t="str">
        <f t="shared" si="114"/>
        <v>#1123 MARKING PUNCH-5</v>
      </c>
      <c r="L471" s="578" t="s">
        <v>15</v>
      </c>
      <c r="M471" s="578" t="s">
        <v>1039</v>
      </c>
      <c r="N471" s="579" t="s">
        <v>15</v>
      </c>
      <c r="O471" s="578" t="s">
        <v>31</v>
      </c>
      <c r="P471" s="557" t="s">
        <v>15</v>
      </c>
      <c r="Q471" s="557" t="s">
        <v>15</v>
      </c>
      <c r="R471" s="581" t="str">
        <f>IFERROR(VLOOKUP(CONCATENATE(D471,"'",C471),'Monthly Forex'!A:D,4,0),"-")</f>
        <v>-</v>
      </c>
      <c r="S471" s="587">
        <v>12500</v>
      </c>
      <c r="T471" s="582" t="s">
        <v>15</v>
      </c>
      <c r="U471" s="583" t="s">
        <v>47</v>
      </c>
      <c r="V471" s="589" t="s">
        <v>49</v>
      </c>
      <c r="W471" s="592" t="s">
        <v>15</v>
      </c>
      <c r="X471" s="569" t="s">
        <v>15</v>
      </c>
      <c r="Y471" s="570" t="s">
        <v>15</v>
      </c>
      <c r="Z471" s="571" t="s">
        <v>15</v>
      </c>
      <c r="AA471" s="557" t="s">
        <v>1856</v>
      </c>
      <c r="AB471" s="139">
        <f t="shared" si="107"/>
        <v>43042</v>
      </c>
      <c r="AC471" s="134">
        <f t="shared" si="110"/>
        <v>43040</v>
      </c>
      <c r="AD471" s="135" t="str">
        <f t="shared" si="111"/>
        <v>-</v>
      </c>
      <c r="AE471" s="136" t="str">
        <f t="shared" si="112"/>
        <v>-</v>
      </c>
      <c r="AF471" s="137" t="s">
        <v>4551</v>
      </c>
      <c r="AG471" s="140" t="str">
        <f t="shared" si="115"/>
        <v>1</v>
      </c>
      <c r="AH471" s="141" t="str">
        <f t="shared" si="116"/>
        <v>-</v>
      </c>
      <c r="AI471" s="211" t="s">
        <v>15</v>
      </c>
      <c r="AJ471" s="443" t="s">
        <v>4592</v>
      </c>
      <c r="AK471" s="478" t="str">
        <f t="shared" si="117"/>
        <v>-</v>
      </c>
      <c r="AL471" s="516" t="str">
        <f t="shared" si="118"/>
        <v>-</v>
      </c>
      <c r="AM471" s="432" t="str">
        <f>_xlfn.IFNA(VLOOKUP(O471,Dropdown!$B:$G,6,0),"-")</f>
        <v>PEZA</v>
      </c>
      <c r="AN471" s="433">
        <f>_xlfn.IFNA(VLOOKUP(O471,Dropdown!$B:$H,7,0),"-")</f>
        <v>0.12</v>
      </c>
      <c r="AO471" s="434" t="str">
        <f t="shared" si="119"/>
        <v>PHP</v>
      </c>
      <c r="AP471" s="435">
        <f t="shared" si="120"/>
        <v>12500</v>
      </c>
      <c r="AQ471" s="436">
        <f t="shared" si="121"/>
        <v>14000.000000000002</v>
      </c>
      <c r="AR471" s="247"/>
      <c r="AS471" s="465" t="s">
        <v>15</v>
      </c>
      <c r="AT471" s="247"/>
      <c r="AU471" s="454" t="str">
        <f t="shared" si="113"/>
        <v>-</v>
      </c>
    </row>
    <row r="472" spans="1:47" s="30" customFormat="1">
      <c r="A472" s="556">
        <v>469</v>
      </c>
      <c r="B472" s="557" t="s">
        <v>1002</v>
      </c>
      <c r="C472" s="558" t="str">
        <f t="shared" si="108"/>
        <v>2017</v>
      </c>
      <c r="D472" s="558" t="str">
        <f t="shared" si="122"/>
        <v>Oct</v>
      </c>
      <c r="E472" s="586">
        <v>43012</v>
      </c>
      <c r="F472" s="557">
        <v>101797</v>
      </c>
      <c r="G472" s="557">
        <v>35137</v>
      </c>
      <c r="H472" s="557">
        <v>76183</v>
      </c>
      <c r="I472" s="577" t="s">
        <v>15</v>
      </c>
      <c r="J472" s="577" t="s">
        <v>15</v>
      </c>
      <c r="K472" s="578" t="str">
        <f t="shared" si="114"/>
        <v>#1123 MARKING PUNCH-6</v>
      </c>
      <c r="L472" s="578" t="s">
        <v>15</v>
      </c>
      <c r="M472" s="578" t="s">
        <v>1040</v>
      </c>
      <c r="N472" s="579" t="s">
        <v>15</v>
      </c>
      <c r="O472" s="578" t="s">
        <v>31</v>
      </c>
      <c r="P472" s="557" t="s">
        <v>15</v>
      </c>
      <c r="Q472" s="557" t="s">
        <v>15</v>
      </c>
      <c r="R472" s="581" t="str">
        <f>IFERROR(VLOOKUP(CONCATENATE(D472,"'",C472),'Monthly Forex'!A:D,4,0),"-")</f>
        <v>-</v>
      </c>
      <c r="S472" s="587">
        <v>12500</v>
      </c>
      <c r="T472" s="582" t="s">
        <v>15</v>
      </c>
      <c r="U472" s="583" t="s">
        <v>47</v>
      </c>
      <c r="V472" s="589" t="s">
        <v>49</v>
      </c>
      <c r="W472" s="592" t="s">
        <v>15</v>
      </c>
      <c r="X472" s="569" t="s">
        <v>15</v>
      </c>
      <c r="Y472" s="570" t="s">
        <v>15</v>
      </c>
      <c r="Z472" s="571" t="s">
        <v>15</v>
      </c>
      <c r="AA472" s="557" t="s">
        <v>1856</v>
      </c>
      <c r="AB472" s="139">
        <f t="shared" si="107"/>
        <v>43042</v>
      </c>
      <c r="AC472" s="134">
        <f t="shared" si="110"/>
        <v>43040</v>
      </c>
      <c r="AD472" s="135" t="str">
        <f t="shared" si="111"/>
        <v>-</v>
      </c>
      <c r="AE472" s="136" t="str">
        <f t="shared" si="112"/>
        <v>-</v>
      </c>
      <c r="AF472" s="140" t="s">
        <v>4551</v>
      </c>
      <c r="AG472" s="140" t="str">
        <f t="shared" si="115"/>
        <v>-</v>
      </c>
      <c r="AH472" s="141" t="str">
        <f t="shared" si="116"/>
        <v>-</v>
      </c>
      <c r="AI472" s="211" t="s">
        <v>15</v>
      </c>
      <c r="AJ472" s="443" t="s">
        <v>4592</v>
      </c>
      <c r="AK472" s="478" t="str">
        <f t="shared" si="117"/>
        <v>-</v>
      </c>
      <c r="AL472" s="516" t="str">
        <f t="shared" si="118"/>
        <v>-</v>
      </c>
      <c r="AM472" s="432" t="str">
        <f>_xlfn.IFNA(VLOOKUP(O472,Dropdown!$B:$G,6,0),"-")</f>
        <v>PEZA</v>
      </c>
      <c r="AN472" s="433">
        <f>_xlfn.IFNA(VLOOKUP(O472,Dropdown!$B:$H,7,0),"-")</f>
        <v>0.12</v>
      </c>
      <c r="AO472" s="434" t="str">
        <f t="shared" si="119"/>
        <v>PHP</v>
      </c>
      <c r="AP472" s="435">
        <f t="shared" si="120"/>
        <v>12500</v>
      </c>
      <c r="AQ472" s="436">
        <f t="shared" si="121"/>
        <v>14000.000000000002</v>
      </c>
      <c r="AR472" s="247"/>
      <c r="AS472" s="465" t="s">
        <v>15</v>
      </c>
      <c r="AT472" s="247"/>
      <c r="AU472" s="454" t="str">
        <f t="shared" si="113"/>
        <v>-</v>
      </c>
    </row>
    <row r="473" spans="1:47" s="30" customFormat="1">
      <c r="A473" s="556">
        <v>470</v>
      </c>
      <c r="B473" s="557" t="s">
        <v>1003</v>
      </c>
      <c r="C473" s="558" t="str">
        <f t="shared" si="108"/>
        <v>2017</v>
      </c>
      <c r="D473" s="558" t="str">
        <f t="shared" si="122"/>
        <v>Oct</v>
      </c>
      <c r="E473" s="586">
        <v>43012</v>
      </c>
      <c r="F473" s="557">
        <v>101797</v>
      </c>
      <c r="G473" s="557">
        <v>35137</v>
      </c>
      <c r="H473" s="557">
        <v>76183</v>
      </c>
      <c r="I473" s="577" t="s">
        <v>15</v>
      </c>
      <c r="J473" s="577" t="s">
        <v>15</v>
      </c>
      <c r="K473" s="578" t="str">
        <f t="shared" si="114"/>
        <v>#1123 MARKING PUNCH-7</v>
      </c>
      <c r="L473" s="578" t="s">
        <v>15</v>
      </c>
      <c r="M473" s="578" t="s">
        <v>1041</v>
      </c>
      <c r="N473" s="579" t="s">
        <v>15</v>
      </c>
      <c r="O473" s="578" t="s">
        <v>31</v>
      </c>
      <c r="P473" s="557" t="s">
        <v>15</v>
      </c>
      <c r="Q473" s="557" t="s">
        <v>15</v>
      </c>
      <c r="R473" s="581" t="str">
        <f>IFERROR(VLOOKUP(CONCATENATE(D473,"'",C473),'Monthly Forex'!A:D,4,0),"-")</f>
        <v>-</v>
      </c>
      <c r="S473" s="587">
        <v>12500</v>
      </c>
      <c r="T473" s="582" t="s">
        <v>15</v>
      </c>
      <c r="U473" s="583" t="s">
        <v>47</v>
      </c>
      <c r="V473" s="589" t="s">
        <v>49</v>
      </c>
      <c r="W473" s="592" t="s">
        <v>15</v>
      </c>
      <c r="X473" s="569" t="s">
        <v>15</v>
      </c>
      <c r="Y473" s="570" t="s">
        <v>15</v>
      </c>
      <c r="Z473" s="571" t="s">
        <v>15</v>
      </c>
      <c r="AA473" s="557" t="s">
        <v>1856</v>
      </c>
      <c r="AB473" s="139">
        <f t="shared" si="107"/>
        <v>43042</v>
      </c>
      <c r="AC473" s="134">
        <f t="shared" si="110"/>
        <v>43040</v>
      </c>
      <c r="AD473" s="135" t="str">
        <f t="shared" si="111"/>
        <v>-</v>
      </c>
      <c r="AE473" s="136" t="str">
        <f t="shared" si="112"/>
        <v>-</v>
      </c>
      <c r="AF473" s="137" t="s">
        <v>4551</v>
      </c>
      <c r="AG473" s="140" t="str">
        <f t="shared" si="115"/>
        <v>-</v>
      </c>
      <c r="AH473" s="141" t="str">
        <f t="shared" si="116"/>
        <v>-</v>
      </c>
      <c r="AI473" s="211" t="s">
        <v>15</v>
      </c>
      <c r="AJ473" s="443" t="s">
        <v>4592</v>
      </c>
      <c r="AK473" s="478" t="str">
        <f t="shared" si="117"/>
        <v>-</v>
      </c>
      <c r="AL473" s="516" t="str">
        <f t="shared" si="118"/>
        <v>-</v>
      </c>
      <c r="AM473" s="432" t="str">
        <f>_xlfn.IFNA(VLOOKUP(O473,Dropdown!$B:$G,6,0),"-")</f>
        <v>PEZA</v>
      </c>
      <c r="AN473" s="433">
        <f>_xlfn.IFNA(VLOOKUP(O473,Dropdown!$B:$H,7,0),"-")</f>
        <v>0.12</v>
      </c>
      <c r="AO473" s="434" t="str">
        <f t="shared" si="119"/>
        <v>PHP</v>
      </c>
      <c r="AP473" s="435">
        <f t="shared" si="120"/>
        <v>12500</v>
      </c>
      <c r="AQ473" s="436">
        <f t="shared" si="121"/>
        <v>14000.000000000002</v>
      </c>
      <c r="AR473" s="247"/>
      <c r="AS473" s="465" t="s">
        <v>15</v>
      </c>
      <c r="AT473" s="247"/>
      <c r="AU473" s="454" t="str">
        <f t="shared" si="113"/>
        <v>-</v>
      </c>
    </row>
    <row r="474" spans="1:47" s="30" customFormat="1">
      <c r="A474" s="556">
        <v>471</v>
      </c>
      <c r="B474" s="557" t="s">
        <v>1004</v>
      </c>
      <c r="C474" s="558" t="str">
        <f t="shared" si="108"/>
        <v>2017</v>
      </c>
      <c r="D474" s="558" t="str">
        <f t="shared" si="122"/>
        <v>Oct</v>
      </c>
      <c r="E474" s="586">
        <v>43013</v>
      </c>
      <c r="F474" s="557">
        <v>101798</v>
      </c>
      <c r="G474" s="557">
        <v>35138</v>
      </c>
      <c r="H474" s="557">
        <v>76192</v>
      </c>
      <c r="I474" s="577" t="s">
        <v>15</v>
      </c>
      <c r="J474" s="577" t="s">
        <v>15</v>
      </c>
      <c r="K474" s="578" t="str">
        <f t="shared" si="114"/>
        <v xml:space="preserve">21-3498851-2 #7711 </v>
      </c>
      <c r="L474" s="578" t="s">
        <v>15</v>
      </c>
      <c r="M474" s="578" t="s">
        <v>1042</v>
      </c>
      <c r="N474" s="579" t="s">
        <v>15</v>
      </c>
      <c r="O474" s="578" t="s">
        <v>38</v>
      </c>
      <c r="P474" s="557" t="s">
        <v>15</v>
      </c>
      <c r="Q474" s="557" t="s">
        <v>15</v>
      </c>
      <c r="R474" s="581" t="str">
        <f>IFERROR(VLOOKUP(CONCATENATE(D474,"'",C474),'Monthly Forex'!A:D,4,0),"-")</f>
        <v>-</v>
      </c>
      <c r="S474" s="564" t="s">
        <v>15</v>
      </c>
      <c r="T474" s="582">
        <v>235</v>
      </c>
      <c r="U474" s="583" t="s">
        <v>47</v>
      </c>
      <c r="V474" s="589" t="s">
        <v>49</v>
      </c>
      <c r="W474" s="592" t="s">
        <v>15</v>
      </c>
      <c r="X474" s="569" t="s">
        <v>15</v>
      </c>
      <c r="Y474" s="570" t="s">
        <v>15</v>
      </c>
      <c r="Z474" s="571" t="s">
        <v>15</v>
      </c>
      <c r="AA474" s="557" t="s">
        <v>1856</v>
      </c>
      <c r="AB474" s="139">
        <f t="shared" si="107"/>
        <v>43043</v>
      </c>
      <c r="AC474" s="134">
        <f t="shared" si="110"/>
        <v>43040</v>
      </c>
      <c r="AD474" s="135" t="str">
        <f t="shared" si="111"/>
        <v>-</v>
      </c>
      <c r="AE474" s="136" t="str">
        <f t="shared" si="112"/>
        <v>-</v>
      </c>
      <c r="AF474" s="137" t="s">
        <v>4551</v>
      </c>
      <c r="AG474" s="140" t="str">
        <f t="shared" si="115"/>
        <v>1</v>
      </c>
      <c r="AH474" s="141" t="str">
        <f t="shared" si="116"/>
        <v>-</v>
      </c>
      <c r="AI474" s="211" t="s">
        <v>15</v>
      </c>
      <c r="AJ474" s="443" t="s">
        <v>4592</v>
      </c>
      <c r="AK474" s="478" t="str">
        <f t="shared" si="117"/>
        <v>-</v>
      </c>
      <c r="AL474" s="516" t="str">
        <f t="shared" si="118"/>
        <v>-</v>
      </c>
      <c r="AM474" s="432" t="str">
        <f>_xlfn.IFNA(VLOOKUP(O474,Dropdown!$B:$G,6,0),"-")</f>
        <v>PEZA</v>
      </c>
      <c r="AN474" s="433">
        <f>_xlfn.IFNA(VLOOKUP(O474,Dropdown!$B:$H,7,0),"-")</f>
        <v>0.12</v>
      </c>
      <c r="AO474" s="434" t="str">
        <f t="shared" si="119"/>
        <v>USD</v>
      </c>
      <c r="AP474" s="435">
        <f t="shared" si="120"/>
        <v>235</v>
      </c>
      <c r="AQ474" s="436">
        <f t="shared" si="121"/>
        <v>263.20000000000005</v>
      </c>
      <c r="AR474" s="247"/>
      <c r="AS474" s="465" t="s">
        <v>15</v>
      </c>
      <c r="AT474" s="247"/>
      <c r="AU474" s="454" t="str">
        <f t="shared" si="113"/>
        <v>-</v>
      </c>
    </row>
    <row r="475" spans="1:47" s="30" customFormat="1">
      <c r="A475" s="556">
        <v>472</v>
      </c>
      <c r="B475" s="557" t="s">
        <v>1009</v>
      </c>
      <c r="C475" s="558" t="str">
        <f t="shared" si="108"/>
        <v>2017</v>
      </c>
      <c r="D475" s="558" t="str">
        <f t="shared" si="122"/>
        <v>Oct</v>
      </c>
      <c r="E475" s="586">
        <v>43017</v>
      </c>
      <c r="F475" s="557">
        <v>101800</v>
      </c>
      <c r="G475" s="557">
        <v>35140</v>
      </c>
      <c r="H475" s="557">
        <v>76291</v>
      </c>
      <c r="I475" s="577" t="s">
        <v>15</v>
      </c>
      <c r="J475" s="577" t="s">
        <v>15</v>
      </c>
      <c r="K475" s="578" t="str">
        <f t="shared" si="114"/>
        <v>FHV-250 OL BLANKING 2</v>
      </c>
      <c r="L475" s="578" t="s">
        <v>15</v>
      </c>
      <c r="M475" s="578" t="s">
        <v>1047</v>
      </c>
      <c r="N475" s="579" t="s">
        <v>15</v>
      </c>
      <c r="O475" s="578" t="s">
        <v>34</v>
      </c>
      <c r="P475" s="557" t="s">
        <v>15</v>
      </c>
      <c r="Q475" s="557" t="s">
        <v>15</v>
      </c>
      <c r="R475" s="581" t="str">
        <f>IFERROR(VLOOKUP(CONCATENATE(D475,"'",C475),'Monthly Forex'!A:D,4,0),"-")</f>
        <v>-</v>
      </c>
      <c r="S475" s="564" t="s">
        <v>15</v>
      </c>
      <c r="T475" s="582">
        <v>6100</v>
      </c>
      <c r="U475" s="583" t="s">
        <v>47</v>
      </c>
      <c r="V475" s="589" t="s">
        <v>49</v>
      </c>
      <c r="W475" s="592" t="s">
        <v>15</v>
      </c>
      <c r="X475" s="569" t="s">
        <v>2769</v>
      </c>
      <c r="Y475" s="570" t="s">
        <v>15</v>
      </c>
      <c r="Z475" s="571" t="s">
        <v>15</v>
      </c>
      <c r="AA475" s="557" t="s">
        <v>1856</v>
      </c>
      <c r="AB475" s="139">
        <f t="shared" si="107"/>
        <v>43047</v>
      </c>
      <c r="AC475" s="134">
        <f t="shared" si="110"/>
        <v>43040</v>
      </c>
      <c r="AD475" s="135" t="str">
        <f t="shared" si="111"/>
        <v>-</v>
      </c>
      <c r="AE475" s="136" t="str">
        <f t="shared" si="112"/>
        <v>-</v>
      </c>
      <c r="AF475" s="137" t="s">
        <v>4551</v>
      </c>
      <c r="AG475" s="140" t="str">
        <f t="shared" si="115"/>
        <v>1</v>
      </c>
      <c r="AH475" s="141" t="str">
        <f t="shared" si="116"/>
        <v>-</v>
      </c>
      <c r="AI475" s="211" t="s">
        <v>15</v>
      </c>
      <c r="AJ475" s="443" t="s">
        <v>4592</v>
      </c>
      <c r="AK475" s="478" t="str">
        <f t="shared" si="117"/>
        <v>-</v>
      </c>
      <c r="AL475" s="516" t="str">
        <f t="shared" si="118"/>
        <v>-</v>
      </c>
      <c r="AM475" s="432" t="str">
        <f>_xlfn.IFNA(VLOOKUP(O475,Dropdown!$B:$G,6,0),"-")</f>
        <v>PEZA</v>
      </c>
      <c r="AN475" s="433">
        <f>_xlfn.IFNA(VLOOKUP(O475,Dropdown!$B:$H,7,0),"-")</f>
        <v>0.12</v>
      </c>
      <c r="AO475" s="434" t="str">
        <f t="shared" si="119"/>
        <v>USD</v>
      </c>
      <c r="AP475" s="435">
        <f t="shared" si="120"/>
        <v>6100</v>
      </c>
      <c r="AQ475" s="436">
        <f t="shared" si="121"/>
        <v>6832.0000000000009</v>
      </c>
      <c r="AR475" s="247"/>
      <c r="AS475" s="465" t="s">
        <v>15</v>
      </c>
      <c r="AT475" s="247"/>
      <c r="AU475" s="454" t="str">
        <f t="shared" si="113"/>
        <v>-</v>
      </c>
    </row>
    <row r="476" spans="1:47" s="30" customFormat="1">
      <c r="A476" s="556">
        <v>473</v>
      </c>
      <c r="B476" s="557" t="s">
        <v>1005</v>
      </c>
      <c r="C476" s="558" t="str">
        <f t="shared" si="108"/>
        <v>2017</v>
      </c>
      <c r="D476" s="558" t="str">
        <f t="shared" si="122"/>
        <v>Oct</v>
      </c>
      <c r="E476" s="586">
        <v>43017</v>
      </c>
      <c r="F476" s="557">
        <v>101799</v>
      </c>
      <c r="G476" s="557">
        <v>35139</v>
      </c>
      <c r="H476" s="557">
        <v>76265</v>
      </c>
      <c r="I476" s="577" t="s">
        <v>15</v>
      </c>
      <c r="J476" s="577" t="s">
        <v>15</v>
      </c>
      <c r="K476" s="578" t="str">
        <f t="shared" si="114"/>
        <v>18310-TLA #2504 CURL DIE</v>
      </c>
      <c r="L476" s="578" t="s">
        <v>15</v>
      </c>
      <c r="M476" s="578" t="s">
        <v>1043</v>
      </c>
      <c r="N476" s="579" t="s">
        <v>15</v>
      </c>
      <c r="O476" s="578" t="s">
        <v>31</v>
      </c>
      <c r="P476" s="557" t="s">
        <v>15</v>
      </c>
      <c r="Q476" s="557" t="s">
        <v>15</v>
      </c>
      <c r="R476" s="581" t="str">
        <f>IFERROR(VLOOKUP(CONCATENATE(D476,"'",C476),'Monthly Forex'!A:D,4,0),"-")</f>
        <v>-</v>
      </c>
      <c r="S476" s="587">
        <v>53600</v>
      </c>
      <c r="T476" s="582" t="s">
        <v>15</v>
      </c>
      <c r="U476" s="583" t="s">
        <v>47</v>
      </c>
      <c r="V476" s="589" t="s">
        <v>49</v>
      </c>
      <c r="W476" s="592" t="s">
        <v>15</v>
      </c>
      <c r="X476" s="569" t="s">
        <v>15</v>
      </c>
      <c r="Y476" s="570" t="s">
        <v>15</v>
      </c>
      <c r="Z476" s="571" t="s">
        <v>15</v>
      </c>
      <c r="AA476" s="557" t="s">
        <v>1856</v>
      </c>
      <c r="AB476" s="139">
        <f t="shared" si="107"/>
        <v>43047</v>
      </c>
      <c r="AC476" s="134">
        <f t="shared" si="110"/>
        <v>43040</v>
      </c>
      <c r="AD476" s="135" t="str">
        <f t="shared" si="111"/>
        <v>-</v>
      </c>
      <c r="AE476" s="136" t="str">
        <f t="shared" si="112"/>
        <v>-</v>
      </c>
      <c r="AF476" s="137" t="s">
        <v>4551</v>
      </c>
      <c r="AG476" s="140" t="str">
        <f t="shared" si="115"/>
        <v>1</v>
      </c>
      <c r="AH476" s="141" t="str">
        <f t="shared" si="116"/>
        <v>-</v>
      </c>
      <c r="AI476" s="211" t="s">
        <v>15</v>
      </c>
      <c r="AJ476" s="443" t="s">
        <v>4592</v>
      </c>
      <c r="AK476" s="478" t="str">
        <f t="shared" si="117"/>
        <v>-</v>
      </c>
      <c r="AL476" s="516" t="str">
        <f t="shared" si="118"/>
        <v>-</v>
      </c>
      <c r="AM476" s="432" t="str">
        <f>_xlfn.IFNA(VLOOKUP(O476,Dropdown!$B:$G,6,0),"-")</f>
        <v>PEZA</v>
      </c>
      <c r="AN476" s="433">
        <f>_xlfn.IFNA(VLOOKUP(O476,Dropdown!$B:$H,7,0),"-")</f>
        <v>0.12</v>
      </c>
      <c r="AO476" s="434" t="str">
        <f t="shared" si="119"/>
        <v>PHP</v>
      </c>
      <c r="AP476" s="435">
        <f t="shared" si="120"/>
        <v>53600</v>
      </c>
      <c r="AQ476" s="436">
        <f t="shared" si="121"/>
        <v>60032.000000000007</v>
      </c>
      <c r="AR476" s="247"/>
      <c r="AS476" s="465" t="s">
        <v>15</v>
      </c>
      <c r="AT476" s="247"/>
      <c r="AU476" s="454" t="str">
        <f t="shared" si="113"/>
        <v>-</v>
      </c>
    </row>
    <row r="477" spans="1:47" s="30" customFormat="1">
      <c r="A477" s="556">
        <v>474</v>
      </c>
      <c r="B477" s="557" t="s">
        <v>1006</v>
      </c>
      <c r="C477" s="558" t="str">
        <f t="shared" si="108"/>
        <v>2017</v>
      </c>
      <c r="D477" s="558" t="str">
        <f t="shared" si="122"/>
        <v>Oct</v>
      </c>
      <c r="E477" s="586">
        <v>43017</v>
      </c>
      <c r="F477" s="557">
        <v>101799</v>
      </c>
      <c r="G477" s="557">
        <v>35139</v>
      </c>
      <c r="H477" s="557">
        <v>76265</v>
      </c>
      <c r="I477" s="577" t="s">
        <v>15</v>
      </c>
      <c r="J477" s="577" t="s">
        <v>15</v>
      </c>
      <c r="K477" s="578" t="str">
        <f t="shared" si="114"/>
        <v>18310-TLA #3604 CURL DIE</v>
      </c>
      <c r="L477" s="578" t="s">
        <v>15</v>
      </c>
      <c r="M477" s="578" t="s">
        <v>1044</v>
      </c>
      <c r="N477" s="579" t="s">
        <v>15</v>
      </c>
      <c r="O477" s="578" t="s">
        <v>31</v>
      </c>
      <c r="P477" s="557" t="s">
        <v>15</v>
      </c>
      <c r="Q477" s="557" t="s">
        <v>15</v>
      </c>
      <c r="R477" s="581" t="str">
        <f>IFERROR(VLOOKUP(CONCATENATE(D477,"'",C477),'Monthly Forex'!A:D,4,0),"-")</f>
        <v>-</v>
      </c>
      <c r="S477" s="587">
        <v>53600</v>
      </c>
      <c r="T477" s="582" t="s">
        <v>15</v>
      </c>
      <c r="U477" s="583" t="s">
        <v>47</v>
      </c>
      <c r="V477" s="589" t="s">
        <v>49</v>
      </c>
      <c r="W477" s="592" t="s">
        <v>15</v>
      </c>
      <c r="X477" s="569" t="s">
        <v>15</v>
      </c>
      <c r="Y477" s="570" t="s">
        <v>15</v>
      </c>
      <c r="Z477" s="571" t="s">
        <v>15</v>
      </c>
      <c r="AA477" s="557" t="s">
        <v>1856</v>
      </c>
      <c r="AB477" s="139">
        <f t="shared" si="107"/>
        <v>43047</v>
      </c>
      <c r="AC477" s="134">
        <f t="shared" si="110"/>
        <v>43040</v>
      </c>
      <c r="AD477" s="135" t="str">
        <f t="shared" si="111"/>
        <v>-</v>
      </c>
      <c r="AE477" s="136" t="str">
        <f t="shared" si="112"/>
        <v>-</v>
      </c>
      <c r="AF477" s="137" t="s">
        <v>4551</v>
      </c>
      <c r="AG477" s="140" t="str">
        <f t="shared" si="115"/>
        <v>-</v>
      </c>
      <c r="AH477" s="141" t="str">
        <f t="shared" si="116"/>
        <v>-</v>
      </c>
      <c r="AI477" s="211" t="s">
        <v>15</v>
      </c>
      <c r="AJ477" s="443" t="s">
        <v>4592</v>
      </c>
      <c r="AK477" s="478" t="str">
        <f t="shared" si="117"/>
        <v>-</v>
      </c>
      <c r="AL477" s="516" t="str">
        <f t="shared" si="118"/>
        <v>-</v>
      </c>
      <c r="AM477" s="432" t="str">
        <f>_xlfn.IFNA(VLOOKUP(O477,Dropdown!$B:$G,6,0),"-")</f>
        <v>PEZA</v>
      </c>
      <c r="AN477" s="433">
        <f>_xlfn.IFNA(VLOOKUP(O477,Dropdown!$B:$H,7,0),"-")</f>
        <v>0.12</v>
      </c>
      <c r="AO477" s="434" t="str">
        <f t="shared" si="119"/>
        <v>PHP</v>
      </c>
      <c r="AP477" s="435">
        <f t="shared" si="120"/>
        <v>53600</v>
      </c>
      <c r="AQ477" s="436">
        <f t="shared" si="121"/>
        <v>60032.000000000007</v>
      </c>
      <c r="AR477" s="247"/>
      <c r="AS477" s="465" t="s">
        <v>15</v>
      </c>
      <c r="AT477" s="247"/>
      <c r="AU477" s="454" t="str">
        <f t="shared" si="113"/>
        <v>-</v>
      </c>
    </row>
    <row r="478" spans="1:47" s="30" customFormat="1">
      <c r="A478" s="556">
        <v>475</v>
      </c>
      <c r="B478" s="557" t="s">
        <v>1007</v>
      </c>
      <c r="C478" s="558" t="str">
        <f t="shared" si="108"/>
        <v>2017</v>
      </c>
      <c r="D478" s="558" t="str">
        <f t="shared" si="122"/>
        <v>Oct</v>
      </c>
      <c r="E478" s="586">
        <v>43017</v>
      </c>
      <c r="F478" s="557">
        <v>101799</v>
      </c>
      <c r="G478" s="557">
        <v>35139</v>
      </c>
      <c r="H478" s="557">
        <v>76265</v>
      </c>
      <c r="I478" s="577" t="s">
        <v>15</v>
      </c>
      <c r="J478" s="577" t="s">
        <v>15</v>
      </c>
      <c r="K478" s="578" t="str">
        <f t="shared" si="114"/>
        <v>18320-TLA #2504 CURL DIE</v>
      </c>
      <c r="L478" s="578" t="s">
        <v>15</v>
      </c>
      <c r="M478" s="578" t="s">
        <v>1045</v>
      </c>
      <c r="N478" s="579" t="s">
        <v>15</v>
      </c>
      <c r="O478" s="578" t="s">
        <v>31</v>
      </c>
      <c r="P478" s="557" t="s">
        <v>15</v>
      </c>
      <c r="Q478" s="557" t="s">
        <v>15</v>
      </c>
      <c r="R478" s="581" t="str">
        <f>IFERROR(VLOOKUP(CONCATENATE(D478,"'",C478),'Monthly Forex'!A:D,4,0),"-")</f>
        <v>-</v>
      </c>
      <c r="S478" s="587">
        <v>53600</v>
      </c>
      <c r="T478" s="582" t="s">
        <v>15</v>
      </c>
      <c r="U478" s="583" t="s">
        <v>47</v>
      </c>
      <c r="V478" s="589" t="s">
        <v>49</v>
      </c>
      <c r="W478" s="592" t="s">
        <v>15</v>
      </c>
      <c r="X478" s="569" t="s">
        <v>15</v>
      </c>
      <c r="Y478" s="570" t="s">
        <v>15</v>
      </c>
      <c r="Z478" s="571" t="s">
        <v>15</v>
      </c>
      <c r="AA478" s="557" t="s">
        <v>1856</v>
      </c>
      <c r="AB478" s="139">
        <f t="shared" si="107"/>
        <v>43047</v>
      </c>
      <c r="AC478" s="134">
        <f t="shared" si="110"/>
        <v>43040</v>
      </c>
      <c r="AD478" s="135" t="str">
        <f t="shared" si="111"/>
        <v>-</v>
      </c>
      <c r="AE478" s="136" t="str">
        <f t="shared" si="112"/>
        <v>-</v>
      </c>
      <c r="AF478" s="137" t="s">
        <v>4551</v>
      </c>
      <c r="AG478" s="140" t="str">
        <f t="shared" si="115"/>
        <v>-</v>
      </c>
      <c r="AH478" s="141" t="str">
        <f t="shared" si="116"/>
        <v>-</v>
      </c>
      <c r="AI478" s="211" t="s">
        <v>15</v>
      </c>
      <c r="AJ478" s="443" t="s">
        <v>4592</v>
      </c>
      <c r="AK478" s="478" t="str">
        <f t="shared" si="117"/>
        <v>-</v>
      </c>
      <c r="AL478" s="516" t="str">
        <f t="shared" si="118"/>
        <v>-</v>
      </c>
      <c r="AM478" s="432" t="str">
        <f>_xlfn.IFNA(VLOOKUP(O478,Dropdown!$B:$G,6,0),"-")</f>
        <v>PEZA</v>
      </c>
      <c r="AN478" s="433">
        <f>_xlfn.IFNA(VLOOKUP(O478,Dropdown!$B:$H,7,0),"-")</f>
        <v>0.12</v>
      </c>
      <c r="AO478" s="434" t="str">
        <f t="shared" si="119"/>
        <v>PHP</v>
      </c>
      <c r="AP478" s="435">
        <f t="shared" si="120"/>
        <v>53600</v>
      </c>
      <c r="AQ478" s="436">
        <f t="shared" si="121"/>
        <v>60032.000000000007</v>
      </c>
      <c r="AR478" s="247"/>
      <c r="AS478" s="465" t="s">
        <v>15</v>
      </c>
      <c r="AT478" s="247"/>
      <c r="AU478" s="454" t="str">
        <f t="shared" si="113"/>
        <v>-</v>
      </c>
    </row>
    <row r="479" spans="1:47" s="30" customFormat="1">
      <c r="A479" s="556">
        <v>476</v>
      </c>
      <c r="B479" s="557" t="s">
        <v>1008</v>
      </c>
      <c r="C479" s="558" t="str">
        <f t="shared" si="108"/>
        <v>2017</v>
      </c>
      <c r="D479" s="558" t="str">
        <f t="shared" si="122"/>
        <v>Oct</v>
      </c>
      <c r="E479" s="586">
        <v>43017</v>
      </c>
      <c r="F479" s="557">
        <v>101799</v>
      </c>
      <c r="G479" s="557">
        <v>35139</v>
      </c>
      <c r="H479" s="557">
        <v>76265</v>
      </c>
      <c r="I479" s="577" t="s">
        <v>15</v>
      </c>
      <c r="J479" s="577" t="s">
        <v>15</v>
      </c>
      <c r="K479" s="578" t="str">
        <f t="shared" si="114"/>
        <v>18320-TLA #3604 CURL DIE</v>
      </c>
      <c r="L479" s="578" t="s">
        <v>15</v>
      </c>
      <c r="M479" s="578" t="s">
        <v>1046</v>
      </c>
      <c r="N479" s="579" t="s">
        <v>15</v>
      </c>
      <c r="O479" s="578" t="s">
        <v>31</v>
      </c>
      <c r="P479" s="557" t="s">
        <v>15</v>
      </c>
      <c r="Q479" s="557" t="s">
        <v>15</v>
      </c>
      <c r="R479" s="581" t="str">
        <f>IFERROR(VLOOKUP(CONCATENATE(D479,"'",C479),'Monthly Forex'!A:D,4,0),"-")</f>
        <v>-</v>
      </c>
      <c r="S479" s="587">
        <v>53600</v>
      </c>
      <c r="T479" s="582" t="s">
        <v>15</v>
      </c>
      <c r="U479" s="583" t="s">
        <v>47</v>
      </c>
      <c r="V479" s="589" t="s">
        <v>49</v>
      </c>
      <c r="W479" s="592" t="s">
        <v>15</v>
      </c>
      <c r="X479" s="569" t="s">
        <v>15</v>
      </c>
      <c r="Y479" s="570" t="s">
        <v>15</v>
      </c>
      <c r="Z479" s="571" t="s">
        <v>15</v>
      </c>
      <c r="AA479" s="557" t="s">
        <v>1856</v>
      </c>
      <c r="AB479" s="139">
        <f t="shared" si="107"/>
        <v>43047</v>
      </c>
      <c r="AC479" s="134">
        <f t="shared" si="110"/>
        <v>43040</v>
      </c>
      <c r="AD479" s="135" t="str">
        <f t="shared" si="111"/>
        <v>-</v>
      </c>
      <c r="AE479" s="136" t="str">
        <f t="shared" si="112"/>
        <v>-</v>
      </c>
      <c r="AF479" s="137" t="s">
        <v>4551</v>
      </c>
      <c r="AG479" s="140" t="str">
        <f t="shared" si="115"/>
        <v>-</v>
      </c>
      <c r="AH479" s="141" t="str">
        <f t="shared" si="116"/>
        <v>-</v>
      </c>
      <c r="AI479" s="211" t="s">
        <v>15</v>
      </c>
      <c r="AJ479" s="443" t="s">
        <v>4592</v>
      </c>
      <c r="AK479" s="478" t="str">
        <f t="shared" si="117"/>
        <v>-</v>
      </c>
      <c r="AL479" s="516" t="str">
        <f t="shared" si="118"/>
        <v>-</v>
      </c>
      <c r="AM479" s="432" t="str">
        <f>_xlfn.IFNA(VLOOKUP(O479,Dropdown!$B:$G,6,0),"-")</f>
        <v>PEZA</v>
      </c>
      <c r="AN479" s="433">
        <f>_xlfn.IFNA(VLOOKUP(O479,Dropdown!$B:$H,7,0),"-")</f>
        <v>0.12</v>
      </c>
      <c r="AO479" s="434" t="str">
        <f t="shared" si="119"/>
        <v>PHP</v>
      </c>
      <c r="AP479" s="435">
        <f t="shared" si="120"/>
        <v>53600</v>
      </c>
      <c r="AQ479" s="436">
        <f t="shared" si="121"/>
        <v>60032.000000000007</v>
      </c>
      <c r="AR479" s="247"/>
      <c r="AS479" s="465" t="s">
        <v>15</v>
      </c>
      <c r="AT479" s="247"/>
      <c r="AU479" s="454" t="str">
        <f t="shared" si="113"/>
        <v>-</v>
      </c>
    </row>
    <row r="480" spans="1:47" s="30" customFormat="1">
      <c r="A480" s="556">
        <v>477</v>
      </c>
      <c r="B480" s="557" t="s">
        <v>1010</v>
      </c>
      <c r="C480" s="558" t="str">
        <f t="shared" si="108"/>
        <v>2017</v>
      </c>
      <c r="D480" s="558" t="str">
        <f t="shared" si="122"/>
        <v>Oct</v>
      </c>
      <c r="E480" s="586">
        <v>43019</v>
      </c>
      <c r="F480" s="557">
        <v>103901</v>
      </c>
      <c r="G480" s="557">
        <v>35141</v>
      </c>
      <c r="H480" s="557">
        <v>76333</v>
      </c>
      <c r="I480" s="577" t="s">
        <v>15</v>
      </c>
      <c r="J480" s="577" t="s">
        <v>15</v>
      </c>
      <c r="K480" s="578" t="str">
        <f t="shared" si="114"/>
        <v>21-3498852-2 #7711</v>
      </c>
      <c r="L480" s="578" t="s">
        <v>15</v>
      </c>
      <c r="M480" s="578" t="s">
        <v>1048</v>
      </c>
      <c r="N480" s="579" t="s">
        <v>15</v>
      </c>
      <c r="O480" s="578" t="s">
        <v>38</v>
      </c>
      <c r="P480" s="557" t="s">
        <v>15</v>
      </c>
      <c r="Q480" s="557" t="s">
        <v>15</v>
      </c>
      <c r="R480" s="581" t="str">
        <f>IFERROR(VLOOKUP(CONCATENATE(D480,"'",C480),'Monthly Forex'!A:D,4,0),"-")</f>
        <v>-</v>
      </c>
      <c r="S480" s="564" t="s">
        <v>15</v>
      </c>
      <c r="T480" s="582">
        <v>235</v>
      </c>
      <c r="U480" s="583" t="s">
        <v>47</v>
      </c>
      <c r="V480" s="589" t="s">
        <v>49</v>
      </c>
      <c r="W480" s="592" t="s">
        <v>15</v>
      </c>
      <c r="X480" s="569" t="s">
        <v>15</v>
      </c>
      <c r="Y480" s="570" t="s">
        <v>15</v>
      </c>
      <c r="Z480" s="571" t="s">
        <v>15</v>
      </c>
      <c r="AA480" s="557" t="s">
        <v>1856</v>
      </c>
      <c r="AB480" s="139">
        <f t="shared" si="107"/>
        <v>43049</v>
      </c>
      <c r="AC480" s="134">
        <f t="shared" si="110"/>
        <v>43040</v>
      </c>
      <c r="AD480" s="135" t="str">
        <f t="shared" si="111"/>
        <v>-</v>
      </c>
      <c r="AE480" s="136" t="str">
        <f t="shared" si="112"/>
        <v>-</v>
      </c>
      <c r="AF480" s="137" t="s">
        <v>4551</v>
      </c>
      <c r="AG480" s="140" t="str">
        <f t="shared" si="115"/>
        <v>1</v>
      </c>
      <c r="AH480" s="141" t="str">
        <f t="shared" si="116"/>
        <v>-</v>
      </c>
      <c r="AI480" s="211" t="s">
        <v>15</v>
      </c>
      <c r="AJ480" s="443" t="s">
        <v>4592</v>
      </c>
      <c r="AK480" s="478" t="str">
        <f t="shared" si="117"/>
        <v>-</v>
      </c>
      <c r="AL480" s="516" t="str">
        <f t="shared" si="118"/>
        <v>-</v>
      </c>
      <c r="AM480" s="432" t="str">
        <f>_xlfn.IFNA(VLOOKUP(O480,Dropdown!$B:$G,6,0),"-")</f>
        <v>PEZA</v>
      </c>
      <c r="AN480" s="433">
        <f>_xlfn.IFNA(VLOOKUP(O480,Dropdown!$B:$H,7,0),"-")</f>
        <v>0.12</v>
      </c>
      <c r="AO480" s="434" t="str">
        <f t="shared" si="119"/>
        <v>USD</v>
      </c>
      <c r="AP480" s="435">
        <f t="shared" si="120"/>
        <v>235</v>
      </c>
      <c r="AQ480" s="436">
        <f t="shared" si="121"/>
        <v>263.20000000000005</v>
      </c>
      <c r="AR480" s="247"/>
      <c r="AS480" s="465" t="s">
        <v>15</v>
      </c>
      <c r="AT480" s="247"/>
      <c r="AU480" s="454" t="str">
        <f t="shared" si="113"/>
        <v>-</v>
      </c>
    </row>
    <row r="481" spans="1:47" s="30" customFormat="1">
      <c r="A481" s="556">
        <v>478</v>
      </c>
      <c r="B481" s="557" t="s">
        <v>1011</v>
      </c>
      <c r="C481" s="558" t="str">
        <f t="shared" si="108"/>
        <v>2017</v>
      </c>
      <c r="D481" s="558" t="str">
        <f t="shared" si="122"/>
        <v>Oct</v>
      </c>
      <c r="E481" s="586">
        <v>43019</v>
      </c>
      <c r="F481" s="557">
        <v>103902</v>
      </c>
      <c r="G481" s="557">
        <v>35142</v>
      </c>
      <c r="H481" s="557">
        <v>76348</v>
      </c>
      <c r="I481" s="577" t="s">
        <v>15</v>
      </c>
      <c r="J481" s="577" t="s">
        <v>15</v>
      </c>
      <c r="K481" s="578" t="str">
        <f t="shared" si="114"/>
        <v xml:space="preserve">SZAA MARKING PUNCH </v>
      </c>
      <c r="L481" s="578" t="s">
        <v>15</v>
      </c>
      <c r="M481" s="578" t="s">
        <v>1049</v>
      </c>
      <c r="N481" s="579" t="s">
        <v>15</v>
      </c>
      <c r="O481" s="578" t="s">
        <v>31</v>
      </c>
      <c r="P481" s="557" t="s">
        <v>15</v>
      </c>
      <c r="Q481" s="557" t="s">
        <v>15</v>
      </c>
      <c r="R481" s="581" t="str">
        <f>IFERROR(VLOOKUP(CONCATENATE(D481,"'",C481),'Monthly Forex'!A:D,4,0),"-")</f>
        <v>-</v>
      </c>
      <c r="S481" s="587">
        <v>25000</v>
      </c>
      <c r="T481" s="582" t="s">
        <v>15</v>
      </c>
      <c r="U481" s="583" t="s">
        <v>47</v>
      </c>
      <c r="V481" s="589" t="s">
        <v>49</v>
      </c>
      <c r="W481" s="592" t="s">
        <v>15</v>
      </c>
      <c r="X481" s="569" t="s">
        <v>15</v>
      </c>
      <c r="Y481" s="570" t="s">
        <v>15</v>
      </c>
      <c r="Z481" s="571" t="s">
        <v>15</v>
      </c>
      <c r="AA481" s="557" t="s">
        <v>1856</v>
      </c>
      <c r="AB481" s="139">
        <f t="shared" si="107"/>
        <v>43049</v>
      </c>
      <c r="AC481" s="134">
        <f t="shared" si="110"/>
        <v>43040</v>
      </c>
      <c r="AD481" s="135" t="str">
        <f t="shared" si="111"/>
        <v>-</v>
      </c>
      <c r="AE481" s="136" t="str">
        <f t="shared" si="112"/>
        <v>-</v>
      </c>
      <c r="AF481" s="137" t="s">
        <v>4551</v>
      </c>
      <c r="AG481" s="140" t="str">
        <f t="shared" si="115"/>
        <v>1</v>
      </c>
      <c r="AH481" s="141" t="str">
        <f t="shared" si="116"/>
        <v>-</v>
      </c>
      <c r="AI481" s="211" t="s">
        <v>15</v>
      </c>
      <c r="AJ481" s="443" t="s">
        <v>4592</v>
      </c>
      <c r="AK481" s="478" t="str">
        <f t="shared" si="117"/>
        <v>-</v>
      </c>
      <c r="AL481" s="516" t="str">
        <f t="shared" si="118"/>
        <v>-</v>
      </c>
      <c r="AM481" s="432" t="str">
        <f>_xlfn.IFNA(VLOOKUP(O481,Dropdown!$B:$G,6,0),"-")</f>
        <v>PEZA</v>
      </c>
      <c r="AN481" s="433">
        <f>_xlfn.IFNA(VLOOKUP(O481,Dropdown!$B:$H,7,0),"-")</f>
        <v>0.12</v>
      </c>
      <c r="AO481" s="434" t="str">
        <f t="shared" si="119"/>
        <v>PHP</v>
      </c>
      <c r="AP481" s="435">
        <f t="shared" si="120"/>
        <v>25000</v>
      </c>
      <c r="AQ481" s="436">
        <f t="shared" si="121"/>
        <v>28000.000000000004</v>
      </c>
      <c r="AR481" s="247"/>
      <c r="AS481" s="465" t="s">
        <v>15</v>
      </c>
      <c r="AT481" s="247"/>
      <c r="AU481" s="454" t="str">
        <f t="shared" si="113"/>
        <v>-</v>
      </c>
    </row>
    <row r="482" spans="1:47" s="30" customFormat="1">
      <c r="A482" s="556">
        <v>479</v>
      </c>
      <c r="B482" s="557" t="s">
        <v>1012</v>
      </c>
      <c r="C482" s="558" t="str">
        <f t="shared" si="108"/>
        <v>2017</v>
      </c>
      <c r="D482" s="558" t="str">
        <f t="shared" si="122"/>
        <v>Oct</v>
      </c>
      <c r="E482" s="586">
        <v>43019</v>
      </c>
      <c r="F482" s="557">
        <v>103903</v>
      </c>
      <c r="G482" s="557">
        <v>35143</v>
      </c>
      <c r="H482" s="557">
        <v>76357</v>
      </c>
      <c r="I482" s="577" t="s">
        <v>15</v>
      </c>
      <c r="J482" s="577" t="s">
        <v>15</v>
      </c>
      <c r="K482" s="578" t="str">
        <f t="shared" si="114"/>
        <v>#1123 MARKING PUNCH-4</v>
      </c>
      <c r="L482" s="578" t="s">
        <v>15</v>
      </c>
      <c r="M482" s="578" t="s">
        <v>1050</v>
      </c>
      <c r="N482" s="579" t="s">
        <v>15</v>
      </c>
      <c r="O482" s="578" t="s">
        <v>31</v>
      </c>
      <c r="P482" s="557" t="s">
        <v>15</v>
      </c>
      <c r="Q482" s="557" t="s">
        <v>15</v>
      </c>
      <c r="R482" s="581" t="str">
        <f>IFERROR(VLOOKUP(CONCATENATE(D482,"'",C482),'Monthly Forex'!A:D,4,0),"-")</f>
        <v>-</v>
      </c>
      <c r="S482" s="587">
        <v>12500</v>
      </c>
      <c r="T482" s="582" t="s">
        <v>15</v>
      </c>
      <c r="U482" s="583" t="s">
        <v>47</v>
      </c>
      <c r="V482" s="589" t="s">
        <v>49</v>
      </c>
      <c r="W482" s="592" t="s">
        <v>15</v>
      </c>
      <c r="X482" s="569" t="s">
        <v>15</v>
      </c>
      <c r="Y482" s="570" t="s">
        <v>15</v>
      </c>
      <c r="Z482" s="571" t="s">
        <v>15</v>
      </c>
      <c r="AA482" s="557" t="s">
        <v>1856</v>
      </c>
      <c r="AB482" s="139">
        <f t="shared" si="107"/>
        <v>43049</v>
      </c>
      <c r="AC482" s="134">
        <f t="shared" si="110"/>
        <v>43040</v>
      </c>
      <c r="AD482" s="135" t="str">
        <f t="shared" si="111"/>
        <v>-</v>
      </c>
      <c r="AE482" s="136" t="str">
        <f t="shared" si="112"/>
        <v>-</v>
      </c>
      <c r="AF482" s="137" t="s">
        <v>4551</v>
      </c>
      <c r="AG482" s="140" t="str">
        <f t="shared" si="115"/>
        <v>1</v>
      </c>
      <c r="AH482" s="141" t="str">
        <f t="shared" si="116"/>
        <v>-</v>
      </c>
      <c r="AI482" s="211" t="s">
        <v>15</v>
      </c>
      <c r="AJ482" s="443" t="s">
        <v>4592</v>
      </c>
      <c r="AK482" s="478" t="str">
        <f t="shared" si="117"/>
        <v>-</v>
      </c>
      <c r="AL482" s="516" t="str">
        <f t="shared" si="118"/>
        <v>-</v>
      </c>
      <c r="AM482" s="432" t="str">
        <f>_xlfn.IFNA(VLOOKUP(O482,Dropdown!$B:$G,6,0),"-")</f>
        <v>PEZA</v>
      </c>
      <c r="AN482" s="433">
        <f>_xlfn.IFNA(VLOOKUP(O482,Dropdown!$B:$H,7,0),"-")</f>
        <v>0.12</v>
      </c>
      <c r="AO482" s="434" t="str">
        <f t="shared" si="119"/>
        <v>PHP</v>
      </c>
      <c r="AP482" s="435">
        <f t="shared" si="120"/>
        <v>12500</v>
      </c>
      <c r="AQ482" s="436">
        <f t="shared" si="121"/>
        <v>14000.000000000002</v>
      </c>
      <c r="AR482" s="247"/>
      <c r="AS482" s="465" t="s">
        <v>15</v>
      </c>
      <c r="AT482" s="247"/>
      <c r="AU482" s="454" t="str">
        <f t="shared" si="113"/>
        <v>-</v>
      </c>
    </row>
    <row r="483" spans="1:47" s="30" customFormat="1">
      <c r="A483" s="556">
        <v>480</v>
      </c>
      <c r="B483" s="557" t="s">
        <v>1013</v>
      </c>
      <c r="C483" s="558" t="str">
        <f t="shared" si="108"/>
        <v>2017</v>
      </c>
      <c r="D483" s="558" t="str">
        <f t="shared" si="122"/>
        <v>Oct</v>
      </c>
      <c r="E483" s="586">
        <v>43019</v>
      </c>
      <c r="F483" s="557">
        <v>103904</v>
      </c>
      <c r="G483" s="557" t="s">
        <v>1030</v>
      </c>
      <c r="H483" s="557">
        <v>76393</v>
      </c>
      <c r="I483" s="577" t="s">
        <v>15</v>
      </c>
      <c r="J483" s="577" t="s">
        <v>15</v>
      </c>
      <c r="K483" s="578" t="str">
        <f t="shared" si="114"/>
        <v xml:space="preserve">1831020-TJB-A110BLANKING </v>
      </c>
      <c r="L483" s="578" t="s">
        <v>15</v>
      </c>
      <c r="M483" s="578" t="s">
        <v>1051</v>
      </c>
      <c r="N483" s="579" t="s">
        <v>15</v>
      </c>
      <c r="O483" s="578" t="s">
        <v>31</v>
      </c>
      <c r="P483" s="557" t="s">
        <v>15</v>
      </c>
      <c r="Q483" s="557" t="s">
        <v>15</v>
      </c>
      <c r="R483" s="581" t="str">
        <f>IFERROR(VLOOKUP(CONCATENATE(D483,"'",C483),'Monthly Forex'!A:D,4,0),"-")</f>
        <v>-</v>
      </c>
      <c r="S483" s="587">
        <v>22750</v>
      </c>
      <c r="T483" s="582" t="s">
        <v>15</v>
      </c>
      <c r="U483" s="583" t="s">
        <v>47</v>
      </c>
      <c r="V483" s="589" t="s">
        <v>49</v>
      </c>
      <c r="W483" s="592" t="s">
        <v>15</v>
      </c>
      <c r="X483" s="569" t="s">
        <v>2769</v>
      </c>
      <c r="Y483" s="570" t="s">
        <v>15</v>
      </c>
      <c r="Z483" s="571" t="s">
        <v>15</v>
      </c>
      <c r="AA483" s="557" t="s">
        <v>1856</v>
      </c>
      <c r="AB483" s="139">
        <f t="shared" si="107"/>
        <v>43049</v>
      </c>
      <c r="AC483" s="134">
        <f t="shared" si="110"/>
        <v>43040</v>
      </c>
      <c r="AD483" s="135" t="str">
        <f t="shared" si="111"/>
        <v>-</v>
      </c>
      <c r="AE483" s="136" t="str">
        <f t="shared" si="112"/>
        <v>-</v>
      </c>
      <c r="AF483" s="137" t="s">
        <v>4551</v>
      </c>
      <c r="AG483" s="140" t="str">
        <f t="shared" si="115"/>
        <v>1</v>
      </c>
      <c r="AH483" s="141" t="str">
        <f t="shared" si="116"/>
        <v>-</v>
      </c>
      <c r="AI483" s="211" t="s">
        <v>15</v>
      </c>
      <c r="AJ483" s="443" t="s">
        <v>4592</v>
      </c>
      <c r="AK483" s="478" t="str">
        <f t="shared" si="117"/>
        <v>-</v>
      </c>
      <c r="AL483" s="516" t="str">
        <f t="shared" si="118"/>
        <v>-</v>
      </c>
      <c r="AM483" s="432" t="str">
        <f>_xlfn.IFNA(VLOOKUP(O483,Dropdown!$B:$G,6,0),"-")</f>
        <v>PEZA</v>
      </c>
      <c r="AN483" s="433">
        <f>_xlfn.IFNA(VLOOKUP(O483,Dropdown!$B:$H,7,0),"-")</f>
        <v>0.12</v>
      </c>
      <c r="AO483" s="434" t="str">
        <f t="shared" si="119"/>
        <v>PHP</v>
      </c>
      <c r="AP483" s="435">
        <f t="shared" si="120"/>
        <v>22750</v>
      </c>
      <c r="AQ483" s="436">
        <f t="shared" si="121"/>
        <v>25480.000000000004</v>
      </c>
      <c r="AR483" s="247"/>
      <c r="AS483" s="465" t="s">
        <v>15</v>
      </c>
      <c r="AT483" s="247"/>
      <c r="AU483" s="454" t="str">
        <f t="shared" si="113"/>
        <v>-</v>
      </c>
    </row>
    <row r="484" spans="1:47" s="30" customFormat="1">
      <c r="A484" s="556">
        <v>481</v>
      </c>
      <c r="B484" s="557" t="s">
        <v>1013</v>
      </c>
      <c r="C484" s="558" t="str">
        <f t="shared" si="108"/>
        <v>2017</v>
      </c>
      <c r="D484" s="558" t="str">
        <f t="shared" si="122"/>
        <v>Oct</v>
      </c>
      <c r="E484" s="586">
        <v>43019</v>
      </c>
      <c r="F484" s="557">
        <v>103905</v>
      </c>
      <c r="G484" s="557" t="s">
        <v>1031</v>
      </c>
      <c r="H484" s="557">
        <v>76397</v>
      </c>
      <c r="I484" s="577" t="s">
        <v>15</v>
      </c>
      <c r="J484" s="577" t="s">
        <v>15</v>
      </c>
      <c r="K484" s="578" t="str">
        <f t="shared" si="114"/>
        <v xml:space="preserve">1831020-TJB-A110BLANKING </v>
      </c>
      <c r="L484" s="578" t="s">
        <v>15</v>
      </c>
      <c r="M484" s="578" t="s">
        <v>1051</v>
      </c>
      <c r="N484" s="579" t="s">
        <v>15</v>
      </c>
      <c r="O484" s="578" t="s">
        <v>31</v>
      </c>
      <c r="P484" s="557" t="s">
        <v>15</v>
      </c>
      <c r="Q484" s="557" t="s">
        <v>15</v>
      </c>
      <c r="R484" s="581" t="str">
        <f>IFERROR(VLOOKUP(CONCATENATE(D484,"'",C484),'Monthly Forex'!A:D,4,0),"-")</f>
        <v>-</v>
      </c>
      <c r="S484" s="587">
        <v>18200</v>
      </c>
      <c r="T484" s="582" t="s">
        <v>15</v>
      </c>
      <c r="U484" s="583" t="s">
        <v>47</v>
      </c>
      <c r="V484" s="589" t="s">
        <v>49</v>
      </c>
      <c r="W484" s="592" t="s">
        <v>15</v>
      </c>
      <c r="X484" s="569" t="s">
        <v>2769</v>
      </c>
      <c r="Y484" s="570" t="s">
        <v>15</v>
      </c>
      <c r="Z484" s="571" t="s">
        <v>15</v>
      </c>
      <c r="AA484" s="557" t="s">
        <v>1856</v>
      </c>
      <c r="AB484" s="139">
        <f t="shared" si="107"/>
        <v>43049</v>
      </c>
      <c r="AC484" s="134">
        <f t="shared" si="110"/>
        <v>43040</v>
      </c>
      <c r="AD484" s="135" t="str">
        <f t="shared" si="111"/>
        <v>-</v>
      </c>
      <c r="AE484" s="136" t="str">
        <f t="shared" si="112"/>
        <v>-</v>
      </c>
      <c r="AF484" s="137" t="s">
        <v>4551</v>
      </c>
      <c r="AG484" s="140" t="str">
        <f t="shared" si="115"/>
        <v>1</v>
      </c>
      <c r="AH484" s="141" t="str">
        <f t="shared" si="116"/>
        <v>-</v>
      </c>
      <c r="AI484" s="211" t="s">
        <v>15</v>
      </c>
      <c r="AJ484" s="443" t="s">
        <v>4592</v>
      </c>
      <c r="AK484" s="478" t="str">
        <f t="shared" si="117"/>
        <v>-</v>
      </c>
      <c r="AL484" s="516" t="str">
        <f t="shared" si="118"/>
        <v>-</v>
      </c>
      <c r="AM484" s="432" t="str">
        <f>_xlfn.IFNA(VLOOKUP(O484,Dropdown!$B:$G,6,0),"-")</f>
        <v>PEZA</v>
      </c>
      <c r="AN484" s="433">
        <f>_xlfn.IFNA(VLOOKUP(O484,Dropdown!$B:$H,7,0),"-")</f>
        <v>0.12</v>
      </c>
      <c r="AO484" s="434" t="str">
        <f t="shared" si="119"/>
        <v>PHP</v>
      </c>
      <c r="AP484" s="435">
        <f t="shared" si="120"/>
        <v>18200</v>
      </c>
      <c r="AQ484" s="436">
        <f t="shared" si="121"/>
        <v>20384.000000000004</v>
      </c>
      <c r="AR484" s="247"/>
      <c r="AS484" s="465" t="s">
        <v>15</v>
      </c>
      <c r="AT484" s="247"/>
      <c r="AU484" s="454" t="str">
        <f t="shared" si="113"/>
        <v>-</v>
      </c>
    </row>
    <row r="485" spans="1:47" s="30" customFormat="1">
      <c r="A485" s="556">
        <v>482</v>
      </c>
      <c r="B485" s="557" t="s">
        <v>1013</v>
      </c>
      <c r="C485" s="558" t="str">
        <f t="shared" si="108"/>
        <v>2017</v>
      </c>
      <c r="D485" s="558" t="str">
        <f t="shared" si="122"/>
        <v>Oct</v>
      </c>
      <c r="E485" s="586">
        <v>43019</v>
      </c>
      <c r="F485" s="557">
        <v>103906</v>
      </c>
      <c r="G485" s="557" t="s">
        <v>1032</v>
      </c>
      <c r="H485" s="557">
        <v>76355</v>
      </c>
      <c r="I485" s="577" t="s">
        <v>15</v>
      </c>
      <c r="J485" s="577" t="s">
        <v>15</v>
      </c>
      <c r="K485" s="578" t="str">
        <f t="shared" si="114"/>
        <v xml:space="preserve">1831020-TJB-A110BLANKING </v>
      </c>
      <c r="L485" s="578" t="s">
        <v>15</v>
      </c>
      <c r="M485" s="578" t="s">
        <v>1051</v>
      </c>
      <c r="N485" s="579" t="s">
        <v>15</v>
      </c>
      <c r="O485" s="578" t="s">
        <v>31</v>
      </c>
      <c r="P485" s="557" t="s">
        <v>15</v>
      </c>
      <c r="Q485" s="557" t="s">
        <v>15</v>
      </c>
      <c r="R485" s="581" t="str">
        <f>IFERROR(VLOOKUP(CONCATENATE(D485,"'",C485),'Monthly Forex'!A:D,4,0),"-")</f>
        <v>-</v>
      </c>
      <c r="S485" s="587">
        <v>4550</v>
      </c>
      <c r="T485" s="582" t="s">
        <v>15</v>
      </c>
      <c r="U485" s="583" t="s">
        <v>47</v>
      </c>
      <c r="V485" s="589" t="s">
        <v>49</v>
      </c>
      <c r="W485" s="592" t="s">
        <v>15</v>
      </c>
      <c r="X485" s="569" t="s">
        <v>2769</v>
      </c>
      <c r="Y485" s="570" t="s">
        <v>15</v>
      </c>
      <c r="Z485" s="571" t="s">
        <v>15</v>
      </c>
      <c r="AA485" s="557" t="s">
        <v>1856</v>
      </c>
      <c r="AB485" s="139">
        <f t="shared" si="107"/>
        <v>43049</v>
      </c>
      <c r="AC485" s="134">
        <f t="shared" si="110"/>
        <v>43040</v>
      </c>
      <c r="AD485" s="135" t="str">
        <f t="shared" si="111"/>
        <v>-</v>
      </c>
      <c r="AE485" s="136" t="str">
        <f t="shared" si="112"/>
        <v>-</v>
      </c>
      <c r="AF485" s="137" t="s">
        <v>4551</v>
      </c>
      <c r="AG485" s="140" t="str">
        <f t="shared" si="115"/>
        <v>1</v>
      </c>
      <c r="AH485" s="141" t="str">
        <f t="shared" si="116"/>
        <v>-</v>
      </c>
      <c r="AI485" s="211" t="s">
        <v>15</v>
      </c>
      <c r="AJ485" s="443" t="s">
        <v>4592</v>
      </c>
      <c r="AK485" s="478" t="str">
        <f t="shared" si="117"/>
        <v>-</v>
      </c>
      <c r="AL485" s="516" t="str">
        <f t="shared" si="118"/>
        <v>-</v>
      </c>
      <c r="AM485" s="432" t="str">
        <f>_xlfn.IFNA(VLOOKUP(O485,Dropdown!$B:$G,6,0),"-")</f>
        <v>PEZA</v>
      </c>
      <c r="AN485" s="433">
        <f>_xlfn.IFNA(VLOOKUP(O485,Dropdown!$B:$H,7,0),"-")</f>
        <v>0.12</v>
      </c>
      <c r="AO485" s="434" t="str">
        <f t="shared" si="119"/>
        <v>PHP</v>
      </c>
      <c r="AP485" s="435">
        <f t="shared" si="120"/>
        <v>4550</v>
      </c>
      <c r="AQ485" s="436">
        <f t="shared" si="121"/>
        <v>5096.0000000000009</v>
      </c>
      <c r="AR485" s="247"/>
      <c r="AS485" s="465" t="s">
        <v>15</v>
      </c>
      <c r="AT485" s="247"/>
      <c r="AU485" s="454" t="str">
        <f t="shared" si="113"/>
        <v>-</v>
      </c>
    </row>
    <row r="486" spans="1:47" s="30" customFormat="1">
      <c r="A486" s="556">
        <v>483</v>
      </c>
      <c r="B486" s="557" t="s">
        <v>1014</v>
      </c>
      <c r="C486" s="558" t="str">
        <f t="shared" si="108"/>
        <v>2017</v>
      </c>
      <c r="D486" s="558" t="str">
        <f t="shared" si="122"/>
        <v>Oct</v>
      </c>
      <c r="E486" s="586">
        <v>43020</v>
      </c>
      <c r="F486" s="557">
        <v>103907</v>
      </c>
      <c r="G486" s="557">
        <v>35145</v>
      </c>
      <c r="H486" s="557">
        <v>76385</v>
      </c>
      <c r="I486" s="577" t="s">
        <v>15</v>
      </c>
      <c r="J486" s="577" t="s">
        <v>15</v>
      </c>
      <c r="K486" s="578" t="str">
        <f t="shared" si="114"/>
        <v xml:space="preserve">21-3498851-2 #8815 </v>
      </c>
      <c r="L486" s="578" t="s">
        <v>15</v>
      </c>
      <c r="M486" s="578" t="s">
        <v>1052</v>
      </c>
      <c r="N486" s="579" t="s">
        <v>15</v>
      </c>
      <c r="O486" s="578" t="s">
        <v>38</v>
      </c>
      <c r="P486" s="557" t="s">
        <v>15</v>
      </c>
      <c r="Q486" s="557" t="s">
        <v>15</v>
      </c>
      <c r="R486" s="581" t="str">
        <f>IFERROR(VLOOKUP(CONCATENATE(D486,"'",C486),'Monthly Forex'!A:D,4,0),"-")</f>
        <v>-</v>
      </c>
      <c r="S486" s="564" t="s">
        <v>15</v>
      </c>
      <c r="T486" s="582">
        <v>510</v>
      </c>
      <c r="U486" s="583" t="s">
        <v>47</v>
      </c>
      <c r="V486" s="589" t="s">
        <v>49</v>
      </c>
      <c r="W486" s="592" t="s">
        <v>15</v>
      </c>
      <c r="X486" s="569" t="s">
        <v>15</v>
      </c>
      <c r="Y486" s="570" t="s">
        <v>15</v>
      </c>
      <c r="Z486" s="571" t="s">
        <v>15</v>
      </c>
      <c r="AA486" s="557" t="s">
        <v>1856</v>
      </c>
      <c r="AB486" s="139">
        <f t="shared" si="107"/>
        <v>43050</v>
      </c>
      <c r="AC486" s="134">
        <f t="shared" si="110"/>
        <v>43040</v>
      </c>
      <c r="AD486" s="135" t="str">
        <f t="shared" si="111"/>
        <v>-</v>
      </c>
      <c r="AE486" s="136" t="str">
        <f t="shared" si="112"/>
        <v>-</v>
      </c>
      <c r="AF486" s="137" t="s">
        <v>4551</v>
      </c>
      <c r="AG486" s="140" t="str">
        <f t="shared" si="115"/>
        <v>1</v>
      </c>
      <c r="AH486" s="141" t="str">
        <f t="shared" si="116"/>
        <v>-</v>
      </c>
      <c r="AI486" s="211" t="s">
        <v>15</v>
      </c>
      <c r="AJ486" s="443" t="s">
        <v>4592</v>
      </c>
      <c r="AK486" s="478" t="str">
        <f t="shared" si="117"/>
        <v>-</v>
      </c>
      <c r="AL486" s="516" t="str">
        <f t="shared" si="118"/>
        <v>-</v>
      </c>
      <c r="AM486" s="432" t="str">
        <f>_xlfn.IFNA(VLOOKUP(O486,Dropdown!$B:$G,6,0),"-")</f>
        <v>PEZA</v>
      </c>
      <c r="AN486" s="433">
        <f>_xlfn.IFNA(VLOOKUP(O486,Dropdown!$B:$H,7,0),"-")</f>
        <v>0.12</v>
      </c>
      <c r="AO486" s="434" t="str">
        <f t="shared" si="119"/>
        <v>USD</v>
      </c>
      <c r="AP486" s="435">
        <f t="shared" si="120"/>
        <v>510</v>
      </c>
      <c r="AQ486" s="436">
        <f t="shared" si="121"/>
        <v>571.20000000000005</v>
      </c>
      <c r="AR486" s="247"/>
      <c r="AS486" s="465" t="s">
        <v>15</v>
      </c>
      <c r="AT486" s="247"/>
      <c r="AU486" s="454" t="str">
        <f t="shared" si="113"/>
        <v>-</v>
      </c>
    </row>
    <row r="487" spans="1:47" s="30" customFormat="1">
      <c r="A487" s="556">
        <v>484</v>
      </c>
      <c r="B487" s="557" t="s">
        <v>1015</v>
      </c>
      <c r="C487" s="558" t="str">
        <f t="shared" si="108"/>
        <v>2017</v>
      </c>
      <c r="D487" s="558" t="str">
        <f t="shared" si="122"/>
        <v>Oct</v>
      </c>
      <c r="E487" s="586">
        <v>43020</v>
      </c>
      <c r="F487" s="557">
        <v>103907</v>
      </c>
      <c r="G487" s="557">
        <v>35145</v>
      </c>
      <c r="H487" s="557">
        <v>76385</v>
      </c>
      <c r="I487" s="577" t="s">
        <v>15</v>
      </c>
      <c r="J487" s="577" t="s">
        <v>15</v>
      </c>
      <c r="K487" s="578" t="str">
        <f t="shared" si="114"/>
        <v xml:space="preserve">21-3498852-2  #8815 </v>
      </c>
      <c r="L487" s="578" t="s">
        <v>15</v>
      </c>
      <c r="M487" s="578" t="s">
        <v>1053</v>
      </c>
      <c r="N487" s="579" t="s">
        <v>15</v>
      </c>
      <c r="O487" s="578" t="s">
        <v>38</v>
      </c>
      <c r="P487" s="557" t="s">
        <v>15</v>
      </c>
      <c r="Q487" s="557" t="s">
        <v>15</v>
      </c>
      <c r="R487" s="581" t="str">
        <f>IFERROR(VLOOKUP(CONCATENATE(D487,"'",C487),'Monthly Forex'!A:D,4,0),"-")</f>
        <v>-</v>
      </c>
      <c r="S487" s="564" t="s">
        <v>15</v>
      </c>
      <c r="T487" s="582">
        <v>510</v>
      </c>
      <c r="U487" s="583" t="s">
        <v>47</v>
      </c>
      <c r="V487" s="589" t="s">
        <v>49</v>
      </c>
      <c r="W487" s="592" t="s">
        <v>15</v>
      </c>
      <c r="X487" s="569" t="s">
        <v>15</v>
      </c>
      <c r="Y487" s="570" t="s">
        <v>15</v>
      </c>
      <c r="Z487" s="571" t="s">
        <v>15</v>
      </c>
      <c r="AA487" s="557" t="s">
        <v>1856</v>
      </c>
      <c r="AB487" s="139">
        <f t="shared" si="107"/>
        <v>43050</v>
      </c>
      <c r="AC487" s="134">
        <f t="shared" si="110"/>
        <v>43040</v>
      </c>
      <c r="AD487" s="135" t="str">
        <f t="shared" si="111"/>
        <v>-</v>
      </c>
      <c r="AE487" s="136" t="str">
        <f t="shared" si="112"/>
        <v>-</v>
      </c>
      <c r="AF487" s="137" t="s">
        <v>4551</v>
      </c>
      <c r="AG487" s="140" t="str">
        <f t="shared" si="115"/>
        <v>-</v>
      </c>
      <c r="AH487" s="141" t="str">
        <f t="shared" si="116"/>
        <v>-</v>
      </c>
      <c r="AI487" s="211" t="s">
        <v>15</v>
      </c>
      <c r="AJ487" s="443" t="s">
        <v>4592</v>
      </c>
      <c r="AK487" s="478" t="str">
        <f t="shared" si="117"/>
        <v>-</v>
      </c>
      <c r="AL487" s="516" t="str">
        <f t="shared" si="118"/>
        <v>-</v>
      </c>
      <c r="AM487" s="432" t="str">
        <f>_xlfn.IFNA(VLOOKUP(O487,Dropdown!$B:$G,6,0),"-")</f>
        <v>PEZA</v>
      </c>
      <c r="AN487" s="433">
        <f>_xlfn.IFNA(VLOOKUP(O487,Dropdown!$B:$H,7,0),"-")</f>
        <v>0.12</v>
      </c>
      <c r="AO487" s="434" t="str">
        <f t="shared" si="119"/>
        <v>USD</v>
      </c>
      <c r="AP487" s="435">
        <f t="shared" si="120"/>
        <v>510</v>
      </c>
      <c r="AQ487" s="436">
        <f t="shared" si="121"/>
        <v>571.20000000000005</v>
      </c>
      <c r="AR487" s="247"/>
      <c r="AS487" s="465" t="s">
        <v>15</v>
      </c>
      <c r="AT487" s="247"/>
      <c r="AU487" s="454" t="str">
        <f t="shared" si="113"/>
        <v>-</v>
      </c>
    </row>
    <row r="488" spans="1:47" s="30" customFormat="1">
      <c r="A488" s="556">
        <v>485</v>
      </c>
      <c r="B488" s="557" t="s">
        <v>1016</v>
      </c>
      <c r="C488" s="558" t="str">
        <f t="shared" si="108"/>
        <v>2017</v>
      </c>
      <c r="D488" s="558" t="str">
        <f t="shared" si="122"/>
        <v>Oct</v>
      </c>
      <c r="E488" s="586">
        <v>43026</v>
      </c>
      <c r="F488" s="557">
        <v>103909</v>
      </c>
      <c r="G488" s="557" t="s">
        <v>1033</v>
      </c>
      <c r="H488" s="557">
        <v>76537</v>
      </c>
      <c r="I488" s="577" t="s">
        <v>15</v>
      </c>
      <c r="J488" s="577" t="s">
        <v>15</v>
      </c>
      <c r="K488" s="578" t="str">
        <f t="shared" si="114"/>
        <v>3.0 X P6 8L 42H LOWER</v>
      </c>
      <c r="L488" s="578" t="s">
        <v>15</v>
      </c>
      <c r="M488" s="578" t="s">
        <v>1054</v>
      </c>
      <c r="N488" s="579" t="s">
        <v>15</v>
      </c>
      <c r="O488" s="578" t="s">
        <v>39</v>
      </c>
      <c r="P488" s="557" t="s">
        <v>15</v>
      </c>
      <c r="Q488" s="557" t="s">
        <v>15</v>
      </c>
      <c r="R488" s="581" t="str">
        <f>IFERROR(VLOOKUP(CONCATENATE(D488,"'",C488),'Monthly Forex'!A:D,4,0),"-")</f>
        <v>-</v>
      </c>
      <c r="S488" s="564" t="s">
        <v>15</v>
      </c>
      <c r="T488" s="582">
        <v>1662.5</v>
      </c>
      <c r="U488" s="583" t="s">
        <v>47</v>
      </c>
      <c r="V488" s="589" t="s">
        <v>49</v>
      </c>
      <c r="W488" s="592" t="s">
        <v>15</v>
      </c>
      <c r="X488" s="569" t="s">
        <v>4599</v>
      </c>
      <c r="Y488" s="570" t="s">
        <v>15</v>
      </c>
      <c r="Z488" s="571" t="s">
        <v>15</v>
      </c>
      <c r="AA488" s="557" t="s">
        <v>1856</v>
      </c>
      <c r="AB488" s="139">
        <f t="shared" si="107"/>
        <v>43056</v>
      </c>
      <c r="AC488" s="134">
        <f t="shared" si="110"/>
        <v>43040</v>
      </c>
      <c r="AD488" s="135" t="str">
        <f t="shared" si="111"/>
        <v>-</v>
      </c>
      <c r="AE488" s="136" t="str">
        <f t="shared" si="112"/>
        <v>-</v>
      </c>
      <c r="AF488" s="137" t="s">
        <v>4551</v>
      </c>
      <c r="AG488" s="140" t="str">
        <f t="shared" si="115"/>
        <v>1</v>
      </c>
      <c r="AH488" s="141" t="str">
        <f t="shared" si="116"/>
        <v>-</v>
      </c>
      <c r="AI488" s="211" t="s">
        <v>15</v>
      </c>
      <c r="AJ488" s="443" t="s">
        <v>4592</v>
      </c>
      <c r="AK488" s="478" t="str">
        <f t="shared" si="117"/>
        <v>-</v>
      </c>
      <c r="AL488" s="516" t="str">
        <f t="shared" si="118"/>
        <v>-</v>
      </c>
      <c r="AM488" s="432" t="str">
        <f>_xlfn.IFNA(VLOOKUP(O488,Dropdown!$B:$G,6,0),"-")</f>
        <v>PEZA</v>
      </c>
      <c r="AN488" s="433">
        <f>_xlfn.IFNA(VLOOKUP(O488,Dropdown!$B:$H,7,0),"-")</f>
        <v>0.12</v>
      </c>
      <c r="AO488" s="434" t="str">
        <f t="shared" si="119"/>
        <v>USD</v>
      </c>
      <c r="AP488" s="435">
        <f t="shared" si="120"/>
        <v>1662.5</v>
      </c>
      <c r="AQ488" s="436">
        <f t="shared" si="121"/>
        <v>1862.0000000000002</v>
      </c>
      <c r="AR488" s="247"/>
      <c r="AS488" s="465" t="s">
        <v>15</v>
      </c>
      <c r="AT488" s="247"/>
      <c r="AU488" s="454" t="str">
        <f t="shared" si="113"/>
        <v>-</v>
      </c>
    </row>
    <row r="489" spans="1:47" s="30" customFormat="1">
      <c r="A489" s="556">
        <v>486</v>
      </c>
      <c r="B489" s="557" t="s">
        <v>1017</v>
      </c>
      <c r="C489" s="558" t="str">
        <f t="shared" si="108"/>
        <v>2017</v>
      </c>
      <c r="D489" s="558" t="str">
        <f t="shared" si="122"/>
        <v>Oct</v>
      </c>
      <c r="E489" s="586">
        <v>43028</v>
      </c>
      <c r="F489" s="557">
        <v>103910</v>
      </c>
      <c r="G489" s="557">
        <v>35147</v>
      </c>
      <c r="H489" s="557">
        <v>76620</v>
      </c>
      <c r="I489" s="577" t="s">
        <v>15</v>
      </c>
      <c r="J489" s="577" t="s">
        <v>15</v>
      </c>
      <c r="K489" s="578" t="str">
        <f t="shared" si="114"/>
        <v>18310-TLA #2504 CURL-NEW</v>
      </c>
      <c r="L489" s="578" t="s">
        <v>15</v>
      </c>
      <c r="M489" s="578" t="s">
        <v>1055</v>
      </c>
      <c r="N489" s="579" t="s">
        <v>15</v>
      </c>
      <c r="O489" s="578" t="s">
        <v>31</v>
      </c>
      <c r="P489" s="557" t="s">
        <v>15</v>
      </c>
      <c r="Q489" s="557" t="s">
        <v>15</v>
      </c>
      <c r="R489" s="581" t="str">
        <f>IFERROR(VLOOKUP(CONCATENATE(D489,"'",C489),'Monthly Forex'!A:D,4,0),"-")</f>
        <v>-</v>
      </c>
      <c r="S489" s="587">
        <v>88200</v>
      </c>
      <c r="T489" s="582" t="s">
        <v>15</v>
      </c>
      <c r="U489" s="583" t="s">
        <v>47</v>
      </c>
      <c r="V489" s="589" t="s">
        <v>49</v>
      </c>
      <c r="W489" s="592" t="s">
        <v>15</v>
      </c>
      <c r="X489" s="569" t="s">
        <v>15</v>
      </c>
      <c r="Y489" s="570" t="s">
        <v>15</v>
      </c>
      <c r="Z489" s="571" t="s">
        <v>15</v>
      </c>
      <c r="AA489" s="557" t="s">
        <v>1856</v>
      </c>
      <c r="AB489" s="139">
        <f t="shared" si="107"/>
        <v>43058</v>
      </c>
      <c r="AC489" s="134">
        <f t="shared" si="110"/>
        <v>43040</v>
      </c>
      <c r="AD489" s="135" t="str">
        <f t="shared" si="111"/>
        <v>-</v>
      </c>
      <c r="AE489" s="136" t="str">
        <f t="shared" si="112"/>
        <v>-</v>
      </c>
      <c r="AF489" s="137" t="s">
        <v>4551</v>
      </c>
      <c r="AG489" s="140" t="str">
        <f t="shared" si="115"/>
        <v>1</v>
      </c>
      <c r="AH489" s="141" t="str">
        <f t="shared" si="116"/>
        <v>-</v>
      </c>
      <c r="AI489" s="211" t="s">
        <v>15</v>
      </c>
      <c r="AJ489" s="443" t="s">
        <v>4592</v>
      </c>
      <c r="AK489" s="478" t="str">
        <f t="shared" si="117"/>
        <v>-</v>
      </c>
      <c r="AL489" s="516" t="str">
        <f t="shared" si="118"/>
        <v>-</v>
      </c>
      <c r="AM489" s="432" t="str">
        <f>_xlfn.IFNA(VLOOKUP(O489,Dropdown!$B:$G,6,0),"-")</f>
        <v>PEZA</v>
      </c>
      <c r="AN489" s="433">
        <f>_xlfn.IFNA(VLOOKUP(O489,Dropdown!$B:$H,7,0),"-")</f>
        <v>0.12</v>
      </c>
      <c r="AO489" s="434" t="str">
        <f t="shared" si="119"/>
        <v>PHP</v>
      </c>
      <c r="AP489" s="435">
        <f t="shared" si="120"/>
        <v>88200</v>
      </c>
      <c r="AQ489" s="436">
        <f t="shared" si="121"/>
        <v>98784.000000000015</v>
      </c>
      <c r="AR489" s="247"/>
      <c r="AS489" s="465" t="s">
        <v>15</v>
      </c>
      <c r="AT489" s="247"/>
      <c r="AU489" s="454" t="str">
        <f t="shared" si="113"/>
        <v>-</v>
      </c>
    </row>
    <row r="490" spans="1:47" s="30" customFormat="1">
      <c r="A490" s="556">
        <v>487</v>
      </c>
      <c r="B490" s="557" t="s">
        <v>1018</v>
      </c>
      <c r="C490" s="558" t="str">
        <f t="shared" si="108"/>
        <v>2017</v>
      </c>
      <c r="D490" s="558" t="str">
        <f t="shared" si="122"/>
        <v>Oct</v>
      </c>
      <c r="E490" s="586">
        <v>43028</v>
      </c>
      <c r="F490" s="557">
        <v>103910</v>
      </c>
      <c r="G490" s="557">
        <v>35147</v>
      </c>
      <c r="H490" s="557">
        <v>76620</v>
      </c>
      <c r="I490" s="577" t="s">
        <v>15</v>
      </c>
      <c r="J490" s="577" t="s">
        <v>15</v>
      </c>
      <c r="K490" s="578" t="str">
        <f t="shared" si="114"/>
        <v>18310-TLA #3604 CURL-NEW</v>
      </c>
      <c r="L490" s="578" t="s">
        <v>15</v>
      </c>
      <c r="M490" s="578" t="s">
        <v>1056</v>
      </c>
      <c r="N490" s="579" t="s">
        <v>15</v>
      </c>
      <c r="O490" s="578" t="s">
        <v>31</v>
      </c>
      <c r="P490" s="557" t="s">
        <v>15</v>
      </c>
      <c r="Q490" s="557" t="s">
        <v>15</v>
      </c>
      <c r="R490" s="581" t="str">
        <f>IFERROR(VLOOKUP(CONCATENATE(D490,"'",C490),'Monthly Forex'!A:D,4,0),"-")</f>
        <v>-</v>
      </c>
      <c r="S490" s="587">
        <v>88200</v>
      </c>
      <c r="T490" s="582" t="s">
        <v>15</v>
      </c>
      <c r="U490" s="583" t="s">
        <v>47</v>
      </c>
      <c r="V490" s="589" t="s">
        <v>49</v>
      </c>
      <c r="W490" s="592" t="s">
        <v>15</v>
      </c>
      <c r="X490" s="569" t="s">
        <v>15</v>
      </c>
      <c r="Y490" s="570" t="s">
        <v>15</v>
      </c>
      <c r="Z490" s="571" t="s">
        <v>15</v>
      </c>
      <c r="AA490" s="557" t="s">
        <v>1856</v>
      </c>
      <c r="AB490" s="139">
        <f t="shared" si="107"/>
        <v>43058</v>
      </c>
      <c r="AC490" s="134">
        <f t="shared" si="110"/>
        <v>43040</v>
      </c>
      <c r="AD490" s="135" t="str">
        <f t="shared" si="111"/>
        <v>-</v>
      </c>
      <c r="AE490" s="136" t="str">
        <f t="shared" si="112"/>
        <v>-</v>
      </c>
      <c r="AF490" s="137" t="s">
        <v>4551</v>
      </c>
      <c r="AG490" s="140" t="str">
        <f t="shared" si="115"/>
        <v>-</v>
      </c>
      <c r="AH490" s="141" t="str">
        <f t="shared" si="116"/>
        <v>-</v>
      </c>
      <c r="AI490" s="211" t="s">
        <v>15</v>
      </c>
      <c r="AJ490" s="443" t="s">
        <v>4592</v>
      </c>
      <c r="AK490" s="478" t="str">
        <f t="shared" si="117"/>
        <v>-</v>
      </c>
      <c r="AL490" s="516" t="str">
        <f t="shared" si="118"/>
        <v>-</v>
      </c>
      <c r="AM490" s="432" t="str">
        <f>_xlfn.IFNA(VLOOKUP(O490,Dropdown!$B:$G,6,0),"-")</f>
        <v>PEZA</v>
      </c>
      <c r="AN490" s="433">
        <f>_xlfn.IFNA(VLOOKUP(O490,Dropdown!$B:$H,7,0),"-")</f>
        <v>0.12</v>
      </c>
      <c r="AO490" s="434" t="str">
        <f t="shared" si="119"/>
        <v>PHP</v>
      </c>
      <c r="AP490" s="435">
        <f t="shared" si="120"/>
        <v>88200</v>
      </c>
      <c r="AQ490" s="436">
        <f t="shared" si="121"/>
        <v>98784.000000000015</v>
      </c>
      <c r="AR490" s="247"/>
      <c r="AS490" s="465" t="s">
        <v>15</v>
      </c>
      <c r="AT490" s="247"/>
      <c r="AU490" s="454" t="str">
        <f t="shared" si="113"/>
        <v>-</v>
      </c>
    </row>
    <row r="491" spans="1:47" s="30" customFormat="1">
      <c r="A491" s="556">
        <v>488</v>
      </c>
      <c r="B491" s="557" t="s">
        <v>1019</v>
      </c>
      <c r="C491" s="558" t="str">
        <f t="shared" si="108"/>
        <v>2017</v>
      </c>
      <c r="D491" s="558" t="str">
        <f t="shared" si="122"/>
        <v>Oct</v>
      </c>
      <c r="E491" s="586">
        <v>43028</v>
      </c>
      <c r="F491" s="557">
        <v>103910</v>
      </c>
      <c r="G491" s="557">
        <v>35147</v>
      </c>
      <c r="H491" s="557">
        <v>76620</v>
      </c>
      <c r="I491" s="577" t="s">
        <v>15</v>
      </c>
      <c r="J491" s="577" t="s">
        <v>15</v>
      </c>
      <c r="K491" s="578" t="str">
        <f t="shared" si="114"/>
        <v>18310-TLA #4704 CURL-NEW</v>
      </c>
      <c r="L491" s="578" t="s">
        <v>15</v>
      </c>
      <c r="M491" s="578" t="s">
        <v>1057</v>
      </c>
      <c r="N491" s="579" t="s">
        <v>15</v>
      </c>
      <c r="O491" s="578" t="s">
        <v>31</v>
      </c>
      <c r="P491" s="557" t="s">
        <v>15</v>
      </c>
      <c r="Q491" s="557" t="s">
        <v>15</v>
      </c>
      <c r="R491" s="581" t="str">
        <f>IFERROR(VLOOKUP(CONCATENATE(D491,"'",C491),'Monthly Forex'!A:D,4,0),"-")</f>
        <v>-</v>
      </c>
      <c r="S491" s="587">
        <v>77000</v>
      </c>
      <c r="T491" s="582" t="s">
        <v>15</v>
      </c>
      <c r="U491" s="583" t="s">
        <v>47</v>
      </c>
      <c r="V491" s="589" t="s">
        <v>49</v>
      </c>
      <c r="W491" s="592" t="s">
        <v>15</v>
      </c>
      <c r="X491" s="569" t="s">
        <v>15</v>
      </c>
      <c r="Y491" s="570" t="s">
        <v>15</v>
      </c>
      <c r="Z491" s="571" t="s">
        <v>15</v>
      </c>
      <c r="AA491" s="557" t="s">
        <v>1856</v>
      </c>
      <c r="AB491" s="139">
        <f t="shared" si="107"/>
        <v>43058</v>
      </c>
      <c r="AC491" s="134">
        <f t="shared" si="110"/>
        <v>43040</v>
      </c>
      <c r="AD491" s="135" t="str">
        <f t="shared" si="111"/>
        <v>-</v>
      </c>
      <c r="AE491" s="136" t="str">
        <f t="shared" si="112"/>
        <v>-</v>
      </c>
      <c r="AF491" s="137" t="s">
        <v>4551</v>
      </c>
      <c r="AG491" s="140" t="str">
        <f t="shared" si="115"/>
        <v>-</v>
      </c>
      <c r="AH491" s="141" t="str">
        <f t="shared" si="116"/>
        <v>-</v>
      </c>
      <c r="AI491" s="211" t="s">
        <v>15</v>
      </c>
      <c r="AJ491" s="443" t="s">
        <v>4592</v>
      </c>
      <c r="AK491" s="478" t="str">
        <f t="shared" si="117"/>
        <v>-</v>
      </c>
      <c r="AL491" s="516" t="str">
        <f t="shared" si="118"/>
        <v>-</v>
      </c>
      <c r="AM491" s="432" t="str">
        <f>_xlfn.IFNA(VLOOKUP(O491,Dropdown!$B:$G,6,0),"-")</f>
        <v>PEZA</v>
      </c>
      <c r="AN491" s="433">
        <f>_xlfn.IFNA(VLOOKUP(O491,Dropdown!$B:$H,7,0),"-")</f>
        <v>0.12</v>
      </c>
      <c r="AO491" s="434" t="str">
        <f t="shared" si="119"/>
        <v>PHP</v>
      </c>
      <c r="AP491" s="435">
        <f t="shared" si="120"/>
        <v>77000</v>
      </c>
      <c r="AQ491" s="436">
        <f t="shared" si="121"/>
        <v>86240.000000000015</v>
      </c>
      <c r="AR491" s="247"/>
      <c r="AS491" s="465" t="s">
        <v>15</v>
      </c>
      <c r="AT491" s="247"/>
      <c r="AU491" s="454" t="str">
        <f t="shared" si="113"/>
        <v>-</v>
      </c>
    </row>
    <row r="492" spans="1:47" s="30" customFormat="1">
      <c r="A492" s="556">
        <v>489</v>
      </c>
      <c r="B492" s="557" t="s">
        <v>1020</v>
      </c>
      <c r="C492" s="558" t="str">
        <f t="shared" si="108"/>
        <v>2017</v>
      </c>
      <c r="D492" s="558" t="str">
        <f t="shared" si="122"/>
        <v>Oct</v>
      </c>
      <c r="E492" s="586">
        <v>43028</v>
      </c>
      <c r="F492" s="557">
        <v>103910</v>
      </c>
      <c r="G492" s="557">
        <v>35147</v>
      </c>
      <c r="H492" s="557">
        <v>76620</v>
      </c>
      <c r="I492" s="577" t="s">
        <v>15</v>
      </c>
      <c r="J492" s="577" t="s">
        <v>15</v>
      </c>
      <c r="K492" s="578" t="str">
        <f t="shared" si="114"/>
        <v>18320-TLA #4704 CURL-NEW</v>
      </c>
      <c r="L492" s="578" t="s">
        <v>15</v>
      </c>
      <c r="M492" s="578" t="s">
        <v>1058</v>
      </c>
      <c r="N492" s="579" t="s">
        <v>15</v>
      </c>
      <c r="O492" s="578" t="s">
        <v>31</v>
      </c>
      <c r="P492" s="557" t="s">
        <v>15</v>
      </c>
      <c r="Q492" s="557" t="s">
        <v>15</v>
      </c>
      <c r="R492" s="581" t="str">
        <f>IFERROR(VLOOKUP(CONCATENATE(D492,"'",C492),'Monthly Forex'!A:D,4,0),"-")</f>
        <v>-</v>
      </c>
      <c r="S492" s="587">
        <v>77000</v>
      </c>
      <c r="T492" s="582" t="s">
        <v>15</v>
      </c>
      <c r="U492" s="583" t="s">
        <v>47</v>
      </c>
      <c r="V492" s="589" t="s">
        <v>49</v>
      </c>
      <c r="W492" s="592" t="s">
        <v>15</v>
      </c>
      <c r="X492" s="569" t="s">
        <v>15</v>
      </c>
      <c r="Y492" s="570" t="s">
        <v>15</v>
      </c>
      <c r="Z492" s="571" t="s">
        <v>15</v>
      </c>
      <c r="AA492" s="557" t="s">
        <v>1856</v>
      </c>
      <c r="AB492" s="139">
        <f t="shared" si="107"/>
        <v>43058</v>
      </c>
      <c r="AC492" s="134">
        <f t="shared" si="110"/>
        <v>43040</v>
      </c>
      <c r="AD492" s="135" t="str">
        <f t="shared" si="111"/>
        <v>-</v>
      </c>
      <c r="AE492" s="136" t="str">
        <f t="shared" si="112"/>
        <v>-</v>
      </c>
      <c r="AF492" s="137" t="s">
        <v>4551</v>
      </c>
      <c r="AG492" s="140" t="str">
        <f t="shared" si="115"/>
        <v>-</v>
      </c>
      <c r="AH492" s="141" t="str">
        <f t="shared" si="116"/>
        <v>-</v>
      </c>
      <c r="AI492" s="211" t="s">
        <v>15</v>
      </c>
      <c r="AJ492" s="443" t="s">
        <v>4592</v>
      </c>
      <c r="AK492" s="478" t="str">
        <f t="shared" si="117"/>
        <v>-</v>
      </c>
      <c r="AL492" s="516" t="str">
        <f t="shared" si="118"/>
        <v>-</v>
      </c>
      <c r="AM492" s="432" t="str">
        <f>_xlfn.IFNA(VLOOKUP(O492,Dropdown!$B:$G,6,0),"-")</f>
        <v>PEZA</v>
      </c>
      <c r="AN492" s="433">
        <f>_xlfn.IFNA(VLOOKUP(O492,Dropdown!$B:$H,7,0),"-")</f>
        <v>0.12</v>
      </c>
      <c r="AO492" s="434" t="str">
        <f t="shared" si="119"/>
        <v>PHP</v>
      </c>
      <c r="AP492" s="435">
        <f t="shared" si="120"/>
        <v>77000</v>
      </c>
      <c r="AQ492" s="436">
        <f t="shared" si="121"/>
        <v>86240.000000000015</v>
      </c>
      <c r="AR492" s="247"/>
      <c r="AS492" s="465" t="s">
        <v>15</v>
      </c>
      <c r="AT492" s="247"/>
      <c r="AU492" s="454" t="str">
        <f t="shared" si="113"/>
        <v>-</v>
      </c>
    </row>
    <row r="493" spans="1:47" s="30" customFormat="1">
      <c r="A493" s="556">
        <v>490</v>
      </c>
      <c r="B493" s="557" t="s">
        <v>1021</v>
      </c>
      <c r="C493" s="558" t="str">
        <f t="shared" si="108"/>
        <v>2017</v>
      </c>
      <c r="D493" s="558" t="str">
        <f t="shared" si="122"/>
        <v>Oct</v>
      </c>
      <c r="E493" s="586">
        <v>43032</v>
      </c>
      <c r="F493" s="557">
        <v>103911</v>
      </c>
      <c r="G493" s="557">
        <v>35148</v>
      </c>
      <c r="H493" s="557">
        <v>76688</v>
      </c>
      <c r="I493" s="577" t="s">
        <v>15</v>
      </c>
      <c r="J493" s="577" t="s">
        <v>15</v>
      </c>
      <c r="K493" s="578" t="str">
        <f t="shared" si="114"/>
        <v>FHV-25 OL TRIM PUNCH A</v>
      </c>
      <c r="L493" s="578" t="s">
        <v>15</v>
      </c>
      <c r="M493" s="578" t="s">
        <v>1059</v>
      </c>
      <c r="N493" s="579" t="s">
        <v>15</v>
      </c>
      <c r="O493" s="578" t="s">
        <v>34</v>
      </c>
      <c r="P493" s="557" t="s">
        <v>15</v>
      </c>
      <c r="Q493" s="557" t="s">
        <v>15</v>
      </c>
      <c r="R493" s="581" t="str">
        <f>IFERROR(VLOOKUP(CONCATENATE(D493,"'",C493),'Monthly Forex'!A:D,4,0),"-")</f>
        <v>-</v>
      </c>
      <c r="S493" s="564" t="s">
        <v>15</v>
      </c>
      <c r="T493" s="582">
        <v>325</v>
      </c>
      <c r="U493" s="583" t="s">
        <v>47</v>
      </c>
      <c r="V493" s="589" t="s">
        <v>49</v>
      </c>
      <c r="W493" s="592" t="s">
        <v>15</v>
      </c>
      <c r="X493" s="569" t="s">
        <v>15</v>
      </c>
      <c r="Y493" s="570" t="s">
        <v>15</v>
      </c>
      <c r="Z493" s="571" t="s">
        <v>15</v>
      </c>
      <c r="AA493" s="557" t="s">
        <v>1856</v>
      </c>
      <c r="AB493" s="139">
        <f t="shared" si="107"/>
        <v>43062</v>
      </c>
      <c r="AC493" s="134">
        <f t="shared" si="110"/>
        <v>43040</v>
      </c>
      <c r="AD493" s="135" t="str">
        <f t="shared" si="111"/>
        <v>-</v>
      </c>
      <c r="AE493" s="136" t="str">
        <f t="shared" si="112"/>
        <v>-</v>
      </c>
      <c r="AF493" s="137" t="s">
        <v>4551</v>
      </c>
      <c r="AG493" s="140" t="str">
        <f t="shared" si="115"/>
        <v>1</v>
      </c>
      <c r="AH493" s="141" t="str">
        <f t="shared" si="116"/>
        <v>-</v>
      </c>
      <c r="AI493" s="211" t="s">
        <v>15</v>
      </c>
      <c r="AJ493" s="443" t="s">
        <v>4592</v>
      </c>
      <c r="AK493" s="478" t="str">
        <f t="shared" si="117"/>
        <v>-</v>
      </c>
      <c r="AL493" s="516" t="str">
        <f t="shared" si="118"/>
        <v>-</v>
      </c>
      <c r="AM493" s="432" t="str">
        <f>_xlfn.IFNA(VLOOKUP(O493,Dropdown!$B:$G,6,0),"-")</f>
        <v>PEZA</v>
      </c>
      <c r="AN493" s="433">
        <f>_xlfn.IFNA(VLOOKUP(O493,Dropdown!$B:$H,7,0),"-")</f>
        <v>0.12</v>
      </c>
      <c r="AO493" s="434" t="str">
        <f t="shared" si="119"/>
        <v>USD</v>
      </c>
      <c r="AP493" s="435">
        <f t="shared" si="120"/>
        <v>325</v>
      </c>
      <c r="AQ493" s="436">
        <f t="shared" si="121"/>
        <v>364.00000000000006</v>
      </c>
      <c r="AR493" s="247"/>
      <c r="AS493" s="465" t="s">
        <v>15</v>
      </c>
      <c r="AT493" s="247"/>
      <c r="AU493" s="454" t="str">
        <f t="shared" si="113"/>
        <v>-</v>
      </c>
    </row>
    <row r="494" spans="1:47" s="30" customFormat="1">
      <c r="A494" s="556">
        <v>491</v>
      </c>
      <c r="B494" s="557" t="s">
        <v>1022</v>
      </c>
      <c r="C494" s="558" t="str">
        <f t="shared" si="108"/>
        <v>2017</v>
      </c>
      <c r="D494" s="558" t="str">
        <f t="shared" si="122"/>
        <v>Oct</v>
      </c>
      <c r="E494" s="586">
        <v>43032</v>
      </c>
      <c r="F494" s="557">
        <v>103911</v>
      </c>
      <c r="G494" s="557">
        <v>35148</v>
      </c>
      <c r="H494" s="557">
        <v>76688</v>
      </c>
      <c r="I494" s="577" t="s">
        <v>15</v>
      </c>
      <c r="J494" s="577" t="s">
        <v>15</v>
      </c>
      <c r="K494" s="578" t="str">
        <f t="shared" si="114"/>
        <v>FHV-25 OL TRIM PUNCH B</v>
      </c>
      <c r="L494" s="578" t="s">
        <v>15</v>
      </c>
      <c r="M494" s="578" t="s">
        <v>1060</v>
      </c>
      <c r="N494" s="579" t="s">
        <v>15</v>
      </c>
      <c r="O494" s="578" t="s">
        <v>34</v>
      </c>
      <c r="P494" s="557" t="s">
        <v>15</v>
      </c>
      <c r="Q494" s="557" t="s">
        <v>15</v>
      </c>
      <c r="R494" s="581" t="str">
        <f>IFERROR(VLOOKUP(CONCATENATE(D494,"'",C494),'Monthly Forex'!A:D,4,0),"-")</f>
        <v>-</v>
      </c>
      <c r="S494" s="564" t="s">
        <v>15</v>
      </c>
      <c r="T494" s="582">
        <v>405</v>
      </c>
      <c r="U494" s="583" t="s">
        <v>47</v>
      </c>
      <c r="V494" s="589" t="s">
        <v>49</v>
      </c>
      <c r="W494" s="592" t="s">
        <v>15</v>
      </c>
      <c r="X494" s="569" t="s">
        <v>15</v>
      </c>
      <c r="Y494" s="570" t="s">
        <v>15</v>
      </c>
      <c r="Z494" s="571" t="s">
        <v>15</v>
      </c>
      <c r="AA494" s="557" t="s">
        <v>1856</v>
      </c>
      <c r="AB494" s="139">
        <f t="shared" si="107"/>
        <v>43062</v>
      </c>
      <c r="AC494" s="134">
        <f t="shared" si="110"/>
        <v>43040</v>
      </c>
      <c r="AD494" s="135" t="str">
        <f t="shared" si="111"/>
        <v>-</v>
      </c>
      <c r="AE494" s="136" t="str">
        <f t="shared" si="112"/>
        <v>-</v>
      </c>
      <c r="AF494" s="137" t="s">
        <v>4551</v>
      </c>
      <c r="AG494" s="140" t="str">
        <f t="shared" si="115"/>
        <v>-</v>
      </c>
      <c r="AH494" s="141" t="str">
        <f t="shared" si="116"/>
        <v>-</v>
      </c>
      <c r="AI494" s="211" t="s">
        <v>15</v>
      </c>
      <c r="AJ494" s="443" t="s">
        <v>4592</v>
      </c>
      <c r="AK494" s="478" t="str">
        <f t="shared" si="117"/>
        <v>-</v>
      </c>
      <c r="AL494" s="516" t="str">
        <f t="shared" si="118"/>
        <v>-</v>
      </c>
      <c r="AM494" s="432" t="str">
        <f>_xlfn.IFNA(VLOOKUP(O494,Dropdown!$B:$G,6,0),"-")</f>
        <v>PEZA</v>
      </c>
      <c r="AN494" s="433">
        <f>_xlfn.IFNA(VLOOKUP(O494,Dropdown!$B:$H,7,0),"-")</f>
        <v>0.12</v>
      </c>
      <c r="AO494" s="434" t="str">
        <f t="shared" si="119"/>
        <v>USD</v>
      </c>
      <c r="AP494" s="435">
        <f t="shared" si="120"/>
        <v>405</v>
      </c>
      <c r="AQ494" s="436">
        <f t="shared" si="121"/>
        <v>453.6</v>
      </c>
      <c r="AR494" s="247"/>
      <c r="AS494" s="465" t="s">
        <v>15</v>
      </c>
      <c r="AT494" s="247"/>
      <c r="AU494" s="454" t="str">
        <f t="shared" si="113"/>
        <v>-</v>
      </c>
    </row>
    <row r="495" spans="1:47" s="30" customFormat="1">
      <c r="A495" s="556">
        <v>492</v>
      </c>
      <c r="B495" s="557" t="s">
        <v>1023</v>
      </c>
      <c r="C495" s="558" t="str">
        <f t="shared" si="108"/>
        <v>2017</v>
      </c>
      <c r="D495" s="558" t="str">
        <f t="shared" si="122"/>
        <v>Oct</v>
      </c>
      <c r="E495" s="586">
        <v>43033</v>
      </c>
      <c r="F495" s="557">
        <v>103912</v>
      </c>
      <c r="G495" s="557">
        <v>35149</v>
      </c>
      <c r="H495" s="557">
        <v>76708</v>
      </c>
      <c r="I495" s="557" t="s">
        <v>1036</v>
      </c>
      <c r="J495" s="577" t="s">
        <v>15</v>
      </c>
      <c r="K495" s="578" t="str">
        <f t="shared" si="114"/>
        <v>#3359 SHOULDER PUNCH-2</v>
      </c>
      <c r="L495" s="578" t="s">
        <v>15</v>
      </c>
      <c r="M495" s="578" t="s">
        <v>1061</v>
      </c>
      <c r="N495" s="579" t="s">
        <v>15</v>
      </c>
      <c r="O495" s="578" t="s">
        <v>31</v>
      </c>
      <c r="P495" s="557" t="s">
        <v>15</v>
      </c>
      <c r="Q495" s="557" t="s">
        <v>15</v>
      </c>
      <c r="R495" s="581" t="str">
        <f>IFERROR(VLOOKUP(CONCATENATE(D495,"'",C495),'Monthly Forex'!A:D,4,0),"-")</f>
        <v>-</v>
      </c>
      <c r="S495" s="587">
        <v>18000</v>
      </c>
      <c r="T495" s="582" t="s">
        <v>15</v>
      </c>
      <c r="U495" s="583" t="s">
        <v>47</v>
      </c>
      <c r="V495" s="589" t="s">
        <v>49</v>
      </c>
      <c r="W495" s="592" t="s">
        <v>15</v>
      </c>
      <c r="X495" s="569" t="s">
        <v>15</v>
      </c>
      <c r="Y495" s="570" t="s">
        <v>15</v>
      </c>
      <c r="Z495" s="571" t="s">
        <v>15</v>
      </c>
      <c r="AA495" s="557" t="s">
        <v>1856</v>
      </c>
      <c r="AB495" s="139">
        <f t="shared" si="107"/>
        <v>43063</v>
      </c>
      <c r="AC495" s="134">
        <f t="shared" si="110"/>
        <v>43040</v>
      </c>
      <c r="AD495" s="135" t="str">
        <f t="shared" si="111"/>
        <v>-</v>
      </c>
      <c r="AE495" s="136" t="str">
        <f t="shared" si="112"/>
        <v>-</v>
      </c>
      <c r="AF495" s="137" t="s">
        <v>4551</v>
      </c>
      <c r="AG495" s="140" t="str">
        <f t="shared" si="115"/>
        <v>1</v>
      </c>
      <c r="AH495" s="141" t="str">
        <f t="shared" si="116"/>
        <v>-</v>
      </c>
      <c r="AI495" s="211" t="s">
        <v>15</v>
      </c>
      <c r="AJ495" s="443" t="s">
        <v>4592</v>
      </c>
      <c r="AK495" s="478" t="str">
        <f t="shared" si="117"/>
        <v>-</v>
      </c>
      <c r="AL495" s="516" t="str">
        <f t="shared" si="118"/>
        <v>-</v>
      </c>
      <c r="AM495" s="432" t="str">
        <f>_xlfn.IFNA(VLOOKUP(O495,Dropdown!$B:$G,6,0),"-")</f>
        <v>PEZA</v>
      </c>
      <c r="AN495" s="433">
        <f>_xlfn.IFNA(VLOOKUP(O495,Dropdown!$B:$H,7,0),"-")</f>
        <v>0.12</v>
      </c>
      <c r="AO495" s="434" t="str">
        <f t="shared" si="119"/>
        <v>PHP</v>
      </c>
      <c r="AP495" s="435">
        <f t="shared" si="120"/>
        <v>18000</v>
      </c>
      <c r="AQ495" s="436">
        <f t="shared" si="121"/>
        <v>20160.000000000004</v>
      </c>
      <c r="AR495" s="247"/>
      <c r="AS495" s="465" t="s">
        <v>15</v>
      </c>
      <c r="AT495" s="247"/>
      <c r="AU495" s="454" t="str">
        <f t="shared" si="113"/>
        <v>-</v>
      </c>
    </row>
    <row r="496" spans="1:47" s="30" customFormat="1">
      <c r="A496" s="556">
        <v>493</v>
      </c>
      <c r="B496" s="557" t="s">
        <v>1024</v>
      </c>
      <c r="C496" s="558" t="str">
        <f t="shared" si="108"/>
        <v>2017</v>
      </c>
      <c r="D496" s="558" t="str">
        <f t="shared" si="122"/>
        <v>Oct</v>
      </c>
      <c r="E496" s="586">
        <v>43033</v>
      </c>
      <c r="F496" s="557">
        <v>103913</v>
      </c>
      <c r="G496" s="557">
        <v>35150</v>
      </c>
      <c r="H496" s="557">
        <v>76709</v>
      </c>
      <c r="I496" s="557" t="s">
        <v>1037</v>
      </c>
      <c r="J496" s="577" t="s">
        <v>15</v>
      </c>
      <c r="K496" s="578" t="str">
        <f t="shared" si="114"/>
        <v>18310-TLA #4705 CURL-NEW</v>
      </c>
      <c r="L496" s="578" t="s">
        <v>15</v>
      </c>
      <c r="M496" s="578" t="s">
        <v>1062</v>
      </c>
      <c r="N496" s="579" t="s">
        <v>15</v>
      </c>
      <c r="O496" s="578" t="s">
        <v>31</v>
      </c>
      <c r="P496" s="557" t="s">
        <v>15</v>
      </c>
      <c r="Q496" s="557" t="s">
        <v>15</v>
      </c>
      <c r="R496" s="581" t="str">
        <f>IFERROR(VLOOKUP(CONCATENATE(D496,"'",C496),'Monthly Forex'!A:D,4,0),"-")</f>
        <v>-</v>
      </c>
      <c r="S496" s="587">
        <v>63200</v>
      </c>
      <c r="T496" s="582" t="s">
        <v>15</v>
      </c>
      <c r="U496" s="583" t="s">
        <v>47</v>
      </c>
      <c r="V496" s="589" t="s">
        <v>49</v>
      </c>
      <c r="W496" s="592" t="s">
        <v>15</v>
      </c>
      <c r="X496" s="569" t="s">
        <v>15</v>
      </c>
      <c r="Y496" s="570" t="s">
        <v>15</v>
      </c>
      <c r="Z496" s="571" t="s">
        <v>15</v>
      </c>
      <c r="AA496" s="557" t="s">
        <v>1856</v>
      </c>
      <c r="AB496" s="139">
        <f t="shared" si="107"/>
        <v>43063</v>
      </c>
      <c r="AC496" s="134">
        <f t="shared" si="110"/>
        <v>43040</v>
      </c>
      <c r="AD496" s="135" t="str">
        <f t="shared" si="111"/>
        <v>-</v>
      </c>
      <c r="AE496" s="136" t="str">
        <f t="shared" si="112"/>
        <v>-</v>
      </c>
      <c r="AF496" s="137" t="s">
        <v>4551</v>
      </c>
      <c r="AG496" s="140" t="str">
        <f t="shared" si="115"/>
        <v>1</v>
      </c>
      <c r="AH496" s="141" t="str">
        <f t="shared" si="116"/>
        <v>-</v>
      </c>
      <c r="AI496" s="211" t="s">
        <v>15</v>
      </c>
      <c r="AJ496" s="443" t="s">
        <v>4592</v>
      </c>
      <c r="AK496" s="478" t="str">
        <f t="shared" si="117"/>
        <v>-</v>
      </c>
      <c r="AL496" s="516" t="str">
        <f t="shared" si="118"/>
        <v>-</v>
      </c>
      <c r="AM496" s="432" t="str">
        <f>_xlfn.IFNA(VLOOKUP(O496,Dropdown!$B:$G,6,0),"-")</f>
        <v>PEZA</v>
      </c>
      <c r="AN496" s="433">
        <f>_xlfn.IFNA(VLOOKUP(O496,Dropdown!$B:$H,7,0),"-")</f>
        <v>0.12</v>
      </c>
      <c r="AO496" s="434" t="str">
        <f t="shared" si="119"/>
        <v>PHP</v>
      </c>
      <c r="AP496" s="435">
        <f t="shared" si="120"/>
        <v>63200</v>
      </c>
      <c r="AQ496" s="436">
        <f t="shared" si="121"/>
        <v>70784</v>
      </c>
      <c r="AR496" s="247"/>
      <c r="AS496" s="465" t="s">
        <v>15</v>
      </c>
      <c r="AT496" s="247"/>
      <c r="AU496" s="454" t="str">
        <f t="shared" si="113"/>
        <v>-</v>
      </c>
    </row>
    <row r="497" spans="1:47" s="30" customFormat="1">
      <c r="A497" s="556">
        <v>494</v>
      </c>
      <c r="B497" s="557" t="s">
        <v>1025</v>
      </c>
      <c r="C497" s="558" t="str">
        <f t="shared" si="108"/>
        <v>2017</v>
      </c>
      <c r="D497" s="558" t="str">
        <f t="shared" si="122"/>
        <v>Oct</v>
      </c>
      <c r="E497" s="586">
        <v>43033</v>
      </c>
      <c r="F497" s="557">
        <v>103913</v>
      </c>
      <c r="G497" s="557">
        <v>35150</v>
      </c>
      <c r="H497" s="557">
        <v>76709</v>
      </c>
      <c r="I497" s="557" t="s">
        <v>1037</v>
      </c>
      <c r="J497" s="577" t="s">
        <v>15</v>
      </c>
      <c r="K497" s="578" t="str">
        <f t="shared" si="114"/>
        <v>18320-TLA #2504 CURL-NEW</v>
      </c>
      <c r="L497" s="578" t="s">
        <v>15</v>
      </c>
      <c r="M497" s="578" t="s">
        <v>1063</v>
      </c>
      <c r="N497" s="579" t="s">
        <v>15</v>
      </c>
      <c r="O497" s="578" t="s">
        <v>31</v>
      </c>
      <c r="P497" s="557" t="s">
        <v>15</v>
      </c>
      <c r="Q497" s="557" t="s">
        <v>15</v>
      </c>
      <c r="R497" s="581" t="str">
        <f>IFERROR(VLOOKUP(CONCATENATE(D497,"'",C497),'Monthly Forex'!A:D,4,0),"-")</f>
        <v>-</v>
      </c>
      <c r="S497" s="587">
        <v>88200</v>
      </c>
      <c r="T497" s="582" t="s">
        <v>15</v>
      </c>
      <c r="U497" s="583" t="s">
        <v>47</v>
      </c>
      <c r="V497" s="589" t="s">
        <v>49</v>
      </c>
      <c r="W497" s="592" t="s">
        <v>15</v>
      </c>
      <c r="X497" s="569" t="s">
        <v>15</v>
      </c>
      <c r="Y497" s="570" t="s">
        <v>15</v>
      </c>
      <c r="Z497" s="571" t="s">
        <v>15</v>
      </c>
      <c r="AA497" s="557" t="s">
        <v>1856</v>
      </c>
      <c r="AB497" s="139">
        <f t="shared" si="107"/>
        <v>43063</v>
      </c>
      <c r="AC497" s="134">
        <f t="shared" si="110"/>
        <v>43040</v>
      </c>
      <c r="AD497" s="135" t="str">
        <f t="shared" si="111"/>
        <v>-</v>
      </c>
      <c r="AE497" s="136" t="str">
        <f t="shared" si="112"/>
        <v>-</v>
      </c>
      <c r="AF497" s="137" t="s">
        <v>4551</v>
      </c>
      <c r="AG497" s="140" t="str">
        <f t="shared" si="115"/>
        <v>-</v>
      </c>
      <c r="AH497" s="141" t="str">
        <f t="shared" si="116"/>
        <v>-</v>
      </c>
      <c r="AI497" s="211" t="s">
        <v>15</v>
      </c>
      <c r="AJ497" s="443" t="s">
        <v>4592</v>
      </c>
      <c r="AK497" s="478" t="str">
        <f t="shared" si="117"/>
        <v>-</v>
      </c>
      <c r="AL497" s="516" t="str">
        <f t="shared" si="118"/>
        <v>-</v>
      </c>
      <c r="AM497" s="432" t="str">
        <f>_xlfn.IFNA(VLOOKUP(O497,Dropdown!$B:$G,6,0),"-")</f>
        <v>PEZA</v>
      </c>
      <c r="AN497" s="433">
        <f>_xlfn.IFNA(VLOOKUP(O497,Dropdown!$B:$H,7,0),"-")</f>
        <v>0.12</v>
      </c>
      <c r="AO497" s="434" t="str">
        <f t="shared" si="119"/>
        <v>PHP</v>
      </c>
      <c r="AP497" s="435">
        <f t="shared" si="120"/>
        <v>88200</v>
      </c>
      <c r="AQ497" s="436">
        <f t="shared" si="121"/>
        <v>98784.000000000015</v>
      </c>
      <c r="AR497" s="247"/>
      <c r="AS497" s="465" t="s">
        <v>15</v>
      </c>
      <c r="AT497" s="247"/>
      <c r="AU497" s="454" t="str">
        <f t="shared" si="113"/>
        <v>-</v>
      </c>
    </row>
    <row r="498" spans="1:47" s="30" customFormat="1">
      <c r="A498" s="556">
        <v>495</v>
      </c>
      <c r="B498" s="557" t="s">
        <v>1026</v>
      </c>
      <c r="C498" s="558" t="str">
        <f t="shared" si="108"/>
        <v>2017</v>
      </c>
      <c r="D498" s="558" t="str">
        <f t="shared" si="122"/>
        <v>Oct</v>
      </c>
      <c r="E498" s="586">
        <v>43033</v>
      </c>
      <c r="F498" s="557">
        <v>103913</v>
      </c>
      <c r="G498" s="557">
        <v>35150</v>
      </c>
      <c r="H498" s="557">
        <v>76709</v>
      </c>
      <c r="I498" s="557" t="s">
        <v>1037</v>
      </c>
      <c r="J498" s="577" t="s">
        <v>15</v>
      </c>
      <c r="K498" s="578" t="str">
        <f t="shared" si="114"/>
        <v>18320-TLA #3604 CURL-NEW</v>
      </c>
      <c r="L498" s="578" t="s">
        <v>15</v>
      </c>
      <c r="M498" s="578" t="s">
        <v>1064</v>
      </c>
      <c r="N498" s="579" t="s">
        <v>15</v>
      </c>
      <c r="O498" s="578" t="s">
        <v>31</v>
      </c>
      <c r="P498" s="557" t="s">
        <v>15</v>
      </c>
      <c r="Q498" s="557" t="s">
        <v>15</v>
      </c>
      <c r="R498" s="581" t="str">
        <f>IFERROR(VLOOKUP(CONCATENATE(D498,"'",C498),'Monthly Forex'!A:D,4,0),"-")</f>
        <v>-</v>
      </c>
      <c r="S498" s="587">
        <v>88200</v>
      </c>
      <c r="T498" s="582" t="s">
        <v>15</v>
      </c>
      <c r="U498" s="583" t="s">
        <v>47</v>
      </c>
      <c r="V498" s="589" t="s">
        <v>49</v>
      </c>
      <c r="W498" s="592" t="s">
        <v>15</v>
      </c>
      <c r="X498" s="569" t="s">
        <v>15</v>
      </c>
      <c r="Y498" s="570" t="s">
        <v>15</v>
      </c>
      <c r="Z498" s="571" t="s">
        <v>15</v>
      </c>
      <c r="AA498" s="557" t="s">
        <v>1856</v>
      </c>
      <c r="AB498" s="139">
        <f t="shared" si="107"/>
        <v>43063</v>
      </c>
      <c r="AC498" s="134">
        <f t="shared" si="110"/>
        <v>43040</v>
      </c>
      <c r="AD498" s="135" t="str">
        <f t="shared" si="111"/>
        <v>-</v>
      </c>
      <c r="AE498" s="136" t="str">
        <f t="shared" si="112"/>
        <v>-</v>
      </c>
      <c r="AF498" s="137" t="s">
        <v>4551</v>
      </c>
      <c r="AG498" s="140" t="str">
        <f t="shared" si="115"/>
        <v>-</v>
      </c>
      <c r="AH498" s="141" t="str">
        <f t="shared" si="116"/>
        <v>-</v>
      </c>
      <c r="AI498" s="211" t="s">
        <v>15</v>
      </c>
      <c r="AJ498" s="443" t="s">
        <v>4592</v>
      </c>
      <c r="AK498" s="478" t="str">
        <f t="shared" si="117"/>
        <v>-</v>
      </c>
      <c r="AL498" s="516" t="str">
        <f t="shared" si="118"/>
        <v>-</v>
      </c>
      <c r="AM498" s="432" t="str">
        <f>_xlfn.IFNA(VLOOKUP(O498,Dropdown!$B:$G,6,0),"-")</f>
        <v>PEZA</v>
      </c>
      <c r="AN498" s="433">
        <f>_xlfn.IFNA(VLOOKUP(O498,Dropdown!$B:$H,7,0),"-")</f>
        <v>0.12</v>
      </c>
      <c r="AO498" s="434" t="str">
        <f t="shared" si="119"/>
        <v>PHP</v>
      </c>
      <c r="AP498" s="435">
        <f t="shared" si="120"/>
        <v>88200</v>
      </c>
      <c r="AQ498" s="436">
        <f t="shared" si="121"/>
        <v>98784.000000000015</v>
      </c>
      <c r="AR498" s="247"/>
      <c r="AS498" s="465" t="s">
        <v>15</v>
      </c>
      <c r="AT498" s="247"/>
      <c r="AU498" s="454" t="str">
        <f t="shared" si="113"/>
        <v>-</v>
      </c>
    </row>
    <row r="499" spans="1:47" s="30" customFormat="1">
      <c r="A499" s="556">
        <v>496</v>
      </c>
      <c r="B499" s="557" t="s">
        <v>1027</v>
      </c>
      <c r="C499" s="558" t="str">
        <f t="shared" si="108"/>
        <v>2017</v>
      </c>
      <c r="D499" s="558" t="str">
        <f t="shared" si="122"/>
        <v>Oct</v>
      </c>
      <c r="E499" s="586">
        <v>43033</v>
      </c>
      <c r="F499" s="557">
        <v>103913</v>
      </c>
      <c r="G499" s="557">
        <v>35150</v>
      </c>
      <c r="H499" s="557">
        <v>76709</v>
      </c>
      <c r="I499" s="557" t="s">
        <v>1037</v>
      </c>
      <c r="J499" s="577" t="s">
        <v>15</v>
      </c>
      <c r="K499" s="578" t="str">
        <f t="shared" si="114"/>
        <v>18320-TLA #4705 CURL-NEW</v>
      </c>
      <c r="L499" s="578" t="s">
        <v>15</v>
      </c>
      <c r="M499" s="578" t="s">
        <v>1065</v>
      </c>
      <c r="N499" s="579" t="s">
        <v>15</v>
      </c>
      <c r="O499" s="578" t="s">
        <v>31</v>
      </c>
      <c r="P499" s="557" t="s">
        <v>15</v>
      </c>
      <c r="Q499" s="557" t="s">
        <v>15</v>
      </c>
      <c r="R499" s="581" t="str">
        <f>IFERROR(VLOOKUP(CONCATENATE(D499,"'",C499),'Monthly Forex'!A:D,4,0),"-")</f>
        <v>-</v>
      </c>
      <c r="S499" s="587">
        <v>63200</v>
      </c>
      <c r="T499" s="582" t="s">
        <v>15</v>
      </c>
      <c r="U499" s="583" t="s">
        <v>47</v>
      </c>
      <c r="V499" s="589" t="s">
        <v>49</v>
      </c>
      <c r="W499" s="592" t="s">
        <v>15</v>
      </c>
      <c r="X499" s="569" t="s">
        <v>15</v>
      </c>
      <c r="Y499" s="570" t="s">
        <v>15</v>
      </c>
      <c r="Z499" s="571" t="s">
        <v>15</v>
      </c>
      <c r="AA499" s="557" t="s">
        <v>1856</v>
      </c>
      <c r="AB499" s="139">
        <f t="shared" si="107"/>
        <v>43063</v>
      </c>
      <c r="AC499" s="134">
        <f t="shared" si="110"/>
        <v>43040</v>
      </c>
      <c r="AD499" s="135" t="str">
        <f t="shared" si="111"/>
        <v>-</v>
      </c>
      <c r="AE499" s="136" t="str">
        <f t="shared" si="112"/>
        <v>-</v>
      </c>
      <c r="AF499" s="137" t="s">
        <v>4551</v>
      </c>
      <c r="AG499" s="140" t="str">
        <f t="shared" si="115"/>
        <v>-</v>
      </c>
      <c r="AH499" s="141" t="str">
        <f t="shared" si="116"/>
        <v>-</v>
      </c>
      <c r="AI499" s="211" t="s">
        <v>15</v>
      </c>
      <c r="AJ499" s="443" t="s">
        <v>4592</v>
      </c>
      <c r="AK499" s="478" t="str">
        <f t="shared" si="117"/>
        <v>-</v>
      </c>
      <c r="AL499" s="516" t="str">
        <f t="shared" si="118"/>
        <v>-</v>
      </c>
      <c r="AM499" s="432" t="str">
        <f>_xlfn.IFNA(VLOOKUP(O499,Dropdown!$B:$G,6,0),"-")</f>
        <v>PEZA</v>
      </c>
      <c r="AN499" s="433">
        <f>_xlfn.IFNA(VLOOKUP(O499,Dropdown!$B:$H,7,0),"-")</f>
        <v>0.12</v>
      </c>
      <c r="AO499" s="434" t="str">
        <f t="shared" si="119"/>
        <v>PHP</v>
      </c>
      <c r="AP499" s="435">
        <f t="shared" si="120"/>
        <v>63200</v>
      </c>
      <c r="AQ499" s="436">
        <f t="shared" si="121"/>
        <v>70784</v>
      </c>
      <c r="AR499" s="247"/>
      <c r="AS499" s="465" t="s">
        <v>15</v>
      </c>
      <c r="AT499" s="247"/>
      <c r="AU499" s="454" t="str">
        <f t="shared" si="113"/>
        <v>-</v>
      </c>
    </row>
    <row r="500" spans="1:47" s="30" customFormat="1">
      <c r="A500" s="556">
        <v>497</v>
      </c>
      <c r="B500" s="557" t="s">
        <v>1028</v>
      </c>
      <c r="C500" s="558" t="str">
        <f t="shared" si="108"/>
        <v>2017</v>
      </c>
      <c r="D500" s="558" t="str">
        <f t="shared" si="122"/>
        <v>Oct</v>
      </c>
      <c r="E500" s="586">
        <v>43033</v>
      </c>
      <c r="F500" s="557">
        <v>103914</v>
      </c>
      <c r="G500" s="557" t="s">
        <v>1034</v>
      </c>
      <c r="H500" s="557">
        <v>76714</v>
      </c>
      <c r="I500" s="557" t="s">
        <v>1038</v>
      </c>
      <c r="J500" s="577" t="s">
        <v>15</v>
      </c>
      <c r="K500" s="578" t="str">
        <f t="shared" si="114"/>
        <v xml:space="preserve">#91007 DIE PLATE </v>
      </c>
      <c r="L500" s="578" t="s">
        <v>15</v>
      </c>
      <c r="M500" s="578" t="s">
        <v>1066</v>
      </c>
      <c r="N500" s="579" t="s">
        <v>15</v>
      </c>
      <c r="O500" s="578" t="s">
        <v>31</v>
      </c>
      <c r="P500" s="557" t="s">
        <v>15</v>
      </c>
      <c r="Q500" s="557" t="s">
        <v>15</v>
      </c>
      <c r="R500" s="581" t="str">
        <f>IFERROR(VLOOKUP(CONCATENATE(D500,"'",C500),'Monthly Forex'!A:D,4,0),"-")</f>
        <v>-</v>
      </c>
      <c r="S500" s="587">
        <v>23000</v>
      </c>
      <c r="T500" s="582" t="s">
        <v>15</v>
      </c>
      <c r="U500" s="583" t="s">
        <v>47</v>
      </c>
      <c r="V500" s="589" t="s">
        <v>49</v>
      </c>
      <c r="W500" s="592" t="s">
        <v>15</v>
      </c>
      <c r="X500" s="569" t="s">
        <v>15</v>
      </c>
      <c r="Y500" s="570" t="s">
        <v>15</v>
      </c>
      <c r="Z500" s="571" t="s">
        <v>15</v>
      </c>
      <c r="AA500" s="557" t="s">
        <v>1856</v>
      </c>
      <c r="AB500" s="139">
        <f t="shared" si="107"/>
        <v>43063</v>
      </c>
      <c r="AC500" s="134">
        <f t="shared" si="110"/>
        <v>43040</v>
      </c>
      <c r="AD500" s="135" t="str">
        <f t="shared" si="111"/>
        <v>-</v>
      </c>
      <c r="AE500" s="136" t="str">
        <f t="shared" si="112"/>
        <v>-</v>
      </c>
      <c r="AF500" s="137" t="s">
        <v>4551</v>
      </c>
      <c r="AG500" s="140" t="str">
        <f t="shared" si="115"/>
        <v>1</v>
      </c>
      <c r="AH500" s="141" t="str">
        <f t="shared" si="116"/>
        <v>-</v>
      </c>
      <c r="AI500" s="211" t="s">
        <v>15</v>
      </c>
      <c r="AJ500" s="443" t="s">
        <v>4592</v>
      </c>
      <c r="AK500" s="478" t="str">
        <f t="shared" si="117"/>
        <v>-</v>
      </c>
      <c r="AL500" s="516" t="str">
        <f t="shared" si="118"/>
        <v>-</v>
      </c>
      <c r="AM500" s="432" t="str">
        <f>_xlfn.IFNA(VLOOKUP(O500,Dropdown!$B:$G,6,0),"-")</f>
        <v>PEZA</v>
      </c>
      <c r="AN500" s="433">
        <f>_xlfn.IFNA(VLOOKUP(O500,Dropdown!$B:$H,7,0),"-")</f>
        <v>0.12</v>
      </c>
      <c r="AO500" s="434" t="str">
        <f t="shared" si="119"/>
        <v>PHP</v>
      </c>
      <c r="AP500" s="435">
        <f t="shared" si="120"/>
        <v>23000</v>
      </c>
      <c r="AQ500" s="436">
        <f t="shared" si="121"/>
        <v>25760.000000000004</v>
      </c>
      <c r="AR500" s="247"/>
      <c r="AS500" s="465" t="s">
        <v>15</v>
      </c>
      <c r="AT500" s="247"/>
      <c r="AU500" s="454" t="str">
        <f t="shared" si="113"/>
        <v>-</v>
      </c>
    </row>
    <row r="501" spans="1:47" s="30" customFormat="1">
      <c r="A501" s="556">
        <v>498</v>
      </c>
      <c r="B501" s="557" t="s">
        <v>1029</v>
      </c>
      <c r="C501" s="558" t="str">
        <f t="shared" si="108"/>
        <v>2017</v>
      </c>
      <c r="D501" s="558" t="str">
        <f t="shared" si="122"/>
        <v>Oct</v>
      </c>
      <c r="E501" s="586">
        <v>43035</v>
      </c>
      <c r="F501" s="557">
        <v>103915</v>
      </c>
      <c r="G501" s="557" t="s">
        <v>1035</v>
      </c>
      <c r="H501" s="557">
        <v>76786</v>
      </c>
      <c r="I501" s="557" t="s">
        <v>969</v>
      </c>
      <c r="J501" s="577" t="s">
        <v>15</v>
      </c>
      <c r="K501" s="595" t="str">
        <f t="shared" si="114"/>
        <v>-</v>
      </c>
      <c r="L501" s="595" t="s">
        <v>15</v>
      </c>
      <c r="M501" s="595" t="s">
        <v>15</v>
      </c>
      <c r="N501" s="579" t="s">
        <v>15</v>
      </c>
      <c r="O501" s="578" t="s">
        <v>34</v>
      </c>
      <c r="P501" s="557" t="s">
        <v>15</v>
      </c>
      <c r="Q501" s="557" t="s">
        <v>15</v>
      </c>
      <c r="R501" s="581" t="str">
        <f>IFERROR(VLOOKUP(CONCATENATE(D501,"'",C501),'Monthly Forex'!A:D,4,0),"-")</f>
        <v>-</v>
      </c>
      <c r="S501" s="564" t="s">
        <v>15</v>
      </c>
      <c r="T501" s="582">
        <v>1150</v>
      </c>
      <c r="U501" s="583" t="s">
        <v>47</v>
      </c>
      <c r="V501" s="589" t="s">
        <v>49</v>
      </c>
      <c r="W501" s="592" t="s">
        <v>15</v>
      </c>
      <c r="X501" s="569" t="s">
        <v>2769</v>
      </c>
      <c r="Y501" s="570" t="s">
        <v>15</v>
      </c>
      <c r="Z501" s="571" t="s">
        <v>15</v>
      </c>
      <c r="AA501" s="557" t="s">
        <v>1856</v>
      </c>
      <c r="AB501" s="139">
        <f t="shared" si="107"/>
        <v>43065</v>
      </c>
      <c r="AC501" s="134">
        <f t="shared" si="110"/>
        <v>43040</v>
      </c>
      <c r="AD501" s="135" t="str">
        <f t="shared" si="111"/>
        <v>-</v>
      </c>
      <c r="AE501" s="136" t="str">
        <f t="shared" si="112"/>
        <v>-</v>
      </c>
      <c r="AF501" s="137" t="s">
        <v>4551</v>
      </c>
      <c r="AG501" s="140" t="str">
        <f t="shared" si="115"/>
        <v>1</v>
      </c>
      <c r="AH501" s="141" t="str">
        <f t="shared" si="116"/>
        <v>-</v>
      </c>
      <c r="AI501" s="211" t="s">
        <v>15</v>
      </c>
      <c r="AJ501" s="443" t="s">
        <v>4592</v>
      </c>
      <c r="AK501" s="478" t="str">
        <f t="shared" si="117"/>
        <v>-</v>
      </c>
      <c r="AL501" s="516" t="str">
        <f t="shared" si="118"/>
        <v>-</v>
      </c>
      <c r="AM501" s="432" t="str">
        <f>_xlfn.IFNA(VLOOKUP(O501,Dropdown!$B:$G,6,0),"-")</f>
        <v>PEZA</v>
      </c>
      <c r="AN501" s="433">
        <f>_xlfn.IFNA(VLOOKUP(O501,Dropdown!$B:$H,7,0),"-")</f>
        <v>0.12</v>
      </c>
      <c r="AO501" s="434" t="str">
        <f t="shared" si="119"/>
        <v>USD</v>
      </c>
      <c r="AP501" s="435">
        <f t="shared" si="120"/>
        <v>1150</v>
      </c>
      <c r="AQ501" s="436">
        <f t="shared" si="121"/>
        <v>1288.0000000000002</v>
      </c>
      <c r="AR501" s="247"/>
      <c r="AS501" s="465" t="s">
        <v>15</v>
      </c>
      <c r="AT501" s="247"/>
      <c r="AU501" s="454" t="str">
        <f t="shared" si="113"/>
        <v>-</v>
      </c>
    </row>
    <row r="502" spans="1:47" s="30" customFormat="1">
      <c r="A502" s="556">
        <v>499</v>
      </c>
      <c r="B502" s="557" t="s">
        <v>1067</v>
      </c>
      <c r="C502" s="558" t="str">
        <f t="shared" si="108"/>
        <v>2017</v>
      </c>
      <c r="D502" s="558" t="str">
        <f t="shared" si="122"/>
        <v>Nov</v>
      </c>
      <c r="E502" s="586">
        <v>43045</v>
      </c>
      <c r="F502" s="557">
        <v>103916</v>
      </c>
      <c r="G502" s="557">
        <v>37252</v>
      </c>
      <c r="H502" s="557">
        <v>76856</v>
      </c>
      <c r="I502" s="557" t="s">
        <v>1097</v>
      </c>
      <c r="J502" s="577" t="s">
        <v>15</v>
      </c>
      <c r="K502" s="578" t="str">
        <f t="shared" si="114"/>
        <v>21-3498851-2 #3323 PP 3</v>
      </c>
      <c r="L502" s="578" t="s">
        <v>15</v>
      </c>
      <c r="M502" s="578" t="s">
        <v>1108</v>
      </c>
      <c r="N502" s="579" t="s">
        <v>15</v>
      </c>
      <c r="O502" s="578" t="s">
        <v>38</v>
      </c>
      <c r="P502" s="557" t="s">
        <v>15</v>
      </c>
      <c r="Q502" s="557" t="s">
        <v>15</v>
      </c>
      <c r="R502" s="581">
        <f>IFERROR(VLOOKUP(CONCATENATE(D502,"'",C502),'Monthly Forex'!A:D,4,0),"-")</f>
        <v>51.61</v>
      </c>
      <c r="S502" s="564" t="s">
        <v>15</v>
      </c>
      <c r="T502" s="582">
        <v>455</v>
      </c>
      <c r="U502" s="583" t="s">
        <v>47</v>
      </c>
      <c r="V502" s="589" t="s">
        <v>49</v>
      </c>
      <c r="W502" s="592" t="s">
        <v>15</v>
      </c>
      <c r="X502" s="569" t="s">
        <v>15</v>
      </c>
      <c r="Y502" s="570" t="s">
        <v>15</v>
      </c>
      <c r="Z502" s="571" t="s">
        <v>15</v>
      </c>
      <c r="AA502" s="557" t="s">
        <v>1856</v>
      </c>
      <c r="AB502" s="139">
        <f t="shared" si="107"/>
        <v>43075</v>
      </c>
      <c r="AC502" s="134">
        <f t="shared" si="110"/>
        <v>43070</v>
      </c>
      <c r="AD502" s="135" t="str">
        <f t="shared" si="111"/>
        <v>-</v>
      </c>
      <c r="AE502" s="136" t="str">
        <f t="shared" si="112"/>
        <v>-</v>
      </c>
      <c r="AF502" s="137" t="s">
        <v>4551</v>
      </c>
      <c r="AG502" s="140" t="str">
        <f t="shared" si="115"/>
        <v>1</v>
      </c>
      <c r="AH502" s="141" t="str">
        <f t="shared" si="116"/>
        <v>-</v>
      </c>
      <c r="AI502" s="211" t="s">
        <v>15</v>
      </c>
      <c r="AJ502" s="443" t="s">
        <v>4592</v>
      </c>
      <c r="AK502" s="478" t="str">
        <f t="shared" si="117"/>
        <v>-</v>
      </c>
      <c r="AL502" s="516" t="str">
        <f t="shared" si="118"/>
        <v>-</v>
      </c>
      <c r="AM502" s="432" t="str">
        <f>_xlfn.IFNA(VLOOKUP(O502,Dropdown!$B:$G,6,0),"-")</f>
        <v>PEZA</v>
      </c>
      <c r="AN502" s="433">
        <f>_xlfn.IFNA(VLOOKUP(O502,Dropdown!$B:$H,7,0),"-")</f>
        <v>0.12</v>
      </c>
      <c r="AO502" s="434" t="str">
        <f t="shared" si="119"/>
        <v>USD</v>
      </c>
      <c r="AP502" s="435">
        <f t="shared" si="120"/>
        <v>455</v>
      </c>
      <c r="AQ502" s="436">
        <f t="shared" si="121"/>
        <v>509.6</v>
      </c>
      <c r="AR502" s="247"/>
      <c r="AS502" s="465" t="s">
        <v>15</v>
      </c>
      <c r="AT502" s="247"/>
      <c r="AU502" s="454" t="str">
        <f t="shared" si="113"/>
        <v>-</v>
      </c>
    </row>
    <row r="503" spans="1:47" s="30" customFormat="1">
      <c r="A503" s="556">
        <v>500</v>
      </c>
      <c r="B503" s="557" t="s">
        <v>1068</v>
      </c>
      <c r="C503" s="558" t="str">
        <f t="shared" si="108"/>
        <v>2017</v>
      </c>
      <c r="D503" s="558" t="str">
        <f t="shared" si="122"/>
        <v>Nov</v>
      </c>
      <c r="E503" s="586">
        <v>43045</v>
      </c>
      <c r="F503" s="557">
        <v>103916</v>
      </c>
      <c r="G503" s="557">
        <v>37252</v>
      </c>
      <c r="H503" s="557">
        <v>76856</v>
      </c>
      <c r="I503" s="557" t="s">
        <v>1097</v>
      </c>
      <c r="J503" s="577" t="s">
        <v>15</v>
      </c>
      <c r="K503" s="578" t="str">
        <f t="shared" si="114"/>
        <v>21-3498851-2 #3324 PP 4</v>
      </c>
      <c r="L503" s="578" t="s">
        <v>15</v>
      </c>
      <c r="M503" s="578" t="s">
        <v>1109</v>
      </c>
      <c r="N503" s="579" t="s">
        <v>15</v>
      </c>
      <c r="O503" s="578" t="s">
        <v>38</v>
      </c>
      <c r="P503" s="557" t="s">
        <v>15</v>
      </c>
      <c r="Q503" s="557" t="s">
        <v>15</v>
      </c>
      <c r="R503" s="581">
        <f>IFERROR(VLOOKUP(CONCATENATE(D503,"'",C503),'Monthly Forex'!A:D,4,0),"-")</f>
        <v>51.61</v>
      </c>
      <c r="S503" s="564" t="s">
        <v>15</v>
      </c>
      <c r="T503" s="582">
        <v>455</v>
      </c>
      <c r="U503" s="583" t="s">
        <v>47</v>
      </c>
      <c r="V503" s="589" t="s">
        <v>49</v>
      </c>
      <c r="W503" s="592" t="s">
        <v>15</v>
      </c>
      <c r="X503" s="569" t="s">
        <v>15</v>
      </c>
      <c r="Y503" s="570" t="s">
        <v>15</v>
      </c>
      <c r="Z503" s="571" t="s">
        <v>15</v>
      </c>
      <c r="AA503" s="557" t="s">
        <v>1856</v>
      </c>
      <c r="AB503" s="139">
        <f t="shared" ref="AB503:AB566" si="123">IF(V503="","",IF(V503="Cancelled","-",E503+30))</f>
        <v>43075</v>
      </c>
      <c r="AC503" s="134">
        <f t="shared" si="110"/>
        <v>43070</v>
      </c>
      <c r="AD503" s="135" t="str">
        <f t="shared" si="111"/>
        <v>-</v>
      </c>
      <c r="AE503" s="136" t="str">
        <f t="shared" si="112"/>
        <v>-</v>
      </c>
      <c r="AF503" s="137" t="s">
        <v>4551</v>
      </c>
      <c r="AG503" s="140" t="str">
        <f t="shared" si="115"/>
        <v>-</v>
      </c>
      <c r="AH503" s="141" t="str">
        <f t="shared" si="116"/>
        <v>-</v>
      </c>
      <c r="AI503" s="211" t="s">
        <v>15</v>
      </c>
      <c r="AJ503" s="443" t="s">
        <v>4592</v>
      </c>
      <c r="AK503" s="478" t="str">
        <f t="shared" si="117"/>
        <v>-</v>
      </c>
      <c r="AL503" s="516" t="str">
        <f t="shared" si="118"/>
        <v>-</v>
      </c>
      <c r="AM503" s="432" t="str">
        <f>_xlfn.IFNA(VLOOKUP(O503,Dropdown!$B:$G,6,0),"-")</f>
        <v>PEZA</v>
      </c>
      <c r="AN503" s="433">
        <f>_xlfn.IFNA(VLOOKUP(O503,Dropdown!$B:$H,7,0),"-")</f>
        <v>0.12</v>
      </c>
      <c r="AO503" s="434" t="str">
        <f t="shared" si="119"/>
        <v>USD</v>
      </c>
      <c r="AP503" s="435">
        <f t="shared" si="120"/>
        <v>455</v>
      </c>
      <c r="AQ503" s="436">
        <f t="shared" si="121"/>
        <v>509.6</v>
      </c>
      <c r="AR503" s="247"/>
      <c r="AS503" s="465" t="s">
        <v>15</v>
      </c>
      <c r="AT503" s="247"/>
      <c r="AU503" s="454" t="str">
        <f t="shared" si="113"/>
        <v>-</v>
      </c>
    </row>
    <row r="504" spans="1:47" s="30" customFormat="1">
      <c r="A504" s="556">
        <v>501</v>
      </c>
      <c r="B504" s="557" t="s">
        <v>1069</v>
      </c>
      <c r="C504" s="558" t="str">
        <f t="shared" si="108"/>
        <v>2017</v>
      </c>
      <c r="D504" s="558" t="str">
        <f t="shared" si="122"/>
        <v>Nov</v>
      </c>
      <c r="E504" s="586">
        <v>43047</v>
      </c>
      <c r="F504" s="557">
        <v>103917</v>
      </c>
      <c r="G504" s="557">
        <v>37253</v>
      </c>
      <c r="H504" s="557">
        <v>76903</v>
      </c>
      <c r="I504" s="557" t="s">
        <v>1098</v>
      </c>
      <c r="J504" s="577" t="s">
        <v>15</v>
      </c>
      <c r="K504" s="578" t="str">
        <f t="shared" si="114"/>
        <v>21-3498851-2 #7713A</v>
      </c>
      <c r="L504" s="578" t="s">
        <v>15</v>
      </c>
      <c r="M504" s="578" t="s">
        <v>1110</v>
      </c>
      <c r="N504" s="579" t="s">
        <v>15</v>
      </c>
      <c r="O504" s="578" t="s">
        <v>38</v>
      </c>
      <c r="P504" s="557" t="s">
        <v>15</v>
      </c>
      <c r="Q504" s="557" t="s">
        <v>15</v>
      </c>
      <c r="R504" s="581">
        <f>IFERROR(VLOOKUP(CONCATENATE(D504,"'",C504),'Monthly Forex'!A:D,4,0),"-")</f>
        <v>51.61</v>
      </c>
      <c r="S504" s="564" t="s">
        <v>15</v>
      </c>
      <c r="T504" s="582">
        <v>790</v>
      </c>
      <c r="U504" s="583" t="s">
        <v>47</v>
      </c>
      <c r="V504" s="589" t="s">
        <v>49</v>
      </c>
      <c r="W504" s="592" t="s">
        <v>15</v>
      </c>
      <c r="X504" s="569" t="s">
        <v>15</v>
      </c>
      <c r="Y504" s="570" t="s">
        <v>15</v>
      </c>
      <c r="Z504" s="571" t="s">
        <v>15</v>
      </c>
      <c r="AA504" s="557" t="s">
        <v>1856</v>
      </c>
      <c r="AB504" s="139">
        <f t="shared" si="123"/>
        <v>43077</v>
      </c>
      <c r="AC504" s="134">
        <f t="shared" si="110"/>
        <v>43070</v>
      </c>
      <c r="AD504" s="135" t="str">
        <f t="shared" si="111"/>
        <v>-</v>
      </c>
      <c r="AE504" s="136" t="str">
        <f t="shared" si="112"/>
        <v>-</v>
      </c>
      <c r="AF504" s="137" t="s">
        <v>4551</v>
      </c>
      <c r="AG504" s="140" t="str">
        <f t="shared" si="115"/>
        <v>1</v>
      </c>
      <c r="AH504" s="141" t="str">
        <f t="shared" si="116"/>
        <v>-</v>
      </c>
      <c r="AI504" s="211" t="s">
        <v>15</v>
      </c>
      <c r="AJ504" s="443" t="s">
        <v>4592</v>
      </c>
      <c r="AK504" s="478" t="str">
        <f t="shared" si="117"/>
        <v>-</v>
      </c>
      <c r="AL504" s="516" t="str">
        <f t="shared" si="118"/>
        <v>-</v>
      </c>
      <c r="AM504" s="432" t="str">
        <f>_xlfn.IFNA(VLOOKUP(O504,Dropdown!$B:$G,6,0),"-")</f>
        <v>PEZA</v>
      </c>
      <c r="AN504" s="433">
        <f>_xlfn.IFNA(VLOOKUP(O504,Dropdown!$B:$H,7,0),"-")</f>
        <v>0.12</v>
      </c>
      <c r="AO504" s="434" t="str">
        <f t="shared" si="119"/>
        <v>USD</v>
      </c>
      <c r="AP504" s="435">
        <f t="shared" si="120"/>
        <v>790</v>
      </c>
      <c r="AQ504" s="436">
        <f t="shared" si="121"/>
        <v>884.80000000000007</v>
      </c>
      <c r="AR504" s="247"/>
      <c r="AS504" s="465" t="s">
        <v>15</v>
      </c>
      <c r="AT504" s="247"/>
      <c r="AU504" s="454" t="str">
        <f t="shared" si="113"/>
        <v>-</v>
      </c>
    </row>
    <row r="505" spans="1:47" s="30" customFormat="1">
      <c r="A505" s="556">
        <v>502</v>
      </c>
      <c r="B505" s="557" t="s">
        <v>1070</v>
      </c>
      <c r="C505" s="558" t="str">
        <f t="shared" si="108"/>
        <v>2017</v>
      </c>
      <c r="D505" s="558" t="str">
        <f t="shared" si="122"/>
        <v>Nov</v>
      </c>
      <c r="E505" s="586">
        <v>43047</v>
      </c>
      <c r="F505" s="557">
        <v>103917</v>
      </c>
      <c r="G505" s="557">
        <v>37253</v>
      </c>
      <c r="H505" s="557">
        <v>76903</v>
      </c>
      <c r="I505" s="557" t="s">
        <v>1098</v>
      </c>
      <c r="J505" s="577" t="s">
        <v>15</v>
      </c>
      <c r="K505" s="578" t="str">
        <f t="shared" si="114"/>
        <v xml:space="preserve">21-3498851-2 #8859 </v>
      </c>
      <c r="L505" s="578" t="s">
        <v>15</v>
      </c>
      <c r="M505" s="578" t="s">
        <v>1111</v>
      </c>
      <c r="N505" s="579" t="s">
        <v>15</v>
      </c>
      <c r="O505" s="578" t="s">
        <v>38</v>
      </c>
      <c r="P505" s="557" t="s">
        <v>15</v>
      </c>
      <c r="Q505" s="557" t="s">
        <v>15</v>
      </c>
      <c r="R505" s="581">
        <f>IFERROR(VLOOKUP(CONCATENATE(D505,"'",C505),'Monthly Forex'!A:D,4,0),"-")</f>
        <v>51.61</v>
      </c>
      <c r="S505" s="564" t="s">
        <v>15</v>
      </c>
      <c r="T505" s="582">
        <v>235</v>
      </c>
      <c r="U505" s="583" t="s">
        <v>47</v>
      </c>
      <c r="V505" s="589" t="s">
        <v>49</v>
      </c>
      <c r="W505" s="592" t="s">
        <v>15</v>
      </c>
      <c r="X505" s="569" t="s">
        <v>15</v>
      </c>
      <c r="Y505" s="570" t="s">
        <v>15</v>
      </c>
      <c r="Z505" s="571" t="s">
        <v>15</v>
      </c>
      <c r="AA505" s="557" t="s">
        <v>1856</v>
      </c>
      <c r="AB505" s="139">
        <f t="shared" si="123"/>
        <v>43077</v>
      </c>
      <c r="AC505" s="134">
        <f t="shared" si="110"/>
        <v>43070</v>
      </c>
      <c r="AD505" s="135" t="str">
        <f t="shared" si="111"/>
        <v>-</v>
      </c>
      <c r="AE505" s="136" t="str">
        <f t="shared" si="112"/>
        <v>-</v>
      </c>
      <c r="AF505" s="137" t="s">
        <v>4551</v>
      </c>
      <c r="AG505" s="140" t="str">
        <f t="shared" si="115"/>
        <v>-</v>
      </c>
      <c r="AH505" s="141" t="str">
        <f t="shared" si="116"/>
        <v>-</v>
      </c>
      <c r="AI505" s="211" t="s">
        <v>15</v>
      </c>
      <c r="AJ505" s="443" t="s">
        <v>4592</v>
      </c>
      <c r="AK505" s="478" t="str">
        <f t="shared" si="117"/>
        <v>-</v>
      </c>
      <c r="AL505" s="516" t="str">
        <f t="shared" si="118"/>
        <v>-</v>
      </c>
      <c r="AM505" s="432" t="str">
        <f>_xlfn.IFNA(VLOOKUP(O505,Dropdown!$B:$G,6,0),"-")</f>
        <v>PEZA</v>
      </c>
      <c r="AN505" s="433">
        <f>_xlfn.IFNA(VLOOKUP(O505,Dropdown!$B:$H,7,0),"-")</f>
        <v>0.12</v>
      </c>
      <c r="AO505" s="434" t="str">
        <f t="shared" si="119"/>
        <v>USD</v>
      </c>
      <c r="AP505" s="435">
        <f t="shared" si="120"/>
        <v>235</v>
      </c>
      <c r="AQ505" s="436">
        <f t="shared" si="121"/>
        <v>263.20000000000005</v>
      </c>
      <c r="AR505" s="247"/>
      <c r="AS505" s="465" t="s">
        <v>15</v>
      </c>
      <c r="AT505" s="247"/>
      <c r="AU505" s="454" t="str">
        <f t="shared" si="113"/>
        <v>-</v>
      </c>
    </row>
    <row r="506" spans="1:47" s="30" customFormat="1">
      <c r="A506" s="556">
        <v>503</v>
      </c>
      <c r="B506" s="557" t="s">
        <v>1071</v>
      </c>
      <c r="C506" s="558" t="str">
        <f t="shared" si="108"/>
        <v>2017</v>
      </c>
      <c r="D506" s="558" t="str">
        <f t="shared" si="122"/>
        <v>Nov</v>
      </c>
      <c r="E506" s="586">
        <v>43047</v>
      </c>
      <c r="F506" s="557">
        <v>103917</v>
      </c>
      <c r="G506" s="557">
        <v>37253</v>
      </c>
      <c r="H506" s="557">
        <v>76903</v>
      </c>
      <c r="I506" s="557" t="s">
        <v>1098</v>
      </c>
      <c r="J506" s="577" t="s">
        <v>15</v>
      </c>
      <c r="K506" s="578" t="str">
        <f t="shared" si="114"/>
        <v>21-3498852-2  #7713A</v>
      </c>
      <c r="L506" s="578" t="s">
        <v>15</v>
      </c>
      <c r="M506" s="578" t="s">
        <v>1112</v>
      </c>
      <c r="N506" s="579" t="s">
        <v>15</v>
      </c>
      <c r="O506" s="578" t="s">
        <v>38</v>
      </c>
      <c r="P506" s="557" t="s">
        <v>15</v>
      </c>
      <c r="Q506" s="557" t="s">
        <v>15</v>
      </c>
      <c r="R506" s="581">
        <f>IFERROR(VLOOKUP(CONCATENATE(D506,"'",C506),'Monthly Forex'!A:D,4,0),"-")</f>
        <v>51.61</v>
      </c>
      <c r="S506" s="564" t="s">
        <v>15</v>
      </c>
      <c r="T506" s="582">
        <v>790</v>
      </c>
      <c r="U506" s="583" t="s">
        <v>47</v>
      </c>
      <c r="V506" s="589" t="s">
        <v>49</v>
      </c>
      <c r="W506" s="592" t="s">
        <v>15</v>
      </c>
      <c r="X506" s="569" t="s">
        <v>15</v>
      </c>
      <c r="Y506" s="570" t="s">
        <v>15</v>
      </c>
      <c r="Z506" s="571" t="s">
        <v>15</v>
      </c>
      <c r="AA506" s="557" t="s">
        <v>1856</v>
      </c>
      <c r="AB506" s="139">
        <f t="shared" si="123"/>
        <v>43077</v>
      </c>
      <c r="AC506" s="134">
        <f t="shared" si="110"/>
        <v>43070</v>
      </c>
      <c r="AD506" s="135" t="str">
        <f t="shared" si="111"/>
        <v>-</v>
      </c>
      <c r="AE506" s="136" t="str">
        <f t="shared" si="112"/>
        <v>-</v>
      </c>
      <c r="AF506" s="137" t="s">
        <v>4551</v>
      </c>
      <c r="AG506" s="140" t="str">
        <f t="shared" si="115"/>
        <v>-</v>
      </c>
      <c r="AH506" s="141" t="str">
        <f t="shared" si="116"/>
        <v>-</v>
      </c>
      <c r="AI506" s="211" t="s">
        <v>15</v>
      </c>
      <c r="AJ506" s="443" t="s">
        <v>4592</v>
      </c>
      <c r="AK506" s="478" t="str">
        <f t="shared" si="117"/>
        <v>-</v>
      </c>
      <c r="AL506" s="516" t="str">
        <f t="shared" si="118"/>
        <v>-</v>
      </c>
      <c r="AM506" s="432" t="str">
        <f>_xlfn.IFNA(VLOOKUP(O506,Dropdown!$B:$G,6,0),"-")</f>
        <v>PEZA</v>
      </c>
      <c r="AN506" s="433">
        <f>_xlfn.IFNA(VLOOKUP(O506,Dropdown!$B:$H,7,0),"-")</f>
        <v>0.12</v>
      </c>
      <c r="AO506" s="434" t="str">
        <f t="shared" si="119"/>
        <v>USD</v>
      </c>
      <c r="AP506" s="435">
        <f t="shared" si="120"/>
        <v>790</v>
      </c>
      <c r="AQ506" s="436">
        <f t="shared" si="121"/>
        <v>884.80000000000007</v>
      </c>
      <c r="AR506" s="247"/>
      <c r="AS506" s="465" t="s">
        <v>15</v>
      </c>
      <c r="AT506" s="247"/>
      <c r="AU506" s="454" t="str">
        <f t="shared" si="113"/>
        <v>-</v>
      </c>
    </row>
    <row r="507" spans="1:47" s="30" customFormat="1">
      <c r="A507" s="556">
        <v>504</v>
      </c>
      <c r="B507" s="557" t="s">
        <v>1072</v>
      </c>
      <c r="C507" s="558" t="str">
        <f t="shared" si="108"/>
        <v>2017</v>
      </c>
      <c r="D507" s="558" t="str">
        <f t="shared" si="122"/>
        <v>Nov</v>
      </c>
      <c r="E507" s="586">
        <v>43047</v>
      </c>
      <c r="F507" s="557">
        <v>103917</v>
      </c>
      <c r="G507" s="557">
        <v>37253</v>
      </c>
      <c r="H507" s="557">
        <v>76903</v>
      </c>
      <c r="I507" s="557" t="s">
        <v>1098</v>
      </c>
      <c r="J507" s="577" t="s">
        <v>15</v>
      </c>
      <c r="K507" s="578" t="str">
        <f t="shared" si="114"/>
        <v>21-3498852-2  #8859</v>
      </c>
      <c r="L507" s="578" t="s">
        <v>15</v>
      </c>
      <c r="M507" s="578" t="s">
        <v>1113</v>
      </c>
      <c r="N507" s="579" t="s">
        <v>15</v>
      </c>
      <c r="O507" s="578" t="s">
        <v>38</v>
      </c>
      <c r="P507" s="557" t="s">
        <v>15</v>
      </c>
      <c r="Q507" s="557" t="s">
        <v>15</v>
      </c>
      <c r="R507" s="581">
        <f>IFERROR(VLOOKUP(CONCATENATE(D507,"'",C507),'Monthly Forex'!A:D,4,0),"-")</f>
        <v>51.61</v>
      </c>
      <c r="S507" s="564" t="s">
        <v>15</v>
      </c>
      <c r="T507" s="582">
        <v>235</v>
      </c>
      <c r="U507" s="583" t="s">
        <v>47</v>
      </c>
      <c r="V507" s="589" t="s">
        <v>49</v>
      </c>
      <c r="W507" s="592" t="s">
        <v>15</v>
      </c>
      <c r="X507" s="569" t="s">
        <v>15</v>
      </c>
      <c r="Y507" s="570" t="s">
        <v>15</v>
      </c>
      <c r="Z507" s="571" t="s">
        <v>15</v>
      </c>
      <c r="AA507" s="557" t="s">
        <v>1856</v>
      </c>
      <c r="AB507" s="139">
        <f t="shared" si="123"/>
        <v>43077</v>
      </c>
      <c r="AC507" s="134">
        <f t="shared" si="110"/>
        <v>43070</v>
      </c>
      <c r="AD507" s="135" t="str">
        <f t="shared" si="111"/>
        <v>-</v>
      </c>
      <c r="AE507" s="136" t="str">
        <f t="shared" si="112"/>
        <v>-</v>
      </c>
      <c r="AF507" s="137" t="s">
        <v>4551</v>
      </c>
      <c r="AG507" s="140" t="str">
        <f t="shared" si="115"/>
        <v>-</v>
      </c>
      <c r="AH507" s="141" t="str">
        <f t="shared" si="116"/>
        <v>-</v>
      </c>
      <c r="AI507" s="211" t="s">
        <v>15</v>
      </c>
      <c r="AJ507" s="443" t="s">
        <v>4592</v>
      </c>
      <c r="AK507" s="478" t="str">
        <f t="shared" si="117"/>
        <v>-</v>
      </c>
      <c r="AL507" s="516" t="str">
        <f t="shared" si="118"/>
        <v>-</v>
      </c>
      <c r="AM507" s="432" t="str">
        <f>_xlfn.IFNA(VLOOKUP(O507,Dropdown!$B:$G,6,0),"-")</f>
        <v>PEZA</v>
      </c>
      <c r="AN507" s="433">
        <f>_xlfn.IFNA(VLOOKUP(O507,Dropdown!$B:$H,7,0),"-")</f>
        <v>0.12</v>
      </c>
      <c r="AO507" s="434" t="str">
        <f t="shared" si="119"/>
        <v>USD</v>
      </c>
      <c r="AP507" s="435">
        <f t="shared" si="120"/>
        <v>235</v>
      </c>
      <c r="AQ507" s="436">
        <f t="shared" si="121"/>
        <v>263.20000000000005</v>
      </c>
      <c r="AR507" s="247"/>
      <c r="AS507" s="465" t="s">
        <v>15</v>
      </c>
      <c r="AT507" s="247"/>
      <c r="AU507" s="454" t="str">
        <f t="shared" si="113"/>
        <v>-</v>
      </c>
    </row>
    <row r="508" spans="1:47" s="30" customFormat="1">
      <c r="A508" s="556">
        <v>505</v>
      </c>
      <c r="B508" s="557" t="s">
        <v>1073</v>
      </c>
      <c r="C508" s="558" t="str">
        <f t="shared" si="108"/>
        <v>2017</v>
      </c>
      <c r="D508" s="558" t="str">
        <f t="shared" si="122"/>
        <v>Nov</v>
      </c>
      <c r="E508" s="586">
        <v>43053</v>
      </c>
      <c r="F508" s="557">
        <v>103918</v>
      </c>
      <c r="G508" s="557">
        <v>37255</v>
      </c>
      <c r="H508" s="557">
        <v>77110</v>
      </c>
      <c r="I508" s="577" t="s">
        <v>15</v>
      </c>
      <c r="J508" s="577" t="s">
        <v>15</v>
      </c>
      <c r="K508" s="578" t="str">
        <f t="shared" si="114"/>
        <v>3.0 X P6 8L 42H UPPER</v>
      </c>
      <c r="L508" s="578" t="s">
        <v>15</v>
      </c>
      <c r="M508" s="578" t="s">
        <v>1114</v>
      </c>
      <c r="N508" s="579" t="s">
        <v>15</v>
      </c>
      <c r="O508" s="578" t="s">
        <v>39</v>
      </c>
      <c r="P508" s="557" t="s">
        <v>15</v>
      </c>
      <c r="Q508" s="557" t="s">
        <v>15</v>
      </c>
      <c r="R508" s="581">
        <f>IFERROR(VLOOKUP(CONCATENATE(D508,"'",C508),'Monthly Forex'!A:D,4,0),"-")</f>
        <v>51.61</v>
      </c>
      <c r="S508" s="564" t="s">
        <v>15</v>
      </c>
      <c r="T508" s="582">
        <v>1832.5</v>
      </c>
      <c r="U508" s="583" t="s">
        <v>47</v>
      </c>
      <c r="V508" s="589" t="s">
        <v>49</v>
      </c>
      <c r="W508" s="592" t="s">
        <v>15</v>
      </c>
      <c r="X508" s="569" t="s">
        <v>4599</v>
      </c>
      <c r="Y508" s="570" t="s">
        <v>15</v>
      </c>
      <c r="Z508" s="571" t="s">
        <v>15</v>
      </c>
      <c r="AA508" s="557" t="s">
        <v>1856</v>
      </c>
      <c r="AB508" s="139">
        <f t="shared" si="123"/>
        <v>43083</v>
      </c>
      <c r="AC508" s="134">
        <f t="shared" si="110"/>
        <v>43070</v>
      </c>
      <c r="AD508" s="135" t="str">
        <f t="shared" si="111"/>
        <v>-</v>
      </c>
      <c r="AE508" s="136" t="str">
        <f t="shared" si="112"/>
        <v>-</v>
      </c>
      <c r="AF508" s="137" t="s">
        <v>4551</v>
      </c>
      <c r="AG508" s="140" t="str">
        <f t="shared" si="115"/>
        <v>1</v>
      </c>
      <c r="AH508" s="141" t="str">
        <f t="shared" si="116"/>
        <v>-</v>
      </c>
      <c r="AI508" s="211" t="s">
        <v>15</v>
      </c>
      <c r="AJ508" s="443" t="s">
        <v>4592</v>
      </c>
      <c r="AK508" s="478" t="str">
        <f t="shared" si="117"/>
        <v>-</v>
      </c>
      <c r="AL508" s="516" t="str">
        <f t="shared" si="118"/>
        <v>-</v>
      </c>
      <c r="AM508" s="432" t="str">
        <f>_xlfn.IFNA(VLOOKUP(O508,Dropdown!$B:$G,6,0),"-")</f>
        <v>PEZA</v>
      </c>
      <c r="AN508" s="433">
        <f>_xlfn.IFNA(VLOOKUP(O508,Dropdown!$B:$H,7,0),"-")</f>
        <v>0.12</v>
      </c>
      <c r="AO508" s="434" t="str">
        <f t="shared" si="119"/>
        <v>USD</v>
      </c>
      <c r="AP508" s="435">
        <f t="shared" si="120"/>
        <v>1832.5</v>
      </c>
      <c r="AQ508" s="436">
        <f t="shared" si="121"/>
        <v>2052.4</v>
      </c>
      <c r="AR508" s="247"/>
      <c r="AS508" s="465" t="s">
        <v>15</v>
      </c>
      <c r="AT508" s="247"/>
      <c r="AU508" s="454" t="str">
        <f t="shared" si="113"/>
        <v>-</v>
      </c>
    </row>
    <row r="509" spans="1:47" s="30" customFormat="1">
      <c r="A509" s="556">
        <v>506</v>
      </c>
      <c r="B509" s="557" t="s">
        <v>1074</v>
      </c>
      <c r="C509" s="558" t="str">
        <f t="shared" si="108"/>
        <v>2017</v>
      </c>
      <c r="D509" s="558" t="str">
        <f t="shared" si="122"/>
        <v>Nov</v>
      </c>
      <c r="E509" s="586">
        <v>43055</v>
      </c>
      <c r="F509" s="557">
        <v>103919</v>
      </c>
      <c r="G509" s="557">
        <v>37256</v>
      </c>
      <c r="H509" s="557">
        <v>77134</v>
      </c>
      <c r="I509" s="557" t="s">
        <v>1099</v>
      </c>
      <c r="J509" s="577" t="s">
        <v>15</v>
      </c>
      <c r="K509" s="578" t="str">
        <f t="shared" si="114"/>
        <v xml:space="preserve">#10053 PIERCE PUNCH </v>
      </c>
      <c r="L509" s="578" t="s">
        <v>15</v>
      </c>
      <c r="M509" s="578" t="s">
        <v>1115</v>
      </c>
      <c r="N509" s="579" t="s">
        <v>15</v>
      </c>
      <c r="O509" s="578" t="s">
        <v>31</v>
      </c>
      <c r="P509" s="557" t="s">
        <v>15</v>
      </c>
      <c r="Q509" s="557" t="s">
        <v>15</v>
      </c>
      <c r="R509" s="581">
        <f>IFERROR(VLOOKUP(CONCATENATE(D509,"'",C509),'Monthly Forex'!A:D,4,0),"-")</f>
        <v>51.61</v>
      </c>
      <c r="S509" s="587">
        <v>10000</v>
      </c>
      <c r="T509" s="582">
        <f>S509/R509</f>
        <v>193.7608990505716</v>
      </c>
      <c r="U509" s="583" t="s">
        <v>47</v>
      </c>
      <c r="V509" s="589" t="s">
        <v>49</v>
      </c>
      <c r="W509" s="592" t="s">
        <v>15</v>
      </c>
      <c r="X509" s="569" t="s">
        <v>15</v>
      </c>
      <c r="Y509" s="570" t="s">
        <v>15</v>
      </c>
      <c r="Z509" s="571" t="s">
        <v>15</v>
      </c>
      <c r="AA509" s="557" t="s">
        <v>1856</v>
      </c>
      <c r="AB509" s="139">
        <f t="shared" si="123"/>
        <v>43085</v>
      </c>
      <c r="AC509" s="134">
        <f t="shared" si="110"/>
        <v>43070</v>
      </c>
      <c r="AD509" s="135" t="str">
        <f t="shared" si="111"/>
        <v>-</v>
      </c>
      <c r="AE509" s="136" t="str">
        <f t="shared" si="112"/>
        <v>-</v>
      </c>
      <c r="AF509" s="137" t="s">
        <v>4551</v>
      </c>
      <c r="AG509" s="140" t="str">
        <f t="shared" si="115"/>
        <v>1</v>
      </c>
      <c r="AH509" s="141" t="str">
        <f t="shared" si="116"/>
        <v>-</v>
      </c>
      <c r="AI509" s="211" t="s">
        <v>15</v>
      </c>
      <c r="AJ509" s="443" t="s">
        <v>4592</v>
      </c>
      <c r="AK509" s="478" t="str">
        <f t="shared" si="117"/>
        <v>-</v>
      </c>
      <c r="AL509" s="516" t="str">
        <f t="shared" si="118"/>
        <v>-</v>
      </c>
      <c r="AM509" s="432" t="str">
        <f>_xlfn.IFNA(VLOOKUP(O509,Dropdown!$B:$G,6,0),"-")</f>
        <v>PEZA</v>
      </c>
      <c r="AN509" s="433">
        <f>_xlfn.IFNA(VLOOKUP(O509,Dropdown!$B:$H,7,0),"-")</f>
        <v>0.12</v>
      </c>
      <c r="AO509" s="434" t="str">
        <f t="shared" si="119"/>
        <v>PHP</v>
      </c>
      <c r="AP509" s="435">
        <f t="shared" si="120"/>
        <v>10000</v>
      </c>
      <c r="AQ509" s="436">
        <f t="shared" si="121"/>
        <v>11200.000000000002</v>
      </c>
      <c r="AR509" s="247"/>
      <c r="AS509" s="465" t="s">
        <v>15</v>
      </c>
      <c r="AT509" s="247"/>
      <c r="AU509" s="454" t="str">
        <f t="shared" si="113"/>
        <v>-</v>
      </c>
    </row>
    <row r="510" spans="1:47" s="30" customFormat="1">
      <c r="A510" s="556">
        <v>507</v>
      </c>
      <c r="B510" s="557" t="s">
        <v>1077</v>
      </c>
      <c r="C510" s="558" t="str">
        <f t="shared" si="108"/>
        <v>2017</v>
      </c>
      <c r="D510" s="558" t="str">
        <f t="shared" si="122"/>
        <v>Nov</v>
      </c>
      <c r="E510" s="586">
        <v>43056</v>
      </c>
      <c r="F510" s="557">
        <v>103922</v>
      </c>
      <c r="G510" s="557">
        <v>37259</v>
      </c>
      <c r="H510" s="557">
        <v>77236</v>
      </c>
      <c r="I510" s="557" t="s">
        <v>1101</v>
      </c>
      <c r="J510" s="577" t="s">
        <v>15</v>
      </c>
      <c r="K510" s="578" t="str">
        <f t="shared" si="114"/>
        <v xml:space="preserve">23-4695511/5612-2 #2220 </v>
      </c>
      <c r="L510" s="578" t="s">
        <v>15</v>
      </c>
      <c r="M510" s="578" t="s">
        <v>1118</v>
      </c>
      <c r="N510" s="579" t="s">
        <v>15</v>
      </c>
      <c r="O510" s="578" t="s">
        <v>38</v>
      </c>
      <c r="P510" s="557" t="s">
        <v>15</v>
      </c>
      <c r="Q510" s="557" t="s">
        <v>15</v>
      </c>
      <c r="R510" s="581">
        <f>IFERROR(VLOOKUP(CONCATENATE(D510,"'",C510),'Monthly Forex'!A:D,4,0),"-")</f>
        <v>51.61</v>
      </c>
      <c r="S510" s="564" t="s">
        <v>15</v>
      </c>
      <c r="T510" s="582">
        <v>700</v>
      </c>
      <c r="U510" s="583" t="s">
        <v>47</v>
      </c>
      <c r="V510" s="589" t="s">
        <v>49</v>
      </c>
      <c r="W510" s="592" t="s">
        <v>15</v>
      </c>
      <c r="X510" s="569" t="s">
        <v>15</v>
      </c>
      <c r="Y510" s="570" t="s">
        <v>15</v>
      </c>
      <c r="Z510" s="571" t="s">
        <v>15</v>
      </c>
      <c r="AA510" s="557" t="s">
        <v>1856</v>
      </c>
      <c r="AB510" s="139">
        <f t="shared" si="123"/>
        <v>43086</v>
      </c>
      <c r="AC510" s="134">
        <f t="shared" si="110"/>
        <v>43070</v>
      </c>
      <c r="AD510" s="135" t="str">
        <f t="shared" si="111"/>
        <v>-</v>
      </c>
      <c r="AE510" s="136" t="str">
        <f t="shared" si="112"/>
        <v>-</v>
      </c>
      <c r="AF510" s="137" t="s">
        <v>4551</v>
      </c>
      <c r="AG510" s="140" t="str">
        <f t="shared" si="115"/>
        <v>1</v>
      </c>
      <c r="AH510" s="141" t="str">
        <f t="shared" si="116"/>
        <v>-</v>
      </c>
      <c r="AI510" s="211" t="s">
        <v>15</v>
      </c>
      <c r="AJ510" s="443" t="s">
        <v>4592</v>
      </c>
      <c r="AK510" s="478" t="str">
        <f t="shared" si="117"/>
        <v>-</v>
      </c>
      <c r="AL510" s="516" t="str">
        <f t="shared" si="118"/>
        <v>-</v>
      </c>
      <c r="AM510" s="432" t="str">
        <f>_xlfn.IFNA(VLOOKUP(O510,Dropdown!$B:$G,6,0),"-")</f>
        <v>PEZA</v>
      </c>
      <c r="AN510" s="433">
        <f>_xlfn.IFNA(VLOOKUP(O510,Dropdown!$B:$H,7,0),"-")</f>
        <v>0.12</v>
      </c>
      <c r="AO510" s="434" t="str">
        <f t="shared" si="119"/>
        <v>USD</v>
      </c>
      <c r="AP510" s="435">
        <f t="shared" si="120"/>
        <v>700</v>
      </c>
      <c r="AQ510" s="436">
        <f t="shared" si="121"/>
        <v>784.00000000000011</v>
      </c>
      <c r="AR510" s="247"/>
      <c r="AS510" s="465" t="s">
        <v>15</v>
      </c>
      <c r="AT510" s="247"/>
      <c r="AU510" s="454" t="str">
        <f t="shared" si="113"/>
        <v>-</v>
      </c>
    </row>
    <row r="511" spans="1:47" s="30" customFormat="1">
      <c r="A511" s="556">
        <v>508</v>
      </c>
      <c r="B511" s="557" t="s">
        <v>1076</v>
      </c>
      <c r="C511" s="558" t="str">
        <f t="shared" si="108"/>
        <v>2017</v>
      </c>
      <c r="D511" s="558" t="str">
        <f t="shared" si="122"/>
        <v>Nov</v>
      </c>
      <c r="E511" s="586">
        <v>43056</v>
      </c>
      <c r="F511" s="557">
        <v>103921</v>
      </c>
      <c r="G511" s="557">
        <v>37258</v>
      </c>
      <c r="H511" s="557">
        <v>77235</v>
      </c>
      <c r="I511" s="557" t="s">
        <v>1100</v>
      </c>
      <c r="J511" s="577" t="s">
        <v>15</v>
      </c>
      <c r="K511" s="578" t="str">
        <f t="shared" si="114"/>
        <v>3.0 X P6 8L 42H UPPER-2</v>
      </c>
      <c r="L511" s="578" t="s">
        <v>15</v>
      </c>
      <c r="M511" s="578" t="s">
        <v>1117</v>
      </c>
      <c r="N511" s="579" t="s">
        <v>15</v>
      </c>
      <c r="O511" s="578" t="s">
        <v>39</v>
      </c>
      <c r="P511" s="557" t="s">
        <v>15</v>
      </c>
      <c r="Q511" s="557" t="s">
        <v>15</v>
      </c>
      <c r="R511" s="581">
        <f>IFERROR(VLOOKUP(CONCATENATE(D511,"'",C511),'Monthly Forex'!A:D,4,0),"-")</f>
        <v>51.61</v>
      </c>
      <c r="S511" s="564" t="s">
        <v>15</v>
      </c>
      <c r="T511" s="582">
        <v>1832.5</v>
      </c>
      <c r="U511" s="583" t="s">
        <v>47</v>
      </c>
      <c r="V511" s="589" t="s">
        <v>49</v>
      </c>
      <c r="W511" s="592" t="s">
        <v>15</v>
      </c>
      <c r="X511" s="569" t="s">
        <v>4599</v>
      </c>
      <c r="Y511" s="570" t="s">
        <v>15</v>
      </c>
      <c r="Z511" s="571" t="s">
        <v>15</v>
      </c>
      <c r="AA511" s="557" t="s">
        <v>1856</v>
      </c>
      <c r="AB511" s="139">
        <f t="shared" si="123"/>
        <v>43086</v>
      </c>
      <c r="AC511" s="134">
        <f t="shared" si="110"/>
        <v>43070</v>
      </c>
      <c r="AD511" s="135" t="str">
        <f t="shared" si="111"/>
        <v>-</v>
      </c>
      <c r="AE511" s="136" t="str">
        <f t="shared" si="112"/>
        <v>-</v>
      </c>
      <c r="AF511" s="137" t="s">
        <v>4551</v>
      </c>
      <c r="AG511" s="140" t="str">
        <f t="shared" si="115"/>
        <v>1</v>
      </c>
      <c r="AH511" s="141" t="str">
        <f t="shared" si="116"/>
        <v>-</v>
      </c>
      <c r="AI511" s="211" t="s">
        <v>15</v>
      </c>
      <c r="AJ511" s="443" t="s">
        <v>4592</v>
      </c>
      <c r="AK511" s="478" t="str">
        <f t="shared" si="117"/>
        <v>-</v>
      </c>
      <c r="AL511" s="516" t="str">
        <f t="shared" si="118"/>
        <v>-</v>
      </c>
      <c r="AM511" s="432" t="str">
        <f>_xlfn.IFNA(VLOOKUP(O511,Dropdown!$B:$G,6,0),"-")</f>
        <v>PEZA</v>
      </c>
      <c r="AN511" s="433">
        <f>_xlfn.IFNA(VLOOKUP(O511,Dropdown!$B:$H,7,0),"-")</f>
        <v>0.12</v>
      </c>
      <c r="AO511" s="434" t="str">
        <f t="shared" si="119"/>
        <v>USD</v>
      </c>
      <c r="AP511" s="435">
        <f t="shared" si="120"/>
        <v>1832.5</v>
      </c>
      <c r="AQ511" s="436">
        <f t="shared" si="121"/>
        <v>2052.4</v>
      </c>
      <c r="AR511" s="247"/>
      <c r="AS511" s="465" t="s">
        <v>15</v>
      </c>
      <c r="AT511" s="247"/>
      <c r="AU511" s="454" t="str">
        <f t="shared" si="113"/>
        <v>-</v>
      </c>
    </row>
    <row r="512" spans="1:47" s="30" customFormat="1">
      <c r="A512" s="556">
        <v>509</v>
      </c>
      <c r="B512" s="557" t="s">
        <v>1075</v>
      </c>
      <c r="C512" s="558" t="str">
        <f t="shared" si="108"/>
        <v>2017</v>
      </c>
      <c r="D512" s="558" t="str">
        <f t="shared" si="122"/>
        <v>Nov</v>
      </c>
      <c r="E512" s="586">
        <v>43056</v>
      </c>
      <c r="F512" s="557">
        <v>103920</v>
      </c>
      <c r="G512" s="557">
        <v>37257</v>
      </c>
      <c r="H512" s="557">
        <v>77234</v>
      </c>
      <c r="I512" s="557" t="s">
        <v>1099</v>
      </c>
      <c r="J512" s="577" t="s">
        <v>15</v>
      </c>
      <c r="K512" s="578" t="str">
        <f t="shared" si="114"/>
        <v>#81005 CAM PUNCH</v>
      </c>
      <c r="L512" s="578" t="s">
        <v>15</v>
      </c>
      <c r="M512" s="578" t="s">
        <v>1116</v>
      </c>
      <c r="N512" s="579" t="s">
        <v>15</v>
      </c>
      <c r="O512" s="578" t="s">
        <v>31</v>
      </c>
      <c r="P512" s="557" t="s">
        <v>15</v>
      </c>
      <c r="Q512" s="557" t="s">
        <v>15</v>
      </c>
      <c r="R512" s="581">
        <f>IFERROR(VLOOKUP(CONCATENATE(D512,"'",C512),'Monthly Forex'!A:D,4,0),"-")</f>
        <v>51.61</v>
      </c>
      <c r="S512" s="587">
        <v>30000</v>
      </c>
      <c r="T512" s="582">
        <f>S512/R512</f>
        <v>581.28269715171484</v>
      </c>
      <c r="U512" s="583" t="s">
        <v>47</v>
      </c>
      <c r="V512" s="589" t="s">
        <v>49</v>
      </c>
      <c r="W512" s="592" t="s">
        <v>15</v>
      </c>
      <c r="X512" s="569" t="s">
        <v>15</v>
      </c>
      <c r="Y512" s="570" t="s">
        <v>15</v>
      </c>
      <c r="Z512" s="571" t="s">
        <v>15</v>
      </c>
      <c r="AA512" s="557" t="s">
        <v>1856</v>
      </c>
      <c r="AB512" s="139">
        <f t="shared" si="123"/>
        <v>43086</v>
      </c>
      <c r="AC512" s="134">
        <f t="shared" si="110"/>
        <v>43070</v>
      </c>
      <c r="AD512" s="135" t="str">
        <f t="shared" si="111"/>
        <v>-</v>
      </c>
      <c r="AE512" s="136" t="str">
        <f t="shared" si="112"/>
        <v>-</v>
      </c>
      <c r="AF512" s="137" t="s">
        <v>4551</v>
      </c>
      <c r="AG512" s="140" t="str">
        <f t="shared" si="115"/>
        <v>1</v>
      </c>
      <c r="AH512" s="141" t="str">
        <f t="shared" si="116"/>
        <v>-</v>
      </c>
      <c r="AI512" s="211" t="s">
        <v>15</v>
      </c>
      <c r="AJ512" s="443" t="s">
        <v>4592</v>
      </c>
      <c r="AK512" s="478" t="str">
        <f t="shared" si="117"/>
        <v>-</v>
      </c>
      <c r="AL512" s="516" t="str">
        <f t="shared" si="118"/>
        <v>-</v>
      </c>
      <c r="AM512" s="432" t="str">
        <f>_xlfn.IFNA(VLOOKUP(O512,Dropdown!$B:$G,6,0),"-")</f>
        <v>PEZA</v>
      </c>
      <c r="AN512" s="433">
        <f>_xlfn.IFNA(VLOOKUP(O512,Dropdown!$B:$H,7,0),"-")</f>
        <v>0.12</v>
      </c>
      <c r="AO512" s="434" t="str">
        <f t="shared" si="119"/>
        <v>PHP</v>
      </c>
      <c r="AP512" s="435">
        <f t="shared" si="120"/>
        <v>30000</v>
      </c>
      <c r="AQ512" s="436">
        <f t="shared" si="121"/>
        <v>33600</v>
      </c>
      <c r="AR512" s="247"/>
      <c r="AS512" s="465" t="s">
        <v>15</v>
      </c>
      <c r="AT512" s="247"/>
      <c r="AU512" s="454" t="str">
        <f t="shared" si="113"/>
        <v>-</v>
      </c>
    </row>
    <row r="513" spans="1:47" s="30" customFormat="1">
      <c r="A513" s="556">
        <v>510</v>
      </c>
      <c r="B513" s="557" t="s">
        <v>1078</v>
      </c>
      <c r="C513" s="558" t="str">
        <f t="shared" si="108"/>
        <v>2017</v>
      </c>
      <c r="D513" s="558" t="str">
        <f t="shared" si="122"/>
        <v>Nov</v>
      </c>
      <c r="E513" s="586">
        <v>43061</v>
      </c>
      <c r="F513" s="557">
        <v>103923</v>
      </c>
      <c r="G513" s="557">
        <v>37260</v>
      </c>
      <c r="H513" s="557">
        <v>77264</v>
      </c>
      <c r="I513" s="557" t="s">
        <v>1100</v>
      </c>
      <c r="J513" s="577" t="s">
        <v>15</v>
      </c>
      <c r="K513" s="578" t="str">
        <f t="shared" si="114"/>
        <v>3.0 X P6 8L 42H LOWER-2</v>
      </c>
      <c r="L513" s="578" t="s">
        <v>15</v>
      </c>
      <c r="M513" s="578" t="s">
        <v>1119</v>
      </c>
      <c r="N513" s="579" t="s">
        <v>15</v>
      </c>
      <c r="O513" s="578" t="s">
        <v>39</v>
      </c>
      <c r="P513" s="557" t="s">
        <v>15</v>
      </c>
      <c r="Q513" s="557" t="s">
        <v>15</v>
      </c>
      <c r="R513" s="581">
        <f>IFERROR(VLOOKUP(CONCATENATE(D513,"'",C513),'Monthly Forex'!A:D,4,0),"-")</f>
        <v>51.61</v>
      </c>
      <c r="S513" s="564" t="s">
        <v>15</v>
      </c>
      <c r="T513" s="582">
        <v>1832.5</v>
      </c>
      <c r="U513" s="583" t="s">
        <v>47</v>
      </c>
      <c r="V513" s="589" t="s">
        <v>49</v>
      </c>
      <c r="W513" s="592" t="s">
        <v>15</v>
      </c>
      <c r="X513" s="569" t="s">
        <v>4599</v>
      </c>
      <c r="Y513" s="570" t="s">
        <v>15</v>
      </c>
      <c r="Z513" s="571" t="s">
        <v>15</v>
      </c>
      <c r="AA513" s="557" t="s">
        <v>1856</v>
      </c>
      <c r="AB513" s="139">
        <f t="shared" si="123"/>
        <v>43091</v>
      </c>
      <c r="AC513" s="134">
        <f t="shared" si="110"/>
        <v>43070</v>
      </c>
      <c r="AD513" s="135" t="str">
        <f t="shared" si="111"/>
        <v>-</v>
      </c>
      <c r="AE513" s="136" t="str">
        <f t="shared" si="112"/>
        <v>-</v>
      </c>
      <c r="AF513" s="137" t="s">
        <v>4551</v>
      </c>
      <c r="AG513" s="140" t="str">
        <f t="shared" si="115"/>
        <v>1</v>
      </c>
      <c r="AH513" s="141" t="str">
        <f t="shared" si="116"/>
        <v>-</v>
      </c>
      <c r="AI513" s="211" t="s">
        <v>15</v>
      </c>
      <c r="AJ513" s="443" t="s">
        <v>4592</v>
      </c>
      <c r="AK513" s="478" t="str">
        <f t="shared" si="117"/>
        <v>-</v>
      </c>
      <c r="AL513" s="516" t="str">
        <f t="shared" si="118"/>
        <v>-</v>
      </c>
      <c r="AM513" s="432" t="str">
        <f>_xlfn.IFNA(VLOOKUP(O513,Dropdown!$B:$G,6,0),"-")</f>
        <v>PEZA</v>
      </c>
      <c r="AN513" s="433">
        <f>_xlfn.IFNA(VLOOKUP(O513,Dropdown!$B:$H,7,0),"-")</f>
        <v>0.12</v>
      </c>
      <c r="AO513" s="434" t="str">
        <f t="shared" si="119"/>
        <v>USD</v>
      </c>
      <c r="AP513" s="435">
        <f t="shared" si="120"/>
        <v>1832.5</v>
      </c>
      <c r="AQ513" s="436">
        <f t="shared" si="121"/>
        <v>2052.4</v>
      </c>
      <c r="AR513" s="247"/>
      <c r="AS513" s="465" t="s">
        <v>15</v>
      </c>
      <c r="AT513" s="247"/>
      <c r="AU513" s="454" t="str">
        <f t="shared" si="113"/>
        <v>-</v>
      </c>
    </row>
    <row r="514" spans="1:47" s="30" customFormat="1">
      <c r="A514" s="556">
        <v>511</v>
      </c>
      <c r="B514" s="557" t="s">
        <v>1079</v>
      </c>
      <c r="C514" s="558" t="str">
        <f t="shared" si="108"/>
        <v>2017</v>
      </c>
      <c r="D514" s="558" t="str">
        <f t="shared" si="122"/>
        <v>Nov</v>
      </c>
      <c r="E514" s="586">
        <v>43062</v>
      </c>
      <c r="F514" s="557">
        <v>103924</v>
      </c>
      <c r="G514" s="557">
        <v>37261</v>
      </c>
      <c r="H514" s="557">
        <v>77295</v>
      </c>
      <c r="I514" s="557" t="s">
        <v>1099</v>
      </c>
      <c r="J514" s="577" t="s">
        <v>15</v>
      </c>
      <c r="K514" s="578" t="str">
        <f t="shared" si="114"/>
        <v xml:space="preserve">#1108 BLANK PUNCH </v>
      </c>
      <c r="L514" s="578" t="s">
        <v>15</v>
      </c>
      <c r="M514" s="578" t="s">
        <v>1120</v>
      </c>
      <c r="N514" s="579" t="s">
        <v>15</v>
      </c>
      <c r="O514" s="578" t="s">
        <v>31</v>
      </c>
      <c r="P514" s="557" t="s">
        <v>15</v>
      </c>
      <c r="Q514" s="557" t="s">
        <v>15</v>
      </c>
      <c r="R514" s="581">
        <f>IFERROR(VLOOKUP(CONCATENATE(D514,"'",C514),'Monthly Forex'!A:D,4,0),"-")</f>
        <v>51.61</v>
      </c>
      <c r="S514" s="587">
        <v>59670</v>
      </c>
      <c r="T514" s="582">
        <f>S514/R514</f>
        <v>1156.1712846347607</v>
      </c>
      <c r="U514" s="583" t="s">
        <v>47</v>
      </c>
      <c r="V514" s="589" t="s">
        <v>49</v>
      </c>
      <c r="W514" s="592" t="s">
        <v>15</v>
      </c>
      <c r="X514" s="569" t="s">
        <v>15</v>
      </c>
      <c r="Y514" s="570" t="s">
        <v>15</v>
      </c>
      <c r="Z514" s="571" t="s">
        <v>15</v>
      </c>
      <c r="AA514" s="557" t="s">
        <v>1856</v>
      </c>
      <c r="AB514" s="139">
        <f t="shared" si="123"/>
        <v>43092</v>
      </c>
      <c r="AC514" s="134">
        <f t="shared" si="110"/>
        <v>43070</v>
      </c>
      <c r="AD514" s="135" t="str">
        <f t="shared" si="111"/>
        <v>-</v>
      </c>
      <c r="AE514" s="136" t="str">
        <f t="shared" si="112"/>
        <v>-</v>
      </c>
      <c r="AF514" s="137" t="s">
        <v>4551</v>
      </c>
      <c r="AG514" s="140" t="str">
        <f t="shared" si="115"/>
        <v>1</v>
      </c>
      <c r="AH514" s="141" t="str">
        <f t="shared" si="116"/>
        <v>-</v>
      </c>
      <c r="AI514" s="211" t="s">
        <v>15</v>
      </c>
      <c r="AJ514" s="443" t="s">
        <v>4592</v>
      </c>
      <c r="AK514" s="478" t="str">
        <f t="shared" si="117"/>
        <v>-</v>
      </c>
      <c r="AL514" s="516" t="str">
        <f t="shared" si="118"/>
        <v>-</v>
      </c>
      <c r="AM514" s="432" t="str">
        <f>_xlfn.IFNA(VLOOKUP(O514,Dropdown!$B:$G,6,0),"-")</f>
        <v>PEZA</v>
      </c>
      <c r="AN514" s="433">
        <f>_xlfn.IFNA(VLOOKUP(O514,Dropdown!$B:$H,7,0),"-")</f>
        <v>0.12</v>
      </c>
      <c r="AO514" s="434" t="str">
        <f t="shared" si="119"/>
        <v>PHP</v>
      </c>
      <c r="AP514" s="435">
        <f t="shared" si="120"/>
        <v>59670</v>
      </c>
      <c r="AQ514" s="436">
        <f t="shared" si="121"/>
        <v>66830.400000000009</v>
      </c>
      <c r="AR514" s="247"/>
      <c r="AS514" s="465" t="s">
        <v>15</v>
      </c>
      <c r="AT514" s="247"/>
      <c r="AU514" s="454" t="str">
        <f t="shared" si="113"/>
        <v>-</v>
      </c>
    </row>
    <row r="515" spans="1:47" s="30" customFormat="1">
      <c r="A515" s="556">
        <v>512</v>
      </c>
      <c r="B515" s="557" t="s">
        <v>1080</v>
      </c>
      <c r="C515" s="558" t="str">
        <f t="shared" si="108"/>
        <v>2017</v>
      </c>
      <c r="D515" s="558" t="str">
        <f t="shared" si="122"/>
        <v>Nov</v>
      </c>
      <c r="E515" s="586">
        <v>43062</v>
      </c>
      <c r="F515" s="557">
        <v>103924</v>
      </c>
      <c r="G515" s="557">
        <v>37261</v>
      </c>
      <c r="H515" s="557">
        <v>77295</v>
      </c>
      <c r="I515" s="557" t="s">
        <v>1099</v>
      </c>
      <c r="J515" s="577" t="s">
        <v>15</v>
      </c>
      <c r="K515" s="578" t="str">
        <f t="shared" si="114"/>
        <v>#1109 BLANK PUNCH</v>
      </c>
      <c r="L515" s="578" t="s">
        <v>15</v>
      </c>
      <c r="M515" s="578" t="s">
        <v>1121</v>
      </c>
      <c r="N515" s="579" t="s">
        <v>15</v>
      </c>
      <c r="O515" s="578" t="s">
        <v>31</v>
      </c>
      <c r="P515" s="557" t="s">
        <v>15</v>
      </c>
      <c r="Q515" s="557" t="s">
        <v>15</v>
      </c>
      <c r="R515" s="581">
        <f>IFERROR(VLOOKUP(CONCATENATE(D515,"'",C515),'Monthly Forex'!A:D,4,0),"-")</f>
        <v>51.61</v>
      </c>
      <c r="S515" s="587">
        <v>59670</v>
      </c>
      <c r="T515" s="582">
        <f>S515/R515</f>
        <v>1156.1712846347607</v>
      </c>
      <c r="U515" s="583" t="s">
        <v>47</v>
      </c>
      <c r="V515" s="589" t="s">
        <v>49</v>
      </c>
      <c r="W515" s="592" t="s">
        <v>15</v>
      </c>
      <c r="X515" s="569" t="s">
        <v>15</v>
      </c>
      <c r="Y515" s="570" t="s">
        <v>15</v>
      </c>
      <c r="Z515" s="571" t="s">
        <v>15</v>
      </c>
      <c r="AA515" s="557" t="s">
        <v>1856</v>
      </c>
      <c r="AB515" s="139">
        <f t="shared" si="123"/>
        <v>43092</v>
      </c>
      <c r="AC515" s="134">
        <f t="shared" si="110"/>
        <v>43070</v>
      </c>
      <c r="AD515" s="135" t="str">
        <f t="shared" si="111"/>
        <v>-</v>
      </c>
      <c r="AE515" s="136" t="str">
        <f t="shared" si="112"/>
        <v>-</v>
      </c>
      <c r="AF515" s="137" t="s">
        <v>4551</v>
      </c>
      <c r="AG515" s="140" t="str">
        <f t="shared" si="115"/>
        <v>-</v>
      </c>
      <c r="AH515" s="141" t="str">
        <f t="shared" si="116"/>
        <v>-</v>
      </c>
      <c r="AI515" s="211" t="s">
        <v>15</v>
      </c>
      <c r="AJ515" s="443" t="s">
        <v>4592</v>
      </c>
      <c r="AK515" s="478" t="str">
        <f t="shared" si="117"/>
        <v>-</v>
      </c>
      <c r="AL515" s="516" t="str">
        <f t="shared" si="118"/>
        <v>-</v>
      </c>
      <c r="AM515" s="432" t="str">
        <f>_xlfn.IFNA(VLOOKUP(O515,Dropdown!$B:$G,6,0),"-")</f>
        <v>PEZA</v>
      </c>
      <c r="AN515" s="433">
        <f>_xlfn.IFNA(VLOOKUP(O515,Dropdown!$B:$H,7,0),"-")</f>
        <v>0.12</v>
      </c>
      <c r="AO515" s="434" t="str">
        <f t="shared" si="119"/>
        <v>PHP</v>
      </c>
      <c r="AP515" s="435">
        <f t="shared" si="120"/>
        <v>59670</v>
      </c>
      <c r="AQ515" s="436">
        <f t="shared" si="121"/>
        <v>66830.400000000009</v>
      </c>
      <c r="AR515" s="247"/>
      <c r="AS515" s="465" t="s">
        <v>15</v>
      </c>
      <c r="AT515" s="247"/>
      <c r="AU515" s="454" t="str">
        <f t="shared" si="113"/>
        <v>-</v>
      </c>
    </row>
    <row r="516" spans="1:47" s="30" customFormat="1">
      <c r="A516" s="556">
        <v>513</v>
      </c>
      <c r="B516" s="557" t="s">
        <v>1083</v>
      </c>
      <c r="C516" s="558" t="str">
        <f t="shared" ref="C516:C579" si="124">TEXT(E516,"yyyy")</f>
        <v>2017</v>
      </c>
      <c r="D516" s="558" t="str">
        <f t="shared" si="122"/>
        <v>Nov</v>
      </c>
      <c r="E516" s="586">
        <v>43063</v>
      </c>
      <c r="F516" s="557">
        <v>103927</v>
      </c>
      <c r="G516" s="557">
        <v>37263</v>
      </c>
      <c r="H516" s="557">
        <v>77310</v>
      </c>
      <c r="I516" s="557" t="s">
        <v>491</v>
      </c>
      <c r="J516" s="577" t="s">
        <v>15</v>
      </c>
      <c r="K516" s="578" t="str">
        <f t="shared" si="114"/>
        <v>2311-35308-7-0700 203</v>
      </c>
      <c r="L516" s="578" t="s">
        <v>15</v>
      </c>
      <c r="M516" s="578" t="s">
        <v>1124</v>
      </c>
      <c r="N516" s="579" t="s">
        <v>15</v>
      </c>
      <c r="O516" s="578" t="s">
        <v>38</v>
      </c>
      <c r="P516" s="557" t="s">
        <v>15</v>
      </c>
      <c r="Q516" s="557" t="s">
        <v>15</v>
      </c>
      <c r="R516" s="581">
        <f>IFERROR(VLOOKUP(CONCATENATE(D516,"'",C516),'Monthly Forex'!A:D,4,0),"-")</f>
        <v>51.61</v>
      </c>
      <c r="S516" s="564" t="s">
        <v>15</v>
      </c>
      <c r="T516" s="582">
        <v>800</v>
      </c>
      <c r="U516" s="583" t="s">
        <v>47</v>
      </c>
      <c r="V516" s="589" t="s">
        <v>49</v>
      </c>
      <c r="W516" s="592" t="s">
        <v>15</v>
      </c>
      <c r="X516" s="569" t="s">
        <v>15</v>
      </c>
      <c r="Y516" s="570" t="s">
        <v>15</v>
      </c>
      <c r="Z516" s="571" t="s">
        <v>15</v>
      </c>
      <c r="AA516" s="557" t="s">
        <v>1856</v>
      </c>
      <c r="AB516" s="139">
        <f t="shared" si="123"/>
        <v>43093</v>
      </c>
      <c r="AC516" s="134">
        <f t="shared" ref="AC516:AC579" si="125">IFERROR(IF(AB516="-","-",(AB516-DAY(AB516)+1)),"")</f>
        <v>43070</v>
      </c>
      <c r="AD516" s="135" t="str">
        <f t="shared" ref="AD516:AD579" si="126">IFERROR(IF(AF516="O","-",AB516+60),"-")</f>
        <v>-</v>
      </c>
      <c r="AE516" s="136" t="str">
        <f t="shared" ref="AE516:AE579" si="127">IFERROR(IF(AD516="-","-",(AD516-DAY(AD516)+1)),"")</f>
        <v>-</v>
      </c>
      <c r="AF516" s="137" t="s">
        <v>4551</v>
      </c>
      <c r="AG516" s="140" t="str">
        <f t="shared" si="115"/>
        <v>1</v>
      </c>
      <c r="AH516" s="141" t="str">
        <f t="shared" si="116"/>
        <v>-</v>
      </c>
      <c r="AI516" s="211" t="s">
        <v>15</v>
      </c>
      <c r="AJ516" s="443" t="s">
        <v>4592</v>
      </c>
      <c r="AK516" s="478" t="str">
        <f t="shared" si="117"/>
        <v>-</v>
      </c>
      <c r="AL516" s="516" t="str">
        <f t="shared" si="118"/>
        <v>-</v>
      </c>
      <c r="AM516" s="432" t="str">
        <f>_xlfn.IFNA(VLOOKUP(O516,Dropdown!$B:$G,6,0),"-")</f>
        <v>PEZA</v>
      </c>
      <c r="AN516" s="433">
        <f>_xlfn.IFNA(VLOOKUP(O516,Dropdown!$B:$H,7,0),"-")</f>
        <v>0.12</v>
      </c>
      <c r="AO516" s="434" t="str">
        <f t="shared" si="119"/>
        <v>USD</v>
      </c>
      <c r="AP516" s="435">
        <f t="shared" si="120"/>
        <v>800</v>
      </c>
      <c r="AQ516" s="436">
        <f t="shared" si="121"/>
        <v>896.00000000000011</v>
      </c>
      <c r="AR516" s="247"/>
      <c r="AS516" s="465" t="s">
        <v>15</v>
      </c>
      <c r="AT516" s="247"/>
      <c r="AU516" s="454" t="str">
        <f t="shared" ref="AU516:AU579" si="128">IFERROR(IF(AJ516="Collected",AI516-E516," "),"-")</f>
        <v>-</v>
      </c>
    </row>
    <row r="517" spans="1:47" s="30" customFormat="1">
      <c r="A517" s="556">
        <v>514</v>
      </c>
      <c r="B517" s="557" t="s">
        <v>1084</v>
      </c>
      <c r="C517" s="558" t="str">
        <f t="shared" si="124"/>
        <v>2017</v>
      </c>
      <c r="D517" s="558" t="str">
        <f t="shared" si="122"/>
        <v>Nov</v>
      </c>
      <c r="E517" s="586">
        <v>43063</v>
      </c>
      <c r="F517" s="557">
        <v>103927</v>
      </c>
      <c r="G517" s="557">
        <v>37263</v>
      </c>
      <c r="H517" s="557">
        <v>77310</v>
      </c>
      <c r="I517" s="557" t="s">
        <v>491</v>
      </c>
      <c r="J517" s="577" t="s">
        <v>15</v>
      </c>
      <c r="K517" s="578" t="str">
        <f t="shared" ref="K517:K580" si="129">IF(L517="-",M517,CONCATENATE(L517," | ",M517))</f>
        <v>2311-35308-7-1100 203</v>
      </c>
      <c r="L517" s="578" t="s">
        <v>15</v>
      </c>
      <c r="M517" s="578" t="s">
        <v>1125</v>
      </c>
      <c r="N517" s="579" t="s">
        <v>15</v>
      </c>
      <c r="O517" s="578" t="s">
        <v>38</v>
      </c>
      <c r="P517" s="557" t="s">
        <v>15</v>
      </c>
      <c r="Q517" s="557" t="s">
        <v>15</v>
      </c>
      <c r="R517" s="581">
        <f>IFERROR(VLOOKUP(CONCATENATE(D517,"'",C517),'Monthly Forex'!A:D,4,0),"-")</f>
        <v>51.61</v>
      </c>
      <c r="S517" s="564" t="s">
        <v>15</v>
      </c>
      <c r="T517" s="582">
        <v>800</v>
      </c>
      <c r="U517" s="583" t="s">
        <v>47</v>
      </c>
      <c r="V517" s="589" t="s">
        <v>49</v>
      </c>
      <c r="W517" s="592" t="s">
        <v>15</v>
      </c>
      <c r="X517" s="569" t="s">
        <v>15</v>
      </c>
      <c r="Y517" s="570" t="s">
        <v>15</v>
      </c>
      <c r="Z517" s="571" t="s">
        <v>15</v>
      </c>
      <c r="AA517" s="557" t="s">
        <v>1856</v>
      </c>
      <c r="AB517" s="139">
        <f t="shared" si="123"/>
        <v>43093</v>
      </c>
      <c r="AC517" s="134">
        <f t="shared" si="125"/>
        <v>43070</v>
      </c>
      <c r="AD517" s="135" t="str">
        <f t="shared" si="126"/>
        <v>-</v>
      </c>
      <c r="AE517" s="136" t="str">
        <f t="shared" si="127"/>
        <v>-</v>
      </c>
      <c r="AF517" s="137" t="s">
        <v>4551</v>
      </c>
      <c r="AG517" s="140" t="str">
        <f t="shared" ref="AG517:AG580" si="130">IF(F517=F516,"-","1")</f>
        <v>-</v>
      </c>
      <c r="AH517" s="141" t="str">
        <f t="shared" ref="AH517:AH580" si="131">IFERROR(IF(AF517="-","-",IF(AF517="O","-",$AK$1-E517)),"-")</f>
        <v>-</v>
      </c>
      <c r="AI517" s="211" t="s">
        <v>15</v>
      </c>
      <c r="AJ517" s="443" t="s">
        <v>4592</v>
      </c>
      <c r="AK517" s="478" t="str">
        <f t="shared" ref="AK517:AK580" si="132">IFERROR(IF(AF517="O",$AB517-$AI517,""),"-")</f>
        <v>-</v>
      </c>
      <c r="AL517" s="516" t="str">
        <f t="shared" ref="AL517:AL580" si="133">IFERROR(AI517-DAY(AI517)+1,"-")</f>
        <v>-</v>
      </c>
      <c r="AM517" s="432" t="str">
        <f>_xlfn.IFNA(VLOOKUP(O517,Dropdown!$B:$G,6,0),"-")</f>
        <v>PEZA</v>
      </c>
      <c r="AN517" s="433">
        <f>_xlfn.IFNA(VLOOKUP(O517,Dropdown!$B:$H,7,0),"-")</f>
        <v>0.12</v>
      </c>
      <c r="AO517" s="434" t="str">
        <f t="shared" ref="AO517:AO580" si="134">_xlfn.IFNA(IF(S517="-","USD","PHP"),"-")</f>
        <v>USD</v>
      </c>
      <c r="AP517" s="435">
        <f t="shared" ref="AP517:AP580" si="135">IF(AO517="USD",T517,S517)</f>
        <v>800</v>
      </c>
      <c r="AQ517" s="436">
        <f t="shared" ref="AQ517:AQ580" si="136">IFERROR(IF(AN517="-",AP517,AP517*1.12),"-")</f>
        <v>896.00000000000011</v>
      </c>
      <c r="AR517" s="247"/>
      <c r="AS517" s="465" t="s">
        <v>15</v>
      </c>
      <c r="AT517" s="247"/>
      <c r="AU517" s="454" t="str">
        <f t="shared" si="128"/>
        <v>-</v>
      </c>
    </row>
    <row r="518" spans="1:47" s="30" customFormat="1">
      <c r="A518" s="556">
        <v>515</v>
      </c>
      <c r="B518" s="557" t="s">
        <v>1085</v>
      </c>
      <c r="C518" s="558" t="str">
        <f t="shared" si="124"/>
        <v>2017</v>
      </c>
      <c r="D518" s="558" t="str">
        <f t="shared" si="122"/>
        <v>Nov</v>
      </c>
      <c r="E518" s="586">
        <v>43063</v>
      </c>
      <c r="F518" s="557">
        <v>103928</v>
      </c>
      <c r="G518" s="557">
        <v>37264</v>
      </c>
      <c r="H518" s="557">
        <v>77312</v>
      </c>
      <c r="I518" s="557" t="s">
        <v>491</v>
      </c>
      <c r="J518" s="577" t="s">
        <v>15</v>
      </c>
      <c r="K518" s="578" t="str">
        <f t="shared" si="129"/>
        <v>2311-35308-7-0500 203</v>
      </c>
      <c r="L518" s="578" t="s">
        <v>15</v>
      </c>
      <c r="M518" s="578" t="s">
        <v>1126</v>
      </c>
      <c r="N518" s="579" t="s">
        <v>15</v>
      </c>
      <c r="O518" s="578" t="s">
        <v>38</v>
      </c>
      <c r="P518" s="557" t="s">
        <v>15</v>
      </c>
      <c r="Q518" s="557" t="s">
        <v>15</v>
      </c>
      <c r="R518" s="581">
        <f>IFERROR(VLOOKUP(CONCATENATE(D518,"'",C518),'Monthly Forex'!A:D,4,0),"-")</f>
        <v>51.61</v>
      </c>
      <c r="S518" s="564" t="s">
        <v>15</v>
      </c>
      <c r="T518" s="582">
        <v>800</v>
      </c>
      <c r="U518" s="583" t="s">
        <v>47</v>
      </c>
      <c r="V518" s="589" t="s">
        <v>49</v>
      </c>
      <c r="W518" s="592" t="s">
        <v>15</v>
      </c>
      <c r="X518" s="569" t="s">
        <v>15</v>
      </c>
      <c r="Y518" s="570" t="s">
        <v>15</v>
      </c>
      <c r="Z518" s="571" t="s">
        <v>15</v>
      </c>
      <c r="AA518" s="557" t="s">
        <v>1856</v>
      </c>
      <c r="AB518" s="139">
        <f t="shared" si="123"/>
        <v>43093</v>
      </c>
      <c r="AC518" s="134">
        <f t="shared" si="125"/>
        <v>43070</v>
      </c>
      <c r="AD518" s="135" t="str">
        <f t="shared" si="126"/>
        <v>-</v>
      </c>
      <c r="AE518" s="136" t="str">
        <f t="shared" si="127"/>
        <v>-</v>
      </c>
      <c r="AF518" s="137" t="s">
        <v>4551</v>
      </c>
      <c r="AG518" s="140" t="str">
        <f t="shared" si="130"/>
        <v>1</v>
      </c>
      <c r="AH518" s="141" t="str">
        <f t="shared" si="131"/>
        <v>-</v>
      </c>
      <c r="AI518" s="211" t="s">
        <v>15</v>
      </c>
      <c r="AJ518" s="443" t="s">
        <v>4592</v>
      </c>
      <c r="AK518" s="478" t="str">
        <f t="shared" si="132"/>
        <v>-</v>
      </c>
      <c r="AL518" s="516" t="str">
        <f t="shared" si="133"/>
        <v>-</v>
      </c>
      <c r="AM518" s="432" t="str">
        <f>_xlfn.IFNA(VLOOKUP(O518,Dropdown!$B:$G,6,0),"-")</f>
        <v>PEZA</v>
      </c>
      <c r="AN518" s="433">
        <f>_xlfn.IFNA(VLOOKUP(O518,Dropdown!$B:$H,7,0),"-")</f>
        <v>0.12</v>
      </c>
      <c r="AO518" s="434" t="str">
        <f t="shared" si="134"/>
        <v>USD</v>
      </c>
      <c r="AP518" s="435">
        <f t="shared" si="135"/>
        <v>800</v>
      </c>
      <c r="AQ518" s="436">
        <f t="shared" si="136"/>
        <v>896.00000000000011</v>
      </c>
      <c r="AR518" s="247"/>
      <c r="AS518" s="465" t="s">
        <v>15</v>
      </c>
      <c r="AT518" s="247"/>
      <c r="AU518" s="454" t="str">
        <f t="shared" si="128"/>
        <v>-</v>
      </c>
    </row>
    <row r="519" spans="1:47" s="30" customFormat="1">
      <c r="A519" s="556">
        <v>516</v>
      </c>
      <c r="B519" s="557" t="s">
        <v>789</v>
      </c>
      <c r="C519" s="558" t="str">
        <f t="shared" si="124"/>
        <v>2017</v>
      </c>
      <c r="D519" s="558" t="str">
        <f t="shared" si="122"/>
        <v>Nov</v>
      </c>
      <c r="E519" s="586">
        <v>43063</v>
      </c>
      <c r="F519" s="557">
        <v>103926</v>
      </c>
      <c r="G519" s="557" t="s">
        <v>1096</v>
      </c>
      <c r="H519" s="557">
        <v>77426</v>
      </c>
      <c r="I519" s="557" t="s">
        <v>1103</v>
      </c>
      <c r="J519" s="577" t="s">
        <v>15</v>
      </c>
      <c r="K519" s="578" t="str">
        <f t="shared" si="129"/>
        <v>55425-0D130  #1. BLANK</v>
      </c>
      <c r="L519" s="578" t="s">
        <v>15</v>
      </c>
      <c r="M519" s="578" t="s">
        <v>21</v>
      </c>
      <c r="N519" s="579" t="s">
        <v>15</v>
      </c>
      <c r="O519" s="578" t="s">
        <v>46</v>
      </c>
      <c r="P519" s="557">
        <v>1</v>
      </c>
      <c r="Q519" s="557" t="s">
        <v>5152</v>
      </c>
      <c r="R519" s="581">
        <f>IFERROR(VLOOKUP(CONCATENATE(D519,"'",C519),'Monthly Forex'!A:D,4,0),"-")</f>
        <v>51.61</v>
      </c>
      <c r="S519" s="564" t="s">
        <v>15</v>
      </c>
      <c r="T519" s="582">
        <v>1627.5</v>
      </c>
      <c r="U519" s="583" t="s">
        <v>47</v>
      </c>
      <c r="V519" s="589" t="s">
        <v>49</v>
      </c>
      <c r="W519" s="592" t="s">
        <v>15</v>
      </c>
      <c r="X519" s="569" t="s">
        <v>15</v>
      </c>
      <c r="Y519" s="570" t="s">
        <v>15</v>
      </c>
      <c r="Z519" s="571" t="s">
        <v>15</v>
      </c>
      <c r="AA519" s="557" t="s">
        <v>1856</v>
      </c>
      <c r="AB519" s="139">
        <f t="shared" si="123"/>
        <v>43093</v>
      </c>
      <c r="AC519" s="134">
        <f t="shared" si="125"/>
        <v>43070</v>
      </c>
      <c r="AD519" s="135" t="str">
        <f t="shared" si="126"/>
        <v>-</v>
      </c>
      <c r="AE519" s="136" t="str">
        <f t="shared" si="127"/>
        <v>-</v>
      </c>
      <c r="AF519" s="137" t="s">
        <v>4551</v>
      </c>
      <c r="AG519" s="140" t="str">
        <f t="shared" si="130"/>
        <v>1</v>
      </c>
      <c r="AH519" s="141" t="str">
        <f t="shared" si="131"/>
        <v>-</v>
      </c>
      <c r="AI519" s="211" t="s">
        <v>15</v>
      </c>
      <c r="AJ519" s="443" t="s">
        <v>4592</v>
      </c>
      <c r="AK519" s="478" t="str">
        <f t="shared" si="132"/>
        <v>-</v>
      </c>
      <c r="AL519" s="516" t="str">
        <f t="shared" si="133"/>
        <v>-</v>
      </c>
      <c r="AM519" s="432" t="str">
        <f>_xlfn.IFNA(VLOOKUP(O519,Dropdown!$B:$G,6,0),"-")</f>
        <v>PEZA</v>
      </c>
      <c r="AN519" s="433">
        <f>_xlfn.IFNA(VLOOKUP(O519,Dropdown!$B:$H,7,0),"-")</f>
        <v>0.12</v>
      </c>
      <c r="AO519" s="434" t="str">
        <f t="shared" si="134"/>
        <v>USD</v>
      </c>
      <c r="AP519" s="435">
        <f t="shared" si="135"/>
        <v>1627.5</v>
      </c>
      <c r="AQ519" s="436">
        <f t="shared" si="136"/>
        <v>1822.8000000000002</v>
      </c>
      <c r="AR519" s="247"/>
      <c r="AS519" s="465" t="s">
        <v>15</v>
      </c>
      <c r="AT519" s="247"/>
      <c r="AU519" s="454" t="str">
        <f t="shared" si="128"/>
        <v>-</v>
      </c>
    </row>
    <row r="520" spans="1:47" s="30" customFormat="1">
      <c r="A520" s="556">
        <v>517</v>
      </c>
      <c r="B520" s="557" t="s">
        <v>790</v>
      </c>
      <c r="C520" s="558" t="str">
        <f t="shared" si="124"/>
        <v>2017</v>
      </c>
      <c r="D520" s="558" t="str">
        <f t="shared" si="122"/>
        <v>Nov</v>
      </c>
      <c r="E520" s="586">
        <v>43063</v>
      </c>
      <c r="F520" s="557">
        <v>103926</v>
      </c>
      <c r="G520" s="557" t="s">
        <v>1096</v>
      </c>
      <c r="H520" s="557">
        <v>77426</v>
      </c>
      <c r="I520" s="557" t="s">
        <v>1103</v>
      </c>
      <c r="J520" s="577" t="s">
        <v>15</v>
      </c>
      <c r="K520" s="578" t="str">
        <f t="shared" si="129"/>
        <v>55425-0D130 #2. FORM</v>
      </c>
      <c r="L520" s="578" t="s">
        <v>15</v>
      </c>
      <c r="M520" s="578" t="s">
        <v>22</v>
      </c>
      <c r="N520" s="579" t="s">
        <v>15</v>
      </c>
      <c r="O520" s="578" t="s">
        <v>46</v>
      </c>
      <c r="P520" s="557">
        <v>1</v>
      </c>
      <c r="Q520" s="557" t="s">
        <v>5152</v>
      </c>
      <c r="R520" s="581">
        <f>IFERROR(VLOOKUP(CONCATENATE(D520,"'",C520),'Monthly Forex'!A:D,4,0),"-")</f>
        <v>51.61</v>
      </c>
      <c r="S520" s="564" t="s">
        <v>15</v>
      </c>
      <c r="T520" s="582">
        <v>4977.5</v>
      </c>
      <c r="U520" s="583" t="s">
        <v>47</v>
      </c>
      <c r="V520" s="589" t="s">
        <v>49</v>
      </c>
      <c r="W520" s="592" t="s">
        <v>15</v>
      </c>
      <c r="X520" s="569" t="s">
        <v>15</v>
      </c>
      <c r="Y520" s="570" t="s">
        <v>15</v>
      </c>
      <c r="Z520" s="571" t="s">
        <v>15</v>
      </c>
      <c r="AA520" s="557" t="s">
        <v>1856</v>
      </c>
      <c r="AB520" s="139">
        <f t="shared" si="123"/>
        <v>43093</v>
      </c>
      <c r="AC520" s="134">
        <f t="shared" si="125"/>
        <v>43070</v>
      </c>
      <c r="AD520" s="135" t="str">
        <f t="shared" si="126"/>
        <v>-</v>
      </c>
      <c r="AE520" s="136" t="str">
        <f t="shared" si="127"/>
        <v>-</v>
      </c>
      <c r="AF520" s="137" t="s">
        <v>4551</v>
      </c>
      <c r="AG520" s="140" t="str">
        <f t="shared" si="130"/>
        <v>-</v>
      </c>
      <c r="AH520" s="141" t="str">
        <f t="shared" si="131"/>
        <v>-</v>
      </c>
      <c r="AI520" s="211" t="s">
        <v>15</v>
      </c>
      <c r="AJ520" s="443" t="s">
        <v>4592</v>
      </c>
      <c r="AK520" s="478" t="str">
        <f t="shared" si="132"/>
        <v>-</v>
      </c>
      <c r="AL520" s="516" t="str">
        <f t="shared" si="133"/>
        <v>-</v>
      </c>
      <c r="AM520" s="432" t="str">
        <f>_xlfn.IFNA(VLOOKUP(O520,Dropdown!$B:$G,6,0),"-")</f>
        <v>PEZA</v>
      </c>
      <c r="AN520" s="433">
        <f>_xlfn.IFNA(VLOOKUP(O520,Dropdown!$B:$H,7,0),"-")</f>
        <v>0.12</v>
      </c>
      <c r="AO520" s="434" t="str">
        <f t="shared" si="134"/>
        <v>USD</v>
      </c>
      <c r="AP520" s="435">
        <f t="shared" si="135"/>
        <v>4977.5</v>
      </c>
      <c r="AQ520" s="436">
        <f t="shared" si="136"/>
        <v>5574.8</v>
      </c>
      <c r="AR520" s="247"/>
      <c r="AS520" s="465" t="s">
        <v>15</v>
      </c>
      <c r="AT520" s="247"/>
      <c r="AU520" s="454" t="str">
        <f t="shared" si="128"/>
        <v>-</v>
      </c>
    </row>
    <row r="521" spans="1:47" s="30" customFormat="1">
      <c r="A521" s="556">
        <v>518</v>
      </c>
      <c r="B521" s="557" t="s">
        <v>791</v>
      </c>
      <c r="C521" s="558" t="str">
        <f t="shared" si="124"/>
        <v>2017</v>
      </c>
      <c r="D521" s="558" t="str">
        <f t="shared" si="122"/>
        <v>Nov</v>
      </c>
      <c r="E521" s="586">
        <v>43063</v>
      </c>
      <c r="F521" s="557">
        <v>103926</v>
      </c>
      <c r="G521" s="557" t="s">
        <v>1096</v>
      </c>
      <c r="H521" s="557">
        <v>77426</v>
      </c>
      <c r="I521" s="557" t="s">
        <v>1103</v>
      </c>
      <c r="J521" s="577" t="s">
        <v>15</v>
      </c>
      <c r="K521" s="578" t="str">
        <f t="shared" si="129"/>
        <v>55425-0D130 #3. FLANGE</v>
      </c>
      <c r="L521" s="578" t="s">
        <v>15</v>
      </c>
      <c r="M521" s="578" t="s">
        <v>23</v>
      </c>
      <c r="N521" s="579" t="s">
        <v>15</v>
      </c>
      <c r="O521" s="578" t="s">
        <v>46</v>
      </c>
      <c r="P521" s="557">
        <v>1</v>
      </c>
      <c r="Q521" s="557" t="s">
        <v>5152</v>
      </c>
      <c r="R521" s="581">
        <f>IFERROR(VLOOKUP(CONCATENATE(D521,"'",C521),'Monthly Forex'!A:D,4,0),"-")</f>
        <v>51.61</v>
      </c>
      <c r="S521" s="564" t="s">
        <v>15</v>
      </c>
      <c r="T521" s="582">
        <v>1895</v>
      </c>
      <c r="U521" s="583" t="s">
        <v>47</v>
      </c>
      <c r="V521" s="589" t="s">
        <v>49</v>
      </c>
      <c r="W521" s="592" t="s">
        <v>15</v>
      </c>
      <c r="X521" s="569" t="s">
        <v>15</v>
      </c>
      <c r="Y521" s="570" t="s">
        <v>15</v>
      </c>
      <c r="Z521" s="571" t="s">
        <v>15</v>
      </c>
      <c r="AA521" s="557" t="s">
        <v>1856</v>
      </c>
      <c r="AB521" s="139">
        <f t="shared" si="123"/>
        <v>43093</v>
      </c>
      <c r="AC521" s="134">
        <f t="shared" si="125"/>
        <v>43070</v>
      </c>
      <c r="AD521" s="135" t="str">
        <f t="shared" si="126"/>
        <v>-</v>
      </c>
      <c r="AE521" s="136" t="str">
        <f t="shared" si="127"/>
        <v>-</v>
      </c>
      <c r="AF521" s="137" t="s">
        <v>4551</v>
      </c>
      <c r="AG521" s="140" t="str">
        <f t="shared" si="130"/>
        <v>-</v>
      </c>
      <c r="AH521" s="141" t="str">
        <f t="shared" si="131"/>
        <v>-</v>
      </c>
      <c r="AI521" s="211" t="s">
        <v>15</v>
      </c>
      <c r="AJ521" s="443" t="s">
        <v>4592</v>
      </c>
      <c r="AK521" s="478" t="str">
        <f t="shared" si="132"/>
        <v>-</v>
      </c>
      <c r="AL521" s="516" t="str">
        <f t="shared" si="133"/>
        <v>-</v>
      </c>
      <c r="AM521" s="432" t="str">
        <f>_xlfn.IFNA(VLOOKUP(O521,Dropdown!$B:$G,6,0),"-")</f>
        <v>PEZA</v>
      </c>
      <c r="AN521" s="433">
        <f>_xlfn.IFNA(VLOOKUP(O521,Dropdown!$B:$H,7,0),"-")</f>
        <v>0.12</v>
      </c>
      <c r="AO521" s="434" t="str">
        <f t="shared" si="134"/>
        <v>USD</v>
      </c>
      <c r="AP521" s="435">
        <f t="shared" si="135"/>
        <v>1895</v>
      </c>
      <c r="AQ521" s="436">
        <f t="shared" si="136"/>
        <v>2122.4</v>
      </c>
      <c r="AR521" s="247"/>
      <c r="AS521" s="465" t="s">
        <v>15</v>
      </c>
      <c r="AT521" s="247"/>
      <c r="AU521" s="454" t="str">
        <f t="shared" si="128"/>
        <v>-</v>
      </c>
    </row>
    <row r="522" spans="1:47" s="30" customFormat="1">
      <c r="A522" s="556">
        <v>519</v>
      </c>
      <c r="B522" s="557" t="s">
        <v>792</v>
      </c>
      <c r="C522" s="558" t="str">
        <f t="shared" si="124"/>
        <v>2017</v>
      </c>
      <c r="D522" s="558" t="str">
        <f t="shared" si="122"/>
        <v>Nov</v>
      </c>
      <c r="E522" s="586">
        <v>43063</v>
      </c>
      <c r="F522" s="557">
        <v>103926</v>
      </c>
      <c r="G522" s="557" t="s">
        <v>1096</v>
      </c>
      <c r="H522" s="557">
        <v>77426</v>
      </c>
      <c r="I522" s="557" t="s">
        <v>1103</v>
      </c>
      <c r="J522" s="577" t="s">
        <v>15</v>
      </c>
      <c r="K522" s="578" t="str">
        <f t="shared" si="129"/>
        <v>55425-0D130 #4. RESTRIKE</v>
      </c>
      <c r="L522" s="578" t="s">
        <v>15</v>
      </c>
      <c r="M522" s="578" t="s">
        <v>24</v>
      </c>
      <c r="N522" s="579" t="s">
        <v>15</v>
      </c>
      <c r="O522" s="578" t="s">
        <v>46</v>
      </c>
      <c r="P522" s="557">
        <v>1</v>
      </c>
      <c r="Q522" s="557" t="s">
        <v>5152</v>
      </c>
      <c r="R522" s="581">
        <f>IFERROR(VLOOKUP(CONCATENATE(D522,"'",C522),'Monthly Forex'!A:D,4,0),"-")</f>
        <v>51.61</v>
      </c>
      <c r="S522" s="564" t="s">
        <v>15</v>
      </c>
      <c r="T522" s="582">
        <v>1182.5</v>
      </c>
      <c r="U522" s="583" t="s">
        <v>47</v>
      </c>
      <c r="V522" s="589" t="s">
        <v>49</v>
      </c>
      <c r="W522" s="592" t="s">
        <v>15</v>
      </c>
      <c r="X522" s="569" t="s">
        <v>15</v>
      </c>
      <c r="Y522" s="570" t="s">
        <v>15</v>
      </c>
      <c r="Z522" s="571" t="s">
        <v>15</v>
      </c>
      <c r="AA522" s="557" t="s">
        <v>1856</v>
      </c>
      <c r="AB522" s="139">
        <f t="shared" si="123"/>
        <v>43093</v>
      </c>
      <c r="AC522" s="134">
        <f t="shared" si="125"/>
        <v>43070</v>
      </c>
      <c r="AD522" s="135" t="str">
        <f t="shared" si="126"/>
        <v>-</v>
      </c>
      <c r="AE522" s="136" t="str">
        <f t="shared" si="127"/>
        <v>-</v>
      </c>
      <c r="AF522" s="137" t="s">
        <v>4551</v>
      </c>
      <c r="AG522" s="140" t="str">
        <f t="shared" si="130"/>
        <v>-</v>
      </c>
      <c r="AH522" s="141" t="str">
        <f t="shared" si="131"/>
        <v>-</v>
      </c>
      <c r="AI522" s="211" t="s">
        <v>15</v>
      </c>
      <c r="AJ522" s="443" t="s">
        <v>4592</v>
      </c>
      <c r="AK522" s="478" t="str">
        <f t="shared" si="132"/>
        <v>-</v>
      </c>
      <c r="AL522" s="516" t="str">
        <f t="shared" si="133"/>
        <v>-</v>
      </c>
      <c r="AM522" s="432" t="str">
        <f>_xlfn.IFNA(VLOOKUP(O522,Dropdown!$B:$G,6,0),"-")</f>
        <v>PEZA</v>
      </c>
      <c r="AN522" s="433">
        <f>_xlfn.IFNA(VLOOKUP(O522,Dropdown!$B:$H,7,0),"-")</f>
        <v>0.12</v>
      </c>
      <c r="AO522" s="434" t="str">
        <f t="shared" si="134"/>
        <v>USD</v>
      </c>
      <c r="AP522" s="435">
        <f t="shared" si="135"/>
        <v>1182.5</v>
      </c>
      <c r="AQ522" s="436">
        <f t="shared" si="136"/>
        <v>1324.4</v>
      </c>
      <c r="AR522" s="247"/>
      <c r="AS522" s="465" t="s">
        <v>15</v>
      </c>
      <c r="AT522" s="247"/>
      <c r="AU522" s="454" t="str">
        <f t="shared" si="128"/>
        <v>-</v>
      </c>
    </row>
    <row r="523" spans="1:47" s="30" customFormat="1">
      <c r="A523" s="556">
        <v>520</v>
      </c>
      <c r="B523" s="557" t="s">
        <v>793</v>
      </c>
      <c r="C523" s="558" t="str">
        <f t="shared" si="124"/>
        <v>2017</v>
      </c>
      <c r="D523" s="558" t="str">
        <f t="shared" si="122"/>
        <v>Nov</v>
      </c>
      <c r="E523" s="586">
        <v>43063</v>
      </c>
      <c r="F523" s="557">
        <v>103926</v>
      </c>
      <c r="G523" s="557" t="s">
        <v>1096</v>
      </c>
      <c r="H523" s="557">
        <v>77426</v>
      </c>
      <c r="I523" s="557" t="s">
        <v>1103</v>
      </c>
      <c r="J523" s="577" t="s">
        <v>15</v>
      </c>
      <c r="K523" s="578" t="str">
        <f t="shared" si="129"/>
        <v>55425-0D130 #5. PIERCE-1</v>
      </c>
      <c r="L523" s="578" t="s">
        <v>15</v>
      </c>
      <c r="M523" s="578" t="s">
        <v>25</v>
      </c>
      <c r="N523" s="579" t="s">
        <v>15</v>
      </c>
      <c r="O523" s="578" t="s">
        <v>46</v>
      </c>
      <c r="P523" s="557">
        <v>1</v>
      </c>
      <c r="Q523" s="557" t="s">
        <v>5152</v>
      </c>
      <c r="R523" s="581">
        <f>IFERROR(VLOOKUP(CONCATENATE(D523,"'",C523),'Monthly Forex'!A:D,4,0),"-")</f>
        <v>51.61</v>
      </c>
      <c r="S523" s="564" t="s">
        <v>15</v>
      </c>
      <c r="T523" s="582">
        <v>1182.5</v>
      </c>
      <c r="U523" s="583" t="s">
        <v>47</v>
      </c>
      <c r="V523" s="589" t="s">
        <v>49</v>
      </c>
      <c r="W523" s="592" t="s">
        <v>15</v>
      </c>
      <c r="X523" s="569" t="s">
        <v>15</v>
      </c>
      <c r="Y523" s="570" t="s">
        <v>15</v>
      </c>
      <c r="Z523" s="571" t="s">
        <v>15</v>
      </c>
      <c r="AA523" s="557" t="s">
        <v>1856</v>
      </c>
      <c r="AB523" s="139">
        <f t="shared" si="123"/>
        <v>43093</v>
      </c>
      <c r="AC523" s="134">
        <f t="shared" si="125"/>
        <v>43070</v>
      </c>
      <c r="AD523" s="135" t="str">
        <f t="shared" si="126"/>
        <v>-</v>
      </c>
      <c r="AE523" s="136" t="str">
        <f t="shared" si="127"/>
        <v>-</v>
      </c>
      <c r="AF523" s="137" t="s">
        <v>4551</v>
      </c>
      <c r="AG523" s="140" t="str">
        <f t="shared" si="130"/>
        <v>-</v>
      </c>
      <c r="AH523" s="141" t="str">
        <f t="shared" si="131"/>
        <v>-</v>
      </c>
      <c r="AI523" s="211" t="s">
        <v>15</v>
      </c>
      <c r="AJ523" s="443" t="s">
        <v>4592</v>
      </c>
      <c r="AK523" s="478" t="str">
        <f t="shared" si="132"/>
        <v>-</v>
      </c>
      <c r="AL523" s="516" t="str">
        <f t="shared" si="133"/>
        <v>-</v>
      </c>
      <c r="AM523" s="432" t="str">
        <f>_xlfn.IFNA(VLOOKUP(O523,Dropdown!$B:$G,6,0),"-")</f>
        <v>PEZA</v>
      </c>
      <c r="AN523" s="433">
        <f>_xlfn.IFNA(VLOOKUP(O523,Dropdown!$B:$H,7,0),"-")</f>
        <v>0.12</v>
      </c>
      <c r="AO523" s="434" t="str">
        <f t="shared" si="134"/>
        <v>USD</v>
      </c>
      <c r="AP523" s="435">
        <f t="shared" si="135"/>
        <v>1182.5</v>
      </c>
      <c r="AQ523" s="436">
        <f t="shared" si="136"/>
        <v>1324.4</v>
      </c>
      <c r="AR523" s="247"/>
      <c r="AS523" s="465" t="s">
        <v>15</v>
      </c>
      <c r="AT523" s="247"/>
      <c r="AU523" s="454" t="str">
        <f t="shared" si="128"/>
        <v>-</v>
      </c>
    </row>
    <row r="524" spans="1:47" s="30" customFormat="1">
      <c r="A524" s="556">
        <v>521</v>
      </c>
      <c r="B524" s="557" t="s">
        <v>948</v>
      </c>
      <c r="C524" s="558" t="str">
        <f t="shared" si="124"/>
        <v>2017</v>
      </c>
      <c r="D524" s="558" t="str">
        <f t="shared" si="122"/>
        <v>Nov</v>
      </c>
      <c r="E524" s="586">
        <v>43063</v>
      </c>
      <c r="F524" s="557">
        <v>103926</v>
      </c>
      <c r="G524" s="557" t="s">
        <v>1096</v>
      </c>
      <c r="H524" s="557">
        <v>77426</v>
      </c>
      <c r="I524" s="557" t="s">
        <v>1104</v>
      </c>
      <c r="J524" s="577" t="s">
        <v>15</v>
      </c>
      <c r="K524" s="578" t="str">
        <f t="shared" si="129"/>
        <v>55425-0D130 BASE CUT DIE</v>
      </c>
      <c r="L524" s="578" t="s">
        <v>15</v>
      </c>
      <c r="M524" s="578" t="s">
        <v>991</v>
      </c>
      <c r="N524" s="579" t="s">
        <v>15</v>
      </c>
      <c r="O524" s="578" t="s">
        <v>46</v>
      </c>
      <c r="P524" s="557">
        <v>1</v>
      </c>
      <c r="Q524" s="557" t="s">
        <v>5152</v>
      </c>
      <c r="R524" s="581">
        <f>IFERROR(VLOOKUP(CONCATENATE(D524,"'",C524),'Monthly Forex'!A:D,4,0),"-")</f>
        <v>51.61</v>
      </c>
      <c r="S524" s="564" t="s">
        <v>15</v>
      </c>
      <c r="T524" s="582">
        <v>2225</v>
      </c>
      <c r="U524" s="583" t="s">
        <v>47</v>
      </c>
      <c r="V524" s="589" t="s">
        <v>49</v>
      </c>
      <c r="W524" s="592" t="s">
        <v>15</v>
      </c>
      <c r="X524" s="569" t="s">
        <v>15</v>
      </c>
      <c r="Y524" s="570" t="s">
        <v>15</v>
      </c>
      <c r="Z524" s="571" t="s">
        <v>15</v>
      </c>
      <c r="AA524" s="557" t="s">
        <v>1856</v>
      </c>
      <c r="AB524" s="139">
        <f t="shared" si="123"/>
        <v>43093</v>
      </c>
      <c r="AC524" s="134">
        <f t="shared" si="125"/>
        <v>43070</v>
      </c>
      <c r="AD524" s="135" t="str">
        <f t="shared" si="126"/>
        <v>-</v>
      </c>
      <c r="AE524" s="136" t="str">
        <f t="shared" si="127"/>
        <v>-</v>
      </c>
      <c r="AF524" s="137" t="s">
        <v>4551</v>
      </c>
      <c r="AG524" s="140" t="str">
        <f t="shared" si="130"/>
        <v>-</v>
      </c>
      <c r="AH524" s="141" t="str">
        <f t="shared" si="131"/>
        <v>-</v>
      </c>
      <c r="AI524" s="211" t="s">
        <v>15</v>
      </c>
      <c r="AJ524" s="443" t="s">
        <v>4592</v>
      </c>
      <c r="AK524" s="478" t="str">
        <f t="shared" si="132"/>
        <v>-</v>
      </c>
      <c r="AL524" s="516" t="str">
        <f t="shared" si="133"/>
        <v>-</v>
      </c>
      <c r="AM524" s="432" t="str">
        <f>_xlfn.IFNA(VLOOKUP(O524,Dropdown!$B:$G,6,0),"-")</f>
        <v>PEZA</v>
      </c>
      <c r="AN524" s="433">
        <f>_xlfn.IFNA(VLOOKUP(O524,Dropdown!$B:$H,7,0),"-")</f>
        <v>0.12</v>
      </c>
      <c r="AO524" s="434" t="str">
        <f t="shared" si="134"/>
        <v>USD</v>
      </c>
      <c r="AP524" s="435">
        <f t="shared" si="135"/>
        <v>2225</v>
      </c>
      <c r="AQ524" s="436">
        <f t="shared" si="136"/>
        <v>2492.0000000000005</v>
      </c>
      <c r="AR524" s="247"/>
      <c r="AS524" s="465" t="s">
        <v>15</v>
      </c>
      <c r="AT524" s="247"/>
      <c r="AU524" s="454" t="str">
        <f t="shared" si="128"/>
        <v>-</v>
      </c>
    </row>
    <row r="525" spans="1:47" s="30" customFormat="1">
      <c r="A525" s="556">
        <v>522</v>
      </c>
      <c r="B525" s="557" t="s">
        <v>1081</v>
      </c>
      <c r="C525" s="558" t="str">
        <f t="shared" si="124"/>
        <v>2017</v>
      </c>
      <c r="D525" s="558" t="str">
        <f t="shared" ref="D525:D588" si="137">TEXT(E525,"mmm")</f>
        <v>Nov</v>
      </c>
      <c r="E525" s="586">
        <v>43063</v>
      </c>
      <c r="F525" s="557">
        <v>103925</v>
      </c>
      <c r="G525" s="557">
        <v>37262</v>
      </c>
      <c r="H525" s="557">
        <v>77301</v>
      </c>
      <c r="I525" s="557" t="s">
        <v>1102</v>
      </c>
      <c r="J525" s="577" t="s">
        <v>15</v>
      </c>
      <c r="K525" s="578" t="str">
        <f t="shared" si="129"/>
        <v>18310-TLA #4704 CURL</v>
      </c>
      <c r="L525" s="578" t="s">
        <v>15</v>
      </c>
      <c r="M525" s="578" t="s">
        <v>1122</v>
      </c>
      <c r="N525" s="579" t="s">
        <v>15</v>
      </c>
      <c r="O525" s="578" t="s">
        <v>31</v>
      </c>
      <c r="P525" s="557" t="s">
        <v>15</v>
      </c>
      <c r="Q525" s="557" t="s">
        <v>15</v>
      </c>
      <c r="R525" s="581">
        <f>IFERROR(VLOOKUP(CONCATENATE(D525,"'",C525),'Monthly Forex'!A:D,4,0),"-")</f>
        <v>51.61</v>
      </c>
      <c r="S525" s="587">
        <v>77000</v>
      </c>
      <c r="T525" s="582">
        <f t="shared" ref="T525:T531" si="138">S525/R525</f>
        <v>1491.9589226894013</v>
      </c>
      <c r="U525" s="583" t="s">
        <v>47</v>
      </c>
      <c r="V525" s="589" t="s">
        <v>49</v>
      </c>
      <c r="W525" s="592" t="s">
        <v>15</v>
      </c>
      <c r="X525" s="569" t="s">
        <v>15</v>
      </c>
      <c r="Y525" s="570" t="s">
        <v>15</v>
      </c>
      <c r="Z525" s="571" t="s">
        <v>15</v>
      </c>
      <c r="AA525" s="557" t="s">
        <v>1856</v>
      </c>
      <c r="AB525" s="139">
        <f t="shared" si="123"/>
        <v>43093</v>
      </c>
      <c r="AC525" s="134">
        <f t="shared" si="125"/>
        <v>43070</v>
      </c>
      <c r="AD525" s="135" t="str">
        <f t="shared" si="126"/>
        <v>-</v>
      </c>
      <c r="AE525" s="136" t="str">
        <f t="shared" si="127"/>
        <v>-</v>
      </c>
      <c r="AF525" s="137" t="s">
        <v>4551</v>
      </c>
      <c r="AG525" s="140" t="str">
        <f t="shared" si="130"/>
        <v>1</v>
      </c>
      <c r="AH525" s="141" t="str">
        <f t="shared" si="131"/>
        <v>-</v>
      </c>
      <c r="AI525" s="211" t="s">
        <v>15</v>
      </c>
      <c r="AJ525" s="443" t="s">
        <v>4592</v>
      </c>
      <c r="AK525" s="478" t="str">
        <f t="shared" si="132"/>
        <v>-</v>
      </c>
      <c r="AL525" s="516" t="str">
        <f t="shared" si="133"/>
        <v>-</v>
      </c>
      <c r="AM525" s="432" t="str">
        <f>_xlfn.IFNA(VLOOKUP(O525,Dropdown!$B:$G,6,0),"-")</f>
        <v>PEZA</v>
      </c>
      <c r="AN525" s="433">
        <f>_xlfn.IFNA(VLOOKUP(O525,Dropdown!$B:$H,7,0),"-")</f>
        <v>0.12</v>
      </c>
      <c r="AO525" s="434" t="str">
        <f t="shared" si="134"/>
        <v>PHP</v>
      </c>
      <c r="AP525" s="435">
        <f t="shared" si="135"/>
        <v>77000</v>
      </c>
      <c r="AQ525" s="436">
        <f t="shared" si="136"/>
        <v>86240.000000000015</v>
      </c>
      <c r="AR525" s="247"/>
      <c r="AS525" s="465" t="s">
        <v>15</v>
      </c>
      <c r="AT525" s="247"/>
      <c r="AU525" s="454" t="str">
        <f t="shared" si="128"/>
        <v>-</v>
      </c>
    </row>
    <row r="526" spans="1:47" s="30" customFormat="1">
      <c r="A526" s="556">
        <v>523</v>
      </c>
      <c r="B526" s="557" t="s">
        <v>1082</v>
      </c>
      <c r="C526" s="558" t="str">
        <f t="shared" si="124"/>
        <v>2017</v>
      </c>
      <c r="D526" s="558" t="str">
        <f t="shared" si="137"/>
        <v>Nov</v>
      </c>
      <c r="E526" s="586">
        <v>43063</v>
      </c>
      <c r="F526" s="557">
        <v>103925</v>
      </c>
      <c r="G526" s="557">
        <v>37262</v>
      </c>
      <c r="H526" s="557">
        <v>77301</v>
      </c>
      <c r="I526" s="557" t="s">
        <v>1102</v>
      </c>
      <c r="J526" s="577" t="s">
        <v>15</v>
      </c>
      <c r="K526" s="578" t="str">
        <f t="shared" si="129"/>
        <v>18320-TLA #4704 CURL</v>
      </c>
      <c r="L526" s="578" t="s">
        <v>15</v>
      </c>
      <c r="M526" s="578" t="s">
        <v>1123</v>
      </c>
      <c r="N526" s="579" t="s">
        <v>15</v>
      </c>
      <c r="O526" s="578" t="s">
        <v>31</v>
      </c>
      <c r="P526" s="557" t="s">
        <v>15</v>
      </c>
      <c r="Q526" s="557" t="s">
        <v>15</v>
      </c>
      <c r="R526" s="581">
        <f>IFERROR(VLOOKUP(CONCATENATE(D526,"'",C526),'Monthly Forex'!A:D,4,0),"-")</f>
        <v>51.61</v>
      </c>
      <c r="S526" s="587">
        <v>77000</v>
      </c>
      <c r="T526" s="582">
        <f t="shared" si="138"/>
        <v>1491.9589226894013</v>
      </c>
      <c r="U526" s="583" t="s">
        <v>47</v>
      </c>
      <c r="V526" s="589" t="s">
        <v>49</v>
      </c>
      <c r="W526" s="592" t="s">
        <v>15</v>
      </c>
      <c r="X526" s="569" t="s">
        <v>15</v>
      </c>
      <c r="Y526" s="570" t="s">
        <v>15</v>
      </c>
      <c r="Z526" s="571" t="s">
        <v>15</v>
      </c>
      <c r="AA526" s="557" t="s">
        <v>1856</v>
      </c>
      <c r="AB526" s="139">
        <f t="shared" si="123"/>
        <v>43093</v>
      </c>
      <c r="AC526" s="134">
        <f t="shared" si="125"/>
        <v>43070</v>
      </c>
      <c r="AD526" s="135" t="str">
        <f t="shared" si="126"/>
        <v>-</v>
      </c>
      <c r="AE526" s="136" t="str">
        <f t="shared" si="127"/>
        <v>-</v>
      </c>
      <c r="AF526" s="137" t="s">
        <v>4551</v>
      </c>
      <c r="AG526" s="140" t="str">
        <f t="shared" si="130"/>
        <v>-</v>
      </c>
      <c r="AH526" s="141" t="str">
        <f t="shared" si="131"/>
        <v>-</v>
      </c>
      <c r="AI526" s="211" t="s">
        <v>15</v>
      </c>
      <c r="AJ526" s="443" t="s">
        <v>4592</v>
      </c>
      <c r="AK526" s="478" t="str">
        <f t="shared" si="132"/>
        <v>-</v>
      </c>
      <c r="AL526" s="516" t="str">
        <f t="shared" si="133"/>
        <v>-</v>
      </c>
      <c r="AM526" s="432" t="str">
        <f>_xlfn.IFNA(VLOOKUP(O526,Dropdown!$B:$G,6,0),"-")</f>
        <v>PEZA</v>
      </c>
      <c r="AN526" s="433">
        <f>_xlfn.IFNA(VLOOKUP(O526,Dropdown!$B:$H,7,0),"-")</f>
        <v>0.12</v>
      </c>
      <c r="AO526" s="434" t="str">
        <f t="shared" si="134"/>
        <v>PHP</v>
      </c>
      <c r="AP526" s="435">
        <f t="shared" si="135"/>
        <v>77000</v>
      </c>
      <c r="AQ526" s="436">
        <f t="shared" si="136"/>
        <v>86240.000000000015</v>
      </c>
      <c r="AR526" s="247"/>
      <c r="AS526" s="465" t="s">
        <v>15</v>
      </c>
      <c r="AT526" s="247"/>
      <c r="AU526" s="454" t="str">
        <f t="shared" si="128"/>
        <v>-</v>
      </c>
    </row>
    <row r="527" spans="1:47" s="30" customFormat="1">
      <c r="A527" s="556">
        <v>524</v>
      </c>
      <c r="B527" s="557" t="s">
        <v>1086</v>
      </c>
      <c r="C527" s="558" t="str">
        <f t="shared" si="124"/>
        <v>2017</v>
      </c>
      <c r="D527" s="558" t="str">
        <f t="shared" si="137"/>
        <v>Nov</v>
      </c>
      <c r="E527" s="586">
        <v>43067</v>
      </c>
      <c r="F527" s="557">
        <v>103929</v>
      </c>
      <c r="G527" s="557">
        <v>37265</v>
      </c>
      <c r="H527" s="557">
        <v>77382</v>
      </c>
      <c r="I527" s="557" t="s">
        <v>1099</v>
      </c>
      <c r="J527" s="577" t="s">
        <v>15</v>
      </c>
      <c r="K527" s="578" t="str">
        <f t="shared" si="129"/>
        <v xml:space="preserve">#1105 DIE PLATE </v>
      </c>
      <c r="L527" s="578" t="s">
        <v>15</v>
      </c>
      <c r="M527" s="578" t="s">
        <v>1127</v>
      </c>
      <c r="N527" s="579" t="s">
        <v>15</v>
      </c>
      <c r="O527" s="578" t="s">
        <v>31</v>
      </c>
      <c r="P527" s="557" t="s">
        <v>15</v>
      </c>
      <c r="Q527" s="557" t="s">
        <v>15</v>
      </c>
      <c r="R527" s="581">
        <f>IFERROR(VLOOKUP(CONCATENATE(D527,"'",C527),'Monthly Forex'!A:D,4,0),"-")</f>
        <v>51.61</v>
      </c>
      <c r="S527" s="587">
        <v>74460</v>
      </c>
      <c r="T527" s="582">
        <f t="shared" si="138"/>
        <v>1442.7436543305562</v>
      </c>
      <c r="U527" s="583" t="s">
        <v>47</v>
      </c>
      <c r="V527" s="589" t="s">
        <v>49</v>
      </c>
      <c r="W527" s="592" t="s">
        <v>15</v>
      </c>
      <c r="X527" s="569" t="s">
        <v>15</v>
      </c>
      <c r="Y527" s="570" t="s">
        <v>15</v>
      </c>
      <c r="Z527" s="571" t="s">
        <v>15</v>
      </c>
      <c r="AA527" s="557" t="s">
        <v>1856</v>
      </c>
      <c r="AB527" s="139">
        <f t="shared" si="123"/>
        <v>43097</v>
      </c>
      <c r="AC527" s="134">
        <f t="shared" si="125"/>
        <v>43070</v>
      </c>
      <c r="AD527" s="135" t="str">
        <f t="shared" si="126"/>
        <v>-</v>
      </c>
      <c r="AE527" s="136" t="str">
        <f t="shared" si="127"/>
        <v>-</v>
      </c>
      <c r="AF527" s="137" t="s">
        <v>4551</v>
      </c>
      <c r="AG527" s="140" t="str">
        <f t="shared" si="130"/>
        <v>1</v>
      </c>
      <c r="AH527" s="141" t="str">
        <f t="shared" si="131"/>
        <v>-</v>
      </c>
      <c r="AI527" s="211" t="s">
        <v>15</v>
      </c>
      <c r="AJ527" s="443" t="s">
        <v>4592</v>
      </c>
      <c r="AK527" s="478" t="str">
        <f t="shared" si="132"/>
        <v>-</v>
      </c>
      <c r="AL527" s="516" t="str">
        <f t="shared" si="133"/>
        <v>-</v>
      </c>
      <c r="AM527" s="432" t="str">
        <f>_xlfn.IFNA(VLOOKUP(O527,Dropdown!$B:$G,6,0),"-")</f>
        <v>PEZA</v>
      </c>
      <c r="AN527" s="433">
        <f>_xlfn.IFNA(VLOOKUP(O527,Dropdown!$B:$H,7,0),"-")</f>
        <v>0.12</v>
      </c>
      <c r="AO527" s="434" t="str">
        <f t="shared" si="134"/>
        <v>PHP</v>
      </c>
      <c r="AP527" s="435">
        <f t="shared" si="135"/>
        <v>74460</v>
      </c>
      <c r="AQ527" s="436">
        <f t="shared" si="136"/>
        <v>83395.200000000012</v>
      </c>
      <c r="AR527" s="247"/>
      <c r="AS527" s="465" t="s">
        <v>15</v>
      </c>
      <c r="AT527" s="247"/>
      <c r="AU527" s="454" t="str">
        <f t="shared" si="128"/>
        <v>-</v>
      </c>
    </row>
    <row r="528" spans="1:47" s="30" customFormat="1">
      <c r="A528" s="556">
        <v>525</v>
      </c>
      <c r="B528" s="557" t="s">
        <v>1087</v>
      </c>
      <c r="C528" s="558" t="str">
        <f t="shared" si="124"/>
        <v>2017</v>
      </c>
      <c r="D528" s="558" t="str">
        <f t="shared" si="137"/>
        <v>Nov</v>
      </c>
      <c r="E528" s="586">
        <v>43067</v>
      </c>
      <c r="F528" s="557">
        <v>103929</v>
      </c>
      <c r="G528" s="557">
        <v>37265</v>
      </c>
      <c r="H528" s="557">
        <v>77382</v>
      </c>
      <c r="I528" s="557" t="s">
        <v>1099</v>
      </c>
      <c r="J528" s="577" t="s">
        <v>15</v>
      </c>
      <c r="K528" s="578" t="str">
        <f t="shared" si="129"/>
        <v>#1023 MARKING PUNCH</v>
      </c>
      <c r="L528" s="578" t="s">
        <v>15</v>
      </c>
      <c r="M528" s="578" t="s">
        <v>1128</v>
      </c>
      <c r="N528" s="579" t="s">
        <v>15</v>
      </c>
      <c r="O528" s="578" t="s">
        <v>31</v>
      </c>
      <c r="P528" s="557" t="s">
        <v>15</v>
      </c>
      <c r="Q528" s="557" t="s">
        <v>15</v>
      </c>
      <c r="R528" s="581">
        <f>IFERROR(VLOOKUP(CONCATENATE(D528,"'",C528),'Monthly Forex'!A:D,4,0),"-")</f>
        <v>51.61</v>
      </c>
      <c r="S528" s="587">
        <v>76500</v>
      </c>
      <c r="T528" s="582">
        <f t="shared" si="138"/>
        <v>1482.2708777368728</v>
      </c>
      <c r="U528" s="583" t="s">
        <v>47</v>
      </c>
      <c r="V528" s="589" t="s">
        <v>49</v>
      </c>
      <c r="W528" s="592" t="s">
        <v>15</v>
      </c>
      <c r="X528" s="569" t="s">
        <v>15</v>
      </c>
      <c r="Y528" s="570" t="s">
        <v>15</v>
      </c>
      <c r="Z528" s="571" t="s">
        <v>15</v>
      </c>
      <c r="AA528" s="557" t="s">
        <v>1856</v>
      </c>
      <c r="AB528" s="139">
        <f t="shared" si="123"/>
        <v>43097</v>
      </c>
      <c r="AC528" s="134">
        <f t="shared" si="125"/>
        <v>43070</v>
      </c>
      <c r="AD528" s="135" t="str">
        <f t="shared" si="126"/>
        <v>-</v>
      </c>
      <c r="AE528" s="136" t="str">
        <f t="shared" si="127"/>
        <v>-</v>
      </c>
      <c r="AF528" s="137" t="s">
        <v>4551</v>
      </c>
      <c r="AG528" s="140" t="str">
        <f t="shared" si="130"/>
        <v>-</v>
      </c>
      <c r="AH528" s="141" t="str">
        <f t="shared" si="131"/>
        <v>-</v>
      </c>
      <c r="AI528" s="211" t="s">
        <v>15</v>
      </c>
      <c r="AJ528" s="443" t="s">
        <v>4592</v>
      </c>
      <c r="AK528" s="478" t="str">
        <f t="shared" si="132"/>
        <v>-</v>
      </c>
      <c r="AL528" s="516" t="str">
        <f t="shared" si="133"/>
        <v>-</v>
      </c>
      <c r="AM528" s="432" t="str">
        <f>_xlfn.IFNA(VLOOKUP(O528,Dropdown!$B:$G,6,0),"-")</f>
        <v>PEZA</v>
      </c>
      <c r="AN528" s="433">
        <f>_xlfn.IFNA(VLOOKUP(O528,Dropdown!$B:$H,7,0),"-")</f>
        <v>0.12</v>
      </c>
      <c r="AO528" s="434" t="str">
        <f t="shared" si="134"/>
        <v>PHP</v>
      </c>
      <c r="AP528" s="435">
        <f t="shared" si="135"/>
        <v>76500</v>
      </c>
      <c r="AQ528" s="436">
        <f t="shared" si="136"/>
        <v>85680.000000000015</v>
      </c>
      <c r="AR528" s="247"/>
      <c r="AS528" s="465" t="s">
        <v>15</v>
      </c>
      <c r="AT528" s="247"/>
      <c r="AU528" s="454" t="str">
        <f t="shared" si="128"/>
        <v>-</v>
      </c>
    </row>
    <row r="529" spans="1:47" s="30" customFormat="1">
      <c r="A529" s="556">
        <v>526</v>
      </c>
      <c r="B529" s="557" t="s">
        <v>1088</v>
      </c>
      <c r="C529" s="558" t="str">
        <f t="shared" si="124"/>
        <v>2017</v>
      </c>
      <c r="D529" s="558" t="str">
        <f t="shared" si="137"/>
        <v>Nov</v>
      </c>
      <c r="E529" s="586">
        <v>43067</v>
      </c>
      <c r="F529" s="557">
        <v>103930</v>
      </c>
      <c r="G529" s="557">
        <v>37266</v>
      </c>
      <c r="H529" s="557">
        <v>77386</v>
      </c>
      <c r="I529" s="557" t="s">
        <v>1102</v>
      </c>
      <c r="J529" s="577" t="s">
        <v>15</v>
      </c>
      <c r="K529" s="578" t="str">
        <f t="shared" si="129"/>
        <v>18310-TLA #4705 CURL</v>
      </c>
      <c r="L529" s="578" t="s">
        <v>15</v>
      </c>
      <c r="M529" s="578" t="s">
        <v>1129</v>
      </c>
      <c r="N529" s="579" t="s">
        <v>15</v>
      </c>
      <c r="O529" s="578" t="s">
        <v>31</v>
      </c>
      <c r="P529" s="557" t="s">
        <v>15</v>
      </c>
      <c r="Q529" s="557" t="s">
        <v>15</v>
      </c>
      <c r="R529" s="581">
        <f>IFERROR(VLOOKUP(CONCATENATE(D529,"'",C529),'Monthly Forex'!A:D,4,0),"-")</f>
        <v>51.61</v>
      </c>
      <c r="S529" s="587">
        <v>63200</v>
      </c>
      <c r="T529" s="582">
        <f t="shared" si="138"/>
        <v>1224.5688819996126</v>
      </c>
      <c r="U529" s="583" t="s">
        <v>47</v>
      </c>
      <c r="V529" s="589" t="s">
        <v>49</v>
      </c>
      <c r="W529" s="592" t="s">
        <v>15</v>
      </c>
      <c r="X529" s="569" t="s">
        <v>15</v>
      </c>
      <c r="Y529" s="570" t="s">
        <v>15</v>
      </c>
      <c r="Z529" s="571" t="s">
        <v>15</v>
      </c>
      <c r="AA529" s="557" t="s">
        <v>1856</v>
      </c>
      <c r="AB529" s="139">
        <f t="shared" si="123"/>
        <v>43097</v>
      </c>
      <c r="AC529" s="134">
        <f t="shared" si="125"/>
        <v>43070</v>
      </c>
      <c r="AD529" s="135" t="str">
        <f t="shared" si="126"/>
        <v>-</v>
      </c>
      <c r="AE529" s="136" t="str">
        <f t="shared" si="127"/>
        <v>-</v>
      </c>
      <c r="AF529" s="137" t="s">
        <v>4551</v>
      </c>
      <c r="AG529" s="140" t="str">
        <f t="shared" si="130"/>
        <v>1</v>
      </c>
      <c r="AH529" s="141" t="str">
        <f t="shared" si="131"/>
        <v>-</v>
      </c>
      <c r="AI529" s="211" t="s">
        <v>15</v>
      </c>
      <c r="AJ529" s="443" t="s">
        <v>4592</v>
      </c>
      <c r="AK529" s="478" t="str">
        <f t="shared" si="132"/>
        <v>-</v>
      </c>
      <c r="AL529" s="516" t="str">
        <f t="shared" si="133"/>
        <v>-</v>
      </c>
      <c r="AM529" s="432" t="str">
        <f>_xlfn.IFNA(VLOOKUP(O529,Dropdown!$B:$G,6,0),"-")</f>
        <v>PEZA</v>
      </c>
      <c r="AN529" s="433">
        <f>_xlfn.IFNA(VLOOKUP(O529,Dropdown!$B:$H,7,0),"-")</f>
        <v>0.12</v>
      </c>
      <c r="AO529" s="434" t="str">
        <f t="shared" si="134"/>
        <v>PHP</v>
      </c>
      <c r="AP529" s="435">
        <f t="shared" si="135"/>
        <v>63200</v>
      </c>
      <c r="AQ529" s="436">
        <f t="shared" si="136"/>
        <v>70784</v>
      </c>
      <c r="AR529" s="247"/>
      <c r="AS529" s="465" t="s">
        <v>15</v>
      </c>
      <c r="AT529" s="247"/>
      <c r="AU529" s="454" t="str">
        <f t="shared" si="128"/>
        <v>-</v>
      </c>
    </row>
    <row r="530" spans="1:47" s="30" customFormat="1">
      <c r="A530" s="556">
        <v>527</v>
      </c>
      <c r="B530" s="557" t="s">
        <v>1089</v>
      </c>
      <c r="C530" s="558" t="str">
        <f t="shared" si="124"/>
        <v>2017</v>
      </c>
      <c r="D530" s="558" t="str">
        <f t="shared" si="137"/>
        <v>Nov</v>
      </c>
      <c r="E530" s="586">
        <v>43067</v>
      </c>
      <c r="F530" s="557">
        <v>103931</v>
      </c>
      <c r="G530" s="557">
        <v>37267</v>
      </c>
      <c r="H530" s="557">
        <v>77389</v>
      </c>
      <c r="I530" s="557" t="s">
        <v>1105</v>
      </c>
      <c r="J530" s="577" t="s">
        <v>15</v>
      </c>
      <c r="K530" s="578" t="str">
        <f t="shared" si="129"/>
        <v>TLAA #4705 CURLING PUNCH</v>
      </c>
      <c r="L530" s="578" t="s">
        <v>15</v>
      </c>
      <c r="M530" s="578" t="s">
        <v>1130</v>
      </c>
      <c r="N530" s="579" t="s">
        <v>15</v>
      </c>
      <c r="O530" s="578" t="s">
        <v>31</v>
      </c>
      <c r="P530" s="557" t="s">
        <v>15</v>
      </c>
      <c r="Q530" s="557" t="s">
        <v>15</v>
      </c>
      <c r="R530" s="581">
        <f>IFERROR(VLOOKUP(CONCATENATE(D530,"'",C530),'Monthly Forex'!A:D,4,0),"-")</f>
        <v>51.61</v>
      </c>
      <c r="S530" s="587">
        <v>25600</v>
      </c>
      <c r="T530" s="582">
        <f t="shared" si="138"/>
        <v>496.02790156946327</v>
      </c>
      <c r="U530" s="583" t="s">
        <v>47</v>
      </c>
      <c r="V530" s="589" t="s">
        <v>49</v>
      </c>
      <c r="W530" s="592" t="s">
        <v>15</v>
      </c>
      <c r="X530" s="569" t="s">
        <v>15</v>
      </c>
      <c r="Y530" s="570" t="s">
        <v>15</v>
      </c>
      <c r="Z530" s="571" t="s">
        <v>15</v>
      </c>
      <c r="AA530" s="557" t="s">
        <v>1856</v>
      </c>
      <c r="AB530" s="139">
        <f t="shared" si="123"/>
        <v>43097</v>
      </c>
      <c r="AC530" s="134">
        <f t="shared" si="125"/>
        <v>43070</v>
      </c>
      <c r="AD530" s="135" t="str">
        <f t="shared" si="126"/>
        <v>-</v>
      </c>
      <c r="AE530" s="136" t="str">
        <f t="shared" si="127"/>
        <v>-</v>
      </c>
      <c r="AF530" s="137" t="s">
        <v>4551</v>
      </c>
      <c r="AG530" s="140" t="str">
        <f t="shared" si="130"/>
        <v>1</v>
      </c>
      <c r="AH530" s="141" t="str">
        <f t="shared" si="131"/>
        <v>-</v>
      </c>
      <c r="AI530" s="211" t="s">
        <v>15</v>
      </c>
      <c r="AJ530" s="443" t="s">
        <v>4592</v>
      </c>
      <c r="AK530" s="478" t="str">
        <f t="shared" si="132"/>
        <v>-</v>
      </c>
      <c r="AL530" s="516" t="str">
        <f t="shared" si="133"/>
        <v>-</v>
      </c>
      <c r="AM530" s="432" t="str">
        <f>_xlfn.IFNA(VLOOKUP(O530,Dropdown!$B:$G,6,0),"-")</f>
        <v>PEZA</v>
      </c>
      <c r="AN530" s="433">
        <f>_xlfn.IFNA(VLOOKUP(O530,Dropdown!$B:$H,7,0),"-")</f>
        <v>0.12</v>
      </c>
      <c r="AO530" s="434" t="str">
        <f t="shared" si="134"/>
        <v>PHP</v>
      </c>
      <c r="AP530" s="435">
        <f t="shared" si="135"/>
        <v>25600</v>
      </c>
      <c r="AQ530" s="436">
        <f t="shared" si="136"/>
        <v>28672.000000000004</v>
      </c>
      <c r="AR530" s="247"/>
      <c r="AS530" s="465" t="s">
        <v>15</v>
      </c>
      <c r="AT530" s="247"/>
      <c r="AU530" s="454" t="str">
        <f t="shared" si="128"/>
        <v>-</v>
      </c>
    </row>
    <row r="531" spans="1:47" s="30" customFormat="1">
      <c r="A531" s="556">
        <v>528</v>
      </c>
      <c r="B531" s="557" t="s">
        <v>1090</v>
      </c>
      <c r="C531" s="558" t="str">
        <f t="shared" si="124"/>
        <v>2017</v>
      </c>
      <c r="D531" s="558" t="str">
        <f t="shared" si="137"/>
        <v>Nov</v>
      </c>
      <c r="E531" s="586">
        <v>43067</v>
      </c>
      <c r="F531" s="557">
        <v>103932</v>
      </c>
      <c r="G531" s="557">
        <v>37268</v>
      </c>
      <c r="H531" s="557">
        <v>77390</v>
      </c>
      <c r="I531" s="557" t="s">
        <v>1105</v>
      </c>
      <c r="J531" s="577" t="s">
        <v>15</v>
      </c>
      <c r="K531" s="578" t="str">
        <f t="shared" si="129"/>
        <v>TLAA #2503 CURLING PUNCH</v>
      </c>
      <c r="L531" s="578" t="s">
        <v>15</v>
      </c>
      <c r="M531" s="578" t="s">
        <v>1131</v>
      </c>
      <c r="N531" s="579" t="s">
        <v>15</v>
      </c>
      <c r="O531" s="578" t="s">
        <v>31</v>
      </c>
      <c r="P531" s="557" t="s">
        <v>15</v>
      </c>
      <c r="Q531" s="557" t="s">
        <v>15</v>
      </c>
      <c r="R531" s="581">
        <f>IFERROR(VLOOKUP(CONCATENATE(D531,"'",C531),'Monthly Forex'!A:D,4,0),"-")</f>
        <v>51.61</v>
      </c>
      <c r="S531" s="587">
        <v>27700</v>
      </c>
      <c r="T531" s="582">
        <f t="shared" si="138"/>
        <v>536.71769037008335</v>
      </c>
      <c r="U531" s="583" t="s">
        <v>47</v>
      </c>
      <c r="V531" s="589" t="s">
        <v>49</v>
      </c>
      <c r="W531" s="592" t="s">
        <v>15</v>
      </c>
      <c r="X531" s="569" t="s">
        <v>15</v>
      </c>
      <c r="Y531" s="570" t="s">
        <v>15</v>
      </c>
      <c r="Z531" s="571" t="s">
        <v>15</v>
      </c>
      <c r="AA531" s="557" t="s">
        <v>1856</v>
      </c>
      <c r="AB531" s="139">
        <f t="shared" si="123"/>
        <v>43097</v>
      </c>
      <c r="AC531" s="134">
        <f t="shared" si="125"/>
        <v>43070</v>
      </c>
      <c r="AD531" s="135" t="str">
        <f t="shared" si="126"/>
        <v>-</v>
      </c>
      <c r="AE531" s="136" t="str">
        <f t="shared" si="127"/>
        <v>-</v>
      </c>
      <c r="AF531" s="137" t="s">
        <v>4551</v>
      </c>
      <c r="AG531" s="140" t="str">
        <f t="shared" si="130"/>
        <v>1</v>
      </c>
      <c r="AH531" s="141" t="str">
        <f t="shared" si="131"/>
        <v>-</v>
      </c>
      <c r="AI531" s="211" t="s">
        <v>15</v>
      </c>
      <c r="AJ531" s="443" t="s">
        <v>4592</v>
      </c>
      <c r="AK531" s="478" t="str">
        <f t="shared" si="132"/>
        <v>-</v>
      </c>
      <c r="AL531" s="516" t="str">
        <f t="shared" si="133"/>
        <v>-</v>
      </c>
      <c r="AM531" s="432" t="str">
        <f>_xlfn.IFNA(VLOOKUP(O531,Dropdown!$B:$G,6,0),"-")</f>
        <v>PEZA</v>
      </c>
      <c r="AN531" s="433">
        <f>_xlfn.IFNA(VLOOKUP(O531,Dropdown!$B:$H,7,0),"-")</f>
        <v>0.12</v>
      </c>
      <c r="AO531" s="434" t="str">
        <f t="shared" si="134"/>
        <v>PHP</v>
      </c>
      <c r="AP531" s="435">
        <f t="shared" si="135"/>
        <v>27700</v>
      </c>
      <c r="AQ531" s="436">
        <f t="shared" si="136"/>
        <v>31024.000000000004</v>
      </c>
      <c r="AR531" s="247"/>
      <c r="AS531" s="465" t="s">
        <v>15</v>
      </c>
      <c r="AT531" s="247"/>
      <c r="AU531" s="454" t="str">
        <f t="shared" si="128"/>
        <v>-</v>
      </c>
    </row>
    <row r="532" spans="1:47" s="30" customFormat="1">
      <c r="A532" s="556">
        <v>529</v>
      </c>
      <c r="B532" s="557" t="s">
        <v>1091</v>
      </c>
      <c r="C532" s="558" t="str">
        <f t="shared" si="124"/>
        <v>2017</v>
      </c>
      <c r="D532" s="558" t="str">
        <f t="shared" si="137"/>
        <v>Nov</v>
      </c>
      <c r="E532" s="586">
        <v>43068</v>
      </c>
      <c r="F532" s="557">
        <v>103933</v>
      </c>
      <c r="G532" s="557">
        <v>37269</v>
      </c>
      <c r="H532" s="557">
        <v>77393</v>
      </c>
      <c r="I532" s="557" t="s">
        <v>1106</v>
      </c>
      <c r="J532" s="577" t="s">
        <v>15</v>
      </c>
      <c r="K532" s="578" t="str">
        <f t="shared" si="129"/>
        <v>ELECTRODE HOLDER A</v>
      </c>
      <c r="L532" s="578" t="s">
        <v>15</v>
      </c>
      <c r="M532" s="578" t="s">
        <v>1132</v>
      </c>
      <c r="N532" s="579" t="s">
        <v>15</v>
      </c>
      <c r="O532" s="578" t="s">
        <v>37</v>
      </c>
      <c r="P532" s="557" t="s">
        <v>15</v>
      </c>
      <c r="Q532" s="557" t="s">
        <v>15</v>
      </c>
      <c r="R532" s="581">
        <f>IFERROR(VLOOKUP(CONCATENATE(D532,"'",C532),'Monthly Forex'!A:D,4,0),"-")</f>
        <v>51.61</v>
      </c>
      <c r="S532" s="564" t="s">
        <v>15</v>
      </c>
      <c r="T532" s="582">
        <v>365</v>
      </c>
      <c r="U532" s="583" t="s">
        <v>47</v>
      </c>
      <c r="V532" s="589" t="s">
        <v>49</v>
      </c>
      <c r="W532" s="592" t="s">
        <v>15</v>
      </c>
      <c r="X532" s="569" t="s">
        <v>15</v>
      </c>
      <c r="Y532" s="570" t="s">
        <v>15</v>
      </c>
      <c r="Z532" s="571" t="s">
        <v>15</v>
      </c>
      <c r="AA532" s="557" t="s">
        <v>1856</v>
      </c>
      <c r="AB532" s="139">
        <f t="shared" si="123"/>
        <v>43098</v>
      </c>
      <c r="AC532" s="134">
        <f t="shared" si="125"/>
        <v>43070</v>
      </c>
      <c r="AD532" s="135" t="str">
        <f t="shared" si="126"/>
        <v>-</v>
      </c>
      <c r="AE532" s="136" t="str">
        <f t="shared" si="127"/>
        <v>-</v>
      </c>
      <c r="AF532" s="137" t="s">
        <v>4551</v>
      </c>
      <c r="AG532" s="140" t="str">
        <f t="shared" si="130"/>
        <v>1</v>
      </c>
      <c r="AH532" s="141" t="str">
        <f t="shared" si="131"/>
        <v>-</v>
      </c>
      <c r="AI532" s="211" t="s">
        <v>15</v>
      </c>
      <c r="AJ532" s="443" t="s">
        <v>4592</v>
      </c>
      <c r="AK532" s="478" t="str">
        <f t="shared" si="132"/>
        <v>-</v>
      </c>
      <c r="AL532" s="516" t="str">
        <f t="shared" si="133"/>
        <v>-</v>
      </c>
      <c r="AM532" s="432" t="str">
        <f>_xlfn.IFNA(VLOOKUP(O532,Dropdown!$B:$G,6,0),"-")</f>
        <v>PEZA</v>
      </c>
      <c r="AN532" s="433">
        <f>_xlfn.IFNA(VLOOKUP(O532,Dropdown!$B:$H,7,0),"-")</f>
        <v>0.12</v>
      </c>
      <c r="AO532" s="434" t="str">
        <f t="shared" si="134"/>
        <v>USD</v>
      </c>
      <c r="AP532" s="435">
        <f t="shared" si="135"/>
        <v>365</v>
      </c>
      <c r="AQ532" s="436">
        <f t="shared" si="136"/>
        <v>408.8</v>
      </c>
      <c r="AR532" s="247"/>
      <c r="AS532" s="465" t="s">
        <v>15</v>
      </c>
      <c r="AT532" s="247"/>
      <c r="AU532" s="454" t="str">
        <f t="shared" si="128"/>
        <v>-</v>
      </c>
    </row>
    <row r="533" spans="1:47" s="30" customFormat="1">
      <c r="A533" s="556">
        <v>530</v>
      </c>
      <c r="B533" s="557" t="s">
        <v>1092</v>
      </c>
      <c r="C533" s="558" t="str">
        <f t="shared" si="124"/>
        <v>2017</v>
      </c>
      <c r="D533" s="558" t="str">
        <f t="shared" si="137"/>
        <v>Nov</v>
      </c>
      <c r="E533" s="586">
        <v>43068</v>
      </c>
      <c r="F533" s="557">
        <v>103933</v>
      </c>
      <c r="G533" s="557">
        <v>37269</v>
      </c>
      <c r="H533" s="557">
        <v>77393</v>
      </c>
      <c r="I533" s="557" t="s">
        <v>1106</v>
      </c>
      <c r="J533" s="577" t="s">
        <v>15</v>
      </c>
      <c r="K533" s="578" t="str">
        <f t="shared" si="129"/>
        <v>ELECTRODE HOLDER B</v>
      </c>
      <c r="L533" s="578" t="s">
        <v>15</v>
      </c>
      <c r="M533" s="578" t="s">
        <v>1133</v>
      </c>
      <c r="N533" s="579" t="s">
        <v>15</v>
      </c>
      <c r="O533" s="578" t="s">
        <v>37</v>
      </c>
      <c r="P533" s="557" t="s">
        <v>15</v>
      </c>
      <c r="Q533" s="557" t="s">
        <v>15</v>
      </c>
      <c r="R533" s="581">
        <f>IFERROR(VLOOKUP(CONCATENATE(D533,"'",C533),'Monthly Forex'!A:D,4,0),"-")</f>
        <v>51.61</v>
      </c>
      <c r="S533" s="564" t="s">
        <v>15</v>
      </c>
      <c r="T533" s="582">
        <v>210</v>
      </c>
      <c r="U533" s="583" t="s">
        <v>47</v>
      </c>
      <c r="V533" s="589" t="s">
        <v>49</v>
      </c>
      <c r="W533" s="592" t="s">
        <v>15</v>
      </c>
      <c r="X533" s="569" t="s">
        <v>15</v>
      </c>
      <c r="Y533" s="570" t="s">
        <v>15</v>
      </c>
      <c r="Z533" s="571" t="s">
        <v>15</v>
      </c>
      <c r="AA533" s="557" t="s">
        <v>1856</v>
      </c>
      <c r="AB533" s="139">
        <f t="shared" si="123"/>
        <v>43098</v>
      </c>
      <c r="AC533" s="134">
        <f t="shared" si="125"/>
        <v>43070</v>
      </c>
      <c r="AD533" s="135" t="str">
        <f t="shared" si="126"/>
        <v>-</v>
      </c>
      <c r="AE533" s="136" t="str">
        <f t="shared" si="127"/>
        <v>-</v>
      </c>
      <c r="AF533" s="137" t="s">
        <v>4551</v>
      </c>
      <c r="AG533" s="140" t="str">
        <f t="shared" si="130"/>
        <v>-</v>
      </c>
      <c r="AH533" s="141" t="str">
        <f t="shared" si="131"/>
        <v>-</v>
      </c>
      <c r="AI533" s="211" t="s">
        <v>15</v>
      </c>
      <c r="AJ533" s="443" t="s">
        <v>4592</v>
      </c>
      <c r="AK533" s="478" t="str">
        <f t="shared" si="132"/>
        <v>-</v>
      </c>
      <c r="AL533" s="516" t="str">
        <f t="shared" si="133"/>
        <v>-</v>
      </c>
      <c r="AM533" s="432" t="str">
        <f>_xlfn.IFNA(VLOOKUP(O533,Dropdown!$B:$G,6,0),"-")</f>
        <v>PEZA</v>
      </c>
      <c r="AN533" s="433">
        <f>_xlfn.IFNA(VLOOKUP(O533,Dropdown!$B:$H,7,0),"-")</f>
        <v>0.12</v>
      </c>
      <c r="AO533" s="434" t="str">
        <f t="shared" si="134"/>
        <v>USD</v>
      </c>
      <c r="AP533" s="435">
        <f t="shared" si="135"/>
        <v>210</v>
      </c>
      <c r="AQ533" s="436">
        <f t="shared" si="136"/>
        <v>235.20000000000002</v>
      </c>
      <c r="AR533" s="247"/>
      <c r="AS533" s="465" t="s">
        <v>15</v>
      </c>
      <c r="AT533" s="247"/>
      <c r="AU533" s="454" t="str">
        <f t="shared" si="128"/>
        <v>-</v>
      </c>
    </row>
    <row r="534" spans="1:47" s="30" customFormat="1">
      <c r="A534" s="556">
        <v>531</v>
      </c>
      <c r="B534" s="557" t="s">
        <v>1093</v>
      </c>
      <c r="C534" s="558" t="str">
        <f t="shared" si="124"/>
        <v>2017</v>
      </c>
      <c r="D534" s="558" t="str">
        <f t="shared" si="137"/>
        <v>Nov</v>
      </c>
      <c r="E534" s="586">
        <v>43068</v>
      </c>
      <c r="F534" s="557">
        <v>103933</v>
      </c>
      <c r="G534" s="557">
        <v>37269</v>
      </c>
      <c r="H534" s="557">
        <v>77393</v>
      </c>
      <c r="I534" s="557" t="s">
        <v>1107</v>
      </c>
      <c r="J534" s="577" t="s">
        <v>15</v>
      </c>
      <c r="K534" s="578" t="str">
        <f t="shared" si="129"/>
        <v>MBT ELECTRODE UPPER</v>
      </c>
      <c r="L534" s="578" t="s">
        <v>15</v>
      </c>
      <c r="M534" s="578" t="s">
        <v>1134</v>
      </c>
      <c r="N534" s="579" t="s">
        <v>15</v>
      </c>
      <c r="O534" s="578" t="s">
        <v>37</v>
      </c>
      <c r="P534" s="557" t="s">
        <v>15</v>
      </c>
      <c r="Q534" s="557" t="s">
        <v>15</v>
      </c>
      <c r="R534" s="581">
        <f>IFERROR(VLOOKUP(CONCATENATE(D534,"'",C534),'Monthly Forex'!A:D,4,0),"-")</f>
        <v>51.61</v>
      </c>
      <c r="S534" s="564" t="s">
        <v>15</v>
      </c>
      <c r="T534" s="582">
        <v>140</v>
      </c>
      <c r="U534" s="583" t="s">
        <v>47</v>
      </c>
      <c r="V534" s="589" t="s">
        <v>49</v>
      </c>
      <c r="W534" s="592" t="s">
        <v>15</v>
      </c>
      <c r="X534" s="569" t="s">
        <v>15</v>
      </c>
      <c r="Y534" s="570" t="s">
        <v>15</v>
      </c>
      <c r="Z534" s="571" t="s">
        <v>15</v>
      </c>
      <c r="AA534" s="557" t="s">
        <v>1856</v>
      </c>
      <c r="AB534" s="139">
        <f t="shared" si="123"/>
        <v>43098</v>
      </c>
      <c r="AC534" s="134">
        <f t="shared" si="125"/>
        <v>43070</v>
      </c>
      <c r="AD534" s="135" t="str">
        <f t="shared" si="126"/>
        <v>-</v>
      </c>
      <c r="AE534" s="136" t="str">
        <f t="shared" si="127"/>
        <v>-</v>
      </c>
      <c r="AF534" s="137" t="s">
        <v>4551</v>
      </c>
      <c r="AG534" s="140" t="str">
        <f t="shared" si="130"/>
        <v>-</v>
      </c>
      <c r="AH534" s="141" t="str">
        <f t="shared" si="131"/>
        <v>-</v>
      </c>
      <c r="AI534" s="211" t="s">
        <v>15</v>
      </c>
      <c r="AJ534" s="443" t="s">
        <v>4592</v>
      </c>
      <c r="AK534" s="478" t="str">
        <f t="shared" si="132"/>
        <v>-</v>
      </c>
      <c r="AL534" s="516" t="str">
        <f t="shared" si="133"/>
        <v>-</v>
      </c>
      <c r="AM534" s="432" t="str">
        <f>_xlfn.IFNA(VLOOKUP(O534,Dropdown!$B:$G,6,0),"-")</f>
        <v>PEZA</v>
      </c>
      <c r="AN534" s="433">
        <f>_xlfn.IFNA(VLOOKUP(O534,Dropdown!$B:$H,7,0),"-")</f>
        <v>0.12</v>
      </c>
      <c r="AO534" s="434" t="str">
        <f t="shared" si="134"/>
        <v>USD</v>
      </c>
      <c r="AP534" s="435">
        <f t="shared" si="135"/>
        <v>140</v>
      </c>
      <c r="AQ534" s="436">
        <f t="shared" si="136"/>
        <v>156.80000000000001</v>
      </c>
      <c r="AR534" s="247"/>
      <c r="AS534" s="465" t="s">
        <v>15</v>
      </c>
      <c r="AT534" s="247"/>
      <c r="AU534" s="454" t="str">
        <f t="shared" si="128"/>
        <v>-</v>
      </c>
    </row>
    <row r="535" spans="1:47" s="30" customFormat="1">
      <c r="A535" s="556">
        <v>532</v>
      </c>
      <c r="B535" s="557" t="s">
        <v>1094</v>
      </c>
      <c r="C535" s="558" t="str">
        <f t="shared" si="124"/>
        <v>2017</v>
      </c>
      <c r="D535" s="558" t="str">
        <f t="shared" si="137"/>
        <v>Nov</v>
      </c>
      <c r="E535" s="586">
        <v>43068</v>
      </c>
      <c r="F535" s="557">
        <v>103934</v>
      </c>
      <c r="G535" s="557">
        <v>37270</v>
      </c>
      <c r="H535" s="557">
        <v>77423</v>
      </c>
      <c r="I535" s="557" t="s">
        <v>1102</v>
      </c>
      <c r="J535" s="577" t="s">
        <v>15</v>
      </c>
      <c r="K535" s="578" t="str">
        <f t="shared" si="129"/>
        <v>18320-TLA #4705 CURL</v>
      </c>
      <c r="L535" s="578" t="s">
        <v>15</v>
      </c>
      <c r="M535" s="578" t="s">
        <v>1135</v>
      </c>
      <c r="N535" s="579" t="s">
        <v>15</v>
      </c>
      <c r="O535" s="578" t="s">
        <v>31</v>
      </c>
      <c r="P535" s="557" t="s">
        <v>15</v>
      </c>
      <c r="Q535" s="557" t="s">
        <v>15</v>
      </c>
      <c r="R535" s="581">
        <f>IFERROR(VLOOKUP(CONCATENATE(D535,"'",C535),'Monthly Forex'!A:D,4,0),"-")</f>
        <v>51.61</v>
      </c>
      <c r="S535" s="587">
        <v>63200</v>
      </c>
      <c r="T535" s="582">
        <f>S535/R535</f>
        <v>1224.5688819996126</v>
      </c>
      <c r="U535" s="583" t="s">
        <v>47</v>
      </c>
      <c r="V535" s="589" t="s">
        <v>49</v>
      </c>
      <c r="W535" s="592" t="s">
        <v>15</v>
      </c>
      <c r="X535" s="569" t="s">
        <v>15</v>
      </c>
      <c r="Y535" s="570" t="s">
        <v>15</v>
      </c>
      <c r="Z535" s="571" t="s">
        <v>15</v>
      </c>
      <c r="AA535" s="557" t="s">
        <v>1856</v>
      </c>
      <c r="AB535" s="139">
        <f t="shared" si="123"/>
        <v>43098</v>
      </c>
      <c r="AC535" s="134">
        <f t="shared" si="125"/>
        <v>43070</v>
      </c>
      <c r="AD535" s="135" t="str">
        <f t="shared" si="126"/>
        <v>-</v>
      </c>
      <c r="AE535" s="136" t="str">
        <f t="shared" si="127"/>
        <v>-</v>
      </c>
      <c r="AF535" s="137" t="s">
        <v>4551</v>
      </c>
      <c r="AG535" s="140" t="str">
        <f t="shared" si="130"/>
        <v>1</v>
      </c>
      <c r="AH535" s="141" t="str">
        <f t="shared" si="131"/>
        <v>-</v>
      </c>
      <c r="AI535" s="211" t="s">
        <v>15</v>
      </c>
      <c r="AJ535" s="443" t="s">
        <v>4592</v>
      </c>
      <c r="AK535" s="478" t="str">
        <f t="shared" si="132"/>
        <v>-</v>
      </c>
      <c r="AL535" s="516" t="str">
        <f t="shared" si="133"/>
        <v>-</v>
      </c>
      <c r="AM535" s="432" t="str">
        <f>_xlfn.IFNA(VLOOKUP(O535,Dropdown!$B:$G,6,0),"-")</f>
        <v>PEZA</v>
      </c>
      <c r="AN535" s="433">
        <f>_xlfn.IFNA(VLOOKUP(O535,Dropdown!$B:$H,7,0),"-")</f>
        <v>0.12</v>
      </c>
      <c r="AO535" s="434" t="str">
        <f t="shared" si="134"/>
        <v>PHP</v>
      </c>
      <c r="AP535" s="435">
        <f t="shared" si="135"/>
        <v>63200</v>
      </c>
      <c r="AQ535" s="436">
        <f t="shared" si="136"/>
        <v>70784</v>
      </c>
      <c r="AR535" s="247"/>
      <c r="AS535" s="465" t="s">
        <v>15</v>
      </c>
      <c r="AT535" s="247"/>
      <c r="AU535" s="454" t="str">
        <f t="shared" si="128"/>
        <v>-</v>
      </c>
    </row>
    <row r="536" spans="1:47" s="30" customFormat="1">
      <c r="A536" s="556">
        <v>533</v>
      </c>
      <c r="B536" s="557" t="s">
        <v>1095</v>
      </c>
      <c r="C536" s="558" t="str">
        <f t="shared" si="124"/>
        <v>2017</v>
      </c>
      <c r="D536" s="558" t="str">
        <f t="shared" si="137"/>
        <v>Nov</v>
      </c>
      <c r="E536" s="586">
        <v>43068</v>
      </c>
      <c r="F536" s="557">
        <v>103935</v>
      </c>
      <c r="G536" s="557">
        <v>37271</v>
      </c>
      <c r="H536" s="557">
        <v>77425</v>
      </c>
      <c r="I536" s="557" t="s">
        <v>1105</v>
      </c>
      <c r="J536" s="577" t="s">
        <v>15</v>
      </c>
      <c r="K536" s="578" t="str">
        <f t="shared" si="129"/>
        <v>TLAA #2504 CURLING DIE 1</v>
      </c>
      <c r="L536" s="578" t="s">
        <v>15</v>
      </c>
      <c r="M536" s="578" t="s">
        <v>1136</v>
      </c>
      <c r="N536" s="579" t="s">
        <v>15</v>
      </c>
      <c r="O536" s="578" t="s">
        <v>31</v>
      </c>
      <c r="P536" s="557" t="s">
        <v>15</v>
      </c>
      <c r="Q536" s="557" t="s">
        <v>15</v>
      </c>
      <c r="R536" s="581">
        <f>IFERROR(VLOOKUP(CONCATENATE(D536,"'",C536),'Monthly Forex'!A:D,4,0),"-")</f>
        <v>51.61</v>
      </c>
      <c r="S536" s="587">
        <v>35400</v>
      </c>
      <c r="T536" s="582">
        <f>S536/R536</f>
        <v>685.9135826390235</v>
      </c>
      <c r="U536" s="583" t="s">
        <v>47</v>
      </c>
      <c r="V536" s="589" t="s">
        <v>49</v>
      </c>
      <c r="W536" s="592" t="s">
        <v>15</v>
      </c>
      <c r="X536" s="569" t="s">
        <v>15</v>
      </c>
      <c r="Y536" s="570" t="s">
        <v>15</v>
      </c>
      <c r="Z536" s="571" t="s">
        <v>15</v>
      </c>
      <c r="AA536" s="557" t="s">
        <v>1856</v>
      </c>
      <c r="AB536" s="139">
        <f t="shared" si="123"/>
        <v>43098</v>
      </c>
      <c r="AC536" s="134">
        <f t="shared" si="125"/>
        <v>43070</v>
      </c>
      <c r="AD536" s="135" t="str">
        <f t="shared" si="126"/>
        <v>-</v>
      </c>
      <c r="AE536" s="136" t="str">
        <f t="shared" si="127"/>
        <v>-</v>
      </c>
      <c r="AF536" s="137" t="s">
        <v>4551</v>
      </c>
      <c r="AG536" s="140" t="str">
        <f t="shared" si="130"/>
        <v>1</v>
      </c>
      <c r="AH536" s="141" t="str">
        <f t="shared" si="131"/>
        <v>-</v>
      </c>
      <c r="AI536" s="211" t="s">
        <v>15</v>
      </c>
      <c r="AJ536" s="443" t="s">
        <v>4592</v>
      </c>
      <c r="AK536" s="478" t="str">
        <f t="shared" si="132"/>
        <v>-</v>
      </c>
      <c r="AL536" s="516" t="str">
        <f t="shared" si="133"/>
        <v>-</v>
      </c>
      <c r="AM536" s="432" t="str">
        <f>_xlfn.IFNA(VLOOKUP(O536,Dropdown!$B:$G,6,0),"-")</f>
        <v>PEZA</v>
      </c>
      <c r="AN536" s="433">
        <f>_xlfn.IFNA(VLOOKUP(O536,Dropdown!$B:$H,7,0),"-")</f>
        <v>0.12</v>
      </c>
      <c r="AO536" s="434" t="str">
        <f t="shared" si="134"/>
        <v>PHP</v>
      </c>
      <c r="AP536" s="435">
        <f t="shared" si="135"/>
        <v>35400</v>
      </c>
      <c r="AQ536" s="436">
        <f t="shared" si="136"/>
        <v>39648.000000000007</v>
      </c>
      <c r="AR536" s="247"/>
      <c r="AS536" s="465" t="s">
        <v>15</v>
      </c>
      <c r="AT536" s="247"/>
      <c r="AU536" s="454" t="str">
        <f t="shared" si="128"/>
        <v>-</v>
      </c>
    </row>
    <row r="537" spans="1:47" s="30" customFormat="1">
      <c r="A537" s="556">
        <v>534</v>
      </c>
      <c r="B537" s="557" t="s">
        <v>1138</v>
      </c>
      <c r="C537" s="558" t="str">
        <f t="shared" si="124"/>
        <v>2017</v>
      </c>
      <c r="D537" s="558" t="str">
        <f t="shared" si="137"/>
        <v>Dec</v>
      </c>
      <c r="E537" s="586">
        <v>43075</v>
      </c>
      <c r="F537" s="557">
        <v>103938</v>
      </c>
      <c r="G537" s="557">
        <v>37273</v>
      </c>
      <c r="H537" s="557">
        <v>77530</v>
      </c>
      <c r="I537" s="557" t="s">
        <v>1173</v>
      </c>
      <c r="J537" s="577" t="s">
        <v>15</v>
      </c>
      <c r="K537" s="578" t="str">
        <f t="shared" si="129"/>
        <v>#4411 SIDE DIE INSERT</v>
      </c>
      <c r="L537" s="578" t="s">
        <v>15</v>
      </c>
      <c r="M537" s="578" t="s">
        <v>1156</v>
      </c>
      <c r="N537" s="579" t="s">
        <v>15</v>
      </c>
      <c r="O537" s="578" t="s">
        <v>38</v>
      </c>
      <c r="P537" s="557" t="s">
        <v>15</v>
      </c>
      <c r="Q537" s="557" t="s">
        <v>15</v>
      </c>
      <c r="R537" s="581">
        <f>IFERROR(VLOOKUP(CONCATENATE(D537,"'",C537),'Monthly Forex'!A:D,4,0),"-")</f>
        <v>50.27</v>
      </c>
      <c r="S537" s="564" t="s">
        <v>15</v>
      </c>
      <c r="T537" s="582">
        <v>290</v>
      </c>
      <c r="U537" s="583" t="s">
        <v>47</v>
      </c>
      <c r="V537" s="589" t="s">
        <v>49</v>
      </c>
      <c r="W537" s="592" t="s">
        <v>15</v>
      </c>
      <c r="X537" s="569" t="s">
        <v>15</v>
      </c>
      <c r="Y537" s="570" t="s">
        <v>15</v>
      </c>
      <c r="Z537" s="571" t="s">
        <v>15</v>
      </c>
      <c r="AA537" s="557" t="s">
        <v>1856</v>
      </c>
      <c r="AB537" s="139">
        <f t="shared" si="123"/>
        <v>43105</v>
      </c>
      <c r="AC537" s="134">
        <f t="shared" si="125"/>
        <v>43101</v>
      </c>
      <c r="AD537" s="135" t="str">
        <f t="shared" si="126"/>
        <v>-</v>
      </c>
      <c r="AE537" s="136" t="str">
        <f t="shared" si="127"/>
        <v>-</v>
      </c>
      <c r="AF537" s="137" t="s">
        <v>4551</v>
      </c>
      <c r="AG537" s="140" t="str">
        <f t="shared" si="130"/>
        <v>1</v>
      </c>
      <c r="AH537" s="141" t="str">
        <f t="shared" si="131"/>
        <v>-</v>
      </c>
      <c r="AI537" s="211" t="s">
        <v>15</v>
      </c>
      <c r="AJ537" s="443" t="s">
        <v>4592</v>
      </c>
      <c r="AK537" s="478" t="str">
        <f t="shared" si="132"/>
        <v>-</v>
      </c>
      <c r="AL537" s="516" t="str">
        <f t="shared" si="133"/>
        <v>-</v>
      </c>
      <c r="AM537" s="432" t="str">
        <f>_xlfn.IFNA(VLOOKUP(O537,Dropdown!$B:$G,6,0),"-")</f>
        <v>PEZA</v>
      </c>
      <c r="AN537" s="433">
        <f>_xlfn.IFNA(VLOOKUP(O537,Dropdown!$B:$H,7,0),"-")</f>
        <v>0.12</v>
      </c>
      <c r="AO537" s="434" t="str">
        <f t="shared" si="134"/>
        <v>USD</v>
      </c>
      <c r="AP537" s="435">
        <f t="shared" si="135"/>
        <v>290</v>
      </c>
      <c r="AQ537" s="436">
        <f t="shared" si="136"/>
        <v>324.8</v>
      </c>
      <c r="AR537" s="247"/>
      <c r="AS537" s="465" t="s">
        <v>15</v>
      </c>
      <c r="AT537" s="247"/>
      <c r="AU537" s="454" t="str">
        <f t="shared" si="128"/>
        <v>-</v>
      </c>
    </row>
    <row r="538" spans="1:47" s="30" customFormat="1">
      <c r="A538" s="556">
        <v>535</v>
      </c>
      <c r="B538" s="557" t="s">
        <v>1139</v>
      </c>
      <c r="C538" s="558" t="str">
        <f t="shared" si="124"/>
        <v>2017</v>
      </c>
      <c r="D538" s="558" t="str">
        <f t="shared" si="137"/>
        <v>Dec</v>
      </c>
      <c r="E538" s="586">
        <v>43075</v>
      </c>
      <c r="F538" s="557">
        <v>103938</v>
      </c>
      <c r="G538" s="557">
        <v>37273</v>
      </c>
      <c r="H538" s="557">
        <v>77530</v>
      </c>
      <c r="I538" s="557" t="s">
        <v>1173</v>
      </c>
      <c r="J538" s="577" t="s">
        <v>15</v>
      </c>
      <c r="K538" s="578" t="str">
        <f t="shared" si="129"/>
        <v>#4412 SIDE DIE INSERT</v>
      </c>
      <c r="L538" s="578" t="s">
        <v>15</v>
      </c>
      <c r="M538" s="578" t="s">
        <v>1157</v>
      </c>
      <c r="N538" s="579" t="s">
        <v>15</v>
      </c>
      <c r="O538" s="578" t="s">
        <v>38</v>
      </c>
      <c r="P538" s="557" t="s">
        <v>15</v>
      </c>
      <c r="Q538" s="557" t="s">
        <v>15</v>
      </c>
      <c r="R538" s="581">
        <f>IFERROR(VLOOKUP(CONCATENATE(D538,"'",C538),'Monthly Forex'!A:D,4,0),"-")</f>
        <v>50.27</v>
      </c>
      <c r="S538" s="564" t="s">
        <v>15</v>
      </c>
      <c r="T538" s="582">
        <v>290</v>
      </c>
      <c r="U538" s="583" t="s">
        <v>47</v>
      </c>
      <c r="V538" s="589" t="s">
        <v>49</v>
      </c>
      <c r="W538" s="592" t="s">
        <v>15</v>
      </c>
      <c r="X538" s="569" t="s">
        <v>15</v>
      </c>
      <c r="Y538" s="570" t="s">
        <v>15</v>
      </c>
      <c r="Z538" s="571" t="s">
        <v>15</v>
      </c>
      <c r="AA538" s="557" t="s">
        <v>1856</v>
      </c>
      <c r="AB538" s="139">
        <f t="shared" si="123"/>
        <v>43105</v>
      </c>
      <c r="AC538" s="134">
        <f t="shared" si="125"/>
        <v>43101</v>
      </c>
      <c r="AD538" s="135" t="str">
        <f t="shared" si="126"/>
        <v>-</v>
      </c>
      <c r="AE538" s="136" t="str">
        <f t="shared" si="127"/>
        <v>-</v>
      </c>
      <c r="AF538" s="137" t="s">
        <v>4551</v>
      </c>
      <c r="AG538" s="140" t="str">
        <f t="shared" si="130"/>
        <v>-</v>
      </c>
      <c r="AH538" s="141" t="str">
        <f t="shared" si="131"/>
        <v>-</v>
      </c>
      <c r="AI538" s="211" t="s">
        <v>15</v>
      </c>
      <c r="AJ538" s="443" t="s">
        <v>4592</v>
      </c>
      <c r="AK538" s="478" t="str">
        <f t="shared" si="132"/>
        <v>-</v>
      </c>
      <c r="AL538" s="516" t="str">
        <f t="shared" si="133"/>
        <v>-</v>
      </c>
      <c r="AM538" s="432" t="str">
        <f>_xlfn.IFNA(VLOOKUP(O538,Dropdown!$B:$G,6,0),"-")</f>
        <v>PEZA</v>
      </c>
      <c r="AN538" s="433">
        <f>_xlfn.IFNA(VLOOKUP(O538,Dropdown!$B:$H,7,0),"-")</f>
        <v>0.12</v>
      </c>
      <c r="AO538" s="434" t="str">
        <f t="shared" si="134"/>
        <v>USD</v>
      </c>
      <c r="AP538" s="435">
        <f t="shared" si="135"/>
        <v>290</v>
      </c>
      <c r="AQ538" s="436">
        <f t="shared" si="136"/>
        <v>324.8</v>
      </c>
      <c r="AR538" s="247"/>
      <c r="AS538" s="465" t="s">
        <v>15</v>
      </c>
      <c r="AT538" s="247"/>
      <c r="AU538" s="454" t="str">
        <f t="shared" si="128"/>
        <v>-</v>
      </c>
    </row>
    <row r="539" spans="1:47" s="30" customFormat="1">
      <c r="A539" s="556">
        <v>536</v>
      </c>
      <c r="B539" s="557" t="s">
        <v>1137</v>
      </c>
      <c r="C539" s="558" t="str">
        <f t="shared" si="124"/>
        <v>2017</v>
      </c>
      <c r="D539" s="558" t="str">
        <f t="shared" si="137"/>
        <v>Dec</v>
      </c>
      <c r="E539" s="586">
        <v>43075</v>
      </c>
      <c r="F539" s="557">
        <v>103937</v>
      </c>
      <c r="G539" s="557">
        <v>37272</v>
      </c>
      <c r="H539" s="557">
        <v>77529</v>
      </c>
      <c r="I539" s="557" t="s">
        <v>1099</v>
      </c>
      <c r="J539" s="577" t="s">
        <v>15</v>
      </c>
      <c r="K539" s="578" t="str">
        <f t="shared" si="129"/>
        <v xml:space="preserve">#1104 DIE PLATE </v>
      </c>
      <c r="L539" s="578" t="s">
        <v>15</v>
      </c>
      <c r="M539" s="578" t="s">
        <v>1155</v>
      </c>
      <c r="N539" s="579" t="s">
        <v>15</v>
      </c>
      <c r="O539" s="578" t="s">
        <v>31</v>
      </c>
      <c r="P539" s="557" t="s">
        <v>15</v>
      </c>
      <c r="Q539" s="557" t="s">
        <v>15</v>
      </c>
      <c r="R539" s="581">
        <f>IFERROR(VLOOKUP(CONCATENATE(D539,"'",C539),'Monthly Forex'!A:D,4,0),"-")</f>
        <v>50.27</v>
      </c>
      <c r="S539" s="587">
        <v>74460</v>
      </c>
      <c r="T539" s="582">
        <f>S539/R539</f>
        <v>1481.201511836085</v>
      </c>
      <c r="U539" s="583" t="s">
        <v>47</v>
      </c>
      <c r="V539" s="589" t="s">
        <v>49</v>
      </c>
      <c r="W539" s="592" t="s">
        <v>15</v>
      </c>
      <c r="X539" s="569" t="s">
        <v>15</v>
      </c>
      <c r="Y539" s="570" t="s">
        <v>15</v>
      </c>
      <c r="Z539" s="571" t="s">
        <v>15</v>
      </c>
      <c r="AA539" s="557" t="s">
        <v>1856</v>
      </c>
      <c r="AB539" s="139">
        <f t="shared" si="123"/>
        <v>43105</v>
      </c>
      <c r="AC539" s="134">
        <f t="shared" si="125"/>
        <v>43101</v>
      </c>
      <c r="AD539" s="135" t="str">
        <f t="shared" si="126"/>
        <v>-</v>
      </c>
      <c r="AE539" s="136" t="str">
        <f t="shared" si="127"/>
        <v>-</v>
      </c>
      <c r="AF539" s="137" t="s">
        <v>4551</v>
      </c>
      <c r="AG539" s="140" t="str">
        <f t="shared" si="130"/>
        <v>1</v>
      </c>
      <c r="AH539" s="141" t="str">
        <f t="shared" si="131"/>
        <v>-</v>
      </c>
      <c r="AI539" s="211" t="s">
        <v>15</v>
      </c>
      <c r="AJ539" s="443" t="s">
        <v>4592</v>
      </c>
      <c r="AK539" s="478" t="str">
        <f t="shared" si="132"/>
        <v>-</v>
      </c>
      <c r="AL539" s="516" t="str">
        <f t="shared" si="133"/>
        <v>-</v>
      </c>
      <c r="AM539" s="432" t="str">
        <f>_xlfn.IFNA(VLOOKUP(O539,Dropdown!$B:$G,6,0),"-")</f>
        <v>PEZA</v>
      </c>
      <c r="AN539" s="433">
        <f>_xlfn.IFNA(VLOOKUP(O539,Dropdown!$B:$H,7,0),"-")</f>
        <v>0.12</v>
      </c>
      <c r="AO539" s="434" t="str">
        <f t="shared" si="134"/>
        <v>PHP</v>
      </c>
      <c r="AP539" s="435">
        <f t="shared" si="135"/>
        <v>74460</v>
      </c>
      <c r="AQ539" s="436">
        <f t="shared" si="136"/>
        <v>83395.200000000012</v>
      </c>
      <c r="AR539" s="247"/>
      <c r="AS539" s="465" t="s">
        <v>15</v>
      </c>
      <c r="AT539" s="247"/>
      <c r="AU539" s="454" t="str">
        <f t="shared" si="128"/>
        <v>-</v>
      </c>
    </row>
    <row r="540" spans="1:47" s="30" customFormat="1">
      <c r="A540" s="556">
        <v>537</v>
      </c>
      <c r="B540" s="557" t="s">
        <v>1140</v>
      </c>
      <c r="C540" s="558" t="str">
        <f t="shared" si="124"/>
        <v>2017</v>
      </c>
      <c r="D540" s="558" t="str">
        <f t="shared" si="137"/>
        <v>Dec</v>
      </c>
      <c r="E540" s="586">
        <v>43076</v>
      </c>
      <c r="F540" s="557">
        <v>103939</v>
      </c>
      <c r="G540" s="557">
        <v>37274</v>
      </c>
      <c r="H540" s="557">
        <v>77581</v>
      </c>
      <c r="I540" s="557" t="s">
        <v>1105</v>
      </c>
      <c r="J540" s="577" t="s">
        <v>15</v>
      </c>
      <c r="K540" s="578" t="str">
        <f t="shared" si="129"/>
        <v>TLAA #3604 CURLING DIE 2</v>
      </c>
      <c r="L540" s="578" t="s">
        <v>15</v>
      </c>
      <c r="M540" s="578" t="s">
        <v>1158</v>
      </c>
      <c r="N540" s="579" t="s">
        <v>15</v>
      </c>
      <c r="O540" s="578" t="s">
        <v>31</v>
      </c>
      <c r="P540" s="557" t="s">
        <v>15</v>
      </c>
      <c r="Q540" s="557" t="s">
        <v>15</v>
      </c>
      <c r="R540" s="581">
        <f>IFERROR(VLOOKUP(CONCATENATE(D540,"'",C540),'Monthly Forex'!A:D,4,0),"-")</f>
        <v>50.27</v>
      </c>
      <c r="S540" s="587">
        <v>31500</v>
      </c>
      <c r="T540" s="582">
        <f>S540/R540</f>
        <v>626.6162721304953</v>
      </c>
      <c r="U540" s="583" t="s">
        <v>47</v>
      </c>
      <c r="V540" s="589" t="s">
        <v>49</v>
      </c>
      <c r="W540" s="592" t="s">
        <v>15</v>
      </c>
      <c r="X540" s="569" t="s">
        <v>15</v>
      </c>
      <c r="Y540" s="570" t="s">
        <v>15</v>
      </c>
      <c r="Z540" s="571" t="s">
        <v>15</v>
      </c>
      <c r="AA540" s="557" t="s">
        <v>1856</v>
      </c>
      <c r="AB540" s="139">
        <f t="shared" si="123"/>
        <v>43106</v>
      </c>
      <c r="AC540" s="134">
        <f t="shared" si="125"/>
        <v>43101</v>
      </c>
      <c r="AD540" s="135" t="str">
        <f t="shared" si="126"/>
        <v>-</v>
      </c>
      <c r="AE540" s="136" t="str">
        <f t="shared" si="127"/>
        <v>-</v>
      </c>
      <c r="AF540" s="137" t="s">
        <v>4551</v>
      </c>
      <c r="AG540" s="140" t="str">
        <f t="shared" si="130"/>
        <v>1</v>
      </c>
      <c r="AH540" s="141" t="str">
        <f t="shared" si="131"/>
        <v>-</v>
      </c>
      <c r="AI540" s="211" t="s">
        <v>15</v>
      </c>
      <c r="AJ540" s="443" t="s">
        <v>4592</v>
      </c>
      <c r="AK540" s="478" t="str">
        <f t="shared" si="132"/>
        <v>-</v>
      </c>
      <c r="AL540" s="516" t="str">
        <f t="shared" si="133"/>
        <v>-</v>
      </c>
      <c r="AM540" s="432" t="str">
        <f>_xlfn.IFNA(VLOOKUP(O540,Dropdown!$B:$G,6,0),"-")</f>
        <v>PEZA</v>
      </c>
      <c r="AN540" s="433">
        <f>_xlfn.IFNA(VLOOKUP(O540,Dropdown!$B:$H,7,0),"-")</f>
        <v>0.12</v>
      </c>
      <c r="AO540" s="434" t="str">
        <f t="shared" si="134"/>
        <v>PHP</v>
      </c>
      <c r="AP540" s="435">
        <f t="shared" si="135"/>
        <v>31500</v>
      </c>
      <c r="AQ540" s="436">
        <f t="shared" si="136"/>
        <v>35280</v>
      </c>
      <c r="AR540" s="247"/>
      <c r="AS540" s="465" t="s">
        <v>15</v>
      </c>
      <c r="AT540" s="247"/>
      <c r="AU540" s="454" t="str">
        <f t="shared" si="128"/>
        <v>-</v>
      </c>
    </row>
    <row r="541" spans="1:47" s="30" customFormat="1">
      <c r="A541" s="556">
        <v>538</v>
      </c>
      <c r="B541" s="557" t="s">
        <v>1141</v>
      </c>
      <c r="C541" s="558" t="str">
        <f t="shared" si="124"/>
        <v>2017</v>
      </c>
      <c r="D541" s="558" t="str">
        <f t="shared" si="137"/>
        <v>Dec</v>
      </c>
      <c r="E541" s="586">
        <v>43076</v>
      </c>
      <c r="F541" s="557">
        <v>103939</v>
      </c>
      <c r="G541" s="557">
        <v>37274</v>
      </c>
      <c r="H541" s="557">
        <v>77581</v>
      </c>
      <c r="I541" s="557" t="s">
        <v>1105</v>
      </c>
      <c r="J541" s="577" t="s">
        <v>15</v>
      </c>
      <c r="K541" s="578" t="str">
        <f t="shared" si="129"/>
        <v>TLAA #3603 CURLING PUNCH</v>
      </c>
      <c r="L541" s="578" t="s">
        <v>15</v>
      </c>
      <c r="M541" s="578" t="s">
        <v>1159</v>
      </c>
      <c r="N541" s="579" t="s">
        <v>15</v>
      </c>
      <c r="O541" s="578" t="s">
        <v>31</v>
      </c>
      <c r="P541" s="557" t="s">
        <v>15</v>
      </c>
      <c r="Q541" s="557" t="s">
        <v>15</v>
      </c>
      <c r="R541" s="581">
        <f>IFERROR(VLOOKUP(CONCATENATE(D541,"'",C541),'Monthly Forex'!A:D,4,0),"-")</f>
        <v>50.27</v>
      </c>
      <c r="S541" s="587">
        <v>40900</v>
      </c>
      <c r="T541" s="582">
        <f>S541/R541</f>
        <v>813.60652476626217</v>
      </c>
      <c r="U541" s="583" t="s">
        <v>47</v>
      </c>
      <c r="V541" s="589" t="s">
        <v>49</v>
      </c>
      <c r="W541" s="592" t="s">
        <v>15</v>
      </c>
      <c r="X541" s="569" t="s">
        <v>15</v>
      </c>
      <c r="Y541" s="570" t="s">
        <v>15</v>
      </c>
      <c r="Z541" s="571" t="s">
        <v>15</v>
      </c>
      <c r="AA541" s="557" t="s">
        <v>1856</v>
      </c>
      <c r="AB541" s="139">
        <f t="shared" si="123"/>
        <v>43106</v>
      </c>
      <c r="AC541" s="134">
        <f t="shared" si="125"/>
        <v>43101</v>
      </c>
      <c r="AD541" s="135" t="str">
        <f t="shared" si="126"/>
        <v>-</v>
      </c>
      <c r="AE541" s="136" t="str">
        <f t="shared" si="127"/>
        <v>-</v>
      </c>
      <c r="AF541" s="137" t="s">
        <v>4551</v>
      </c>
      <c r="AG541" s="140" t="str">
        <f t="shared" si="130"/>
        <v>-</v>
      </c>
      <c r="AH541" s="141" t="str">
        <f t="shared" si="131"/>
        <v>-</v>
      </c>
      <c r="AI541" s="211" t="s">
        <v>15</v>
      </c>
      <c r="AJ541" s="443" t="s">
        <v>4592</v>
      </c>
      <c r="AK541" s="478" t="str">
        <f t="shared" si="132"/>
        <v>-</v>
      </c>
      <c r="AL541" s="516" t="str">
        <f t="shared" si="133"/>
        <v>-</v>
      </c>
      <c r="AM541" s="432" t="str">
        <f>_xlfn.IFNA(VLOOKUP(O541,Dropdown!$B:$G,6,0),"-")</f>
        <v>PEZA</v>
      </c>
      <c r="AN541" s="433">
        <f>_xlfn.IFNA(VLOOKUP(O541,Dropdown!$B:$H,7,0),"-")</f>
        <v>0.12</v>
      </c>
      <c r="AO541" s="434" t="str">
        <f t="shared" si="134"/>
        <v>PHP</v>
      </c>
      <c r="AP541" s="435">
        <f t="shared" si="135"/>
        <v>40900</v>
      </c>
      <c r="AQ541" s="436">
        <f t="shared" si="136"/>
        <v>45808.000000000007</v>
      </c>
      <c r="AR541" s="247"/>
      <c r="AS541" s="465" t="s">
        <v>15</v>
      </c>
      <c r="AT541" s="247"/>
      <c r="AU541" s="454" t="str">
        <f t="shared" si="128"/>
        <v>-</v>
      </c>
    </row>
    <row r="542" spans="1:47" s="30" customFormat="1">
      <c r="A542" s="556">
        <v>539</v>
      </c>
      <c r="B542" s="557" t="s">
        <v>1142</v>
      </c>
      <c r="C542" s="558" t="str">
        <f t="shared" si="124"/>
        <v>2017</v>
      </c>
      <c r="D542" s="558" t="str">
        <f t="shared" si="137"/>
        <v>Dec</v>
      </c>
      <c r="E542" s="586">
        <v>43077</v>
      </c>
      <c r="F542" s="557">
        <v>103940</v>
      </c>
      <c r="G542" s="557">
        <v>37275</v>
      </c>
      <c r="H542" s="557">
        <v>77600</v>
      </c>
      <c r="I542" s="557" t="s">
        <v>1174</v>
      </c>
      <c r="J542" s="577" t="s">
        <v>15</v>
      </c>
      <c r="K542" s="578" t="str">
        <f t="shared" si="129"/>
        <v>HS01-040-0003 UPPERPUNCH</v>
      </c>
      <c r="L542" s="578" t="s">
        <v>15</v>
      </c>
      <c r="M542" s="578" t="s">
        <v>1160</v>
      </c>
      <c r="N542" s="579" t="s">
        <v>15</v>
      </c>
      <c r="O542" s="578" t="s">
        <v>32</v>
      </c>
      <c r="P542" s="557" t="s">
        <v>15</v>
      </c>
      <c r="Q542" s="557" t="s">
        <v>15</v>
      </c>
      <c r="R542" s="581">
        <f>IFERROR(VLOOKUP(CONCATENATE(D542,"'",C542),'Monthly Forex'!A:D,4,0),"-")</f>
        <v>50.27</v>
      </c>
      <c r="S542" s="587">
        <v>29000</v>
      </c>
      <c r="T542" s="582">
        <f>S542/R542</f>
        <v>576.88482196140831</v>
      </c>
      <c r="U542" s="583" t="s">
        <v>47</v>
      </c>
      <c r="V542" s="589" t="s">
        <v>49</v>
      </c>
      <c r="W542" s="592" t="s">
        <v>15</v>
      </c>
      <c r="X542" s="569" t="s">
        <v>4601</v>
      </c>
      <c r="Y542" s="570" t="s">
        <v>15</v>
      </c>
      <c r="Z542" s="571" t="s">
        <v>15</v>
      </c>
      <c r="AA542" s="557" t="s">
        <v>1856</v>
      </c>
      <c r="AB542" s="139">
        <f t="shared" si="123"/>
        <v>43107</v>
      </c>
      <c r="AC542" s="134">
        <f t="shared" si="125"/>
        <v>43101</v>
      </c>
      <c r="AD542" s="135" t="str">
        <f t="shared" si="126"/>
        <v>-</v>
      </c>
      <c r="AE542" s="136" t="str">
        <f t="shared" si="127"/>
        <v>-</v>
      </c>
      <c r="AF542" s="137" t="s">
        <v>4551</v>
      </c>
      <c r="AG542" s="140" t="str">
        <f t="shared" si="130"/>
        <v>1</v>
      </c>
      <c r="AH542" s="141" t="str">
        <f t="shared" si="131"/>
        <v>-</v>
      </c>
      <c r="AI542" s="211" t="s">
        <v>15</v>
      </c>
      <c r="AJ542" s="443" t="s">
        <v>4592</v>
      </c>
      <c r="AK542" s="478" t="str">
        <f t="shared" si="132"/>
        <v>-</v>
      </c>
      <c r="AL542" s="516" t="str">
        <f t="shared" si="133"/>
        <v>-</v>
      </c>
      <c r="AM542" s="432" t="str">
        <f>_xlfn.IFNA(VLOOKUP(O542,Dropdown!$B:$G,6,0),"-")</f>
        <v>PEZA</v>
      </c>
      <c r="AN542" s="433">
        <f>_xlfn.IFNA(VLOOKUP(O542,Dropdown!$B:$H,7,0),"-")</f>
        <v>0.12</v>
      </c>
      <c r="AO542" s="434" t="str">
        <f t="shared" si="134"/>
        <v>PHP</v>
      </c>
      <c r="AP542" s="435">
        <f t="shared" si="135"/>
        <v>29000</v>
      </c>
      <c r="AQ542" s="436">
        <f t="shared" si="136"/>
        <v>32480.000000000004</v>
      </c>
      <c r="AR542" s="247"/>
      <c r="AS542" s="465" t="s">
        <v>15</v>
      </c>
      <c r="AT542" s="247"/>
      <c r="AU542" s="454" t="str">
        <f t="shared" si="128"/>
        <v>-</v>
      </c>
    </row>
    <row r="543" spans="1:47" s="30" customFormat="1">
      <c r="A543" s="556">
        <v>540</v>
      </c>
      <c r="B543" s="557" t="s">
        <v>1143</v>
      </c>
      <c r="C543" s="558" t="str">
        <f t="shared" si="124"/>
        <v>2017</v>
      </c>
      <c r="D543" s="558" t="str">
        <f t="shared" si="137"/>
        <v>Dec</v>
      </c>
      <c r="E543" s="586">
        <v>43077</v>
      </c>
      <c r="F543" s="557">
        <v>103941</v>
      </c>
      <c r="G543" s="557">
        <v>37276</v>
      </c>
      <c r="H543" s="557">
        <v>77608</v>
      </c>
      <c r="I543" s="557" t="s">
        <v>1105</v>
      </c>
      <c r="J543" s="577" t="s">
        <v>15</v>
      </c>
      <c r="K543" s="578" t="str">
        <f t="shared" si="129"/>
        <v xml:space="preserve">TLAA #4704 CURLING DIE </v>
      </c>
      <c r="L543" s="578" t="s">
        <v>15</v>
      </c>
      <c r="M543" s="578" t="s">
        <v>1161</v>
      </c>
      <c r="N543" s="579" t="s">
        <v>15</v>
      </c>
      <c r="O543" s="578" t="s">
        <v>31</v>
      </c>
      <c r="P543" s="557" t="s">
        <v>15</v>
      </c>
      <c r="Q543" s="557" t="s">
        <v>15</v>
      </c>
      <c r="R543" s="581">
        <f>IFERROR(VLOOKUP(CONCATENATE(D543,"'",C543),'Monthly Forex'!A:D,4,0),"-")</f>
        <v>50.27</v>
      </c>
      <c r="S543" s="587">
        <v>29500</v>
      </c>
      <c r="T543" s="582">
        <f>S543/R543</f>
        <v>586.8311119952258</v>
      </c>
      <c r="U543" s="583" t="s">
        <v>47</v>
      </c>
      <c r="V543" s="589" t="s">
        <v>49</v>
      </c>
      <c r="W543" s="592" t="s">
        <v>15</v>
      </c>
      <c r="X543" s="569" t="s">
        <v>15</v>
      </c>
      <c r="Y543" s="570" t="s">
        <v>15</v>
      </c>
      <c r="Z543" s="571" t="s">
        <v>15</v>
      </c>
      <c r="AA543" s="557" t="s">
        <v>1856</v>
      </c>
      <c r="AB543" s="139">
        <f t="shared" si="123"/>
        <v>43107</v>
      </c>
      <c r="AC543" s="134">
        <f t="shared" si="125"/>
        <v>43101</v>
      </c>
      <c r="AD543" s="135" t="str">
        <f t="shared" si="126"/>
        <v>-</v>
      </c>
      <c r="AE543" s="136" t="str">
        <f t="shared" si="127"/>
        <v>-</v>
      </c>
      <c r="AF543" s="137" t="s">
        <v>4551</v>
      </c>
      <c r="AG543" s="140" t="str">
        <f t="shared" si="130"/>
        <v>1</v>
      </c>
      <c r="AH543" s="141" t="str">
        <f t="shared" si="131"/>
        <v>-</v>
      </c>
      <c r="AI543" s="211" t="s">
        <v>15</v>
      </c>
      <c r="AJ543" s="443" t="s">
        <v>4592</v>
      </c>
      <c r="AK543" s="478" t="str">
        <f t="shared" si="132"/>
        <v>-</v>
      </c>
      <c r="AL543" s="516" t="str">
        <f t="shared" si="133"/>
        <v>-</v>
      </c>
      <c r="AM543" s="432" t="str">
        <f>_xlfn.IFNA(VLOOKUP(O543,Dropdown!$B:$G,6,0),"-")</f>
        <v>PEZA</v>
      </c>
      <c r="AN543" s="433">
        <f>_xlfn.IFNA(VLOOKUP(O543,Dropdown!$B:$H,7,0),"-")</f>
        <v>0.12</v>
      </c>
      <c r="AO543" s="434" t="str">
        <f t="shared" si="134"/>
        <v>PHP</v>
      </c>
      <c r="AP543" s="435">
        <f t="shared" si="135"/>
        <v>29500</v>
      </c>
      <c r="AQ543" s="436">
        <f t="shared" si="136"/>
        <v>33040</v>
      </c>
      <c r="AR543" s="247"/>
      <c r="AS543" s="465" t="s">
        <v>15</v>
      </c>
      <c r="AT543" s="247"/>
      <c r="AU543" s="454" t="str">
        <f t="shared" si="128"/>
        <v>-</v>
      </c>
    </row>
    <row r="544" spans="1:47" s="30" customFormat="1">
      <c r="A544" s="556">
        <v>541</v>
      </c>
      <c r="B544" s="557" t="s">
        <v>1144</v>
      </c>
      <c r="C544" s="558" t="str">
        <f t="shared" si="124"/>
        <v>2017</v>
      </c>
      <c r="D544" s="558" t="str">
        <f t="shared" si="137"/>
        <v>Dec</v>
      </c>
      <c r="E544" s="586">
        <v>43080</v>
      </c>
      <c r="F544" s="557">
        <v>103942</v>
      </c>
      <c r="G544" s="557">
        <v>37277</v>
      </c>
      <c r="H544" s="557">
        <v>77643</v>
      </c>
      <c r="I544" s="557" t="s">
        <v>1107</v>
      </c>
      <c r="J544" s="577" t="s">
        <v>15</v>
      </c>
      <c r="K544" s="578" t="str">
        <f t="shared" si="129"/>
        <v>MBT ELECTRODE LOWER</v>
      </c>
      <c r="L544" s="578" t="s">
        <v>15</v>
      </c>
      <c r="M544" s="578" t="s">
        <v>1162</v>
      </c>
      <c r="N544" s="579" t="s">
        <v>15</v>
      </c>
      <c r="O544" s="578" t="s">
        <v>37</v>
      </c>
      <c r="P544" s="557" t="s">
        <v>15</v>
      </c>
      <c r="Q544" s="557" t="s">
        <v>15</v>
      </c>
      <c r="R544" s="581">
        <f>IFERROR(VLOOKUP(CONCATENATE(D544,"'",C544),'Monthly Forex'!A:D,4,0),"-")</f>
        <v>50.27</v>
      </c>
      <c r="S544" s="564" t="s">
        <v>15</v>
      </c>
      <c r="T544" s="582">
        <v>190</v>
      </c>
      <c r="U544" s="583" t="s">
        <v>47</v>
      </c>
      <c r="V544" s="589" t="s">
        <v>49</v>
      </c>
      <c r="W544" s="592" t="s">
        <v>15</v>
      </c>
      <c r="X544" s="569" t="s">
        <v>15</v>
      </c>
      <c r="Y544" s="570" t="s">
        <v>15</v>
      </c>
      <c r="Z544" s="571" t="s">
        <v>15</v>
      </c>
      <c r="AA544" s="557" t="s">
        <v>1856</v>
      </c>
      <c r="AB544" s="139">
        <f t="shared" si="123"/>
        <v>43110</v>
      </c>
      <c r="AC544" s="134">
        <f t="shared" si="125"/>
        <v>43101</v>
      </c>
      <c r="AD544" s="135" t="str">
        <f t="shared" si="126"/>
        <v>-</v>
      </c>
      <c r="AE544" s="136" t="str">
        <f t="shared" si="127"/>
        <v>-</v>
      </c>
      <c r="AF544" s="137" t="s">
        <v>4551</v>
      </c>
      <c r="AG544" s="140" t="str">
        <f t="shared" si="130"/>
        <v>1</v>
      </c>
      <c r="AH544" s="141" t="str">
        <f t="shared" si="131"/>
        <v>-</v>
      </c>
      <c r="AI544" s="211" t="s">
        <v>15</v>
      </c>
      <c r="AJ544" s="443" t="s">
        <v>4592</v>
      </c>
      <c r="AK544" s="478" t="str">
        <f t="shared" si="132"/>
        <v>-</v>
      </c>
      <c r="AL544" s="516" t="str">
        <f t="shared" si="133"/>
        <v>-</v>
      </c>
      <c r="AM544" s="432" t="str">
        <f>_xlfn.IFNA(VLOOKUP(O544,Dropdown!$B:$G,6,0),"-")</f>
        <v>PEZA</v>
      </c>
      <c r="AN544" s="433">
        <f>_xlfn.IFNA(VLOOKUP(O544,Dropdown!$B:$H,7,0),"-")</f>
        <v>0.12</v>
      </c>
      <c r="AO544" s="434" t="str">
        <f t="shared" si="134"/>
        <v>USD</v>
      </c>
      <c r="AP544" s="435">
        <f t="shared" si="135"/>
        <v>190</v>
      </c>
      <c r="AQ544" s="436">
        <f t="shared" si="136"/>
        <v>212.8</v>
      </c>
      <c r="AR544" s="247"/>
      <c r="AS544" s="465" t="s">
        <v>15</v>
      </c>
      <c r="AT544" s="247"/>
      <c r="AU544" s="454" t="str">
        <f t="shared" si="128"/>
        <v>-</v>
      </c>
    </row>
    <row r="545" spans="1:47" s="30" customFormat="1">
      <c r="A545" s="556">
        <v>542</v>
      </c>
      <c r="B545" s="557" t="s">
        <v>1145</v>
      </c>
      <c r="C545" s="558" t="str">
        <f t="shared" si="124"/>
        <v>2017</v>
      </c>
      <c r="D545" s="558" t="str">
        <f t="shared" si="137"/>
        <v>Dec</v>
      </c>
      <c r="E545" s="586">
        <v>43080</v>
      </c>
      <c r="F545" s="557">
        <v>103943</v>
      </c>
      <c r="G545" s="557">
        <v>37278</v>
      </c>
      <c r="H545" s="557">
        <v>77644</v>
      </c>
      <c r="I545" s="557" t="s">
        <v>1175</v>
      </c>
      <c r="J545" s="577" t="s">
        <v>15</v>
      </c>
      <c r="K545" s="578" t="str">
        <f t="shared" si="129"/>
        <v>#5510 PIERCE PUNCH-2</v>
      </c>
      <c r="L545" s="578" t="s">
        <v>15</v>
      </c>
      <c r="M545" s="578" t="s">
        <v>1163</v>
      </c>
      <c r="N545" s="579" t="s">
        <v>15</v>
      </c>
      <c r="O545" s="578" t="s">
        <v>31</v>
      </c>
      <c r="P545" s="557" t="s">
        <v>15</v>
      </c>
      <c r="Q545" s="557" t="s">
        <v>15</v>
      </c>
      <c r="R545" s="581">
        <f>IFERROR(VLOOKUP(CONCATENATE(D545,"'",C545),'Monthly Forex'!A:D,4,0),"-")</f>
        <v>50.27</v>
      </c>
      <c r="S545" s="587">
        <v>21500</v>
      </c>
      <c r="T545" s="582">
        <f>S545/R545</f>
        <v>427.6904714541476</v>
      </c>
      <c r="U545" s="583" t="s">
        <v>47</v>
      </c>
      <c r="V545" s="589" t="s">
        <v>49</v>
      </c>
      <c r="W545" s="592" t="s">
        <v>15</v>
      </c>
      <c r="X545" s="569" t="s">
        <v>15</v>
      </c>
      <c r="Y545" s="570" t="s">
        <v>15</v>
      </c>
      <c r="Z545" s="571" t="s">
        <v>15</v>
      </c>
      <c r="AA545" s="557" t="s">
        <v>1856</v>
      </c>
      <c r="AB545" s="139">
        <f t="shared" si="123"/>
        <v>43110</v>
      </c>
      <c r="AC545" s="134">
        <f t="shared" si="125"/>
        <v>43101</v>
      </c>
      <c r="AD545" s="135" t="str">
        <f t="shared" si="126"/>
        <v>-</v>
      </c>
      <c r="AE545" s="136" t="str">
        <f t="shared" si="127"/>
        <v>-</v>
      </c>
      <c r="AF545" s="137" t="s">
        <v>4551</v>
      </c>
      <c r="AG545" s="140" t="str">
        <f t="shared" si="130"/>
        <v>1</v>
      </c>
      <c r="AH545" s="141" t="str">
        <f t="shared" si="131"/>
        <v>-</v>
      </c>
      <c r="AI545" s="211" t="s">
        <v>15</v>
      </c>
      <c r="AJ545" s="443" t="s">
        <v>4592</v>
      </c>
      <c r="AK545" s="478" t="str">
        <f t="shared" si="132"/>
        <v>-</v>
      </c>
      <c r="AL545" s="516" t="str">
        <f t="shared" si="133"/>
        <v>-</v>
      </c>
      <c r="AM545" s="432" t="str">
        <f>_xlfn.IFNA(VLOOKUP(O545,Dropdown!$B:$G,6,0),"-")</f>
        <v>PEZA</v>
      </c>
      <c r="AN545" s="433">
        <f>_xlfn.IFNA(VLOOKUP(O545,Dropdown!$B:$H,7,0),"-")</f>
        <v>0.12</v>
      </c>
      <c r="AO545" s="434" t="str">
        <f t="shared" si="134"/>
        <v>PHP</v>
      </c>
      <c r="AP545" s="435">
        <f t="shared" si="135"/>
        <v>21500</v>
      </c>
      <c r="AQ545" s="436">
        <f t="shared" si="136"/>
        <v>24080.000000000004</v>
      </c>
      <c r="AR545" s="247"/>
      <c r="AS545" s="465" t="s">
        <v>15</v>
      </c>
      <c r="AT545" s="247"/>
      <c r="AU545" s="454" t="str">
        <f t="shared" si="128"/>
        <v>-</v>
      </c>
    </row>
    <row r="546" spans="1:47" s="30" customFormat="1">
      <c r="A546" s="556">
        <v>543</v>
      </c>
      <c r="B546" s="557" t="s">
        <v>1146</v>
      </c>
      <c r="C546" s="558" t="str">
        <f t="shared" si="124"/>
        <v>2017</v>
      </c>
      <c r="D546" s="558" t="str">
        <f t="shared" si="137"/>
        <v>Dec</v>
      </c>
      <c r="E546" s="586">
        <v>43081</v>
      </c>
      <c r="F546" s="557">
        <v>103944</v>
      </c>
      <c r="G546" s="557">
        <v>37280</v>
      </c>
      <c r="H546" s="557">
        <v>77703</v>
      </c>
      <c r="I546" s="557" t="s">
        <v>1175</v>
      </c>
      <c r="J546" s="577" t="s">
        <v>15</v>
      </c>
      <c r="K546" s="578" t="str">
        <f t="shared" si="129"/>
        <v>#5504 DIE INSERT-1</v>
      </c>
      <c r="L546" s="578" t="s">
        <v>15</v>
      </c>
      <c r="M546" s="578" t="s">
        <v>1164</v>
      </c>
      <c r="N546" s="579" t="s">
        <v>15</v>
      </c>
      <c r="O546" s="578" t="s">
        <v>31</v>
      </c>
      <c r="P546" s="557" t="s">
        <v>15</v>
      </c>
      <c r="Q546" s="557" t="s">
        <v>15</v>
      </c>
      <c r="R546" s="581">
        <f>IFERROR(VLOOKUP(CONCATENATE(D546,"'",C546),'Monthly Forex'!A:D,4,0),"-")</f>
        <v>50.27</v>
      </c>
      <c r="S546" s="587">
        <v>25500</v>
      </c>
      <c r="T546" s="582">
        <f>S546/R546</f>
        <v>507.26079172468667</v>
      </c>
      <c r="U546" s="583" t="s">
        <v>47</v>
      </c>
      <c r="V546" s="589" t="s">
        <v>49</v>
      </c>
      <c r="W546" s="592" t="s">
        <v>15</v>
      </c>
      <c r="X546" s="569" t="s">
        <v>15</v>
      </c>
      <c r="Y546" s="570" t="s">
        <v>15</v>
      </c>
      <c r="Z546" s="571" t="s">
        <v>15</v>
      </c>
      <c r="AA546" s="557" t="s">
        <v>1856</v>
      </c>
      <c r="AB546" s="139">
        <f t="shared" si="123"/>
        <v>43111</v>
      </c>
      <c r="AC546" s="134">
        <f t="shared" si="125"/>
        <v>43101</v>
      </c>
      <c r="AD546" s="135" t="str">
        <f t="shared" si="126"/>
        <v>-</v>
      </c>
      <c r="AE546" s="136" t="str">
        <f t="shared" si="127"/>
        <v>-</v>
      </c>
      <c r="AF546" s="137" t="s">
        <v>4551</v>
      </c>
      <c r="AG546" s="140" t="str">
        <f t="shared" si="130"/>
        <v>1</v>
      </c>
      <c r="AH546" s="141" t="str">
        <f t="shared" si="131"/>
        <v>-</v>
      </c>
      <c r="AI546" s="211" t="s">
        <v>15</v>
      </c>
      <c r="AJ546" s="443" t="s">
        <v>4592</v>
      </c>
      <c r="AK546" s="478" t="str">
        <f t="shared" si="132"/>
        <v>-</v>
      </c>
      <c r="AL546" s="516" t="str">
        <f t="shared" si="133"/>
        <v>-</v>
      </c>
      <c r="AM546" s="432" t="str">
        <f>_xlfn.IFNA(VLOOKUP(O546,Dropdown!$B:$G,6,0),"-")</f>
        <v>PEZA</v>
      </c>
      <c r="AN546" s="433">
        <f>_xlfn.IFNA(VLOOKUP(O546,Dropdown!$B:$H,7,0),"-")</f>
        <v>0.12</v>
      </c>
      <c r="AO546" s="434" t="str">
        <f t="shared" si="134"/>
        <v>PHP</v>
      </c>
      <c r="AP546" s="435">
        <f t="shared" si="135"/>
        <v>25500</v>
      </c>
      <c r="AQ546" s="436">
        <f t="shared" si="136"/>
        <v>28560.000000000004</v>
      </c>
      <c r="AR546" s="247"/>
      <c r="AS546" s="465" t="s">
        <v>15</v>
      </c>
      <c r="AT546" s="247"/>
      <c r="AU546" s="454" t="str">
        <f t="shared" si="128"/>
        <v>-</v>
      </c>
    </row>
    <row r="547" spans="1:47" s="30" customFormat="1">
      <c r="A547" s="556">
        <v>544</v>
      </c>
      <c r="B547" s="557" t="s">
        <v>1147</v>
      </c>
      <c r="C547" s="558" t="str">
        <f t="shared" si="124"/>
        <v>2017</v>
      </c>
      <c r="D547" s="558" t="str">
        <f t="shared" si="137"/>
        <v>Dec</v>
      </c>
      <c r="E547" s="586">
        <v>43082</v>
      </c>
      <c r="F547" s="557">
        <v>103945</v>
      </c>
      <c r="G547" s="557">
        <v>37281</v>
      </c>
      <c r="H547" s="557">
        <v>77715</v>
      </c>
      <c r="I547" s="557" t="s">
        <v>1100</v>
      </c>
      <c r="J547" s="577" t="s">
        <v>15</v>
      </c>
      <c r="K547" s="578" t="str">
        <f t="shared" si="129"/>
        <v>3.0 X P6 8L  LOWER DIE</v>
      </c>
      <c r="L547" s="578" t="s">
        <v>15</v>
      </c>
      <c r="M547" s="578" t="s">
        <v>1165</v>
      </c>
      <c r="N547" s="579" t="s">
        <v>15</v>
      </c>
      <c r="O547" s="578" t="s">
        <v>39</v>
      </c>
      <c r="P547" s="557" t="s">
        <v>15</v>
      </c>
      <c r="Q547" s="557" t="s">
        <v>15</v>
      </c>
      <c r="R547" s="581">
        <f>IFERROR(VLOOKUP(CONCATENATE(D547,"'",C547),'Monthly Forex'!A:D,4,0),"-")</f>
        <v>50.27</v>
      </c>
      <c r="S547" s="564" t="s">
        <v>15</v>
      </c>
      <c r="T547" s="582">
        <v>1662.5</v>
      </c>
      <c r="U547" s="583" t="s">
        <v>47</v>
      </c>
      <c r="V547" s="589" t="s">
        <v>49</v>
      </c>
      <c r="W547" s="592" t="s">
        <v>15</v>
      </c>
      <c r="X547" s="569" t="s">
        <v>4599</v>
      </c>
      <c r="Y547" s="570" t="s">
        <v>15</v>
      </c>
      <c r="Z547" s="571" t="s">
        <v>15</v>
      </c>
      <c r="AA547" s="557" t="s">
        <v>1856</v>
      </c>
      <c r="AB547" s="139">
        <f t="shared" si="123"/>
        <v>43112</v>
      </c>
      <c r="AC547" s="134">
        <f t="shared" si="125"/>
        <v>43101</v>
      </c>
      <c r="AD547" s="135" t="str">
        <f t="shared" si="126"/>
        <v>-</v>
      </c>
      <c r="AE547" s="136" t="str">
        <f t="shared" si="127"/>
        <v>-</v>
      </c>
      <c r="AF547" s="137" t="s">
        <v>4551</v>
      </c>
      <c r="AG547" s="140" t="str">
        <f t="shared" si="130"/>
        <v>1</v>
      </c>
      <c r="AH547" s="141" t="str">
        <f t="shared" si="131"/>
        <v>-</v>
      </c>
      <c r="AI547" s="211" t="s">
        <v>15</v>
      </c>
      <c r="AJ547" s="443" t="s">
        <v>4592</v>
      </c>
      <c r="AK547" s="478" t="str">
        <f t="shared" si="132"/>
        <v>-</v>
      </c>
      <c r="AL547" s="516" t="str">
        <f t="shared" si="133"/>
        <v>-</v>
      </c>
      <c r="AM547" s="432" t="str">
        <f>_xlfn.IFNA(VLOOKUP(O547,Dropdown!$B:$G,6,0),"-")</f>
        <v>PEZA</v>
      </c>
      <c r="AN547" s="433">
        <f>_xlfn.IFNA(VLOOKUP(O547,Dropdown!$B:$H,7,0),"-")</f>
        <v>0.12</v>
      </c>
      <c r="AO547" s="434" t="str">
        <f t="shared" si="134"/>
        <v>USD</v>
      </c>
      <c r="AP547" s="435">
        <f t="shared" si="135"/>
        <v>1662.5</v>
      </c>
      <c r="AQ547" s="436">
        <f t="shared" si="136"/>
        <v>1862.0000000000002</v>
      </c>
      <c r="AR547" s="247"/>
      <c r="AS547" s="465" t="s">
        <v>15</v>
      </c>
      <c r="AT547" s="247"/>
      <c r="AU547" s="454" t="str">
        <f t="shared" si="128"/>
        <v>-</v>
      </c>
    </row>
    <row r="548" spans="1:47" s="30" customFormat="1">
      <c r="A548" s="556">
        <v>545</v>
      </c>
      <c r="B548" s="557" t="s">
        <v>1148</v>
      </c>
      <c r="C548" s="558" t="str">
        <f t="shared" si="124"/>
        <v>2017</v>
      </c>
      <c r="D548" s="558" t="str">
        <f t="shared" si="137"/>
        <v>Dec</v>
      </c>
      <c r="E548" s="586">
        <v>43082</v>
      </c>
      <c r="F548" s="557">
        <v>103946</v>
      </c>
      <c r="G548" s="557">
        <v>37282</v>
      </c>
      <c r="H548" s="557">
        <v>77714</v>
      </c>
      <c r="I548" s="557" t="s">
        <v>1175</v>
      </c>
      <c r="J548" s="577" t="s">
        <v>15</v>
      </c>
      <c r="K548" s="578" t="str">
        <f t="shared" si="129"/>
        <v xml:space="preserve"> #5508 PIERCE PUNCH-1</v>
      </c>
      <c r="L548" s="578" t="s">
        <v>15</v>
      </c>
      <c r="M548" s="578" t="s">
        <v>1166</v>
      </c>
      <c r="N548" s="579" t="s">
        <v>15</v>
      </c>
      <c r="O548" s="578" t="s">
        <v>31</v>
      </c>
      <c r="P548" s="557" t="s">
        <v>15</v>
      </c>
      <c r="Q548" s="557" t="s">
        <v>15</v>
      </c>
      <c r="R548" s="581">
        <f>IFERROR(VLOOKUP(CONCATENATE(D548,"'",C548),'Monthly Forex'!A:D,4,0),"-")</f>
        <v>50.27</v>
      </c>
      <c r="S548" s="587">
        <v>11750</v>
      </c>
      <c r="T548" s="582">
        <f>S548/R548</f>
        <v>233.73781579470855</v>
      </c>
      <c r="U548" s="583" t="s">
        <v>47</v>
      </c>
      <c r="V548" s="589" t="s">
        <v>49</v>
      </c>
      <c r="W548" s="592" t="s">
        <v>15</v>
      </c>
      <c r="X548" s="569" t="s">
        <v>15</v>
      </c>
      <c r="Y548" s="570" t="s">
        <v>15</v>
      </c>
      <c r="Z548" s="571" t="s">
        <v>15</v>
      </c>
      <c r="AA548" s="557" t="s">
        <v>1856</v>
      </c>
      <c r="AB548" s="139">
        <f t="shared" si="123"/>
        <v>43112</v>
      </c>
      <c r="AC548" s="134">
        <f t="shared" si="125"/>
        <v>43101</v>
      </c>
      <c r="AD548" s="135" t="str">
        <f t="shared" si="126"/>
        <v>-</v>
      </c>
      <c r="AE548" s="136" t="str">
        <f t="shared" si="127"/>
        <v>-</v>
      </c>
      <c r="AF548" s="137" t="s">
        <v>4551</v>
      </c>
      <c r="AG548" s="140" t="str">
        <f t="shared" si="130"/>
        <v>1</v>
      </c>
      <c r="AH548" s="141" t="str">
        <f t="shared" si="131"/>
        <v>-</v>
      </c>
      <c r="AI548" s="211" t="s">
        <v>15</v>
      </c>
      <c r="AJ548" s="443" t="s">
        <v>4592</v>
      </c>
      <c r="AK548" s="478" t="str">
        <f t="shared" si="132"/>
        <v>-</v>
      </c>
      <c r="AL548" s="516" t="str">
        <f t="shared" si="133"/>
        <v>-</v>
      </c>
      <c r="AM548" s="432" t="str">
        <f>_xlfn.IFNA(VLOOKUP(O548,Dropdown!$B:$G,6,0),"-")</f>
        <v>PEZA</v>
      </c>
      <c r="AN548" s="433">
        <f>_xlfn.IFNA(VLOOKUP(O548,Dropdown!$B:$H,7,0),"-")</f>
        <v>0.12</v>
      </c>
      <c r="AO548" s="434" t="str">
        <f t="shared" si="134"/>
        <v>PHP</v>
      </c>
      <c r="AP548" s="435">
        <f t="shared" si="135"/>
        <v>11750</v>
      </c>
      <c r="AQ548" s="436">
        <f t="shared" si="136"/>
        <v>13160.000000000002</v>
      </c>
      <c r="AR548" s="247"/>
      <c r="AS548" s="465" t="s">
        <v>15</v>
      </c>
      <c r="AT548" s="247"/>
      <c r="AU548" s="454" t="str">
        <f t="shared" si="128"/>
        <v>-</v>
      </c>
    </row>
    <row r="549" spans="1:47" s="30" customFormat="1">
      <c r="A549" s="556">
        <v>546</v>
      </c>
      <c r="B549" s="557" t="s">
        <v>1151</v>
      </c>
      <c r="C549" s="558" t="str">
        <f t="shared" si="124"/>
        <v>2017</v>
      </c>
      <c r="D549" s="558" t="str">
        <f t="shared" si="137"/>
        <v>Dec</v>
      </c>
      <c r="E549" s="586">
        <v>43084</v>
      </c>
      <c r="F549" s="557">
        <v>103949</v>
      </c>
      <c r="G549" s="557">
        <v>37285</v>
      </c>
      <c r="H549" s="557">
        <v>77798</v>
      </c>
      <c r="I549" s="557" t="s">
        <v>491</v>
      </c>
      <c r="J549" s="577" t="s">
        <v>15</v>
      </c>
      <c r="K549" s="578" t="str">
        <f t="shared" si="129"/>
        <v>2311-35308-7-0700FR #104</v>
      </c>
      <c r="L549" s="578" t="s">
        <v>15</v>
      </c>
      <c r="M549" s="578" t="s">
        <v>1169</v>
      </c>
      <c r="N549" s="579" t="s">
        <v>15</v>
      </c>
      <c r="O549" s="578" t="s">
        <v>38</v>
      </c>
      <c r="P549" s="557" t="s">
        <v>15</v>
      </c>
      <c r="Q549" s="557" t="s">
        <v>15</v>
      </c>
      <c r="R549" s="581">
        <f>IFERROR(VLOOKUP(CONCATENATE(D549,"'",C549),'Monthly Forex'!A:D,4,0),"-")</f>
        <v>50.27</v>
      </c>
      <c r="S549" s="564" t="s">
        <v>15</v>
      </c>
      <c r="T549" s="582">
        <v>880</v>
      </c>
      <c r="U549" s="583" t="s">
        <v>47</v>
      </c>
      <c r="V549" s="589" t="s">
        <v>49</v>
      </c>
      <c r="W549" s="592" t="s">
        <v>15</v>
      </c>
      <c r="X549" s="569" t="s">
        <v>15</v>
      </c>
      <c r="Y549" s="570" t="s">
        <v>15</v>
      </c>
      <c r="Z549" s="571" t="s">
        <v>15</v>
      </c>
      <c r="AA549" s="557" t="s">
        <v>1856</v>
      </c>
      <c r="AB549" s="139">
        <f t="shared" si="123"/>
        <v>43114</v>
      </c>
      <c r="AC549" s="134">
        <f t="shared" si="125"/>
        <v>43101</v>
      </c>
      <c r="AD549" s="135" t="str">
        <f t="shared" si="126"/>
        <v>-</v>
      </c>
      <c r="AE549" s="136" t="str">
        <f t="shared" si="127"/>
        <v>-</v>
      </c>
      <c r="AF549" s="137" t="s">
        <v>4551</v>
      </c>
      <c r="AG549" s="140" t="str">
        <f t="shared" si="130"/>
        <v>1</v>
      </c>
      <c r="AH549" s="141" t="str">
        <f t="shared" si="131"/>
        <v>-</v>
      </c>
      <c r="AI549" s="211" t="s">
        <v>15</v>
      </c>
      <c r="AJ549" s="443" t="s">
        <v>4592</v>
      </c>
      <c r="AK549" s="478" t="str">
        <f t="shared" si="132"/>
        <v>-</v>
      </c>
      <c r="AL549" s="516" t="str">
        <f t="shared" si="133"/>
        <v>-</v>
      </c>
      <c r="AM549" s="432" t="str">
        <f>_xlfn.IFNA(VLOOKUP(O549,Dropdown!$B:$G,6,0),"-")</f>
        <v>PEZA</v>
      </c>
      <c r="AN549" s="433">
        <f>_xlfn.IFNA(VLOOKUP(O549,Dropdown!$B:$H,7,0),"-")</f>
        <v>0.12</v>
      </c>
      <c r="AO549" s="434" t="str">
        <f t="shared" si="134"/>
        <v>USD</v>
      </c>
      <c r="AP549" s="435">
        <f t="shared" si="135"/>
        <v>880</v>
      </c>
      <c r="AQ549" s="436">
        <f t="shared" si="136"/>
        <v>985.60000000000014</v>
      </c>
      <c r="AR549" s="247"/>
      <c r="AS549" s="465" t="s">
        <v>15</v>
      </c>
      <c r="AT549" s="247"/>
      <c r="AU549" s="454" t="str">
        <f t="shared" si="128"/>
        <v>-</v>
      </c>
    </row>
    <row r="550" spans="1:47" s="30" customFormat="1">
      <c r="A550" s="556">
        <v>547</v>
      </c>
      <c r="B550" s="557" t="s">
        <v>1149</v>
      </c>
      <c r="C550" s="558" t="str">
        <f t="shared" si="124"/>
        <v>2017</v>
      </c>
      <c r="D550" s="558" t="str">
        <f t="shared" si="137"/>
        <v>Dec</v>
      </c>
      <c r="E550" s="586">
        <v>43084</v>
      </c>
      <c r="F550" s="557">
        <v>103947</v>
      </c>
      <c r="G550" s="557">
        <v>37283</v>
      </c>
      <c r="H550" s="557">
        <v>77796</v>
      </c>
      <c r="I550" s="557" t="s">
        <v>1175</v>
      </c>
      <c r="J550" s="577" t="s">
        <v>15</v>
      </c>
      <c r="K550" s="578" t="str">
        <f t="shared" si="129"/>
        <v xml:space="preserve"> #5509 PIERCE PUNCH-1</v>
      </c>
      <c r="L550" s="578" t="s">
        <v>15</v>
      </c>
      <c r="M550" s="578" t="s">
        <v>1167</v>
      </c>
      <c r="N550" s="579" t="s">
        <v>15</v>
      </c>
      <c r="O550" s="578" t="s">
        <v>31</v>
      </c>
      <c r="P550" s="557" t="s">
        <v>15</v>
      </c>
      <c r="Q550" s="557" t="s">
        <v>15</v>
      </c>
      <c r="R550" s="581">
        <f>IFERROR(VLOOKUP(CONCATENATE(D550,"'",C550),'Monthly Forex'!A:D,4,0),"-")</f>
        <v>50.27</v>
      </c>
      <c r="S550" s="587">
        <v>10750</v>
      </c>
      <c r="T550" s="582">
        <f t="shared" ref="T550:T557" si="139">S550/R550</f>
        <v>213.8452357270738</v>
      </c>
      <c r="U550" s="583" t="s">
        <v>47</v>
      </c>
      <c r="V550" s="589" t="s">
        <v>49</v>
      </c>
      <c r="W550" s="592" t="s">
        <v>15</v>
      </c>
      <c r="X550" s="569" t="s">
        <v>15</v>
      </c>
      <c r="Y550" s="570" t="s">
        <v>15</v>
      </c>
      <c r="Z550" s="571" t="s">
        <v>15</v>
      </c>
      <c r="AA550" s="557" t="s">
        <v>1856</v>
      </c>
      <c r="AB550" s="139">
        <f t="shared" si="123"/>
        <v>43114</v>
      </c>
      <c r="AC550" s="134">
        <f t="shared" si="125"/>
        <v>43101</v>
      </c>
      <c r="AD550" s="135" t="str">
        <f t="shared" si="126"/>
        <v>-</v>
      </c>
      <c r="AE550" s="136" t="str">
        <f t="shared" si="127"/>
        <v>-</v>
      </c>
      <c r="AF550" s="137" t="s">
        <v>4551</v>
      </c>
      <c r="AG550" s="140" t="str">
        <f t="shared" si="130"/>
        <v>1</v>
      </c>
      <c r="AH550" s="141" t="str">
        <f t="shared" si="131"/>
        <v>-</v>
      </c>
      <c r="AI550" s="211" t="s">
        <v>15</v>
      </c>
      <c r="AJ550" s="443" t="s">
        <v>4592</v>
      </c>
      <c r="AK550" s="478" t="str">
        <f t="shared" si="132"/>
        <v>-</v>
      </c>
      <c r="AL550" s="516" t="str">
        <f t="shared" si="133"/>
        <v>-</v>
      </c>
      <c r="AM550" s="432" t="str">
        <f>_xlfn.IFNA(VLOOKUP(O550,Dropdown!$B:$G,6,0),"-")</f>
        <v>PEZA</v>
      </c>
      <c r="AN550" s="433">
        <f>_xlfn.IFNA(VLOOKUP(O550,Dropdown!$B:$H,7,0),"-")</f>
        <v>0.12</v>
      </c>
      <c r="AO550" s="434" t="str">
        <f t="shared" si="134"/>
        <v>PHP</v>
      </c>
      <c r="AP550" s="435">
        <f t="shared" si="135"/>
        <v>10750</v>
      </c>
      <c r="AQ550" s="436">
        <f t="shared" si="136"/>
        <v>12040.000000000002</v>
      </c>
      <c r="AR550" s="247"/>
      <c r="AS550" s="465" t="s">
        <v>15</v>
      </c>
      <c r="AT550" s="247"/>
      <c r="AU550" s="454" t="str">
        <f t="shared" si="128"/>
        <v>-</v>
      </c>
    </row>
    <row r="551" spans="1:47" s="30" customFormat="1">
      <c r="A551" s="556">
        <v>548</v>
      </c>
      <c r="B551" s="557" t="s">
        <v>1150</v>
      </c>
      <c r="C551" s="558" t="str">
        <f t="shared" si="124"/>
        <v>2017</v>
      </c>
      <c r="D551" s="558" t="str">
        <f t="shared" si="137"/>
        <v>Dec</v>
      </c>
      <c r="E551" s="586">
        <v>43084</v>
      </c>
      <c r="F551" s="557">
        <v>103948</v>
      </c>
      <c r="G551" s="557">
        <v>37284</v>
      </c>
      <c r="H551" s="557">
        <v>77797</v>
      </c>
      <c r="I551" s="557" t="s">
        <v>1176</v>
      </c>
      <c r="J551" s="577" t="s">
        <v>15</v>
      </c>
      <c r="K551" s="578" t="str">
        <f t="shared" si="129"/>
        <v>#101203 DIE INSERT -1</v>
      </c>
      <c r="L551" s="578" t="s">
        <v>15</v>
      </c>
      <c r="M551" s="578" t="s">
        <v>1168</v>
      </c>
      <c r="N551" s="579" t="s">
        <v>15</v>
      </c>
      <c r="O551" s="578" t="s">
        <v>31</v>
      </c>
      <c r="P551" s="557" t="s">
        <v>15</v>
      </c>
      <c r="Q551" s="557" t="s">
        <v>15</v>
      </c>
      <c r="R551" s="581">
        <f>IFERROR(VLOOKUP(CONCATENATE(D551,"'",C551),'Monthly Forex'!A:D,4,0),"-")</f>
        <v>50.27</v>
      </c>
      <c r="S551" s="587">
        <v>13500</v>
      </c>
      <c r="T551" s="582">
        <f t="shared" si="139"/>
        <v>268.5498309130694</v>
      </c>
      <c r="U551" s="583" t="s">
        <v>47</v>
      </c>
      <c r="V551" s="589" t="s">
        <v>49</v>
      </c>
      <c r="W551" s="592" t="s">
        <v>15</v>
      </c>
      <c r="X551" s="569" t="s">
        <v>15</v>
      </c>
      <c r="Y551" s="570" t="s">
        <v>15</v>
      </c>
      <c r="Z551" s="571" t="s">
        <v>15</v>
      </c>
      <c r="AA551" s="557" t="s">
        <v>1856</v>
      </c>
      <c r="AB551" s="139">
        <f t="shared" si="123"/>
        <v>43114</v>
      </c>
      <c r="AC551" s="134">
        <f t="shared" si="125"/>
        <v>43101</v>
      </c>
      <c r="AD551" s="135" t="str">
        <f t="shared" si="126"/>
        <v>-</v>
      </c>
      <c r="AE551" s="136" t="str">
        <f t="shared" si="127"/>
        <v>-</v>
      </c>
      <c r="AF551" s="137" t="s">
        <v>4551</v>
      </c>
      <c r="AG551" s="140" t="str">
        <f t="shared" si="130"/>
        <v>1</v>
      </c>
      <c r="AH551" s="141" t="str">
        <f t="shared" si="131"/>
        <v>-</v>
      </c>
      <c r="AI551" s="211" t="s">
        <v>15</v>
      </c>
      <c r="AJ551" s="443" t="s">
        <v>4592</v>
      </c>
      <c r="AK551" s="478" t="str">
        <f t="shared" si="132"/>
        <v>-</v>
      </c>
      <c r="AL551" s="516" t="str">
        <f t="shared" si="133"/>
        <v>-</v>
      </c>
      <c r="AM551" s="432" t="str">
        <f>_xlfn.IFNA(VLOOKUP(O551,Dropdown!$B:$G,6,0),"-")</f>
        <v>PEZA</v>
      </c>
      <c r="AN551" s="433">
        <f>_xlfn.IFNA(VLOOKUP(O551,Dropdown!$B:$H,7,0),"-")</f>
        <v>0.12</v>
      </c>
      <c r="AO551" s="434" t="str">
        <f t="shared" si="134"/>
        <v>PHP</v>
      </c>
      <c r="AP551" s="435">
        <f t="shared" si="135"/>
        <v>13500</v>
      </c>
      <c r="AQ551" s="436">
        <f t="shared" si="136"/>
        <v>15120.000000000002</v>
      </c>
      <c r="AR551" s="247"/>
      <c r="AS551" s="465" t="s">
        <v>15</v>
      </c>
      <c r="AT551" s="247"/>
      <c r="AU551" s="454" t="str">
        <f t="shared" si="128"/>
        <v>-</v>
      </c>
    </row>
    <row r="552" spans="1:47" s="30" customFormat="1">
      <c r="A552" s="556">
        <v>549</v>
      </c>
      <c r="B552" s="557" t="s">
        <v>1152</v>
      </c>
      <c r="C552" s="558" t="str">
        <f t="shared" si="124"/>
        <v>2017</v>
      </c>
      <c r="D552" s="558" t="str">
        <f t="shared" si="137"/>
        <v>Dec</v>
      </c>
      <c r="E552" s="586">
        <v>43087</v>
      </c>
      <c r="F552" s="557">
        <v>103950</v>
      </c>
      <c r="G552" s="557">
        <v>37286</v>
      </c>
      <c r="H552" s="557">
        <v>77857</v>
      </c>
      <c r="I552" s="557" t="s">
        <v>1176</v>
      </c>
      <c r="J552" s="577" t="s">
        <v>15</v>
      </c>
      <c r="K552" s="578" t="str">
        <f t="shared" si="129"/>
        <v>#101103 DIE INSERT-1</v>
      </c>
      <c r="L552" s="578" t="s">
        <v>15</v>
      </c>
      <c r="M552" s="578" t="s">
        <v>1170</v>
      </c>
      <c r="N552" s="579" t="s">
        <v>15</v>
      </c>
      <c r="O552" s="578" t="s">
        <v>31</v>
      </c>
      <c r="P552" s="557" t="s">
        <v>15</v>
      </c>
      <c r="Q552" s="557" t="s">
        <v>15</v>
      </c>
      <c r="R552" s="581">
        <f>IFERROR(VLOOKUP(CONCATENATE(D552,"'",C552),'Monthly Forex'!A:D,4,0),"-")</f>
        <v>50.27</v>
      </c>
      <c r="S552" s="587">
        <v>13500</v>
      </c>
      <c r="T552" s="582">
        <f t="shared" si="139"/>
        <v>268.5498309130694</v>
      </c>
      <c r="U552" s="583" t="s">
        <v>47</v>
      </c>
      <c r="V552" s="589" t="s">
        <v>49</v>
      </c>
      <c r="W552" s="592" t="s">
        <v>15</v>
      </c>
      <c r="X552" s="569" t="s">
        <v>15</v>
      </c>
      <c r="Y552" s="570" t="s">
        <v>15</v>
      </c>
      <c r="Z552" s="571" t="s">
        <v>15</v>
      </c>
      <c r="AA552" s="557" t="s">
        <v>1856</v>
      </c>
      <c r="AB552" s="139">
        <f t="shared" si="123"/>
        <v>43117</v>
      </c>
      <c r="AC552" s="134">
        <f t="shared" si="125"/>
        <v>43101</v>
      </c>
      <c r="AD552" s="135" t="str">
        <f t="shared" si="126"/>
        <v>-</v>
      </c>
      <c r="AE552" s="136" t="str">
        <f t="shared" si="127"/>
        <v>-</v>
      </c>
      <c r="AF552" s="137" t="s">
        <v>4551</v>
      </c>
      <c r="AG552" s="140" t="str">
        <f t="shared" si="130"/>
        <v>1</v>
      </c>
      <c r="AH552" s="141" t="str">
        <f t="shared" si="131"/>
        <v>-</v>
      </c>
      <c r="AI552" s="211" t="s">
        <v>15</v>
      </c>
      <c r="AJ552" s="443" t="s">
        <v>4592</v>
      </c>
      <c r="AK552" s="478" t="str">
        <f t="shared" si="132"/>
        <v>-</v>
      </c>
      <c r="AL552" s="516" t="str">
        <f t="shared" si="133"/>
        <v>-</v>
      </c>
      <c r="AM552" s="432" t="str">
        <f>_xlfn.IFNA(VLOOKUP(O552,Dropdown!$B:$G,6,0),"-")</f>
        <v>PEZA</v>
      </c>
      <c r="AN552" s="433">
        <f>_xlfn.IFNA(VLOOKUP(O552,Dropdown!$B:$H,7,0),"-")</f>
        <v>0.12</v>
      </c>
      <c r="AO552" s="434" t="str">
        <f t="shared" si="134"/>
        <v>PHP</v>
      </c>
      <c r="AP552" s="435">
        <f t="shared" si="135"/>
        <v>13500</v>
      </c>
      <c r="AQ552" s="436">
        <f t="shared" si="136"/>
        <v>15120.000000000002</v>
      </c>
      <c r="AR552" s="247"/>
      <c r="AS552" s="465" t="s">
        <v>15</v>
      </c>
      <c r="AT552" s="247"/>
      <c r="AU552" s="454" t="str">
        <f t="shared" si="128"/>
        <v>-</v>
      </c>
    </row>
    <row r="553" spans="1:47" s="30" customFormat="1">
      <c r="A553" s="556">
        <v>550</v>
      </c>
      <c r="B553" s="557" t="s">
        <v>1153</v>
      </c>
      <c r="C553" s="558" t="str">
        <f t="shared" si="124"/>
        <v>2017</v>
      </c>
      <c r="D553" s="558" t="str">
        <f t="shared" si="137"/>
        <v>Dec</v>
      </c>
      <c r="E553" s="586">
        <v>43089</v>
      </c>
      <c r="F553" s="557">
        <v>105351</v>
      </c>
      <c r="G553" s="557">
        <v>37287</v>
      </c>
      <c r="H553" s="557">
        <v>77958</v>
      </c>
      <c r="I553" s="557" t="s">
        <v>555</v>
      </c>
      <c r="J553" s="577" t="s">
        <v>15</v>
      </c>
      <c r="K553" s="578" t="str">
        <f t="shared" si="129"/>
        <v xml:space="preserve">#1123 MARKING PUNCH-2 </v>
      </c>
      <c r="L553" s="578" t="s">
        <v>15</v>
      </c>
      <c r="M553" s="578" t="s">
        <v>1171</v>
      </c>
      <c r="N553" s="579" t="s">
        <v>15</v>
      </c>
      <c r="O553" s="578" t="s">
        <v>31</v>
      </c>
      <c r="P553" s="557" t="s">
        <v>15</v>
      </c>
      <c r="Q553" s="557" t="s">
        <v>15</v>
      </c>
      <c r="R553" s="581">
        <f>IFERROR(VLOOKUP(CONCATENATE(D553,"'",C553),'Monthly Forex'!A:D,4,0),"-")</f>
        <v>50.27</v>
      </c>
      <c r="S553" s="587">
        <v>55500</v>
      </c>
      <c r="T553" s="582">
        <f t="shared" si="139"/>
        <v>1104.0381937537297</v>
      </c>
      <c r="U553" s="583" t="s">
        <v>47</v>
      </c>
      <c r="V553" s="589" t="s">
        <v>49</v>
      </c>
      <c r="W553" s="592" t="s">
        <v>15</v>
      </c>
      <c r="X553" s="569" t="s">
        <v>15</v>
      </c>
      <c r="Y553" s="570" t="s">
        <v>15</v>
      </c>
      <c r="Z553" s="571" t="s">
        <v>15</v>
      </c>
      <c r="AA553" s="557" t="s">
        <v>1856</v>
      </c>
      <c r="AB553" s="139">
        <f t="shared" si="123"/>
        <v>43119</v>
      </c>
      <c r="AC553" s="134">
        <f t="shared" si="125"/>
        <v>43101</v>
      </c>
      <c r="AD553" s="135" t="str">
        <f t="shared" si="126"/>
        <v>-</v>
      </c>
      <c r="AE553" s="136" t="str">
        <f t="shared" si="127"/>
        <v>-</v>
      </c>
      <c r="AF553" s="137" t="s">
        <v>4551</v>
      </c>
      <c r="AG553" s="140" t="str">
        <f t="shared" si="130"/>
        <v>1</v>
      </c>
      <c r="AH553" s="141" t="str">
        <f t="shared" si="131"/>
        <v>-</v>
      </c>
      <c r="AI553" s="211" t="s">
        <v>15</v>
      </c>
      <c r="AJ553" s="443" t="s">
        <v>4592</v>
      </c>
      <c r="AK553" s="478" t="str">
        <f t="shared" si="132"/>
        <v>-</v>
      </c>
      <c r="AL553" s="516" t="str">
        <f t="shared" si="133"/>
        <v>-</v>
      </c>
      <c r="AM553" s="432" t="str">
        <f>_xlfn.IFNA(VLOOKUP(O553,Dropdown!$B:$G,6,0),"-")</f>
        <v>PEZA</v>
      </c>
      <c r="AN553" s="433">
        <f>_xlfn.IFNA(VLOOKUP(O553,Dropdown!$B:$H,7,0),"-")</f>
        <v>0.12</v>
      </c>
      <c r="AO553" s="434" t="str">
        <f t="shared" si="134"/>
        <v>PHP</v>
      </c>
      <c r="AP553" s="435">
        <f t="shared" si="135"/>
        <v>55500</v>
      </c>
      <c r="AQ553" s="436">
        <f t="shared" si="136"/>
        <v>62160.000000000007</v>
      </c>
      <c r="AR553" s="247"/>
      <c r="AS553" s="465" t="s">
        <v>15</v>
      </c>
      <c r="AT553" s="247"/>
      <c r="AU553" s="454" t="str">
        <f t="shared" si="128"/>
        <v>-</v>
      </c>
    </row>
    <row r="554" spans="1:47" s="30" customFormat="1">
      <c r="A554" s="556">
        <v>551</v>
      </c>
      <c r="B554" s="557" t="s">
        <v>1154</v>
      </c>
      <c r="C554" s="558" t="str">
        <f t="shared" si="124"/>
        <v>2017</v>
      </c>
      <c r="D554" s="558" t="str">
        <f t="shared" si="137"/>
        <v>Dec</v>
      </c>
      <c r="E554" s="586">
        <v>43089</v>
      </c>
      <c r="F554" s="557">
        <v>105351</v>
      </c>
      <c r="G554" s="557">
        <v>37287</v>
      </c>
      <c r="H554" s="557">
        <v>77958</v>
      </c>
      <c r="I554" s="557" t="s">
        <v>555</v>
      </c>
      <c r="J554" s="577" t="s">
        <v>15</v>
      </c>
      <c r="K554" s="578" t="str">
        <f t="shared" si="129"/>
        <v xml:space="preserve">#1124 MARKING PUNCH-2 </v>
      </c>
      <c r="L554" s="578" t="s">
        <v>15</v>
      </c>
      <c r="M554" s="578" t="s">
        <v>1172</v>
      </c>
      <c r="N554" s="579" t="s">
        <v>15</v>
      </c>
      <c r="O554" s="578" t="s">
        <v>31</v>
      </c>
      <c r="P554" s="557" t="s">
        <v>15</v>
      </c>
      <c r="Q554" s="557" t="s">
        <v>15</v>
      </c>
      <c r="R554" s="581">
        <f>IFERROR(VLOOKUP(CONCATENATE(D554,"'",C554),'Monthly Forex'!A:D,4,0),"-")</f>
        <v>50.27</v>
      </c>
      <c r="S554" s="587">
        <v>55500</v>
      </c>
      <c r="T554" s="582">
        <f t="shared" si="139"/>
        <v>1104.0381937537297</v>
      </c>
      <c r="U554" s="583" t="s">
        <v>47</v>
      </c>
      <c r="V554" s="589" t="s">
        <v>49</v>
      </c>
      <c r="W554" s="592" t="s">
        <v>15</v>
      </c>
      <c r="X554" s="569" t="s">
        <v>15</v>
      </c>
      <c r="Y554" s="570" t="s">
        <v>15</v>
      </c>
      <c r="Z554" s="571" t="s">
        <v>15</v>
      </c>
      <c r="AA554" s="557" t="s">
        <v>1856</v>
      </c>
      <c r="AB554" s="139">
        <f t="shared" si="123"/>
        <v>43119</v>
      </c>
      <c r="AC554" s="134">
        <f t="shared" si="125"/>
        <v>43101</v>
      </c>
      <c r="AD554" s="135" t="str">
        <f t="shared" si="126"/>
        <v>-</v>
      </c>
      <c r="AE554" s="136" t="str">
        <f t="shared" si="127"/>
        <v>-</v>
      </c>
      <c r="AF554" s="137" t="s">
        <v>4551</v>
      </c>
      <c r="AG554" s="140" t="str">
        <f t="shared" si="130"/>
        <v>-</v>
      </c>
      <c r="AH554" s="141" t="str">
        <f t="shared" si="131"/>
        <v>-</v>
      </c>
      <c r="AI554" s="211" t="s">
        <v>15</v>
      </c>
      <c r="AJ554" s="443" t="s">
        <v>4592</v>
      </c>
      <c r="AK554" s="478" t="str">
        <f t="shared" si="132"/>
        <v>-</v>
      </c>
      <c r="AL554" s="516" t="str">
        <f t="shared" si="133"/>
        <v>-</v>
      </c>
      <c r="AM554" s="432" t="str">
        <f>_xlfn.IFNA(VLOOKUP(O554,Dropdown!$B:$G,6,0),"-")</f>
        <v>PEZA</v>
      </c>
      <c r="AN554" s="433">
        <f>_xlfn.IFNA(VLOOKUP(O554,Dropdown!$B:$H,7,0),"-")</f>
        <v>0.12</v>
      </c>
      <c r="AO554" s="434" t="str">
        <f t="shared" si="134"/>
        <v>PHP</v>
      </c>
      <c r="AP554" s="435">
        <f t="shared" si="135"/>
        <v>55500</v>
      </c>
      <c r="AQ554" s="436">
        <f t="shared" si="136"/>
        <v>62160.000000000007</v>
      </c>
      <c r="AR554" s="247"/>
      <c r="AS554" s="465" t="s">
        <v>15</v>
      </c>
      <c r="AT554" s="247"/>
      <c r="AU554" s="454" t="str">
        <f t="shared" si="128"/>
        <v>-</v>
      </c>
    </row>
    <row r="555" spans="1:47" s="30" customFormat="1">
      <c r="A555" s="556">
        <v>552</v>
      </c>
      <c r="B555" s="557" t="s">
        <v>1177</v>
      </c>
      <c r="C555" s="558" t="str">
        <f t="shared" si="124"/>
        <v>2018</v>
      </c>
      <c r="D555" s="558" t="str">
        <f t="shared" si="137"/>
        <v>Jan</v>
      </c>
      <c r="E555" s="586">
        <v>43116</v>
      </c>
      <c r="F555" s="557">
        <v>105353</v>
      </c>
      <c r="G555" s="557">
        <v>37290</v>
      </c>
      <c r="H555" s="557">
        <v>78354</v>
      </c>
      <c r="I555" s="557" t="s">
        <v>1193</v>
      </c>
      <c r="J555" s="577">
        <v>14808</v>
      </c>
      <c r="K555" s="578" t="str">
        <f t="shared" si="129"/>
        <v>18320 #2503 CURL PUNCH</v>
      </c>
      <c r="L555" s="578" t="s">
        <v>15</v>
      </c>
      <c r="M555" s="578" t="s">
        <v>1198</v>
      </c>
      <c r="N555" s="579" t="s">
        <v>15</v>
      </c>
      <c r="O555" s="578" t="s">
        <v>31</v>
      </c>
      <c r="P555" s="557" t="s">
        <v>15</v>
      </c>
      <c r="Q555" s="557" t="s">
        <v>15</v>
      </c>
      <c r="R555" s="581">
        <f>IFERROR(VLOOKUP(CONCATENATE(D555,"'",C555),'Monthly Forex'!A:D,4,0),"-")</f>
        <v>49.93</v>
      </c>
      <c r="S555" s="587">
        <v>43000</v>
      </c>
      <c r="T555" s="582">
        <f t="shared" si="139"/>
        <v>861.20568796314842</v>
      </c>
      <c r="U555" s="583" t="s">
        <v>47</v>
      </c>
      <c r="V555" s="589" t="s">
        <v>49</v>
      </c>
      <c r="W555" s="592" t="s">
        <v>15</v>
      </c>
      <c r="X555" s="569" t="s">
        <v>15</v>
      </c>
      <c r="Y555" s="570" t="s">
        <v>15</v>
      </c>
      <c r="Z555" s="571" t="s">
        <v>15</v>
      </c>
      <c r="AA555" s="557" t="s">
        <v>1856</v>
      </c>
      <c r="AB555" s="139">
        <f t="shared" si="123"/>
        <v>43146</v>
      </c>
      <c r="AC555" s="134">
        <f t="shared" si="125"/>
        <v>43132</v>
      </c>
      <c r="AD555" s="135" t="str">
        <f t="shared" si="126"/>
        <v>-</v>
      </c>
      <c r="AE555" s="136" t="str">
        <f t="shared" si="127"/>
        <v>-</v>
      </c>
      <c r="AF555" s="137" t="s">
        <v>4551</v>
      </c>
      <c r="AG555" s="140" t="str">
        <f t="shared" si="130"/>
        <v>1</v>
      </c>
      <c r="AH555" s="141" t="str">
        <f t="shared" si="131"/>
        <v>-</v>
      </c>
      <c r="AI555" s="211" t="s">
        <v>15</v>
      </c>
      <c r="AJ555" s="443" t="s">
        <v>4592</v>
      </c>
      <c r="AK555" s="478" t="str">
        <f t="shared" si="132"/>
        <v>-</v>
      </c>
      <c r="AL555" s="516" t="str">
        <f t="shared" si="133"/>
        <v>-</v>
      </c>
      <c r="AM555" s="432" t="str">
        <f>_xlfn.IFNA(VLOOKUP(O555,Dropdown!$B:$G,6,0),"-")</f>
        <v>PEZA</v>
      </c>
      <c r="AN555" s="433">
        <f>_xlfn.IFNA(VLOOKUP(O555,Dropdown!$B:$H,7,0),"-")</f>
        <v>0.12</v>
      </c>
      <c r="AO555" s="434" t="str">
        <f t="shared" si="134"/>
        <v>PHP</v>
      </c>
      <c r="AP555" s="435">
        <f t="shared" si="135"/>
        <v>43000</v>
      </c>
      <c r="AQ555" s="436">
        <f t="shared" si="136"/>
        <v>48160.000000000007</v>
      </c>
      <c r="AR555" s="247"/>
      <c r="AS555" s="465" t="s">
        <v>15</v>
      </c>
      <c r="AT555" s="247"/>
      <c r="AU555" s="454" t="str">
        <f t="shared" si="128"/>
        <v>-</v>
      </c>
    </row>
    <row r="556" spans="1:47" s="30" customFormat="1">
      <c r="A556" s="556">
        <v>553</v>
      </c>
      <c r="B556" s="557" t="s">
        <v>1177</v>
      </c>
      <c r="C556" s="558" t="str">
        <f t="shared" si="124"/>
        <v>2018</v>
      </c>
      <c r="D556" s="558" t="str">
        <f t="shared" si="137"/>
        <v>Jan</v>
      </c>
      <c r="E556" s="586">
        <v>43116</v>
      </c>
      <c r="F556" s="557">
        <v>105353</v>
      </c>
      <c r="G556" s="557">
        <v>37290</v>
      </c>
      <c r="H556" s="557">
        <v>78354</v>
      </c>
      <c r="I556" s="557" t="s">
        <v>1193</v>
      </c>
      <c r="J556" s="577">
        <v>14808</v>
      </c>
      <c r="K556" s="578" t="str">
        <f t="shared" si="129"/>
        <v>18310 #3603 CURL PUNCH</v>
      </c>
      <c r="L556" s="578" t="s">
        <v>15</v>
      </c>
      <c r="M556" s="578" t="s">
        <v>1199</v>
      </c>
      <c r="N556" s="579" t="s">
        <v>15</v>
      </c>
      <c r="O556" s="578" t="s">
        <v>31</v>
      </c>
      <c r="P556" s="557" t="s">
        <v>15</v>
      </c>
      <c r="Q556" s="557" t="s">
        <v>15</v>
      </c>
      <c r="R556" s="581">
        <f>IFERROR(VLOOKUP(CONCATENATE(D556,"'",C556),'Monthly Forex'!A:D,4,0),"-")</f>
        <v>49.93</v>
      </c>
      <c r="S556" s="587">
        <v>40900</v>
      </c>
      <c r="T556" s="582">
        <f t="shared" si="139"/>
        <v>819.14680552773882</v>
      </c>
      <c r="U556" s="583" t="s">
        <v>47</v>
      </c>
      <c r="V556" s="589" t="s">
        <v>49</v>
      </c>
      <c r="W556" s="592" t="s">
        <v>15</v>
      </c>
      <c r="X556" s="569" t="s">
        <v>15</v>
      </c>
      <c r="Y556" s="570" t="s">
        <v>15</v>
      </c>
      <c r="Z556" s="571" t="s">
        <v>15</v>
      </c>
      <c r="AA556" s="557" t="s">
        <v>1856</v>
      </c>
      <c r="AB556" s="139">
        <f t="shared" si="123"/>
        <v>43146</v>
      </c>
      <c r="AC556" s="134">
        <f t="shared" si="125"/>
        <v>43132</v>
      </c>
      <c r="AD556" s="135" t="str">
        <f t="shared" si="126"/>
        <v>-</v>
      </c>
      <c r="AE556" s="136" t="str">
        <f t="shared" si="127"/>
        <v>-</v>
      </c>
      <c r="AF556" s="137" t="s">
        <v>4551</v>
      </c>
      <c r="AG556" s="140" t="str">
        <f t="shared" si="130"/>
        <v>-</v>
      </c>
      <c r="AH556" s="141" t="str">
        <f t="shared" si="131"/>
        <v>-</v>
      </c>
      <c r="AI556" s="211" t="s">
        <v>15</v>
      </c>
      <c r="AJ556" s="443" t="s">
        <v>4592</v>
      </c>
      <c r="AK556" s="478" t="str">
        <f t="shared" si="132"/>
        <v>-</v>
      </c>
      <c r="AL556" s="516" t="str">
        <f t="shared" si="133"/>
        <v>-</v>
      </c>
      <c r="AM556" s="432" t="str">
        <f>_xlfn.IFNA(VLOOKUP(O556,Dropdown!$B:$G,6,0),"-")</f>
        <v>PEZA</v>
      </c>
      <c r="AN556" s="433">
        <f>_xlfn.IFNA(VLOOKUP(O556,Dropdown!$B:$H,7,0),"-")</f>
        <v>0.12</v>
      </c>
      <c r="AO556" s="434" t="str">
        <f t="shared" si="134"/>
        <v>PHP</v>
      </c>
      <c r="AP556" s="435">
        <f t="shared" si="135"/>
        <v>40900</v>
      </c>
      <c r="AQ556" s="436">
        <f t="shared" si="136"/>
        <v>45808.000000000007</v>
      </c>
      <c r="AR556" s="247"/>
      <c r="AS556" s="465" t="s">
        <v>15</v>
      </c>
      <c r="AT556" s="247"/>
      <c r="AU556" s="454" t="str">
        <f t="shared" si="128"/>
        <v>-</v>
      </c>
    </row>
    <row r="557" spans="1:47" s="30" customFormat="1">
      <c r="A557" s="556">
        <v>554</v>
      </c>
      <c r="B557" s="557" t="s">
        <v>1177</v>
      </c>
      <c r="C557" s="558" t="str">
        <f t="shared" si="124"/>
        <v>2018</v>
      </c>
      <c r="D557" s="558" t="str">
        <f t="shared" si="137"/>
        <v>Jan</v>
      </c>
      <c r="E557" s="586">
        <v>43116</v>
      </c>
      <c r="F557" s="557">
        <v>105353</v>
      </c>
      <c r="G557" s="557">
        <v>37290</v>
      </c>
      <c r="H557" s="557">
        <v>78354</v>
      </c>
      <c r="I557" s="557" t="s">
        <v>1193</v>
      </c>
      <c r="J557" s="577">
        <v>14808</v>
      </c>
      <c r="K557" s="578" t="str">
        <f t="shared" si="129"/>
        <v>18320 #3603 CURL PUNCH</v>
      </c>
      <c r="L557" s="578" t="s">
        <v>15</v>
      </c>
      <c r="M557" s="578" t="s">
        <v>1200</v>
      </c>
      <c r="N557" s="579" t="s">
        <v>15</v>
      </c>
      <c r="O557" s="578" t="s">
        <v>31</v>
      </c>
      <c r="P557" s="557" t="s">
        <v>15</v>
      </c>
      <c r="Q557" s="557" t="s">
        <v>15</v>
      </c>
      <c r="R557" s="581">
        <f>IFERROR(VLOOKUP(CONCATENATE(D557,"'",C557),'Monthly Forex'!A:D,4,0),"-")</f>
        <v>49.93</v>
      </c>
      <c r="S557" s="587">
        <v>40900</v>
      </c>
      <c r="T557" s="582">
        <f t="shared" si="139"/>
        <v>819.14680552773882</v>
      </c>
      <c r="U557" s="583" t="s">
        <v>47</v>
      </c>
      <c r="V557" s="589" t="s">
        <v>49</v>
      </c>
      <c r="W557" s="592" t="s">
        <v>15</v>
      </c>
      <c r="X557" s="569" t="s">
        <v>15</v>
      </c>
      <c r="Y557" s="570" t="s">
        <v>15</v>
      </c>
      <c r="Z557" s="571" t="s">
        <v>15</v>
      </c>
      <c r="AA557" s="557" t="s">
        <v>1856</v>
      </c>
      <c r="AB557" s="139">
        <f t="shared" si="123"/>
        <v>43146</v>
      </c>
      <c r="AC557" s="134">
        <f t="shared" si="125"/>
        <v>43132</v>
      </c>
      <c r="AD557" s="135" t="str">
        <f t="shared" si="126"/>
        <v>-</v>
      </c>
      <c r="AE557" s="136" t="str">
        <f t="shared" si="127"/>
        <v>-</v>
      </c>
      <c r="AF557" s="137" t="s">
        <v>4551</v>
      </c>
      <c r="AG557" s="140" t="str">
        <f t="shared" si="130"/>
        <v>-</v>
      </c>
      <c r="AH557" s="141" t="str">
        <f t="shared" si="131"/>
        <v>-</v>
      </c>
      <c r="AI557" s="211" t="s">
        <v>15</v>
      </c>
      <c r="AJ557" s="443" t="s">
        <v>4592</v>
      </c>
      <c r="AK557" s="478" t="str">
        <f t="shared" si="132"/>
        <v>-</v>
      </c>
      <c r="AL557" s="516" t="str">
        <f t="shared" si="133"/>
        <v>-</v>
      </c>
      <c r="AM557" s="432" t="str">
        <f>_xlfn.IFNA(VLOOKUP(O557,Dropdown!$B:$G,6,0),"-")</f>
        <v>PEZA</v>
      </c>
      <c r="AN557" s="433">
        <f>_xlfn.IFNA(VLOOKUP(O557,Dropdown!$B:$H,7,0),"-")</f>
        <v>0.12</v>
      </c>
      <c r="AO557" s="434" t="str">
        <f t="shared" si="134"/>
        <v>PHP</v>
      </c>
      <c r="AP557" s="435">
        <f t="shared" si="135"/>
        <v>40900</v>
      </c>
      <c r="AQ557" s="436">
        <f t="shared" si="136"/>
        <v>45808.000000000007</v>
      </c>
      <c r="AR557" s="247"/>
      <c r="AS557" s="465" t="s">
        <v>15</v>
      </c>
      <c r="AT557" s="247"/>
      <c r="AU557" s="454" t="str">
        <f t="shared" si="128"/>
        <v>-</v>
      </c>
    </row>
    <row r="558" spans="1:47" s="30" customFormat="1">
      <c r="A558" s="556">
        <v>555</v>
      </c>
      <c r="B558" s="557" t="s">
        <v>1178</v>
      </c>
      <c r="C558" s="558" t="str">
        <f t="shared" si="124"/>
        <v>2018</v>
      </c>
      <c r="D558" s="558" t="str">
        <f t="shared" si="137"/>
        <v>Jan</v>
      </c>
      <c r="E558" s="586">
        <v>43118</v>
      </c>
      <c r="F558" s="557">
        <v>105354</v>
      </c>
      <c r="G558" s="557">
        <v>37291</v>
      </c>
      <c r="H558" s="557">
        <v>78420</v>
      </c>
      <c r="I558" s="557" t="s">
        <v>1194</v>
      </c>
      <c r="J558" s="577" t="s">
        <v>1216</v>
      </c>
      <c r="K558" s="578" t="str">
        <f t="shared" si="129"/>
        <v>YRC6VA6-11-1</v>
      </c>
      <c r="L558" s="578" t="s">
        <v>15</v>
      </c>
      <c r="M558" s="578" t="s">
        <v>1201</v>
      </c>
      <c r="N558" s="579" t="s">
        <v>15</v>
      </c>
      <c r="O558" s="578" t="s">
        <v>33</v>
      </c>
      <c r="P558" s="557" t="s">
        <v>15</v>
      </c>
      <c r="Q558" s="557" t="s">
        <v>15</v>
      </c>
      <c r="R558" s="581">
        <f>IFERROR(VLOOKUP(CONCATENATE(D558,"'",C558),'Monthly Forex'!A:D,4,0),"-")</f>
        <v>49.93</v>
      </c>
      <c r="S558" s="564" t="s">
        <v>15</v>
      </c>
      <c r="T558" s="582">
        <v>320</v>
      </c>
      <c r="U558" s="583" t="s">
        <v>47</v>
      </c>
      <c r="V558" s="589" t="s">
        <v>49</v>
      </c>
      <c r="W558" s="592" t="s">
        <v>15</v>
      </c>
      <c r="X558" s="569" t="s">
        <v>4599</v>
      </c>
      <c r="Y558" s="570" t="s">
        <v>15</v>
      </c>
      <c r="Z558" s="571" t="s">
        <v>15</v>
      </c>
      <c r="AA558" s="557" t="s">
        <v>1856</v>
      </c>
      <c r="AB558" s="139">
        <f t="shared" si="123"/>
        <v>43148</v>
      </c>
      <c r="AC558" s="134">
        <f t="shared" si="125"/>
        <v>43132</v>
      </c>
      <c r="AD558" s="135" t="str">
        <f t="shared" si="126"/>
        <v>-</v>
      </c>
      <c r="AE558" s="136" t="str">
        <f t="shared" si="127"/>
        <v>-</v>
      </c>
      <c r="AF558" s="137" t="s">
        <v>4551</v>
      </c>
      <c r="AG558" s="140" t="str">
        <f t="shared" si="130"/>
        <v>1</v>
      </c>
      <c r="AH558" s="141" t="str">
        <f t="shared" si="131"/>
        <v>-</v>
      </c>
      <c r="AI558" s="211" t="s">
        <v>15</v>
      </c>
      <c r="AJ558" s="443" t="s">
        <v>4592</v>
      </c>
      <c r="AK558" s="478" t="str">
        <f t="shared" si="132"/>
        <v>-</v>
      </c>
      <c r="AL558" s="516" t="str">
        <f t="shared" si="133"/>
        <v>-</v>
      </c>
      <c r="AM558" s="432" t="str">
        <f>_xlfn.IFNA(VLOOKUP(O558,Dropdown!$B:$G,6,0),"-")</f>
        <v>NON-PEZA</v>
      </c>
      <c r="AN558" s="433" t="str">
        <f>_xlfn.IFNA(VLOOKUP(O558,Dropdown!$B:$H,7,0),"-")</f>
        <v>-</v>
      </c>
      <c r="AO558" s="434" t="str">
        <f t="shared" si="134"/>
        <v>USD</v>
      </c>
      <c r="AP558" s="435">
        <f t="shared" si="135"/>
        <v>320</v>
      </c>
      <c r="AQ558" s="436">
        <f t="shared" si="136"/>
        <v>320</v>
      </c>
      <c r="AR558" s="247"/>
      <c r="AS558" s="465" t="s">
        <v>15</v>
      </c>
      <c r="AT558" s="247"/>
      <c r="AU558" s="454" t="str">
        <f t="shared" si="128"/>
        <v>-</v>
      </c>
    </row>
    <row r="559" spans="1:47" s="30" customFormat="1">
      <c r="A559" s="556">
        <v>556</v>
      </c>
      <c r="B559" s="557" t="s">
        <v>1179</v>
      </c>
      <c r="C559" s="558" t="str">
        <f t="shared" si="124"/>
        <v>2018</v>
      </c>
      <c r="D559" s="558" t="str">
        <f t="shared" si="137"/>
        <v>Jan</v>
      </c>
      <c r="E559" s="586">
        <v>43119</v>
      </c>
      <c r="F559" s="557">
        <v>105355</v>
      </c>
      <c r="G559" s="557">
        <v>37292</v>
      </c>
      <c r="H559" s="557">
        <v>78561</v>
      </c>
      <c r="I559" s="557" t="s">
        <v>1195</v>
      </c>
      <c r="J559" s="577" t="s">
        <v>15</v>
      </c>
      <c r="K559" s="578" t="str">
        <f t="shared" si="129"/>
        <v>18310 #2504 CURL DIE</v>
      </c>
      <c r="L559" s="578" t="s">
        <v>15</v>
      </c>
      <c r="M559" s="578" t="s">
        <v>1202</v>
      </c>
      <c r="N559" s="579" t="s">
        <v>15</v>
      </c>
      <c r="O559" s="578" t="s">
        <v>31</v>
      </c>
      <c r="P559" s="557" t="s">
        <v>15</v>
      </c>
      <c r="Q559" s="557" t="s">
        <v>15</v>
      </c>
      <c r="R559" s="581">
        <f>IFERROR(VLOOKUP(CONCATENATE(D559,"'",C559),'Monthly Forex'!A:D,4,0),"-")</f>
        <v>49.93</v>
      </c>
      <c r="S559" s="587">
        <v>88200</v>
      </c>
      <c r="T559" s="582">
        <f t="shared" ref="T559:T564" si="140">S559/R559</f>
        <v>1766.4730622872021</v>
      </c>
      <c r="U559" s="583" t="s">
        <v>47</v>
      </c>
      <c r="V559" s="589" t="s">
        <v>49</v>
      </c>
      <c r="W559" s="592" t="s">
        <v>15</v>
      </c>
      <c r="X559" s="569" t="s">
        <v>15</v>
      </c>
      <c r="Y559" s="570" t="s">
        <v>15</v>
      </c>
      <c r="Z559" s="571" t="s">
        <v>15</v>
      </c>
      <c r="AA559" s="557" t="s">
        <v>1856</v>
      </c>
      <c r="AB559" s="139">
        <f t="shared" si="123"/>
        <v>43149</v>
      </c>
      <c r="AC559" s="134">
        <f t="shared" si="125"/>
        <v>43132</v>
      </c>
      <c r="AD559" s="135" t="str">
        <f t="shared" si="126"/>
        <v>-</v>
      </c>
      <c r="AE559" s="136" t="str">
        <f t="shared" si="127"/>
        <v>-</v>
      </c>
      <c r="AF559" s="137" t="s">
        <v>4551</v>
      </c>
      <c r="AG559" s="140" t="str">
        <f t="shared" si="130"/>
        <v>1</v>
      </c>
      <c r="AH559" s="141" t="str">
        <f t="shared" si="131"/>
        <v>-</v>
      </c>
      <c r="AI559" s="211" t="s">
        <v>15</v>
      </c>
      <c r="AJ559" s="443" t="s">
        <v>4592</v>
      </c>
      <c r="AK559" s="478" t="str">
        <f t="shared" si="132"/>
        <v>-</v>
      </c>
      <c r="AL559" s="516" t="str">
        <f t="shared" si="133"/>
        <v>-</v>
      </c>
      <c r="AM559" s="432" t="str">
        <f>_xlfn.IFNA(VLOOKUP(O559,Dropdown!$B:$G,6,0),"-")</f>
        <v>PEZA</v>
      </c>
      <c r="AN559" s="433">
        <f>_xlfn.IFNA(VLOOKUP(O559,Dropdown!$B:$H,7,0),"-")</f>
        <v>0.12</v>
      </c>
      <c r="AO559" s="434" t="str">
        <f t="shared" si="134"/>
        <v>PHP</v>
      </c>
      <c r="AP559" s="435">
        <f t="shared" si="135"/>
        <v>88200</v>
      </c>
      <c r="AQ559" s="436">
        <f t="shared" si="136"/>
        <v>98784.000000000015</v>
      </c>
      <c r="AR559" s="247"/>
      <c r="AS559" s="465" t="s">
        <v>15</v>
      </c>
      <c r="AT559" s="247"/>
      <c r="AU559" s="454" t="str">
        <f t="shared" si="128"/>
        <v>-</v>
      </c>
    </row>
    <row r="560" spans="1:47" s="30" customFormat="1">
      <c r="A560" s="556">
        <v>557</v>
      </c>
      <c r="B560" s="557" t="s">
        <v>1180</v>
      </c>
      <c r="C560" s="558" t="str">
        <f t="shared" si="124"/>
        <v>2018</v>
      </c>
      <c r="D560" s="558" t="str">
        <f t="shared" si="137"/>
        <v>Jan</v>
      </c>
      <c r="E560" s="586">
        <v>43119</v>
      </c>
      <c r="F560" s="557">
        <v>105355</v>
      </c>
      <c r="G560" s="557">
        <v>37292</v>
      </c>
      <c r="H560" s="557">
        <v>78561</v>
      </c>
      <c r="I560" s="557" t="s">
        <v>1195</v>
      </c>
      <c r="J560" s="577" t="s">
        <v>15</v>
      </c>
      <c r="K560" s="578" t="str">
        <f t="shared" si="129"/>
        <v>18320 #4705 CURL PUNCH</v>
      </c>
      <c r="L560" s="578" t="s">
        <v>15</v>
      </c>
      <c r="M560" s="578" t="s">
        <v>1203</v>
      </c>
      <c r="N560" s="579" t="s">
        <v>15</v>
      </c>
      <c r="O560" s="578" t="s">
        <v>31</v>
      </c>
      <c r="P560" s="557" t="s">
        <v>15</v>
      </c>
      <c r="Q560" s="557" t="s">
        <v>15</v>
      </c>
      <c r="R560" s="581">
        <f>IFERROR(VLOOKUP(CONCATENATE(D560,"'",C560),'Monthly Forex'!A:D,4,0),"-")</f>
        <v>49.93</v>
      </c>
      <c r="S560" s="587">
        <v>63200</v>
      </c>
      <c r="T560" s="582">
        <f t="shared" si="140"/>
        <v>1265.7720809132786</v>
      </c>
      <c r="U560" s="583" t="s">
        <v>47</v>
      </c>
      <c r="V560" s="589" t="s">
        <v>49</v>
      </c>
      <c r="W560" s="592" t="s">
        <v>15</v>
      </c>
      <c r="X560" s="569" t="s">
        <v>15</v>
      </c>
      <c r="Y560" s="570" t="s">
        <v>15</v>
      </c>
      <c r="Z560" s="571" t="s">
        <v>15</v>
      </c>
      <c r="AA560" s="557" t="s">
        <v>1856</v>
      </c>
      <c r="AB560" s="139">
        <f t="shared" si="123"/>
        <v>43149</v>
      </c>
      <c r="AC560" s="134">
        <f t="shared" si="125"/>
        <v>43132</v>
      </c>
      <c r="AD560" s="135" t="str">
        <f t="shared" si="126"/>
        <v>-</v>
      </c>
      <c r="AE560" s="136" t="str">
        <f t="shared" si="127"/>
        <v>-</v>
      </c>
      <c r="AF560" s="137" t="s">
        <v>4551</v>
      </c>
      <c r="AG560" s="140" t="str">
        <f t="shared" si="130"/>
        <v>-</v>
      </c>
      <c r="AH560" s="141" t="str">
        <f t="shared" si="131"/>
        <v>-</v>
      </c>
      <c r="AI560" s="211" t="s">
        <v>15</v>
      </c>
      <c r="AJ560" s="443" t="s">
        <v>4592</v>
      </c>
      <c r="AK560" s="478" t="str">
        <f t="shared" si="132"/>
        <v>-</v>
      </c>
      <c r="AL560" s="516" t="str">
        <f t="shared" si="133"/>
        <v>-</v>
      </c>
      <c r="AM560" s="432" t="str">
        <f>_xlfn.IFNA(VLOOKUP(O560,Dropdown!$B:$G,6,0),"-")</f>
        <v>PEZA</v>
      </c>
      <c r="AN560" s="433">
        <f>_xlfn.IFNA(VLOOKUP(O560,Dropdown!$B:$H,7,0),"-")</f>
        <v>0.12</v>
      </c>
      <c r="AO560" s="434" t="str">
        <f t="shared" si="134"/>
        <v>PHP</v>
      </c>
      <c r="AP560" s="435">
        <f t="shared" si="135"/>
        <v>63200</v>
      </c>
      <c r="AQ560" s="436">
        <f t="shared" si="136"/>
        <v>70784</v>
      </c>
      <c r="AR560" s="247"/>
      <c r="AS560" s="465" t="s">
        <v>15</v>
      </c>
      <c r="AT560" s="247"/>
      <c r="AU560" s="454" t="str">
        <f t="shared" si="128"/>
        <v>-</v>
      </c>
    </row>
    <row r="561" spans="1:47" s="30" customFormat="1">
      <c r="A561" s="556">
        <v>558</v>
      </c>
      <c r="B561" s="557" t="s">
        <v>1181</v>
      </c>
      <c r="C561" s="558" t="str">
        <f t="shared" si="124"/>
        <v>2018</v>
      </c>
      <c r="D561" s="558" t="str">
        <f t="shared" si="137"/>
        <v>Jan</v>
      </c>
      <c r="E561" s="586">
        <v>43124</v>
      </c>
      <c r="F561" s="557">
        <v>105356</v>
      </c>
      <c r="G561" s="557">
        <v>37293</v>
      </c>
      <c r="H561" s="557">
        <v>78594</v>
      </c>
      <c r="I561" s="557" t="s">
        <v>1195</v>
      </c>
      <c r="J561" s="577" t="s">
        <v>15</v>
      </c>
      <c r="K561" s="578" t="str">
        <f t="shared" si="129"/>
        <v>18310 #3604 CURL DIE</v>
      </c>
      <c r="L561" s="578" t="s">
        <v>15</v>
      </c>
      <c r="M561" s="578" t="s">
        <v>1204</v>
      </c>
      <c r="N561" s="579" t="s">
        <v>15</v>
      </c>
      <c r="O561" s="578" t="s">
        <v>31</v>
      </c>
      <c r="P561" s="557" t="s">
        <v>15</v>
      </c>
      <c r="Q561" s="557" t="s">
        <v>15</v>
      </c>
      <c r="R561" s="581">
        <f>IFERROR(VLOOKUP(CONCATENATE(D561,"'",C561),'Monthly Forex'!A:D,4,0),"-")</f>
        <v>49.93</v>
      </c>
      <c r="S561" s="587">
        <v>88200</v>
      </c>
      <c r="T561" s="582">
        <f t="shared" si="140"/>
        <v>1766.4730622872021</v>
      </c>
      <c r="U561" s="583" t="s">
        <v>47</v>
      </c>
      <c r="V561" s="589" t="s">
        <v>49</v>
      </c>
      <c r="W561" s="592" t="s">
        <v>15</v>
      </c>
      <c r="X561" s="569" t="s">
        <v>15</v>
      </c>
      <c r="Y561" s="570" t="s">
        <v>15</v>
      </c>
      <c r="Z561" s="571" t="s">
        <v>15</v>
      </c>
      <c r="AA561" s="557" t="s">
        <v>1856</v>
      </c>
      <c r="AB561" s="139">
        <f t="shared" si="123"/>
        <v>43154</v>
      </c>
      <c r="AC561" s="134">
        <f t="shared" si="125"/>
        <v>43132</v>
      </c>
      <c r="AD561" s="135" t="str">
        <f t="shared" si="126"/>
        <v>-</v>
      </c>
      <c r="AE561" s="136" t="str">
        <f t="shared" si="127"/>
        <v>-</v>
      </c>
      <c r="AF561" s="137" t="s">
        <v>4551</v>
      </c>
      <c r="AG561" s="140" t="str">
        <f t="shared" si="130"/>
        <v>1</v>
      </c>
      <c r="AH561" s="141" t="str">
        <f t="shared" si="131"/>
        <v>-</v>
      </c>
      <c r="AI561" s="211" t="s">
        <v>15</v>
      </c>
      <c r="AJ561" s="443" t="s">
        <v>4592</v>
      </c>
      <c r="AK561" s="478" t="str">
        <f t="shared" si="132"/>
        <v>-</v>
      </c>
      <c r="AL561" s="516" t="str">
        <f t="shared" si="133"/>
        <v>-</v>
      </c>
      <c r="AM561" s="432" t="str">
        <f>_xlfn.IFNA(VLOOKUP(O561,Dropdown!$B:$G,6,0),"-")</f>
        <v>PEZA</v>
      </c>
      <c r="AN561" s="433">
        <f>_xlfn.IFNA(VLOOKUP(O561,Dropdown!$B:$H,7,0),"-")</f>
        <v>0.12</v>
      </c>
      <c r="AO561" s="434" t="str">
        <f t="shared" si="134"/>
        <v>PHP</v>
      </c>
      <c r="AP561" s="435">
        <f t="shared" si="135"/>
        <v>88200</v>
      </c>
      <c r="AQ561" s="436">
        <f t="shared" si="136"/>
        <v>98784.000000000015</v>
      </c>
      <c r="AR561" s="247"/>
      <c r="AS561" s="465" t="s">
        <v>15</v>
      </c>
      <c r="AT561" s="247"/>
      <c r="AU561" s="454" t="str">
        <f t="shared" si="128"/>
        <v>-</v>
      </c>
    </row>
    <row r="562" spans="1:47" s="30" customFormat="1">
      <c r="A562" s="556">
        <v>559</v>
      </c>
      <c r="B562" s="557" t="s">
        <v>1182</v>
      </c>
      <c r="C562" s="558" t="str">
        <f t="shared" si="124"/>
        <v>2018</v>
      </c>
      <c r="D562" s="558" t="str">
        <f t="shared" si="137"/>
        <v>Jan</v>
      </c>
      <c r="E562" s="586">
        <v>43129</v>
      </c>
      <c r="F562" s="557">
        <v>105357</v>
      </c>
      <c r="G562" s="557">
        <v>37295</v>
      </c>
      <c r="H562" s="557">
        <v>78727</v>
      </c>
      <c r="I562" s="557" t="s">
        <v>1195</v>
      </c>
      <c r="J562" s="577" t="s">
        <v>15</v>
      </c>
      <c r="K562" s="578" t="str">
        <f t="shared" si="129"/>
        <v>18320 #2504 CURL DIE</v>
      </c>
      <c r="L562" s="578" t="s">
        <v>15</v>
      </c>
      <c r="M562" s="578" t="s">
        <v>1205</v>
      </c>
      <c r="N562" s="579" t="s">
        <v>15</v>
      </c>
      <c r="O562" s="578" t="s">
        <v>31</v>
      </c>
      <c r="P562" s="557" t="s">
        <v>15</v>
      </c>
      <c r="Q562" s="557" t="s">
        <v>15</v>
      </c>
      <c r="R562" s="581">
        <f>IFERROR(VLOOKUP(CONCATENATE(D562,"'",C562),'Monthly Forex'!A:D,4,0),"-")</f>
        <v>49.93</v>
      </c>
      <c r="S562" s="587">
        <v>88200</v>
      </c>
      <c r="T562" s="582">
        <f t="shared" si="140"/>
        <v>1766.4730622872021</v>
      </c>
      <c r="U562" s="583" t="s">
        <v>47</v>
      </c>
      <c r="V562" s="589" t="s">
        <v>49</v>
      </c>
      <c r="W562" s="592" t="s">
        <v>15</v>
      </c>
      <c r="X562" s="569" t="s">
        <v>15</v>
      </c>
      <c r="Y562" s="570" t="s">
        <v>15</v>
      </c>
      <c r="Z562" s="571" t="s">
        <v>15</v>
      </c>
      <c r="AA562" s="557" t="s">
        <v>1856</v>
      </c>
      <c r="AB562" s="139">
        <f t="shared" si="123"/>
        <v>43159</v>
      </c>
      <c r="AC562" s="134">
        <f t="shared" si="125"/>
        <v>43132</v>
      </c>
      <c r="AD562" s="135" t="str">
        <f t="shared" si="126"/>
        <v>-</v>
      </c>
      <c r="AE562" s="136" t="str">
        <f t="shared" si="127"/>
        <v>-</v>
      </c>
      <c r="AF562" s="137" t="s">
        <v>4551</v>
      </c>
      <c r="AG562" s="140" t="str">
        <f t="shared" si="130"/>
        <v>1</v>
      </c>
      <c r="AH562" s="141" t="str">
        <f t="shared" si="131"/>
        <v>-</v>
      </c>
      <c r="AI562" s="211" t="s">
        <v>15</v>
      </c>
      <c r="AJ562" s="443" t="s">
        <v>4592</v>
      </c>
      <c r="AK562" s="478" t="str">
        <f t="shared" si="132"/>
        <v>-</v>
      </c>
      <c r="AL562" s="516" t="str">
        <f t="shared" si="133"/>
        <v>-</v>
      </c>
      <c r="AM562" s="432" t="str">
        <f>_xlfn.IFNA(VLOOKUP(O562,Dropdown!$B:$G,6,0),"-")</f>
        <v>PEZA</v>
      </c>
      <c r="AN562" s="433">
        <f>_xlfn.IFNA(VLOOKUP(O562,Dropdown!$B:$H,7,0),"-")</f>
        <v>0.12</v>
      </c>
      <c r="AO562" s="434" t="str">
        <f t="shared" si="134"/>
        <v>PHP</v>
      </c>
      <c r="AP562" s="435">
        <f t="shared" si="135"/>
        <v>88200</v>
      </c>
      <c r="AQ562" s="436">
        <f t="shared" si="136"/>
        <v>98784.000000000015</v>
      </c>
      <c r="AR562" s="247"/>
      <c r="AS562" s="465" t="s">
        <v>15</v>
      </c>
      <c r="AT562" s="247"/>
      <c r="AU562" s="454" t="str">
        <f t="shared" si="128"/>
        <v>-</v>
      </c>
    </row>
    <row r="563" spans="1:47" s="30" customFormat="1">
      <c r="A563" s="556">
        <v>560</v>
      </c>
      <c r="B563" s="557" t="s">
        <v>1183</v>
      </c>
      <c r="C563" s="558" t="str">
        <f t="shared" si="124"/>
        <v>2018</v>
      </c>
      <c r="D563" s="558" t="str">
        <f t="shared" si="137"/>
        <v>Jan</v>
      </c>
      <c r="E563" s="586">
        <v>43129</v>
      </c>
      <c r="F563" s="557">
        <v>105357</v>
      </c>
      <c r="G563" s="557">
        <v>37295</v>
      </c>
      <c r="H563" s="557">
        <v>78727</v>
      </c>
      <c r="I563" s="557" t="s">
        <v>1195</v>
      </c>
      <c r="J563" s="577" t="s">
        <v>15</v>
      </c>
      <c r="K563" s="578" t="str">
        <f t="shared" si="129"/>
        <v>18310 #4705 CURL PUNCH</v>
      </c>
      <c r="L563" s="578" t="s">
        <v>15</v>
      </c>
      <c r="M563" s="578" t="s">
        <v>1206</v>
      </c>
      <c r="N563" s="579" t="s">
        <v>15</v>
      </c>
      <c r="O563" s="578" t="s">
        <v>31</v>
      </c>
      <c r="P563" s="557" t="s">
        <v>15</v>
      </c>
      <c r="Q563" s="557" t="s">
        <v>15</v>
      </c>
      <c r="R563" s="581">
        <f>IFERROR(VLOOKUP(CONCATENATE(D563,"'",C563),'Monthly Forex'!A:D,4,0),"-")</f>
        <v>49.93</v>
      </c>
      <c r="S563" s="587">
        <v>63200</v>
      </c>
      <c r="T563" s="582">
        <f t="shared" si="140"/>
        <v>1265.7720809132786</v>
      </c>
      <c r="U563" s="583" t="s">
        <v>47</v>
      </c>
      <c r="V563" s="589" t="s">
        <v>49</v>
      </c>
      <c r="W563" s="592" t="s">
        <v>15</v>
      </c>
      <c r="X563" s="569" t="s">
        <v>15</v>
      </c>
      <c r="Y563" s="570" t="s">
        <v>15</v>
      </c>
      <c r="Z563" s="571" t="s">
        <v>15</v>
      </c>
      <c r="AA563" s="557" t="s">
        <v>1856</v>
      </c>
      <c r="AB563" s="139">
        <f t="shared" si="123"/>
        <v>43159</v>
      </c>
      <c r="AC563" s="134">
        <f t="shared" si="125"/>
        <v>43132</v>
      </c>
      <c r="AD563" s="135" t="str">
        <f t="shared" si="126"/>
        <v>-</v>
      </c>
      <c r="AE563" s="136" t="str">
        <f t="shared" si="127"/>
        <v>-</v>
      </c>
      <c r="AF563" s="137" t="s">
        <v>4551</v>
      </c>
      <c r="AG563" s="140" t="str">
        <f t="shared" si="130"/>
        <v>-</v>
      </c>
      <c r="AH563" s="141" t="str">
        <f t="shared" si="131"/>
        <v>-</v>
      </c>
      <c r="AI563" s="211" t="s">
        <v>15</v>
      </c>
      <c r="AJ563" s="443" t="s">
        <v>4592</v>
      </c>
      <c r="AK563" s="478" t="str">
        <f t="shared" si="132"/>
        <v>-</v>
      </c>
      <c r="AL563" s="516" t="str">
        <f t="shared" si="133"/>
        <v>-</v>
      </c>
      <c r="AM563" s="432" t="str">
        <f>_xlfn.IFNA(VLOOKUP(O563,Dropdown!$B:$G,6,0),"-")</f>
        <v>PEZA</v>
      </c>
      <c r="AN563" s="433">
        <f>_xlfn.IFNA(VLOOKUP(O563,Dropdown!$B:$H,7,0),"-")</f>
        <v>0.12</v>
      </c>
      <c r="AO563" s="434" t="str">
        <f t="shared" si="134"/>
        <v>PHP</v>
      </c>
      <c r="AP563" s="435">
        <f t="shared" si="135"/>
        <v>63200</v>
      </c>
      <c r="AQ563" s="436">
        <f t="shared" si="136"/>
        <v>70784</v>
      </c>
      <c r="AR563" s="247"/>
      <c r="AS563" s="465" t="s">
        <v>15</v>
      </c>
      <c r="AT563" s="247"/>
      <c r="AU563" s="454" t="str">
        <f t="shared" si="128"/>
        <v>-</v>
      </c>
    </row>
    <row r="564" spans="1:47" s="30" customFormat="1">
      <c r="A564" s="556">
        <v>561</v>
      </c>
      <c r="B564" s="557" t="s">
        <v>1184</v>
      </c>
      <c r="C564" s="558" t="str">
        <f t="shared" si="124"/>
        <v>2018</v>
      </c>
      <c r="D564" s="558" t="str">
        <f t="shared" si="137"/>
        <v>Jan</v>
      </c>
      <c r="E564" s="586">
        <v>43129</v>
      </c>
      <c r="F564" s="557">
        <v>105357</v>
      </c>
      <c r="G564" s="557">
        <v>37295</v>
      </c>
      <c r="H564" s="557">
        <v>78727</v>
      </c>
      <c r="I564" s="557" t="s">
        <v>1193</v>
      </c>
      <c r="J564" s="577" t="s">
        <v>15</v>
      </c>
      <c r="K564" s="578" t="str">
        <f t="shared" si="129"/>
        <v>18310 #2503 CURL PUNCH</v>
      </c>
      <c r="L564" s="578" t="s">
        <v>15</v>
      </c>
      <c r="M564" s="578" t="s">
        <v>1207</v>
      </c>
      <c r="N564" s="579" t="s">
        <v>15</v>
      </c>
      <c r="O564" s="578" t="s">
        <v>31</v>
      </c>
      <c r="P564" s="557" t="s">
        <v>15</v>
      </c>
      <c r="Q564" s="557" t="s">
        <v>15</v>
      </c>
      <c r="R564" s="581">
        <f>IFERROR(VLOOKUP(CONCATENATE(D564,"'",C564),'Monthly Forex'!A:D,4,0),"-")</f>
        <v>49.93</v>
      </c>
      <c r="S564" s="587">
        <v>43000</v>
      </c>
      <c r="T564" s="582">
        <f t="shared" si="140"/>
        <v>861.20568796314842</v>
      </c>
      <c r="U564" s="583" t="s">
        <v>47</v>
      </c>
      <c r="V564" s="589" t="s">
        <v>49</v>
      </c>
      <c r="W564" s="592" t="s">
        <v>15</v>
      </c>
      <c r="X564" s="569" t="s">
        <v>15</v>
      </c>
      <c r="Y564" s="570" t="s">
        <v>15</v>
      </c>
      <c r="Z564" s="571" t="s">
        <v>15</v>
      </c>
      <c r="AA564" s="557" t="s">
        <v>1856</v>
      </c>
      <c r="AB564" s="139">
        <f t="shared" si="123"/>
        <v>43159</v>
      </c>
      <c r="AC564" s="134">
        <f t="shared" si="125"/>
        <v>43132</v>
      </c>
      <c r="AD564" s="135" t="str">
        <f t="shared" si="126"/>
        <v>-</v>
      </c>
      <c r="AE564" s="136" t="str">
        <f t="shared" si="127"/>
        <v>-</v>
      </c>
      <c r="AF564" s="137" t="s">
        <v>4551</v>
      </c>
      <c r="AG564" s="140" t="str">
        <f t="shared" si="130"/>
        <v>-</v>
      </c>
      <c r="AH564" s="141" t="str">
        <f t="shared" si="131"/>
        <v>-</v>
      </c>
      <c r="AI564" s="211" t="s">
        <v>15</v>
      </c>
      <c r="AJ564" s="443" t="s">
        <v>4592</v>
      </c>
      <c r="AK564" s="478" t="str">
        <f t="shared" si="132"/>
        <v>-</v>
      </c>
      <c r="AL564" s="516" t="str">
        <f t="shared" si="133"/>
        <v>-</v>
      </c>
      <c r="AM564" s="432" t="str">
        <f>_xlfn.IFNA(VLOOKUP(O564,Dropdown!$B:$G,6,0),"-")</f>
        <v>PEZA</v>
      </c>
      <c r="AN564" s="433">
        <f>_xlfn.IFNA(VLOOKUP(O564,Dropdown!$B:$H,7,0),"-")</f>
        <v>0.12</v>
      </c>
      <c r="AO564" s="434" t="str">
        <f t="shared" si="134"/>
        <v>PHP</v>
      </c>
      <c r="AP564" s="435">
        <f t="shared" si="135"/>
        <v>43000</v>
      </c>
      <c r="AQ564" s="436">
        <f t="shared" si="136"/>
        <v>48160.000000000007</v>
      </c>
      <c r="AR564" s="247"/>
      <c r="AS564" s="465" t="s">
        <v>15</v>
      </c>
      <c r="AT564" s="247"/>
      <c r="AU564" s="454" t="str">
        <f t="shared" si="128"/>
        <v>-</v>
      </c>
    </row>
    <row r="565" spans="1:47" s="30" customFormat="1">
      <c r="A565" s="556">
        <v>562</v>
      </c>
      <c r="B565" s="557" t="s">
        <v>1188</v>
      </c>
      <c r="C565" s="558" t="str">
        <f t="shared" si="124"/>
        <v>2018</v>
      </c>
      <c r="D565" s="558" t="str">
        <f t="shared" si="137"/>
        <v>Jan</v>
      </c>
      <c r="E565" s="586">
        <v>43130</v>
      </c>
      <c r="F565" s="557">
        <v>105359</v>
      </c>
      <c r="G565" s="557">
        <v>37297</v>
      </c>
      <c r="H565" s="557">
        <v>78752</v>
      </c>
      <c r="I565" s="557" t="s">
        <v>1196</v>
      </c>
      <c r="J565" s="577">
        <v>20174291</v>
      </c>
      <c r="K565" s="578" t="str">
        <f t="shared" si="129"/>
        <v>2311-35308-7-0700 104</v>
      </c>
      <c r="L565" s="578" t="s">
        <v>15</v>
      </c>
      <c r="M565" s="578" t="s">
        <v>1211</v>
      </c>
      <c r="N565" s="579" t="s">
        <v>15</v>
      </c>
      <c r="O565" s="578" t="s">
        <v>38</v>
      </c>
      <c r="P565" s="557" t="s">
        <v>15</v>
      </c>
      <c r="Q565" s="557" t="s">
        <v>15</v>
      </c>
      <c r="R565" s="581">
        <f>IFERROR(VLOOKUP(CONCATENATE(D565,"'",C565),'Monthly Forex'!A:D,4,0),"-")</f>
        <v>49.93</v>
      </c>
      <c r="S565" s="564" t="s">
        <v>15</v>
      </c>
      <c r="T565" s="582">
        <v>880</v>
      </c>
      <c r="U565" s="583" t="s">
        <v>47</v>
      </c>
      <c r="V565" s="589" t="s">
        <v>49</v>
      </c>
      <c r="W565" s="592" t="s">
        <v>15</v>
      </c>
      <c r="X565" s="569" t="s">
        <v>15</v>
      </c>
      <c r="Y565" s="570" t="s">
        <v>15</v>
      </c>
      <c r="Z565" s="571" t="s">
        <v>15</v>
      </c>
      <c r="AA565" s="557" t="s">
        <v>1856</v>
      </c>
      <c r="AB565" s="139">
        <f t="shared" si="123"/>
        <v>43160</v>
      </c>
      <c r="AC565" s="134">
        <f t="shared" si="125"/>
        <v>43160</v>
      </c>
      <c r="AD565" s="135" t="str">
        <f t="shared" si="126"/>
        <v>-</v>
      </c>
      <c r="AE565" s="136" t="str">
        <f t="shared" si="127"/>
        <v>-</v>
      </c>
      <c r="AF565" s="137" t="s">
        <v>4551</v>
      </c>
      <c r="AG565" s="140" t="str">
        <f t="shared" si="130"/>
        <v>1</v>
      </c>
      <c r="AH565" s="141" t="str">
        <f t="shared" si="131"/>
        <v>-</v>
      </c>
      <c r="AI565" s="211" t="s">
        <v>15</v>
      </c>
      <c r="AJ565" s="443" t="s">
        <v>4592</v>
      </c>
      <c r="AK565" s="478" t="str">
        <f t="shared" si="132"/>
        <v>-</v>
      </c>
      <c r="AL565" s="516" t="str">
        <f t="shared" si="133"/>
        <v>-</v>
      </c>
      <c r="AM565" s="432" t="str">
        <f>_xlfn.IFNA(VLOOKUP(O565,Dropdown!$B:$G,6,0),"-")</f>
        <v>PEZA</v>
      </c>
      <c r="AN565" s="433">
        <f>_xlfn.IFNA(VLOOKUP(O565,Dropdown!$B:$H,7,0),"-")</f>
        <v>0.12</v>
      </c>
      <c r="AO565" s="434" t="str">
        <f t="shared" si="134"/>
        <v>USD</v>
      </c>
      <c r="AP565" s="435">
        <f t="shared" si="135"/>
        <v>880</v>
      </c>
      <c r="AQ565" s="436">
        <f t="shared" si="136"/>
        <v>985.60000000000014</v>
      </c>
      <c r="AR565" s="247"/>
      <c r="AS565" s="465" t="s">
        <v>15</v>
      </c>
      <c r="AT565" s="247"/>
      <c r="AU565" s="454" t="str">
        <f t="shared" si="128"/>
        <v>-</v>
      </c>
    </row>
    <row r="566" spans="1:47" s="30" customFormat="1">
      <c r="A566" s="556">
        <v>563</v>
      </c>
      <c r="B566" s="557" t="s">
        <v>1189</v>
      </c>
      <c r="C566" s="558" t="str">
        <f t="shared" si="124"/>
        <v>2018</v>
      </c>
      <c r="D566" s="558" t="str">
        <f t="shared" si="137"/>
        <v>Jan</v>
      </c>
      <c r="E566" s="586">
        <v>43130</v>
      </c>
      <c r="F566" s="557">
        <v>105359</v>
      </c>
      <c r="G566" s="557">
        <v>37297</v>
      </c>
      <c r="H566" s="557">
        <v>78752</v>
      </c>
      <c r="I566" s="557" t="s">
        <v>1196</v>
      </c>
      <c r="J566" s="577">
        <v>20174291</v>
      </c>
      <c r="K566" s="578" t="str">
        <f t="shared" si="129"/>
        <v>2311-35308-7-0500 104</v>
      </c>
      <c r="L566" s="578" t="s">
        <v>15</v>
      </c>
      <c r="M566" s="578" t="s">
        <v>1212</v>
      </c>
      <c r="N566" s="579" t="s">
        <v>15</v>
      </c>
      <c r="O566" s="578" t="s">
        <v>38</v>
      </c>
      <c r="P566" s="557" t="s">
        <v>15</v>
      </c>
      <c r="Q566" s="557" t="s">
        <v>15</v>
      </c>
      <c r="R566" s="581">
        <f>IFERROR(VLOOKUP(CONCATENATE(D566,"'",C566),'Monthly Forex'!A:D,4,0),"-")</f>
        <v>49.93</v>
      </c>
      <c r="S566" s="564" t="s">
        <v>15</v>
      </c>
      <c r="T566" s="582">
        <v>880</v>
      </c>
      <c r="U566" s="583" t="s">
        <v>47</v>
      </c>
      <c r="V566" s="589" t="s">
        <v>49</v>
      </c>
      <c r="W566" s="592" t="s">
        <v>15</v>
      </c>
      <c r="X566" s="569" t="s">
        <v>15</v>
      </c>
      <c r="Y566" s="570" t="s">
        <v>15</v>
      </c>
      <c r="Z566" s="571" t="s">
        <v>15</v>
      </c>
      <c r="AA566" s="557" t="s">
        <v>1856</v>
      </c>
      <c r="AB566" s="139">
        <f t="shared" si="123"/>
        <v>43160</v>
      </c>
      <c r="AC566" s="134">
        <f t="shared" si="125"/>
        <v>43160</v>
      </c>
      <c r="AD566" s="135" t="str">
        <f t="shared" si="126"/>
        <v>-</v>
      </c>
      <c r="AE566" s="136" t="str">
        <f t="shared" si="127"/>
        <v>-</v>
      </c>
      <c r="AF566" s="137" t="s">
        <v>4551</v>
      </c>
      <c r="AG566" s="140" t="str">
        <f t="shared" si="130"/>
        <v>-</v>
      </c>
      <c r="AH566" s="141" t="str">
        <f t="shared" si="131"/>
        <v>-</v>
      </c>
      <c r="AI566" s="211" t="s">
        <v>15</v>
      </c>
      <c r="AJ566" s="443" t="s">
        <v>4592</v>
      </c>
      <c r="AK566" s="478" t="str">
        <f t="shared" si="132"/>
        <v>-</v>
      </c>
      <c r="AL566" s="516" t="str">
        <f t="shared" si="133"/>
        <v>-</v>
      </c>
      <c r="AM566" s="432" t="str">
        <f>_xlfn.IFNA(VLOOKUP(O566,Dropdown!$B:$G,6,0),"-")</f>
        <v>PEZA</v>
      </c>
      <c r="AN566" s="433">
        <f>_xlfn.IFNA(VLOOKUP(O566,Dropdown!$B:$H,7,0),"-")</f>
        <v>0.12</v>
      </c>
      <c r="AO566" s="434" t="str">
        <f t="shared" si="134"/>
        <v>USD</v>
      </c>
      <c r="AP566" s="435">
        <f t="shared" si="135"/>
        <v>880</v>
      </c>
      <c r="AQ566" s="436">
        <f t="shared" si="136"/>
        <v>985.60000000000014</v>
      </c>
      <c r="AR566" s="247"/>
      <c r="AS566" s="465" t="s">
        <v>15</v>
      </c>
      <c r="AT566" s="247"/>
      <c r="AU566" s="454" t="str">
        <f t="shared" si="128"/>
        <v>-</v>
      </c>
    </row>
    <row r="567" spans="1:47" s="30" customFormat="1">
      <c r="A567" s="556">
        <v>564</v>
      </c>
      <c r="B567" s="557" t="s">
        <v>1190</v>
      </c>
      <c r="C567" s="558" t="str">
        <f t="shared" si="124"/>
        <v>2018</v>
      </c>
      <c r="D567" s="558" t="str">
        <f t="shared" si="137"/>
        <v>Jan</v>
      </c>
      <c r="E567" s="586">
        <v>43130</v>
      </c>
      <c r="F567" s="557">
        <v>105359</v>
      </c>
      <c r="G567" s="557">
        <v>37297</v>
      </c>
      <c r="H567" s="557">
        <v>78752</v>
      </c>
      <c r="I567" s="557" t="s">
        <v>1196</v>
      </c>
      <c r="J567" s="577">
        <v>20174291</v>
      </c>
      <c r="K567" s="578" t="str">
        <f t="shared" si="129"/>
        <v>2311-35308-7-0500 203-1</v>
      </c>
      <c r="L567" s="578" t="s">
        <v>15</v>
      </c>
      <c r="M567" s="578" t="s">
        <v>1213</v>
      </c>
      <c r="N567" s="579" t="s">
        <v>15</v>
      </c>
      <c r="O567" s="578" t="s">
        <v>38</v>
      </c>
      <c r="P567" s="557" t="s">
        <v>15</v>
      </c>
      <c r="Q567" s="557" t="s">
        <v>15</v>
      </c>
      <c r="R567" s="581">
        <f>IFERROR(VLOOKUP(CONCATENATE(D567,"'",C567),'Monthly Forex'!A:D,4,0),"-")</f>
        <v>49.93</v>
      </c>
      <c r="S567" s="564" t="s">
        <v>15</v>
      </c>
      <c r="T567" s="582">
        <v>400</v>
      </c>
      <c r="U567" s="583" t="s">
        <v>47</v>
      </c>
      <c r="V567" s="589" t="s">
        <v>49</v>
      </c>
      <c r="W567" s="592" t="s">
        <v>15</v>
      </c>
      <c r="X567" s="569" t="s">
        <v>15</v>
      </c>
      <c r="Y567" s="570" t="s">
        <v>15</v>
      </c>
      <c r="Z567" s="571" t="s">
        <v>15</v>
      </c>
      <c r="AA567" s="557" t="s">
        <v>1856</v>
      </c>
      <c r="AB567" s="139">
        <f t="shared" ref="AB567:AB630" si="141">IF(V567="","",IF(V567="Cancelled","-",E567+30))</f>
        <v>43160</v>
      </c>
      <c r="AC567" s="134">
        <f t="shared" si="125"/>
        <v>43160</v>
      </c>
      <c r="AD567" s="135" t="str">
        <f t="shared" si="126"/>
        <v>-</v>
      </c>
      <c r="AE567" s="136" t="str">
        <f t="shared" si="127"/>
        <v>-</v>
      </c>
      <c r="AF567" s="137" t="s">
        <v>4551</v>
      </c>
      <c r="AG567" s="140" t="str">
        <f t="shared" si="130"/>
        <v>-</v>
      </c>
      <c r="AH567" s="141" t="str">
        <f t="shared" si="131"/>
        <v>-</v>
      </c>
      <c r="AI567" s="211" t="s">
        <v>15</v>
      </c>
      <c r="AJ567" s="443" t="s">
        <v>4592</v>
      </c>
      <c r="AK567" s="478" t="str">
        <f t="shared" si="132"/>
        <v>-</v>
      </c>
      <c r="AL567" s="516" t="str">
        <f t="shared" si="133"/>
        <v>-</v>
      </c>
      <c r="AM567" s="432" t="str">
        <f>_xlfn.IFNA(VLOOKUP(O567,Dropdown!$B:$G,6,0),"-")</f>
        <v>PEZA</v>
      </c>
      <c r="AN567" s="433">
        <f>_xlfn.IFNA(VLOOKUP(O567,Dropdown!$B:$H,7,0),"-")</f>
        <v>0.12</v>
      </c>
      <c r="AO567" s="434" t="str">
        <f t="shared" si="134"/>
        <v>USD</v>
      </c>
      <c r="AP567" s="435">
        <f t="shared" si="135"/>
        <v>400</v>
      </c>
      <c r="AQ567" s="436">
        <f t="shared" si="136"/>
        <v>448.00000000000006</v>
      </c>
      <c r="AR567" s="247"/>
      <c r="AS567" s="465" t="s">
        <v>15</v>
      </c>
      <c r="AT567" s="247"/>
      <c r="AU567" s="454" t="str">
        <f t="shared" si="128"/>
        <v>-</v>
      </c>
    </row>
    <row r="568" spans="1:47" s="30" customFormat="1">
      <c r="A568" s="556">
        <v>565</v>
      </c>
      <c r="B568" s="557" t="s">
        <v>1191</v>
      </c>
      <c r="C568" s="558" t="str">
        <f t="shared" si="124"/>
        <v>2018</v>
      </c>
      <c r="D568" s="558" t="str">
        <f t="shared" si="137"/>
        <v>Jan</v>
      </c>
      <c r="E568" s="586">
        <v>43130</v>
      </c>
      <c r="F568" s="557">
        <v>105359</v>
      </c>
      <c r="G568" s="557">
        <v>37297</v>
      </c>
      <c r="H568" s="557">
        <v>78752</v>
      </c>
      <c r="I568" s="557" t="s">
        <v>1196</v>
      </c>
      <c r="J568" s="577">
        <v>20174291</v>
      </c>
      <c r="K568" s="578" t="str">
        <f t="shared" si="129"/>
        <v>2311-35308-7-0700 203-1</v>
      </c>
      <c r="L568" s="578" t="s">
        <v>15</v>
      </c>
      <c r="M568" s="578" t="s">
        <v>1214</v>
      </c>
      <c r="N568" s="579" t="s">
        <v>15</v>
      </c>
      <c r="O568" s="578" t="s">
        <v>38</v>
      </c>
      <c r="P568" s="557" t="s">
        <v>15</v>
      </c>
      <c r="Q568" s="557" t="s">
        <v>15</v>
      </c>
      <c r="R568" s="581">
        <f>IFERROR(VLOOKUP(CONCATENATE(D568,"'",C568),'Monthly Forex'!A:D,4,0),"-")</f>
        <v>49.93</v>
      </c>
      <c r="S568" s="564" t="s">
        <v>15</v>
      </c>
      <c r="T568" s="582">
        <v>400</v>
      </c>
      <c r="U568" s="583" t="s">
        <v>47</v>
      </c>
      <c r="V568" s="589" t="s">
        <v>49</v>
      </c>
      <c r="W568" s="592" t="s">
        <v>15</v>
      </c>
      <c r="X568" s="569" t="s">
        <v>15</v>
      </c>
      <c r="Y568" s="570" t="s">
        <v>15</v>
      </c>
      <c r="Z568" s="571" t="s">
        <v>15</v>
      </c>
      <c r="AA568" s="557" t="s">
        <v>1856</v>
      </c>
      <c r="AB568" s="139">
        <f t="shared" si="141"/>
        <v>43160</v>
      </c>
      <c r="AC568" s="134">
        <f t="shared" si="125"/>
        <v>43160</v>
      </c>
      <c r="AD568" s="135" t="str">
        <f t="shared" si="126"/>
        <v>-</v>
      </c>
      <c r="AE568" s="136" t="str">
        <f t="shared" si="127"/>
        <v>-</v>
      </c>
      <c r="AF568" s="137" t="s">
        <v>4551</v>
      </c>
      <c r="AG568" s="140" t="str">
        <f t="shared" si="130"/>
        <v>-</v>
      </c>
      <c r="AH568" s="141" t="str">
        <f t="shared" si="131"/>
        <v>-</v>
      </c>
      <c r="AI568" s="211" t="s">
        <v>15</v>
      </c>
      <c r="AJ568" s="443" t="s">
        <v>4592</v>
      </c>
      <c r="AK568" s="478" t="str">
        <f t="shared" si="132"/>
        <v>-</v>
      </c>
      <c r="AL568" s="516" t="str">
        <f t="shared" si="133"/>
        <v>-</v>
      </c>
      <c r="AM568" s="432" t="str">
        <f>_xlfn.IFNA(VLOOKUP(O568,Dropdown!$B:$G,6,0),"-")</f>
        <v>PEZA</v>
      </c>
      <c r="AN568" s="433">
        <f>_xlfn.IFNA(VLOOKUP(O568,Dropdown!$B:$H,7,0),"-")</f>
        <v>0.12</v>
      </c>
      <c r="AO568" s="434" t="str">
        <f t="shared" si="134"/>
        <v>USD</v>
      </c>
      <c r="AP568" s="435">
        <f t="shared" si="135"/>
        <v>400</v>
      </c>
      <c r="AQ568" s="436">
        <f t="shared" si="136"/>
        <v>448.00000000000006</v>
      </c>
      <c r="AR568" s="247"/>
      <c r="AS568" s="465" t="s">
        <v>15</v>
      </c>
      <c r="AT568" s="247"/>
      <c r="AU568" s="454" t="str">
        <f t="shared" si="128"/>
        <v>-</v>
      </c>
    </row>
    <row r="569" spans="1:47" s="30" customFormat="1">
      <c r="A569" s="556">
        <v>566</v>
      </c>
      <c r="B569" s="557" t="s">
        <v>1185</v>
      </c>
      <c r="C569" s="558" t="str">
        <f t="shared" si="124"/>
        <v>2018</v>
      </c>
      <c r="D569" s="558" t="str">
        <f t="shared" si="137"/>
        <v>Jan</v>
      </c>
      <c r="E569" s="586">
        <v>43130</v>
      </c>
      <c r="F569" s="557">
        <v>105358</v>
      </c>
      <c r="G569" s="557">
        <v>37296</v>
      </c>
      <c r="H569" s="557">
        <v>78754</v>
      </c>
      <c r="I569" s="557" t="s">
        <v>1195</v>
      </c>
      <c r="J569" s="577">
        <v>14808</v>
      </c>
      <c r="K569" s="578" t="str">
        <f t="shared" si="129"/>
        <v>18320 #3604 CURL DIE</v>
      </c>
      <c r="L569" s="578" t="s">
        <v>15</v>
      </c>
      <c r="M569" s="578" t="s">
        <v>1208</v>
      </c>
      <c r="N569" s="579" t="s">
        <v>15</v>
      </c>
      <c r="O569" s="578" t="s">
        <v>31</v>
      </c>
      <c r="P569" s="557" t="s">
        <v>15</v>
      </c>
      <c r="Q569" s="557" t="s">
        <v>15</v>
      </c>
      <c r="R569" s="581">
        <f>IFERROR(VLOOKUP(CONCATENATE(D569,"'",C569),'Monthly Forex'!A:D,4,0),"-")</f>
        <v>49.93</v>
      </c>
      <c r="S569" s="587">
        <v>88200</v>
      </c>
      <c r="T569" s="582">
        <f>S569/R569</f>
        <v>1766.4730622872021</v>
      </c>
      <c r="U569" s="583" t="s">
        <v>47</v>
      </c>
      <c r="V569" s="589" t="s">
        <v>49</v>
      </c>
      <c r="W569" s="592" t="s">
        <v>15</v>
      </c>
      <c r="X569" s="569" t="s">
        <v>15</v>
      </c>
      <c r="Y569" s="570" t="s">
        <v>15</v>
      </c>
      <c r="Z569" s="571" t="s">
        <v>15</v>
      </c>
      <c r="AA569" s="557" t="s">
        <v>1856</v>
      </c>
      <c r="AB569" s="139">
        <f t="shared" si="141"/>
        <v>43160</v>
      </c>
      <c r="AC569" s="134">
        <f t="shared" si="125"/>
        <v>43160</v>
      </c>
      <c r="AD569" s="135" t="str">
        <f t="shared" si="126"/>
        <v>-</v>
      </c>
      <c r="AE569" s="136" t="str">
        <f t="shared" si="127"/>
        <v>-</v>
      </c>
      <c r="AF569" s="137" t="s">
        <v>4551</v>
      </c>
      <c r="AG569" s="140" t="str">
        <f t="shared" si="130"/>
        <v>1</v>
      </c>
      <c r="AH569" s="141" t="str">
        <f t="shared" si="131"/>
        <v>-</v>
      </c>
      <c r="AI569" s="211" t="s">
        <v>15</v>
      </c>
      <c r="AJ569" s="443" t="s">
        <v>4592</v>
      </c>
      <c r="AK569" s="478" t="str">
        <f t="shared" si="132"/>
        <v>-</v>
      </c>
      <c r="AL569" s="516" t="str">
        <f t="shared" si="133"/>
        <v>-</v>
      </c>
      <c r="AM569" s="432" t="str">
        <f>_xlfn.IFNA(VLOOKUP(O569,Dropdown!$B:$G,6,0),"-")</f>
        <v>PEZA</v>
      </c>
      <c r="AN569" s="433">
        <f>_xlfn.IFNA(VLOOKUP(O569,Dropdown!$B:$H,7,0),"-")</f>
        <v>0.12</v>
      </c>
      <c r="AO569" s="434" t="str">
        <f t="shared" si="134"/>
        <v>PHP</v>
      </c>
      <c r="AP569" s="435">
        <f t="shared" si="135"/>
        <v>88200</v>
      </c>
      <c r="AQ569" s="436">
        <f t="shared" si="136"/>
        <v>98784.000000000015</v>
      </c>
      <c r="AR569" s="247"/>
      <c r="AS569" s="465" t="s">
        <v>15</v>
      </c>
      <c r="AT569" s="247"/>
      <c r="AU569" s="454" t="str">
        <f t="shared" si="128"/>
        <v>-</v>
      </c>
    </row>
    <row r="570" spans="1:47" s="30" customFormat="1">
      <c r="A570" s="556">
        <v>567</v>
      </c>
      <c r="B570" s="557" t="s">
        <v>1186</v>
      </c>
      <c r="C570" s="558" t="str">
        <f t="shared" si="124"/>
        <v>2018</v>
      </c>
      <c r="D570" s="558" t="str">
        <f t="shared" si="137"/>
        <v>Jan</v>
      </c>
      <c r="E570" s="586">
        <v>43130</v>
      </c>
      <c r="F570" s="557">
        <v>105358</v>
      </c>
      <c r="G570" s="557">
        <v>37296</v>
      </c>
      <c r="H570" s="557">
        <v>78754</v>
      </c>
      <c r="I570" s="557" t="s">
        <v>1195</v>
      </c>
      <c r="J570" s="577">
        <v>14808</v>
      </c>
      <c r="K570" s="578" t="str">
        <f t="shared" si="129"/>
        <v>18310 #4704 CURL DIE</v>
      </c>
      <c r="L570" s="578" t="s">
        <v>15</v>
      </c>
      <c r="M570" s="578" t="s">
        <v>1209</v>
      </c>
      <c r="N570" s="579" t="s">
        <v>15</v>
      </c>
      <c r="O570" s="578" t="s">
        <v>31</v>
      </c>
      <c r="P570" s="557" t="s">
        <v>15</v>
      </c>
      <c r="Q570" s="557" t="s">
        <v>15</v>
      </c>
      <c r="R570" s="581">
        <f>IFERROR(VLOOKUP(CONCATENATE(D570,"'",C570),'Monthly Forex'!A:D,4,0),"-")</f>
        <v>49.93</v>
      </c>
      <c r="S570" s="587">
        <v>77000</v>
      </c>
      <c r="T570" s="582">
        <f>S570/R570</f>
        <v>1542.1590226316844</v>
      </c>
      <c r="U570" s="583" t="s">
        <v>47</v>
      </c>
      <c r="V570" s="589" t="s">
        <v>49</v>
      </c>
      <c r="W570" s="592" t="s">
        <v>15</v>
      </c>
      <c r="X570" s="569" t="s">
        <v>15</v>
      </c>
      <c r="Y570" s="570" t="s">
        <v>15</v>
      </c>
      <c r="Z570" s="571" t="s">
        <v>15</v>
      </c>
      <c r="AA570" s="557" t="s">
        <v>1856</v>
      </c>
      <c r="AB570" s="139">
        <f t="shared" si="141"/>
        <v>43160</v>
      </c>
      <c r="AC570" s="134">
        <f t="shared" si="125"/>
        <v>43160</v>
      </c>
      <c r="AD570" s="135" t="str">
        <f t="shared" si="126"/>
        <v>-</v>
      </c>
      <c r="AE570" s="136" t="str">
        <f t="shared" si="127"/>
        <v>-</v>
      </c>
      <c r="AF570" s="137" t="s">
        <v>4551</v>
      </c>
      <c r="AG570" s="140" t="str">
        <f t="shared" si="130"/>
        <v>-</v>
      </c>
      <c r="AH570" s="141" t="str">
        <f t="shared" si="131"/>
        <v>-</v>
      </c>
      <c r="AI570" s="211" t="s">
        <v>15</v>
      </c>
      <c r="AJ570" s="443" t="s">
        <v>4592</v>
      </c>
      <c r="AK570" s="478" t="str">
        <f t="shared" si="132"/>
        <v>-</v>
      </c>
      <c r="AL570" s="516" t="str">
        <f t="shared" si="133"/>
        <v>-</v>
      </c>
      <c r="AM570" s="432" t="str">
        <f>_xlfn.IFNA(VLOOKUP(O570,Dropdown!$B:$G,6,0),"-")</f>
        <v>PEZA</v>
      </c>
      <c r="AN570" s="433">
        <f>_xlfn.IFNA(VLOOKUP(O570,Dropdown!$B:$H,7,0),"-")</f>
        <v>0.12</v>
      </c>
      <c r="AO570" s="434" t="str">
        <f t="shared" si="134"/>
        <v>PHP</v>
      </c>
      <c r="AP570" s="435">
        <f t="shared" si="135"/>
        <v>77000</v>
      </c>
      <c r="AQ570" s="436">
        <f t="shared" si="136"/>
        <v>86240.000000000015</v>
      </c>
      <c r="AR570" s="247"/>
      <c r="AS570" s="465" t="s">
        <v>15</v>
      </c>
      <c r="AT570" s="247"/>
      <c r="AU570" s="454" t="str">
        <f t="shared" si="128"/>
        <v>-</v>
      </c>
    </row>
    <row r="571" spans="1:47" s="30" customFormat="1">
      <c r="A571" s="556">
        <v>568</v>
      </c>
      <c r="B571" s="557" t="s">
        <v>1187</v>
      </c>
      <c r="C571" s="558" t="str">
        <f t="shared" si="124"/>
        <v>2018</v>
      </c>
      <c r="D571" s="558" t="str">
        <f t="shared" si="137"/>
        <v>Jan</v>
      </c>
      <c r="E571" s="586">
        <v>43130</v>
      </c>
      <c r="F571" s="557">
        <v>105358</v>
      </c>
      <c r="G571" s="557">
        <v>37296</v>
      </c>
      <c r="H571" s="557">
        <v>78754</v>
      </c>
      <c r="I571" s="557" t="s">
        <v>1195</v>
      </c>
      <c r="J571" s="577">
        <v>14808</v>
      </c>
      <c r="K571" s="578" t="str">
        <f t="shared" si="129"/>
        <v>18320 #4704 CURL DIE</v>
      </c>
      <c r="L571" s="578" t="s">
        <v>15</v>
      </c>
      <c r="M571" s="578" t="s">
        <v>1210</v>
      </c>
      <c r="N571" s="579" t="s">
        <v>15</v>
      </c>
      <c r="O571" s="578" t="s">
        <v>31</v>
      </c>
      <c r="P571" s="557" t="s">
        <v>15</v>
      </c>
      <c r="Q571" s="557" t="s">
        <v>15</v>
      </c>
      <c r="R571" s="581">
        <f>IFERROR(VLOOKUP(CONCATENATE(D571,"'",C571),'Monthly Forex'!A:D,4,0),"-")</f>
        <v>49.93</v>
      </c>
      <c r="S571" s="587">
        <v>77000</v>
      </c>
      <c r="T571" s="582">
        <f>S571/R571</f>
        <v>1542.1590226316844</v>
      </c>
      <c r="U571" s="583" t="s">
        <v>47</v>
      </c>
      <c r="V571" s="589" t="s">
        <v>49</v>
      </c>
      <c r="W571" s="592" t="s">
        <v>15</v>
      </c>
      <c r="X571" s="569" t="s">
        <v>15</v>
      </c>
      <c r="Y571" s="570" t="s">
        <v>15</v>
      </c>
      <c r="Z571" s="571" t="s">
        <v>15</v>
      </c>
      <c r="AA571" s="557" t="s">
        <v>1856</v>
      </c>
      <c r="AB571" s="139">
        <f t="shared" si="141"/>
        <v>43160</v>
      </c>
      <c r="AC571" s="134">
        <f t="shared" si="125"/>
        <v>43160</v>
      </c>
      <c r="AD571" s="135" t="str">
        <f t="shared" si="126"/>
        <v>-</v>
      </c>
      <c r="AE571" s="136" t="str">
        <f t="shared" si="127"/>
        <v>-</v>
      </c>
      <c r="AF571" s="137" t="s">
        <v>4551</v>
      </c>
      <c r="AG571" s="140" t="str">
        <f t="shared" si="130"/>
        <v>-</v>
      </c>
      <c r="AH571" s="141" t="str">
        <f t="shared" si="131"/>
        <v>-</v>
      </c>
      <c r="AI571" s="211" t="s">
        <v>15</v>
      </c>
      <c r="AJ571" s="443" t="s">
        <v>4592</v>
      </c>
      <c r="AK571" s="478" t="str">
        <f t="shared" si="132"/>
        <v>-</v>
      </c>
      <c r="AL571" s="516" t="str">
        <f t="shared" si="133"/>
        <v>-</v>
      </c>
      <c r="AM571" s="432" t="str">
        <f>_xlfn.IFNA(VLOOKUP(O571,Dropdown!$B:$G,6,0),"-")</f>
        <v>PEZA</v>
      </c>
      <c r="AN571" s="433">
        <f>_xlfn.IFNA(VLOOKUP(O571,Dropdown!$B:$H,7,0),"-")</f>
        <v>0.12</v>
      </c>
      <c r="AO571" s="434" t="str">
        <f t="shared" si="134"/>
        <v>PHP</v>
      </c>
      <c r="AP571" s="435">
        <f t="shared" si="135"/>
        <v>77000</v>
      </c>
      <c r="AQ571" s="436">
        <f t="shared" si="136"/>
        <v>86240.000000000015</v>
      </c>
      <c r="AR571" s="247"/>
      <c r="AS571" s="465" t="s">
        <v>15</v>
      </c>
      <c r="AT571" s="247"/>
      <c r="AU571" s="454" t="str">
        <f t="shared" si="128"/>
        <v>-</v>
      </c>
    </row>
    <row r="572" spans="1:47" s="30" customFormat="1">
      <c r="A572" s="556">
        <v>569</v>
      </c>
      <c r="B572" s="557" t="s">
        <v>1192</v>
      </c>
      <c r="C572" s="558" t="str">
        <f t="shared" si="124"/>
        <v>2018</v>
      </c>
      <c r="D572" s="558" t="str">
        <f t="shared" si="137"/>
        <v>Jan</v>
      </c>
      <c r="E572" s="586">
        <v>43131</v>
      </c>
      <c r="F572" s="557">
        <v>105360</v>
      </c>
      <c r="G572" s="557">
        <v>37298</v>
      </c>
      <c r="H572" s="557">
        <v>78753</v>
      </c>
      <c r="I572" s="557" t="s">
        <v>1197</v>
      </c>
      <c r="J572" s="577" t="s">
        <v>1217</v>
      </c>
      <c r="K572" s="578" t="str">
        <f t="shared" si="129"/>
        <v>2.3 X P6 4L  UPPER DIE</v>
      </c>
      <c r="L572" s="578" t="s">
        <v>15</v>
      </c>
      <c r="M572" s="578" t="s">
        <v>1215</v>
      </c>
      <c r="N572" s="579" t="s">
        <v>15</v>
      </c>
      <c r="O572" s="578" t="s">
        <v>39</v>
      </c>
      <c r="P572" s="557" t="s">
        <v>15</v>
      </c>
      <c r="Q572" s="557" t="s">
        <v>15</v>
      </c>
      <c r="R572" s="581">
        <f>IFERROR(VLOOKUP(CONCATENATE(D572,"'",C572),'Monthly Forex'!A:D,4,0),"-")</f>
        <v>49.93</v>
      </c>
      <c r="S572" s="564" t="s">
        <v>15</v>
      </c>
      <c r="T572" s="582">
        <v>1092.5</v>
      </c>
      <c r="U572" s="583" t="s">
        <v>47</v>
      </c>
      <c r="V572" s="589" t="s">
        <v>49</v>
      </c>
      <c r="W572" s="592" t="s">
        <v>15</v>
      </c>
      <c r="X572" s="569" t="s">
        <v>4599</v>
      </c>
      <c r="Y572" s="570" t="s">
        <v>15</v>
      </c>
      <c r="Z572" s="571" t="s">
        <v>15</v>
      </c>
      <c r="AA572" s="557" t="s">
        <v>1856</v>
      </c>
      <c r="AB572" s="139">
        <f t="shared" si="141"/>
        <v>43161</v>
      </c>
      <c r="AC572" s="134">
        <f t="shared" si="125"/>
        <v>43160</v>
      </c>
      <c r="AD572" s="135" t="str">
        <f t="shared" si="126"/>
        <v>-</v>
      </c>
      <c r="AE572" s="136" t="str">
        <f t="shared" si="127"/>
        <v>-</v>
      </c>
      <c r="AF572" s="137" t="s">
        <v>4551</v>
      </c>
      <c r="AG572" s="140" t="str">
        <f t="shared" si="130"/>
        <v>1</v>
      </c>
      <c r="AH572" s="141" t="str">
        <f t="shared" si="131"/>
        <v>-</v>
      </c>
      <c r="AI572" s="211" t="s">
        <v>15</v>
      </c>
      <c r="AJ572" s="443" t="s">
        <v>4592</v>
      </c>
      <c r="AK572" s="478" t="str">
        <f t="shared" si="132"/>
        <v>-</v>
      </c>
      <c r="AL572" s="516" t="str">
        <f t="shared" si="133"/>
        <v>-</v>
      </c>
      <c r="AM572" s="432" t="str">
        <f>_xlfn.IFNA(VLOOKUP(O572,Dropdown!$B:$G,6,0),"-")</f>
        <v>PEZA</v>
      </c>
      <c r="AN572" s="433">
        <f>_xlfn.IFNA(VLOOKUP(O572,Dropdown!$B:$H,7,0),"-")</f>
        <v>0.12</v>
      </c>
      <c r="AO572" s="434" t="str">
        <f t="shared" si="134"/>
        <v>USD</v>
      </c>
      <c r="AP572" s="435">
        <f t="shared" si="135"/>
        <v>1092.5</v>
      </c>
      <c r="AQ572" s="436">
        <f t="shared" si="136"/>
        <v>1223.6000000000001</v>
      </c>
      <c r="AR572" s="247"/>
      <c r="AS572" s="465" t="s">
        <v>15</v>
      </c>
      <c r="AT572" s="247"/>
      <c r="AU572" s="454" t="str">
        <f t="shared" si="128"/>
        <v>-</v>
      </c>
    </row>
    <row r="573" spans="1:47" s="30" customFormat="1">
      <c r="A573" s="556">
        <v>570</v>
      </c>
      <c r="B573" s="557" t="s">
        <v>1219</v>
      </c>
      <c r="C573" s="558" t="str">
        <f t="shared" si="124"/>
        <v>2018</v>
      </c>
      <c r="D573" s="558" t="str">
        <f t="shared" si="137"/>
        <v>Feb</v>
      </c>
      <c r="E573" s="586">
        <v>43137</v>
      </c>
      <c r="F573" s="557">
        <v>105362</v>
      </c>
      <c r="G573" s="557">
        <v>38701</v>
      </c>
      <c r="H573" s="557">
        <v>78896</v>
      </c>
      <c r="I573" s="557" t="s">
        <v>1268</v>
      </c>
      <c r="J573" s="557">
        <v>20180041</v>
      </c>
      <c r="K573" s="578" t="str">
        <f t="shared" si="129"/>
        <v>23-4603302-7-1700 104</v>
      </c>
      <c r="L573" s="578" t="s">
        <v>15</v>
      </c>
      <c r="M573" s="578" t="s">
        <v>1281</v>
      </c>
      <c r="N573" s="579" t="s">
        <v>15</v>
      </c>
      <c r="O573" s="578" t="s">
        <v>38</v>
      </c>
      <c r="P573" s="557" t="s">
        <v>15</v>
      </c>
      <c r="Q573" s="557" t="s">
        <v>15</v>
      </c>
      <c r="R573" s="581">
        <f>IFERROR(VLOOKUP(CONCATENATE(D573,"'",C573),'Monthly Forex'!A:D,4,0),"-")</f>
        <v>51.295000000000002</v>
      </c>
      <c r="S573" s="564" t="s">
        <v>15</v>
      </c>
      <c r="T573" s="582">
        <v>880</v>
      </c>
      <c r="U573" s="583" t="s">
        <v>47</v>
      </c>
      <c r="V573" s="589" t="s">
        <v>49</v>
      </c>
      <c r="W573" s="592" t="s">
        <v>15</v>
      </c>
      <c r="X573" s="569" t="s">
        <v>15</v>
      </c>
      <c r="Y573" s="570" t="s">
        <v>15</v>
      </c>
      <c r="Z573" s="571" t="s">
        <v>15</v>
      </c>
      <c r="AA573" s="557" t="s">
        <v>1856</v>
      </c>
      <c r="AB573" s="139">
        <f t="shared" si="141"/>
        <v>43167</v>
      </c>
      <c r="AC573" s="134">
        <f t="shared" si="125"/>
        <v>43160</v>
      </c>
      <c r="AD573" s="135" t="str">
        <f t="shared" si="126"/>
        <v>-</v>
      </c>
      <c r="AE573" s="136" t="str">
        <f t="shared" si="127"/>
        <v>-</v>
      </c>
      <c r="AF573" s="137" t="s">
        <v>4551</v>
      </c>
      <c r="AG573" s="140" t="str">
        <f t="shared" si="130"/>
        <v>1</v>
      </c>
      <c r="AH573" s="141" t="str">
        <f t="shared" si="131"/>
        <v>-</v>
      </c>
      <c r="AI573" s="211" t="s">
        <v>15</v>
      </c>
      <c r="AJ573" s="443" t="s">
        <v>4592</v>
      </c>
      <c r="AK573" s="478" t="str">
        <f t="shared" si="132"/>
        <v>-</v>
      </c>
      <c r="AL573" s="516" t="str">
        <f t="shared" si="133"/>
        <v>-</v>
      </c>
      <c r="AM573" s="432" t="str">
        <f>_xlfn.IFNA(VLOOKUP(O573,Dropdown!$B:$G,6,0),"-")</f>
        <v>PEZA</v>
      </c>
      <c r="AN573" s="433">
        <f>_xlfn.IFNA(VLOOKUP(O573,Dropdown!$B:$H,7,0),"-")</f>
        <v>0.12</v>
      </c>
      <c r="AO573" s="434" t="str">
        <f t="shared" si="134"/>
        <v>USD</v>
      </c>
      <c r="AP573" s="435">
        <f t="shared" si="135"/>
        <v>880</v>
      </c>
      <c r="AQ573" s="436">
        <f t="shared" si="136"/>
        <v>985.60000000000014</v>
      </c>
      <c r="AR573" s="247"/>
      <c r="AS573" s="465" t="s">
        <v>15</v>
      </c>
      <c r="AT573" s="247"/>
      <c r="AU573" s="454" t="str">
        <f t="shared" si="128"/>
        <v>-</v>
      </c>
    </row>
    <row r="574" spans="1:47" s="30" customFormat="1">
      <c r="A574" s="556">
        <v>571</v>
      </c>
      <c r="B574" s="557" t="s">
        <v>1218</v>
      </c>
      <c r="C574" s="558" t="str">
        <f t="shared" si="124"/>
        <v>2018</v>
      </c>
      <c r="D574" s="558" t="str">
        <f t="shared" si="137"/>
        <v>Feb</v>
      </c>
      <c r="E574" s="586">
        <v>43137</v>
      </c>
      <c r="F574" s="557">
        <v>105361</v>
      </c>
      <c r="G574" s="557">
        <v>37299</v>
      </c>
      <c r="H574" s="557">
        <v>78894</v>
      </c>
      <c r="I574" s="557" t="s">
        <v>1197</v>
      </c>
      <c r="J574" s="557">
        <v>3000003794</v>
      </c>
      <c r="K574" s="578" t="str">
        <f t="shared" si="129"/>
        <v>7.0 X P10 2L UPPER DIE</v>
      </c>
      <c r="L574" s="578" t="s">
        <v>15</v>
      </c>
      <c r="M574" s="578" t="s">
        <v>1280</v>
      </c>
      <c r="N574" s="579" t="s">
        <v>15</v>
      </c>
      <c r="O574" s="578" t="s">
        <v>39</v>
      </c>
      <c r="P574" s="557" t="s">
        <v>15</v>
      </c>
      <c r="Q574" s="557" t="s">
        <v>15</v>
      </c>
      <c r="R574" s="581">
        <f>IFERROR(VLOOKUP(CONCATENATE(D574,"'",C574),'Monthly Forex'!A:D,4,0),"-")</f>
        <v>51.295000000000002</v>
      </c>
      <c r="S574" s="564" t="s">
        <v>15</v>
      </c>
      <c r="T574" s="582">
        <v>760</v>
      </c>
      <c r="U574" s="583" t="s">
        <v>47</v>
      </c>
      <c r="V574" s="589" t="s">
        <v>49</v>
      </c>
      <c r="W574" s="592" t="s">
        <v>15</v>
      </c>
      <c r="X574" s="569" t="s">
        <v>4599</v>
      </c>
      <c r="Y574" s="570" t="s">
        <v>15</v>
      </c>
      <c r="Z574" s="571" t="s">
        <v>15</v>
      </c>
      <c r="AA574" s="557" t="s">
        <v>1856</v>
      </c>
      <c r="AB574" s="139">
        <f t="shared" si="141"/>
        <v>43167</v>
      </c>
      <c r="AC574" s="134">
        <f t="shared" si="125"/>
        <v>43160</v>
      </c>
      <c r="AD574" s="135" t="str">
        <f t="shared" si="126"/>
        <v>-</v>
      </c>
      <c r="AE574" s="136" t="str">
        <f t="shared" si="127"/>
        <v>-</v>
      </c>
      <c r="AF574" s="137" t="s">
        <v>4551</v>
      </c>
      <c r="AG574" s="140" t="str">
        <f t="shared" si="130"/>
        <v>1</v>
      </c>
      <c r="AH574" s="141" t="str">
        <f t="shared" si="131"/>
        <v>-</v>
      </c>
      <c r="AI574" s="211" t="s">
        <v>15</v>
      </c>
      <c r="AJ574" s="443" t="s">
        <v>4592</v>
      </c>
      <c r="AK574" s="478" t="str">
        <f t="shared" si="132"/>
        <v>-</v>
      </c>
      <c r="AL574" s="516" t="str">
        <f t="shared" si="133"/>
        <v>-</v>
      </c>
      <c r="AM574" s="432" t="str">
        <f>_xlfn.IFNA(VLOOKUP(O574,Dropdown!$B:$G,6,0),"-")</f>
        <v>PEZA</v>
      </c>
      <c r="AN574" s="433">
        <f>_xlfn.IFNA(VLOOKUP(O574,Dropdown!$B:$H,7,0),"-")</f>
        <v>0.12</v>
      </c>
      <c r="AO574" s="434" t="str">
        <f t="shared" si="134"/>
        <v>USD</v>
      </c>
      <c r="AP574" s="435">
        <f t="shared" si="135"/>
        <v>760</v>
      </c>
      <c r="AQ574" s="436">
        <f t="shared" si="136"/>
        <v>851.2</v>
      </c>
      <c r="AR574" s="247"/>
      <c r="AS574" s="465" t="s">
        <v>15</v>
      </c>
      <c r="AT574" s="247"/>
      <c r="AU574" s="454" t="str">
        <f t="shared" si="128"/>
        <v>-</v>
      </c>
    </row>
    <row r="575" spans="1:47" s="30" customFormat="1">
      <c r="A575" s="556">
        <v>572</v>
      </c>
      <c r="B575" s="557" t="s">
        <v>1220</v>
      </c>
      <c r="C575" s="558" t="str">
        <f t="shared" si="124"/>
        <v>2018</v>
      </c>
      <c r="D575" s="558" t="str">
        <f t="shared" si="137"/>
        <v>Feb</v>
      </c>
      <c r="E575" s="586">
        <v>43138</v>
      </c>
      <c r="F575" s="557">
        <v>105363</v>
      </c>
      <c r="G575" s="557">
        <v>38702</v>
      </c>
      <c r="H575" s="557">
        <v>78930</v>
      </c>
      <c r="I575" s="557" t="s">
        <v>1196</v>
      </c>
      <c r="J575" s="557">
        <v>20180041</v>
      </c>
      <c r="K575" s="578" t="str">
        <f t="shared" si="129"/>
        <v>2311-35308-7-0700 104-2</v>
      </c>
      <c r="L575" s="578" t="s">
        <v>15</v>
      </c>
      <c r="M575" s="578" t="s">
        <v>1282</v>
      </c>
      <c r="N575" s="579" t="s">
        <v>15</v>
      </c>
      <c r="O575" s="578" t="s">
        <v>38</v>
      </c>
      <c r="P575" s="557" t="s">
        <v>15</v>
      </c>
      <c r="Q575" s="557" t="s">
        <v>15</v>
      </c>
      <c r="R575" s="581">
        <f>IFERROR(VLOOKUP(CONCATENATE(D575,"'",C575),'Monthly Forex'!A:D,4,0),"-")</f>
        <v>51.295000000000002</v>
      </c>
      <c r="S575" s="564" t="s">
        <v>15</v>
      </c>
      <c r="T575" s="582">
        <v>880</v>
      </c>
      <c r="U575" s="583" t="s">
        <v>47</v>
      </c>
      <c r="V575" s="589" t="s">
        <v>49</v>
      </c>
      <c r="W575" s="592" t="s">
        <v>15</v>
      </c>
      <c r="X575" s="569" t="s">
        <v>15</v>
      </c>
      <c r="Y575" s="570" t="s">
        <v>15</v>
      </c>
      <c r="Z575" s="571" t="s">
        <v>15</v>
      </c>
      <c r="AA575" s="557" t="s">
        <v>1856</v>
      </c>
      <c r="AB575" s="139">
        <f t="shared" si="141"/>
        <v>43168</v>
      </c>
      <c r="AC575" s="134">
        <f t="shared" si="125"/>
        <v>43160</v>
      </c>
      <c r="AD575" s="135" t="str">
        <f t="shared" si="126"/>
        <v>-</v>
      </c>
      <c r="AE575" s="136" t="str">
        <f t="shared" si="127"/>
        <v>-</v>
      </c>
      <c r="AF575" s="137" t="s">
        <v>4551</v>
      </c>
      <c r="AG575" s="140" t="str">
        <f t="shared" si="130"/>
        <v>1</v>
      </c>
      <c r="AH575" s="141" t="str">
        <f t="shared" si="131"/>
        <v>-</v>
      </c>
      <c r="AI575" s="211" t="s">
        <v>15</v>
      </c>
      <c r="AJ575" s="443" t="s">
        <v>4592</v>
      </c>
      <c r="AK575" s="478" t="str">
        <f t="shared" si="132"/>
        <v>-</v>
      </c>
      <c r="AL575" s="516" t="str">
        <f t="shared" si="133"/>
        <v>-</v>
      </c>
      <c r="AM575" s="432" t="str">
        <f>_xlfn.IFNA(VLOOKUP(O575,Dropdown!$B:$G,6,0),"-")</f>
        <v>PEZA</v>
      </c>
      <c r="AN575" s="433">
        <f>_xlfn.IFNA(VLOOKUP(O575,Dropdown!$B:$H,7,0),"-")</f>
        <v>0.12</v>
      </c>
      <c r="AO575" s="434" t="str">
        <f t="shared" si="134"/>
        <v>USD</v>
      </c>
      <c r="AP575" s="435">
        <f t="shared" si="135"/>
        <v>880</v>
      </c>
      <c r="AQ575" s="436">
        <f t="shared" si="136"/>
        <v>985.60000000000014</v>
      </c>
      <c r="AR575" s="247"/>
      <c r="AS575" s="465" t="s">
        <v>15</v>
      </c>
      <c r="AT575" s="247"/>
      <c r="AU575" s="454" t="str">
        <f t="shared" si="128"/>
        <v>-</v>
      </c>
    </row>
    <row r="576" spans="1:47" s="30" customFormat="1">
      <c r="A576" s="556">
        <v>573</v>
      </c>
      <c r="B576" s="557" t="s">
        <v>1221</v>
      </c>
      <c r="C576" s="558" t="str">
        <f t="shared" si="124"/>
        <v>2018</v>
      </c>
      <c r="D576" s="558" t="str">
        <f t="shared" si="137"/>
        <v>Feb</v>
      </c>
      <c r="E576" s="586">
        <v>43138</v>
      </c>
      <c r="F576" s="557">
        <v>105363</v>
      </c>
      <c r="G576" s="557">
        <v>38702</v>
      </c>
      <c r="H576" s="557">
        <v>78930</v>
      </c>
      <c r="I576" s="557" t="s">
        <v>1196</v>
      </c>
      <c r="J576" s="557">
        <v>20180041</v>
      </c>
      <c r="K576" s="578" t="str">
        <f t="shared" si="129"/>
        <v>2311-35308-7-0500 104-2</v>
      </c>
      <c r="L576" s="578" t="s">
        <v>15</v>
      </c>
      <c r="M576" s="578" t="s">
        <v>1283</v>
      </c>
      <c r="N576" s="579" t="s">
        <v>15</v>
      </c>
      <c r="O576" s="578" t="s">
        <v>38</v>
      </c>
      <c r="P576" s="557" t="s">
        <v>15</v>
      </c>
      <c r="Q576" s="557" t="s">
        <v>15</v>
      </c>
      <c r="R576" s="581">
        <f>IFERROR(VLOOKUP(CONCATENATE(D576,"'",C576),'Monthly Forex'!A:D,4,0),"-")</f>
        <v>51.295000000000002</v>
      </c>
      <c r="S576" s="564" t="s">
        <v>15</v>
      </c>
      <c r="T576" s="582">
        <v>880</v>
      </c>
      <c r="U576" s="583" t="s">
        <v>47</v>
      </c>
      <c r="V576" s="589" t="s">
        <v>49</v>
      </c>
      <c r="W576" s="592" t="s">
        <v>15</v>
      </c>
      <c r="X576" s="569" t="s">
        <v>15</v>
      </c>
      <c r="Y576" s="570" t="s">
        <v>15</v>
      </c>
      <c r="Z576" s="571" t="s">
        <v>15</v>
      </c>
      <c r="AA576" s="557" t="s">
        <v>1856</v>
      </c>
      <c r="AB576" s="139">
        <f t="shared" si="141"/>
        <v>43168</v>
      </c>
      <c r="AC576" s="134">
        <f t="shared" si="125"/>
        <v>43160</v>
      </c>
      <c r="AD576" s="135" t="str">
        <f t="shared" si="126"/>
        <v>-</v>
      </c>
      <c r="AE576" s="136" t="str">
        <f t="shared" si="127"/>
        <v>-</v>
      </c>
      <c r="AF576" s="137" t="s">
        <v>4551</v>
      </c>
      <c r="AG576" s="140" t="str">
        <f t="shared" si="130"/>
        <v>-</v>
      </c>
      <c r="AH576" s="141" t="str">
        <f t="shared" si="131"/>
        <v>-</v>
      </c>
      <c r="AI576" s="211" t="s">
        <v>15</v>
      </c>
      <c r="AJ576" s="443" t="s">
        <v>4592</v>
      </c>
      <c r="AK576" s="478" t="str">
        <f t="shared" si="132"/>
        <v>-</v>
      </c>
      <c r="AL576" s="516" t="str">
        <f t="shared" si="133"/>
        <v>-</v>
      </c>
      <c r="AM576" s="432" t="str">
        <f>_xlfn.IFNA(VLOOKUP(O576,Dropdown!$B:$G,6,0),"-")</f>
        <v>PEZA</v>
      </c>
      <c r="AN576" s="433">
        <f>_xlfn.IFNA(VLOOKUP(O576,Dropdown!$B:$H,7,0),"-")</f>
        <v>0.12</v>
      </c>
      <c r="AO576" s="434" t="str">
        <f t="shared" si="134"/>
        <v>USD</v>
      </c>
      <c r="AP576" s="435">
        <f t="shared" si="135"/>
        <v>880</v>
      </c>
      <c r="AQ576" s="436">
        <f t="shared" si="136"/>
        <v>985.60000000000014</v>
      </c>
      <c r="AR576" s="247"/>
      <c r="AS576" s="465" t="s">
        <v>15</v>
      </c>
      <c r="AT576" s="247"/>
      <c r="AU576" s="454" t="str">
        <f t="shared" si="128"/>
        <v>-</v>
      </c>
    </row>
    <row r="577" spans="1:47" s="30" customFormat="1">
      <c r="A577" s="556">
        <v>574</v>
      </c>
      <c r="B577" s="557" t="s">
        <v>1225</v>
      </c>
      <c r="C577" s="558" t="str">
        <f t="shared" si="124"/>
        <v>2018</v>
      </c>
      <c r="D577" s="558" t="str">
        <f t="shared" si="137"/>
        <v>Feb</v>
      </c>
      <c r="E577" s="586">
        <v>43144</v>
      </c>
      <c r="F577" s="557">
        <v>105365</v>
      </c>
      <c r="G577" s="557">
        <v>38704</v>
      </c>
      <c r="H577" s="557">
        <v>79091</v>
      </c>
      <c r="I577" s="557" t="s">
        <v>1269</v>
      </c>
      <c r="J577" s="557">
        <v>20180176</v>
      </c>
      <c r="K577" s="578" t="str">
        <f t="shared" si="129"/>
        <v>23-4603302-7-1700 203</v>
      </c>
      <c r="L577" s="578" t="s">
        <v>15</v>
      </c>
      <c r="M577" s="578" t="s">
        <v>1287</v>
      </c>
      <c r="N577" s="579" t="s">
        <v>15</v>
      </c>
      <c r="O577" s="578" t="s">
        <v>38</v>
      </c>
      <c r="P577" s="557" t="s">
        <v>15</v>
      </c>
      <c r="Q577" s="557" t="s">
        <v>15</v>
      </c>
      <c r="R577" s="581">
        <f>IFERROR(VLOOKUP(CONCATENATE(D577,"'",C577),'Monthly Forex'!A:D,4,0),"-")</f>
        <v>51.295000000000002</v>
      </c>
      <c r="S577" s="564" t="s">
        <v>15</v>
      </c>
      <c r="T577" s="582">
        <v>400</v>
      </c>
      <c r="U577" s="583" t="s">
        <v>47</v>
      </c>
      <c r="V577" s="589" t="s">
        <v>49</v>
      </c>
      <c r="W577" s="592" t="s">
        <v>15</v>
      </c>
      <c r="X577" s="569" t="s">
        <v>15</v>
      </c>
      <c r="Y577" s="570" t="s">
        <v>15</v>
      </c>
      <c r="Z577" s="571" t="s">
        <v>15</v>
      </c>
      <c r="AA577" s="557" t="s">
        <v>1856</v>
      </c>
      <c r="AB577" s="139">
        <f t="shared" si="141"/>
        <v>43174</v>
      </c>
      <c r="AC577" s="134">
        <f t="shared" si="125"/>
        <v>43160</v>
      </c>
      <c r="AD577" s="135" t="str">
        <f t="shared" si="126"/>
        <v>-</v>
      </c>
      <c r="AE577" s="136" t="str">
        <f t="shared" si="127"/>
        <v>-</v>
      </c>
      <c r="AF577" s="137" t="s">
        <v>4551</v>
      </c>
      <c r="AG577" s="140" t="str">
        <f t="shared" si="130"/>
        <v>1</v>
      </c>
      <c r="AH577" s="141" t="str">
        <f t="shared" si="131"/>
        <v>-</v>
      </c>
      <c r="AI577" s="211" t="s">
        <v>15</v>
      </c>
      <c r="AJ577" s="443" t="s">
        <v>4592</v>
      </c>
      <c r="AK577" s="478" t="str">
        <f t="shared" si="132"/>
        <v>-</v>
      </c>
      <c r="AL577" s="516" t="str">
        <f t="shared" si="133"/>
        <v>-</v>
      </c>
      <c r="AM577" s="432" t="str">
        <f>_xlfn.IFNA(VLOOKUP(O577,Dropdown!$B:$G,6,0),"-")</f>
        <v>PEZA</v>
      </c>
      <c r="AN577" s="433">
        <f>_xlfn.IFNA(VLOOKUP(O577,Dropdown!$B:$H,7,0),"-")</f>
        <v>0.12</v>
      </c>
      <c r="AO577" s="434" t="str">
        <f t="shared" si="134"/>
        <v>USD</v>
      </c>
      <c r="AP577" s="435">
        <f t="shared" si="135"/>
        <v>400</v>
      </c>
      <c r="AQ577" s="436">
        <f t="shared" si="136"/>
        <v>448.00000000000006</v>
      </c>
      <c r="AR577" s="247"/>
      <c r="AS577" s="465" t="s">
        <v>15</v>
      </c>
      <c r="AT577" s="247"/>
      <c r="AU577" s="454" t="str">
        <f t="shared" si="128"/>
        <v>-</v>
      </c>
    </row>
    <row r="578" spans="1:47" s="30" customFormat="1">
      <c r="A578" s="556">
        <v>575</v>
      </c>
      <c r="B578" s="557" t="s">
        <v>1222</v>
      </c>
      <c r="C578" s="558" t="str">
        <f t="shared" si="124"/>
        <v>2018</v>
      </c>
      <c r="D578" s="558" t="str">
        <f t="shared" si="137"/>
        <v>Feb</v>
      </c>
      <c r="E578" s="586">
        <v>43144</v>
      </c>
      <c r="F578" s="557">
        <v>105364</v>
      </c>
      <c r="G578" s="557">
        <v>38703</v>
      </c>
      <c r="H578" s="557">
        <v>79090</v>
      </c>
      <c r="I578" s="557" t="s">
        <v>1197</v>
      </c>
      <c r="J578" s="557">
        <v>3000003794</v>
      </c>
      <c r="K578" s="578" t="str">
        <f t="shared" si="129"/>
        <v>2.3 X P6 4L UPPER DIE</v>
      </c>
      <c r="L578" s="578" t="s">
        <v>15</v>
      </c>
      <c r="M578" s="578" t="s">
        <v>1284</v>
      </c>
      <c r="N578" s="579" t="s">
        <v>15</v>
      </c>
      <c r="O578" s="578" t="s">
        <v>39</v>
      </c>
      <c r="P578" s="557" t="s">
        <v>15</v>
      </c>
      <c r="Q578" s="557" t="s">
        <v>15</v>
      </c>
      <c r="R578" s="581">
        <f>IFERROR(VLOOKUP(CONCATENATE(D578,"'",C578),'Monthly Forex'!A:D,4,0),"-")</f>
        <v>51.295000000000002</v>
      </c>
      <c r="S578" s="564" t="s">
        <v>15</v>
      </c>
      <c r="T578" s="582">
        <v>1090</v>
      </c>
      <c r="U578" s="583" t="s">
        <v>47</v>
      </c>
      <c r="V578" s="589" t="s">
        <v>49</v>
      </c>
      <c r="W578" s="592" t="s">
        <v>15</v>
      </c>
      <c r="X578" s="569" t="s">
        <v>4599</v>
      </c>
      <c r="Y578" s="570" t="s">
        <v>15</v>
      </c>
      <c r="Z578" s="571" t="s">
        <v>15</v>
      </c>
      <c r="AA578" s="557" t="s">
        <v>1856</v>
      </c>
      <c r="AB578" s="139">
        <f t="shared" si="141"/>
        <v>43174</v>
      </c>
      <c r="AC578" s="134">
        <f t="shared" si="125"/>
        <v>43160</v>
      </c>
      <c r="AD578" s="135" t="str">
        <f t="shared" si="126"/>
        <v>-</v>
      </c>
      <c r="AE578" s="136" t="str">
        <f t="shared" si="127"/>
        <v>-</v>
      </c>
      <c r="AF578" s="137" t="s">
        <v>4551</v>
      </c>
      <c r="AG578" s="140" t="str">
        <f t="shared" si="130"/>
        <v>1</v>
      </c>
      <c r="AH578" s="141" t="str">
        <f t="shared" si="131"/>
        <v>-</v>
      </c>
      <c r="AI578" s="211" t="s">
        <v>15</v>
      </c>
      <c r="AJ578" s="443" t="s">
        <v>4592</v>
      </c>
      <c r="AK578" s="478" t="str">
        <f t="shared" si="132"/>
        <v>-</v>
      </c>
      <c r="AL578" s="516" t="str">
        <f t="shared" si="133"/>
        <v>-</v>
      </c>
      <c r="AM578" s="432" t="str">
        <f>_xlfn.IFNA(VLOOKUP(O578,Dropdown!$B:$G,6,0),"-")</f>
        <v>PEZA</v>
      </c>
      <c r="AN578" s="433">
        <f>_xlfn.IFNA(VLOOKUP(O578,Dropdown!$B:$H,7,0),"-")</f>
        <v>0.12</v>
      </c>
      <c r="AO578" s="434" t="str">
        <f t="shared" si="134"/>
        <v>USD</v>
      </c>
      <c r="AP578" s="435">
        <f t="shared" si="135"/>
        <v>1090</v>
      </c>
      <c r="AQ578" s="436">
        <f t="shared" si="136"/>
        <v>1220.8000000000002</v>
      </c>
      <c r="AR578" s="247"/>
      <c r="AS578" s="465" t="s">
        <v>15</v>
      </c>
      <c r="AT578" s="247"/>
      <c r="AU578" s="454" t="str">
        <f t="shared" si="128"/>
        <v>-</v>
      </c>
    </row>
    <row r="579" spans="1:47" s="30" customFormat="1">
      <c r="A579" s="556">
        <v>576</v>
      </c>
      <c r="B579" s="557" t="s">
        <v>1223</v>
      </c>
      <c r="C579" s="558" t="str">
        <f t="shared" si="124"/>
        <v>2018</v>
      </c>
      <c r="D579" s="558" t="str">
        <f t="shared" si="137"/>
        <v>Feb</v>
      </c>
      <c r="E579" s="586">
        <v>43144</v>
      </c>
      <c r="F579" s="557">
        <v>105364</v>
      </c>
      <c r="G579" s="557">
        <v>38703</v>
      </c>
      <c r="H579" s="557">
        <v>79090</v>
      </c>
      <c r="I579" s="557" t="s">
        <v>1197</v>
      </c>
      <c r="J579" s="557">
        <v>3000003794</v>
      </c>
      <c r="K579" s="578" t="str">
        <f t="shared" si="129"/>
        <v>2.3 X P6 4L LOWER  DIE</v>
      </c>
      <c r="L579" s="578" t="s">
        <v>15</v>
      </c>
      <c r="M579" s="578" t="s">
        <v>1285</v>
      </c>
      <c r="N579" s="579" t="s">
        <v>15</v>
      </c>
      <c r="O579" s="578" t="s">
        <v>39</v>
      </c>
      <c r="P579" s="557" t="s">
        <v>15</v>
      </c>
      <c r="Q579" s="557" t="s">
        <v>15</v>
      </c>
      <c r="R579" s="581">
        <f>IFERROR(VLOOKUP(CONCATENATE(D579,"'",C579),'Monthly Forex'!A:D,4,0),"-")</f>
        <v>51.295000000000002</v>
      </c>
      <c r="S579" s="564" t="s">
        <v>15</v>
      </c>
      <c r="T579" s="582">
        <v>1180</v>
      </c>
      <c r="U579" s="583" t="s">
        <v>47</v>
      </c>
      <c r="V579" s="589" t="s">
        <v>49</v>
      </c>
      <c r="W579" s="592" t="s">
        <v>15</v>
      </c>
      <c r="X579" s="569" t="s">
        <v>4599</v>
      </c>
      <c r="Y579" s="570" t="s">
        <v>15</v>
      </c>
      <c r="Z579" s="571" t="s">
        <v>15</v>
      </c>
      <c r="AA579" s="557" t="s">
        <v>1856</v>
      </c>
      <c r="AB579" s="139">
        <f t="shared" si="141"/>
        <v>43174</v>
      </c>
      <c r="AC579" s="134">
        <f t="shared" si="125"/>
        <v>43160</v>
      </c>
      <c r="AD579" s="135" t="str">
        <f t="shared" si="126"/>
        <v>-</v>
      </c>
      <c r="AE579" s="136" t="str">
        <f t="shared" si="127"/>
        <v>-</v>
      </c>
      <c r="AF579" s="137" t="s">
        <v>4551</v>
      </c>
      <c r="AG579" s="140" t="str">
        <f t="shared" si="130"/>
        <v>-</v>
      </c>
      <c r="AH579" s="141" t="str">
        <f t="shared" si="131"/>
        <v>-</v>
      </c>
      <c r="AI579" s="211" t="s">
        <v>15</v>
      </c>
      <c r="AJ579" s="443" t="s">
        <v>4592</v>
      </c>
      <c r="AK579" s="478" t="str">
        <f t="shared" si="132"/>
        <v>-</v>
      </c>
      <c r="AL579" s="516" t="str">
        <f t="shared" si="133"/>
        <v>-</v>
      </c>
      <c r="AM579" s="432" t="str">
        <f>_xlfn.IFNA(VLOOKUP(O579,Dropdown!$B:$G,6,0),"-")</f>
        <v>PEZA</v>
      </c>
      <c r="AN579" s="433">
        <f>_xlfn.IFNA(VLOOKUP(O579,Dropdown!$B:$H,7,0),"-")</f>
        <v>0.12</v>
      </c>
      <c r="AO579" s="434" t="str">
        <f t="shared" si="134"/>
        <v>USD</v>
      </c>
      <c r="AP579" s="435">
        <f t="shared" si="135"/>
        <v>1180</v>
      </c>
      <c r="AQ579" s="436">
        <f t="shared" si="136"/>
        <v>1321.6000000000001</v>
      </c>
      <c r="AR579" s="247"/>
      <c r="AS579" s="465" t="s">
        <v>15</v>
      </c>
      <c r="AT579" s="247"/>
      <c r="AU579" s="454" t="str">
        <f t="shared" si="128"/>
        <v>-</v>
      </c>
    </row>
    <row r="580" spans="1:47" s="30" customFormat="1">
      <c r="A580" s="556">
        <v>577</v>
      </c>
      <c r="B580" s="557" t="s">
        <v>1224</v>
      </c>
      <c r="C580" s="558" t="str">
        <f t="shared" ref="C580:C643" si="142">TEXT(E580,"yyyy")</f>
        <v>2018</v>
      </c>
      <c r="D580" s="558" t="str">
        <f t="shared" si="137"/>
        <v>Feb</v>
      </c>
      <c r="E580" s="586">
        <v>43144</v>
      </c>
      <c r="F580" s="557">
        <v>105364</v>
      </c>
      <c r="G580" s="557">
        <v>38703</v>
      </c>
      <c r="H580" s="557">
        <v>79090</v>
      </c>
      <c r="I580" s="557" t="s">
        <v>1197</v>
      </c>
      <c r="J580" s="557">
        <v>3000003794</v>
      </c>
      <c r="K580" s="578" t="str">
        <f t="shared" si="129"/>
        <v>7.0 X P10 2L LOWER DIE</v>
      </c>
      <c r="L580" s="578" t="s">
        <v>15</v>
      </c>
      <c r="M580" s="578" t="s">
        <v>1286</v>
      </c>
      <c r="N580" s="579" t="s">
        <v>15</v>
      </c>
      <c r="O580" s="578" t="s">
        <v>39</v>
      </c>
      <c r="P580" s="557" t="s">
        <v>15</v>
      </c>
      <c r="Q580" s="557" t="s">
        <v>15</v>
      </c>
      <c r="R580" s="581">
        <f>IFERROR(VLOOKUP(CONCATENATE(D580,"'",C580),'Monthly Forex'!A:D,4,0),"-")</f>
        <v>51.295000000000002</v>
      </c>
      <c r="S580" s="564" t="s">
        <v>15</v>
      </c>
      <c r="T580" s="582">
        <v>790</v>
      </c>
      <c r="U580" s="583" t="s">
        <v>47</v>
      </c>
      <c r="V580" s="589" t="s">
        <v>49</v>
      </c>
      <c r="W580" s="592" t="s">
        <v>15</v>
      </c>
      <c r="X580" s="569" t="s">
        <v>4599</v>
      </c>
      <c r="Y580" s="570" t="s">
        <v>15</v>
      </c>
      <c r="Z580" s="571" t="s">
        <v>15</v>
      </c>
      <c r="AA580" s="557" t="s">
        <v>1856</v>
      </c>
      <c r="AB580" s="139">
        <f t="shared" si="141"/>
        <v>43174</v>
      </c>
      <c r="AC580" s="134">
        <f t="shared" ref="AC580:AC643" si="143">IFERROR(IF(AB580="-","-",(AB580-DAY(AB580)+1)),"")</f>
        <v>43160</v>
      </c>
      <c r="AD580" s="135" t="str">
        <f t="shared" ref="AD580:AD643" si="144">IFERROR(IF(AF580="O","-",AB580+60),"-")</f>
        <v>-</v>
      </c>
      <c r="AE580" s="136" t="str">
        <f t="shared" ref="AE580:AE643" si="145">IFERROR(IF(AD580="-","-",(AD580-DAY(AD580)+1)),"")</f>
        <v>-</v>
      </c>
      <c r="AF580" s="137" t="s">
        <v>4551</v>
      </c>
      <c r="AG580" s="140" t="str">
        <f t="shared" si="130"/>
        <v>-</v>
      </c>
      <c r="AH580" s="141" t="str">
        <f t="shared" si="131"/>
        <v>-</v>
      </c>
      <c r="AI580" s="211" t="s">
        <v>15</v>
      </c>
      <c r="AJ580" s="443" t="s">
        <v>4592</v>
      </c>
      <c r="AK580" s="478" t="str">
        <f t="shared" si="132"/>
        <v>-</v>
      </c>
      <c r="AL580" s="516" t="str">
        <f t="shared" si="133"/>
        <v>-</v>
      </c>
      <c r="AM580" s="432" t="str">
        <f>_xlfn.IFNA(VLOOKUP(O580,Dropdown!$B:$G,6,0),"-")</f>
        <v>PEZA</v>
      </c>
      <c r="AN580" s="433">
        <f>_xlfn.IFNA(VLOOKUP(O580,Dropdown!$B:$H,7,0),"-")</f>
        <v>0.12</v>
      </c>
      <c r="AO580" s="434" t="str">
        <f t="shared" si="134"/>
        <v>USD</v>
      </c>
      <c r="AP580" s="435">
        <f t="shared" si="135"/>
        <v>790</v>
      </c>
      <c r="AQ580" s="436">
        <f t="shared" si="136"/>
        <v>884.80000000000007</v>
      </c>
      <c r="AR580" s="247"/>
      <c r="AS580" s="465" t="s">
        <v>15</v>
      </c>
      <c r="AT580" s="247"/>
      <c r="AU580" s="454" t="str">
        <f t="shared" ref="AU580:AU643" si="146">IFERROR(IF(AJ580="Collected",AI580-E580," "),"-")</f>
        <v>-</v>
      </c>
    </row>
    <row r="581" spans="1:47" s="30" customFormat="1">
      <c r="A581" s="556">
        <v>578</v>
      </c>
      <c r="B581" s="557" t="s">
        <v>1226</v>
      </c>
      <c r="C581" s="558" t="str">
        <f t="shared" si="142"/>
        <v>2018</v>
      </c>
      <c r="D581" s="558" t="str">
        <f t="shared" si="137"/>
        <v>Feb</v>
      </c>
      <c r="E581" s="586">
        <v>43146</v>
      </c>
      <c r="F581" s="557">
        <v>105366</v>
      </c>
      <c r="G581" s="557">
        <v>38705</v>
      </c>
      <c r="H581" s="557">
        <v>79112</v>
      </c>
      <c r="I581" s="557" t="s">
        <v>1099</v>
      </c>
      <c r="J581" s="557">
        <v>14889</v>
      </c>
      <c r="K581" s="578" t="str">
        <f t="shared" ref="K581:K644" si="147">IF(L581="-",M581,CONCATENATE(L581," | ",M581))</f>
        <v>#1023 MARKING PUNCH-1</v>
      </c>
      <c r="L581" s="578" t="s">
        <v>15</v>
      </c>
      <c r="M581" s="578" t="s">
        <v>1288</v>
      </c>
      <c r="N581" s="579" t="s">
        <v>15</v>
      </c>
      <c r="O581" s="578" t="s">
        <v>31</v>
      </c>
      <c r="P581" s="557" t="s">
        <v>15</v>
      </c>
      <c r="Q581" s="557" t="s">
        <v>15</v>
      </c>
      <c r="R581" s="581">
        <f>IFERROR(VLOOKUP(CONCATENATE(D581,"'",C581),'Monthly Forex'!A:D,4,0),"-")</f>
        <v>51.295000000000002</v>
      </c>
      <c r="S581" s="587">
        <v>19125</v>
      </c>
      <c r="T581" s="582">
        <f t="shared" ref="T581:T592" si="148">S581/R581</f>
        <v>372.84335705234429</v>
      </c>
      <c r="U581" s="583" t="s">
        <v>47</v>
      </c>
      <c r="V581" s="589" t="s">
        <v>49</v>
      </c>
      <c r="W581" s="592" t="s">
        <v>15</v>
      </c>
      <c r="X581" s="569" t="s">
        <v>15</v>
      </c>
      <c r="Y581" s="570" t="s">
        <v>15</v>
      </c>
      <c r="Z581" s="571" t="s">
        <v>15</v>
      </c>
      <c r="AA581" s="557" t="s">
        <v>1856</v>
      </c>
      <c r="AB581" s="139">
        <f t="shared" si="141"/>
        <v>43176</v>
      </c>
      <c r="AC581" s="134">
        <f t="shared" si="143"/>
        <v>43160</v>
      </c>
      <c r="AD581" s="135" t="str">
        <f t="shared" si="144"/>
        <v>-</v>
      </c>
      <c r="AE581" s="136" t="str">
        <f t="shared" si="145"/>
        <v>-</v>
      </c>
      <c r="AF581" s="137" t="s">
        <v>4551</v>
      </c>
      <c r="AG581" s="140" t="str">
        <f t="shared" ref="AG581:AG644" si="149">IF(F581=F580,"-","1")</f>
        <v>1</v>
      </c>
      <c r="AH581" s="141" t="str">
        <f t="shared" ref="AH581:AH644" si="150">IFERROR(IF(AF581="-","-",IF(AF581="O","-",$AK$1-E581)),"-")</f>
        <v>-</v>
      </c>
      <c r="AI581" s="211" t="s">
        <v>15</v>
      </c>
      <c r="AJ581" s="443" t="s">
        <v>4592</v>
      </c>
      <c r="AK581" s="478" t="str">
        <f t="shared" ref="AK581:AK644" si="151">IFERROR(IF(AF581="O",$AB581-$AI581,""),"-")</f>
        <v>-</v>
      </c>
      <c r="AL581" s="516" t="str">
        <f t="shared" ref="AL581:AL644" si="152">IFERROR(AI581-DAY(AI581)+1,"-")</f>
        <v>-</v>
      </c>
      <c r="AM581" s="432" t="str">
        <f>_xlfn.IFNA(VLOOKUP(O581,Dropdown!$B:$G,6,0),"-")</f>
        <v>PEZA</v>
      </c>
      <c r="AN581" s="433">
        <f>_xlfn.IFNA(VLOOKUP(O581,Dropdown!$B:$H,7,0),"-")</f>
        <v>0.12</v>
      </c>
      <c r="AO581" s="434" t="str">
        <f t="shared" ref="AO581:AO644" si="153">_xlfn.IFNA(IF(S581="-","USD","PHP"),"-")</f>
        <v>PHP</v>
      </c>
      <c r="AP581" s="435">
        <f t="shared" ref="AP581:AP644" si="154">IF(AO581="USD",T581,S581)</f>
        <v>19125</v>
      </c>
      <c r="AQ581" s="436">
        <f t="shared" ref="AQ581:AQ644" si="155">IFERROR(IF(AN581="-",AP581,AP581*1.12),"-")</f>
        <v>21420.000000000004</v>
      </c>
      <c r="AR581" s="247"/>
      <c r="AS581" s="465" t="s">
        <v>15</v>
      </c>
      <c r="AT581" s="247"/>
      <c r="AU581" s="454" t="str">
        <f t="shared" si="146"/>
        <v>-</v>
      </c>
    </row>
    <row r="582" spans="1:47" s="30" customFormat="1">
      <c r="A582" s="556">
        <v>579</v>
      </c>
      <c r="B582" s="557" t="s">
        <v>1227</v>
      </c>
      <c r="C582" s="558" t="str">
        <f t="shared" si="142"/>
        <v>2018</v>
      </c>
      <c r="D582" s="558" t="str">
        <f t="shared" si="137"/>
        <v>Feb</v>
      </c>
      <c r="E582" s="586">
        <v>43146</v>
      </c>
      <c r="F582" s="557">
        <v>105366</v>
      </c>
      <c r="G582" s="557">
        <v>38705</v>
      </c>
      <c r="H582" s="557">
        <v>79112</v>
      </c>
      <c r="I582" s="557" t="s">
        <v>1099</v>
      </c>
      <c r="J582" s="557">
        <v>14889</v>
      </c>
      <c r="K582" s="578" t="str">
        <f t="shared" si="147"/>
        <v>#1023 MARKING PUNCH-2</v>
      </c>
      <c r="L582" s="578" t="s">
        <v>15</v>
      </c>
      <c r="M582" s="578" t="s">
        <v>1289</v>
      </c>
      <c r="N582" s="579" t="s">
        <v>15</v>
      </c>
      <c r="O582" s="578" t="s">
        <v>31</v>
      </c>
      <c r="P582" s="557" t="s">
        <v>15</v>
      </c>
      <c r="Q582" s="557" t="s">
        <v>15</v>
      </c>
      <c r="R582" s="581">
        <f>IFERROR(VLOOKUP(CONCATENATE(D582,"'",C582),'Monthly Forex'!A:D,4,0),"-")</f>
        <v>51.295000000000002</v>
      </c>
      <c r="S582" s="587">
        <v>19125</v>
      </c>
      <c r="T582" s="582">
        <f t="shared" si="148"/>
        <v>372.84335705234429</v>
      </c>
      <c r="U582" s="583" t="s">
        <v>47</v>
      </c>
      <c r="V582" s="589" t="s">
        <v>49</v>
      </c>
      <c r="W582" s="592" t="s">
        <v>15</v>
      </c>
      <c r="X582" s="569" t="s">
        <v>15</v>
      </c>
      <c r="Y582" s="570" t="s">
        <v>15</v>
      </c>
      <c r="Z582" s="571" t="s">
        <v>15</v>
      </c>
      <c r="AA582" s="557" t="s">
        <v>1856</v>
      </c>
      <c r="AB582" s="139">
        <f t="shared" si="141"/>
        <v>43176</v>
      </c>
      <c r="AC582" s="134">
        <f t="shared" si="143"/>
        <v>43160</v>
      </c>
      <c r="AD582" s="135" t="str">
        <f t="shared" si="144"/>
        <v>-</v>
      </c>
      <c r="AE582" s="136" t="str">
        <f t="shared" si="145"/>
        <v>-</v>
      </c>
      <c r="AF582" s="137" t="s">
        <v>4551</v>
      </c>
      <c r="AG582" s="140" t="str">
        <f t="shared" si="149"/>
        <v>-</v>
      </c>
      <c r="AH582" s="141" t="str">
        <f t="shared" si="150"/>
        <v>-</v>
      </c>
      <c r="AI582" s="211" t="s">
        <v>15</v>
      </c>
      <c r="AJ582" s="443" t="s">
        <v>4592</v>
      </c>
      <c r="AK582" s="478" t="str">
        <f t="shared" si="151"/>
        <v>-</v>
      </c>
      <c r="AL582" s="516" t="str">
        <f t="shared" si="152"/>
        <v>-</v>
      </c>
      <c r="AM582" s="432" t="str">
        <f>_xlfn.IFNA(VLOOKUP(O582,Dropdown!$B:$G,6,0),"-")</f>
        <v>PEZA</v>
      </c>
      <c r="AN582" s="433">
        <f>_xlfn.IFNA(VLOOKUP(O582,Dropdown!$B:$H,7,0),"-")</f>
        <v>0.12</v>
      </c>
      <c r="AO582" s="434" t="str">
        <f t="shared" si="153"/>
        <v>PHP</v>
      </c>
      <c r="AP582" s="435">
        <f t="shared" si="154"/>
        <v>19125</v>
      </c>
      <c r="AQ582" s="436">
        <f t="shared" si="155"/>
        <v>21420.000000000004</v>
      </c>
      <c r="AR582" s="247"/>
      <c r="AS582" s="465" t="s">
        <v>15</v>
      </c>
      <c r="AT582" s="247"/>
      <c r="AU582" s="454" t="str">
        <f t="shared" si="146"/>
        <v>-</v>
      </c>
    </row>
    <row r="583" spans="1:47" s="30" customFormat="1">
      <c r="A583" s="556">
        <v>580</v>
      </c>
      <c r="B583" s="557" t="s">
        <v>1228</v>
      </c>
      <c r="C583" s="558" t="str">
        <f t="shared" si="142"/>
        <v>2018</v>
      </c>
      <c r="D583" s="558" t="str">
        <f t="shared" si="137"/>
        <v>Feb</v>
      </c>
      <c r="E583" s="586">
        <v>43146</v>
      </c>
      <c r="F583" s="557">
        <v>105366</v>
      </c>
      <c r="G583" s="557">
        <v>38705</v>
      </c>
      <c r="H583" s="557">
        <v>79112</v>
      </c>
      <c r="I583" s="557" t="s">
        <v>1099</v>
      </c>
      <c r="J583" s="557">
        <v>14889</v>
      </c>
      <c r="K583" s="578" t="str">
        <f t="shared" si="147"/>
        <v>#1023 MARKING PUNCH-3</v>
      </c>
      <c r="L583" s="578" t="s">
        <v>15</v>
      </c>
      <c r="M583" s="578" t="s">
        <v>1290</v>
      </c>
      <c r="N583" s="579" t="s">
        <v>15</v>
      </c>
      <c r="O583" s="578" t="s">
        <v>31</v>
      </c>
      <c r="P583" s="557" t="s">
        <v>15</v>
      </c>
      <c r="Q583" s="557" t="s">
        <v>15</v>
      </c>
      <c r="R583" s="581">
        <f>IFERROR(VLOOKUP(CONCATENATE(D583,"'",C583),'Monthly Forex'!A:D,4,0),"-")</f>
        <v>51.295000000000002</v>
      </c>
      <c r="S583" s="587">
        <v>19125</v>
      </c>
      <c r="T583" s="582">
        <f t="shared" si="148"/>
        <v>372.84335705234429</v>
      </c>
      <c r="U583" s="583" t="s">
        <v>47</v>
      </c>
      <c r="V583" s="589" t="s">
        <v>49</v>
      </c>
      <c r="W583" s="592" t="s">
        <v>15</v>
      </c>
      <c r="X583" s="569" t="s">
        <v>15</v>
      </c>
      <c r="Y583" s="570" t="s">
        <v>15</v>
      </c>
      <c r="Z583" s="571" t="s">
        <v>15</v>
      </c>
      <c r="AA583" s="557" t="s">
        <v>1856</v>
      </c>
      <c r="AB583" s="139">
        <f t="shared" si="141"/>
        <v>43176</v>
      </c>
      <c r="AC583" s="134">
        <f t="shared" si="143"/>
        <v>43160</v>
      </c>
      <c r="AD583" s="135" t="str">
        <f t="shared" si="144"/>
        <v>-</v>
      </c>
      <c r="AE583" s="136" t="str">
        <f t="shared" si="145"/>
        <v>-</v>
      </c>
      <c r="AF583" s="137" t="s">
        <v>4551</v>
      </c>
      <c r="AG583" s="140" t="str">
        <f t="shared" si="149"/>
        <v>-</v>
      </c>
      <c r="AH583" s="141" t="str">
        <f t="shared" si="150"/>
        <v>-</v>
      </c>
      <c r="AI583" s="211" t="s">
        <v>15</v>
      </c>
      <c r="AJ583" s="443" t="s">
        <v>4592</v>
      </c>
      <c r="AK583" s="478" t="str">
        <f t="shared" si="151"/>
        <v>-</v>
      </c>
      <c r="AL583" s="516" t="str">
        <f t="shared" si="152"/>
        <v>-</v>
      </c>
      <c r="AM583" s="432" t="str">
        <f>_xlfn.IFNA(VLOOKUP(O583,Dropdown!$B:$G,6,0),"-")</f>
        <v>PEZA</v>
      </c>
      <c r="AN583" s="433">
        <f>_xlfn.IFNA(VLOOKUP(O583,Dropdown!$B:$H,7,0),"-")</f>
        <v>0.12</v>
      </c>
      <c r="AO583" s="434" t="str">
        <f t="shared" si="153"/>
        <v>PHP</v>
      </c>
      <c r="AP583" s="435">
        <f t="shared" si="154"/>
        <v>19125</v>
      </c>
      <c r="AQ583" s="436">
        <f t="shared" si="155"/>
        <v>21420.000000000004</v>
      </c>
      <c r="AR583" s="247"/>
      <c r="AS583" s="465" t="s">
        <v>15</v>
      </c>
      <c r="AT583" s="247"/>
      <c r="AU583" s="454" t="str">
        <f t="shared" si="146"/>
        <v>-</v>
      </c>
    </row>
    <row r="584" spans="1:47" s="30" customFormat="1">
      <c r="A584" s="556">
        <v>581</v>
      </c>
      <c r="B584" s="557" t="s">
        <v>1229</v>
      </c>
      <c r="C584" s="558" t="str">
        <f t="shared" si="142"/>
        <v>2018</v>
      </c>
      <c r="D584" s="558" t="str">
        <f t="shared" si="137"/>
        <v>Feb</v>
      </c>
      <c r="E584" s="586">
        <v>43146</v>
      </c>
      <c r="F584" s="557">
        <v>105366</v>
      </c>
      <c r="G584" s="557">
        <v>38705</v>
      </c>
      <c r="H584" s="557">
        <v>79112</v>
      </c>
      <c r="I584" s="557" t="s">
        <v>1099</v>
      </c>
      <c r="J584" s="557">
        <v>14889</v>
      </c>
      <c r="K584" s="578" t="str">
        <f t="shared" si="147"/>
        <v>#1023 MARKING PUNCH-4</v>
      </c>
      <c r="L584" s="578" t="s">
        <v>15</v>
      </c>
      <c r="M584" s="578" t="s">
        <v>1291</v>
      </c>
      <c r="N584" s="579" t="s">
        <v>15</v>
      </c>
      <c r="O584" s="578" t="s">
        <v>31</v>
      </c>
      <c r="P584" s="557" t="s">
        <v>15</v>
      </c>
      <c r="Q584" s="557" t="s">
        <v>15</v>
      </c>
      <c r="R584" s="581">
        <f>IFERROR(VLOOKUP(CONCATENATE(D584,"'",C584),'Monthly Forex'!A:D,4,0),"-")</f>
        <v>51.295000000000002</v>
      </c>
      <c r="S584" s="587">
        <v>19125</v>
      </c>
      <c r="T584" s="582">
        <f t="shared" si="148"/>
        <v>372.84335705234429</v>
      </c>
      <c r="U584" s="583" t="s">
        <v>47</v>
      </c>
      <c r="V584" s="589" t="s">
        <v>49</v>
      </c>
      <c r="W584" s="592" t="s">
        <v>15</v>
      </c>
      <c r="X584" s="569" t="s">
        <v>15</v>
      </c>
      <c r="Y584" s="570" t="s">
        <v>15</v>
      </c>
      <c r="Z584" s="571" t="s">
        <v>15</v>
      </c>
      <c r="AA584" s="557" t="s">
        <v>1856</v>
      </c>
      <c r="AB584" s="139">
        <f t="shared" si="141"/>
        <v>43176</v>
      </c>
      <c r="AC584" s="134">
        <f t="shared" si="143"/>
        <v>43160</v>
      </c>
      <c r="AD584" s="135" t="str">
        <f t="shared" si="144"/>
        <v>-</v>
      </c>
      <c r="AE584" s="136" t="str">
        <f t="shared" si="145"/>
        <v>-</v>
      </c>
      <c r="AF584" s="137" t="s">
        <v>4551</v>
      </c>
      <c r="AG584" s="140" t="str">
        <f t="shared" si="149"/>
        <v>-</v>
      </c>
      <c r="AH584" s="141" t="str">
        <f t="shared" si="150"/>
        <v>-</v>
      </c>
      <c r="AI584" s="211" t="s">
        <v>15</v>
      </c>
      <c r="AJ584" s="443" t="s">
        <v>4592</v>
      </c>
      <c r="AK584" s="478" t="str">
        <f t="shared" si="151"/>
        <v>-</v>
      </c>
      <c r="AL584" s="516" t="str">
        <f t="shared" si="152"/>
        <v>-</v>
      </c>
      <c r="AM584" s="432" t="str">
        <f>_xlfn.IFNA(VLOOKUP(O584,Dropdown!$B:$G,6,0),"-")</f>
        <v>PEZA</v>
      </c>
      <c r="AN584" s="433">
        <f>_xlfn.IFNA(VLOOKUP(O584,Dropdown!$B:$H,7,0),"-")</f>
        <v>0.12</v>
      </c>
      <c r="AO584" s="434" t="str">
        <f t="shared" si="153"/>
        <v>PHP</v>
      </c>
      <c r="AP584" s="435">
        <f t="shared" si="154"/>
        <v>19125</v>
      </c>
      <c r="AQ584" s="436">
        <f t="shared" si="155"/>
        <v>21420.000000000004</v>
      </c>
      <c r="AR584" s="247"/>
      <c r="AS584" s="465" t="s">
        <v>15</v>
      </c>
      <c r="AT584" s="247"/>
      <c r="AU584" s="454" t="str">
        <f t="shared" si="146"/>
        <v>-</v>
      </c>
    </row>
    <row r="585" spans="1:47" s="30" customFormat="1">
      <c r="A585" s="556">
        <v>582</v>
      </c>
      <c r="B585" s="557" t="s">
        <v>1230</v>
      </c>
      <c r="C585" s="558" t="str">
        <f t="shared" si="142"/>
        <v>2018</v>
      </c>
      <c r="D585" s="558" t="str">
        <f t="shared" si="137"/>
        <v>Feb</v>
      </c>
      <c r="E585" s="586">
        <v>43146</v>
      </c>
      <c r="F585" s="557">
        <v>105367</v>
      </c>
      <c r="G585" s="557">
        <v>38706</v>
      </c>
      <c r="H585" s="557">
        <v>79174</v>
      </c>
      <c r="I585" s="557" t="s">
        <v>1270</v>
      </c>
      <c r="J585" s="557">
        <v>15262</v>
      </c>
      <c r="K585" s="578" t="str">
        <f t="shared" si="147"/>
        <v>91014 BUTTON DIE</v>
      </c>
      <c r="L585" s="578" t="s">
        <v>15</v>
      </c>
      <c r="M585" s="578" t="s">
        <v>1292</v>
      </c>
      <c r="N585" s="579" t="s">
        <v>15</v>
      </c>
      <c r="O585" s="578" t="s">
        <v>31</v>
      </c>
      <c r="P585" s="557" t="s">
        <v>15</v>
      </c>
      <c r="Q585" s="557" t="s">
        <v>15</v>
      </c>
      <c r="R585" s="581">
        <f>IFERROR(VLOOKUP(CONCATENATE(D585,"'",C585),'Monthly Forex'!A:D,4,0),"-")</f>
        <v>51.295000000000002</v>
      </c>
      <c r="S585" s="587">
        <v>16000</v>
      </c>
      <c r="T585" s="582">
        <f t="shared" si="148"/>
        <v>311.92123988692856</v>
      </c>
      <c r="U585" s="583" t="s">
        <v>47</v>
      </c>
      <c r="V585" s="589" t="s">
        <v>49</v>
      </c>
      <c r="W585" s="592" t="s">
        <v>15</v>
      </c>
      <c r="X585" s="569" t="s">
        <v>15</v>
      </c>
      <c r="Y585" s="570" t="s">
        <v>15</v>
      </c>
      <c r="Z585" s="571" t="s">
        <v>15</v>
      </c>
      <c r="AA585" s="557" t="s">
        <v>1856</v>
      </c>
      <c r="AB585" s="139">
        <f t="shared" si="141"/>
        <v>43176</v>
      </c>
      <c r="AC585" s="134">
        <f t="shared" si="143"/>
        <v>43160</v>
      </c>
      <c r="AD585" s="135" t="str">
        <f t="shared" si="144"/>
        <v>-</v>
      </c>
      <c r="AE585" s="136" t="str">
        <f t="shared" si="145"/>
        <v>-</v>
      </c>
      <c r="AF585" s="137" t="s">
        <v>4551</v>
      </c>
      <c r="AG585" s="140" t="str">
        <f t="shared" si="149"/>
        <v>1</v>
      </c>
      <c r="AH585" s="141" t="str">
        <f t="shared" si="150"/>
        <v>-</v>
      </c>
      <c r="AI585" s="211" t="s">
        <v>15</v>
      </c>
      <c r="AJ585" s="443" t="s">
        <v>4592</v>
      </c>
      <c r="AK585" s="478" t="str">
        <f t="shared" si="151"/>
        <v>-</v>
      </c>
      <c r="AL585" s="516" t="str">
        <f t="shared" si="152"/>
        <v>-</v>
      </c>
      <c r="AM585" s="432" t="str">
        <f>_xlfn.IFNA(VLOOKUP(O585,Dropdown!$B:$G,6,0),"-")</f>
        <v>PEZA</v>
      </c>
      <c r="AN585" s="433">
        <f>_xlfn.IFNA(VLOOKUP(O585,Dropdown!$B:$H,7,0),"-")</f>
        <v>0.12</v>
      </c>
      <c r="AO585" s="434" t="str">
        <f t="shared" si="153"/>
        <v>PHP</v>
      </c>
      <c r="AP585" s="435">
        <f t="shared" si="154"/>
        <v>16000</v>
      </c>
      <c r="AQ585" s="436">
        <f t="shared" si="155"/>
        <v>17920</v>
      </c>
      <c r="AR585" s="247"/>
      <c r="AS585" s="465" t="s">
        <v>15</v>
      </c>
      <c r="AT585" s="247"/>
      <c r="AU585" s="454" t="str">
        <f t="shared" si="146"/>
        <v>-</v>
      </c>
    </row>
    <row r="586" spans="1:47" s="30" customFormat="1">
      <c r="A586" s="556">
        <v>583</v>
      </c>
      <c r="B586" s="557" t="s">
        <v>1231</v>
      </c>
      <c r="C586" s="558" t="str">
        <f t="shared" si="142"/>
        <v>2018</v>
      </c>
      <c r="D586" s="558" t="str">
        <f t="shared" si="137"/>
        <v>Feb</v>
      </c>
      <c r="E586" s="586">
        <v>43146</v>
      </c>
      <c r="F586" s="557">
        <v>105368</v>
      </c>
      <c r="G586" s="557">
        <v>38707</v>
      </c>
      <c r="H586" s="557">
        <v>79176</v>
      </c>
      <c r="I586" s="557" t="s">
        <v>1271</v>
      </c>
      <c r="J586" s="557">
        <v>15270</v>
      </c>
      <c r="K586" s="578" t="str">
        <f t="shared" si="147"/>
        <v xml:space="preserve">#5510 3D PROFILE </v>
      </c>
      <c r="L586" s="578" t="s">
        <v>15</v>
      </c>
      <c r="M586" s="578" t="s">
        <v>1293</v>
      </c>
      <c r="N586" s="579" t="s">
        <v>15</v>
      </c>
      <c r="O586" s="578" t="s">
        <v>31</v>
      </c>
      <c r="P586" s="557" t="s">
        <v>15</v>
      </c>
      <c r="Q586" s="557" t="s">
        <v>15</v>
      </c>
      <c r="R586" s="581">
        <f>IFERROR(VLOOKUP(CONCATENATE(D586,"'",C586),'Monthly Forex'!A:D,4,0),"-")</f>
        <v>51.295000000000002</v>
      </c>
      <c r="S586" s="587">
        <v>47000</v>
      </c>
      <c r="T586" s="582">
        <f t="shared" si="148"/>
        <v>916.26864216785259</v>
      </c>
      <c r="U586" s="583" t="s">
        <v>47</v>
      </c>
      <c r="V586" s="589" t="s">
        <v>49</v>
      </c>
      <c r="W586" s="592" t="s">
        <v>15</v>
      </c>
      <c r="X586" s="569" t="s">
        <v>15</v>
      </c>
      <c r="Y586" s="570" t="s">
        <v>15</v>
      </c>
      <c r="Z586" s="571" t="s">
        <v>15</v>
      </c>
      <c r="AA586" s="557" t="s">
        <v>1856</v>
      </c>
      <c r="AB586" s="139">
        <f t="shared" si="141"/>
        <v>43176</v>
      </c>
      <c r="AC586" s="134">
        <f t="shared" si="143"/>
        <v>43160</v>
      </c>
      <c r="AD586" s="135" t="str">
        <f t="shared" si="144"/>
        <v>-</v>
      </c>
      <c r="AE586" s="136" t="str">
        <f t="shared" si="145"/>
        <v>-</v>
      </c>
      <c r="AF586" s="137" t="s">
        <v>4551</v>
      </c>
      <c r="AG586" s="140" t="str">
        <f t="shared" si="149"/>
        <v>1</v>
      </c>
      <c r="AH586" s="141" t="str">
        <f t="shared" si="150"/>
        <v>-</v>
      </c>
      <c r="AI586" s="211" t="s">
        <v>15</v>
      </c>
      <c r="AJ586" s="443" t="s">
        <v>4592</v>
      </c>
      <c r="AK586" s="478" t="str">
        <f t="shared" si="151"/>
        <v>-</v>
      </c>
      <c r="AL586" s="516" t="str">
        <f t="shared" si="152"/>
        <v>-</v>
      </c>
      <c r="AM586" s="432" t="str">
        <f>_xlfn.IFNA(VLOOKUP(O586,Dropdown!$B:$G,6,0),"-")</f>
        <v>PEZA</v>
      </c>
      <c r="AN586" s="433">
        <f>_xlfn.IFNA(VLOOKUP(O586,Dropdown!$B:$H,7,0),"-")</f>
        <v>0.12</v>
      </c>
      <c r="AO586" s="434" t="str">
        <f t="shared" si="153"/>
        <v>PHP</v>
      </c>
      <c r="AP586" s="435">
        <f t="shared" si="154"/>
        <v>47000</v>
      </c>
      <c r="AQ586" s="436">
        <f t="shared" si="155"/>
        <v>52640.000000000007</v>
      </c>
      <c r="AR586" s="247"/>
      <c r="AS586" s="465" t="s">
        <v>15</v>
      </c>
      <c r="AT586" s="247"/>
      <c r="AU586" s="454" t="str">
        <f t="shared" si="146"/>
        <v>-</v>
      </c>
    </row>
    <row r="587" spans="1:47" s="30" customFormat="1">
      <c r="A587" s="556">
        <v>584</v>
      </c>
      <c r="B587" s="557" t="s">
        <v>1232</v>
      </c>
      <c r="C587" s="558" t="str">
        <f t="shared" si="142"/>
        <v>2018</v>
      </c>
      <c r="D587" s="558" t="str">
        <f t="shared" si="137"/>
        <v>Feb</v>
      </c>
      <c r="E587" s="586">
        <v>43146</v>
      </c>
      <c r="F587" s="557">
        <v>105368</v>
      </c>
      <c r="G587" s="557">
        <v>38707</v>
      </c>
      <c r="H587" s="557">
        <v>79176</v>
      </c>
      <c r="I587" s="557" t="s">
        <v>1271</v>
      </c>
      <c r="J587" s="557">
        <v>15270</v>
      </c>
      <c r="K587" s="578" t="str">
        <f t="shared" si="147"/>
        <v>#5520 PUNCH PLATE</v>
      </c>
      <c r="L587" s="578" t="s">
        <v>15</v>
      </c>
      <c r="M587" s="578" t="s">
        <v>1294</v>
      </c>
      <c r="N587" s="579" t="s">
        <v>15</v>
      </c>
      <c r="O587" s="578" t="s">
        <v>31</v>
      </c>
      <c r="P587" s="557" t="s">
        <v>15</v>
      </c>
      <c r="Q587" s="557" t="s">
        <v>15</v>
      </c>
      <c r="R587" s="581">
        <f>IFERROR(VLOOKUP(CONCATENATE(D587,"'",C587),'Monthly Forex'!A:D,4,0),"-")</f>
        <v>51.295000000000002</v>
      </c>
      <c r="S587" s="587">
        <v>9750</v>
      </c>
      <c r="T587" s="582">
        <f t="shared" si="148"/>
        <v>190.07700555609708</v>
      </c>
      <c r="U587" s="583" t="s">
        <v>47</v>
      </c>
      <c r="V587" s="589" t="s">
        <v>49</v>
      </c>
      <c r="W587" s="592" t="s">
        <v>15</v>
      </c>
      <c r="X587" s="569" t="s">
        <v>15</v>
      </c>
      <c r="Y587" s="570" t="s">
        <v>15</v>
      </c>
      <c r="Z587" s="571" t="s">
        <v>15</v>
      </c>
      <c r="AA587" s="557" t="s">
        <v>1856</v>
      </c>
      <c r="AB587" s="139">
        <f t="shared" si="141"/>
        <v>43176</v>
      </c>
      <c r="AC587" s="134">
        <f t="shared" si="143"/>
        <v>43160</v>
      </c>
      <c r="AD587" s="135" t="str">
        <f t="shared" si="144"/>
        <v>-</v>
      </c>
      <c r="AE587" s="136" t="str">
        <f t="shared" si="145"/>
        <v>-</v>
      </c>
      <c r="AF587" s="137" t="s">
        <v>4551</v>
      </c>
      <c r="AG587" s="140" t="str">
        <f t="shared" si="149"/>
        <v>-</v>
      </c>
      <c r="AH587" s="141" t="str">
        <f t="shared" si="150"/>
        <v>-</v>
      </c>
      <c r="AI587" s="211" t="s">
        <v>15</v>
      </c>
      <c r="AJ587" s="443" t="s">
        <v>4592</v>
      </c>
      <c r="AK587" s="478" t="str">
        <f t="shared" si="151"/>
        <v>-</v>
      </c>
      <c r="AL587" s="516" t="str">
        <f t="shared" si="152"/>
        <v>-</v>
      </c>
      <c r="AM587" s="432" t="str">
        <f>_xlfn.IFNA(VLOOKUP(O587,Dropdown!$B:$G,6,0),"-")</f>
        <v>PEZA</v>
      </c>
      <c r="AN587" s="433">
        <f>_xlfn.IFNA(VLOOKUP(O587,Dropdown!$B:$H,7,0),"-")</f>
        <v>0.12</v>
      </c>
      <c r="AO587" s="434" t="str">
        <f t="shared" si="153"/>
        <v>PHP</v>
      </c>
      <c r="AP587" s="435">
        <f t="shared" si="154"/>
        <v>9750</v>
      </c>
      <c r="AQ587" s="436">
        <f t="shared" si="155"/>
        <v>10920.000000000002</v>
      </c>
      <c r="AR587" s="247"/>
      <c r="AS587" s="465" t="s">
        <v>15</v>
      </c>
      <c r="AT587" s="247"/>
      <c r="AU587" s="454" t="str">
        <f t="shared" si="146"/>
        <v>-</v>
      </c>
    </row>
    <row r="588" spans="1:47" s="30" customFormat="1">
      <c r="A588" s="556">
        <v>585</v>
      </c>
      <c r="B588" s="557" t="s">
        <v>1233</v>
      </c>
      <c r="C588" s="558" t="str">
        <f t="shared" si="142"/>
        <v>2018</v>
      </c>
      <c r="D588" s="558" t="str">
        <f t="shared" si="137"/>
        <v>Feb</v>
      </c>
      <c r="E588" s="586">
        <v>43146</v>
      </c>
      <c r="F588" s="557">
        <v>105369</v>
      </c>
      <c r="G588" s="557">
        <v>38708</v>
      </c>
      <c r="H588" s="557">
        <v>79177</v>
      </c>
      <c r="I588" s="557" t="s">
        <v>1272</v>
      </c>
      <c r="J588" s="557">
        <v>15268</v>
      </c>
      <c r="K588" s="578" t="str">
        <f t="shared" si="147"/>
        <v>#1114 GUIDE PLATE 2</v>
      </c>
      <c r="L588" s="578" t="s">
        <v>15</v>
      </c>
      <c r="M588" s="578" t="s">
        <v>1295</v>
      </c>
      <c r="N588" s="579" t="s">
        <v>15</v>
      </c>
      <c r="O588" s="578" t="s">
        <v>31</v>
      </c>
      <c r="P588" s="557" t="s">
        <v>15</v>
      </c>
      <c r="Q588" s="557" t="s">
        <v>15</v>
      </c>
      <c r="R588" s="581">
        <f>IFERROR(VLOOKUP(CONCATENATE(D588,"'",C588),'Monthly Forex'!A:D,4,0),"-")</f>
        <v>51.295000000000002</v>
      </c>
      <c r="S588" s="587">
        <v>4500</v>
      </c>
      <c r="T588" s="582">
        <f t="shared" si="148"/>
        <v>87.727848718198658</v>
      </c>
      <c r="U588" s="583" t="s">
        <v>47</v>
      </c>
      <c r="V588" s="589" t="s">
        <v>49</v>
      </c>
      <c r="W588" s="592" t="s">
        <v>15</v>
      </c>
      <c r="X588" s="569" t="s">
        <v>15</v>
      </c>
      <c r="Y588" s="570" t="s">
        <v>15</v>
      </c>
      <c r="Z588" s="571" t="s">
        <v>15</v>
      </c>
      <c r="AA588" s="557" t="s">
        <v>1856</v>
      </c>
      <c r="AB588" s="139">
        <f t="shared" si="141"/>
        <v>43176</v>
      </c>
      <c r="AC588" s="134">
        <f t="shared" si="143"/>
        <v>43160</v>
      </c>
      <c r="AD588" s="135" t="str">
        <f t="shared" si="144"/>
        <v>-</v>
      </c>
      <c r="AE588" s="136" t="str">
        <f t="shared" si="145"/>
        <v>-</v>
      </c>
      <c r="AF588" s="137" t="s">
        <v>4551</v>
      </c>
      <c r="AG588" s="140" t="str">
        <f t="shared" si="149"/>
        <v>1</v>
      </c>
      <c r="AH588" s="141" t="str">
        <f t="shared" si="150"/>
        <v>-</v>
      </c>
      <c r="AI588" s="211" t="s">
        <v>15</v>
      </c>
      <c r="AJ588" s="443" t="s">
        <v>4592</v>
      </c>
      <c r="AK588" s="478" t="str">
        <f t="shared" si="151"/>
        <v>-</v>
      </c>
      <c r="AL588" s="516" t="str">
        <f t="shared" si="152"/>
        <v>-</v>
      </c>
      <c r="AM588" s="432" t="str">
        <f>_xlfn.IFNA(VLOOKUP(O588,Dropdown!$B:$G,6,0),"-")</f>
        <v>PEZA</v>
      </c>
      <c r="AN588" s="433">
        <f>_xlfn.IFNA(VLOOKUP(O588,Dropdown!$B:$H,7,0),"-")</f>
        <v>0.12</v>
      </c>
      <c r="AO588" s="434" t="str">
        <f t="shared" si="153"/>
        <v>PHP</v>
      </c>
      <c r="AP588" s="435">
        <f t="shared" si="154"/>
        <v>4500</v>
      </c>
      <c r="AQ588" s="436">
        <f t="shared" si="155"/>
        <v>5040.0000000000009</v>
      </c>
      <c r="AR588" s="247"/>
      <c r="AS588" s="465" t="s">
        <v>15</v>
      </c>
      <c r="AT588" s="247"/>
      <c r="AU588" s="454" t="str">
        <f t="shared" si="146"/>
        <v>-</v>
      </c>
    </row>
    <row r="589" spans="1:47" s="30" customFormat="1">
      <c r="A589" s="556">
        <v>586</v>
      </c>
      <c r="B589" s="557" t="s">
        <v>1234</v>
      </c>
      <c r="C589" s="558" t="str">
        <f t="shared" si="142"/>
        <v>2018</v>
      </c>
      <c r="D589" s="558" t="str">
        <f t="shared" ref="D589:D652" si="156">TEXT(E589,"mmm")</f>
        <v>Feb</v>
      </c>
      <c r="E589" s="586">
        <v>43146</v>
      </c>
      <c r="F589" s="557">
        <v>105369</v>
      </c>
      <c r="G589" s="557">
        <v>38708</v>
      </c>
      <c r="H589" s="557">
        <v>79177</v>
      </c>
      <c r="I589" s="557" t="s">
        <v>1273</v>
      </c>
      <c r="J589" s="557">
        <v>15268</v>
      </c>
      <c r="K589" s="578" t="str">
        <f t="shared" si="147"/>
        <v>#2208 PUNCH INSERT 2</v>
      </c>
      <c r="L589" s="578" t="s">
        <v>15</v>
      </c>
      <c r="M589" s="578" t="s">
        <v>1296</v>
      </c>
      <c r="N589" s="579" t="s">
        <v>15</v>
      </c>
      <c r="O589" s="578" t="s">
        <v>31</v>
      </c>
      <c r="P589" s="557" t="s">
        <v>15</v>
      </c>
      <c r="Q589" s="557" t="s">
        <v>15</v>
      </c>
      <c r="R589" s="581">
        <f>IFERROR(VLOOKUP(CONCATENATE(D589,"'",C589),'Monthly Forex'!A:D,4,0),"-")</f>
        <v>51.295000000000002</v>
      </c>
      <c r="S589" s="587">
        <v>36000</v>
      </c>
      <c r="T589" s="582">
        <f t="shared" si="148"/>
        <v>701.82278974558926</v>
      </c>
      <c r="U589" s="583" t="s">
        <v>47</v>
      </c>
      <c r="V589" s="589" t="s">
        <v>49</v>
      </c>
      <c r="W589" s="592" t="s">
        <v>15</v>
      </c>
      <c r="X589" s="569" t="s">
        <v>15</v>
      </c>
      <c r="Y589" s="570" t="s">
        <v>15</v>
      </c>
      <c r="Z589" s="571" t="s">
        <v>15</v>
      </c>
      <c r="AA589" s="557" t="s">
        <v>1856</v>
      </c>
      <c r="AB589" s="139">
        <f t="shared" si="141"/>
        <v>43176</v>
      </c>
      <c r="AC589" s="134">
        <f t="shared" si="143"/>
        <v>43160</v>
      </c>
      <c r="AD589" s="135" t="str">
        <f t="shared" si="144"/>
        <v>-</v>
      </c>
      <c r="AE589" s="136" t="str">
        <f t="shared" si="145"/>
        <v>-</v>
      </c>
      <c r="AF589" s="137" t="s">
        <v>4551</v>
      </c>
      <c r="AG589" s="140" t="str">
        <f t="shared" si="149"/>
        <v>-</v>
      </c>
      <c r="AH589" s="141" t="str">
        <f t="shared" si="150"/>
        <v>-</v>
      </c>
      <c r="AI589" s="211" t="s">
        <v>15</v>
      </c>
      <c r="AJ589" s="443" t="s">
        <v>4592</v>
      </c>
      <c r="AK589" s="478" t="str">
        <f t="shared" si="151"/>
        <v>-</v>
      </c>
      <c r="AL589" s="516" t="str">
        <f t="shared" si="152"/>
        <v>-</v>
      </c>
      <c r="AM589" s="432" t="str">
        <f>_xlfn.IFNA(VLOOKUP(O589,Dropdown!$B:$G,6,0),"-")</f>
        <v>PEZA</v>
      </c>
      <c r="AN589" s="433">
        <f>_xlfn.IFNA(VLOOKUP(O589,Dropdown!$B:$H,7,0),"-")</f>
        <v>0.12</v>
      </c>
      <c r="AO589" s="434" t="str">
        <f t="shared" si="153"/>
        <v>PHP</v>
      </c>
      <c r="AP589" s="435">
        <f t="shared" si="154"/>
        <v>36000</v>
      </c>
      <c r="AQ589" s="436">
        <f t="shared" si="155"/>
        <v>40320.000000000007</v>
      </c>
      <c r="AR589" s="247"/>
      <c r="AS589" s="465" t="s">
        <v>15</v>
      </c>
      <c r="AT589" s="247"/>
      <c r="AU589" s="454" t="str">
        <f t="shared" si="146"/>
        <v>-</v>
      </c>
    </row>
    <row r="590" spans="1:47" s="30" customFormat="1">
      <c r="A590" s="556">
        <v>587</v>
      </c>
      <c r="B590" s="557" t="s">
        <v>1235</v>
      </c>
      <c r="C590" s="558" t="str">
        <f t="shared" si="142"/>
        <v>2018</v>
      </c>
      <c r="D590" s="558" t="str">
        <f t="shared" si="156"/>
        <v>Feb</v>
      </c>
      <c r="E590" s="586">
        <v>43146</v>
      </c>
      <c r="F590" s="557">
        <v>105370</v>
      </c>
      <c r="G590" s="557">
        <v>38709</v>
      </c>
      <c r="H590" s="557">
        <v>79178</v>
      </c>
      <c r="I590" s="557" t="s">
        <v>1274</v>
      </c>
      <c r="J590" s="557">
        <v>15269</v>
      </c>
      <c r="K590" s="578" t="str">
        <f t="shared" si="147"/>
        <v>#3314B KNOCKOUT INSERT</v>
      </c>
      <c r="L590" s="578" t="s">
        <v>15</v>
      </c>
      <c r="M590" s="578" t="s">
        <v>1297</v>
      </c>
      <c r="N590" s="579" t="s">
        <v>15</v>
      </c>
      <c r="O590" s="578" t="s">
        <v>31</v>
      </c>
      <c r="P590" s="557" t="s">
        <v>15</v>
      </c>
      <c r="Q590" s="557" t="s">
        <v>15</v>
      </c>
      <c r="R590" s="581">
        <f>IFERROR(VLOOKUP(CONCATENATE(D590,"'",C590),'Monthly Forex'!A:D,4,0),"-")</f>
        <v>51.295000000000002</v>
      </c>
      <c r="S590" s="587">
        <v>14750</v>
      </c>
      <c r="T590" s="582">
        <f t="shared" si="148"/>
        <v>287.55239302076222</v>
      </c>
      <c r="U590" s="583" t="s">
        <v>47</v>
      </c>
      <c r="V590" s="589" t="s">
        <v>49</v>
      </c>
      <c r="W590" s="592" t="s">
        <v>15</v>
      </c>
      <c r="X590" s="569" t="s">
        <v>15</v>
      </c>
      <c r="Y590" s="570" t="s">
        <v>15</v>
      </c>
      <c r="Z590" s="571" t="s">
        <v>15</v>
      </c>
      <c r="AA590" s="557" t="s">
        <v>1856</v>
      </c>
      <c r="AB590" s="139">
        <f t="shared" si="141"/>
        <v>43176</v>
      </c>
      <c r="AC590" s="134">
        <f t="shared" si="143"/>
        <v>43160</v>
      </c>
      <c r="AD590" s="135" t="str">
        <f t="shared" si="144"/>
        <v>-</v>
      </c>
      <c r="AE590" s="136" t="str">
        <f t="shared" si="145"/>
        <v>-</v>
      </c>
      <c r="AF590" s="137" t="s">
        <v>4551</v>
      </c>
      <c r="AG590" s="140" t="str">
        <f t="shared" si="149"/>
        <v>1</v>
      </c>
      <c r="AH590" s="141" t="str">
        <f t="shared" si="150"/>
        <v>-</v>
      </c>
      <c r="AI590" s="211" t="s">
        <v>15</v>
      </c>
      <c r="AJ590" s="443" t="s">
        <v>4592</v>
      </c>
      <c r="AK590" s="478" t="str">
        <f t="shared" si="151"/>
        <v>-</v>
      </c>
      <c r="AL590" s="516" t="str">
        <f t="shared" si="152"/>
        <v>-</v>
      </c>
      <c r="AM590" s="432" t="str">
        <f>_xlfn.IFNA(VLOOKUP(O590,Dropdown!$B:$G,6,0),"-")</f>
        <v>PEZA</v>
      </c>
      <c r="AN590" s="433">
        <f>_xlfn.IFNA(VLOOKUP(O590,Dropdown!$B:$H,7,0),"-")</f>
        <v>0.12</v>
      </c>
      <c r="AO590" s="434" t="str">
        <f t="shared" si="153"/>
        <v>PHP</v>
      </c>
      <c r="AP590" s="435">
        <f t="shared" si="154"/>
        <v>14750</v>
      </c>
      <c r="AQ590" s="436">
        <f t="shared" si="155"/>
        <v>16520</v>
      </c>
      <c r="AR590" s="247"/>
      <c r="AS590" s="465" t="s">
        <v>15</v>
      </c>
      <c r="AT590" s="247"/>
      <c r="AU590" s="454" t="str">
        <f t="shared" si="146"/>
        <v>-</v>
      </c>
    </row>
    <row r="591" spans="1:47" s="30" customFormat="1">
      <c r="A591" s="556">
        <v>588</v>
      </c>
      <c r="B591" s="557" t="s">
        <v>1236</v>
      </c>
      <c r="C591" s="558" t="str">
        <f t="shared" si="142"/>
        <v>2018</v>
      </c>
      <c r="D591" s="558" t="str">
        <f t="shared" si="156"/>
        <v>Feb</v>
      </c>
      <c r="E591" s="586">
        <v>43150</v>
      </c>
      <c r="F591" s="557">
        <v>105371</v>
      </c>
      <c r="G591" s="557">
        <v>38710</v>
      </c>
      <c r="H591" s="557">
        <v>79179</v>
      </c>
      <c r="I591" s="557" t="s">
        <v>1275</v>
      </c>
      <c r="J591" s="557">
        <v>15402</v>
      </c>
      <c r="K591" s="578" t="str">
        <f t="shared" si="147"/>
        <v xml:space="preserve"> #1108 DIE INSERT-1</v>
      </c>
      <c r="L591" s="578" t="s">
        <v>15</v>
      </c>
      <c r="M591" s="578" t="s">
        <v>1298</v>
      </c>
      <c r="N591" s="579" t="s">
        <v>15</v>
      </c>
      <c r="O591" s="578" t="s">
        <v>31</v>
      </c>
      <c r="P591" s="557" t="s">
        <v>15</v>
      </c>
      <c r="Q591" s="557" t="s">
        <v>15</v>
      </c>
      <c r="R591" s="581">
        <f>IFERROR(VLOOKUP(CONCATENATE(D591,"'",C591),'Monthly Forex'!A:D,4,0),"-")</f>
        <v>51.295000000000002</v>
      </c>
      <c r="S591" s="587">
        <v>37000</v>
      </c>
      <c r="T591" s="582">
        <f t="shared" si="148"/>
        <v>721.31786723852224</v>
      </c>
      <c r="U591" s="583" t="s">
        <v>47</v>
      </c>
      <c r="V591" s="589" t="s">
        <v>49</v>
      </c>
      <c r="W591" s="592" t="s">
        <v>15</v>
      </c>
      <c r="X591" s="569" t="s">
        <v>15</v>
      </c>
      <c r="Y591" s="570" t="s">
        <v>15</v>
      </c>
      <c r="Z591" s="571" t="s">
        <v>15</v>
      </c>
      <c r="AA591" s="557" t="s">
        <v>1856</v>
      </c>
      <c r="AB591" s="139">
        <f t="shared" si="141"/>
        <v>43180</v>
      </c>
      <c r="AC591" s="134">
        <f t="shared" si="143"/>
        <v>43160</v>
      </c>
      <c r="AD591" s="135" t="str">
        <f t="shared" si="144"/>
        <v>-</v>
      </c>
      <c r="AE591" s="136" t="str">
        <f t="shared" si="145"/>
        <v>-</v>
      </c>
      <c r="AF591" s="137" t="s">
        <v>4551</v>
      </c>
      <c r="AG591" s="140" t="str">
        <f t="shared" si="149"/>
        <v>1</v>
      </c>
      <c r="AH591" s="141" t="str">
        <f t="shared" si="150"/>
        <v>-</v>
      </c>
      <c r="AI591" s="211" t="s">
        <v>15</v>
      </c>
      <c r="AJ591" s="443" t="s">
        <v>4592</v>
      </c>
      <c r="AK591" s="478" t="str">
        <f t="shared" si="151"/>
        <v>-</v>
      </c>
      <c r="AL591" s="516" t="str">
        <f t="shared" si="152"/>
        <v>-</v>
      </c>
      <c r="AM591" s="432" t="str">
        <f>_xlfn.IFNA(VLOOKUP(O591,Dropdown!$B:$G,6,0),"-")</f>
        <v>PEZA</v>
      </c>
      <c r="AN591" s="433">
        <f>_xlfn.IFNA(VLOOKUP(O591,Dropdown!$B:$H,7,0),"-")</f>
        <v>0.12</v>
      </c>
      <c r="AO591" s="434" t="str">
        <f t="shared" si="153"/>
        <v>PHP</v>
      </c>
      <c r="AP591" s="435">
        <f t="shared" si="154"/>
        <v>37000</v>
      </c>
      <c r="AQ591" s="436">
        <f t="shared" si="155"/>
        <v>41440.000000000007</v>
      </c>
      <c r="AR591" s="247"/>
      <c r="AS591" s="465" t="s">
        <v>15</v>
      </c>
      <c r="AT591" s="247"/>
      <c r="AU591" s="454" t="str">
        <f t="shared" si="146"/>
        <v>-</v>
      </c>
    </row>
    <row r="592" spans="1:47" s="30" customFormat="1">
      <c r="A592" s="556">
        <v>589</v>
      </c>
      <c r="B592" s="557" t="s">
        <v>1237</v>
      </c>
      <c r="C592" s="558" t="str">
        <f t="shared" si="142"/>
        <v>2018</v>
      </c>
      <c r="D592" s="558" t="str">
        <f t="shared" si="156"/>
        <v>Feb</v>
      </c>
      <c r="E592" s="586">
        <v>43150</v>
      </c>
      <c r="F592" s="557">
        <v>105371</v>
      </c>
      <c r="G592" s="557">
        <v>38710</v>
      </c>
      <c r="H592" s="557">
        <v>79179</v>
      </c>
      <c r="I592" s="557" t="s">
        <v>1275</v>
      </c>
      <c r="J592" s="557">
        <v>15402</v>
      </c>
      <c r="K592" s="578" t="str">
        <f t="shared" si="147"/>
        <v>#1208 DIE INSERT-1</v>
      </c>
      <c r="L592" s="578" t="s">
        <v>15</v>
      </c>
      <c r="M592" s="578" t="s">
        <v>1299</v>
      </c>
      <c r="N592" s="579" t="s">
        <v>15</v>
      </c>
      <c r="O592" s="578" t="s">
        <v>31</v>
      </c>
      <c r="P592" s="557" t="s">
        <v>15</v>
      </c>
      <c r="Q592" s="557" t="s">
        <v>15</v>
      </c>
      <c r="R592" s="581">
        <f>IFERROR(VLOOKUP(CONCATENATE(D592,"'",C592),'Monthly Forex'!A:D,4,0),"-")</f>
        <v>51.295000000000002</v>
      </c>
      <c r="S592" s="587">
        <v>43000</v>
      </c>
      <c r="T592" s="582">
        <f t="shared" si="148"/>
        <v>838.28833219612045</v>
      </c>
      <c r="U592" s="583" t="s">
        <v>47</v>
      </c>
      <c r="V592" s="589" t="s">
        <v>49</v>
      </c>
      <c r="W592" s="592" t="s">
        <v>15</v>
      </c>
      <c r="X592" s="569" t="s">
        <v>15</v>
      </c>
      <c r="Y592" s="570" t="s">
        <v>15</v>
      </c>
      <c r="Z592" s="571" t="s">
        <v>15</v>
      </c>
      <c r="AA592" s="557" t="s">
        <v>1856</v>
      </c>
      <c r="AB592" s="139">
        <f t="shared" si="141"/>
        <v>43180</v>
      </c>
      <c r="AC592" s="134">
        <f t="shared" si="143"/>
        <v>43160</v>
      </c>
      <c r="AD592" s="135" t="str">
        <f t="shared" si="144"/>
        <v>-</v>
      </c>
      <c r="AE592" s="136" t="str">
        <f t="shared" si="145"/>
        <v>-</v>
      </c>
      <c r="AF592" s="137" t="s">
        <v>4551</v>
      </c>
      <c r="AG592" s="140" t="str">
        <f t="shared" si="149"/>
        <v>-</v>
      </c>
      <c r="AH592" s="141" t="str">
        <f t="shared" si="150"/>
        <v>-</v>
      </c>
      <c r="AI592" s="211" t="s">
        <v>15</v>
      </c>
      <c r="AJ592" s="443" t="s">
        <v>4592</v>
      </c>
      <c r="AK592" s="478" t="str">
        <f t="shared" si="151"/>
        <v>-</v>
      </c>
      <c r="AL592" s="516" t="str">
        <f t="shared" si="152"/>
        <v>-</v>
      </c>
      <c r="AM592" s="432" t="str">
        <f>_xlfn.IFNA(VLOOKUP(O592,Dropdown!$B:$G,6,0),"-")</f>
        <v>PEZA</v>
      </c>
      <c r="AN592" s="433">
        <f>_xlfn.IFNA(VLOOKUP(O592,Dropdown!$B:$H,7,0),"-")</f>
        <v>0.12</v>
      </c>
      <c r="AO592" s="434" t="str">
        <f t="shared" si="153"/>
        <v>PHP</v>
      </c>
      <c r="AP592" s="435">
        <f t="shared" si="154"/>
        <v>43000</v>
      </c>
      <c r="AQ592" s="436">
        <f t="shared" si="155"/>
        <v>48160.000000000007</v>
      </c>
      <c r="AR592" s="247"/>
      <c r="AS592" s="465" t="s">
        <v>15</v>
      </c>
      <c r="AT592" s="247"/>
      <c r="AU592" s="454" t="str">
        <f t="shared" si="146"/>
        <v>-</v>
      </c>
    </row>
    <row r="593" spans="1:47" s="30" customFormat="1">
      <c r="A593" s="556">
        <v>590</v>
      </c>
      <c r="B593" s="557" t="s">
        <v>1238</v>
      </c>
      <c r="C593" s="558" t="str">
        <f t="shared" si="142"/>
        <v>2018</v>
      </c>
      <c r="D593" s="558" t="str">
        <f t="shared" si="156"/>
        <v>Feb</v>
      </c>
      <c r="E593" s="586">
        <v>43151</v>
      </c>
      <c r="F593" s="557">
        <v>105372</v>
      </c>
      <c r="G593" s="557">
        <v>38711</v>
      </c>
      <c r="H593" s="557">
        <v>79258</v>
      </c>
      <c r="I593" s="557" t="s">
        <v>1269</v>
      </c>
      <c r="J593" s="557">
        <v>20180176</v>
      </c>
      <c r="K593" s="578" t="str">
        <f t="shared" si="147"/>
        <v>23-4603302-7-1700 104-1</v>
      </c>
      <c r="L593" s="578" t="s">
        <v>15</v>
      </c>
      <c r="M593" s="578" t="s">
        <v>1300</v>
      </c>
      <c r="N593" s="579" t="s">
        <v>15</v>
      </c>
      <c r="O593" s="578" t="s">
        <v>38</v>
      </c>
      <c r="P593" s="557" t="s">
        <v>15</v>
      </c>
      <c r="Q593" s="557" t="s">
        <v>15</v>
      </c>
      <c r="R593" s="581">
        <f>IFERROR(VLOOKUP(CONCATENATE(D593,"'",C593),'Monthly Forex'!A:D,4,0),"-")</f>
        <v>51.295000000000002</v>
      </c>
      <c r="S593" s="564" t="s">
        <v>15</v>
      </c>
      <c r="T593" s="582">
        <v>440</v>
      </c>
      <c r="U593" s="583" t="s">
        <v>47</v>
      </c>
      <c r="V593" s="589" t="s">
        <v>49</v>
      </c>
      <c r="W593" s="592" t="s">
        <v>15</v>
      </c>
      <c r="X593" s="569" t="s">
        <v>15</v>
      </c>
      <c r="Y593" s="570" t="s">
        <v>15</v>
      </c>
      <c r="Z593" s="571" t="s">
        <v>15</v>
      </c>
      <c r="AA593" s="557" t="s">
        <v>1856</v>
      </c>
      <c r="AB593" s="139">
        <f t="shared" si="141"/>
        <v>43181</v>
      </c>
      <c r="AC593" s="134">
        <f t="shared" si="143"/>
        <v>43160</v>
      </c>
      <c r="AD593" s="135" t="str">
        <f t="shared" si="144"/>
        <v>-</v>
      </c>
      <c r="AE593" s="136" t="str">
        <f t="shared" si="145"/>
        <v>-</v>
      </c>
      <c r="AF593" s="137" t="s">
        <v>4551</v>
      </c>
      <c r="AG593" s="140" t="str">
        <f t="shared" si="149"/>
        <v>1</v>
      </c>
      <c r="AH593" s="141" t="str">
        <f t="shared" si="150"/>
        <v>-</v>
      </c>
      <c r="AI593" s="211" t="s">
        <v>15</v>
      </c>
      <c r="AJ593" s="443" t="s">
        <v>4592</v>
      </c>
      <c r="AK593" s="478" t="str">
        <f t="shared" si="151"/>
        <v>-</v>
      </c>
      <c r="AL593" s="516" t="str">
        <f t="shared" si="152"/>
        <v>-</v>
      </c>
      <c r="AM593" s="432" t="str">
        <f>_xlfn.IFNA(VLOOKUP(O593,Dropdown!$B:$G,6,0),"-")</f>
        <v>PEZA</v>
      </c>
      <c r="AN593" s="433">
        <f>_xlfn.IFNA(VLOOKUP(O593,Dropdown!$B:$H,7,0),"-")</f>
        <v>0.12</v>
      </c>
      <c r="AO593" s="434" t="str">
        <f t="shared" si="153"/>
        <v>USD</v>
      </c>
      <c r="AP593" s="435">
        <f t="shared" si="154"/>
        <v>440</v>
      </c>
      <c r="AQ593" s="436">
        <f t="shared" si="155"/>
        <v>492.80000000000007</v>
      </c>
      <c r="AR593" s="247"/>
      <c r="AS593" s="465" t="s">
        <v>15</v>
      </c>
      <c r="AT593" s="247"/>
      <c r="AU593" s="454" t="str">
        <f t="shared" si="146"/>
        <v>-</v>
      </c>
    </row>
    <row r="594" spans="1:47" s="30" customFormat="1">
      <c r="A594" s="556">
        <v>591</v>
      </c>
      <c r="B594" s="557" t="s">
        <v>1239</v>
      </c>
      <c r="C594" s="558" t="str">
        <f t="shared" si="142"/>
        <v>2018</v>
      </c>
      <c r="D594" s="558" t="str">
        <f t="shared" si="156"/>
        <v>Feb</v>
      </c>
      <c r="E594" s="586">
        <v>43153</v>
      </c>
      <c r="F594" s="557">
        <v>105373</v>
      </c>
      <c r="G594" s="557">
        <v>38712</v>
      </c>
      <c r="H594" s="557">
        <v>79324</v>
      </c>
      <c r="I594" s="557" t="s">
        <v>1271</v>
      </c>
      <c r="J594" s="557">
        <v>15270</v>
      </c>
      <c r="K594" s="578" t="str">
        <f t="shared" si="147"/>
        <v>#5509 STRIPPER PLATE</v>
      </c>
      <c r="L594" s="578" t="s">
        <v>15</v>
      </c>
      <c r="M594" s="578" t="s">
        <v>1301</v>
      </c>
      <c r="N594" s="579" t="s">
        <v>15</v>
      </c>
      <c r="O594" s="578" t="s">
        <v>31</v>
      </c>
      <c r="P594" s="557" t="s">
        <v>15</v>
      </c>
      <c r="Q594" s="557" t="s">
        <v>15</v>
      </c>
      <c r="R594" s="581">
        <f>IFERROR(VLOOKUP(CONCATENATE(D594,"'",C594),'Monthly Forex'!A:D,4,0),"-")</f>
        <v>51.295000000000002</v>
      </c>
      <c r="S594" s="587">
        <v>45750</v>
      </c>
      <c r="T594" s="582">
        <f t="shared" ref="T594:T625" si="157">S594/R594</f>
        <v>891.89979530168625</v>
      </c>
      <c r="U594" s="583" t="s">
        <v>47</v>
      </c>
      <c r="V594" s="589" t="s">
        <v>49</v>
      </c>
      <c r="W594" s="592" t="s">
        <v>15</v>
      </c>
      <c r="X594" s="569" t="s">
        <v>15</v>
      </c>
      <c r="Y594" s="570" t="s">
        <v>15</v>
      </c>
      <c r="Z594" s="571" t="s">
        <v>15</v>
      </c>
      <c r="AA594" s="557" t="s">
        <v>1856</v>
      </c>
      <c r="AB594" s="139">
        <f t="shared" si="141"/>
        <v>43183</v>
      </c>
      <c r="AC594" s="134">
        <f t="shared" si="143"/>
        <v>43160</v>
      </c>
      <c r="AD594" s="135" t="str">
        <f t="shared" si="144"/>
        <v>-</v>
      </c>
      <c r="AE594" s="136" t="str">
        <f t="shared" si="145"/>
        <v>-</v>
      </c>
      <c r="AF594" s="137" t="s">
        <v>4551</v>
      </c>
      <c r="AG594" s="140" t="str">
        <f t="shared" si="149"/>
        <v>1</v>
      </c>
      <c r="AH594" s="141" t="str">
        <f t="shared" si="150"/>
        <v>-</v>
      </c>
      <c r="AI594" s="211" t="s">
        <v>15</v>
      </c>
      <c r="AJ594" s="443" t="s">
        <v>4592</v>
      </c>
      <c r="AK594" s="478" t="str">
        <f t="shared" si="151"/>
        <v>-</v>
      </c>
      <c r="AL594" s="516" t="str">
        <f t="shared" si="152"/>
        <v>-</v>
      </c>
      <c r="AM594" s="432" t="str">
        <f>_xlfn.IFNA(VLOOKUP(O594,Dropdown!$B:$G,6,0),"-")</f>
        <v>PEZA</v>
      </c>
      <c r="AN594" s="433">
        <f>_xlfn.IFNA(VLOOKUP(O594,Dropdown!$B:$H,7,0),"-")</f>
        <v>0.12</v>
      </c>
      <c r="AO594" s="434" t="str">
        <f t="shared" si="153"/>
        <v>PHP</v>
      </c>
      <c r="AP594" s="435">
        <f t="shared" si="154"/>
        <v>45750</v>
      </c>
      <c r="AQ594" s="436">
        <f t="shared" si="155"/>
        <v>51240.000000000007</v>
      </c>
      <c r="AR594" s="247"/>
      <c r="AS594" s="465" t="s">
        <v>15</v>
      </c>
      <c r="AT594" s="247"/>
      <c r="AU594" s="454" t="str">
        <f t="shared" si="146"/>
        <v>-</v>
      </c>
    </row>
    <row r="595" spans="1:47" s="30" customFormat="1">
      <c r="A595" s="556">
        <v>592</v>
      </c>
      <c r="B595" s="557" t="s">
        <v>1240</v>
      </c>
      <c r="C595" s="558" t="str">
        <f t="shared" si="142"/>
        <v>2018</v>
      </c>
      <c r="D595" s="558" t="str">
        <f t="shared" si="156"/>
        <v>Feb</v>
      </c>
      <c r="E595" s="586">
        <v>43153</v>
      </c>
      <c r="F595" s="557">
        <v>105373</v>
      </c>
      <c r="G595" s="557">
        <v>38712</v>
      </c>
      <c r="H595" s="557">
        <v>79324</v>
      </c>
      <c r="I595" s="557" t="s">
        <v>1271</v>
      </c>
      <c r="J595" s="557">
        <v>15270</v>
      </c>
      <c r="K595" s="578" t="str">
        <f t="shared" si="147"/>
        <v>18181-R1AA-A000 COVER, CONVERTER | #5521 PUNCH PLATE (S50C)</v>
      </c>
      <c r="L595" s="596" t="s">
        <v>4897</v>
      </c>
      <c r="M595" s="578" t="s">
        <v>4898</v>
      </c>
      <c r="N595" s="579" t="s">
        <v>15</v>
      </c>
      <c r="O595" s="578" t="s">
        <v>31</v>
      </c>
      <c r="P595" s="557" t="s">
        <v>15</v>
      </c>
      <c r="Q595" s="557" t="s">
        <v>15</v>
      </c>
      <c r="R595" s="581">
        <f>IFERROR(VLOOKUP(CONCATENATE(D595,"'",C595),'Monthly Forex'!A:D,4,0),"-")</f>
        <v>51.295000000000002</v>
      </c>
      <c r="S595" s="587">
        <v>9750</v>
      </c>
      <c r="T595" s="582">
        <f t="shared" si="157"/>
        <v>190.07700555609708</v>
      </c>
      <c r="U595" s="583" t="s">
        <v>47</v>
      </c>
      <c r="V595" s="589" t="s">
        <v>49</v>
      </c>
      <c r="W595" s="592" t="s">
        <v>15</v>
      </c>
      <c r="X595" s="569" t="s">
        <v>15</v>
      </c>
      <c r="Y595" s="570" t="s">
        <v>15</v>
      </c>
      <c r="Z595" s="571" t="s">
        <v>15</v>
      </c>
      <c r="AA595" s="557" t="s">
        <v>1856</v>
      </c>
      <c r="AB595" s="139">
        <f t="shared" si="141"/>
        <v>43183</v>
      </c>
      <c r="AC595" s="134">
        <f t="shared" si="143"/>
        <v>43160</v>
      </c>
      <c r="AD595" s="135" t="str">
        <f t="shared" si="144"/>
        <v>-</v>
      </c>
      <c r="AE595" s="136" t="str">
        <f t="shared" si="145"/>
        <v>-</v>
      </c>
      <c r="AF595" s="137" t="s">
        <v>4551</v>
      </c>
      <c r="AG595" s="140" t="str">
        <f t="shared" si="149"/>
        <v>-</v>
      </c>
      <c r="AH595" s="141" t="str">
        <f t="shared" si="150"/>
        <v>-</v>
      </c>
      <c r="AI595" s="211" t="s">
        <v>15</v>
      </c>
      <c r="AJ595" s="443" t="s">
        <v>4592</v>
      </c>
      <c r="AK595" s="478" t="str">
        <f t="shared" si="151"/>
        <v>-</v>
      </c>
      <c r="AL595" s="516" t="str">
        <f t="shared" si="152"/>
        <v>-</v>
      </c>
      <c r="AM595" s="432" t="str">
        <f>_xlfn.IFNA(VLOOKUP(O595,Dropdown!$B:$G,6,0),"-")</f>
        <v>PEZA</v>
      </c>
      <c r="AN595" s="433">
        <f>_xlfn.IFNA(VLOOKUP(O595,Dropdown!$B:$H,7,0),"-")</f>
        <v>0.12</v>
      </c>
      <c r="AO595" s="434" t="str">
        <f t="shared" si="153"/>
        <v>PHP</v>
      </c>
      <c r="AP595" s="435">
        <f t="shared" si="154"/>
        <v>9750</v>
      </c>
      <c r="AQ595" s="436">
        <f t="shared" si="155"/>
        <v>10920.000000000002</v>
      </c>
      <c r="AR595" s="247"/>
      <c r="AS595" s="465" t="s">
        <v>15</v>
      </c>
      <c r="AT595" s="247"/>
      <c r="AU595" s="454" t="str">
        <f t="shared" si="146"/>
        <v>-</v>
      </c>
    </row>
    <row r="596" spans="1:47" s="30" customFormat="1">
      <c r="A596" s="556">
        <v>593</v>
      </c>
      <c r="B596" s="557" t="s">
        <v>1241</v>
      </c>
      <c r="C596" s="558" t="str">
        <f t="shared" si="142"/>
        <v>2018</v>
      </c>
      <c r="D596" s="558" t="str">
        <f t="shared" si="156"/>
        <v>Feb</v>
      </c>
      <c r="E596" s="586">
        <v>43153</v>
      </c>
      <c r="F596" s="557">
        <v>105373</v>
      </c>
      <c r="G596" s="557">
        <v>38712</v>
      </c>
      <c r="H596" s="557">
        <v>79324</v>
      </c>
      <c r="I596" s="557" t="s">
        <v>1271</v>
      </c>
      <c r="J596" s="557">
        <v>15270</v>
      </c>
      <c r="K596" s="578" t="str">
        <f t="shared" si="147"/>
        <v>18181-R1AA-A000 COVER, CONVERTER | #5558a DIE INSERT (SKD11)</v>
      </c>
      <c r="L596" s="596" t="s">
        <v>4897</v>
      </c>
      <c r="M596" s="578" t="s">
        <v>4899</v>
      </c>
      <c r="N596" s="579" t="s">
        <v>15</v>
      </c>
      <c r="O596" s="578" t="s">
        <v>31</v>
      </c>
      <c r="P596" s="557" t="s">
        <v>15</v>
      </c>
      <c r="Q596" s="557" t="s">
        <v>15</v>
      </c>
      <c r="R596" s="581">
        <f>IFERROR(VLOOKUP(CONCATENATE(D596,"'",C596),'Monthly Forex'!A:D,4,0),"-")</f>
        <v>51.295000000000002</v>
      </c>
      <c r="S596" s="587">
        <v>16000</v>
      </c>
      <c r="T596" s="582">
        <f t="shared" si="157"/>
        <v>311.92123988692856</v>
      </c>
      <c r="U596" s="583" t="s">
        <v>47</v>
      </c>
      <c r="V596" s="589" t="s">
        <v>49</v>
      </c>
      <c r="W596" s="592" t="s">
        <v>15</v>
      </c>
      <c r="X596" s="569" t="s">
        <v>15</v>
      </c>
      <c r="Y596" s="570" t="s">
        <v>15</v>
      </c>
      <c r="Z596" s="571" t="s">
        <v>15</v>
      </c>
      <c r="AA596" s="557" t="s">
        <v>1856</v>
      </c>
      <c r="AB596" s="139">
        <f t="shared" si="141"/>
        <v>43183</v>
      </c>
      <c r="AC596" s="134">
        <f t="shared" si="143"/>
        <v>43160</v>
      </c>
      <c r="AD596" s="135" t="str">
        <f t="shared" si="144"/>
        <v>-</v>
      </c>
      <c r="AE596" s="136" t="str">
        <f t="shared" si="145"/>
        <v>-</v>
      </c>
      <c r="AF596" s="137" t="s">
        <v>4551</v>
      </c>
      <c r="AG596" s="140" t="str">
        <f t="shared" si="149"/>
        <v>-</v>
      </c>
      <c r="AH596" s="141" t="str">
        <f t="shared" si="150"/>
        <v>-</v>
      </c>
      <c r="AI596" s="211" t="s">
        <v>15</v>
      </c>
      <c r="AJ596" s="443" t="s">
        <v>4592</v>
      </c>
      <c r="AK596" s="478" t="str">
        <f t="shared" si="151"/>
        <v>-</v>
      </c>
      <c r="AL596" s="516" t="str">
        <f t="shared" si="152"/>
        <v>-</v>
      </c>
      <c r="AM596" s="432" t="str">
        <f>_xlfn.IFNA(VLOOKUP(O596,Dropdown!$B:$G,6,0),"-")</f>
        <v>PEZA</v>
      </c>
      <c r="AN596" s="433">
        <f>_xlfn.IFNA(VLOOKUP(O596,Dropdown!$B:$H,7,0),"-")</f>
        <v>0.12</v>
      </c>
      <c r="AO596" s="434" t="str">
        <f t="shared" si="153"/>
        <v>PHP</v>
      </c>
      <c r="AP596" s="435">
        <f t="shared" si="154"/>
        <v>16000</v>
      </c>
      <c r="AQ596" s="436">
        <f t="shared" si="155"/>
        <v>17920</v>
      </c>
      <c r="AR596" s="247"/>
      <c r="AS596" s="465" t="s">
        <v>15</v>
      </c>
      <c r="AT596" s="247"/>
      <c r="AU596" s="454" t="str">
        <f t="shared" si="146"/>
        <v>-</v>
      </c>
    </row>
    <row r="597" spans="1:47" s="30" customFormat="1">
      <c r="A597" s="556">
        <v>594</v>
      </c>
      <c r="B597" s="557" t="s">
        <v>1242</v>
      </c>
      <c r="C597" s="558" t="str">
        <f t="shared" si="142"/>
        <v>2018</v>
      </c>
      <c r="D597" s="558" t="str">
        <f t="shared" si="156"/>
        <v>Feb</v>
      </c>
      <c r="E597" s="586">
        <v>43153</v>
      </c>
      <c r="F597" s="557">
        <v>105374</v>
      </c>
      <c r="G597" s="557">
        <v>38713</v>
      </c>
      <c r="H597" s="557">
        <v>79325</v>
      </c>
      <c r="I597" s="557" t="s">
        <v>1272</v>
      </c>
      <c r="J597" s="557">
        <v>15268</v>
      </c>
      <c r="K597" s="578" t="str">
        <f t="shared" si="147"/>
        <v>18181-R1AA-A000 COVER, CONVERTER | #1113 GUIDE PLATE 1 (HPM1)</v>
      </c>
      <c r="L597" s="596" t="s">
        <v>4897</v>
      </c>
      <c r="M597" s="578" t="s">
        <v>4900</v>
      </c>
      <c r="N597" s="579" t="s">
        <v>15</v>
      </c>
      <c r="O597" s="578" t="s">
        <v>31</v>
      </c>
      <c r="P597" s="557" t="s">
        <v>15</v>
      </c>
      <c r="Q597" s="557" t="s">
        <v>15</v>
      </c>
      <c r="R597" s="581">
        <f>IFERROR(VLOOKUP(CONCATENATE(D597,"'",C597),'Monthly Forex'!A:D,4,0),"-")</f>
        <v>51.295000000000002</v>
      </c>
      <c r="S597" s="587">
        <v>6500</v>
      </c>
      <c r="T597" s="582">
        <f t="shared" si="157"/>
        <v>126.71800370406471</v>
      </c>
      <c r="U597" s="583" t="s">
        <v>47</v>
      </c>
      <c r="V597" s="589" t="s">
        <v>49</v>
      </c>
      <c r="W597" s="592" t="s">
        <v>15</v>
      </c>
      <c r="X597" s="569" t="s">
        <v>15</v>
      </c>
      <c r="Y597" s="570" t="s">
        <v>15</v>
      </c>
      <c r="Z597" s="571" t="s">
        <v>15</v>
      </c>
      <c r="AA597" s="557" t="s">
        <v>1856</v>
      </c>
      <c r="AB597" s="139">
        <f t="shared" si="141"/>
        <v>43183</v>
      </c>
      <c r="AC597" s="134">
        <f t="shared" si="143"/>
        <v>43160</v>
      </c>
      <c r="AD597" s="135" t="str">
        <f t="shared" si="144"/>
        <v>-</v>
      </c>
      <c r="AE597" s="136" t="str">
        <f t="shared" si="145"/>
        <v>-</v>
      </c>
      <c r="AF597" s="137" t="s">
        <v>4551</v>
      </c>
      <c r="AG597" s="140" t="str">
        <f t="shared" si="149"/>
        <v>1</v>
      </c>
      <c r="AH597" s="141" t="str">
        <f t="shared" si="150"/>
        <v>-</v>
      </c>
      <c r="AI597" s="211" t="s">
        <v>15</v>
      </c>
      <c r="AJ597" s="443" t="s">
        <v>4592</v>
      </c>
      <c r="AK597" s="478" t="str">
        <f t="shared" si="151"/>
        <v>-</v>
      </c>
      <c r="AL597" s="516" t="str">
        <f t="shared" si="152"/>
        <v>-</v>
      </c>
      <c r="AM597" s="432" t="str">
        <f>_xlfn.IFNA(VLOOKUP(O597,Dropdown!$B:$G,6,0),"-")</f>
        <v>PEZA</v>
      </c>
      <c r="AN597" s="433">
        <f>_xlfn.IFNA(VLOOKUP(O597,Dropdown!$B:$H,7,0),"-")</f>
        <v>0.12</v>
      </c>
      <c r="AO597" s="434" t="str">
        <f t="shared" si="153"/>
        <v>PHP</v>
      </c>
      <c r="AP597" s="435">
        <f t="shared" si="154"/>
        <v>6500</v>
      </c>
      <c r="AQ597" s="436">
        <f t="shared" si="155"/>
        <v>7280.0000000000009</v>
      </c>
      <c r="AR597" s="247"/>
      <c r="AS597" s="465" t="s">
        <v>15</v>
      </c>
      <c r="AT597" s="247"/>
      <c r="AU597" s="454" t="str">
        <f t="shared" si="146"/>
        <v>-</v>
      </c>
    </row>
    <row r="598" spans="1:47" s="30" customFormat="1">
      <c r="A598" s="556">
        <v>595</v>
      </c>
      <c r="B598" s="557" t="s">
        <v>1243</v>
      </c>
      <c r="C598" s="558" t="str">
        <f t="shared" si="142"/>
        <v>2018</v>
      </c>
      <c r="D598" s="558" t="str">
        <f t="shared" si="156"/>
        <v>Feb</v>
      </c>
      <c r="E598" s="586">
        <v>43153</v>
      </c>
      <c r="F598" s="557">
        <v>105374</v>
      </c>
      <c r="G598" s="557">
        <v>38713</v>
      </c>
      <c r="H598" s="557">
        <v>79325</v>
      </c>
      <c r="I598" s="557" t="s">
        <v>1274</v>
      </c>
      <c r="J598" s="557">
        <v>15268</v>
      </c>
      <c r="K598" s="578" t="str">
        <f t="shared" si="147"/>
        <v>18181-R1AA-A000 COVER, CONVERTER | #3321 LOWER BACKING PLATE (S50C)</v>
      </c>
      <c r="L598" s="596" t="s">
        <v>4897</v>
      </c>
      <c r="M598" s="578" t="s">
        <v>4901</v>
      </c>
      <c r="N598" s="579" t="s">
        <v>15</v>
      </c>
      <c r="O598" s="578" t="s">
        <v>31</v>
      </c>
      <c r="P598" s="557" t="s">
        <v>15</v>
      </c>
      <c r="Q598" s="557" t="s">
        <v>15</v>
      </c>
      <c r="R598" s="581">
        <f>IFERROR(VLOOKUP(CONCATENATE(D598,"'",C598),'Monthly Forex'!A:D,4,0),"-")</f>
        <v>51.295000000000002</v>
      </c>
      <c r="S598" s="587">
        <v>6500</v>
      </c>
      <c r="T598" s="582">
        <f t="shared" si="157"/>
        <v>126.71800370406471</v>
      </c>
      <c r="U598" s="583" t="s">
        <v>47</v>
      </c>
      <c r="V598" s="589" t="s">
        <v>49</v>
      </c>
      <c r="W598" s="592" t="s">
        <v>15</v>
      </c>
      <c r="X598" s="569" t="s">
        <v>15</v>
      </c>
      <c r="Y598" s="570" t="s">
        <v>15</v>
      </c>
      <c r="Z598" s="571" t="s">
        <v>15</v>
      </c>
      <c r="AA598" s="557" t="s">
        <v>1856</v>
      </c>
      <c r="AB598" s="139">
        <f t="shared" si="141"/>
        <v>43183</v>
      </c>
      <c r="AC598" s="134">
        <f t="shared" si="143"/>
        <v>43160</v>
      </c>
      <c r="AD598" s="135" t="str">
        <f t="shared" si="144"/>
        <v>-</v>
      </c>
      <c r="AE598" s="136" t="str">
        <f t="shared" si="145"/>
        <v>-</v>
      </c>
      <c r="AF598" s="137" t="s">
        <v>4551</v>
      </c>
      <c r="AG598" s="140" t="str">
        <f t="shared" si="149"/>
        <v>-</v>
      </c>
      <c r="AH598" s="141" t="str">
        <f t="shared" si="150"/>
        <v>-</v>
      </c>
      <c r="AI598" s="211" t="s">
        <v>15</v>
      </c>
      <c r="AJ598" s="443" t="s">
        <v>4592</v>
      </c>
      <c r="AK598" s="478" t="str">
        <f t="shared" si="151"/>
        <v>-</v>
      </c>
      <c r="AL598" s="516" t="str">
        <f t="shared" si="152"/>
        <v>-</v>
      </c>
      <c r="AM598" s="432" t="str">
        <f>_xlfn.IFNA(VLOOKUP(O598,Dropdown!$B:$G,6,0),"-")</f>
        <v>PEZA</v>
      </c>
      <c r="AN598" s="433">
        <f>_xlfn.IFNA(VLOOKUP(O598,Dropdown!$B:$H,7,0),"-")</f>
        <v>0.12</v>
      </c>
      <c r="AO598" s="434" t="str">
        <f t="shared" si="153"/>
        <v>PHP</v>
      </c>
      <c r="AP598" s="435">
        <f t="shared" si="154"/>
        <v>6500</v>
      </c>
      <c r="AQ598" s="436">
        <f t="shared" si="155"/>
        <v>7280.0000000000009</v>
      </c>
      <c r="AR598" s="247"/>
      <c r="AS598" s="465" t="s">
        <v>15</v>
      </c>
      <c r="AT598" s="247"/>
      <c r="AU598" s="454" t="str">
        <f t="shared" si="146"/>
        <v>-</v>
      </c>
    </row>
    <row r="599" spans="1:47" s="30" customFormat="1">
      <c r="A599" s="556">
        <v>596</v>
      </c>
      <c r="B599" s="557" t="s">
        <v>1244</v>
      </c>
      <c r="C599" s="558" t="str">
        <f t="shared" si="142"/>
        <v>2018</v>
      </c>
      <c r="D599" s="558" t="str">
        <f t="shared" si="156"/>
        <v>Feb</v>
      </c>
      <c r="E599" s="586">
        <v>43153</v>
      </c>
      <c r="F599" s="557">
        <v>105375</v>
      </c>
      <c r="G599" s="557">
        <v>38714</v>
      </c>
      <c r="H599" s="557">
        <v>79326</v>
      </c>
      <c r="I599" s="557" t="s">
        <v>1274</v>
      </c>
      <c r="J599" s="557">
        <v>15269</v>
      </c>
      <c r="K599" s="578" t="str">
        <f t="shared" si="147"/>
        <v>18181-R1AA-A000 COVER, CONVERTER | #3314a KNOCKOUT INSERT (S50C)</v>
      </c>
      <c r="L599" s="596" t="s">
        <v>4897</v>
      </c>
      <c r="M599" s="578" t="s">
        <v>4902</v>
      </c>
      <c r="N599" s="579" t="s">
        <v>15</v>
      </c>
      <c r="O599" s="578" t="s">
        <v>31</v>
      </c>
      <c r="P599" s="557" t="s">
        <v>15</v>
      </c>
      <c r="Q599" s="557" t="s">
        <v>15</v>
      </c>
      <c r="R599" s="581">
        <f>IFERROR(VLOOKUP(CONCATENATE(D599,"'",C599),'Monthly Forex'!A:D,4,0),"-")</f>
        <v>51.295000000000002</v>
      </c>
      <c r="S599" s="587">
        <v>14750</v>
      </c>
      <c r="T599" s="582">
        <f t="shared" si="157"/>
        <v>287.55239302076222</v>
      </c>
      <c r="U599" s="583" t="s">
        <v>47</v>
      </c>
      <c r="V599" s="589" t="s">
        <v>49</v>
      </c>
      <c r="W599" s="592" t="s">
        <v>15</v>
      </c>
      <c r="X599" s="569" t="s">
        <v>15</v>
      </c>
      <c r="Y599" s="570" t="s">
        <v>15</v>
      </c>
      <c r="Z599" s="571" t="s">
        <v>15</v>
      </c>
      <c r="AA599" s="557" t="s">
        <v>1856</v>
      </c>
      <c r="AB599" s="139">
        <f t="shared" si="141"/>
        <v>43183</v>
      </c>
      <c r="AC599" s="134">
        <f t="shared" si="143"/>
        <v>43160</v>
      </c>
      <c r="AD599" s="135" t="str">
        <f t="shared" si="144"/>
        <v>-</v>
      </c>
      <c r="AE599" s="136" t="str">
        <f t="shared" si="145"/>
        <v>-</v>
      </c>
      <c r="AF599" s="137" t="s">
        <v>4551</v>
      </c>
      <c r="AG599" s="140" t="str">
        <f t="shared" si="149"/>
        <v>1</v>
      </c>
      <c r="AH599" s="141" t="str">
        <f t="shared" si="150"/>
        <v>-</v>
      </c>
      <c r="AI599" s="211" t="s">
        <v>15</v>
      </c>
      <c r="AJ599" s="443" t="s">
        <v>4592</v>
      </c>
      <c r="AK599" s="478" t="str">
        <f t="shared" si="151"/>
        <v>-</v>
      </c>
      <c r="AL599" s="516" t="str">
        <f t="shared" si="152"/>
        <v>-</v>
      </c>
      <c r="AM599" s="432" t="str">
        <f>_xlfn.IFNA(VLOOKUP(O599,Dropdown!$B:$G,6,0),"-")</f>
        <v>PEZA</v>
      </c>
      <c r="AN599" s="433">
        <f>_xlfn.IFNA(VLOOKUP(O599,Dropdown!$B:$H,7,0),"-")</f>
        <v>0.12</v>
      </c>
      <c r="AO599" s="434" t="str">
        <f t="shared" si="153"/>
        <v>PHP</v>
      </c>
      <c r="AP599" s="435">
        <f t="shared" si="154"/>
        <v>14750</v>
      </c>
      <c r="AQ599" s="436">
        <f t="shared" si="155"/>
        <v>16520</v>
      </c>
      <c r="AR599" s="247"/>
      <c r="AS599" s="465" t="s">
        <v>15</v>
      </c>
      <c r="AT599" s="247"/>
      <c r="AU599" s="454" t="str">
        <f t="shared" si="146"/>
        <v>-</v>
      </c>
    </row>
    <row r="600" spans="1:47" s="30" customFormat="1">
      <c r="A600" s="556">
        <v>597</v>
      </c>
      <c r="B600" s="557" t="s">
        <v>1245</v>
      </c>
      <c r="C600" s="558" t="str">
        <f t="shared" si="142"/>
        <v>2018</v>
      </c>
      <c r="D600" s="558" t="str">
        <f t="shared" si="156"/>
        <v>Feb</v>
      </c>
      <c r="E600" s="586">
        <v>43153</v>
      </c>
      <c r="F600" s="557">
        <v>105376</v>
      </c>
      <c r="G600" s="557">
        <v>38717</v>
      </c>
      <c r="H600" s="557">
        <v>79328</v>
      </c>
      <c r="I600" s="557" t="s">
        <v>1276</v>
      </c>
      <c r="J600" s="557">
        <v>15269</v>
      </c>
      <c r="K600" s="578" t="str">
        <f t="shared" si="147"/>
        <v>18181-R1AA-A000 COVER, CONVERTER | #4407 PIERCING PUNCH (SKD11)</v>
      </c>
      <c r="L600" s="596" t="s">
        <v>4897</v>
      </c>
      <c r="M600" s="578" t="s">
        <v>4903</v>
      </c>
      <c r="N600" s="579" t="s">
        <v>15</v>
      </c>
      <c r="O600" s="578" t="s">
        <v>31</v>
      </c>
      <c r="P600" s="557" t="s">
        <v>15</v>
      </c>
      <c r="Q600" s="557" t="s">
        <v>15</v>
      </c>
      <c r="R600" s="581">
        <f>IFERROR(VLOOKUP(CONCATENATE(D600,"'",C600),'Monthly Forex'!A:D,4,0),"-")</f>
        <v>51.295000000000002</v>
      </c>
      <c r="S600" s="587">
        <v>10250</v>
      </c>
      <c r="T600" s="582">
        <f t="shared" si="157"/>
        <v>199.8245443025636</v>
      </c>
      <c r="U600" s="583" t="s">
        <v>47</v>
      </c>
      <c r="V600" s="589" t="s">
        <v>49</v>
      </c>
      <c r="W600" s="592" t="s">
        <v>15</v>
      </c>
      <c r="X600" s="569" t="s">
        <v>15</v>
      </c>
      <c r="Y600" s="570" t="s">
        <v>15</v>
      </c>
      <c r="Z600" s="571" t="s">
        <v>15</v>
      </c>
      <c r="AA600" s="557" t="s">
        <v>1856</v>
      </c>
      <c r="AB600" s="139">
        <f t="shared" si="141"/>
        <v>43183</v>
      </c>
      <c r="AC600" s="134">
        <f t="shared" si="143"/>
        <v>43160</v>
      </c>
      <c r="AD600" s="135" t="str">
        <f t="shared" si="144"/>
        <v>-</v>
      </c>
      <c r="AE600" s="136" t="str">
        <f t="shared" si="145"/>
        <v>-</v>
      </c>
      <c r="AF600" s="137" t="s">
        <v>4551</v>
      </c>
      <c r="AG600" s="140" t="str">
        <f t="shared" si="149"/>
        <v>1</v>
      </c>
      <c r="AH600" s="141" t="str">
        <f t="shared" si="150"/>
        <v>-</v>
      </c>
      <c r="AI600" s="211" t="s">
        <v>15</v>
      </c>
      <c r="AJ600" s="443" t="s">
        <v>4592</v>
      </c>
      <c r="AK600" s="478" t="str">
        <f t="shared" si="151"/>
        <v>-</v>
      </c>
      <c r="AL600" s="516" t="str">
        <f t="shared" si="152"/>
        <v>-</v>
      </c>
      <c r="AM600" s="432" t="str">
        <f>_xlfn.IFNA(VLOOKUP(O600,Dropdown!$B:$G,6,0),"-")</f>
        <v>PEZA</v>
      </c>
      <c r="AN600" s="433">
        <f>_xlfn.IFNA(VLOOKUP(O600,Dropdown!$B:$H,7,0),"-")</f>
        <v>0.12</v>
      </c>
      <c r="AO600" s="434" t="str">
        <f t="shared" si="153"/>
        <v>PHP</v>
      </c>
      <c r="AP600" s="435">
        <f t="shared" si="154"/>
        <v>10250</v>
      </c>
      <c r="AQ600" s="436">
        <f t="shared" si="155"/>
        <v>11480.000000000002</v>
      </c>
      <c r="AR600" s="247"/>
      <c r="AS600" s="465" t="s">
        <v>15</v>
      </c>
      <c r="AT600" s="247"/>
      <c r="AU600" s="454" t="str">
        <f t="shared" si="146"/>
        <v>-</v>
      </c>
    </row>
    <row r="601" spans="1:47" s="30" customFormat="1">
      <c r="A601" s="556">
        <v>598</v>
      </c>
      <c r="B601" s="557" t="s">
        <v>1246</v>
      </c>
      <c r="C601" s="558" t="str">
        <f t="shared" si="142"/>
        <v>2018</v>
      </c>
      <c r="D601" s="558" t="str">
        <f t="shared" si="156"/>
        <v>Feb</v>
      </c>
      <c r="E601" s="586">
        <v>43153</v>
      </c>
      <c r="F601" s="557">
        <v>105377</v>
      </c>
      <c r="G601" s="557">
        <v>38715</v>
      </c>
      <c r="H601" s="557">
        <v>79329</v>
      </c>
      <c r="I601" s="557" t="s">
        <v>1277</v>
      </c>
      <c r="J601" s="557">
        <v>15286</v>
      </c>
      <c r="K601" s="578" t="str">
        <f t="shared" si="147"/>
        <v>51610/20-KYAJ-B102-20 BODY R/L,#1. CUT 1/ CUT 2
 #1109 DIE PLATE | 51610/20-KYAJ-B102-20 BODY R/L,#1. CUT 1/ CUT 2
 #1109 DIE PLATE</v>
      </c>
      <c r="L601" s="578" t="s">
        <v>1302</v>
      </c>
      <c r="M601" s="578" t="s">
        <v>1302</v>
      </c>
      <c r="N601" s="579" t="s">
        <v>15</v>
      </c>
      <c r="O601" s="578" t="s">
        <v>31</v>
      </c>
      <c r="P601" s="557" t="s">
        <v>15</v>
      </c>
      <c r="Q601" s="557" t="s">
        <v>15</v>
      </c>
      <c r="R601" s="581">
        <f>IFERROR(VLOOKUP(CONCATENATE(D601,"'",C601),'Monthly Forex'!A:D,4,0),"-")</f>
        <v>51.295000000000002</v>
      </c>
      <c r="S601" s="587">
        <v>18500</v>
      </c>
      <c r="T601" s="582">
        <f t="shared" si="157"/>
        <v>360.65893361926112</v>
      </c>
      <c r="U601" s="583" t="s">
        <v>47</v>
      </c>
      <c r="V601" s="589" t="s">
        <v>49</v>
      </c>
      <c r="W601" s="592" t="s">
        <v>15</v>
      </c>
      <c r="X601" s="569" t="s">
        <v>15</v>
      </c>
      <c r="Y601" s="570" t="s">
        <v>15</v>
      </c>
      <c r="Z601" s="571" t="s">
        <v>15</v>
      </c>
      <c r="AA601" s="557" t="s">
        <v>1856</v>
      </c>
      <c r="AB601" s="139">
        <f t="shared" si="141"/>
        <v>43183</v>
      </c>
      <c r="AC601" s="134">
        <f t="shared" si="143"/>
        <v>43160</v>
      </c>
      <c r="AD601" s="135" t="str">
        <f t="shared" si="144"/>
        <v>-</v>
      </c>
      <c r="AE601" s="136" t="str">
        <f t="shared" si="145"/>
        <v>-</v>
      </c>
      <c r="AF601" s="137" t="s">
        <v>4551</v>
      </c>
      <c r="AG601" s="140" t="str">
        <f t="shared" si="149"/>
        <v>1</v>
      </c>
      <c r="AH601" s="141" t="str">
        <f t="shared" si="150"/>
        <v>-</v>
      </c>
      <c r="AI601" s="211" t="s">
        <v>15</v>
      </c>
      <c r="AJ601" s="443" t="s">
        <v>4592</v>
      </c>
      <c r="AK601" s="478" t="str">
        <f t="shared" si="151"/>
        <v>-</v>
      </c>
      <c r="AL601" s="516" t="str">
        <f t="shared" si="152"/>
        <v>-</v>
      </c>
      <c r="AM601" s="432" t="str">
        <f>_xlfn.IFNA(VLOOKUP(O601,Dropdown!$B:$G,6,0),"-")</f>
        <v>PEZA</v>
      </c>
      <c r="AN601" s="433">
        <f>_xlfn.IFNA(VLOOKUP(O601,Dropdown!$B:$H,7,0),"-")</f>
        <v>0.12</v>
      </c>
      <c r="AO601" s="434" t="str">
        <f t="shared" si="153"/>
        <v>PHP</v>
      </c>
      <c r="AP601" s="435">
        <f t="shared" si="154"/>
        <v>18500</v>
      </c>
      <c r="AQ601" s="436">
        <f t="shared" si="155"/>
        <v>20720.000000000004</v>
      </c>
      <c r="AR601" s="247"/>
      <c r="AS601" s="465" t="s">
        <v>15</v>
      </c>
      <c r="AT601" s="247"/>
      <c r="AU601" s="454" t="str">
        <f t="shared" si="146"/>
        <v>-</v>
      </c>
    </row>
    <row r="602" spans="1:47" s="30" customFormat="1">
      <c r="A602" s="556">
        <v>599</v>
      </c>
      <c r="B602" s="557" t="s">
        <v>1247</v>
      </c>
      <c r="C602" s="558" t="str">
        <f t="shared" si="142"/>
        <v>2018</v>
      </c>
      <c r="D602" s="558" t="str">
        <f t="shared" si="156"/>
        <v>Feb</v>
      </c>
      <c r="E602" s="586">
        <v>43153</v>
      </c>
      <c r="F602" s="557">
        <v>105377</v>
      </c>
      <c r="G602" s="557">
        <v>38715</v>
      </c>
      <c r="H602" s="557">
        <v>79329</v>
      </c>
      <c r="I602" s="557" t="s">
        <v>1277</v>
      </c>
      <c r="J602" s="557">
        <v>15286</v>
      </c>
      <c r="K602" s="578" t="str">
        <f t="shared" si="147"/>
        <v>51610/20-KYAJ-B102-20 BODY R/L,#1. CUT 1/ CUT 2
 #1209 DIE PLATE | 51610/20-KYAJ-B102-20 BODY R/L,#1. CUT 1/ CUT 2
 #1209 DIE PLATE</v>
      </c>
      <c r="L602" s="578" t="s">
        <v>1303</v>
      </c>
      <c r="M602" s="578" t="s">
        <v>1303</v>
      </c>
      <c r="N602" s="579" t="s">
        <v>15</v>
      </c>
      <c r="O602" s="578" t="s">
        <v>31</v>
      </c>
      <c r="P602" s="557" t="s">
        <v>15</v>
      </c>
      <c r="Q602" s="557" t="s">
        <v>15</v>
      </c>
      <c r="R602" s="581">
        <f>IFERROR(VLOOKUP(CONCATENATE(D602,"'",C602),'Monthly Forex'!A:D,4,0),"-")</f>
        <v>51.295000000000002</v>
      </c>
      <c r="S602" s="587">
        <v>19500</v>
      </c>
      <c r="T602" s="582">
        <f t="shared" si="157"/>
        <v>380.15401111219415</v>
      </c>
      <c r="U602" s="583" t="s">
        <v>47</v>
      </c>
      <c r="V602" s="589" t="s">
        <v>49</v>
      </c>
      <c r="W602" s="592" t="s">
        <v>15</v>
      </c>
      <c r="X602" s="569" t="s">
        <v>15</v>
      </c>
      <c r="Y602" s="570" t="s">
        <v>15</v>
      </c>
      <c r="Z602" s="571" t="s">
        <v>15</v>
      </c>
      <c r="AA602" s="557" t="s">
        <v>1856</v>
      </c>
      <c r="AB602" s="139">
        <f t="shared" si="141"/>
        <v>43183</v>
      </c>
      <c r="AC602" s="134">
        <f t="shared" si="143"/>
        <v>43160</v>
      </c>
      <c r="AD602" s="135" t="str">
        <f t="shared" si="144"/>
        <v>-</v>
      </c>
      <c r="AE602" s="136" t="str">
        <f t="shared" si="145"/>
        <v>-</v>
      </c>
      <c r="AF602" s="137" t="s">
        <v>4551</v>
      </c>
      <c r="AG602" s="140" t="str">
        <f t="shared" si="149"/>
        <v>-</v>
      </c>
      <c r="AH602" s="141" t="str">
        <f t="shared" si="150"/>
        <v>-</v>
      </c>
      <c r="AI602" s="211" t="s">
        <v>15</v>
      </c>
      <c r="AJ602" s="443" t="s">
        <v>4592</v>
      </c>
      <c r="AK602" s="478" t="str">
        <f t="shared" si="151"/>
        <v>-</v>
      </c>
      <c r="AL602" s="516" t="str">
        <f t="shared" si="152"/>
        <v>-</v>
      </c>
      <c r="AM602" s="432" t="str">
        <f>_xlfn.IFNA(VLOOKUP(O602,Dropdown!$B:$G,6,0),"-")</f>
        <v>PEZA</v>
      </c>
      <c r="AN602" s="433">
        <f>_xlfn.IFNA(VLOOKUP(O602,Dropdown!$B:$H,7,0),"-")</f>
        <v>0.12</v>
      </c>
      <c r="AO602" s="434" t="str">
        <f t="shared" si="153"/>
        <v>PHP</v>
      </c>
      <c r="AP602" s="435">
        <f t="shared" si="154"/>
        <v>19500</v>
      </c>
      <c r="AQ602" s="436">
        <f t="shared" si="155"/>
        <v>21840.000000000004</v>
      </c>
      <c r="AR602" s="247"/>
      <c r="AS602" s="465" t="s">
        <v>15</v>
      </c>
      <c r="AT602" s="247"/>
      <c r="AU602" s="454" t="str">
        <f t="shared" si="146"/>
        <v>-</v>
      </c>
    </row>
    <row r="603" spans="1:47" s="30" customFormat="1">
      <c r="A603" s="556">
        <v>600</v>
      </c>
      <c r="B603" s="557" t="s">
        <v>1248</v>
      </c>
      <c r="C603" s="558" t="str">
        <f t="shared" si="142"/>
        <v>2018</v>
      </c>
      <c r="D603" s="558" t="str">
        <f t="shared" si="156"/>
        <v>Feb</v>
      </c>
      <c r="E603" s="586">
        <v>43153</v>
      </c>
      <c r="F603" s="557">
        <v>105378</v>
      </c>
      <c r="G603" s="557">
        <v>38716</v>
      </c>
      <c r="H603" s="557">
        <v>79330</v>
      </c>
      <c r="I603" s="557" t="s">
        <v>1271</v>
      </c>
      <c r="J603" s="557">
        <v>15270</v>
      </c>
      <c r="K603" s="578" t="str">
        <f t="shared" si="147"/>
        <v>18181-R1AA-A000 COVER, CONVERTER
#5558b DIE INSERT | 18181-R1AA-A000 COVER, CONVERTER
#5558b DIE INSERT</v>
      </c>
      <c r="L603" s="578" t="s">
        <v>1304</v>
      </c>
      <c r="M603" s="578" t="s">
        <v>1304</v>
      </c>
      <c r="N603" s="579" t="s">
        <v>15</v>
      </c>
      <c r="O603" s="578" t="s">
        <v>31</v>
      </c>
      <c r="P603" s="557" t="s">
        <v>15</v>
      </c>
      <c r="Q603" s="557" t="s">
        <v>15</v>
      </c>
      <c r="R603" s="581">
        <f>IFERROR(VLOOKUP(CONCATENATE(D603,"'",C603),'Monthly Forex'!A:D,4,0),"-")</f>
        <v>51.295000000000002</v>
      </c>
      <c r="S603" s="587">
        <v>16000</v>
      </c>
      <c r="T603" s="582">
        <f t="shared" si="157"/>
        <v>311.92123988692856</v>
      </c>
      <c r="U603" s="583" t="s">
        <v>47</v>
      </c>
      <c r="V603" s="589" t="s">
        <v>49</v>
      </c>
      <c r="W603" s="592" t="s">
        <v>15</v>
      </c>
      <c r="X603" s="569" t="s">
        <v>15</v>
      </c>
      <c r="Y603" s="570" t="s">
        <v>15</v>
      </c>
      <c r="Z603" s="571" t="s">
        <v>15</v>
      </c>
      <c r="AA603" s="557" t="s">
        <v>1856</v>
      </c>
      <c r="AB603" s="139">
        <f t="shared" si="141"/>
        <v>43183</v>
      </c>
      <c r="AC603" s="134">
        <f t="shared" si="143"/>
        <v>43160</v>
      </c>
      <c r="AD603" s="135" t="str">
        <f t="shared" si="144"/>
        <v>-</v>
      </c>
      <c r="AE603" s="136" t="str">
        <f t="shared" si="145"/>
        <v>-</v>
      </c>
      <c r="AF603" s="137" t="s">
        <v>4551</v>
      </c>
      <c r="AG603" s="140" t="str">
        <f t="shared" si="149"/>
        <v>1</v>
      </c>
      <c r="AH603" s="141" t="str">
        <f t="shared" si="150"/>
        <v>-</v>
      </c>
      <c r="AI603" s="211" t="s">
        <v>15</v>
      </c>
      <c r="AJ603" s="443" t="s">
        <v>4592</v>
      </c>
      <c r="AK603" s="478" t="str">
        <f t="shared" si="151"/>
        <v>-</v>
      </c>
      <c r="AL603" s="516" t="str">
        <f t="shared" si="152"/>
        <v>-</v>
      </c>
      <c r="AM603" s="432" t="str">
        <f>_xlfn.IFNA(VLOOKUP(O603,Dropdown!$B:$G,6,0),"-")</f>
        <v>PEZA</v>
      </c>
      <c r="AN603" s="433">
        <f>_xlfn.IFNA(VLOOKUP(O603,Dropdown!$B:$H,7,0),"-")</f>
        <v>0.12</v>
      </c>
      <c r="AO603" s="434" t="str">
        <f t="shared" si="153"/>
        <v>PHP</v>
      </c>
      <c r="AP603" s="435">
        <f t="shared" si="154"/>
        <v>16000</v>
      </c>
      <c r="AQ603" s="436">
        <f t="shared" si="155"/>
        <v>17920</v>
      </c>
      <c r="AR603" s="247"/>
      <c r="AS603" s="465" t="s">
        <v>15</v>
      </c>
      <c r="AT603" s="247"/>
      <c r="AU603" s="454" t="str">
        <f t="shared" si="146"/>
        <v>-</v>
      </c>
    </row>
    <row r="604" spans="1:47" s="30" customFormat="1">
      <c r="A604" s="556">
        <v>601</v>
      </c>
      <c r="B604" s="557" t="s">
        <v>1249</v>
      </c>
      <c r="C604" s="558" t="str">
        <f t="shared" si="142"/>
        <v>2018</v>
      </c>
      <c r="D604" s="558" t="str">
        <f t="shared" si="156"/>
        <v>Feb</v>
      </c>
      <c r="E604" s="586">
        <v>43153</v>
      </c>
      <c r="F604" s="557">
        <v>105378</v>
      </c>
      <c r="G604" s="557">
        <v>38716</v>
      </c>
      <c r="H604" s="557">
        <v>79330</v>
      </c>
      <c r="I604" s="557" t="s">
        <v>1278</v>
      </c>
      <c r="J604" s="557">
        <v>15270</v>
      </c>
      <c r="K604" s="578" t="str">
        <f t="shared" si="147"/>
        <v>18181-R1AA-A000 COVER, CONVERTER 
#6612 DIE INSERT 1 (SKD11) | 18181-R1AA-A000 COVER, CONVERTER 
#6612 DIE INSERT 1 (SKD11)</v>
      </c>
      <c r="L604" s="578" t="s">
        <v>1305</v>
      </c>
      <c r="M604" s="578" t="s">
        <v>1305</v>
      </c>
      <c r="N604" s="579" t="s">
        <v>15</v>
      </c>
      <c r="O604" s="578" t="s">
        <v>31</v>
      </c>
      <c r="P604" s="557" t="s">
        <v>15</v>
      </c>
      <c r="Q604" s="557" t="s">
        <v>15</v>
      </c>
      <c r="R604" s="581">
        <f>IFERROR(VLOOKUP(CONCATENATE(D604,"'",C604),'Monthly Forex'!A:D,4,0),"-")</f>
        <v>51.295000000000002</v>
      </c>
      <c r="S604" s="587">
        <v>13750</v>
      </c>
      <c r="T604" s="582">
        <f t="shared" si="157"/>
        <v>268.05731552782919</v>
      </c>
      <c r="U604" s="583" t="s">
        <v>47</v>
      </c>
      <c r="V604" s="589" t="s">
        <v>49</v>
      </c>
      <c r="W604" s="592" t="s">
        <v>15</v>
      </c>
      <c r="X604" s="569" t="s">
        <v>15</v>
      </c>
      <c r="Y604" s="570" t="s">
        <v>15</v>
      </c>
      <c r="Z604" s="571" t="s">
        <v>15</v>
      </c>
      <c r="AA604" s="557" t="s">
        <v>1856</v>
      </c>
      <c r="AB604" s="139">
        <f t="shared" si="141"/>
        <v>43183</v>
      </c>
      <c r="AC604" s="134">
        <f t="shared" si="143"/>
        <v>43160</v>
      </c>
      <c r="AD604" s="135" t="str">
        <f t="shared" si="144"/>
        <v>-</v>
      </c>
      <c r="AE604" s="136" t="str">
        <f t="shared" si="145"/>
        <v>-</v>
      </c>
      <c r="AF604" s="137" t="s">
        <v>4551</v>
      </c>
      <c r="AG604" s="140" t="str">
        <f t="shared" si="149"/>
        <v>-</v>
      </c>
      <c r="AH604" s="141" t="str">
        <f t="shared" si="150"/>
        <v>-</v>
      </c>
      <c r="AI604" s="211" t="s">
        <v>15</v>
      </c>
      <c r="AJ604" s="443" t="s">
        <v>4592</v>
      </c>
      <c r="AK604" s="478" t="str">
        <f t="shared" si="151"/>
        <v>-</v>
      </c>
      <c r="AL604" s="516" t="str">
        <f t="shared" si="152"/>
        <v>-</v>
      </c>
      <c r="AM604" s="432" t="str">
        <f>_xlfn.IFNA(VLOOKUP(O604,Dropdown!$B:$G,6,0),"-")</f>
        <v>PEZA</v>
      </c>
      <c r="AN604" s="433">
        <f>_xlfn.IFNA(VLOOKUP(O604,Dropdown!$B:$H,7,0),"-")</f>
        <v>0.12</v>
      </c>
      <c r="AO604" s="434" t="str">
        <f t="shared" si="153"/>
        <v>PHP</v>
      </c>
      <c r="AP604" s="435">
        <f t="shared" si="154"/>
        <v>13750</v>
      </c>
      <c r="AQ604" s="436">
        <f t="shared" si="155"/>
        <v>15400.000000000002</v>
      </c>
      <c r="AR604" s="247"/>
      <c r="AS604" s="465" t="s">
        <v>15</v>
      </c>
      <c r="AT604" s="247"/>
      <c r="AU604" s="454" t="str">
        <f t="shared" si="146"/>
        <v>-</v>
      </c>
    </row>
    <row r="605" spans="1:47" s="30" customFormat="1">
      <c r="A605" s="556">
        <v>602</v>
      </c>
      <c r="B605" s="557" t="s">
        <v>1250</v>
      </c>
      <c r="C605" s="558" t="str">
        <f t="shared" si="142"/>
        <v>2018</v>
      </c>
      <c r="D605" s="558" t="str">
        <f t="shared" si="156"/>
        <v>Feb</v>
      </c>
      <c r="E605" s="586">
        <v>43157</v>
      </c>
      <c r="F605" s="557">
        <v>105379</v>
      </c>
      <c r="G605" s="557">
        <v>38718</v>
      </c>
      <c r="H605" s="557">
        <v>79422</v>
      </c>
      <c r="I605" s="577" t="s">
        <v>1276</v>
      </c>
      <c r="J605" s="577" t="s">
        <v>15</v>
      </c>
      <c r="K605" s="578" t="str">
        <f t="shared" si="147"/>
        <v>#4456 LIFTER PIN SET | #4456 LIFTER PIN SET</v>
      </c>
      <c r="L605" s="578" t="s">
        <v>1306</v>
      </c>
      <c r="M605" s="578" t="s">
        <v>1306</v>
      </c>
      <c r="N605" s="579" t="s">
        <v>15</v>
      </c>
      <c r="O605" s="578" t="s">
        <v>31</v>
      </c>
      <c r="P605" s="557" t="s">
        <v>15</v>
      </c>
      <c r="Q605" s="557" t="s">
        <v>15</v>
      </c>
      <c r="R605" s="581">
        <f>IFERROR(VLOOKUP(CONCATENATE(D605,"'",C605),'Monthly Forex'!A:D,4,0),"-")</f>
        <v>51.295000000000002</v>
      </c>
      <c r="S605" s="587">
        <v>750</v>
      </c>
      <c r="T605" s="582">
        <f t="shared" si="157"/>
        <v>14.621308119699775</v>
      </c>
      <c r="U605" s="583" t="s">
        <v>47</v>
      </c>
      <c r="V605" s="589" t="s">
        <v>49</v>
      </c>
      <c r="W605" s="592" t="s">
        <v>15</v>
      </c>
      <c r="X605" s="569" t="s">
        <v>15</v>
      </c>
      <c r="Y605" s="570" t="s">
        <v>15</v>
      </c>
      <c r="Z605" s="571" t="s">
        <v>15</v>
      </c>
      <c r="AA605" s="557" t="s">
        <v>1856</v>
      </c>
      <c r="AB605" s="139">
        <f t="shared" si="141"/>
        <v>43187</v>
      </c>
      <c r="AC605" s="134">
        <f t="shared" si="143"/>
        <v>43160</v>
      </c>
      <c r="AD605" s="135" t="str">
        <f t="shared" si="144"/>
        <v>-</v>
      </c>
      <c r="AE605" s="136" t="str">
        <f t="shared" si="145"/>
        <v>-</v>
      </c>
      <c r="AF605" s="137" t="s">
        <v>4551</v>
      </c>
      <c r="AG605" s="140" t="str">
        <f t="shared" si="149"/>
        <v>1</v>
      </c>
      <c r="AH605" s="141" t="str">
        <f t="shared" si="150"/>
        <v>-</v>
      </c>
      <c r="AI605" s="211" t="s">
        <v>15</v>
      </c>
      <c r="AJ605" s="443" t="s">
        <v>4592</v>
      </c>
      <c r="AK605" s="478" t="str">
        <f t="shared" si="151"/>
        <v>-</v>
      </c>
      <c r="AL605" s="516" t="str">
        <f t="shared" si="152"/>
        <v>-</v>
      </c>
      <c r="AM605" s="432" t="str">
        <f>_xlfn.IFNA(VLOOKUP(O605,Dropdown!$B:$G,6,0),"-")</f>
        <v>PEZA</v>
      </c>
      <c r="AN605" s="433">
        <f>_xlfn.IFNA(VLOOKUP(O605,Dropdown!$B:$H,7,0),"-")</f>
        <v>0.12</v>
      </c>
      <c r="AO605" s="434" t="str">
        <f t="shared" si="153"/>
        <v>PHP</v>
      </c>
      <c r="AP605" s="435">
        <f t="shared" si="154"/>
        <v>750</v>
      </c>
      <c r="AQ605" s="436">
        <f t="shared" si="155"/>
        <v>840.00000000000011</v>
      </c>
      <c r="AR605" s="247"/>
      <c r="AS605" s="465" t="s">
        <v>15</v>
      </c>
      <c r="AT605" s="247"/>
      <c r="AU605" s="454" t="str">
        <f t="shared" si="146"/>
        <v>-</v>
      </c>
    </row>
    <row r="606" spans="1:47" s="30" customFormat="1">
      <c r="A606" s="556">
        <v>603</v>
      </c>
      <c r="B606" s="557" t="s">
        <v>1251</v>
      </c>
      <c r="C606" s="558" t="str">
        <f t="shared" si="142"/>
        <v>2018</v>
      </c>
      <c r="D606" s="558" t="str">
        <f t="shared" si="156"/>
        <v>Feb</v>
      </c>
      <c r="E606" s="586">
        <v>43157</v>
      </c>
      <c r="F606" s="557">
        <v>105379</v>
      </c>
      <c r="G606" s="557">
        <v>38718</v>
      </c>
      <c r="H606" s="557">
        <v>79422</v>
      </c>
      <c r="I606" s="577" t="s">
        <v>1276</v>
      </c>
      <c r="J606" s="577" t="s">
        <v>15</v>
      </c>
      <c r="K606" s="578" t="str">
        <f t="shared" si="147"/>
        <v>#4457 PILOT PIN | #4457 PILOT PIN</v>
      </c>
      <c r="L606" s="578" t="s">
        <v>1307</v>
      </c>
      <c r="M606" s="578" t="s">
        <v>1307</v>
      </c>
      <c r="N606" s="579" t="s">
        <v>15</v>
      </c>
      <c r="O606" s="578" t="s">
        <v>31</v>
      </c>
      <c r="P606" s="557" t="s">
        <v>15</v>
      </c>
      <c r="Q606" s="557" t="s">
        <v>15</v>
      </c>
      <c r="R606" s="581">
        <f>IFERROR(VLOOKUP(CONCATENATE(D606,"'",C606),'Monthly Forex'!A:D,4,0),"-")</f>
        <v>51.295000000000002</v>
      </c>
      <c r="S606" s="587">
        <v>2000</v>
      </c>
      <c r="T606" s="582">
        <f t="shared" si="157"/>
        <v>38.99015498586607</v>
      </c>
      <c r="U606" s="583" t="s">
        <v>47</v>
      </c>
      <c r="V606" s="589" t="s">
        <v>49</v>
      </c>
      <c r="W606" s="592" t="s">
        <v>15</v>
      </c>
      <c r="X606" s="569" t="s">
        <v>15</v>
      </c>
      <c r="Y606" s="570" t="s">
        <v>15</v>
      </c>
      <c r="Z606" s="571" t="s">
        <v>15</v>
      </c>
      <c r="AA606" s="557" t="s">
        <v>1856</v>
      </c>
      <c r="AB606" s="139">
        <f t="shared" si="141"/>
        <v>43187</v>
      </c>
      <c r="AC606" s="134">
        <f t="shared" si="143"/>
        <v>43160</v>
      </c>
      <c r="AD606" s="135" t="str">
        <f t="shared" si="144"/>
        <v>-</v>
      </c>
      <c r="AE606" s="136" t="str">
        <f t="shared" si="145"/>
        <v>-</v>
      </c>
      <c r="AF606" s="137" t="s">
        <v>4551</v>
      </c>
      <c r="AG606" s="140" t="str">
        <f t="shared" si="149"/>
        <v>-</v>
      </c>
      <c r="AH606" s="141" t="str">
        <f t="shared" si="150"/>
        <v>-</v>
      </c>
      <c r="AI606" s="211" t="s">
        <v>15</v>
      </c>
      <c r="AJ606" s="443" t="s">
        <v>4592</v>
      </c>
      <c r="AK606" s="478" t="str">
        <f t="shared" si="151"/>
        <v>-</v>
      </c>
      <c r="AL606" s="516" t="str">
        <f t="shared" si="152"/>
        <v>-</v>
      </c>
      <c r="AM606" s="432" t="str">
        <f>_xlfn.IFNA(VLOOKUP(O606,Dropdown!$B:$G,6,0),"-")</f>
        <v>PEZA</v>
      </c>
      <c r="AN606" s="433">
        <f>_xlfn.IFNA(VLOOKUP(O606,Dropdown!$B:$H,7,0),"-")</f>
        <v>0.12</v>
      </c>
      <c r="AO606" s="434" t="str">
        <f t="shared" si="153"/>
        <v>PHP</v>
      </c>
      <c r="AP606" s="435">
        <f t="shared" si="154"/>
        <v>2000</v>
      </c>
      <c r="AQ606" s="436">
        <f t="shared" si="155"/>
        <v>2240</v>
      </c>
      <c r="AR606" s="247"/>
      <c r="AS606" s="465" t="s">
        <v>15</v>
      </c>
      <c r="AT606" s="247"/>
      <c r="AU606" s="454" t="str">
        <f t="shared" si="146"/>
        <v>-</v>
      </c>
    </row>
    <row r="607" spans="1:47" s="30" customFormat="1">
      <c r="A607" s="556">
        <v>604</v>
      </c>
      <c r="B607" s="557" t="s">
        <v>1252</v>
      </c>
      <c r="C607" s="558" t="str">
        <f t="shared" si="142"/>
        <v>2018</v>
      </c>
      <c r="D607" s="558" t="str">
        <f t="shared" si="156"/>
        <v>Feb</v>
      </c>
      <c r="E607" s="586">
        <v>43157</v>
      </c>
      <c r="F607" s="557">
        <v>105380</v>
      </c>
      <c r="G607" s="557">
        <v>38720</v>
      </c>
      <c r="H607" s="557">
        <v>79423</v>
      </c>
      <c r="I607" s="577" t="s">
        <v>1278</v>
      </c>
      <c r="J607" s="577" t="s">
        <v>15</v>
      </c>
      <c r="K607" s="578" t="str">
        <f t="shared" si="147"/>
        <v xml:space="preserve">#6610 PUNCH 1  | #6610 PUNCH 1 </v>
      </c>
      <c r="L607" s="578" t="s">
        <v>1308</v>
      </c>
      <c r="M607" s="578" t="s">
        <v>1308</v>
      </c>
      <c r="N607" s="579" t="s">
        <v>15</v>
      </c>
      <c r="O607" s="578" t="s">
        <v>31</v>
      </c>
      <c r="P607" s="557" t="s">
        <v>15</v>
      </c>
      <c r="Q607" s="557" t="s">
        <v>15</v>
      </c>
      <c r="R607" s="581">
        <f>IFERROR(VLOOKUP(CONCATENATE(D607,"'",C607),'Monthly Forex'!A:D,4,0),"-")</f>
        <v>51.295000000000002</v>
      </c>
      <c r="S607" s="587">
        <v>44250</v>
      </c>
      <c r="T607" s="582">
        <f t="shared" si="157"/>
        <v>862.65717906228679</v>
      </c>
      <c r="U607" s="583" t="s">
        <v>47</v>
      </c>
      <c r="V607" s="589" t="s">
        <v>49</v>
      </c>
      <c r="W607" s="592" t="s">
        <v>15</v>
      </c>
      <c r="X607" s="569" t="s">
        <v>15</v>
      </c>
      <c r="Y607" s="570" t="s">
        <v>15</v>
      </c>
      <c r="Z607" s="571" t="s">
        <v>15</v>
      </c>
      <c r="AA607" s="557" t="s">
        <v>1856</v>
      </c>
      <c r="AB607" s="139">
        <f t="shared" si="141"/>
        <v>43187</v>
      </c>
      <c r="AC607" s="134">
        <f t="shared" si="143"/>
        <v>43160</v>
      </c>
      <c r="AD607" s="135" t="str">
        <f t="shared" si="144"/>
        <v>-</v>
      </c>
      <c r="AE607" s="136" t="str">
        <f t="shared" si="145"/>
        <v>-</v>
      </c>
      <c r="AF607" s="137" t="s">
        <v>4551</v>
      </c>
      <c r="AG607" s="140" t="str">
        <f t="shared" si="149"/>
        <v>1</v>
      </c>
      <c r="AH607" s="141" t="str">
        <f t="shared" si="150"/>
        <v>-</v>
      </c>
      <c r="AI607" s="211" t="s">
        <v>15</v>
      </c>
      <c r="AJ607" s="443" t="s">
        <v>4592</v>
      </c>
      <c r="AK607" s="478" t="str">
        <f t="shared" si="151"/>
        <v>-</v>
      </c>
      <c r="AL607" s="516" t="str">
        <f t="shared" si="152"/>
        <v>-</v>
      </c>
      <c r="AM607" s="432" t="str">
        <f>_xlfn.IFNA(VLOOKUP(O607,Dropdown!$B:$G,6,0),"-")</f>
        <v>PEZA</v>
      </c>
      <c r="AN607" s="433">
        <f>_xlfn.IFNA(VLOOKUP(O607,Dropdown!$B:$H,7,0),"-")</f>
        <v>0.12</v>
      </c>
      <c r="AO607" s="434" t="str">
        <f t="shared" si="153"/>
        <v>PHP</v>
      </c>
      <c r="AP607" s="435">
        <f t="shared" si="154"/>
        <v>44250</v>
      </c>
      <c r="AQ607" s="436">
        <f t="shared" si="155"/>
        <v>49560.000000000007</v>
      </c>
      <c r="AR607" s="247"/>
      <c r="AS607" s="465" t="s">
        <v>15</v>
      </c>
      <c r="AT607" s="247"/>
      <c r="AU607" s="454" t="str">
        <f t="shared" si="146"/>
        <v>-</v>
      </c>
    </row>
    <row r="608" spans="1:47" s="30" customFormat="1">
      <c r="A608" s="556">
        <v>605</v>
      </c>
      <c r="B608" s="557" t="s">
        <v>1253</v>
      </c>
      <c r="C608" s="558" t="str">
        <f t="shared" si="142"/>
        <v>2018</v>
      </c>
      <c r="D608" s="558" t="str">
        <f t="shared" si="156"/>
        <v>Feb</v>
      </c>
      <c r="E608" s="586">
        <v>43157</v>
      </c>
      <c r="F608" s="557">
        <v>105381</v>
      </c>
      <c r="G608" s="557">
        <v>38721</v>
      </c>
      <c r="H608" s="557">
        <v>79424</v>
      </c>
      <c r="I608" s="577" t="s">
        <v>1278</v>
      </c>
      <c r="J608" s="577" t="s">
        <v>15</v>
      </c>
      <c r="K608" s="578" t="str">
        <f t="shared" si="147"/>
        <v>#6613 DIE INSERT 2 | #6613 DIE INSERT 2</v>
      </c>
      <c r="L608" s="578" t="s">
        <v>1309</v>
      </c>
      <c r="M608" s="578" t="s">
        <v>1309</v>
      </c>
      <c r="N608" s="579" t="s">
        <v>15</v>
      </c>
      <c r="O608" s="578" t="s">
        <v>31</v>
      </c>
      <c r="P608" s="557" t="s">
        <v>15</v>
      </c>
      <c r="Q608" s="557" t="s">
        <v>15</v>
      </c>
      <c r="R608" s="581">
        <f>IFERROR(VLOOKUP(CONCATENATE(D608,"'",C608),'Monthly Forex'!A:D,4,0),"-")</f>
        <v>51.295000000000002</v>
      </c>
      <c r="S608" s="587">
        <v>13750</v>
      </c>
      <c r="T608" s="582">
        <f t="shared" si="157"/>
        <v>268.05731552782919</v>
      </c>
      <c r="U608" s="583" t="s">
        <v>47</v>
      </c>
      <c r="V608" s="589" t="s">
        <v>49</v>
      </c>
      <c r="W608" s="592" t="s">
        <v>15</v>
      </c>
      <c r="X608" s="569" t="s">
        <v>15</v>
      </c>
      <c r="Y608" s="570" t="s">
        <v>15</v>
      </c>
      <c r="Z608" s="571" t="s">
        <v>15</v>
      </c>
      <c r="AA608" s="557" t="s">
        <v>1856</v>
      </c>
      <c r="AB608" s="139">
        <f t="shared" si="141"/>
        <v>43187</v>
      </c>
      <c r="AC608" s="134">
        <f t="shared" si="143"/>
        <v>43160</v>
      </c>
      <c r="AD608" s="135" t="str">
        <f t="shared" si="144"/>
        <v>-</v>
      </c>
      <c r="AE608" s="136" t="str">
        <f t="shared" si="145"/>
        <v>-</v>
      </c>
      <c r="AF608" s="137" t="s">
        <v>4551</v>
      </c>
      <c r="AG608" s="140" t="str">
        <f t="shared" si="149"/>
        <v>1</v>
      </c>
      <c r="AH608" s="141" t="str">
        <f t="shared" si="150"/>
        <v>-</v>
      </c>
      <c r="AI608" s="211" t="s">
        <v>15</v>
      </c>
      <c r="AJ608" s="443" t="s">
        <v>4592</v>
      </c>
      <c r="AK608" s="478" t="str">
        <f t="shared" si="151"/>
        <v>-</v>
      </c>
      <c r="AL608" s="516" t="str">
        <f t="shared" si="152"/>
        <v>-</v>
      </c>
      <c r="AM608" s="432" t="str">
        <f>_xlfn.IFNA(VLOOKUP(O608,Dropdown!$B:$G,6,0),"-")</f>
        <v>PEZA</v>
      </c>
      <c r="AN608" s="433">
        <f>_xlfn.IFNA(VLOOKUP(O608,Dropdown!$B:$H,7,0),"-")</f>
        <v>0.12</v>
      </c>
      <c r="AO608" s="434" t="str">
        <f t="shared" si="153"/>
        <v>PHP</v>
      </c>
      <c r="AP608" s="435">
        <f t="shared" si="154"/>
        <v>13750</v>
      </c>
      <c r="AQ608" s="436">
        <f t="shared" si="155"/>
        <v>15400.000000000002</v>
      </c>
      <c r="AR608" s="247"/>
      <c r="AS608" s="465" t="s">
        <v>15</v>
      </c>
      <c r="AT608" s="247"/>
      <c r="AU608" s="454" t="str">
        <f t="shared" si="146"/>
        <v>-</v>
      </c>
    </row>
    <row r="609" spans="1:47" s="30" customFormat="1">
      <c r="A609" s="556">
        <v>606</v>
      </c>
      <c r="B609" s="557" t="s">
        <v>1254</v>
      </c>
      <c r="C609" s="558" t="str">
        <f t="shared" si="142"/>
        <v>2018</v>
      </c>
      <c r="D609" s="558" t="str">
        <f t="shared" si="156"/>
        <v>Feb</v>
      </c>
      <c r="E609" s="586">
        <v>43157</v>
      </c>
      <c r="F609" s="557">
        <v>105381</v>
      </c>
      <c r="G609" s="557">
        <v>38721</v>
      </c>
      <c r="H609" s="557">
        <v>79424</v>
      </c>
      <c r="I609" s="577" t="s">
        <v>1278</v>
      </c>
      <c r="J609" s="577" t="s">
        <v>15</v>
      </c>
      <c r="K609" s="578" t="str">
        <f t="shared" si="147"/>
        <v>#6614A DIE INSERT 3 | #6614A DIE INSERT 3</v>
      </c>
      <c r="L609" s="578" t="s">
        <v>1310</v>
      </c>
      <c r="M609" s="578" t="s">
        <v>1310</v>
      </c>
      <c r="N609" s="579" t="s">
        <v>15</v>
      </c>
      <c r="O609" s="578" t="s">
        <v>31</v>
      </c>
      <c r="P609" s="557" t="s">
        <v>15</v>
      </c>
      <c r="Q609" s="557" t="s">
        <v>15</v>
      </c>
      <c r="R609" s="581">
        <f>IFERROR(VLOOKUP(CONCATENATE(D609,"'",C609),'Monthly Forex'!A:D,4,0),"-")</f>
        <v>51.295000000000002</v>
      </c>
      <c r="S609" s="587">
        <v>13250</v>
      </c>
      <c r="T609" s="582">
        <f t="shared" si="157"/>
        <v>258.3097767813627</v>
      </c>
      <c r="U609" s="583" t="s">
        <v>47</v>
      </c>
      <c r="V609" s="589" t="s">
        <v>49</v>
      </c>
      <c r="W609" s="592" t="s">
        <v>15</v>
      </c>
      <c r="X609" s="569" t="s">
        <v>15</v>
      </c>
      <c r="Y609" s="570" t="s">
        <v>15</v>
      </c>
      <c r="Z609" s="571" t="s">
        <v>15</v>
      </c>
      <c r="AA609" s="557" t="s">
        <v>1856</v>
      </c>
      <c r="AB609" s="139">
        <f t="shared" si="141"/>
        <v>43187</v>
      </c>
      <c r="AC609" s="134">
        <f t="shared" si="143"/>
        <v>43160</v>
      </c>
      <c r="AD609" s="135" t="str">
        <f t="shared" si="144"/>
        <v>-</v>
      </c>
      <c r="AE609" s="136" t="str">
        <f t="shared" si="145"/>
        <v>-</v>
      </c>
      <c r="AF609" s="137" t="s">
        <v>4551</v>
      </c>
      <c r="AG609" s="140" t="str">
        <f t="shared" si="149"/>
        <v>-</v>
      </c>
      <c r="AH609" s="141" t="str">
        <f t="shared" si="150"/>
        <v>-</v>
      </c>
      <c r="AI609" s="211" t="s">
        <v>15</v>
      </c>
      <c r="AJ609" s="443" t="s">
        <v>4592</v>
      </c>
      <c r="AK609" s="478" t="str">
        <f t="shared" si="151"/>
        <v>-</v>
      </c>
      <c r="AL609" s="516" t="str">
        <f t="shared" si="152"/>
        <v>-</v>
      </c>
      <c r="AM609" s="432" t="str">
        <f>_xlfn.IFNA(VLOOKUP(O609,Dropdown!$B:$G,6,0),"-")</f>
        <v>PEZA</v>
      </c>
      <c r="AN609" s="433">
        <f>_xlfn.IFNA(VLOOKUP(O609,Dropdown!$B:$H,7,0),"-")</f>
        <v>0.12</v>
      </c>
      <c r="AO609" s="434" t="str">
        <f t="shared" si="153"/>
        <v>PHP</v>
      </c>
      <c r="AP609" s="435">
        <f t="shared" si="154"/>
        <v>13250</v>
      </c>
      <c r="AQ609" s="436">
        <f t="shared" si="155"/>
        <v>14840.000000000002</v>
      </c>
      <c r="AR609" s="247"/>
      <c r="AS609" s="465" t="s">
        <v>15</v>
      </c>
      <c r="AT609" s="247"/>
      <c r="AU609" s="454" t="str">
        <f t="shared" si="146"/>
        <v>-</v>
      </c>
    </row>
    <row r="610" spans="1:47" s="30" customFormat="1">
      <c r="A610" s="556">
        <v>607</v>
      </c>
      <c r="B610" s="557" t="s">
        <v>1255</v>
      </c>
      <c r="C610" s="558" t="str">
        <f t="shared" si="142"/>
        <v>2018</v>
      </c>
      <c r="D610" s="558" t="str">
        <f t="shared" si="156"/>
        <v>Feb</v>
      </c>
      <c r="E610" s="586">
        <v>43157</v>
      </c>
      <c r="F610" s="557">
        <v>105381</v>
      </c>
      <c r="G610" s="557">
        <v>38721</v>
      </c>
      <c r="H610" s="557">
        <v>79424</v>
      </c>
      <c r="I610" s="577" t="s">
        <v>1278</v>
      </c>
      <c r="J610" s="577" t="s">
        <v>15</v>
      </c>
      <c r="K610" s="578" t="str">
        <f t="shared" si="147"/>
        <v>#6614B DIE INSERT 3 | #6614B DIE INSERT 3</v>
      </c>
      <c r="L610" s="578" t="s">
        <v>1311</v>
      </c>
      <c r="M610" s="578" t="s">
        <v>1311</v>
      </c>
      <c r="N610" s="579" t="s">
        <v>15</v>
      </c>
      <c r="O610" s="578" t="s">
        <v>31</v>
      </c>
      <c r="P610" s="557" t="s">
        <v>15</v>
      </c>
      <c r="Q610" s="557" t="s">
        <v>15</v>
      </c>
      <c r="R610" s="581">
        <f>IFERROR(VLOOKUP(CONCATENATE(D610,"'",C610),'Monthly Forex'!A:D,4,0),"-")</f>
        <v>51.295000000000002</v>
      </c>
      <c r="S610" s="587">
        <v>13250</v>
      </c>
      <c r="T610" s="582">
        <f t="shared" si="157"/>
        <v>258.3097767813627</v>
      </c>
      <c r="U610" s="583" t="s">
        <v>47</v>
      </c>
      <c r="V610" s="589" t="s">
        <v>49</v>
      </c>
      <c r="W610" s="592" t="s">
        <v>15</v>
      </c>
      <c r="X610" s="569" t="s">
        <v>15</v>
      </c>
      <c r="Y610" s="570" t="s">
        <v>15</v>
      </c>
      <c r="Z610" s="571" t="s">
        <v>15</v>
      </c>
      <c r="AA610" s="557" t="s">
        <v>1856</v>
      </c>
      <c r="AB610" s="139">
        <f t="shared" si="141"/>
        <v>43187</v>
      </c>
      <c r="AC610" s="134">
        <f t="shared" si="143"/>
        <v>43160</v>
      </c>
      <c r="AD610" s="135" t="str">
        <f t="shared" si="144"/>
        <v>-</v>
      </c>
      <c r="AE610" s="136" t="str">
        <f t="shared" si="145"/>
        <v>-</v>
      </c>
      <c r="AF610" s="137" t="s">
        <v>4551</v>
      </c>
      <c r="AG610" s="140" t="str">
        <f t="shared" si="149"/>
        <v>-</v>
      </c>
      <c r="AH610" s="141" t="str">
        <f t="shared" si="150"/>
        <v>-</v>
      </c>
      <c r="AI610" s="211" t="s">
        <v>15</v>
      </c>
      <c r="AJ610" s="443" t="s">
        <v>4592</v>
      </c>
      <c r="AK610" s="478" t="str">
        <f t="shared" si="151"/>
        <v>-</v>
      </c>
      <c r="AL610" s="516" t="str">
        <f t="shared" si="152"/>
        <v>-</v>
      </c>
      <c r="AM610" s="432" t="str">
        <f>_xlfn.IFNA(VLOOKUP(O610,Dropdown!$B:$G,6,0),"-")</f>
        <v>PEZA</v>
      </c>
      <c r="AN610" s="433">
        <f>_xlfn.IFNA(VLOOKUP(O610,Dropdown!$B:$H,7,0),"-")</f>
        <v>0.12</v>
      </c>
      <c r="AO610" s="434" t="str">
        <f t="shared" si="153"/>
        <v>PHP</v>
      </c>
      <c r="AP610" s="435">
        <f t="shared" si="154"/>
        <v>13250</v>
      </c>
      <c r="AQ610" s="436">
        <f t="shared" si="155"/>
        <v>14840.000000000002</v>
      </c>
      <c r="AR610" s="247"/>
      <c r="AS610" s="465" t="s">
        <v>15</v>
      </c>
      <c r="AT610" s="247"/>
      <c r="AU610" s="454" t="str">
        <f t="shared" si="146"/>
        <v>-</v>
      </c>
    </row>
    <row r="611" spans="1:47" s="30" customFormat="1">
      <c r="A611" s="556">
        <v>608</v>
      </c>
      <c r="B611" s="557" t="s">
        <v>1256</v>
      </c>
      <c r="C611" s="558" t="str">
        <f t="shared" si="142"/>
        <v>2018</v>
      </c>
      <c r="D611" s="558" t="str">
        <f t="shared" si="156"/>
        <v>Feb</v>
      </c>
      <c r="E611" s="586">
        <v>43157</v>
      </c>
      <c r="F611" s="557">
        <v>105381</v>
      </c>
      <c r="G611" s="557">
        <v>38721</v>
      </c>
      <c r="H611" s="557">
        <v>79424</v>
      </c>
      <c r="I611" s="577" t="s">
        <v>1278</v>
      </c>
      <c r="J611" s="577" t="s">
        <v>15</v>
      </c>
      <c r="K611" s="578" t="str">
        <f t="shared" si="147"/>
        <v>#6615A DIE INSERT 4 | #6615A DIE INSERT 4</v>
      </c>
      <c r="L611" s="578" t="s">
        <v>1312</v>
      </c>
      <c r="M611" s="578" t="s">
        <v>1312</v>
      </c>
      <c r="N611" s="579" t="s">
        <v>15</v>
      </c>
      <c r="O611" s="578" t="s">
        <v>31</v>
      </c>
      <c r="P611" s="557" t="s">
        <v>15</v>
      </c>
      <c r="Q611" s="557" t="s">
        <v>15</v>
      </c>
      <c r="R611" s="581">
        <f>IFERROR(VLOOKUP(CONCATENATE(D611,"'",C611),'Monthly Forex'!A:D,4,0),"-")</f>
        <v>51.295000000000002</v>
      </c>
      <c r="S611" s="587">
        <v>13250</v>
      </c>
      <c r="T611" s="582">
        <f t="shared" si="157"/>
        <v>258.3097767813627</v>
      </c>
      <c r="U611" s="583" t="s">
        <v>47</v>
      </c>
      <c r="V611" s="589" t="s">
        <v>49</v>
      </c>
      <c r="W611" s="592" t="s">
        <v>15</v>
      </c>
      <c r="X611" s="569" t="s">
        <v>15</v>
      </c>
      <c r="Y611" s="570" t="s">
        <v>15</v>
      </c>
      <c r="Z611" s="571" t="s">
        <v>15</v>
      </c>
      <c r="AA611" s="557" t="s">
        <v>1856</v>
      </c>
      <c r="AB611" s="139">
        <f t="shared" si="141"/>
        <v>43187</v>
      </c>
      <c r="AC611" s="134">
        <f t="shared" si="143"/>
        <v>43160</v>
      </c>
      <c r="AD611" s="135" t="str">
        <f t="shared" si="144"/>
        <v>-</v>
      </c>
      <c r="AE611" s="136" t="str">
        <f t="shared" si="145"/>
        <v>-</v>
      </c>
      <c r="AF611" s="137" t="s">
        <v>4551</v>
      </c>
      <c r="AG611" s="140" t="str">
        <f t="shared" si="149"/>
        <v>-</v>
      </c>
      <c r="AH611" s="141" t="str">
        <f t="shared" si="150"/>
        <v>-</v>
      </c>
      <c r="AI611" s="211" t="s">
        <v>15</v>
      </c>
      <c r="AJ611" s="443" t="s">
        <v>4592</v>
      </c>
      <c r="AK611" s="478" t="str">
        <f t="shared" si="151"/>
        <v>-</v>
      </c>
      <c r="AL611" s="516" t="str">
        <f t="shared" si="152"/>
        <v>-</v>
      </c>
      <c r="AM611" s="432" t="str">
        <f>_xlfn.IFNA(VLOOKUP(O611,Dropdown!$B:$G,6,0),"-")</f>
        <v>PEZA</v>
      </c>
      <c r="AN611" s="433">
        <f>_xlfn.IFNA(VLOOKUP(O611,Dropdown!$B:$H,7,0),"-")</f>
        <v>0.12</v>
      </c>
      <c r="AO611" s="434" t="str">
        <f t="shared" si="153"/>
        <v>PHP</v>
      </c>
      <c r="AP611" s="435">
        <f t="shared" si="154"/>
        <v>13250</v>
      </c>
      <c r="AQ611" s="436">
        <f t="shared" si="155"/>
        <v>14840.000000000002</v>
      </c>
      <c r="AR611" s="247"/>
      <c r="AS611" s="465" t="s">
        <v>15</v>
      </c>
      <c r="AT611" s="247"/>
      <c r="AU611" s="454" t="str">
        <f t="shared" si="146"/>
        <v>-</v>
      </c>
    </row>
    <row r="612" spans="1:47" s="30" customFormat="1">
      <c r="A612" s="556">
        <v>609</v>
      </c>
      <c r="B612" s="557" t="s">
        <v>1257</v>
      </c>
      <c r="C612" s="558" t="str">
        <f t="shared" si="142"/>
        <v>2018</v>
      </c>
      <c r="D612" s="558" t="str">
        <f t="shared" si="156"/>
        <v>Feb</v>
      </c>
      <c r="E612" s="586">
        <v>43157</v>
      </c>
      <c r="F612" s="557">
        <v>105381</v>
      </c>
      <c r="G612" s="557">
        <v>38721</v>
      </c>
      <c r="H612" s="557">
        <v>79424</v>
      </c>
      <c r="I612" s="577" t="s">
        <v>1278</v>
      </c>
      <c r="J612" s="577" t="s">
        <v>15</v>
      </c>
      <c r="K612" s="578" t="str">
        <f t="shared" si="147"/>
        <v>#6615B DIE INSERT 4 | #6615B DIE INSERT 4</v>
      </c>
      <c r="L612" s="578" t="s">
        <v>1313</v>
      </c>
      <c r="M612" s="578" t="s">
        <v>1313</v>
      </c>
      <c r="N612" s="579" t="s">
        <v>15</v>
      </c>
      <c r="O612" s="578" t="s">
        <v>31</v>
      </c>
      <c r="P612" s="557" t="s">
        <v>15</v>
      </c>
      <c r="Q612" s="557" t="s">
        <v>15</v>
      </c>
      <c r="R612" s="581">
        <f>IFERROR(VLOOKUP(CONCATENATE(D612,"'",C612),'Monthly Forex'!A:D,4,0),"-")</f>
        <v>51.295000000000002</v>
      </c>
      <c r="S612" s="587">
        <v>13250</v>
      </c>
      <c r="T612" s="582">
        <f t="shared" si="157"/>
        <v>258.3097767813627</v>
      </c>
      <c r="U612" s="583" t="s">
        <v>47</v>
      </c>
      <c r="V612" s="589" t="s">
        <v>49</v>
      </c>
      <c r="W612" s="592" t="s">
        <v>15</v>
      </c>
      <c r="X612" s="569" t="s">
        <v>15</v>
      </c>
      <c r="Y612" s="570" t="s">
        <v>15</v>
      </c>
      <c r="Z612" s="571" t="s">
        <v>15</v>
      </c>
      <c r="AA612" s="557" t="s">
        <v>1856</v>
      </c>
      <c r="AB612" s="139">
        <f t="shared" si="141"/>
        <v>43187</v>
      </c>
      <c r="AC612" s="134">
        <f t="shared" si="143"/>
        <v>43160</v>
      </c>
      <c r="AD612" s="135" t="str">
        <f t="shared" si="144"/>
        <v>-</v>
      </c>
      <c r="AE612" s="136" t="str">
        <f t="shared" si="145"/>
        <v>-</v>
      </c>
      <c r="AF612" s="137" t="s">
        <v>4551</v>
      </c>
      <c r="AG612" s="140" t="str">
        <f t="shared" si="149"/>
        <v>-</v>
      </c>
      <c r="AH612" s="141" t="str">
        <f t="shared" si="150"/>
        <v>-</v>
      </c>
      <c r="AI612" s="211" t="s">
        <v>15</v>
      </c>
      <c r="AJ612" s="443" t="s">
        <v>4592</v>
      </c>
      <c r="AK612" s="478" t="str">
        <f t="shared" si="151"/>
        <v>-</v>
      </c>
      <c r="AL612" s="516" t="str">
        <f t="shared" si="152"/>
        <v>-</v>
      </c>
      <c r="AM612" s="432" t="str">
        <f>_xlfn.IFNA(VLOOKUP(O612,Dropdown!$B:$G,6,0),"-")</f>
        <v>PEZA</v>
      </c>
      <c r="AN612" s="433">
        <f>_xlfn.IFNA(VLOOKUP(O612,Dropdown!$B:$H,7,0),"-")</f>
        <v>0.12</v>
      </c>
      <c r="AO612" s="434" t="str">
        <f t="shared" si="153"/>
        <v>PHP</v>
      </c>
      <c r="AP612" s="435">
        <f t="shared" si="154"/>
        <v>13250</v>
      </c>
      <c r="AQ612" s="436">
        <f t="shared" si="155"/>
        <v>14840.000000000002</v>
      </c>
      <c r="AR612" s="247"/>
      <c r="AS612" s="465" t="s">
        <v>15</v>
      </c>
      <c r="AT612" s="247"/>
      <c r="AU612" s="454" t="str">
        <f t="shared" si="146"/>
        <v>-</v>
      </c>
    </row>
    <row r="613" spans="1:47" s="30" customFormat="1">
      <c r="A613" s="556">
        <v>610</v>
      </c>
      <c r="B613" s="557" t="s">
        <v>1258</v>
      </c>
      <c r="C613" s="558" t="str">
        <f t="shared" si="142"/>
        <v>2018</v>
      </c>
      <c r="D613" s="558" t="str">
        <f t="shared" si="156"/>
        <v>Feb</v>
      </c>
      <c r="E613" s="586">
        <v>43157</v>
      </c>
      <c r="F613" s="557">
        <v>105382</v>
      </c>
      <c r="G613" s="557">
        <v>38723</v>
      </c>
      <c r="H613" s="557">
        <v>79425</v>
      </c>
      <c r="I613" s="577" t="s">
        <v>1271</v>
      </c>
      <c r="J613" s="577" t="s">
        <v>15</v>
      </c>
      <c r="K613" s="578" t="str">
        <f t="shared" si="147"/>
        <v xml:space="preserve">#5516 STRIPPER PLATE  | #5516 STRIPPER PLATE </v>
      </c>
      <c r="L613" s="578" t="s">
        <v>1314</v>
      </c>
      <c r="M613" s="578" t="s">
        <v>1314</v>
      </c>
      <c r="N613" s="579" t="s">
        <v>15</v>
      </c>
      <c r="O613" s="578" t="s">
        <v>31</v>
      </c>
      <c r="P613" s="557" t="s">
        <v>15</v>
      </c>
      <c r="Q613" s="557" t="s">
        <v>15</v>
      </c>
      <c r="R613" s="581">
        <f>IFERROR(VLOOKUP(CONCATENATE(D613,"'",C613),'Monthly Forex'!A:D,4,0),"-")</f>
        <v>51.295000000000002</v>
      </c>
      <c r="S613" s="587">
        <v>39750</v>
      </c>
      <c r="T613" s="582">
        <f t="shared" si="157"/>
        <v>774.92933034408804</v>
      </c>
      <c r="U613" s="583" t="s">
        <v>47</v>
      </c>
      <c r="V613" s="589" t="s">
        <v>49</v>
      </c>
      <c r="W613" s="592" t="s">
        <v>15</v>
      </c>
      <c r="X613" s="569" t="s">
        <v>15</v>
      </c>
      <c r="Y613" s="570" t="s">
        <v>15</v>
      </c>
      <c r="Z613" s="571" t="s">
        <v>15</v>
      </c>
      <c r="AA613" s="557" t="s">
        <v>1856</v>
      </c>
      <c r="AB613" s="139">
        <f t="shared" si="141"/>
        <v>43187</v>
      </c>
      <c r="AC613" s="134">
        <f t="shared" si="143"/>
        <v>43160</v>
      </c>
      <c r="AD613" s="135" t="str">
        <f t="shared" si="144"/>
        <v>-</v>
      </c>
      <c r="AE613" s="136" t="str">
        <f t="shared" si="145"/>
        <v>-</v>
      </c>
      <c r="AF613" s="137" t="s">
        <v>4551</v>
      </c>
      <c r="AG613" s="140" t="str">
        <f t="shared" si="149"/>
        <v>1</v>
      </c>
      <c r="AH613" s="141" t="str">
        <f t="shared" si="150"/>
        <v>-</v>
      </c>
      <c r="AI613" s="211" t="s">
        <v>15</v>
      </c>
      <c r="AJ613" s="443" t="s">
        <v>4592</v>
      </c>
      <c r="AK613" s="478" t="str">
        <f t="shared" si="151"/>
        <v>-</v>
      </c>
      <c r="AL613" s="516" t="str">
        <f t="shared" si="152"/>
        <v>-</v>
      </c>
      <c r="AM613" s="432" t="str">
        <f>_xlfn.IFNA(VLOOKUP(O613,Dropdown!$B:$G,6,0),"-")</f>
        <v>PEZA</v>
      </c>
      <c r="AN613" s="433">
        <f>_xlfn.IFNA(VLOOKUP(O613,Dropdown!$B:$H,7,0),"-")</f>
        <v>0.12</v>
      </c>
      <c r="AO613" s="434" t="str">
        <f t="shared" si="153"/>
        <v>PHP</v>
      </c>
      <c r="AP613" s="435">
        <f t="shared" si="154"/>
        <v>39750</v>
      </c>
      <c r="AQ613" s="436">
        <f t="shared" si="155"/>
        <v>44520.000000000007</v>
      </c>
      <c r="AR613" s="247"/>
      <c r="AS613" s="465" t="s">
        <v>15</v>
      </c>
      <c r="AT613" s="247"/>
      <c r="AU613" s="454" t="str">
        <f t="shared" si="146"/>
        <v>-</v>
      </c>
    </row>
    <row r="614" spans="1:47" s="30" customFormat="1">
      <c r="A614" s="556">
        <v>611</v>
      </c>
      <c r="B614" s="557" t="s">
        <v>1259</v>
      </c>
      <c r="C614" s="558" t="str">
        <f t="shared" si="142"/>
        <v>2018</v>
      </c>
      <c r="D614" s="558" t="str">
        <f t="shared" si="156"/>
        <v>Feb</v>
      </c>
      <c r="E614" s="586">
        <v>43157</v>
      </c>
      <c r="F614" s="557">
        <v>105382</v>
      </c>
      <c r="G614" s="557">
        <v>38723</v>
      </c>
      <c r="H614" s="557">
        <v>79425</v>
      </c>
      <c r="I614" s="577" t="s">
        <v>1271</v>
      </c>
      <c r="J614" s="577" t="s">
        <v>15</v>
      </c>
      <c r="K614" s="578" t="str">
        <f t="shared" si="147"/>
        <v>#5517 3D PROFILE | #5517 3D PROFILE</v>
      </c>
      <c r="L614" s="578" t="s">
        <v>1315</v>
      </c>
      <c r="M614" s="578" t="s">
        <v>1315</v>
      </c>
      <c r="N614" s="579" t="s">
        <v>15</v>
      </c>
      <c r="O614" s="578" t="s">
        <v>31</v>
      </c>
      <c r="P614" s="557" t="s">
        <v>15</v>
      </c>
      <c r="Q614" s="557" t="s">
        <v>15</v>
      </c>
      <c r="R614" s="581">
        <f>IFERROR(VLOOKUP(CONCATENATE(D614,"'",C614),'Monthly Forex'!A:D,4,0),"-")</f>
        <v>51.295000000000002</v>
      </c>
      <c r="S614" s="587">
        <v>38500</v>
      </c>
      <c r="T614" s="582">
        <f t="shared" si="157"/>
        <v>750.56048347792182</v>
      </c>
      <c r="U614" s="583" t="s">
        <v>47</v>
      </c>
      <c r="V614" s="589" t="s">
        <v>49</v>
      </c>
      <c r="W614" s="592" t="s">
        <v>15</v>
      </c>
      <c r="X614" s="569" t="s">
        <v>15</v>
      </c>
      <c r="Y614" s="570" t="s">
        <v>15</v>
      </c>
      <c r="Z614" s="571" t="s">
        <v>15</v>
      </c>
      <c r="AA614" s="557" t="s">
        <v>1856</v>
      </c>
      <c r="AB614" s="139">
        <f t="shared" si="141"/>
        <v>43187</v>
      </c>
      <c r="AC614" s="134">
        <f t="shared" si="143"/>
        <v>43160</v>
      </c>
      <c r="AD614" s="135" t="str">
        <f t="shared" si="144"/>
        <v>-</v>
      </c>
      <c r="AE614" s="136" t="str">
        <f t="shared" si="145"/>
        <v>-</v>
      </c>
      <c r="AF614" s="137" t="s">
        <v>4551</v>
      </c>
      <c r="AG614" s="140" t="str">
        <f t="shared" si="149"/>
        <v>-</v>
      </c>
      <c r="AH614" s="141" t="str">
        <f t="shared" si="150"/>
        <v>-</v>
      </c>
      <c r="AI614" s="211" t="s">
        <v>15</v>
      </c>
      <c r="AJ614" s="443" t="s">
        <v>4592</v>
      </c>
      <c r="AK614" s="478" t="str">
        <f t="shared" si="151"/>
        <v>-</v>
      </c>
      <c r="AL614" s="516" t="str">
        <f t="shared" si="152"/>
        <v>-</v>
      </c>
      <c r="AM614" s="432" t="str">
        <f>_xlfn.IFNA(VLOOKUP(O614,Dropdown!$B:$G,6,0),"-")</f>
        <v>PEZA</v>
      </c>
      <c r="AN614" s="433">
        <f>_xlfn.IFNA(VLOOKUP(O614,Dropdown!$B:$H,7,0),"-")</f>
        <v>0.12</v>
      </c>
      <c r="AO614" s="434" t="str">
        <f t="shared" si="153"/>
        <v>PHP</v>
      </c>
      <c r="AP614" s="435">
        <f t="shared" si="154"/>
        <v>38500</v>
      </c>
      <c r="AQ614" s="436">
        <f t="shared" si="155"/>
        <v>43120.000000000007</v>
      </c>
      <c r="AR614" s="247"/>
      <c r="AS614" s="465" t="s">
        <v>15</v>
      </c>
      <c r="AT614" s="247"/>
      <c r="AU614" s="454" t="str">
        <f t="shared" si="146"/>
        <v>-</v>
      </c>
    </row>
    <row r="615" spans="1:47" s="30" customFormat="1">
      <c r="A615" s="556">
        <v>612</v>
      </c>
      <c r="B615" s="557" t="s">
        <v>1260</v>
      </c>
      <c r="C615" s="558" t="str">
        <f t="shared" si="142"/>
        <v>2018</v>
      </c>
      <c r="D615" s="558" t="str">
        <f t="shared" si="156"/>
        <v>Feb</v>
      </c>
      <c r="E615" s="586">
        <v>43158</v>
      </c>
      <c r="F615" s="557">
        <v>105383</v>
      </c>
      <c r="G615" s="557">
        <v>38724</v>
      </c>
      <c r="H615" s="557">
        <v>79431</v>
      </c>
      <c r="I615" s="557" t="s">
        <v>1272</v>
      </c>
      <c r="J615" s="557">
        <v>15268</v>
      </c>
      <c r="K615" s="578" t="str">
        <f t="shared" si="147"/>
        <v>#1108 DRAW PUNCH | #1108 DRAW PUNCH</v>
      </c>
      <c r="L615" s="578" t="s">
        <v>1316</v>
      </c>
      <c r="M615" s="578" t="s">
        <v>1316</v>
      </c>
      <c r="N615" s="579" t="s">
        <v>15</v>
      </c>
      <c r="O615" s="578" t="s">
        <v>31</v>
      </c>
      <c r="P615" s="557" t="s">
        <v>15</v>
      </c>
      <c r="Q615" s="557" t="s">
        <v>15</v>
      </c>
      <c r="R615" s="581">
        <f>IFERROR(VLOOKUP(CONCATENATE(D615,"'",C615),'Monthly Forex'!A:D,4,0),"-")</f>
        <v>51.295000000000002</v>
      </c>
      <c r="S615" s="587">
        <v>221250</v>
      </c>
      <c r="T615" s="582">
        <f t="shared" si="157"/>
        <v>4313.2858953114337</v>
      </c>
      <c r="U615" s="583" t="s">
        <v>47</v>
      </c>
      <c r="V615" s="589" t="s">
        <v>49</v>
      </c>
      <c r="W615" s="592" t="s">
        <v>15</v>
      </c>
      <c r="X615" s="569" t="s">
        <v>15</v>
      </c>
      <c r="Y615" s="570" t="s">
        <v>15</v>
      </c>
      <c r="Z615" s="571" t="s">
        <v>15</v>
      </c>
      <c r="AA615" s="557" t="s">
        <v>1856</v>
      </c>
      <c r="AB615" s="139">
        <f t="shared" si="141"/>
        <v>43188</v>
      </c>
      <c r="AC615" s="134">
        <f t="shared" si="143"/>
        <v>43160</v>
      </c>
      <c r="AD615" s="135" t="str">
        <f t="shared" si="144"/>
        <v>-</v>
      </c>
      <c r="AE615" s="136" t="str">
        <f t="shared" si="145"/>
        <v>-</v>
      </c>
      <c r="AF615" s="137" t="s">
        <v>4551</v>
      </c>
      <c r="AG615" s="140" t="str">
        <f t="shared" si="149"/>
        <v>1</v>
      </c>
      <c r="AH615" s="141" t="str">
        <f t="shared" si="150"/>
        <v>-</v>
      </c>
      <c r="AI615" s="211" t="s">
        <v>15</v>
      </c>
      <c r="AJ615" s="443" t="s">
        <v>4592</v>
      </c>
      <c r="AK615" s="478" t="str">
        <f t="shared" si="151"/>
        <v>-</v>
      </c>
      <c r="AL615" s="516" t="str">
        <f t="shared" si="152"/>
        <v>-</v>
      </c>
      <c r="AM615" s="432" t="str">
        <f>_xlfn.IFNA(VLOOKUP(O615,Dropdown!$B:$G,6,0),"-")</f>
        <v>PEZA</v>
      </c>
      <c r="AN615" s="433">
        <f>_xlfn.IFNA(VLOOKUP(O615,Dropdown!$B:$H,7,0),"-")</f>
        <v>0.12</v>
      </c>
      <c r="AO615" s="434" t="str">
        <f t="shared" si="153"/>
        <v>PHP</v>
      </c>
      <c r="AP615" s="435">
        <f t="shared" si="154"/>
        <v>221250</v>
      </c>
      <c r="AQ615" s="436">
        <f t="shared" si="155"/>
        <v>247800.00000000003</v>
      </c>
      <c r="AR615" s="247"/>
      <c r="AS615" s="465" t="s">
        <v>15</v>
      </c>
      <c r="AT615" s="247"/>
      <c r="AU615" s="454" t="str">
        <f t="shared" si="146"/>
        <v>-</v>
      </c>
    </row>
    <row r="616" spans="1:47" s="30" customFormat="1">
      <c r="A616" s="556">
        <v>613</v>
      </c>
      <c r="B616" s="557" t="s">
        <v>1261</v>
      </c>
      <c r="C616" s="558" t="str">
        <f t="shared" si="142"/>
        <v>2018</v>
      </c>
      <c r="D616" s="558" t="str">
        <f t="shared" si="156"/>
        <v>Feb</v>
      </c>
      <c r="E616" s="586">
        <v>43158</v>
      </c>
      <c r="F616" s="557">
        <v>105383</v>
      </c>
      <c r="G616" s="557">
        <v>38724</v>
      </c>
      <c r="H616" s="557">
        <v>79431</v>
      </c>
      <c r="I616" s="557" t="s">
        <v>1272</v>
      </c>
      <c r="J616" s="557">
        <v>15268</v>
      </c>
      <c r="K616" s="578" t="str">
        <f t="shared" si="147"/>
        <v>#1109 STRIPPER PLATE | #1109 STRIPPER PLATE</v>
      </c>
      <c r="L616" s="578" t="s">
        <v>1317</v>
      </c>
      <c r="M616" s="578" t="s">
        <v>1317</v>
      </c>
      <c r="N616" s="579" t="s">
        <v>15</v>
      </c>
      <c r="O616" s="578" t="s">
        <v>31</v>
      </c>
      <c r="P616" s="557" t="s">
        <v>15</v>
      </c>
      <c r="Q616" s="557" t="s">
        <v>15</v>
      </c>
      <c r="R616" s="581">
        <f>IFERROR(VLOOKUP(CONCATENATE(D616,"'",C616),'Monthly Forex'!A:D,4,0),"-")</f>
        <v>51.295000000000002</v>
      </c>
      <c r="S616" s="587">
        <v>298500</v>
      </c>
      <c r="T616" s="582">
        <f t="shared" si="157"/>
        <v>5819.2806316405104</v>
      </c>
      <c r="U616" s="583" t="s">
        <v>47</v>
      </c>
      <c r="V616" s="589" t="s">
        <v>49</v>
      </c>
      <c r="W616" s="592" t="s">
        <v>15</v>
      </c>
      <c r="X616" s="569" t="s">
        <v>15</v>
      </c>
      <c r="Y616" s="570" t="s">
        <v>15</v>
      </c>
      <c r="Z616" s="571" t="s">
        <v>15</v>
      </c>
      <c r="AA616" s="557" t="s">
        <v>1856</v>
      </c>
      <c r="AB616" s="139">
        <f t="shared" si="141"/>
        <v>43188</v>
      </c>
      <c r="AC616" s="134">
        <f t="shared" si="143"/>
        <v>43160</v>
      </c>
      <c r="AD616" s="135" t="str">
        <f t="shared" si="144"/>
        <v>-</v>
      </c>
      <c r="AE616" s="136" t="str">
        <f t="shared" si="145"/>
        <v>-</v>
      </c>
      <c r="AF616" s="137" t="s">
        <v>4551</v>
      </c>
      <c r="AG616" s="140" t="str">
        <f t="shared" si="149"/>
        <v>-</v>
      </c>
      <c r="AH616" s="141" t="str">
        <f t="shared" si="150"/>
        <v>-</v>
      </c>
      <c r="AI616" s="211" t="s">
        <v>15</v>
      </c>
      <c r="AJ616" s="443" t="s">
        <v>4592</v>
      </c>
      <c r="AK616" s="478" t="str">
        <f t="shared" si="151"/>
        <v>-</v>
      </c>
      <c r="AL616" s="516" t="str">
        <f t="shared" si="152"/>
        <v>-</v>
      </c>
      <c r="AM616" s="432" t="str">
        <f>_xlfn.IFNA(VLOOKUP(O616,Dropdown!$B:$G,6,0),"-")</f>
        <v>PEZA</v>
      </c>
      <c r="AN616" s="433">
        <f>_xlfn.IFNA(VLOOKUP(O616,Dropdown!$B:$H,7,0),"-")</f>
        <v>0.12</v>
      </c>
      <c r="AO616" s="434" t="str">
        <f t="shared" si="153"/>
        <v>PHP</v>
      </c>
      <c r="AP616" s="435">
        <f t="shared" si="154"/>
        <v>298500</v>
      </c>
      <c r="AQ616" s="436">
        <f t="shared" si="155"/>
        <v>334320.00000000006</v>
      </c>
      <c r="AR616" s="247"/>
      <c r="AS616" s="465" t="s">
        <v>15</v>
      </c>
      <c r="AT616" s="247"/>
      <c r="AU616" s="454" t="str">
        <f t="shared" si="146"/>
        <v>-</v>
      </c>
    </row>
    <row r="617" spans="1:47" s="30" customFormat="1">
      <c r="A617" s="556">
        <v>614</v>
      </c>
      <c r="B617" s="557" t="s">
        <v>1262</v>
      </c>
      <c r="C617" s="558" t="str">
        <f t="shared" si="142"/>
        <v>2018</v>
      </c>
      <c r="D617" s="558" t="str">
        <f t="shared" si="156"/>
        <v>Feb</v>
      </c>
      <c r="E617" s="586">
        <v>43158</v>
      </c>
      <c r="F617" s="557">
        <v>105384</v>
      </c>
      <c r="G617" s="557">
        <v>38725</v>
      </c>
      <c r="H617" s="557">
        <v>79432</v>
      </c>
      <c r="I617" s="557" t="s">
        <v>1271</v>
      </c>
      <c r="J617" s="557">
        <v>15269</v>
      </c>
      <c r="K617" s="578" t="str">
        <f t="shared" si="147"/>
        <v>#5518 INSERT | #5518 INSERT</v>
      </c>
      <c r="L617" s="578" t="s">
        <v>1318</v>
      </c>
      <c r="M617" s="578" t="s">
        <v>1318</v>
      </c>
      <c r="N617" s="579" t="s">
        <v>15</v>
      </c>
      <c r="O617" s="578" t="s">
        <v>31</v>
      </c>
      <c r="P617" s="557" t="s">
        <v>15</v>
      </c>
      <c r="Q617" s="557" t="s">
        <v>15</v>
      </c>
      <c r="R617" s="581">
        <f>IFERROR(VLOOKUP(CONCATENATE(D617,"'",C617),'Monthly Forex'!A:D,4,0),"-")</f>
        <v>51.295000000000002</v>
      </c>
      <c r="S617" s="587">
        <v>34500</v>
      </c>
      <c r="T617" s="582">
        <f t="shared" si="157"/>
        <v>672.58017350618968</v>
      </c>
      <c r="U617" s="583" t="s">
        <v>47</v>
      </c>
      <c r="V617" s="589" t="s">
        <v>49</v>
      </c>
      <c r="W617" s="592" t="s">
        <v>15</v>
      </c>
      <c r="X617" s="569" t="s">
        <v>15</v>
      </c>
      <c r="Y617" s="570" t="s">
        <v>15</v>
      </c>
      <c r="Z617" s="571" t="s">
        <v>15</v>
      </c>
      <c r="AA617" s="557" t="s">
        <v>1856</v>
      </c>
      <c r="AB617" s="139">
        <f t="shared" si="141"/>
        <v>43188</v>
      </c>
      <c r="AC617" s="134">
        <f t="shared" si="143"/>
        <v>43160</v>
      </c>
      <c r="AD617" s="135" t="str">
        <f t="shared" si="144"/>
        <v>-</v>
      </c>
      <c r="AE617" s="136" t="str">
        <f t="shared" si="145"/>
        <v>-</v>
      </c>
      <c r="AF617" s="137" t="s">
        <v>4551</v>
      </c>
      <c r="AG617" s="140" t="str">
        <f t="shared" si="149"/>
        <v>1</v>
      </c>
      <c r="AH617" s="141" t="str">
        <f t="shared" si="150"/>
        <v>-</v>
      </c>
      <c r="AI617" s="211" t="s">
        <v>15</v>
      </c>
      <c r="AJ617" s="443" t="s">
        <v>4592</v>
      </c>
      <c r="AK617" s="478" t="str">
        <f t="shared" si="151"/>
        <v>-</v>
      </c>
      <c r="AL617" s="516" t="str">
        <f t="shared" si="152"/>
        <v>-</v>
      </c>
      <c r="AM617" s="432" t="str">
        <f>_xlfn.IFNA(VLOOKUP(O617,Dropdown!$B:$G,6,0),"-")</f>
        <v>PEZA</v>
      </c>
      <c r="AN617" s="433">
        <f>_xlfn.IFNA(VLOOKUP(O617,Dropdown!$B:$H,7,0),"-")</f>
        <v>0.12</v>
      </c>
      <c r="AO617" s="434" t="str">
        <f t="shared" si="153"/>
        <v>PHP</v>
      </c>
      <c r="AP617" s="435">
        <f t="shared" si="154"/>
        <v>34500</v>
      </c>
      <c r="AQ617" s="436">
        <f t="shared" si="155"/>
        <v>38640.000000000007</v>
      </c>
      <c r="AR617" s="247"/>
      <c r="AS617" s="465" t="s">
        <v>15</v>
      </c>
      <c r="AT617" s="247"/>
      <c r="AU617" s="454" t="str">
        <f t="shared" si="146"/>
        <v>-</v>
      </c>
    </row>
    <row r="618" spans="1:47" s="30" customFormat="1">
      <c r="A618" s="556">
        <v>615</v>
      </c>
      <c r="B618" s="557" t="s">
        <v>1263</v>
      </c>
      <c r="C618" s="558" t="str">
        <f t="shared" si="142"/>
        <v>2018</v>
      </c>
      <c r="D618" s="558" t="str">
        <f t="shared" si="156"/>
        <v>Feb</v>
      </c>
      <c r="E618" s="586">
        <v>43158</v>
      </c>
      <c r="F618" s="557">
        <v>105384</v>
      </c>
      <c r="G618" s="557">
        <v>38725</v>
      </c>
      <c r="H618" s="557">
        <v>79432</v>
      </c>
      <c r="I618" s="557" t="s">
        <v>1271</v>
      </c>
      <c r="J618" s="557">
        <v>15269</v>
      </c>
      <c r="K618" s="578" t="str">
        <f t="shared" si="147"/>
        <v>#5519 INSERT | #5519 INSERT</v>
      </c>
      <c r="L618" s="578" t="s">
        <v>1319</v>
      </c>
      <c r="M618" s="578" t="s">
        <v>1319</v>
      </c>
      <c r="N618" s="579" t="s">
        <v>15</v>
      </c>
      <c r="O618" s="578" t="s">
        <v>31</v>
      </c>
      <c r="P618" s="557" t="s">
        <v>15</v>
      </c>
      <c r="Q618" s="557" t="s">
        <v>15</v>
      </c>
      <c r="R618" s="581">
        <f>IFERROR(VLOOKUP(CONCATENATE(D618,"'",C618),'Monthly Forex'!A:D,4,0),"-")</f>
        <v>51.295000000000002</v>
      </c>
      <c r="S618" s="587">
        <v>34500</v>
      </c>
      <c r="T618" s="582">
        <f t="shared" si="157"/>
        <v>672.58017350618968</v>
      </c>
      <c r="U618" s="583" t="s">
        <v>47</v>
      </c>
      <c r="V618" s="589" t="s">
        <v>49</v>
      </c>
      <c r="W618" s="592" t="s">
        <v>15</v>
      </c>
      <c r="X618" s="569" t="s">
        <v>15</v>
      </c>
      <c r="Y618" s="570" t="s">
        <v>15</v>
      </c>
      <c r="Z618" s="571" t="s">
        <v>15</v>
      </c>
      <c r="AA618" s="557" t="s">
        <v>1856</v>
      </c>
      <c r="AB618" s="139">
        <f t="shared" si="141"/>
        <v>43188</v>
      </c>
      <c r="AC618" s="134">
        <f t="shared" si="143"/>
        <v>43160</v>
      </c>
      <c r="AD618" s="135" t="str">
        <f t="shared" si="144"/>
        <v>-</v>
      </c>
      <c r="AE618" s="136" t="str">
        <f t="shared" si="145"/>
        <v>-</v>
      </c>
      <c r="AF618" s="137" t="s">
        <v>4551</v>
      </c>
      <c r="AG618" s="140" t="str">
        <f t="shared" si="149"/>
        <v>-</v>
      </c>
      <c r="AH618" s="141" t="str">
        <f t="shared" si="150"/>
        <v>-</v>
      </c>
      <c r="AI618" s="211" t="s">
        <v>15</v>
      </c>
      <c r="AJ618" s="443" t="s">
        <v>4592</v>
      </c>
      <c r="AK618" s="478" t="str">
        <f t="shared" si="151"/>
        <v>-</v>
      </c>
      <c r="AL618" s="516" t="str">
        <f t="shared" si="152"/>
        <v>-</v>
      </c>
      <c r="AM618" s="432" t="str">
        <f>_xlfn.IFNA(VLOOKUP(O618,Dropdown!$B:$G,6,0),"-")</f>
        <v>PEZA</v>
      </c>
      <c r="AN618" s="433">
        <f>_xlfn.IFNA(VLOOKUP(O618,Dropdown!$B:$H,7,0),"-")</f>
        <v>0.12</v>
      </c>
      <c r="AO618" s="434" t="str">
        <f t="shared" si="153"/>
        <v>PHP</v>
      </c>
      <c r="AP618" s="435">
        <f t="shared" si="154"/>
        <v>34500</v>
      </c>
      <c r="AQ618" s="436">
        <f t="shared" si="155"/>
        <v>38640.000000000007</v>
      </c>
      <c r="AR618" s="247"/>
      <c r="AS618" s="465" t="s">
        <v>15</v>
      </c>
      <c r="AT618" s="247"/>
      <c r="AU618" s="454" t="str">
        <f t="shared" si="146"/>
        <v>-</v>
      </c>
    </row>
    <row r="619" spans="1:47" s="30" customFormat="1">
      <c r="A619" s="556">
        <v>616</v>
      </c>
      <c r="B619" s="557" t="s">
        <v>1264</v>
      </c>
      <c r="C619" s="558" t="str">
        <f t="shared" si="142"/>
        <v>2018</v>
      </c>
      <c r="D619" s="558" t="str">
        <f t="shared" si="156"/>
        <v>Feb</v>
      </c>
      <c r="E619" s="586">
        <v>43158</v>
      </c>
      <c r="F619" s="557">
        <v>105384</v>
      </c>
      <c r="G619" s="557">
        <v>38725</v>
      </c>
      <c r="H619" s="557">
        <v>79432</v>
      </c>
      <c r="I619" s="557" t="s">
        <v>1276</v>
      </c>
      <c r="J619" s="557">
        <v>15269</v>
      </c>
      <c r="K619" s="578" t="str">
        <f t="shared" si="147"/>
        <v>#4409 DIE INSERT | #4409 DIE INSERT</v>
      </c>
      <c r="L619" s="578" t="s">
        <v>741</v>
      </c>
      <c r="M619" s="578" t="s">
        <v>741</v>
      </c>
      <c r="N619" s="579" t="s">
        <v>15</v>
      </c>
      <c r="O619" s="578" t="s">
        <v>31</v>
      </c>
      <c r="P619" s="557" t="s">
        <v>15</v>
      </c>
      <c r="Q619" s="557" t="s">
        <v>15</v>
      </c>
      <c r="R619" s="581">
        <f>IFERROR(VLOOKUP(CONCATENATE(D619,"'",C619),'Monthly Forex'!A:D,4,0),"-")</f>
        <v>51.295000000000002</v>
      </c>
      <c r="S619" s="587">
        <v>36500</v>
      </c>
      <c r="T619" s="582">
        <f t="shared" si="157"/>
        <v>711.57032849205575</v>
      </c>
      <c r="U619" s="583" t="s">
        <v>47</v>
      </c>
      <c r="V619" s="589" t="s">
        <v>49</v>
      </c>
      <c r="W619" s="592" t="s">
        <v>15</v>
      </c>
      <c r="X619" s="569" t="s">
        <v>15</v>
      </c>
      <c r="Y619" s="570" t="s">
        <v>15</v>
      </c>
      <c r="Z619" s="571" t="s">
        <v>15</v>
      </c>
      <c r="AA619" s="557" t="s">
        <v>1856</v>
      </c>
      <c r="AB619" s="139">
        <f t="shared" si="141"/>
        <v>43188</v>
      </c>
      <c r="AC619" s="134">
        <f t="shared" si="143"/>
        <v>43160</v>
      </c>
      <c r="AD619" s="135" t="str">
        <f t="shared" si="144"/>
        <v>-</v>
      </c>
      <c r="AE619" s="136" t="str">
        <f t="shared" si="145"/>
        <v>-</v>
      </c>
      <c r="AF619" s="137" t="s">
        <v>4551</v>
      </c>
      <c r="AG619" s="140" t="str">
        <f t="shared" si="149"/>
        <v>-</v>
      </c>
      <c r="AH619" s="141" t="str">
        <f t="shared" si="150"/>
        <v>-</v>
      </c>
      <c r="AI619" s="211" t="s">
        <v>15</v>
      </c>
      <c r="AJ619" s="443" t="s">
        <v>4592</v>
      </c>
      <c r="AK619" s="478" t="str">
        <f t="shared" si="151"/>
        <v>-</v>
      </c>
      <c r="AL619" s="516" t="str">
        <f t="shared" si="152"/>
        <v>-</v>
      </c>
      <c r="AM619" s="432" t="str">
        <f>_xlfn.IFNA(VLOOKUP(O619,Dropdown!$B:$G,6,0),"-")</f>
        <v>PEZA</v>
      </c>
      <c r="AN619" s="433">
        <f>_xlfn.IFNA(VLOOKUP(O619,Dropdown!$B:$H,7,0),"-")</f>
        <v>0.12</v>
      </c>
      <c r="AO619" s="434" t="str">
        <f t="shared" si="153"/>
        <v>PHP</v>
      </c>
      <c r="AP619" s="435">
        <f t="shared" si="154"/>
        <v>36500</v>
      </c>
      <c r="AQ619" s="436">
        <f t="shared" si="155"/>
        <v>40880.000000000007</v>
      </c>
      <c r="AR619" s="247"/>
      <c r="AS619" s="465" t="s">
        <v>15</v>
      </c>
      <c r="AT619" s="247"/>
      <c r="AU619" s="454" t="str">
        <f t="shared" si="146"/>
        <v>-</v>
      </c>
    </row>
    <row r="620" spans="1:47" s="30" customFormat="1">
      <c r="A620" s="556">
        <v>617</v>
      </c>
      <c r="B620" s="557" t="s">
        <v>1265</v>
      </c>
      <c r="C620" s="558" t="str">
        <f t="shared" si="142"/>
        <v>2018</v>
      </c>
      <c r="D620" s="558" t="str">
        <f t="shared" si="156"/>
        <v>Feb</v>
      </c>
      <c r="E620" s="586">
        <v>43158</v>
      </c>
      <c r="F620" s="557">
        <v>105386</v>
      </c>
      <c r="G620" s="557">
        <v>38727</v>
      </c>
      <c r="H620" s="557">
        <v>79433</v>
      </c>
      <c r="I620" s="577" t="s">
        <v>1279</v>
      </c>
      <c r="J620" s="577" t="s">
        <v>15</v>
      </c>
      <c r="K620" s="578" t="str">
        <f t="shared" si="147"/>
        <v>#6654PUNCH | #6654PUNCH</v>
      </c>
      <c r="L620" s="578" t="s">
        <v>1320</v>
      </c>
      <c r="M620" s="578" t="s">
        <v>1320</v>
      </c>
      <c r="N620" s="579" t="s">
        <v>15</v>
      </c>
      <c r="O620" s="578" t="s">
        <v>31</v>
      </c>
      <c r="P620" s="557" t="s">
        <v>15</v>
      </c>
      <c r="Q620" s="557" t="s">
        <v>15</v>
      </c>
      <c r="R620" s="581">
        <f>IFERROR(VLOOKUP(CONCATENATE(D620,"'",C620),'Monthly Forex'!A:D,4,0),"-")</f>
        <v>51.295000000000002</v>
      </c>
      <c r="S620" s="587">
        <v>515</v>
      </c>
      <c r="T620" s="582">
        <f t="shared" si="157"/>
        <v>10.039964908860512</v>
      </c>
      <c r="U620" s="583" t="s">
        <v>47</v>
      </c>
      <c r="V620" s="589" t="s">
        <v>49</v>
      </c>
      <c r="W620" s="592" t="s">
        <v>15</v>
      </c>
      <c r="X620" s="569" t="s">
        <v>15</v>
      </c>
      <c r="Y620" s="570" t="s">
        <v>15</v>
      </c>
      <c r="Z620" s="571" t="s">
        <v>15</v>
      </c>
      <c r="AA620" s="557" t="s">
        <v>1856</v>
      </c>
      <c r="AB620" s="139">
        <f t="shared" si="141"/>
        <v>43188</v>
      </c>
      <c r="AC620" s="134">
        <f t="shared" si="143"/>
        <v>43160</v>
      </c>
      <c r="AD620" s="135" t="str">
        <f t="shared" si="144"/>
        <v>-</v>
      </c>
      <c r="AE620" s="136" t="str">
        <f t="shared" si="145"/>
        <v>-</v>
      </c>
      <c r="AF620" s="137" t="s">
        <v>4551</v>
      </c>
      <c r="AG620" s="140" t="str">
        <f t="shared" si="149"/>
        <v>1</v>
      </c>
      <c r="AH620" s="141" t="str">
        <f t="shared" si="150"/>
        <v>-</v>
      </c>
      <c r="AI620" s="211" t="s">
        <v>15</v>
      </c>
      <c r="AJ620" s="443" t="s">
        <v>4592</v>
      </c>
      <c r="AK620" s="478" t="str">
        <f t="shared" si="151"/>
        <v>-</v>
      </c>
      <c r="AL620" s="516" t="str">
        <f t="shared" si="152"/>
        <v>-</v>
      </c>
      <c r="AM620" s="432" t="str">
        <f>_xlfn.IFNA(VLOOKUP(O620,Dropdown!$B:$G,6,0),"-")</f>
        <v>PEZA</v>
      </c>
      <c r="AN620" s="433">
        <f>_xlfn.IFNA(VLOOKUP(O620,Dropdown!$B:$H,7,0),"-")</f>
        <v>0.12</v>
      </c>
      <c r="AO620" s="434" t="str">
        <f t="shared" si="153"/>
        <v>PHP</v>
      </c>
      <c r="AP620" s="435">
        <f t="shared" si="154"/>
        <v>515</v>
      </c>
      <c r="AQ620" s="436">
        <f t="shared" si="155"/>
        <v>576.80000000000007</v>
      </c>
      <c r="AR620" s="247"/>
      <c r="AS620" s="465" t="s">
        <v>15</v>
      </c>
      <c r="AT620" s="247"/>
      <c r="AU620" s="454" t="str">
        <f t="shared" si="146"/>
        <v>-</v>
      </c>
    </row>
    <row r="621" spans="1:47" s="30" customFormat="1">
      <c r="A621" s="556">
        <v>618</v>
      </c>
      <c r="B621" s="557" t="s">
        <v>1266</v>
      </c>
      <c r="C621" s="558" t="str">
        <f t="shared" si="142"/>
        <v>2018</v>
      </c>
      <c r="D621" s="558" t="str">
        <f t="shared" si="156"/>
        <v>Feb</v>
      </c>
      <c r="E621" s="586">
        <v>43158</v>
      </c>
      <c r="F621" s="557">
        <v>105386</v>
      </c>
      <c r="G621" s="557">
        <v>38727</v>
      </c>
      <c r="H621" s="557">
        <v>79433</v>
      </c>
      <c r="I621" s="577" t="s">
        <v>1279</v>
      </c>
      <c r="J621" s="577" t="s">
        <v>15</v>
      </c>
      <c r="K621" s="578" t="str">
        <f t="shared" si="147"/>
        <v>#6663 BUTTON DIE | #6663 BUTTON DIE</v>
      </c>
      <c r="L621" s="578" t="s">
        <v>1321</v>
      </c>
      <c r="M621" s="578" t="s">
        <v>1321</v>
      </c>
      <c r="N621" s="579" t="s">
        <v>15</v>
      </c>
      <c r="O621" s="578" t="s">
        <v>31</v>
      </c>
      <c r="P621" s="557" t="s">
        <v>15</v>
      </c>
      <c r="Q621" s="557" t="s">
        <v>15</v>
      </c>
      <c r="R621" s="581">
        <f>IFERROR(VLOOKUP(CONCATENATE(D621,"'",C621),'Monthly Forex'!A:D,4,0),"-")</f>
        <v>51.295000000000002</v>
      </c>
      <c r="S621" s="587">
        <v>875</v>
      </c>
      <c r="T621" s="582">
        <f t="shared" si="157"/>
        <v>17.058192806316406</v>
      </c>
      <c r="U621" s="583" t="s">
        <v>47</v>
      </c>
      <c r="V621" s="589" t="s">
        <v>49</v>
      </c>
      <c r="W621" s="592" t="s">
        <v>15</v>
      </c>
      <c r="X621" s="569" t="s">
        <v>15</v>
      </c>
      <c r="Y621" s="570" t="s">
        <v>15</v>
      </c>
      <c r="Z621" s="571" t="s">
        <v>15</v>
      </c>
      <c r="AA621" s="557" t="s">
        <v>1856</v>
      </c>
      <c r="AB621" s="139">
        <f t="shared" si="141"/>
        <v>43188</v>
      </c>
      <c r="AC621" s="134">
        <f t="shared" si="143"/>
        <v>43160</v>
      </c>
      <c r="AD621" s="135" t="str">
        <f t="shared" si="144"/>
        <v>-</v>
      </c>
      <c r="AE621" s="136" t="str">
        <f t="shared" si="145"/>
        <v>-</v>
      </c>
      <c r="AF621" s="137" t="s">
        <v>4551</v>
      </c>
      <c r="AG621" s="140" t="str">
        <f t="shared" si="149"/>
        <v>-</v>
      </c>
      <c r="AH621" s="141" t="str">
        <f t="shared" si="150"/>
        <v>-</v>
      </c>
      <c r="AI621" s="211" t="s">
        <v>15</v>
      </c>
      <c r="AJ621" s="443" t="s">
        <v>4592</v>
      </c>
      <c r="AK621" s="478" t="str">
        <f t="shared" si="151"/>
        <v>-</v>
      </c>
      <c r="AL621" s="516" t="str">
        <f t="shared" si="152"/>
        <v>-</v>
      </c>
      <c r="AM621" s="432" t="str">
        <f>_xlfn.IFNA(VLOOKUP(O621,Dropdown!$B:$G,6,0),"-")</f>
        <v>PEZA</v>
      </c>
      <c r="AN621" s="433">
        <f>_xlfn.IFNA(VLOOKUP(O621,Dropdown!$B:$H,7,0),"-")</f>
        <v>0.12</v>
      </c>
      <c r="AO621" s="434" t="str">
        <f t="shared" si="153"/>
        <v>PHP</v>
      </c>
      <c r="AP621" s="435">
        <f t="shared" si="154"/>
        <v>875</v>
      </c>
      <c r="AQ621" s="436">
        <f t="shared" si="155"/>
        <v>980.00000000000011</v>
      </c>
      <c r="AR621" s="247"/>
      <c r="AS621" s="465" t="s">
        <v>15</v>
      </c>
      <c r="AT621" s="247"/>
      <c r="AU621" s="454" t="str">
        <f t="shared" si="146"/>
        <v>-</v>
      </c>
    </row>
    <row r="622" spans="1:47" s="30" customFormat="1">
      <c r="A622" s="556">
        <v>619</v>
      </c>
      <c r="B622" s="557" t="s">
        <v>1267</v>
      </c>
      <c r="C622" s="558" t="str">
        <f t="shared" si="142"/>
        <v>2018</v>
      </c>
      <c r="D622" s="558" t="str">
        <f t="shared" si="156"/>
        <v>Feb</v>
      </c>
      <c r="E622" s="586">
        <v>43158</v>
      </c>
      <c r="F622" s="557">
        <v>105385</v>
      </c>
      <c r="G622" s="557">
        <v>38726</v>
      </c>
      <c r="H622" s="557">
        <v>79434</v>
      </c>
      <c r="I622" s="557" t="s">
        <v>1279</v>
      </c>
      <c r="J622" s="557">
        <v>15557</v>
      </c>
      <c r="K622" s="578" t="str">
        <f t="shared" si="147"/>
        <v>#6610 DIE PLATE 2 | #6610 DIE PLATE 2</v>
      </c>
      <c r="L622" s="578" t="s">
        <v>1322</v>
      </c>
      <c r="M622" s="578" t="s">
        <v>1322</v>
      </c>
      <c r="N622" s="579" t="s">
        <v>15</v>
      </c>
      <c r="O622" s="578" t="s">
        <v>31</v>
      </c>
      <c r="P622" s="557" t="s">
        <v>15</v>
      </c>
      <c r="Q622" s="557" t="s">
        <v>15</v>
      </c>
      <c r="R622" s="581">
        <f>IFERROR(VLOOKUP(CONCATENATE(D622,"'",C622),'Monthly Forex'!A:D,4,0),"-")</f>
        <v>51.295000000000002</v>
      </c>
      <c r="S622" s="587">
        <v>42320</v>
      </c>
      <c r="T622" s="582">
        <f t="shared" si="157"/>
        <v>825.03167950092597</v>
      </c>
      <c r="U622" s="583" t="s">
        <v>47</v>
      </c>
      <c r="V622" s="589" t="s">
        <v>49</v>
      </c>
      <c r="W622" s="592" t="s">
        <v>15</v>
      </c>
      <c r="X622" s="569" t="s">
        <v>15</v>
      </c>
      <c r="Y622" s="570" t="s">
        <v>15</v>
      </c>
      <c r="Z622" s="571" t="s">
        <v>15</v>
      </c>
      <c r="AA622" s="557" t="s">
        <v>1856</v>
      </c>
      <c r="AB622" s="139">
        <f t="shared" si="141"/>
        <v>43188</v>
      </c>
      <c r="AC622" s="134">
        <f t="shared" si="143"/>
        <v>43160</v>
      </c>
      <c r="AD622" s="135" t="str">
        <f t="shared" si="144"/>
        <v>-</v>
      </c>
      <c r="AE622" s="136" t="str">
        <f t="shared" si="145"/>
        <v>-</v>
      </c>
      <c r="AF622" s="137" t="s">
        <v>4551</v>
      </c>
      <c r="AG622" s="140" t="str">
        <f t="shared" si="149"/>
        <v>1</v>
      </c>
      <c r="AH622" s="141" t="str">
        <f t="shared" si="150"/>
        <v>-</v>
      </c>
      <c r="AI622" s="211" t="s">
        <v>15</v>
      </c>
      <c r="AJ622" s="443" t="s">
        <v>4592</v>
      </c>
      <c r="AK622" s="478" t="str">
        <f t="shared" si="151"/>
        <v>-</v>
      </c>
      <c r="AL622" s="516" t="str">
        <f t="shared" si="152"/>
        <v>-</v>
      </c>
      <c r="AM622" s="432" t="str">
        <f>_xlfn.IFNA(VLOOKUP(O622,Dropdown!$B:$G,6,0),"-")</f>
        <v>PEZA</v>
      </c>
      <c r="AN622" s="433">
        <f>_xlfn.IFNA(VLOOKUP(O622,Dropdown!$B:$H,7,0),"-")</f>
        <v>0.12</v>
      </c>
      <c r="AO622" s="434" t="str">
        <f t="shared" si="153"/>
        <v>PHP</v>
      </c>
      <c r="AP622" s="435">
        <f t="shared" si="154"/>
        <v>42320</v>
      </c>
      <c r="AQ622" s="436">
        <f t="shared" si="155"/>
        <v>47398.400000000001</v>
      </c>
      <c r="AR622" s="247"/>
      <c r="AS622" s="465" t="s">
        <v>15</v>
      </c>
      <c r="AT622" s="247"/>
      <c r="AU622" s="454" t="str">
        <f t="shared" si="146"/>
        <v>-</v>
      </c>
    </row>
    <row r="623" spans="1:47" s="30" customFormat="1">
      <c r="A623" s="556">
        <v>620</v>
      </c>
      <c r="B623" s="557" t="s">
        <v>1323</v>
      </c>
      <c r="C623" s="558" t="str">
        <f t="shared" si="142"/>
        <v>2018</v>
      </c>
      <c r="D623" s="558" t="str">
        <f t="shared" si="156"/>
        <v>Mar</v>
      </c>
      <c r="E623" s="586">
        <v>43160</v>
      </c>
      <c r="F623" s="557">
        <v>105387</v>
      </c>
      <c r="G623" s="557">
        <v>38728</v>
      </c>
      <c r="H623" s="557">
        <v>79550</v>
      </c>
      <c r="I623" s="557" t="s">
        <v>1389</v>
      </c>
      <c r="J623" s="557">
        <v>15563</v>
      </c>
      <c r="K623" s="578" t="str">
        <f t="shared" si="147"/>
        <v>67R0 MODEL I LOWER DIE 3 | 67R0 MODEL I LOWER DIE 3</v>
      </c>
      <c r="L623" s="578" t="s">
        <v>1396</v>
      </c>
      <c r="M623" s="578" t="s">
        <v>1396</v>
      </c>
      <c r="N623" s="579" t="s">
        <v>15</v>
      </c>
      <c r="O623" s="578" t="s">
        <v>31</v>
      </c>
      <c r="P623" s="557" t="s">
        <v>15</v>
      </c>
      <c r="Q623" s="557" t="s">
        <v>15</v>
      </c>
      <c r="R623" s="581">
        <f>IFERROR(VLOOKUP(CONCATENATE(D623,"'",C623),'Monthly Forex'!A:D,4,0),"-")</f>
        <v>52.1</v>
      </c>
      <c r="S623" s="587">
        <v>5900</v>
      </c>
      <c r="T623" s="582">
        <f t="shared" si="157"/>
        <v>113.24376199616123</v>
      </c>
      <c r="U623" s="583" t="s">
        <v>47</v>
      </c>
      <c r="V623" s="589" t="s">
        <v>49</v>
      </c>
      <c r="W623" s="592" t="s">
        <v>15</v>
      </c>
      <c r="X623" s="569" t="s">
        <v>15</v>
      </c>
      <c r="Y623" s="570" t="s">
        <v>15</v>
      </c>
      <c r="Z623" s="571" t="s">
        <v>15</v>
      </c>
      <c r="AA623" s="557" t="s">
        <v>1856</v>
      </c>
      <c r="AB623" s="139">
        <f t="shared" si="141"/>
        <v>43190</v>
      </c>
      <c r="AC623" s="134">
        <f t="shared" si="143"/>
        <v>43160</v>
      </c>
      <c r="AD623" s="135" t="str">
        <f t="shared" si="144"/>
        <v>-</v>
      </c>
      <c r="AE623" s="136" t="str">
        <f t="shared" si="145"/>
        <v>-</v>
      </c>
      <c r="AF623" s="137" t="s">
        <v>4551</v>
      </c>
      <c r="AG623" s="140" t="str">
        <f t="shared" si="149"/>
        <v>1</v>
      </c>
      <c r="AH623" s="141" t="str">
        <f t="shared" si="150"/>
        <v>-</v>
      </c>
      <c r="AI623" s="211" t="s">
        <v>15</v>
      </c>
      <c r="AJ623" s="443" t="s">
        <v>4592</v>
      </c>
      <c r="AK623" s="478" t="str">
        <f t="shared" si="151"/>
        <v>-</v>
      </c>
      <c r="AL623" s="516" t="str">
        <f t="shared" si="152"/>
        <v>-</v>
      </c>
      <c r="AM623" s="432" t="str">
        <f>_xlfn.IFNA(VLOOKUP(O623,Dropdown!$B:$G,6,0),"-")</f>
        <v>PEZA</v>
      </c>
      <c r="AN623" s="433">
        <f>_xlfn.IFNA(VLOOKUP(O623,Dropdown!$B:$H,7,0),"-")</f>
        <v>0.12</v>
      </c>
      <c r="AO623" s="434" t="str">
        <f t="shared" si="153"/>
        <v>PHP</v>
      </c>
      <c r="AP623" s="435">
        <f t="shared" si="154"/>
        <v>5900</v>
      </c>
      <c r="AQ623" s="436">
        <f t="shared" si="155"/>
        <v>6608.0000000000009</v>
      </c>
      <c r="AR623" s="247"/>
      <c r="AS623" s="465" t="s">
        <v>15</v>
      </c>
      <c r="AT623" s="247"/>
      <c r="AU623" s="454" t="str">
        <f t="shared" si="146"/>
        <v>-</v>
      </c>
    </row>
    <row r="624" spans="1:47" s="30" customFormat="1">
      <c r="A624" s="556">
        <v>621</v>
      </c>
      <c r="B624" s="557" t="s">
        <v>1324</v>
      </c>
      <c r="C624" s="558" t="str">
        <f t="shared" si="142"/>
        <v>2018</v>
      </c>
      <c r="D624" s="558" t="str">
        <f t="shared" si="156"/>
        <v>Mar</v>
      </c>
      <c r="E624" s="586">
        <v>43160</v>
      </c>
      <c r="F624" s="557">
        <v>105387</v>
      </c>
      <c r="G624" s="557">
        <v>38728</v>
      </c>
      <c r="H624" s="557">
        <v>79550</v>
      </c>
      <c r="I624" s="557" t="s">
        <v>1389</v>
      </c>
      <c r="J624" s="557">
        <v>15563</v>
      </c>
      <c r="K624" s="578" t="str">
        <f t="shared" si="147"/>
        <v>67R0 MODEL I LOWER DIE 2 | 67R0 MODEL I LOWER DIE 2</v>
      </c>
      <c r="L624" s="578" t="s">
        <v>1397</v>
      </c>
      <c r="M624" s="578" t="s">
        <v>1397</v>
      </c>
      <c r="N624" s="579" t="s">
        <v>15</v>
      </c>
      <c r="O624" s="578" t="s">
        <v>31</v>
      </c>
      <c r="P624" s="557" t="s">
        <v>15</v>
      </c>
      <c r="Q624" s="557" t="s">
        <v>15</v>
      </c>
      <c r="R624" s="581">
        <f>IFERROR(VLOOKUP(CONCATENATE(D624,"'",C624),'Monthly Forex'!A:D,4,0),"-")</f>
        <v>52.1</v>
      </c>
      <c r="S624" s="587">
        <v>5900</v>
      </c>
      <c r="T624" s="582">
        <f t="shared" si="157"/>
        <v>113.24376199616123</v>
      </c>
      <c r="U624" s="583" t="s">
        <v>47</v>
      </c>
      <c r="V624" s="589" t="s">
        <v>49</v>
      </c>
      <c r="W624" s="592" t="s">
        <v>15</v>
      </c>
      <c r="X624" s="569" t="s">
        <v>15</v>
      </c>
      <c r="Y624" s="570" t="s">
        <v>15</v>
      </c>
      <c r="Z624" s="571" t="s">
        <v>15</v>
      </c>
      <c r="AA624" s="557" t="s">
        <v>1856</v>
      </c>
      <c r="AB624" s="139">
        <f t="shared" si="141"/>
        <v>43190</v>
      </c>
      <c r="AC624" s="134">
        <f t="shared" si="143"/>
        <v>43160</v>
      </c>
      <c r="AD624" s="135" t="str">
        <f t="shared" si="144"/>
        <v>-</v>
      </c>
      <c r="AE624" s="136" t="str">
        <f t="shared" si="145"/>
        <v>-</v>
      </c>
      <c r="AF624" s="137" t="s">
        <v>4551</v>
      </c>
      <c r="AG624" s="140" t="str">
        <f t="shared" si="149"/>
        <v>-</v>
      </c>
      <c r="AH624" s="141" t="str">
        <f t="shared" si="150"/>
        <v>-</v>
      </c>
      <c r="AI624" s="211" t="s">
        <v>15</v>
      </c>
      <c r="AJ624" s="443" t="s">
        <v>4592</v>
      </c>
      <c r="AK624" s="478" t="str">
        <f t="shared" si="151"/>
        <v>-</v>
      </c>
      <c r="AL624" s="516" t="str">
        <f t="shared" si="152"/>
        <v>-</v>
      </c>
      <c r="AM624" s="432" t="str">
        <f>_xlfn.IFNA(VLOOKUP(O624,Dropdown!$B:$G,6,0),"-")</f>
        <v>PEZA</v>
      </c>
      <c r="AN624" s="433">
        <f>_xlfn.IFNA(VLOOKUP(O624,Dropdown!$B:$H,7,0),"-")</f>
        <v>0.12</v>
      </c>
      <c r="AO624" s="434" t="str">
        <f t="shared" si="153"/>
        <v>PHP</v>
      </c>
      <c r="AP624" s="435">
        <f t="shared" si="154"/>
        <v>5900</v>
      </c>
      <c r="AQ624" s="436">
        <f t="shared" si="155"/>
        <v>6608.0000000000009</v>
      </c>
      <c r="AR624" s="247"/>
      <c r="AS624" s="465" t="s">
        <v>15</v>
      </c>
      <c r="AT624" s="247"/>
      <c r="AU624" s="454" t="str">
        <f t="shared" si="146"/>
        <v>-</v>
      </c>
    </row>
    <row r="625" spans="1:47" s="30" customFormat="1">
      <c r="A625" s="556">
        <v>622</v>
      </c>
      <c r="B625" s="557" t="s">
        <v>1325</v>
      </c>
      <c r="C625" s="558" t="str">
        <f t="shared" si="142"/>
        <v>2018</v>
      </c>
      <c r="D625" s="558" t="str">
        <f t="shared" si="156"/>
        <v>Mar</v>
      </c>
      <c r="E625" s="586">
        <v>43160</v>
      </c>
      <c r="F625" s="557">
        <v>105387</v>
      </c>
      <c r="G625" s="557">
        <v>38728</v>
      </c>
      <c r="H625" s="557">
        <v>79550</v>
      </c>
      <c r="I625" s="557" t="s">
        <v>1389</v>
      </c>
      <c r="J625" s="557">
        <v>15563</v>
      </c>
      <c r="K625" s="578" t="str">
        <f t="shared" si="147"/>
        <v>67R0 MODEL I  UPPER DIE 2 | 67R0 MODEL I  UPPER DIE 2</v>
      </c>
      <c r="L625" s="578" t="s">
        <v>1398</v>
      </c>
      <c r="M625" s="578" t="s">
        <v>1398</v>
      </c>
      <c r="N625" s="579" t="s">
        <v>15</v>
      </c>
      <c r="O625" s="578" t="s">
        <v>31</v>
      </c>
      <c r="P625" s="557" t="s">
        <v>15</v>
      </c>
      <c r="Q625" s="557" t="s">
        <v>15</v>
      </c>
      <c r="R625" s="581">
        <f>IFERROR(VLOOKUP(CONCATENATE(D625,"'",C625),'Monthly Forex'!A:D,4,0),"-")</f>
        <v>52.1</v>
      </c>
      <c r="S625" s="587">
        <v>9745</v>
      </c>
      <c r="T625" s="582">
        <f t="shared" si="157"/>
        <v>187.04414587332053</v>
      </c>
      <c r="U625" s="583" t="s">
        <v>47</v>
      </c>
      <c r="V625" s="589" t="s">
        <v>49</v>
      </c>
      <c r="W625" s="592" t="s">
        <v>15</v>
      </c>
      <c r="X625" s="569" t="s">
        <v>15</v>
      </c>
      <c r="Y625" s="570" t="s">
        <v>15</v>
      </c>
      <c r="Z625" s="571" t="s">
        <v>15</v>
      </c>
      <c r="AA625" s="557" t="s">
        <v>1856</v>
      </c>
      <c r="AB625" s="139">
        <f t="shared" si="141"/>
        <v>43190</v>
      </c>
      <c r="AC625" s="134">
        <f t="shared" si="143"/>
        <v>43160</v>
      </c>
      <c r="AD625" s="135" t="str">
        <f t="shared" si="144"/>
        <v>-</v>
      </c>
      <c r="AE625" s="136" t="str">
        <f t="shared" si="145"/>
        <v>-</v>
      </c>
      <c r="AF625" s="137" t="s">
        <v>4551</v>
      </c>
      <c r="AG625" s="140" t="str">
        <f t="shared" si="149"/>
        <v>-</v>
      </c>
      <c r="AH625" s="141" t="str">
        <f t="shared" si="150"/>
        <v>-</v>
      </c>
      <c r="AI625" s="211" t="s">
        <v>15</v>
      </c>
      <c r="AJ625" s="443" t="s">
        <v>4592</v>
      </c>
      <c r="AK625" s="478" t="str">
        <f t="shared" si="151"/>
        <v>-</v>
      </c>
      <c r="AL625" s="516" t="str">
        <f t="shared" si="152"/>
        <v>-</v>
      </c>
      <c r="AM625" s="432" t="str">
        <f>_xlfn.IFNA(VLOOKUP(O625,Dropdown!$B:$G,6,0),"-")</f>
        <v>PEZA</v>
      </c>
      <c r="AN625" s="433">
        <f>_xlfn.IFNA(VLOOKUP(O625,Dropdown!$B:$H,7,0),"-")</f>
        <v>0.12</v>
      </c>
      <c r="AO625" s="434" t="str">
        <f t="shared" si="153"/>
        <v>PHP</v>
      </c>
      <c r="AP625" s="435">
        <f t="shared" si="154"/>
        <v>9745</v>
      </c>
      <c r="AQ625" s="436">
        <f t="shared" si="155"/>
        <v>10914.400000000001</v>
      </c>
      <c r="AR625" s="247"/>
      <c r="AS625" s="465" t="s">
        <v>15</v>
      </c>
      <c r="AT625" s="247"/>
      <c r="AU625" s="454" t="str">
        <f t="shared" si="146"/>
        <v>-</v>
      </c>
    </row>
    <row r="626" spans="1:47" s="30" customFormat="1">
      <c r="A626" s="556">
        <v>623</v>
      </c>
      <c r="B626" s="557" t="s">
        <v>1326</v>
      </c>
      <c r="C626" s="558" t="str">
        <f t="shared" si="142"/>
        <v>2018</v>
      </c>
      <c r="D626" s="558" t="str">
        <f t="shared" si="156"/>
        <v>Mar</v>
      </c>
      <c r="E626" s="586">
        <v>43160</v>
      </c>
      <c r="F626" s="557">
        <v>105388</v>
      </c>
      <c r="G626" s="557">
        <v>38729</v>
      </c>
      <c r="H626" s="557">
        <v>79551</v>
      </c>
      <c r="I626" s="557" t="s">
        <v>1272</v>
      </c>
      <c r="J626" s="557">
        <v>15268</v>
      </c>
      <c r="K626" s="578" t="str">
        <f t="shared" si="147"/>
        <v>18181-R1AA-A000 COVER CONVERTER I #1107 DIE PLATE | 18181-R1AA-A000 COVER CONVERTER I #1107 DIE PLATE</v>
      </c>
      <c r="L626" s="578" t="s">
        <v>1399</v>
      </c>
      <c r="M626" s="578" t="s">
        <v>1399</v>
      </c>
      <c r="N626" s="579" t="s">
        <v>15</v>
      </c>
      <c r="O626" s="578" t="s">
        <v>31</v>
      </c>
      <c r="P626" s="557" t="s">
        <v>15</v>
      </c>
      <c r="Q626" s="557" t="s">
        <v>15</v>
      </c>
      <c r="R626" s="581">
        <f>IFERROR(VLOOKUP(CONCATENATE(D626,"'",C626),'Monthly Forex'!A:D,4,0),"-")</f>
        <v>52.1</v>
      </c>
      <c r="S626" s="587">
        <v>405250</v>
      </c>
      <c r="T626" s="582">
        <f t="shared" ref="T626:T654" si="158">S626/R626</f>
        <v>7778.31094049904</v>
      </c>
      <c r="U626" s="583" t="s">
        <v>47</v>
      </c>
      <c r="V626" s="589" t="s">
        <v>49</v>
      </c>
      <c r="W626" s="592" t="s">
        <v>15</v>
      </c>
      <c r="X626" s="569" t="s">
        <v>15</v>
      </c>
      <c r="Y626" s="570" t="s">
        <v>15</v>
      </c>
      <c r="Z626" s="571" t="s">
        <v>15</v>
      </c>
      <c r="AA626" s="557" t="s">
        <v>1856</v>
      </c>
      <c r="AB626" s="139">
        <f t="shared" si="141"/>
        <v>43190</v>
      </c>
      <c r="AC626" s="134">
        <f t="shared" si="143"/>
        <v>43160</v>
      </c>
      <c r="AD626" s="135" t="str">
        <f t="shared" si="144"/>
        <v>-</v>
      </c>
      <c r="AE626" s="136" t="str">
        <f t="shared" si="145"/>
        <v>-</v>
      </c>
      <c r="AF626" s="137" t="s">
        <v>4551</v>
      </c>
      <c r="AG626" s="140" t="str">
        <f t="shared" si="149"/>
        <v>1</v>
      </c>
      <c r="AH626" s="141" t="str">
        <f t="shared" si="150"/>
        <v>-</v>
      </c>
      <c r="AI626" s="211" t="s">
        <v>15</v>
      </c>
      <c r="AJ626" s="443" t="s">
        <v>4592</v>
      </c>
      <c r="AK626" s="478" t="str">
        <f t="shared" si="151"/>
        <v>-</v>
      </c>
      <c r="AL626" s="516" t="str">
        <f t="shared" si="152"/>
        <v>-</v>
      </c>
      <c r="AM626" s="432" t="str">
        <f>_xlfn.IFNA(VLOOKUP(O626,Dropdown!$B:$G,6,0),"-")</f>
        <v>PEZA</v>
      </c>
      <c r="AN626" s="433">
        <f>_xlfn.IFNA(VLOOKUP(O626,Dropdown!$B:$H,7,0),"-")</f>
        <v>0.12</v>
      </c>
      <c r="AO626" s="434" t="str">
        <f t="shared" si="153"/>
        <v>PHP</v>
      </c>
      <c r="AP626" s="435">
        <f t="shared" si="154"/>
        <v>405250</v>
      </c>
      <c r="AQ626" s="436">
        <f t="shared" si="155"/>
        <v>453880.00000000006</v>
      </c>
      <c r="AR626" s="247"/>
      <c r="AS626" s="465" t="s">
        <v>15</v>
      </c>
      <c r="AT626" s="247"/>
      <c r="AU626" s="454" t="str">
        <f t="shared" si="146"/>
        <v>-</v>
      </c>
    </row>
    <row r="627" spans="1:47" s="30" customFormat="1">
      <c r="A627" s="556">
        <v>624</v>
      </c>
      <c r="B627" s="557" t="s">
        <v>1327</v>
      </c>
      <c r="C627" s="558" t="str">
        <f t="shared" si="142"/>
        <v>2018</v>
      </c>
      <c r="D627" s="558" t="str">
        <f t="shared" si="156"/>
        <v>Mar</v>
      </c>
      <c r="E627" s="586">
        <v>43164</v>
      </c>
      <c r="F627" s="557">
        <v>105389</v>
      </c>
      <c r="G627" s="557">
        <v>38730</v>
      </c>
      <c r="H627" s="557">
        <v>79552</v>
      </c>
      <c r="I627" s="557" t="s">
        <v>1389</v>
      </c>
      <c r="J627" s="557">
        <v>15563</v>
      </c>
      <c r="K627" s="578" t="str">
        <f t="shared" si="147"/>
        <v>67R0 MODEL I  UPPER DIE 3 | 67R0 MODEL I  UPPER DIE 3</v>
      </c>
      <c r="L627" s="578" t="s">
        <v>1400</v>
      </c>
      <c r="M627" s="578" t="s">
        <v>1400</v>
      </c>
      <c r="N627" s="579" t="s">
        <v>15</v>
      </c>
      <c r="O627" s="578" t="s">
        <v>31</v>
      </c>
      <c r="P627" s="557" t="s">
        <v>15</v>
      </c>
      <c r="Q627" s="557" t="s">
        <v>15</v>
      </c>
      <c r="R627" s="581">
        <f>IFERROR(VLOOKUP(CONCATENATE(D627,"'",C627),'Monthly Forex'!A:D,4,0),"-")</f>
        <v>52.1</v>
      </c>
      <c r="S627" s="587">
        <v>9745</v>
      </c>
      <c r="T627" s="582">
        <f t="shared" si="158"/>
        <v>187.04414587332053</v>
      </c>
      <c r="U627" s="583" t="s">
        <v>47</v>
      </c>
      <c r="V627" s="589" t="s">
        <v>49</v>
      </c>
      <c r="W627" s="592" t="s">
        <v>15</v>
      </c>
      <c r="X627" s="569" t="s">
        <v>15</v>
      </c>
      <c r="Y627" s="570" t="s">
        <v>15</v>
      </c>
      <c r="Z627" s="571" t="s">
        <v>15</v>
      </c>
      <c r="AA627" s="557" t="s">
        <v>1856</v>
      </c>
      <c r="AB627" s="139">
        <f t="shared" si="141"/>
        <v>43194</v>
      </c>
      <c r="AC627" s="134">
        <f t="shared" si="143"/>
        <v>43191</v>
      </c>
      <c r="AD627" s="135" t="str">
        <f t="shared" si="144"/>
        <v>-</v>
      </c>
      <c r="AE627" s="136" t="str">
        <f t="shared" si="145"/>
        <v>-</v>
      </c>
      <c r="AF627" s="137" t="s">
        <v>4551</v>
      </c>
      <c r="AG627" s="140" t="str">
        <f t="shared" si="149"/>
        <v>1</v>
      </c>
      <c r="AH627" s="141" t="str">
        <f t="shared" si="150"/>
        <v>-</v>
      </c>
      <c r="AI627" s="211" t="s">
        <v>15</v>
      </c>
      <c r="AJ627" s="443" t="s">
        <v>4592</v>
      </c>
      <c r="AK627" s="478" t="str">
        <f t="shared" si="151"/>
        <v>-</v>
      </c>
      <c r="AL627" s="516" t="str">
        <f t="shared" si="152"/>
        <v>-</v>
      </c>
      <c r="AM627" s="432" t="str">
        <f>_xlfn.IFNA(VLOOKUP(O627,Dropdown!$B:$G,6,0),"-")</f>
        <v>PEZA</v>
      </c>
      <c r="AN627" s="433">
        <f>_xlfn.IFNA(VLOOKUP(O627,Dropdown!$B:$H,7,0),"-")</f>
        <v>0.12</v>
      </c>
      <c r="AO627" s="434" t="str">
        <f t="shared" si="153"/>
        <v>PHP</v>
      </c>
      <c r="AP627" s="435">
        <f t="shared" si="154"/>
        <v>9745</v>
      </c>
      <c r="AQ627" s="436">
        <f t="shared" si="155"/>
        <v>10914.400000000001</v>
      </c>
      <c r="AR627" s="247"/>
      <c r="AS627" s="465" t="s">
        <v>15</v>
      </c>
      <c r="AT627" s="247"/>
      <c r="AU627" s="454" t="str">
        <f t="shared" si="146"/>
        <v>-</v>
      </c>
    </row>
    <row r="628" spans="1:47" s="30" customFormat="1">
      <c r="A628" s="556">
        <v>625</v>
      </c>
      <c r="B628" s="557" t="s">
        <v>1328</v>
      </c>
      <c r="C628" s="558" t="str">
        <f t="shared" si="142"/>
        <v>2018</v>
      </c>
      <c r="D628" s="558" t="str">
        <f t="shared" si="156"/>
        <v>Mar</v>
      </c>
      <c r="E628" s="586">
        <v>43164</v>
      </c>
      <c r="F628" s="557">
        <v>105389</v>
      </c>
      <c r="G628" s="557">
        <v>38730</v>
      </c>
      <c r="H628" s="557">
        <v>79552</v>
      </c>
      <c r="I628" s="557" t="s">
        <v>1389</v>
      </c>
      <c r="J628" s="557">
        <v>15563</v>
      </c>
      <c r="K628" s="578" t="str">
        <f t="shared" si="147"/>
        <v>67R0 MODEL I  UPPER DIE 4 | 67R0 MODEL I  UPPER DIE 4</v>
      </c>
      <c r="L628" s="578" t="s">
        <v>1401</v>
      </c>
      <c r="M628" s="578" t="s">
        <v>1401</v>
      </c>
      <c r="N628" s="579" t="s">
        <v>15</v>
      </c>
      <c r="O628" s="578" t="s">
        <v>31</v>
      </c>
      <c r="P628" s="557" t="s">
        <v>15</v>
      </c>
      <c r="Q628" s="557" t="s">
        <v>15</v>
      </c>
      <c r="R628" s="581">
        <f>IFERROR(VLOOKUP(CONCATENATE(D628,"'",C628),'Monthly Forex'!A:D,4,0),"-")</f>
        <v>52.1</v>
      </c>
      <c r="S628" s="587">
        <v>9745</v>
      </c>
      <c r="T628" s="582">
        <f t="shared" si="158"/>
        <v>187.04414587332053</v>
      </c>
      <c r="U628" s="583" t="s">
        <v>47</v>
      </c>
      <c r="V628" s="589" t="s">
        <v>49</v>
      </c>
      <c r="W628" s="592" t="s">
        <v>15</v>
      </c>
      <c r="X628" s="569" t="s">
        <v>15</v>
      </c>
      <c r="Y628" s="570" t="s">
        <v>15</v>
      </c>
      <c r="Z628" s="571" t="s">
        <v>15</v>
      </c>
      <c r="AA628" s="557" t="s">
        <v>1856</v>
      </c>
      <c r="AB628" s="139">
        <f t="shared" si="141"/>
        <v>43194</v>
      </c>
      <c r="AC628" s="134">
        <f t="shared" si="143"/>
        <v>43191</v>
      </c>
      <c r="AD628" s="135" t="str">
        <f t="shared" si="144"/>
        <v>-</v>
      </c>
      <c r="AE628" s="136" t="str">
        <f t="shared" si="145"/>
        <v>-</v>
      </c>
      <c r="AF628" s="137" t="s">
        <v>4551</v>
      </c>
      <c r="AG628" s="140" t="str">
        <f t="shared" si="149"/>
        <v>-</v>
      </c>
      <c r="AH628" s="141" t="str">
        <f t="shared" si="150"/>
        <v>-</v>
      </c>
      <c r="AI628" s="211" t="s">
        <v>15</v>
      </c>
      <c r="AJ628" s="443" t="s">
        <v>4592</v>
      </c>
      <c r="AK628" s="478" t="str">
        <f t="shared" si="151"/>
        <v>-</v>
      </c>
      <c r="AL628" s="516" t="str">
        <f t="shared" si="152"/>
        <v>-</v>
      </c>
      <c r="AM628" s="432" t="str">
        <f>_xlfn.IFNA(VLOOKUP(O628,Dropdown!$B:$G,6,0),"-")</f>
        <v>PEZA</v>
      </c>
      <c r="AN628" s="433">
        <f>_xlfn.IFNA(VLOOKUP(O628,Dropdown!$B:$H,7,0),"-")</f>
        <v>0.12</v>
      </c>
      <c r="AO628" s="434" t="str">
        <f t="shared" si="153"/>
        <v>PHP</v>
      </c>
      <c r="AP628" s="435">
        <f t="shared" si="154"/>
        <v>9745</v>
      </c>
      <c r="AQ628" s="436">
        <f t="shared" si="155"/>
        <v>10914.400000000001</v>
      </c>
      <c r="AR628" s="247"/>
      <c r="AS628" s="465" t="s">
        <v>15</v>
      </c>
      <c r="AT628" s="247"/>
      <c r="AU628" s="454" t="str">
        <f t="shared" si="146"/>
        <v>-</v>
      </c>
    </row>
    <row r="629" spans="1:47" s="30" customFormat="1">
      <c r="A629" s="556">
        <v>626</v>
      </c>
      <c r="B629" s="557" t="s">
        <v>1329</v>
      </c>
      <c r="C629" s="558" t="str">
        <f t="shared" si="142"/>
        <v>2018</v>
      </c>
      <c r="D629" s="558" t="str">
        <f t="shared" si="156"/>
        <v>Mar</v>
      </c>
      <c r="E629" s="586">
        <v>43164</v>
      </c>
      <c r="F629" s="557">
        <v>105389</v>
      </c>
      <c r="G629" s="557">
        <v>38730</v>
      </c>
      <c r="H629" s="557">
        <v>79552</v>
      </c>
      <c r="I629" s="557" t="s">
        <v>1389</v>
      </c>
      <c r="J629" s="557">
        <v>15563</v>
      </c>
      <c r="K629" s="578" t="str">
        <f t="shared" si="147"/>
        <v>67R0 MODEL LOWER DIE 5 | 67R0 MODEL LOWER DIE 5</v>
      </c>
      <c r="L629" s="578" t="s">
        <v>1402</v>
      </c>
      <c r="M629" s="578" t="s">
        <v>1402</v>
      </c>
      <c r="N629" s="579" t="s">
        <v>15</v>
      </c>
      <c r="O629" s="578" t="s">
        <v>31</v>
      </c>
      <c r="P629" s="557" t="s">
        <v>15</v>
      </c>
      <c r="Q629" s="557" t="s">
        <v>15</v>
      </c>
      <c r="R629" s="581">
        <f>IFERROR(VLOOKUP(CONCATENATE(D629,"'",C629),'Monthly Forex'!A:D,4,0),"-")</f>
        <v>52.1</v>
      </c>
      <c r="S629" s="587">
        <v>4875</v>
      </c>
      <c r="T629" s="582">
        <f t="shared" si="158"/>
        <v>93.570057581573892</v>
      </c>
      <c r="U629" s="583" t="s">
        <v>47</v>
      </c>
      <c r="V629" s="589" t="s">
        <v>49</v>
      </c>
      <c r="W629" s="592" t="s">
        <v>15</v>
      </c>
      <c r="X629" s="569" t="s">
        <v>15</v>
      </c>
      <c r="Y629" s="570" t="s">
        <v>15</v>
      </c>
      <c r="Z629" s="571" t="s">
        <v>15</v>
      </c>
      <c r="AA629" s="557" t="s">
        <v>1856</v>
      </c>
      <c r="AB629" s="139">
        <f t="shared" si="141"/>
        <v>43194</v>
      </c>
      <c r="AC629" s="134">
        <f t="shared" si="143"/>
        <v>43191</v>
      </c>
      <c r="AD629" s="135" t="str">
        <f t="shared" si="144"/>
        <v>-</v>
      </c>
      <c r="AE629" s="136" t="str">
        <f t="shared" si="145"/>
        <v>-</v>
      </c>
      <c r="AF629" s="137" t="s">
        <v>4551</v>
      </c>
      <c r="AG629" s="140" t="str">
        <f t="shared" si="149"/>
        <v>-</v>
      </c>
      <c r="AH629" s="141" t="str">
        <f t="shared" si="150"/>
        <v>-</v>
      </c>
      <c r="AI629" s="211" t="s">
        <v>15</v>
      </c>
      <c r="AJ629" s="443" t="s">
        <v>4592</v>
      </c>
      <c r="AK629" s="478" t="str">
        <f t="shared" si="151"/>
        <v>-</v>
      </c>
      <c r="AL629" s="516" t="str">
        <f t="shared" si="152"/>
        <v>-</v>
      </c>
      <c r="AM629" s="432" t="str">
        <f>_xlfn.IFNA(VLOOKUP(O629,Dropdown!$B:$G,6,0),"-")</f>
        <v>PEZA</v>
      </c>
      <c r="AN629" s="433">
        <f>_xlfn.IFNA(VLOOKUP(O629,Dropdown!$B:$H,7,0),"-")</f>
        <v>0.12</v>
      </c>
      <c r="AO629" s="434" t="str">
        <f t="shared" si="153"/>
        <v>PHP</v>
      </c>
      <c r="AP629" s="435">
        <f t="shared" si="154"/>
        <v>4875</v>
      </c>
      <c r="AQ629" s="436">
        <f t="shared" si="155"/>
        <v>5460.0000000000009</v>
      </c>
      <c r="AR629" s="247"/>
      <c r="AS629" s="465" t="s">
        <v>15</v>
      </c>
      <c r="AT629" s="247"/>
      <c r="AU629" s="454" t="str">
        <f t="shared" si="146"/>
        <v>-</v>
      </c>
    </row>
    <row r="630" spans="1:47" s="30" customFormat="1">
      <c r="A630" s="556">
        <v>627</v>
      </c>
      <c r="B630" s="557" t="s">
        <v>1330</v>
      </c>
      <c r="C630" s="558" t="str">
        <f t="shared" si="142"/>
        <v>2018</v>
      </c>
      <c r="D630" s="558" t="str">
        <f t="shared" si="156"/>
        <v>Mar</v>
      </c>
      <c r="E630" s="586">
        <v>43164</v>
      </c>
      <c r="F630" s="557">
        <v>105390</v>
      </c>
      <c r="G630" s="557">
        <v>38731</v>
      </c>
      <c r="H630" s="557">
        <v>79560</v>
      </c>
      <c r="I630" s="557" t="s">
        <v>1279</v>
      </c>
      <c r="J630" s="557">
        <v>15557</v>
      </c>
      <c r="K630" s="578" t="str">
        <f t="shared" si="147"/>
        <v>18120-R1AA-L000 COVER COMP. CHAMBER I #6611 LOWER BACKING PLATE (SKS3) | 18120-R1AA-L000 COVER COMP. CHAMBER I #6611 LOWER BACKING PLATE (SKS3)</v>
      </c>
      <c r="L630" s="578" t="s">
        <v>1403</v>
      </c>
      <c r="M630" s="578" t="s">
        <v>1403</v>
      </c>
      <c r="N630" s="579" t="s">
        <v>15</v>
      </c>
      <c r="O630" s="578" t="s">
        <v>31</v>
      </c>
      <c r="P630" s="557" t="s">
        <v>15</v>
      </c>
      <c r="Q630" s="557" t="s">
        <v>15</v>
      </c>
      <c r="R630" s="581">
        <f>IFERROR(VLOOKUP(CONCATENATE(D630,"'",C630),'Monthly Forex'!A:D,4,0),"-")</f>
        <v>52.1</v>
      </c>
      <c r="S630" s="587">
        <v>5650</v>
      </c>
      <c r="T630" s="582">
        <f t="shared" si="158"/>
        <v>108.44529750479846</v>
      </c>
      <c r="U630" s="583" t="s">
        <v>47</v>
      </c>
      <c r="V630" s="589" t="s">
        <v>49</v>
      </c>
      <c r="W630" s="592" t="s">
        <v>15</v>
      </c>
      <c r="X630" s="569" t="s">
        <v>15</v>
      </c>
      <c r="Y630" s="570" t="s">
        <v>15</v>
      </c>
      <c r="Z630" s="571" t="s">
        <v>15</v>
      </c>
      <c r="AA630" s="557" t="s">
        <v>1856</v>
      </c>
      <c r="AB630" s="139">
        <f t="shared" si="141"/>
        <v>43194</v>
      </c>
      <c r="AC630" s="134">
        <f t="shared" si="143"/>
        <v>43191</v>
      </c>
      <c r="AD630" s="135" t="str">
        <f t="shared" si="144"/>
        <v>-</v>
      </c>
      <c r="AE630" s="136" t="str">
        <f t="shared" si="145"/>
        <v>-</v>
      </c>
      <c r="AF630" s="137" t="s">
        <v>4551</v>
      </c>
      <c r="AG630" s="140" t="str">
        <f t="shared" si="149"/>
        <v>1</v>
      </c>
      <c r="AH630" s="141" t="str">
        <f t="shared" si="150"/>
        <v>-</v>
      </c>
      <c r="AI630" s="211" t="s">
        <v>15</v>
      </c>
      <c r="AJ630" s="443" t="s">
        <v>4592</v>
      </c>
      <c r="AK630" s="478" t="str">
        <f t="shared" si="151"/>
        <v>-</v>
      </c>
      <c r="AL630" s="516" t="str">
        <f t="shared" si="152"/>
        <v>-</v>
      </c>
      <c r="AM630" s="432" t="str">
        <f>_xlfn.IFNA(VLOOKUP(O630,Dropdown!$B:$G,6,0),"-")</f>
        <v>PEZA</v>
      </c>
      <c r="AN630" s="433">
        <f>_xlfn.IFNA(VLOOKUP(O630,Dropdown!$B:$H,7,0),"-")</f>
        <v>0.12</v>
      </c>
      <c r="AO630" s="434" t="str">
        <f t="shared" si="153"/>
        <v>PHP</v>
      </c>
      <c r="AP630" s="435">
        <f t="shared" si="154"/>
        <v>5650</v>
      </c>
      <c r="AQ630" s="436">
        <f t="shared" si="155"/>
        <v>6328.0000000000009</v>
      </c>
      <c r="AR630" s="247"/>
      <c r="AS630" s="465" t="s">
        <v>15</v>
      </c>
      <c r="AT630" s="247"/>
      <c r="AU630" s="454" t="str">
        <f t="shared" si="146"/>
        <v>-</v>
      </c>
    </row>
    <row r="631" spans="1:47" s="30" customFormat="1">
      <c r="A631" s="556">
        <v>628</v>
      </c>
      <c r="B631" s="557" t="s">
        <v>1331</v>
      </c>
      <c r="C631" s="558" t="str">
        <f t="shared" si="142"/>
        <v>2018</v>
      </c>
      <c r="D631" s="558" t="str">
        <f t="shared" si="156"/>
        <v>Mar</v>
      </c>
      <c r="E631" s="586">
        <v>43164</v>
      </c>
      <c r="F631" s="557">
        <v>105391</v>
      </c>
      <c r="G631" s="557">
        <v>38732</v>
      </c>
      <c r="H631" s="557">
        <v>79561</v>
      </c>
      <c r="I631" s="557" t="s">
        <v>1279</v>
      </c>
      <c r="J631" s="557">
        <v>15556</v>
      </c>
      <c r="K631" s="578" t="str">
        <f t="shared" si="147"/>
        <v>18120-R1AA-L000 COVER COMP. CHAMBER I #6651 GUIDE POST SET MY32-140-M | 18120-R1AA-L000 COVER COMP. CHAMBER I #6651 GUIDE POST SET MY32-140-M</v>
      </c>
      <c r="L631" s="578" t="s">
        <v>1404</v>
      </c>
      <c r="M631" s="578" t="s">
        <v>1404</v>
      </c>
      <c r="N631" s="579" t="s">
        <v>15</v>
      </c>
      <c r="O631" s="578" t="s">
        <v>31</v>
      </c>
      <c r="P631" s="557" t="s">
        <v>15</v>
      </c>
      <c r="Q631" s="557" t="s">
        <v>15</v>
      </c>
      <c r="R631" s="581">
        <f>IFERROR(VLOOKUP(CONCATENATE(D631,"'",C631),'Monthly Forex'!A:D,4,0),"-")</f>
        <v>52.1</v>
      </c>
      <c r="S631" s="587">
        <v>4620</v>
      </c>
      <c r="T631" s="582">
        <f t="shared" si="158"/>
        <v>88.675623800383875</v>
      </c>
      <c r="U631" s="583" t="s">
        <v>47</v>
      </c>
      <c r="V631" s="589" t="s">
        <v>49</v>
      </c>
      <c r="W631" s="592" t="s">
        <v>15</v>
      </c>
      <c r="X631" s="569" t="s">
        <v>15</v>
      </c>
      <c r="Y631" s="570" t="s">
        <v>15</v>
      </c>
      <c r="Z631" s="571" t="s">
        <v>15</v>
      </c>
      <c r="AA631" s="557" t="s">
        <v>1856</v>
      </c>
      <c r="AB631" s="139">
        <f t="shared" ref="AB631:AB694" si="159">IF(V631="","",IF(V631="Cancelled","-",E631+30))</f>
        <v>43194</v>
      </c>
      <c r="AC631" s="134">
        <f t="shared" si="143"/>
        <v>43191</v>
      </c>
      <c r="AD631" s="135" t="str">
        <f t="shared" si="144"/>
        <v>-</v>
      </c>
      <c r="AE631" s="136" t="str">
        <f t="shared" si="145"/>
        <v>-</v>
      </c>
      <c r="AF631" s="137" t="s">
        <v>4551</v>
      </c>
      <c r="AG631" s="140" t="str">
        <f t="shared" si="149"/>
        <v>1</v>
      </c>
      <c r="AH631" s="141" t="str">
        <f t="shared" si="150"/>
        <v>-</v>
      </c>
      <c r="AI631" s="211" t="s">
        <v>15</v>
      </c>
      <c r="AJ631" s="443" t="s">
        <v>4592</v>
      </c>
      <c r="AK631" s="478" t="str">
        <f t="shared" si="151"/>
        <v>-</v>
      </c>
      <c r="AL631" s="516" t="str">
        <f t="shared" si="152"/>
        <v>-</v>
      </c>
      <c r="AM631" s="432" t="str">
        <f>_xlfn.IFNA(VLOOKUP(O631,Dropdown!$B:$G,6,0),"-")</f>
        <v>PEZA</v>
      </c>
      <c r="AN631" s="433">
        <f>_xlfn.IFNA(VLOOKUP(O631,Dropdown!$B:$H,7,0),"-")</f>
        <v>0.12</v>
      </c>
      <c r="AO631" s="434" t="str">
        <f t="shared" si="153"/>
        <v>PHP</v>
      </c>
      <c r="AP631" s="435">
        <f t="shared" si="154"/>
        <v>4620</v>
      </c>
      <c r="AQ631" s="436">
        <f t="shared" si="155"/>
        <v>5174.4000000000005</v>
      </c>
      <c r="AR631" s="247"/>
      <c r="AS631" s="465" t="s">
        <v>15</v>
      </c>
      <c r="AT631" s="247"/>
      <c r="AU631" s="454" t="str">
        <f t="shared" si="146"/>
        <v>-</v>
      </c>
    </row>
    <row r="632" spans="1:47" s="30" customFormat="1">
      <c r="A632" s="556">
        <v>629</v>
      </c>
      <c r="B632" s="557" t="s">
        <v>1332</v>
      </c>
      <c r="C632" s="558" t="str">
        <f t="shared" si="142"/>
        <v>2018</v>
      </c>
      <c r="D632" s="558" t="str">
        <f t="shared" si="156"/>
        <v>Mar</v>
      </c>
      <c r="E632" s="586">
        <v>43164</v>
      </c>
      <c r="F632" s="557">
        <v>105392</v>
      </c>
      <c r="G632" s="557">
        <v>38733</v>
      </c>
      <c r="H632" s="557">
        <v>79564</v>
      </c>
      <c r="I632" s="557" t="s">
        <v>1279</v>
      </c>
      <c r="J632" s="557">
        <v>15558</v>
      </c>
      <c r="K632" s="578" t="str">
        <f t="shared" si="147"/>
        <v>#6655 RETAINER SP-APS10 | #6655 RETAINER SP-APS10</v>
      </c>
      <c r="L632" s="578" t="s">
        <v>1405</v>
      </c>
      <c r="M632" s="578" t="s">
        <v>1405</v>
      </c>
      <c r="N632" s="579" t="s">
        <v>15</v>
      </c>
      <c r="O632" s="578" t="s">
        <v>31</v>
      </c>
      <c r="P632" s="557" t="s">
        <v>15</v>
      </c>
      <c r="Q632" s="557" t="s">
        <v>15</v>
      </c>
      <c r="R632" s="581">
        <f>IFERROR(VLOOKUP(CONCATENATE(D632,"'",C632),'Monthly Forex'!A:D,4,0),"-")</f>
        <v>52.1</v>
      </c>
      <c r="S632" s="587">
        <v>1780</v>
      </c>
      <c r="T632" s="582">
        <f t="shared" si="158"/>
        <v>34.165067178502881</v>
      </c>
      <c r="U632" s="583" t="s">
        <v>47</v>
      </c>
      <c r="V632" s="589" t="s">
        <v>49</v>
      </c>
      <c r="W632" s="592" t="s">
        <v>15</v>
      </c>
      <c r="X632" s="569" t="s">
        <v>15</v>
      </c>
      <c r="Y632" s="570" t="s">
        <v>15</v>
      </c>
      <c r="Z632" s="571" t="s">
        <v>15</v>
      </c>
      <c r="AA632" s="557" t="s">
        <v>1856</v>
      </c>
      <c r="AB632" s="139">
        <f t="shared" si="159"/>
        <v>43194</v>
      </c>
      <c r="AC632" s="134">
        <f t="shared" si="143"/>
        <v>43191</v>
      </c>
      <c r="AD632" s="135" t="str">
        <f t="shared" si="144"/>
        <v>-</v>
      </c>
      <c r="AE632" s="136" t="str">
        <f t="shared" si="145"/>
        <v>-</v>
      </c>
      <c r="AF632" s="137" t="s">
        <v>4551</v>
      </c>
      <c r="AG632" s="140" t="str">
        <f t="shared" si="149"/>
        <v>1</v>
      </c>
      <c r="AH632" s="141" t="str">
        <f t="shared" si="150"/>
        <v>-</v>
      </c>
      <c r="AI632" s="211" t="s">
        <v>15</v>
      </c>
      <c r="AJ632" s="443" t="s">
        <v>4592</v>
      </c>
      <c r="AK632" s="478" t="str">
        <f t="shared" si="151"/>
        <v>-</v>
      </c>
      <c r="AL632" s="516" t="str">
        <f t="shared" si="152"/>
        <v>-</v>
      </c>
      <c r="AM632" s="432" t="str">
        <f>_xlfn.IFNA(VLOOKUP(O632,Dropdown!$B:$G,6,0),"-")</f>
        <v>PEZA</v>
      </c>
      <c r="AN632" s="433">
        <f>_xlfn.IFNA(VLOOKUP(O632,Dropdown!$B:$H,7,0),"-")</f>
        <v>0.12</v>
      </c>
      <c r="AO632" s="434" t="str">
        <f t="shared" si="153"/>
        <v>PHP</v>
      </c>
      <c r="AP632" s="435">
        <f t="shared" si="154"/>
        <v>1780</v>
      </c>
      <c r="AQ632" s="436">
        <f t="shared" si="155"/>
        <v>1993.6000000000001</v>
      </c>
      <c r="AR632" s="247"/>
      <c r="AS632" s="465" t="s">
        <v>15</v>
      </c>
      <c r="AT632" s="247"/>
      <c r="AU632" s="454" t="str">
        <f t="shared" si="146"/>
        <v>-</v>
      </c>
    </row>
    <row r="633" spans="1:47" s="30" customFormat="1">
      <c r="A633" s="556">
        <v>630</v>
      </c>
      <c r="B633" s="557" t="s">
        <v>1333</v>
      </c>
      <c r="C633" s="558" t="str">
        <f t="shared" si="142"/>
        <v>2018</v>
      </c>
      <c r="D633" s="558" t="str">
        <f t="shared" si="156"/>
        <v>Mar</v>
      </c>
      <c r="E633" s="586">
        <v>43164</v>
      </c>
      <c r="F633" s="557">
        <v>105392</v>
      </c>
      <c r="G633" s="557">
        <v>38733</v>
      </c>
      <c r="H633" s="557">
        <v>79564</v>
      </c>
      <c r="I633" s="557" t="s">
        <v>1279</v>
      </c>
      <c r="J633" s="557">
        <v>15558</v>
      </c>
      <c r="K633" s="578" t="str">
        <f t="shared" si="147"/>
        <v>#6656 URETHANE USN 10-40 | #6656 URETHANE USN 10-40</v>
      </c>
      <c r="L633" s="578" t="s">
        <v>1406</v>
      </c>
      <c r="M633" s="578" t="s">
        <v>1406</v>
      </c>
      <c r="N633" s="579" t="s">
        <v>15</v>
      </c>
      <c r="O633" s="578" t="s">
        <v>31</v>
      </c>
      <c r="P633" s="557" t="s">
        <v>15</v>
      </c>
      <c r="Q633" s="557" t="s">
        <v>15</v>
      </c>
      <c r="R633" s="581">
        <f>IFERROR(VLOOKUP(CONCATENATE(D633,"'",C633),'Monthly Forex'!A:D,4,0),"-")</f>
        <v>52.1</v>
      </c>
      <c r="S633" s="587">
        <v>1285</v>
      </c>
      <c r="T633" s="582">
        <f t="shared" si="158"/>
        <v>24.664107485604607</v>
      </c>
      <c r="U633" s="583" t="s">
        <v>47</v>
      </c>
      <c r="V633" s="589" t="s">
        <v>49</v>
      </c>
      <c r="W633" s="592" t="s">
        <v>15</v>
      </c>
      <c r="X633" s="569" t="s">
        <v>15</v>
      </c>
      <c r="Y633" s="570" t="s">
        <v>15</v>
      </c>
      <c r="Z633" s="571" t="s">
        <v>15</v>
      </c>
      <c r="AA633" s="557" t="s">
        <v>1856</v>
      </c>
      <c r="AB633" s="139">
        <f t="shared" si="159"/>
        <v>43194</v>
      </c>
      <c r="AC633" s="134">
        <f t="shared" si="143"/>
        <v>43191</v>
      </c>
      <c r="AD633" s="135" t="str">
        <f t="shared" si="144"/>
        <v>-</v>
      </c>
      <c r="AE633" s="136" t="str">
        <f t="shared" si="145"/>
        <v>-</v>
      </c>
      <c r="AF633" s="137" t="s">
        <v>4551</v>
      </c>
      <c r="AG633" s="140" t="str">
        <f t="shared" si="149"/>
        <v>-</v>
      </c>
      <c r="AH633" s="141" t="str">
        <f t="shared" si="150"/>
        <v>-</v>
      </c>
      <c r="AI633" s="211" t="s">
        <v>15</v>
      </c>
      <c r="AJ633" s="443" t="s">
        <v>4592</v>
      </c>
      <c r="AK633" s="478" t="str">
        <f t="shared" si="151"/>
        <v>-</v>
      </c>
      <c r="AL633" s="516" t="str">
        <f t="shared" si="152"/>
        <v>-</v>
      </c>
      <c r="AM633" s="432" t="str">
        <f>_xlfn.IFNA(VLOOKUP(O633,Dropdown!$B:$G,6,0),"-")</f>
        <v>PEZA</v>
      </c>
      <c r="AN633" s="433">
        <f>_xlfn.IFNA(VLOOKUP(O633,Dropdown!$B:$H,7,0),"-")</f>
        <v>0.12</v>
      </c>
      <c r="AO633" s="434" t="str">
        <f t="shared" si="153"/>
        <v>PHP</v>
      </c>
      <c r="AP633" s="435">
        <f t="shared" si="154"/>
        <v>1285</v>
      </c>
      <c r="AQ633" s="436">
        <f t="shared" si="155"/>
        <v>1439.2</v>
      </c>
      <c r="AR633" s="247"/>
      <c r="AS633" s="465" t="s">
        <v>15</v>
      </c>
      <c r="AT633" s="247"/>
      <c r="AU633" s="454" t="str">
        <f t="shared" si="146"/>
        <v>-</v>
      </c>
    </row>
    <row r="634" spans="1:47" s="30" customFormat="1">
      <c r="A634" s="556">
        <v>631</v>
      </c>
      <c r="B634" s="557" t="s">
        <v>1334</v>
      </c>
      <c r="C634" s="558" t="str">
        <f t="shared" si="142"/>
        <v>2018</v>
      </c>
      <c r="D634" s="558" t="str">
        <f t="shared" si="156"/>
        <v>Mar</v>
      </c>
      <c r="E634" s="586">
        <v>43164</v>
      </c>
      <c r="F634" s="557">
        <v>105392</v>
      </c>
      <c r="G634" s="557">
        <v>38733</v>
      </c>
      <c r="H634" s="557">
        <v>79564</v>
      </c>
      <c r="I634" s="557" t="s">
        <v>1279</v>
      </c>
      <c r="J634" s="557">
        <v>15558</v>
      </c>
      <c r="K634" s="578" t="str">
        <f t="shared" si="147"/>
        <v>#6657 CSR10-70 | #6657 CSR10-70</v>
      </c>
      <c r="L634" s="578" t="s">
        <v>1407</v>
      </c>
      <c r="M634" s="578" t="s">
        <v>1407</v>
      </c>
      <c r="N634" s="579" t="s">
        <v>15</v>
      </c>
      <c r="O634" s="578" t="s">
        <v>31</v>
      </c>
      <c r="P634" s="557" t="s">
        <v>15</v>
      </c>
      <c r="Q634" s="557" t="s">
        <v>15</v>
      </c>
      <c r="R634" s="581">
        <f>IFERROR(VLOOKUP(CONCATENATE(D634,"'",C634),'Monthly Forex'!A:D,4,0),"-")</f>
        <v>52.1</v>
      </c>
      <c r="S634" s="587">
        <v>720</v>
      </c>
      <c r="T634" s="582">
        <f t="shared" si="158"/>
        <v>13.81957773512476</v>
      </c>
      <c r="U634" s="583" t="s">
        <v>47</v>
      </c>
      <c r="V634" s="589" t="s">
        <v>49</v>
      </c>
      <c r="W634" s="592" t="s">
        <v>15</v>
      </c>
      <c r="X634" s="569" t="s">
        <v>15</v>
      </c>
      <c r="Y634" s="570" t="s">
        <v>15</v>
      </c>
      <c r="Z634" s="571" t="s">
        <v>15</v>
      </c>
      <c r="AA634" s="557" t="s">
        <v>1856</v>
      </c>
      <c r="AB634" s="139">
        <f t="shared" si="159"/>
        <v>43194</v>
      </c>
      <c r="AC634" s="134">
        <f t="shared" si="143"/>
        <v>43191</v>
      </c>
      <c r="AD634" s="135" t="str">
        <f t="shared" si="144"/>
        <v>-</v>
      </c>
      <c r="AE634" s="136" t="str">
        <f t="shared" si="145"/>
        <v>-</v>
      </c>
      <c r="AF634" s="137" t="s">
        <v>4551</v>
      </c>
      <c r="AG634" s="140" t="str">
        <f t="shared" si="149"/>
        <v>-</v>
      </c>
      <c r="AH634" s="141" t="str">
        <f t="shared" si="150"/>
        <v>-</v>
      </c>
      <c r="AI634" s="211" t="s">
        <v>15</v>
      </c>
      <c r="AJ634" s="443" t="s">
        <v>4592</v>
      </c>
      <c r="AK634" s="478" t="str">
        <f t="shared" si="151"/>
        <v>-</v>
      </c>
      <c r="AL634" s="516" t="str">
        <f t="shared" si="152"/>
        <v>-</v>
      </c>
      <c r="AM634" s="432" t="str">
        <f>_xlfn.IFNA(VLOOKUP(O634,Dropdown!$B:$G,6,0),"-")</f>
        <v>PEZA</v>
      </c>
      <c r="AN634" s="433">
        <f>_xlfn.IFNA(VLOOKUP(O634,Dropdown!$B:$H,7,0),"-")</f>
        <v>0.12</v>
      </c>
      <c r="AO634" s="434" t="str">
        <f t="shared" si="153"/>
        <v>PHP</v>
      </c>
      <c r="AP634" s="435">
        <f t="shared" si="154"/>
        <v>720</v>
      </c>
      <c r="AQ634" s="436">
        <f t="shared" si="155"/>
        <v>806.40000000000009</v>
      </c>
      <c r="AR634" s="247"/>
      <c r="AS634" s="465" t="s">
        <v>15</v>
      </c>
      <c r="AT634" s="247"/>
      <c r="AU634" s="454" t="str">
        <f t="shared" si="146"/>
        <v>-</v>
      </c>
    </row>
    <row r="635" spans="1:47" s="30" customFormat="1">
      <c r="A635" s="556">
        <v>632</v>
      </c>
      <c r="B635" s="557" t="s">
        <v>1335</v>
      </c>
      <c r="C635" s="558" t="str">
        <f t="shared" si="142"/>
        <v>2018</v>
      </c>
      <c r="D635" s="558" t="str">
        <f t="shared" si="156"/>
        <v>Mar</v>
      </c>
      <c r="E635" s="586">
        <v>43164</v>
      </c>
      <c r="F635" s="557">
        <v>105392</v>
      </c>
      <c r="G635" s="557">
        <v>38733</v>
      </c>
      <c r="H635" s="557">
        <v>79564</v>
      </c>
      <c r="I635" s="557" t="s">
        <v>1279</v>
      </c>
      <c r="J635" s="557">
        <v>15558</v>
      </c>
      <c r="K635" s="578" t="str">
        <f t="shared" si="147"/>
        <v>#6658 SWL 20-55 | #6658 SWL 20-55</v>
      </c>
      <c r="L635" s="578" t="s">
        <v>1408</v>
      </c>
      <c r="M635" s="578" t="s">
        <v>1408</v>
      </c>
      <c r="N635" s="579" t="s">
        <v>15</v>
      </c>
      <c r="O635" s="578" t="s">
        <v>31</v>
      </c>
      <c r="P635" s="557" t="s">
        <v>15</v>
      </c>
      <c r="Q635" s="557" t="s">
        <v>15</v>
      </c>
      <c r="R635" s="581">
        <f>IFERROR(VLOOKUP(CONCATENATE(D635,"'",C635),'Monthly Forex'!A:D,4,0),"-")</f>
        <v>52.1</v>
      </c>
      <c r="S635" s="587">
        <v>515</v>
      </c>
      <c r="T635" s="582">
        <f t="shared" si="158"/>
        <v>9.8848368522072931</v>
      </c>
      <c r="U635" s="583" t="s">
        <v>47</v>
      </c>
      <c r="V635" s="589" t="s">
        <v>49</v>
      </c>
      <c r="W635" s="592" t="s">
        <v>15</v>
      </c>
      <c r="X635" s="569" t="s">
        <v>15</v>
      </c>
      <c r="Y635" s="570" t="s">
        <v>15</v>
      </c>
      <c r="Z635" s="571" t="s">
        <v>15</v>
      </c>
      <c r="AA635" s="557" t="s">
        <v>1856</v>
      </c>
      <c r="AB635" s="139">
        <f t="shared" si="159"/>
        <v>43194</v>
      </c>
      <c r="AC635" s="134">
        <f t="shared" si="143"/>
        <v>43191</v>
      </c>
      <c r="AD635" s="135" t="str">
        <f t="shared" si="144"/>
        <v>-</v>
      </c>
      <c r="AE635" s="136" t="str">
        <f t="shared" si="145"/>
        <v>-</v>
      </c>
      <c r="AF635" s="137" t="s">
        <v>4551</v>
      </c>
      <c r="AG635" s="140" t="str">
        <f t="shared" si="149"/>
        <v>-</v>
      </c>
      <c r="AH635" s="141" t="str">
        <f t="shared" si="150"/>
        <v>-</v>
      </c>
      <c r="AI635" s="211" t="s">
        <v>15</v>
      </c>
      <c r="AJ635" s="443" t="s">
        <v>4592</v>
      </c>
      <c r="AK635" s="478" t="str">
        <f t="shared" si="151"/>
        <v>-</v>
      </c>
      <c r="AL635" s="516" t="str">
        <f t="shared" si="152"/>
        <v>-</v>
      </c>
      <c r="AM635" s="432" t="str">
        <f>_xlfn.IFNA(VLOOKUP(O635,Dropdown!$B:$G,6,0),"-")</f>
        <v>PEZA</v>
      </c>
      <c r="AN635" s="433">
        <f>_xlfn.IFNA(VLOOKUP(O635,Dropdown!$B:$H,7,0),"-")</f>
        <v>0.12</v>
      </c>
      <c r="AO635" s="434" t="str">
        <f t="shared" si="153"/>
        <v>PHP</v>
      </c>
      <c r="AP635" s="435">
        <f t="shared" si="154"/>
        <v>515</v>
      </c>
      <c r="AQ635" s="436">
        <f t="shared" si="155"/>
        <v>576.80000000000007</v>
      </c>
      <c r="AR635" s="247"/>
      <c r="AS635" s="465" t="s">
        <v>15</v>
      </c>
      <c r="AT635" s="247"/>
      <c r="AU635" s="454" t="str">
        <f t="shared" si="146"/>
        <v>-</v>
      </c>
    </row>
    <row r="636" spans="1:47" s="30" customFormat="1">
      <c r="A636" s="556">
        <v>633</v>
      </c>
      <c r="B636" s="557" t="s">
        <v>1336</v>
      </c>
      <c r="C636" s="558" t="str">
        <f t="shared" si="142"/>
        <v>2018</v>
      </c>
      <c r="D636" s="558" t="str">
        <f t="shared" si="156"/>
        <v>Mar</v>
      </c>
      <c r="E636" s="586">
        <v>43164</v>
      </c>
      <c r="F636" s="557">
        <v>105392</v>
      </c>
      <c r="G636" s="557">
        <v>38733</v>
      </c>
      <c r="H636" s="557">
        <v>79564</v>
      </c>
      <c r="I636" s="557" t="s">
        <v>1279</v>
      </c>
      <c r="J636" s="557">
        <v>15558</v>
      </c>
      <c r="K636" s="578" t="str">
        <f t="shared" si="147"/>
        <v>#6659 SPAS 10-70-P7.10 | #6659 SPAS 10-70-P7.10</v>
      </c>
      <c r="L636" s="578" t="s">
        <v>1409</v>
      </c>
      <c r="M636" s="578" t="s">
        <v>1409</v>
      </c>
      <c r="N636" s="579" t="s">
        <v>15</v>
      </c>
      <c r="O636" s="578" t="s">
        <v>31</v>
      </c>
      <c r="P636" s="557" t="s">
        <v>15</v>
      </c>
      <c r="Q636" s="557" t="s">
        <v>15</v>
      </c>
      <c r="R636" s="581">
        <f>IFERROR(VLOOKUP(CONCATENATE(D636,"'",C636),'Monthly Forex'!A:D,4,0),"-")</f>
        <v>52.1</v>
      </c>
      <c r="S636" s="587">
        <v>1030</v>
      </c>
      <c r="T636" s="582">
        <f t="shared" si="158"/>
        <v>19.769673704414586</v>
      </c>
      <c r="U636" s="583" t="s">
        <v>47</v>
      </c>
      <c r="V636" s="589" t="s">
        <v>49</v>
      </c>
      <c r="W636" s="592" t="s">
        <v>15</v>
      </c>
      <c r="X636" s="569" t="s">
        <v>15</v>
      </c>
      <c r="Y636" s="570" t="s">
        <v>15</v>
      </c>
      <c r="Z636" s="571" t="s">
        <v>15</v>
      </c>
      <c r="AA636" s="557" t="s">
        <v>1856</v>
      </c>
      <c r="AB636" s="139">
        <f t="shared" si="159"/>
        <v>43194</v>
      </c>
      <c r="AC636" s="134">
        <f t="shared" si="143"/>
        <v>43191</v>
      </c>
      <c r="AD636" s="135" t="str">
        <f t="shared" si="144"/>
        <v>-</v>
      </c>
      <c r="AE636" s="136" t="str">
        <f t="shared" si="145"/>
        <v>-</v>
      </c>
      <c r="AF636" s="137" t="s">
        <v>4551</v>
      </c>
      <c r="AG636" s="140" t="str">
        <f t="shared" si="149"/>
        <v>-</v>
      </c>
      <c r="AH636" s="141" t="str">
        <f t="shared" si="150"/>
        <v>-</v>
      </c>
      <c r="AI636" s="211" t="s">
        <v>15</v>
      </c>
      <c r="AJ636" s="443" t="s">
        <v>4592</v>
      </c>
      <c r="AK636" s="478" t="str">
        <f t="shared" si="151"/>
        <v>-</v>
      </c>
      <c r="AL636" s="516" t="str">
        <f t="shared" si="152"/>
        <v>-</v>
      </c>
      <c r="AM636" s="432" t="str">
        <f>_xlfn.IFNA(VLOOKUP(O636,Dropdown!$B:$G,6,0),"-")</f>
        <v>PEZA</v>
      </c>
      <c r="AN636" s="433">
        <f>_xlfn.IFNA(VLOOKUP(O636,Dropdown!$B:$H,7,0),"-")</f>
        <v>0.12</v>
      </c>
      <c r="AO636" s="434" t="str">
        <f t="shared" si="153"/>
        <v>PHP</v>
      </c>
      <c r="AP636" s="435">
        <f t="shared" si="154"/>
        <v>1030</v>
      </c>
      <c r="AQ636" s="436">
        <f t="shared" si="155"/>
        <v>1153.6000000000001</v>
      </c>
      <c r="AR636" s="247"/>
      <c r="AS636" s="465" t="s">
        <v>15</v>
      </c>
      <c r="AT636" s="247"/>
      <c r="AU636" s="454" t="str">
        <f t="shared" si="146"/>
        <v>-</v>
      </c>
    </row>
    <row r="637" spans="1:47" s="30" customFormat="1">
      <c r="A637" s="556">
        <v>634</v>
      </c>
      <c r="B637" s="557" t="s">
        <v>1337</v>
      </c>
      <c r="C637" s="558" t="str">
        <f t="shared" si="142"/>
        <v>2018</v>
      </c>
      <c r="D637" s="558" t="str">
        <f t="shared" si="156"/>
        <v>Mar</v>
      </c>
      <c r="E637" s="586">
        <v>43164</v>
      </c>
      <c r="F637" s="557">
        <v>105393</v>
      </c>
      <c r="G637" s="557">
        <v>38734</v>
      </c>
      <c r="H637" s="557">
        <v>79566</v>
      </c>
      <c r="I637" s="557" t="s">
        <v>1279</v>
      </c>
      <c r="J637" s="557">
        <v>15558</v>
      </c>
      <c r="K637" s="578" t="str">
        <f t="shared" si="147"/>
        <v>#6660 SP-APS 10 | #6660 SP-APS 10</v>
      </c>
      <c r="L637" s="578" t="s">
        <v>1410</v>
      </c>
      <c r="M637" s="578" t="s">
        <v>1410</v>
      </c>
      <c r="N637" s="579" t="s">
        <v>15</v>
      </c>
      <c r="O637" s="578" t="s">
        <v>31</v>
      </c>
      <c r="P637" s="557" t="s">
        <v>15</v>
      </c>
      <c r="Q637" s="557" t="s">
        <v>15</v>
      </c>
      <c r="R637" s="581">
        <f>IFERROR(VLOOKUP(CONCATENATE(D637,"'",C637),'Monthly Forex'!A:D,4,0),"-")</f>
        <v>52.1</v>
      </c>
      <c r="S637" s="587">
        <v>3600</v>
      </c>
      <c r="T637" s="582">
        <f t="shared" si="158"/>
        <v>69.097888675623793</v>
      </c>
      <c r="U637" s="583" t="s">
        <v>47</v>
      </c>
      <c r="V637" s="589" t="s">
        <v>49</v>
      </c>
      <c r="W637" s="592" t="s">
        <v>15</v>
      </c>
      <c r="X637" s="569" t="s">
        <v>15</v>
      </c>
      <c r="Y637" s="570" t="s">
        <v>15</v>
      </c>
      <c r="Z637" s="571" t="s">
        <v>15</v>
      </c>
      <c r="AA637" s="557" t="s">
        <v>1856</v>
      </c>
      <c r="AB637" s="139">
        <f t="shared" si="159"/>
        <v>43194</v>
      </c>
      <c r="AC637" s="134">
        <f t="shared" si="143"/>
        <v>43191</v>
      </c>
      <c r="AD637" s="135" t="str">
        <f t="shared" si="144"/>
        <v>-</v>
      </c>
      <c r="AE637" s="136" t="str">
        <f t="shared" si="145"/>
        <v>-</v>
      </c>
      <c r="AF637" s="137" t="s">
        <v>4551</v>
      </c>
      <c r="AG637" s="140" t="str">
        <f t="shared" si="149"/>
        <v>1</v>
      </c>
      <c r="AH637" s="141" t="str">
        <f t="shared" si="150"/>
        <v>-</v>
      </c>
      <c r="AI637" s="211" t="s">
        <v>15</v>
      </c>
      <c r="AJ637" s="443" t="s">
        <v>4592</v>
      </c>
      <c r="AK637" s="478" t="str">
        <f t="shared" si="151"/>
        <v>-</v>
      </c>
      <c r="AL637" s="516" t="str">
        <f t="shared" si="152"/>
        <v>-</v>
      </c>
      <c r="AM637" s="432" t="str">
        <f>_xlfn.IFNA(VLOOKUP(O637,Dropdown!$B:$G,6,0),"-")</f>
        <v>PEZA</v>
      </c>
      <c r="AN637" s="433">
        <f>_xlfn.IFNA(VLOOKUP(O637,Dropdown!$B:$H,7,0),"-")</f>
        <v>0.12</v>
      </c>
      <c r="AO637" s="434" t="str">
        <f t="shared" si="153"/>
        <v>PHP</v>
      </c>
      <c r="AP637" s="435">
        <f t="shared" si="154"/>
        <v>3600</v>
      </c>
      <c r="AQ637" s="436">
        <f t="shared" si="155"/>
        <v>4032.0000000000005</v>
      </c>
      <c r="AR637" s="247"/>
      <c r="AS637" s="465" t="s">
        <v>15</v>
      </c>
      <c r="AT637" s="247"/>
      <c r="AU637" s="454" t="str">
        <f t="shared" si="146"/>
        <v>-</v>
      </c>
    </row>
    <row r="638" spans="1:47" s="30" customFormat="1">
      <c r="A638" s="556">
        <v>635</v>
      </c>
      <c r="B638" s="557" t="s">
        <v>1338</v>
      </c>
      <c r="C638" s="558" t="str">
        <f t="shared" si="142"/>
        <v>2018</v>
      </c>
      <c r="D638" s="558" t="str">
        <f t="shared" si="156"/>
        <v>Mar</v>
      </c>
      <c r="E638" s="586">
        <v>43164</v>
      </c>
      <c r="F638" s="557">
        <v>105393</v>
      </c>
      <c r="G638" s="557">
        <v>38734</v>
      </c>
      <c r="H638" s="557">
        <v>79566</v>
      </c>
      <c r="I638" s="557" t="s">
        <v>1279</v>
      </c>
      <c r="J638" s="557">
        <v>15558</v>
      </c>
      <c r="K638" s="578" t="str">
        <f t="shared" si="147"/>
        <v>#6661 CSR 10-70 | #6661 CSR 10-70</v>
      </c>
      <c r="L638" s="578" t="s">
        <v>1411</v>
      </c>
      <c r="M638" s="578" t="s">
        <v>1411</v>
      </c>
      <c r="N638" s="579" t="s">
        <v>15</v>
      </c>
      <c r="O638" s="578" t="s">
        <v>31</v>
      </c>
      <c r="P638" s="557" t="s">
        <v>15</v>
      </c>
      <c r="Q638" s="557" t="s">
        <v>15</v>
      </c>
      <c r="R638" s="581">
        <f>IFERROR(VLOOKUP(CONCATENATE(D638,"'",C638),'Monthly Forex'!A:D,4,0),"-")</f>
        <v>52.1</v>
      </c>
      <c r="S638" s="587">
        <v>1800</v>
      </c>
      <c r="T638" s="582">
        <f t="shared" si="158"/>
        <v>34.548944337811896</v>
      </c>
      <c r="U638" s="583" t="s">
        <v>47</v>
      </c>
      <c r="V638" s="589" t="s">
        <v>49</v>
      </c>
      <c r="W638" s="592" t="s">
        <v>15</v>
      </c>
      <c r="X638" s="569" t="s">
        <v>15</v>
      </c>
      <c r="Y638" s="570" t="s">
        <v>15</v>
      </c>
      <c r="Z638" s="571" t="s">
        <v>15</v>
      </c>
      <c r="AA638" s="557" t="s">
        <v>1856</v>
      </c>
      <c r="AB638" s="139">
        <f t="shared" si="159"/>
        <v>43194</v>
      </c>
      <c r="AC638" s="134">
        <f t="shared" si="143"/>
        <v>43191</v>
      </c>
      <c r="AD638" s="135" t="str">
        <f t="shared" si="144"/>
        <v>-</v>
      </c>
      <c r="AE638" s="136" t="str">
        <f t="shared" si="145"/>
        <v>-</v>
      </c>
      <c r="AF638" s="137" t="s">
        <v>4551</v>
      </c>
      <c r="AG638" s="140" t="str">
        <f t="shared" si="149"/>
        <v>-</v>
      </c>
      <c r="AH638" s="141" t="str">
        <f t="shared" si="150"/>
        <v>-</v>
      </c>
      <c r="AI638" s="211" t="s">
        <v>15</v>
      </c>
      <c r="AJ638" s="443" t="s">
        <v>4592</v>
      </c>
      <c r="AK638" s="478" t="str">
        <f t="shared" si="151"/>
        <v>-</v>
      </c>
      <c r="AL638" s="516" t="str">
        <f t="shared" si="152"/>
        <v>-</v>
      </c>
      <c r="AM638" s="432" t="str">
        <f>_xlfn.IFNA(VLOOKUP(O638,Dropdown!$B:$G,6,0),"-")</f>
        <v>PEZA</v>
      </c>
      <c r="AN638" s="433">
        <f>_xlfn.IFNA(VLOOKUP(O638,Dropdown!$B:$H,7,0),"-")</f>
        <v>0.12</v>
      </c>
      <c r="AO638" s="434" t="str">
        <f t="shared" si="153"/>
        <v>PHP</v>
      </c>
      <c r="AP638" s="435">
        <f t="shared" si="154"/>
        <v>1800</v>
      </c>
      <c r="AQ638" s="436">
        <f t="shared" si="155"/>
        <v>2016.0000000000002</v>
      </c>
      <c r="AR638" s="247"/>
      <c r="AS638" s="465" t="s">
        <v>15</v>
      </c>
      <c r="AT638" s="247"/>
      <c r="AU638" s="454" t="str">
        <f t="shared" si="146"/>
        <v>-</v>
      </c>
    </row>
    <row r="639" spans="1:47" s="30" customFormat="1">
      <c r="A639" s="556">
        <v>636</v>
      </c>
      <c r="B639" s="557" t="s">
        <v>1339</v>
      </c>
      <c r="C639" s="558" t="str">
        <f t="shared" si="142"/>
        <v>2018</v>
      </c>
      <c r="D639" s="558" t="str">
        <f t="shared" si="156"/>
        <v>Mar</v>
      </c>
      <c r="E639" s="586">
        <v>43164</v>
      </c>
      <c r="F639" s="557">
        <v>105393</v>
      </c>
      <c r="G639" s="557">
        <v>38734</v>
      </c>
      <c r="H639" s="557">
        <v>79566</v>
      </c>
      <c r="I639" s="557" t="s">
        <v>1279</v>
      </c>
      <c r="J639" s="557">
        <v>15558</v>
      </c>
      <c r="K639" s="578" t="str">
        <f t="shared" si="147"/>
        <v>#6662 SWM 20-55 | #6662 SWM 20-55</v>
      </c>
      <c r="L639" s="578" t="s">
        <v>1412</v>
      </c>
      <c r="M639" s="578" t="s">
        <v>1412</v>
      </c>
      <c r="N639" s="579" t="s">
        <v>15</v>
      </c>
      <c r="O639" s="578" t="s">
        <v>31</v>
      </c>
      <c r="P639" s="557" t="s">
        <v>15</v>
      </c>
      <c r="Q639" s="557" t="s">
        <v>15</v>
      </c>
      <c r="R639" s="581">
        <f>IFERROR(VLOOKUP(CONCATENATE(D639,"'",C639),'Monthly Forex'!A:D,4,0),"-")</f>
        <v>52.1</v>
      </c>
      <c r="S639" s="587">
        <v>1540</v>
      </c>
      <c r="T639" s="582">
        <f t="shared" si="158"/>
        <v>29.558541266794624</v>
      </c>
      <c r="U639" s="583" t="s">
        <v>47</v>
      </c>
      <c r="V639" s="589" t="s">
        <v>49</v>
      </c>
      <c r="W639" s="592" t="s">
        <v>15</v>
      </c>
      <c r="X639" s="569" t="s">
        <v>15</v>
      </c>
      <c r="Y639" s="570" t="s">
        <v>15</v>
      </c>
      <c r="Z639" s="571" t="s">
        <v>15</v>
      </c>
      <c r="AA639" s="557" t="s">
        <v>1856</v>
      </c>
      <c r="AB639" s="139">
        <f t="shared" si="159"/>
        <v>43194</v>
      </c>
      <c r="AC639" s="134">
        <f t="shared" si="143"/>
        <v>43191</v>
      </c>
      <c r="AD639" s="135" t="str">
        <f t="shared" si="144"/>
        <v>-</v>
      </c>
      <c r="AE639" s="136" t="str">
        <f t="shared" si="145"/>
        <v>-</v>
      </c>
      <c r="AF639" s="137" t="s">
        <v>4551</v>
      </c>
      <c r="AG639" s="140" t="str">
        <f t="shared" si="149"/>
        <v>-</v>
      </c>
      <c r="AH639" s="141" t="str">
        <f t="shared" si="150"/>
        <v>-</v>
      </c>
      <c r="AI639" s="211" t="s">
        <v>15</v>
      </c>
      <c r="AJ639" s="443" t="s">
        <v>4592</v>
      </c>
      <c r="AK639" s="478" t="str">
        <f t="shared" si="151"/>
        <v>-</v>
      </c>
      <c r="AL639" s="516" t="str">
        <f t="shared" si="152"/>
        <v>-</v>
      </c>
      <c r="AM639" s="432" t="str">
        <f>_xlfn.IFNA(VLOOKUP(O639,Dropdown!$B:$G,6,0),"-")</f>
        <v>PEZA</v>
      </c>
      <c r="AN639" s="433">
        <f>_xlfn.IFNA(VLOOKUP(O639,Dropdown!$B:$H,7,0),"-")</f>
        <v>0.12</v>
      </c>
      <c r="AO639" s="434" t="str">
        <f t="shared" si="153"/>
        <v>PHP</v>
      </c>
      <c r="AP639" s="435">
        <f t="shared" si="154"/>
        <v>1540</v>
      </c>
      <c r="AQ639" s="436">
        <f t="shared" si="155"/>
        <v>1724.8000000000002</v>
      </c>
      <c r="AR639" s="247"/>
      <c r="AS639" s="465" t="s">
        <v>15</v>
      </c>
      <c r="AT639" s="247"/>
      <c r="AU639" s="454" t="str">
        <f t="shared" si="146"/>
        <v>-</v>
      </c>
    </row>
    <row r="640" spans="1:47" s="30" customFormat="1">
      <c r="A640" s="556">
        <v>637</v>
      </c>
      <c r="B640" s="557" t="s">
        <v>1340</v>
      </c>
      <c r="C640" s="558" t="str">
        <f t="shared" si="142"/>
        <v>2018</v>
      </c>
      <c r="D640" s="558" t="str">
        <f t="shared" si="156"/>
        <v>Mar</v>
      </c>
      <c r="E640" s="586">
        <v>43165</v>
      </c>
      <c r="F640" s="557">
        <v>105395</v>
      </c>
      <c r="G640" s="557">
        <v>38735</v>
      </c>
      <c r="H640" s="557">
        <v>79695</v>
      </c>
      <c r="I640" s="557" t="s">
        <v>1273</v>
      </c>
      <c r="J640" s="557">
        <v>15268</v>
      </c>
      <c r="K640" s="578" t="str">
        <f t="shared" si="147"/>
        <v>18181-R1AA-A000 COVER CONVERTER I #2204 RESTRIKE PUNCH | 18181-R1AA-A000 COVER CONVERTER I #2204 RESTRIKE PUNCH</v>
      </c>
      <c r="L640" s="578" t="s">
        <v>1413</v>
      </c>
      <c r="M640" s="578" t="s">
        <v>1413</v>
      </c>
      <c r="N640" s="579" t="s">
        <v>15</v>
      </c>
      <c r="O640" s="578" t="s">
        <v>31</v>
      </c>
      <c r="P640" s="557" t="s">
        <v>15</v>
      </c>
      <c r="Q640" s="557" t="s">
        <v>15</v>
      </c>
      <c r="R640" s="581">
        <f>IFERROR(VLOOKUP(CONCATENATE(D640,"'",C640),'Monthly Forex'!A:D,4,0),"-")</f>
        <v>52.1</v>
      </c>
      <c r="S640" s="587">
        <v>324500</v>
      </c>
      <c r="T640" s="582">
        <f t="shared" si="158"/>
        <v>6228.4069097888678</v>
      </c>
      <c r="U640" s="583" t="s">
        <v>47</v>
      </c>
      <c r="V640" s="589" t="s">
        <v>49</v>
      </c>
      <c r="W640" s="592" t="s">
        <v>15</v>
      </c>
      <c r="X640" s="569" t="s">
        <v>15</v>
      </c>
      <c r="Y640" s="570" t="s">
        <v>15</v>
      </c>
      <c r="Z640" s="571" t="s">
        <v>15</v>
      </c>
      <c r="AA640" s="557" t="s">
        <v>1856</v>
      </c>
      <c r="AB640" s="139">
        <f t="shared" si="159"/>
        <v>43195</v>
      </c>
      <c r="AC640" s="134">
        <f t="shared" si="143"/>
        <v>43191</v>
      </c>
      <c r="AD640" s="135" t="str">
        <f t="shared" si="144"/>
        <v>-</v>
      </c>
      <c r="AE640" s="136" t="str">
        <f t="shared" si="145"/>
        <v>-</v>
      </c>
      <c r="AF640" s="137" t="s">
        <v>4551</v>
      </c>
      <c r="AG640" s="140" t="str">
        <f t="shared" si="149"/>
        <v>1</v>
      </c>
      <c r="AH640" s="141" t="str">
        <f t="shared" si="150"/>
        <v>-</v>
      </c>
      <c r="AI640" s="211" t="s">
        <v>15</v>
      </c>
      <c r="AJ640" s="443" t="s">
        <v>4592</v>
      </c>
      <c r="AK640" s="478" t="str">
        <f t="shared" si="151"/>
        <v>-</v>
      </c>
      <c r="AL640" s="516" t="str">
        <f t="shared" si="152"/>
        <v>-</v>
      </c>
      <c r="AM640" s="432" t="str">
        <f>_xlfn.IFNA(VLOOKUP(O640,Dropdown!$B:$G,6,0),"-")</f>
        <v>PEZA</v>
      </c>
      <c r="AN640" s="433">
        <f>_xlfn.IFNA(VLOOKUP(O640,Dropdown!$B:$H,7,0),"-")</f>
        <v>0.12</v>
      </c>
      <c r="AO640" s="434" t="str">
        <f t="shared" si="153"/>
        <v>PHP</v>
      </c>
      <c r="AP640" s="435">
        <f t="shared" si="154"/>
        <v>324500</v>
      </c>
      <c r="AQ640" s="436">
        <f t="shared" si="155"/>
        <v>363440.00000000006</v>
      </c>
      <c r="AR640" s="247"/>
      <c r="AS640" s="465" t="s">
        <v>15</v>
      </c>
      <c r="AT640" s="247"/>
      <c r="AU640" s="454" t="str">
        <f t="shared" si="146"/>
        <v>-</v>
      </c>
    </row>
    <row r="641" spans="1:47" s="30" customFormat="1">
      <c r="A641" s="556">
        <v>638</v>
      </c>
      <c r="B641" s="557" t="s">
        <v>1341</v>
      </c>
      <c r="C641" s="558" t="str">
        <f t="shared" si="142"/>
        <v>2018</v>
      </c>
      <c r="D641" s="558" t="str">
        <f t="shared" si="156"/>
        <v>Mar</v>
      </c>
      <c r="E641" s="586">
        <v>43165</v>
      </c>
      <c r="F641" s="557">
        <v>105395</v>
      </c>
      <c r="G641" s="557">
        <v>38735</v>
      </c>
      <c r="H641" s="557">
        <v>79695</v>
      </c>
      <c r="I641" s="557" t="s">
        <v>1273</v>
      </c>
      <c r="J641" s="557">
        <v>15268</v>
      </c>
      <c r="K641" s="578" t="str">
        <f t="shared" si="147"/>
        <v>18181-R1AA-A000 COVER CONVERTER I #2207 PUNCH INSERT 1 | 18181-R1AA-A000 COVER CONVERTER I #2207 PUNCH INSERT 1</v>
      </c>
      <c r="L641" s="578" t="s">
        <v>1414</v>
      </c>
      <c r="M641" s="578" t="s">
        <v>1414</v>
      </c>
      <c r="N641" s="579" t="s">
        <v>15</v>
      </c>
      <c r="O641" s="578" t="s">
        <v>31</v>
      </c>
      <c r="P641" s="557" t="s">
        <v>15</v>
      </c>
      <c r="Q641" s="557" t="s">
        <v>15</v>
      </c>
      <c r="R641" s="581">
        <f>IFERROR(VLOOKUP(CONCATENATE(D641,"'",C641),'Monthly Forex'!A:D,4,0),"-")</f>
        <v>52.1</v>
      </c>
      <c r="S641" s="587">
        <v>28750</v>
      </c>
      <c r="T641" s="582">
        <f t="shared" si="158"/>
        <v>551.82341650671788</v>
      </c>
      <c r="U641" s="583" t="s">
        <v>47</v>
      </c>
      <c r="V641" s="589" t="s">
        <v>49</v>
      </c>
      <c r="W641" s="592" t="s">
        <v>15</v>
      </c>
      <c r="X641" s="569" t="s">
        <v>15</v>
      </c>
      <c r="Y641" s="570" t="s">
        <v>15</v>
      </c>
      <c r="Z641" s="571" t="s">
        <v>15</v>
      </c>
      <c r="AA641" s="557" t="s">
        <v>1856</v>
      </c>
      <c r="AB641" s="139">
        <f t="shared" si="159"/>
        <v>43195</v>
      </c>
      <c r="AC641" s="134">
        <f t="shared" si="143"/>
        <v>43191</v>
      </c>
      <c r="AD641" s="135" t="str">
        <f t="shared" si="144"/>
        <v>-</v>
      </c>
      <c r="AE641" s="136" t="str">
        <f t="shared" si="145"/>
        <v>-</v>
      </c>
      <c r="AF641" s="137" t="s">
        <v>4551</v>
      </c>
      <c r="AG641" s="140" t="str">
        <f t="shared" si="149"/>
        <v>-</v>
      </c>
      <c r="AH641" s="141" t="str">
        <f t="shared" si="150"/>
        <v>-</v>
      </c>
      <c r="AI641" s="211" t="s">
        <v>15</v>
      </c>
      <c r="AJ641" s="443" t="s">
        <v>4592</v>
      </c>
      <c r="AK641" s="478" t="str">
        <f t="shared" si="151"/>
        <v>-</v>
      </c>
      <c r="AL641" s="516" t="str">
        <f t="shared" si="152"/>
        <v>-</v>
      </c>
      <c r="AM641" s="432" t="str">
        <f>_xlfn.IFNA(VLOOKUP(O641,Dropdown!$B:$G,6,0),"-")</f>
        <v>PEZA</v>
      </c>
      <c r="AN641" s="433">
        <f>_xlfn.IFNA(VLOOKUP(O641,Dropdown!$B:$H,7,0),"-")</f>
        <v>0.12</v>
      </c>
      <c r="AO641" s="434" t="str">
        <f t="shared" si="153"/>
        <v>PHP</v>
      </c>
      <c r="AP641" s="435">
        <f t="shared" si="154"/>
        <v>28750</v>
      </c>
      <c r="AQ641" s="436">
        <f t="shared" si="155"/>
        <v>32200.000000000004</v>
      </c>
      <c r="AR641" s="247"/>
      <c r="AS641" s="465" t="s">
        <v>15</v>
      </c>
      <c r="AT641" s="247"/>
      <c r="AU641" s="454" t="str">
        <f t="shared" si="146"/>
        <v>-</v>
      </c>
    </row>
    <row r="642" spans="1:47" s="30" customFormat="1">
      <c r="A642" s="556">
        <v>639</v>
      </c>
      <c r="B642" s="557" t="s">
        <v>1342</v>
      </c>
      <c r="C642" s="558" t="str">
        <f t="shared" si="142"/>
        <v>2018</v>
      </c>
      <c r="D642" s="558" t="str">
        <f t="shared" si="156"/>
        <v>Mar</v>
      </c>
      <c r="E642" s="586">
        <v>43166</v>
      </c>
      <c r="F642" s="557">
        <v>105396</v>
      </c>
      <c r="G642" s="557">
        <v>38736</v>
      </c>
      <c r="H642" s="557">
        <v>79697</v>
      </c>
      <c r="I642" s="557" t="s">
        <v>1279</v>
      </c>
      <c r="J642" s="557">
        <v>15557</v>
      </c>
      <c r="K642" s="578" t="str">
        <f t="shared" si="147"/>
        <v>18120-R1AA-L000 COVER COMP. CHAMBER I #6615 GUIDE BLOCK 3 (HPM1) | 18120-R1AA-L000 COVER COMP. CHAMBER I #6615 GUIDE BLOCK 3 (HPM1)</v>
      </c>
      <c r="L642" s="578" t="s">
        <v>1415</v>
      </c>
      <c r="M642" s="578" t="s">
        <v>1415</v>
      </c>
      <c r="N642" s="579" t="s">
        <v>15</v>
      </c>
      <c r="O642" s="578" t="s">
        <v>31</v>
      </c>
      <c r="P642" s="557" t="s">
        <v>15</v>
      </c>
      <c r="Q642" s="557" t="s">
        <v>15</v>
      </c>
      <c r="R642" s="581">
        <f>IFERROR(VLOOKUP(CONCATENATE(D642,"'",C642),'Monthly Forex'!A:D,4,0),"-")</f>
        <v>52.1</v>
      </c>
      <c r="S642" s="587">
        <v>12850</v>
      </c>
      <c r="T642" s="582">
        <f t="shared" si="158"/>
        <v>246.64107485604606</v>
      </c>
      <c r="U642" s="583" t="s">
        <v>47</v>
      </c>
      <c r="V642" s="589" t="s">
        <v>49</v>
      </c>
      <c r="W642" s="592" t="s">
        <v>15</v>
      </c>
      <c r="X642" s="569" t="s">
        <v>15</v>
      </c>
      <c r="Y642" s="570" t="s">
        <v>15</v>
      </c>
      <c r="Z642" s="571" t="s">
        <v>15</v>
      </c>
      <c r="AA642" s="557" t="s">
        <v>1856</v>
      </c>
      <c r="AB642" s="139">
        <f t="shared" si="159"/>
        <v>43196</v>
      </c>
      <c r="AC642" s="134">
        <f t="shared" si="143"/>
        <v>43191</v>
      </c>
      <c r="AD642" s="135" t="str">
        <f t="shared" si="144"/>
        <v>-</v>
      </c>
      <c r="AE642" s="136" t="str">
        <f t="shared" si="145"/>
        <v>-</v>
      </c>
      <c r="AF642" s="137" t="s">
        <v>4551</v>
      </c>
      <c r="AG642" s="140" t="str">
        <f t="shared" si="149"/>
        <v>1</v>
      </c>
      <c r="AH642" s="141" t="str">
        <f t="shared" si="150"/>
        <v>-</v>
      </c>
      <c r="AI642" s="211" t="s">
        <v>15</v>
      </c>
      <c r="AJ642" s="443" t="s">
        <v>4592</v>
      </c>
      <c r="AK642" s="478" t="str">
        <f t="shared" si="151"/>
        <v>-</v>
      </c>
      <c r="AL642" s="516" t="str">
        <f t="shared" si="152"/>
        <v>-</v>
      </c>
      <c r="AM642" s="432" t="str">
        <f>_xlfn.IFNA(VLOOKUP(O642,Dropdown!$B:$G,6,0),"-")</f>
        <v>PEZA</v>
      </c>
      <c r="AN642" s="433">
        <f>_xlfn.IFNA(VLOOKUP(O642,Dropdown!$B:$H,7,0),"-")</f>
        <v>0.12</v>
      </c>
      <c r="AO642" s="434" t="str">
        <f t="shared" si="153"/>
        <v>PHP</v>
      </c>
      <c r="AP642" s="435">
        <f t="shared" si="154"/>
        <v>12850</v>
      </c>
      <c r="AQ642" s="436">
        <f t="shared" si="155"/>
        <v>14392.000000000002</v>
      </c>
      <c r="AR642" s="247"/>
      <c r="AS642" s="465" t="s">
        <v>15</v>
      </c>
      <c r="AT642" s="247"/>
      <c r="AU642" s="454" t="str">
        <f t="shared" si="146"/>
        <v>-</v>
      </c>
    </row>
    <row r="643" spans="1:47" s="30" customFormat="1">
      <c r="A643" s="556">
        <v>640</v>
      </c>
      <c r="B643" s="557" t="s">
        <v>1343</v>
      </c>
      <c r="C643" s="558" t="str">
        <f t="shared" si="142"/>
        <v>2018</v>
      </c>
      <c r="D643" s="558" t="str">
        <f t="shared" si="156"/>
        <v>Mar</v>
      </c>
      <c r="E643" s="586">
        <v>43166</v>
      </c>
      <c r="F643" s="557">
        <v>105397</v>
      </c>
      <c r="G643" s="557">
        <v>38737</v>
      </c>
      <c r="H643" s="557">
        <v>79698</v>
      </c>
      <c r="I643" s="557" t="s">
        <v>1279</v>
      </c>
      <c r="J643" s="557">
        <v>15556</v>
      </c>
      <c r="K643" s="578" t="str">
        <f t="shared" si="147"/>
        <v>18120-R1AA-L000 COVER COMP. CHAMBER I #6618 STRIPPER LINER (SS400) | 18120-R1AA-L000 COVER COMP. CHAMBER I #6618 STRIPPER LINER (SS400)</v>
      </c>
      <c r="L643" s="578" t="s">
        <v>1416</v>
      </c>
      <c r="M643" s="578" t="s">
        <v>1416</v>
      </c>
      <c r="N643" s="579" t="s">
        <v>15</v>
      </c>
      <c r="O643" s="578" t="s">
        <v>31</v>
      </c>
      <c r="P643" s="557" t="s">
        <v>15</v>
      </c>
      <c r="Q643" s="557" t="s">
        <v>15</v>
      </c>
      <c r="R643" s="581">
        <f>IFERROR(VLOOKUP(CONCATENATE(D643,"'",C643),'Monthly Forex'!A:D,4,0),"-")</f>
        <v>52.1</v>
      </c>
      <c r="S643" s="587">
        <v>29500</v>
      </c>
      <c r="T643" s="582">
        <f t="shared" si="158"/>
        <v>566.2188099808061</v>
      </c>
      <c r="U643" s="583" t="s">
        <v>47</v>
      </c>
      <c r="V643" s="589" t="s">
        <v>49</v>
      </c>
      <c r="W643" s="592" t="s">
        <v>15</v>
      </c>
      <c r="X643" s="569" t="s">
        <v>15</v>
      </c>
      <c r="Y643" s="570" t="s">
        <v>15</v>
      </c>
      <c r="Z643" s="571" t="s">
        <v>15</v>
      </c>
      <c r="AA643" s="557" t="s">
        <v>1856</v>
      </c>
      <c r="AB643" s="139">
        <f t="shared" si="159"/>
        <v>43196</v>
      </c>
      <c r="AC643" s="134">
        <f t="shared" si="143"/>
        <v>43191</v>
      </c>
      <c r="AD643" s="135" t="str">
        <f t="shared" si="144"/>
        <v>-</v>
      </c>
      <c r="AE643" s="136" t="str">
        <f t="shared" si="145"/>
        <v>-</v>
      </c>
      <c r="AF643" s="137" t="s">
        <v>4551</v>
      </c>
      <c r="AG643" s="140" t="str">
        <f t="shared" si="149"/>
        <v>1</v>
      </c>
      <c r="AH643" s="141" t="str">
        <f t="shared" si="150"/>
        <v>-</v>
      </c>
      <c r="AI643" s="211" t="s">
        <v>15</v>
      </c>
      <c r="AJ643" s="443" t="s">
        <v>4592</v>
      </c>
      <c r="AK643" s="478" t="str">
        <f t="shared" si="151"/>
        <v>-</v>
      </c>
      <c r="AL643" s="516" t="str">
        <f t="shared" si="152"/>
        <v>-</v>
      </c>
      <c r="AM643" s="432" t="str">
        <f>_xlfn.IFNA(VLOOKUP(O643,Dropdown!$B:$G,6,0),"-")</f>
        <v>PEZA</v>
      </c>
      <c r="AN643" s="433">
        <f>_xlfn.IFNA(VLOOKUP(O643,Dropdown!$B:$H,7,0),"-")</f>
        <v>0.12</v>
      </c>
      <c r="AO643" s="434" t="str">
        <f t="shared" si="153"/>
        <v>PHP</v>
      </c>
      <c r="AP643" s="435">
        <f t="shared" si="154"/>
        <v>29500</v>
      </c>
      <c r="AQ643" s="436">
        <f t="shared" si="155"/>
        <v>33040</v>
      </c>
      <c r="AR643" s="247"/>
      <c r="AS643" s="465" t="s">
        <v>15</v>
      </c>
      <c r="AT643" s="247"/>
      <c r="AU643" s="454" t="str">
        <f t="shared" si="146"/>
        <v>-</v>
      </c>
    </row>
    <row r="644" spans="1:47" s="30" customFormat="1">
      <c r="A644" s="556">
        <v>641</v>
      </c>
      <c r="B644" s="557" t="s">
        <v>1344</v>
      </c>
      <c r="C644" s="558" t="str">
        <f t="shared" ref="C644:C707" si="160">TEXT(E644,"yyyy")</f>
        <v>2018</v>
      </c>
      <c r="D644" s="558" t="str">
        <f t="shared" si="156"/>
        <v>Mar</v>
      </c>
      <c r="E644" s="586">
        <v>43166</v>
      </c>
      <c r="F644" s="557">
        <v>105397</v>
      </c>
      <c r="G644" s="557">
        <v>38737</v>
      </c>
      <c r="H644" s="557">
        <v>79698</v>
      </c>
      <c r="I644" s="557" t="s">
        <v>1279</v>
      </c>
      <c r="J644" s="557">
        <v>15556</v>
      </c>
      <c r="K644" s="578" t="str">
        <f t="shared" si="147"/>
        <v>18120-R1AA-L000 COVER COMP. CHAMBER I #6619 CUT PUNCH 1 (SKD11) | 18120-R1AA-L000 COVER COMP. CHAMBER I #6619 CUT PUNCH 1 (SKD11)</v>
      </c>
      <c r="L644" s="578" t="s">
        <v>1417</v>
      </c>
      <c r="M644" s="578" t="s">
        <v>1417</v>
      </c>
      <c r="N644" s="579" t="s">
        <v>15</v>
      </c>
      <c r="O644" s="578" t="s">
        <v>31</v>
      </c>
      <c r="P644" s="557" t="s">
        <v>15</v>
      </c>
      <c r="Q644" s="557" t="s">
        <v>15</v>
      </c>
      <c r="R644" s="581">
        <f>IFERROR(VLOOKUP(CONCATENATE(D644,"'",C644),'Monthly Forex'!A:D,4,0),"-")</f>
        <v>52.1</v>
      </c>
      <c r="S644" s="587">
        <v>12850</v>
      </c>
      <c r="T644" s="582">
        <f t="shared" si="158"/>
        <v>246.64107485604606</v>
      </c>
      <c r="U644" s="583" t="s">
        <v>47</v>
      </c>
      <c r="V644" s="589" t="s">
        <v>49</v>
      </c>
      <c r="W644" s="592" t="s">
        <v>15</v>
      </c>
      <c r="X644" s="569" t="s">
        <v>15</v>
      </c>
      <c r="Y644" s="570" t="s">
        <v>15</v>
      </c>
      <c r="Z644" s="571" t="s">
        <v>15</v>
      </c>
      <c r="AA644" s="557" t="s">
        <v>1856</v>
      </c>
      <c r="AB644" s="139">
        <f t="shared" si="159"/>
        <v>43196</v>
      </c>
      <c r="AC644" s="134">
        <f t="shared" ref="AC644:AC707" si="161">IFERROR(IF(AB644="-","-",(AB644-DAY(AB644)+1)),"")</f>
        <v>43191</v>
      </c>
      <c r="AD644" s="135" t="str">
        <f t="shared" ref="AD644:AD707" si="162">IFERROR(IF(AF644="O","-",AB644+60),"-")</f>
        <v>-</v>
      </c>
      <c r="AE644" s="136" t="str">
        <f t="shared" ref="AE644:AE707" si="163">IFERROR(IF(AD644="-","-",(AD644-DAY(AD644)+1)),"")</f>
        <v>-</v>
      </c>
      <c r="AF644" s="137" t="s">
        <v>4551</v>
      </c>
      <c r="AG644" s="140" t="str">
        <f t="shared" si="149"/>
        <v>-</v>
      </c>
      <c r="AH644" s="141" t="str">
        <f t="shared" si="150"/>
        <v>-</v>
      </c>
      <c r="AI644" s="211" t="s">
        <v>15</v>
      </c>
      <c r="AJ644" s="443" t="s">
        <v>4592</v>
      </c>
      <c r="AK644" s="478" t="str">
        <f t="shared" si="151"/>
        <v>-</v>
      </c>
      <c r="AL644" s="516" t="str">
        <f t="shared" si="152"/>
        <v>-</v>
      </c>
      <c r="AM644" s="432" t="str">
        <f>_xlfn.IFNA(VLOOKUP(O644,Dropdown!$B:$G,6,0),"-")</f>
        <v>PEZA</v>
      </c>
      <c r="AN644" s="433">
        <f>_xlfn.IFNA(VLOOKUP(O644,Dropdown!$B:$H,7,0),"-")</f>
        <v>0.12</v>
      </c>
      <c r="AO644" s="434" t="str">
        <f t="shared" si="153"/>
        <v>PHP</v>
      </c>
      <c r="AP644" s="435">
        <f t="shared" si="154"/>
        <v>12850</v>
      </c>
      <c r="AQ644" s="436">
        <f t="shared" si="155"/>
        <v>14392.000000000002</v>
      </c>
      <c r="AR644" s="247"/>
      <c r="AS644" s="465" t="s">
        <v>15</v>
      </c>
      <c r="AT644" s="247"/>
      <c r="AU644" s="454" t="str">
        <f t="shared" ref="AU644:AU707" si="164">IFERROR(IF(AJ644="Collected",AI644-E644," "),"-")</f>
        <v>-</v>
      </c>
    </row>
    <row r="645" spans="1:47" s="30" customFormat="1">
      <c r="A645" s="556">
        <v>642</v>
      </c>
      <c r="B645" s="557" t="s">
        <v>1345</v>
      </c>
      <c r="C645" s="558" t="str">
        <f t="shared" si="160"/>
        <v>2018</v>
      </c>
      <c r="D645" s="558" t="str">
        <f t="shared" si="156"/>
        <v>Mar</v>
      </c>
      <c r="E645" s="586">
        <v>43166</v>
      </c>
      <c r="F645" s="557">
        <v>105397</v>
      </c>
      <c r="G645" s="557">
        <v>38737</v>
      </c>
      <c r="H645" s="557">
        <v>79698</v>
      </c>
      <c r="I645" s="557" t="s">
        <v>1279</v>
      </c>
      <c r="J645" s="557">
        <v>15556</v>
      </c>
      <c r="K645" s="578" t="str">
        <f t="shared" ref="K645:K708" si="165">IF(L645="-",M645,CONCATENATE(L645," | ",M645))</f>
        <v>18120-R1AA-L000 COVER COMP. CHAMBER I #6620 CUT PUNCH 2 (SKD11) | 18120-R1AA-L000 COVER COMP. CHAMBER I #6620 CUT PUNCH 2 (SKD11)</v>
      </c>
      <c r="L645" s="578" t="s">
        <v>1418</v>
      </c>
      <c r="M645" s="578" t="s">
        <v>1418</v>
      </c>
      <c r="N645" s="579" t="s">
        <v>15</v>
      </c>
      <c r="O645" s="578" t="s">
        <v>31</v>
      </c>
      <c r="P645" s="557" t="s">
        <v>15</v>
      </c>
      <c r="Q645" s="557" t="s">
        <v>15</v>
      </c>
      <c r="R645" s="581">
        <f>IFERROR(VLOOKUP(CONCATENATE(D645,"'",C645),'Monthly Forex'!A:D,4,0),"-")</f>
        <v>52.1</v>
      </c>
      <c r="S645" s="587">
        <v>12850</v>
      </c>
      <c r="T645" s="582">
        <f t="shared" si="158"/>
        <v>246.64107485604606</v>
      </c>
      <c r="U645" s="583" t="s">
        <v>47</v>
      </c>
      <c r="V645" s="589" t="s">
        <v>49</v>
      </c>
      <c r="W645" s="592" t="s">
        <v>15</v>
      </c>
      <c r="X645" s="569" t="s">
        <v>15</v>
      </c>
      <c r="Y645" s="570" t="s">
        <v>15</v>
      </c>
      <c r="Z645" s="571" t="s">
        <v>15</v>
      </c>
      <c r="AA645" s="557" t="s">
        <v>1856</v>
      </c>
      <c r="AB645" s="139">
        <f t="shared" si="159"/>
        <v>43196</v>
      </c>
      <c r="AC645" s="134">
        <f t="shared" si="161"/>
        <v>43191</v>
      </c>
      <c r="AD645" s="135" t="str">
        <f t="shared" si="162"/>
        <v>-</v>
      </c>
      <c r="AE645" s="136" t="str">
        <f t="shared" si="163"/>
        <v>-</v>
      </c>
      <c r="AF645" s="137" t="s">
        <v>4551</v>
      </c>
      <c r="AG645" s="140" t="str">
        <f t="shared" ref="AG645:AG708" si="166">IF(F645=F644,"-","1")</f>
        <v>-</v>
      </c>
      <c r="AH645" s="141" t="str">
        <f t="shared" ref="AH645:AH708" si="167">IFERROR(IF(AF645="-","-",IF(AF645="O","-",$AK$1-E645)),"-")</f>
        <v>-</v>
      </c>
      <c r="AI645" s="211" t="s">
        <v>15</v>
      </c>
      <c r="AJ645" s="443" t="s">
        <v>4592</v>
      </c>
      <c r="AK645" s="478" t="str">
        <f t="shared" ref="AK645:AK708" si="168">IFERROR(IF(AF645="O",$AB645-$AI645,""),"-")</f>
        <v>-</v>
      </c>
      <c r="AL645" s="516" t="str">
        <f t="shared" ref="AL645:AL708" si="169">IFERROR(AI645-DAY(AI645)+1,"-")</f>
        <v>-</v>
      </c>
      <c r="AM645" s="432" t="str">
        <f>_xlfn.IFNA(VLOOKUP(O645,Dropdown!$B:$G,6,0),"-")</f>
        <v>PEZA</v>
      </c>
      <c r="AN645" s="433">
        <f>_xlfn.IFNA(VLOOKUP(O645,Dropdown!$B:$H,7,0),"-")</f>
        <v>0.12</v>
      </c>
      <c r="AO645" s="434" t="str">
        <f t="shared" ref="AO645:AO708" si="170">_xlfn.IFNA(IF(S645="-","USD","PHP"),"-")</f>
        <v>PHP</v>
      </c>
      <c r="AP645" s="435">
        <f t="shared" ref="AP645:AP708" si="171">IF(AO645="USD",T645,S645)</f>
        <v>12850</v>
      </c>
      <c r="AQ645" s="436">
        <f t="shared" ref="AQ645:AQ708" si="172">IFERROR(IF(AN645="-",AP645,AP645*1.12),"-")</f>
        <v>14392.000000000002</v>
      </c>
      <c r="AR645" s="247"/>
      <c r="AS645" s="465" t="s">
        <v>15</v>
      </c>
      <c r="AT645" s="247"/>
      <c r="AU645" s="454" t="str">
        <f t="shared" si="164"/>
        <v>-</v>
      </c>
    </row>
    <row r="646" spans="1:47" s="30" customFormat="1">
      <c r="A646" s="556">
        <v>643</v>
      </c>
      <c r="B646" s="557" t="s">
        <v>1346</v>
      </c>
      <c r="C646" s="558" t="str">
        <f t="shared" si="160"/>
        <v>2018</v>
      </c>
      <c r="D646" s="558" t="str">
        <f t="shared" si="156"/>
        <v>Mar</v>
      </c>
      <c r="E646" s="586">
        <v>43167</v>
      </c>
      <c r="F646" s="557">
        <v>105398</v>
      </c>
      <c r="G646" s="557">
        <v>38738</v>
      </c>
      <c r="H646" s="557">
        <v>79700</v>
      </c>
      <c r="I646" s="557" t="s">
        <v>1271</v>
      </c>
      <c r="J646" s="557">
        <v>15270</v>
      </c>
      <c r="K646" s="578" t="str">
        <f t="shared" si="165"/>
        <v>18181-R1AA-A000 COVER, CONVERTER
#5561 SHOULDER PUNCH INSERT | 18181-R1AA-A000 COVER, CONVERTER
#5561 SHOULDER PUNCH INSERT</v>
      </c>
      <c r="L646" s="578" t="s">
        <v>1419</v>
      </c>
      <c r="M646" s="578" t="s">
        <v>1419</v>
      </c>
      <c r="N646" s="579" t="s">
        <v>15</v>
      </c>
      <c r="O646" s="578" t="s">
        <v>31</v>
      </c>
      <c r="P646" s="557" t="s">
        <v>15</v>
      </c>
      <c r="Q646" s="557" t="s">
        <v>15</v>
      </c>
      <c r="R646" s="581">
        <f>IFERROR(VLOOKUP(CONCATENATE(D646,"'",C646),'Monthly Forex'!A:D,4,0),"-")</f>
        <v>52.1</v>
      </c>
      <c r="S646" s="587">
        <v>9000</v>
      </c>
      <c r="T646" s="582">
        <f t="shared" si="158"/>
        <v>172.7447216890595</v>
      </c>
      <c r="U646" s="583" t="s">
        <v>47</v>
      </c>
      <c r="V646" s="589" t="s">
        <v>49</v>
      </c>
      <c r="W646" s="592" t="s">
        <v>15</v>
      </c>
      <c r="X646" s="569" t="s">
        <v>15</v>
      </c>
      <c r="Y646" s="570" t="s">
        <v>15</v>
      </c>
      <c r="Z646" s="571" t="s">
        <v>15</v>
      </c>
      <c r="AA646" s="557" t="s">
        <v>1856</v>
      </c>
      <c r="AB646" s="139">
        <f t="shared" si="159"/>
        <v>43197</v>
      </c>
      <c r="AC646" s="134">
        <f t="shared" si="161"/>
        <v>43191</v>
      </c>
      <c r="AD646" s="135" t="str">
        <f t="shared" si="162"/>
        <v>-</v>
      </c>
      <c r="AE646" s="136" t="str">
        <f t="shared" si="163"/>
        <v>-</v>
      </c>
      <c r="AF646" s="137" t="s">
        <v>4551</v>
      </c>
      <c r="AG646" s="140" t="str">
        <f t="shared" si="166"/>
        <v>1</v>
      </c>
      <c r="AH646" s="141" t="str">
        <f t="shared" si="167"/>
        <v>-</v>
      </c>
      <c r="AI646" s="211" t="s">
        <v>15</v>
      </c>
      <c r="AJ646" s="443" t="s">
        <v>4592</v>
      </c>
      <c r="AK646" s="478" t="str">
        <f t="shared" si="168"/>
        <v>-</v>
      </c>
      <c r="AL646" s="516" t="str">
        <f t="shared" si="169"/>
        <v>-</v>
      </c>
      <c r="AM646" s="432" t="str">
        <f>_xlfn.IFNA(VLOOKUP(O646,Dropdown!$B:$G,6,0),"-")</f>
        <v>PEZA</v>
      </c>
      <c r="AN646" s="433">
        <f>_xlfn.IFNA(VLOOKUP(O646,Dropdown!$B:$H,7,0),"-")</f>
        <v>0.12</v>
      </c>
      <c r="AO646" s="434" t="str">
        <f t="shared" si="170"/>
        <v>PHP</v>
      </c>
      <c r="AP646" s="435">
        <f t="shared" si="171"/>
        <v>9000</v>
      </c>
      <c r="AQ646" s="436">
        <f t="shared" si="172"/>
        <v>10080.000000000002</v>
      </c>
      <c r="AR646" s="247"/>
      <c r="AS646" s="465" t="s">
        <v>15</v>
      </c>
      <c r="AT646" s="247"/>
      <c r="AU646" s="454" t="str">
        <f t="shared" si="164"/>
        <v>-</v>
      </c>
    </row>
    <row r="647" spans="1:47" s="30" customFormat="1">
      <c r="A647" s="556">
        <v>644</v>
      </c>
      <c r="B647" s="557" t="s">
        <v>1347</v>
      </c>
      <c r="C647" s="558" t="str">
        <f t="shared" si="160"/>
        <v>2018</v>
      </c>
      <c r="D647" s="558" t="str">
        <f t="shared" si="156"/>
        <v>Mar</v>
      </c>
      <c r="E647" s="586">
        <v>43167</v>
      </c>
      <c r="F647" s="557">
        <v>105399</v>
      </c>
      <c r="G647" s="557">
        <v>38739</v>
      </c>
      <c r="H647" s="557">
        <v>79702</v>
      </c>
      <c r="I647" s="557" t="s">
        <v>1279</v>
      </c>
      <c r="J647" s="557">
        <v>15556</v>
      </c>
      <c r="K647" s="578" t="str">
        <f t="shared" si="165"/>
        <v>18120-R1AA-L000 COVER COMP. CHAMBER I #6622 PUNCH LINER 3 (SS400) | 18120-R1AA-L000 COVER COMP. CHAMBER I #6622 PUNCH LINER 3 (SS400)</v>
      </c>
      <c r="L647" s="578" t="s">
        <v>1420</v>
      </c>
      <c r="M647" s="578" t="s">
        <v>1420</v>
      </c>
      <c r="N647" s="579" t="s">
        <v>15</v>
      </c>
      <c r="O647" s="578" t="s">
        <v>31</v>
      </c>
      <c r="P647" s="557" t="s">
        <v>15</v>
      </c>
      <c r="Q647" s="557" t="s">
        <v>15</v>
      </c>
      <c r="R647" s="581">
        <f>IFERROR(VLOOKUP(CONCATENATE(D647,"'",C647),'Monthly Forex'!A:D,4,0),"-")</f>
        <v>52.1</v>
      </c>
      <c r="S647" s="587">
        <v>8750</v>
      </c>
      <c r="T647" s="582">
        <f t="shared" si="158"/>
        <v>167.94625719769672</v>
      </c>
      <c r="U647" s="583" t="s">
        <v>47</v>
      </c>
      <c r="V647" s="589" t="s">
        <v>49</v>
      </c>
      <c r="W647" s="592" t="s">
        <v>15</v>
      </c>
      <c r="X647" s="569" t="s">
        <v>15</v>
      </c>
      <c r="Y647" s="570" t="s">
        <v>15</v>
      </c>
      <c r="Z647" s="571" t="s">
        <v>15</v>
      </c>
      <c r="AA647" s="557" t="s">
        <v>1856</v>
      </c>
      <c r="AB647" s="139">
        <f t="shared" si="159"/>
        <v>43197</v>
      </c>
      <c r="AC647" s="134">
        <f t="shared" si="161"/>
        <v>43191</v>
      </c>
      <c r="AD647" s="135" t="str">
        <f t="shared" si="162"/>
        <v>-</v>
      </c>
      <c r="AE647" s="136" t="str">
        <f t="shared" si="163"/>
        <v>-</v>
      </c>
      <c r="AF647" s="137" t="s">
        <v>4551</v>
      </c>
      <c r="AG647" s="140" t="str">
        <f t="shared" si="166"/>
        <v>1</v>
      </c>
      <c r="AH647" s="141" t="str">
        <f t="shared" si="167"/>
        <v>-</v>
      </c>
      <c r="AI647" s="211" t="s">
        <v>15</v>
      </c>
      <c r="AJ647" s="443" t="s">
        <v>4592</v>
      </c>
      <c r="AK647" s="478" t="str">
        <f t="shared" si="168"/>
        <v>-</v>
      </c>
      <c r="AL647" s="516" t="str">
        <f t="shared" si="169"/>
        <v>-</v>
      </c>
      <c r="AM647" s="432" t="str">
        <f>_xlfn.IFNA(VLOOKUP(O647,Dropdown!$B:$G,6,0),"-")</f>
        <v>PEZA</v>
      </c>
      <c r="AN647" s="433">
        <f>_xlfn.IFNA(VLOOKUP(O647,Dropdown!$B:$H,7,0),"-")</f>
        <v>0.12</v>
      </c>
      <c r="AO647" s="434" t="str">
        <f t="shared" si="170"/>
        <v>PHP</v>
      </c>
      <c r="AP647" s="435">
        <f t="shared" si="171"/>
        <v>8750</v>
      </c>
      <c r="AQ647" s="436">
        <f t="shared" si="172"/>
        <v>9800.0000000000018</v>
      </c>
      <c r="AR647" s="247"/>
      <c r="AS647" s="465" t="s">
        <v>15</v>
      </c>
      <c r="AT647" s="247"/>
      <c r="AU647" s="454" t="str">
        <f t="shared" si="164"/>
        <v>-</v>
      </c>
    </row>
    <row r="648" spans="1:47" s="30" customFormat="1">
      <c r="A648" s="556">
        <v>645</v>
      </c>
      <c r="B648" s="557" t="s">
        <v>1348</v>
      </c>
      <c r="C648" s="558" t="str">
        <f t="shared" si="160"/>
        <v>2018</v>
      </c>
      <c r="D648" s="558" t="str">
        <f t="shared" si="156"/>
        <v>Mar</v>
      </c>
      <c r="E648" s="586">
        <v>43167</v>
      </c>
      <c r="F648" s="557">
        <v>105400</v>
      </c>
      <c r="G648" s="557">
        <v>38740</v>
      </c>
      <c r="H648" s="557">
        <v>79712</v>
      </c>
      <c r="I648" s="557" t="s">
        <v>1278</v>
      </c>
      <c r="J648" s="557">
        <v>15271</v>
      </c>
      <c r="K648" s="578" t="str">
        <f t="shared" si="165"/>
        <v>18181-R1AA-A000 COVER, CONVERTER #6611 PUNCH 2 (SKD11) | 18181-R1AA-A000 COVER, CONVERTER #6611 PUNCH 2 (SKD11)</v>
      </c>
      <c r="L648" s="578" t="s">
        <v>1421</v>
      </c>
      <c r="M648" s="578" t="s">
        <v>1421</v>
      </c>
      <c r="N648" s="579" t="s">
        <v>15</v>
      </c>
      <c r="O648" s="578" t="s">
        <v>31</v>
      </c>
      <c r="P648" s="557" t="s">
        <v>15</v>
      </c>
      <c r="Q648" s="557" t="s">
        <v>15</v>
      </c>
      <c r="R648" s="581">
        <f>IFERROR(VLOOKUP(CONCATENATE(D648,"'",C648),'Monthly Forex'!A:D,4,0),"-")</f>
        <v>52.1</v>
      </c>
      <c r="S648" s="587">
        <v>44250</v>
      </c>
      <c r="T648" s="582">
        <f t="shared" si="158"/>
        <v>849.32821497120915</v>
      </c>
      <c r="U648" s="583" t="s">
        <v>47</v>
      </c>
      <c r="V648" s="589" t="s">
        <v>49</v>
      </c>
      <c r="W648" s="592" t="s">
        <v>15</v>
      </c>
      <c r="X648" s="569" t="s">
        <v>15</v>
      </c>
      <c r="Y648" s="570" t="s">
        <v>15</v>
      </c>
      <c r="Z648" s="571" t="s">
        <v>15</v>
      </c>
      <c r="AA648" s="557" t="s">
        <v>1856</v>
      </c>
      <c r="AB648" s="139">
        <f t="shared" si="159"/>
        <v>43197</v>
      </c>
      <c r="AC648" s="134">
        <f t="shared" si="161"/>
        <v>43191</v>
      </c>
      <c r="AD648" s="135" t="str">
        <f t="shared" si="162"/>
        <v>-</v>
      </c>
      <c r="AE648" s="136" t="str">
        <f t="shared" si="163"/>
        <v>-</v>
      </c>
      <c r="AF648" s="137" t="s">
        <v>4551</v>
      </c>
      <c r="AG648" s="140" t="str">
        <f t="shared" si="166"/>
        <v>1</v>
      </c>
      <c r="AH648" s="141" t="str">
        <f t="shared" si="167"/>
        <v>-</v>
      </c>
      <c r="AI648" s="211" t="s">
        <v>15</v>
      </c>
      <c r="AJ648" s="443" t="s">
        <v>4592</v>
      </c>
      <c r="AK648" s="478" t="str">
        <f t="shared" si="168"/>
        <v>-</v>
      </c>
      <c r="AL648" s="516" t="str">
        <f t="shared" si="169"/>
        <v>-</v>
      </c>
      <c r="AM648" s="432" t="str">
        <f>_xlfn.IFNA(VLOOKUP(O648,Dropdown!$B:$G,6,0),"-")</f>
        <v>PEZA</v>
      </c>
      <c r="AN648" s="433">
        <f>_xlfn.IFNA(VLOOKUP(O648,Dropdown!$B:$H,7,0),"-")</f>
        <v>0.12</v>
      </c>
      <c r="AO648" s="434" t="str">
        <f t="shared" si="170"/>
        <v>PHP</v>
      </c>
      <c r="AP648" s="435">
        <f t="shared" si="171"/>
        <v>44250</v>
      </c>
      <c r="AQ648" s="436">
        <f t="shared" si="172"/>
        <v>49560.000000000007</v>
      </c>
      <c r="AR648" s="247"/>
      <c r="AS648" s="465" t="s">
        <v>15</v>
      </c>
      <c r="AT648" s="247"/>
      <c r="AU648" s="454" t="str">
        <f t="shared" si="164"/>
        <v>-</v>
      </c>
    </row>
    <row r="649" spans="1:47" s="30" customFormat="1">
      <c r="A649" s="556">
        <v>646</v>
      </c>
      <c r="B649" s="557" t="s">
        <v>1349</v>
      </c>
      <c r="C649" s="558" t="str">
        <f t="shared" si="160"/>
        <v>2018</v>
      </c>
      <c r="D649" s="558" t="str">
        <f t="shared" si="156"/>
        <v>Mar</v>
      </c>
      <c r="E649" s="586">
        <v>43167</v>
      </c>
      <c r="F649" s="557">
        <v>107252</v>
      </c>
      <c r="G649" s="557">
        <v>38741</v>
      </c>
      <c r="H649" s="557">
        <v>80300</v>
      </c>
      <c r="I649" s="557" t="s">
        <v>1279</v>
      </c>
      <c r="J649" s="557">
        <v>15557</v>
      </c>
      <c r="K649" s="578" t="str">
        <f t="shared" si="165"/>
        <v>18120-R1AA-L000 COVER COMP. CHAMBER I #6602 LOWER DIE SET (SS400) | 18120-R1AA-L000 COVER COMP. CHAMBER I #6602 LOWER DIE SET (SS400)</v>
      </c>
      <c r="L649" s="578" t="s">
        <v>1422</v>
      </c>
      <c r="M649" s="578" t="s">
        <v>1422</v>
      </c>
      <c r="N649" s="579" t="s">
        <v>15</v>
      </c>
      <c r="O649" s="578" t="s">
        <v>31</v>
      </c>
      <c r="P649" s="557" t="s">
        <v>15</v>
      </c>
      <c r="Q649" s="557" t="s">
        <v>15</v>
      </c>
      <c r="R649" s="581">
        <f>IFERROR(VLOOKUP(CONCATENATE(D649,"'",C649),'Monthly Forex'!A:D,4,0),"-")</f>
        <v>52.1</v>
      </c>
      <c r="S649" s="587">
        <v>20260</v>
      </c>
      <c r="T649" s="582">
        <f t="shared" si="158"/>
        <v>388.86756238003835</v>
      </c>
      <c r="U649" s="583" t="s">
        <v>47</v>
      </c>
      <c r="V649" s="589" t="s">
        <v>49</v>
      </c>
      <c r="W649" s="592" t="s">
        <v>15</v>
      </c>
      <c r="X649" s="569" t="s">
        <v>15</v>
      </c>
      <c r="Y649" s="570" t="s">
        <v>15</v>
      </c>
      <c r="Z649" s="571" t="s">
        <v>15</v>
      </c>
      <c r="AA649" s="557" t="s">
        <v>1856</v>
      </c>
      <c r="AB649" s="139">
        <f t="shared" si="159"/>
        <v>43197</v>
      </c>
      <c r="AC649" s="134">
        <f t="shared" si="161"/>
        <v>43191</v>
      </c>
      <c r="AD649" s="135" t="str">
        <f t="shared" si="162"/>
        <v>-</v>
      </c>
      <c r="AE649" s="136" t="str">
        <f t="shared" si="163"/>
        <v>-</v>
      </c>
      <c r="AF649" s="137" t="s">
        <v>4551</v>
      </c>
      <c r="AG649" s="140" t="str">
        <f t="shared" si="166"/>
        <v>1</v>
      </c>
      <c r="AH649" s="141" t="str">
        <f t="shared" si="167"/>
        <v>-</v>
      </c>
      <c r="AI649" s="211" t="s">
        <v>15</v>
      </c>
      <c r="AJ649" s="443" t="s">
        <v>4592</v>
      </c>
      <c r="AK649" s="478" t="str">
        <f t="shared" si="168"/>
        <v>-</v>
      </c>
      <c r="AL649" s="516" t="str">
        <f t="shared" si="169"/>
        <v>-</v>
      </c>
      <c r="AM649" s="432" t="str">
        <f>_xlfn.IFNA(VLOOKUP(O649,Dropdown!$B:$G,6,0),"-")</f>
        <v>PEZA</v>
      </c>
      <c r="AN649" s="433">
        <f>_xlfn.IFNA(VLOOKUP(O649,Dropdown!$B:$H,7,0),"-")</f>
        <v>0.12</v>
      </c>
      <c r="AO649" s="434" t="str">
        <f t="shared" si="170"/>
        <v>PHP</v>
      </c>
      <c r="AP649" s="435">
        <f t="shared" si="171"/>
        <v>20260</v>
      </c>
      <c r="AQ649" s="436">
        <f t="shared" si="172"/>
        <v>22691.200000000001</v>
      </c>
      <c r="AR649" s="247"/>
      <c r="AS649" s="465" t="s">
        <v>15</v>
      </c>
      <c r="AT649" s="247"/>
      <c r="AU649" s="454" t="str">
        <f t="shared" si="164"/>
        <v>-</v>
      </c>
    </row>
    <row r="650" spans="1:47" s="30" customFormat="1">
      <c r="A650" s="556">
        <v>647</v>
      </c>
      <c r="B650" s="557" t="s">
        <v>1350</v>
      </c>
      <c r="C650" s="558" t="str">
        <f t="shared" si="160"/>
        <v>2018</v>
      </c>
      <c r="D650" s="558" t="str">
        <f t="shared" si="156"/>
        <v>Mar</v>
      </c>
      <c r="E650" s="586">
        <v>43167</v>
      </c>
      <c r="F650" s="557">
        <v>107252</v>
      </c>
      <c r="G650" s="557">
        <v>38741</v>
      </c>
      <c r="H650" s="557">
        <v>80300</v>
      </c>
      <c r="I650" s="557" t="s">
        <v>1279</v>
      </c>
      <c r="J650" s="557">
        <v>15557</v>
      </c>
      <c r="K650" s="578" t="str">
        <f t="shared" si="165"/>
        <v>18120-R1AA-L000 COVER COMP. CHAMBER I #6612 STRIPPER BLOCK (SS400) | 18120-R1AA-L000 COVER COMP. CHAMBER I #6612 STRIPPER BLOCK (SS400)</v>
      </c>
      <c r="L650" s="578" t="s">
        <v>1423</v>
      </c>
      <c r="M650" s="578" t="s">
        <v>1423</v>
      </c>
      <c r="N650" s="579" t="s">
        <v>15</v>
      </c>
      <c r="O650" s="578" t="s">
        <v>31</v>
      </c>
      <c r="P650" s="557" t="s">
        <v>15</v>
      </c>
      <c r="Q650" s="557" t="s">
        <v>15</v>
      </c>
      <c r="R650" s="581">
        <f>IFERROR(VLOOKUP(CONCATENATE(D650,"'",C650),'Monthly Forex'!A:D,4,0),"-")</f>
        <v>52.1</v>
      </c>
      <c r="S650" s="587">
        <v>8750</v>
      </c>
      <c r="T650" s="582">
        <f t="shared" si="158"/>
        <v>167.94625719769672</v>
      </c>
      <c r="U650" s="583" t="s">
        <v>47</v>
      </c>
      <c r="V650" s="589" t="s">
        <v>49</v>
      </c>
      <c r="W650" s="592" t="s">
        <v>15</v>
      </c>
      <c r="X650" s="569" t="s">
        <v>15</v>
      </c>
      <c r="Y650" s="570" t="s">
        <v>15</v>
      </c>
      <c r="Z650" s="571" t="s">
        <v>15</v>
      </c>
      <c r="AA650" s="557" t="s">
        <v>1856</v>
      </c>
      <c r="AB650" s="139">
        <f t="shared" si="159"/>
        <v>43197</v>
      </c>
      <c r="AC650" s="134">
        <f t="shared" si="161"/>
        <v>43191</v>
      </c>
      <c r="AD650" s="135" t="str">
        <f t="shared" si="162"/>
        <v>-</v>
      </c>
      <c r="AE650" s="136" t="str">
        <f t="shared" si="163"/>
        <v>-</v>
      </c>
      <c r="AF650" s="137" t="s">
        <v>4551</v>
      </c>
      <c r="AG650" s="140" t="str">
        <f t="shared" si="166"/>
        <v>-</v>
      </c>
      <c r="AH650" s="141" t="str">
        <f t="shared" si="167"/>
        <v>-</v>
      </c>
      <c r="AI650" s="211" t="s">
        <v>15</v>
      </c>
      <c r="AJ650" s="443" t="s">
        <v>4592</v>
      </c>
      <c r="AK650" s="478" t="str">
        <f t="shared" si="168"/>
        <v>-</v>
      </c>
      <c r="AL650" s="516" t="str">
        <f t="shared" si="169"/>
        <v>-</v>
      </c>
      <c r="AM650" s="432" t="str">
        <f>_xlfn.IFNA(VLOOKUP(O650,Dropdown!$B:$G,6,0),"-")</f>
        <v>PEZA</v>
      </c>
      <c r="AN650" s="433">
        <f>_xlfn.IFNA(VLOOKUP(O650,Dropdown!$B:$H,7,0),"-")</f>
        <v>0.12</v>
      </c>
      <c r="AO650" s="434" t="str">
        <f t="shared" si="170"/>
        <v>PHP</v>
      </c>
      <c r="AP650" s="435">
        <f t="shared" si="171"/>
        <v>8750</v>
      </c>
      <c r="AQ650" s="436">
        <f t="shared" si="172"/>
        <v>9800.0000000000018</v>
      </c>
      <c r="AR650" s="247"/>
      <c r="AS650" s="465" t="s">
        <v>15</v>
      </c>
      <c r="AT650" s="247"/>
      <c r="AU650" s="454" t="str">
        <f t="shared" si="164"/>
        <v>-</v>
      </c>
    </row>
    <row r="651" spans="1:47" s="30" customFormat="1">
      <c r="A651" s="556">
        <v>648</v>
      </c>
      <c r="B651" s="557" t="s">
        <v>1351</v>
      </c>
      <c r="C651" s="558" t="str">
        <f t="shared" si="160"/>
        <v>2018</v>
      </c>
      <c r="D651" s="558" t="str">
        <f t="shared" si="156"/>
        <v>Mar</v>
      </c>
      <c r="E651" s="586">
        <v>43171</v>
      </c>
      <c r="F651" s="557">
        <v>107253</v>
      </c>
      <c r="G651" s="557">
        <v>38742</v>
      </c>
      <c r="H651" s="557">
        <v>79809</v>
      </c>
      <c r="I651" s="557" t="s">
        <v>1278</v>
      </c>
      <c r="J651" s="557">
        <v>15271</v>
      </c>
      <c r="K651" s="578" t="str">
        <f t="shared" si="165"/>
        <v>18181-R1AA-A000 COVER, CONVERTER #6606 DIE PLATE (S50C) | 18181-R1AA-A000 COVER, CONVERTER #6606 DIE PLATE (S50C)</v>
      </c>
      <c r="L651" s="578" t="s">
        <v>1424</v>
      </c>
      <c r="M651" s="578" t="s">
        <v>1424</v>
      </c>
      <c r="N651" s="579" t="s">
        <v>15</v>
      </c>
      <c r="O651" s="578" t="s">
        <v>31</v>
      </c>
      <c r="P651" s="557" t="s">
        <v>15</v>
      </c>
      <c r="Q651" s="557" t="s">
        <v>15</v>
      </c>
      <c r="R651" s="581">
        <f>IFERROR(VLOOKUP(CONCATENATE(D651,"'",C651),'Monthly Forex'!A:D,4,0),"-")</f>
        <v>52.1</v>
      </c>
      <c r="S651" s="587">
        <v>82500</v>
      </c>
      <c r="T651" s="582">
        <f t="shared" si="158"/>
        <v>1583.4932821497121</v>
      </c>
      <c r="U651" s="583" t="s">
        <v>47</v>
      </c>
      <c r="V651" s="589" t="s">
        <v>49</v>
      </c>
      <c r="W651" s="592" t="s">
        <v>15</v>
      </c>
      <c r="X651" s="569" t="s">
        <v>15</v>
      </c>
      <c r="Y651" s="570" t="s">
        <v>15</v>
      </c>
      <c r="Z651" s="571" t="s">
        <v>15</v>
      </c>
      <c r="AA651" s="557" t="s">
        <v>1856</v>
      </c>
      <c r="AB651" s="139">
        <f t="shared" si="159"/>
        <v>43201</v>
      </c>
      <c r="AC651" s="134">
        <f t="shared" si="161"/>
        <v>43191</v>
      </c>
      <c r="AD651" s="135" t="str">
        <f t="shared" si="162"/>
        <v>-</v>
      </c>
      <c r="AE651" s="136" t="str">
        <f t="shared" si="163"/>
        <v>-</v>
      </c>
      <c r="AF651" s="137" t="s">
        <v>4551</v>
      </c>
      <c r="AG651" s="140" t="str">
        <f t="shared" si="166"/>
        <v>1</v>
      </c>
      <c r="AH651" s="141" t="str">
        <f t="shared" si="167"/>
        <v>-</v>
      </c>
      <c r="AI651" s="211" t="s">
        <v>15</v>
      </c>
      <c r="AJ651" s="443" t="s">
        <v>4592</v>
      </c>
      <c r="AK651" s="478" t="str">
        <f t="shared" si="168"/>
        <v>-</v>
      </c>
      <c r="AL651" s="516" t="str">
        <f t="shared" si="169"/>
        <v>-</v>
      </c>
      <c r="AM651" s="432" t="str">
        <f>_xlfn.IFNA(VLOOKUP(O651,Dropdown!$B:$G,6,0),"-")</f>
        <v>PEZA</v>
      </c>
      <c r="AN651" s="433">
        <f>_xlfn.IFNA(VLOOKUP(O651,Dropdown!$B:$H,7,0),"-")</f>
        <v>0.12</v>
      </c>
      <c r="AO651" s="434" t="str">
        <f t="shared" si="170"/>
        <v>PHP</v>
      </c>
      <c r="AP651" s="435">
        <f t="shared" si="171"/>
        <v>82500</v>
      </c>
      <c r="AQ651" s="436">
        <f t="shared" si="172"/>
        <v>92400.000000000015</v>
      </c>
      <c r="AR651" s="247"/>
      <c r="AS651" s="465" t="s">
        <v>15</v>
      </c>
      <c r="AT651" s="247"/>
      <c r="AU651" s="454" t="str">
        <f t="shared" si="164"/>
        <v>-</v>
      </c>
    </row>
    <row r="652" spans="1:47" s="30" customFormat="1">
      <c r="A652" s="556">
        <v>649</v>
      </c>
      <c r="B652" s="557" t="s">
        <v>1352</v>
      </c>
      <c r="C652" s="558" t="str">
        <f t="shared" si="160"/>
        <v>2018</v>
      </c>
      <c r="D652" s="558" t="str">
        <f t="shared" si="156"/>
        <v>Mar</v>
      </c>
      <c r="E652" s="586">
        <v>43171</v>
      </c>
      <c r="F652" s="557">
        <v>107253</v>
      </c>
      <c r="G652" s="557">
        <v>38742</v>
      </c>
      <c r="H652" s="557">
        <v>79809</v>
      </c>
      <c r="I652" s="557" t="s">
        <v>1276</v>
      </c>
      <c r="J652" s="557">
        <v>15269</v>
      </c>
      <c r="K652" s="578" t="str">
        <f t="shared" si="165"/>
        <v>18181-R1AA-A000 COVER, CONVERTER I #4410 PILOT HOLDER (SKS2) | 18181-R1AA-A000 COVER, CONVERTER I #4410 PILOT HOLDER (SKS2)</v>
      </c>
      <c r="L652" s="578" t="s">
        <v>1425</v>
      </c>
      <c r="M652" s="578" t="s">
        <v>1425</v>
      </c>
      <c r="N652" s="579" t="s">
        <v>15</v>
      </c>
      <c r="O652" s="578" t="s">
        <v>31</v>
      </c>
      <c r="P652" s="557" t="s">
        <v>15</v>
      </c>
      <c r="Q652" s="557" t="s">
        <v>15</v>
      </c>
      <c r="R652" s="581">
        <f>IFERROR(VLOOKUP(CONCATENATE(D652,"'",C652),'Monthly Forex'!A:D,4,0),"-")</f>
        <v>52.1</v>
      </c>
      <c r="S652" s="587">
        <v>6750</v>
      </c>
      <c r="T652" s="582">
        <f t="shared" si="158"/>
        <v>129.55854126679463</v>
      </c>
      <c r="U652" s="583" t="s">
        <v>47</v>
      </c>
      <c r="V652" s="589" t="s">
        <v>49</v>
      </c>
      <c r="W652" s="592" t="s">
        <v>15</v>
      </c>
      <c r="X652" s="569" t="s">
        <v>15</v>
      </c>
      <c r="Y652" s="570" t="s">
        <v>15</v>
      </c>
      <c r="Z652" s="571" t="s">
        <v>15</v>
      </c>
      <c r="AA652" s="557" t="s">
        <v>1856</v>
      </c>
      <c r="AB652" s="139">
        <f t="shared" si="159"/>
        <v>43201</v>
      </c>
      <c r="AC652" s="134">
        <f t="shared" si="161"/>
        <v>43191</v>
      </c>
      <c r="AD652" s="135" t="str">
        <f t="shared" si="162"/>
        <v>-</v>
      </c>
      <c r="AE652" s="136" t="str">
        <f t="shared" si="163"/>
        <v>-</v>
      </c>
      <c r="AF652" s="137" t="s">
        <v>4551</v>
      </c>
      <c r="AG652" s="140" t="str">
        <f t="shared" si="166"/>
        <v>-</v>
      </c>
      <c r="AH652" s="141" t="str">
        <f t="shared" si="167"/>
        <v>-</v>
      </c>
      <c r="AI652" s="211" t="s">
        <v>15</v>
      </c>
      <c r="AJ652" s="443" t="s">
        <v>4592</v>
      </c>
      <c r="AK652" s="478" t="str">
        <f t="shared" si="168"/>
        <v>-</v>
      </c>
      <c r="AL652" s="516" t="str">
        <f t="shared" si="169"/>
        <v>-</v>
      </c>
      <c r="AM652" s="432" t="str">
        <f>_xlfn.IFNA(VLOOKUP(O652,Dropdown!$B:$G,6,0),"-")</f>
        <v>PEZA</v>
      </c>
      <c r="AN652" s="433">
        <f>_xlfn.IFNA(VLOOKUP(O652,Dropdown!$B:$H,7,0),"-")</f>
        <v>0.12</v>
      </c>
      <c r="AO652" s="434" t="str">
        <f t="shared" si="170"/>
        <v>PHP</v>
      </c>
      <c r="AP652" s="435">
        <f t="shared" si="171"/>
        <v>6750</v>
      </c>
      <c r="AQ652" s="436">
        <f t="shared" si="172"/>
        <v>7560.0000000000009</v>
      </c>
      <c r="AR652" s="247"/>
      <c r="AS652" s="465" t="s">
        <v>15</v>
      </c>
      <c r="AT652" s="247"/>
      <c r="AU652" s="454" t="str">
        <f t="shared" si="164"/>
        <v>-</v>
      </c>
    </row>
    <row r="653" spans="1:47" s="30" customFormat="1">
      <c r="A653" s="556">
        <v>650</v>
      </c>
      <c r="B653" s="557" t="s">
        <v>1353</v>
      </c>
      <c r="C653" s="558" t="str">
        <f t="shared" si="160"/>
        <v>2018</v>
      </c>
      <c r="D653" s="558" t="str">
        <f t="shared" ref="D653:D716" si="173">TEXT(E653,"mmm")</f>
        <v>Mar</v>
      </c>
      <c r="E653" s="586">
        <v>43171</v>
      </c>
      <c r="F653" s="557">
        <v>107254</v>
      </c>
      <c r="G653" s="557">
        <v>38743</v>
      </c>
      <c r="H653" s="557">
        <v>79810</v>
      </c>
      <c r="I653" s="557" t="s">
        <v>1279</v>
      </c>
      <c r="J653" s="557">
        <v>15557</v>
      </c>
      <c r="K653" s="578" t="str">
        <f t="shared" si="165"/>
        <v>18120-R1AA-L000 COVER COMP. CHAMBER I #6606 PUNCH LINER (SS400) | 18120-R1AA-L000 COVER COMP. CHAMBER I #6606 PUNCH LINER (SS400)</v>
      </c>
      <c r="L653" s="578" t="s">
        <v>1426</v>
      </c>
      <c r="M653" s="578" t="s">
        <v>1426</v>
      </c>
      <c r="N653" s="579" t="s">
        <v>15</v>
      </c>
      <c r="O653" s="578" t="s">
        <v>31</v>
      </c>
      <c r="P653" s="557" t="s">
        <v>15</v>
      </c>
      <c r="Q653" s="557" t="s">
        <v>15</v>
      </c>
      <c r="R653" s="581">
        <f>IFERROR(VLOOKUP(CONCATENATE(D653,"'",C653),'Monthly Forex'!A:D,4,0),"-")</f>
        <v>52.1</v>
      </c>
      <c r="S653" s="587">
        <v>15900</v>
      </c>
      <c r="T653" s="582">
        <f t="shared" si="158"/>
        <v>305.18234165067179</v>
      </c>
      <c r="U653" s="583" t="s">
        <v>47</v>
      </c>
      <c r="V653" s="589" t="s">
        <v>49</v>
      </c>
      <c r="W653" s="592" t="s">
        <v>15</v>
      </c>
      <c r="X653" s="569" t="s">
        <v>15</v>
      </c>
      <c r="Y653" s="570" t="s">
        <v>15</v>
      </c>
      <c r="Z653" s="571" t="s">
        <v>15</v>
      </c>
      <c r="AA653" s="557" t="s">
        <v>1856</v>
      </c>
      <c r="AB653" s="139">
        <f t="shared" si="159"/>
        <v>43201</v>
      </c>
      <c r="AC653" s="134">
        <f t="shared" si="161"/>
        <v>43191</v>
      </c>
      <c r="AD653" s="135" t="str">
        <f t="shared" si="162"/>
        <v>-</v>
      </c>
      <c r="AE653" s="136" t="str">
        <f t="shared" si="163"/>
        <v>-</v>
      </c>
      <c r="AF653" s="137" t="s">
        <v>4551</v>
      </c>
      <c r="AG653" s="140" t="str">
        <f t="shared" si="166"/>
        <v>1</v>
      </c>
      <c r="AH653" s="141" t="str">
        <f t="shared" si="167"/>
        <v>-</v>
      </c>
      <c r="AI653" s="211" t="s">
        <v>15</v>
      </c>
      <c r="AJ653" s="443" t="s">
        <v>4592</v>
      </c>
      <c r="AK653" s="478" t="str">
        <f t="shared" si="168"/>
        <v>-</v>
      </c>
      <c r="AL653" s="516" t="str">
        <f t="shared" si="169"/>
        <v>-</v>
      </c>
      <c r="AM653" s="432" t="str">
        <f>_xlfn.IFNA(VLOOKUP(O653,Dropdown!$B:$G,6,0),"-")</f>
        <v>PEZA</v>
      </c>
      <c r="AN653" s="433">
        <f>_xlfn.IFNA(VLOOKUP(O653,Dropdown!$B:$H,7,0),"-")</f>
        <v>0.12</v>
      </c>
      <c r="AO653" s="434" t="str">
        <f t="shared" si="170"/>
        <v>PHP</v>
      </c>
      <c r="AP653" s="435">
        <f t="shared" si="171"/>
        <v>15900</v>
      </c>
      <c r="AQ653" s="436">
        <f t="shared" si="172"/>
        <v>17808</v>
      </c>
      <c r="AR653" s="247"/>
      <c r="AS653" s="465" t="s">
        <v>15</v>
      </c>
      <c r="AT653" s="247"/>
      <c r="AU653" s="454" t="str">
        <f t="shared" si="164"/>
        <v>-</v>
      </c>
    </row>
    <row r="654" spans="1:47" s="30" customFormat="1">
      <c r="A654" s="556">
        <v>651</v>
      </c>
      <c r="B654" s="557" t="s">
        <v>1354</v>
      </c>
      <c r="C654" s="558" t="str">
        <f t="shared" si="160"/>
        <v>2018</v>
      </c>
      <c r="D654" s="558" t="str">
        <f t="shared" si="173"/>
        <v>Mar</v>
      </c>
      <c r="E654" s="586">
        <v>43171</v>
      </c>
      <c r="F654" s="557">
        <v>107254</v>
      </c>
      <c r="G654" s="557">
        <v>38743</v>
      </c>
      <c r="H654" s="557">
        <v>79810</v>
      </c>
      <c r="I654" s="557" t="s">
        <v>1279</v>
      </c>
      <c r="J654" s="557">
        <v>15557</v>
      </c>
      <c r="K654" s="578" t="str">
        <f t="shared" si="165"/>
        <v>18120-R1AA-L000 COVER COMP. CHAMBER I #6617 STRIPPER PLATE (S50C) | 18120-R1AA-L000 COVER COMP. CHAMBER I #6617 STRIPPER PLATE (S50C)</v>
      </c>
      <c r="L654" s="578" t="s">
        <v>1427</v>
      </c>
      <c r="M654" s="578" t="s">
        <v>1427</v>
      </c>
      <c r="N654" s="579" t="s">
        <v>15</v>
      </c>
      <c r="O654" s="578" t="s">
        <v>31</v>
      </c>
      <c r="P654" s="557" t="s">
        <v>15</v>
      </c>
      <c r="Q654" s="557" t="s">
        <v>15</v>
      </c>
      <c r="R654" s="581">
        <f>IFERROR(VLOOKUP(CONCATENATE(D654,"'",C654),'Monthly Forex'!A:D,4,0),"-")</f>
        <v>52.1</v>
      </c>
      <c r="S654" s="587">
        <v>24900</v>
      </c>
      <c r="T654" s="582">
        <f t="shared" si="158"/>
        <v>477.92706333973126</v>
      </c>
      <c r="U654" s="583" t="s">
        <v>47</v>
      </c>
      <c r="V654" s="589" t="s">
        <v>49</v>
      </c>
      <c r="W654" s="592" t="s">
        <v>15</v>
      </c>
      <c r="X654" s="569" t="s">
        <v>15</v>
      </c>
      <c r="Y654" s="570" t="s">
        <v>15</v>
      </c>
      <c r="Z654" s="571" t="s">
        <v>15</v>
      </c>
      <c r="AA654" s="557" t="s">
        <v>1856</v>
      </c>
      <c r="AB654" s="139">
        <f t="shared" si="159"/>
        <v>43201</v>
      </c>
      <c r="AC654" s="134">
        <f t="shared" si="161"/>
        <v>43191</v>
      </c>
      <c r="AD654" s="135" t="str">
        <f t="shared" si="162"/>
        <v>-</v>
      </c>
      <c r="AE654" s="136" t="str">
        <f t="shared" si="163"/>
        <v>-</v>
      </c>
      <c r="AF654" s="137" t="s">
        <v>4551</v>
      </c>
      <c r="AG654" s="140" t="str">
        <f t="shared" si="166"/>
        <v>-</v>
      </c>
      <c r="AH654" s="141" t="str">
        <f t="shared" si="167"/>
        <v>-</v>
      </c>
      <c r="AI654" s="211" t="s">
        <v>15</v>
      </c>
      <c r="AJ654" s="443" t="s">
        <v>4592</v>
      </c>
      <c r="AK654" s="478" t="str">
        <f t="shared" si="168"/>
        <v>-</v>
      </c>
      <c r="AL654" s="516" t="str">
        <f t="shared" si="169"/>
        <v>-</v>
      </c>
      <c r="AM654" s="432" t="str">
        <f>_xlfn.IFNA(VLOOKUP(O654,Dropdown!$B:$G,6,0),"-")</f>
        <v>PEZA</v>
      </c>
      <c r="AN654" s="433">
        <f>_xlfn.IFNA(VLOOKUP(O654,Dropdown!$B:$H,7,0),"-")</f>
        <v>0.12</v>
      </c>
      <c r="AO654" s="434" t="str">
        <f t="shared" si="170"/>
        <v>PHP</v>
      </c>
      <c r="AP654" s="435">
        <f t="shared" si="171"/>
        <v>24900</v>
      </c>
      <c r="AQ654" s="436">
        <f t="shared" si="172"/>
        <v>27888.000000000004</v>
      </c>
      <c r="AR654" s="247"/>
      <c r="AS654" s="465" t="s">
        <v>15</v>
      </c>
      <c r="AT654" s="247"/>
      <c r="AU654" s="454" t="str">
        <f t="shared" si="164"/>
        <v>-</v>
      </c>
    </row>
    <row r="655" spans="1:47" s="30" customFormat="1">
      <c r="A655" s="556">
        <v>652</v>
      </c>
      <c r="B655" s="557" t="s">
        <v>1355</v>
      </c>
      <c r="C655" s="558" t="str">
        <f t="shared" si="160"/>
        <v>2018</v>
      </c>
      <c r="D655" s="558" t="str">
        <f t="shared" si="173"/>
        <v>Mar</v>
      </c>
      <c r="E655" s="586">
        <v>43172</v>
      </c>
      <c r="F655" s="557">
        <v>107255</v>
      </c>
      <c r="G655" s="557">
        <v>38744</v>
      </c>
      <c r="H655" s="557">
        <v>79811</v>
      </c>
      <c r="I655" s="557" t="s">
        <v>1390</v>
      </c>
      <c r="J655" s="557" t="s">
        <v>1387</v>
      </c>
      <c r="K655" s="578" t="str">
        <f t="shared" si="165"/>
        <v>YRC6VA6-11-1 UPPER | YRC6VA6-11-1 UPPER</v>
      </c>
      <c r="L655" s="578" t="s">
        <v>1428</v>
      </c>
      <c r="M655" s="578" t="s">
        <v>1428</v>
      </c>
      <c r="N655" s="579" t="s">
        <v>15</v>
      </c>
      <c r="O655" s="578" t="s">
        <v>33</v>
      </c>
      <c r="P655" s="557" t="s">
        <v>15</v>
      </c>
      <c r="Q655" s="557" t="s">
        <v>15</v>
      </c>
      <c r="R655" s="581">
        <f>IFERROR(VLOOKUP(CONCATENATE(D655,"'",C655),'Monthly Forex'!A:D,4,0),"-")</f>
        <v>52.1</v>
      </c>
      <c r="S655" s="564" t="s">
        <v>15</v>
      </c>
      <c r="T655" s="582">
        <v>320</v>
      </c>
      <c r="U655" s="583" t="s">
        <v>47</v>
      </c>
      <c r="V655" s="589" t="s">
        <v>49</v>
      </c>
      <c r="W655" s="592" t="s">
        <v>15</v>
      </c>
      <c r="X655" s="569" t="s">
        <v>4599</v>
      </c>
      <c r="Y655" s="570" t="s">
        <v>15</v>
      </c>
      <c r="Z655" s="571" t="s">
        <v>15</v>
      </c>
      <c r="AA655" s="557" t="s">
        <v>1856</v>
      </c>
      <c r="AB655" s="139">
        <f t="shared" si="159"/>
        <v>43202</v>
      </c>
      <c r="AC655" s="134">
        <f t="shared" si="161"/>
        <v>43191</v>
      </c>
      <c r="AD655" s="135" t="str">
        <f t="shared" si="162"/>
        <v>-</v>
      </c>
      <c r="AE655" s="136" t="str">
        <f t="shared" si="163"/>
        <v>-</v>
      </c>
      <c r="AF655" s="137" t="s">
        <v>4551</v>
      </c>
      <c r="AG655" s="140" t="str">
        <f t="shared" si="166"/>
        <v>1</v>
      </c>
      <c r="AH655" s="141" t="str">
        <f t="shared" si="167"/>
        <v>-</v>
      </c>
      <c r="AI655" s="211" t="s">
        <v>15</v>
      </c>
      <c r="AJ655" s="443" t="s">
        <v>4592</v>
      </c>
      <c r="AK655" s="478" t="str">
        <f t="shared" si="168"/>
        <v>-</v>
      </c>
      <c r="AL655" s="516" t="str">
        <f t="shared" si="169"/>
        <v>-</v>
      </c>
      <c r="AM655" s="432" t="str">
        <f>_xlfn.IFNA(VLOOKUP(O655,Dropdown!$B:$G,6,0),"-")</f>
        <v>NON-PEZA</v>
      </c>
      <c r="AN655" s="433" t="str">
        <f>_xlfn.IFNA(VLOOKUP(O655,Dropdown!$B:$H,7,0),"-")</f>
        <v>-</v>
      </c>
      <c r="AO655" s="434" t="str">
        <f t="shared" si="170"/>
        <v>USD</v>
      </c>
      <c r="AP655" s="435">
        <f t="shared" si="171"/>
        <v>320</v>
      </c>
      <c r="AQ655" s="436">
        <f t="shared" si="172"/>
        <v>320</v>
      </c>
      <c r="AR655" s="247"/>
      <c r="AS655" s="465" t="s">
        <v>15</v>
      </c>
      <c r="AT655" s="247"/>
      <c r="AU655" s="454" t="str">
        <f t="shared" si="164"/>
        <v>-</v>
      </c>
    </row>
    <row r="656" spans="1:47" s="30" customFormat="1">
      <c r="A656" s="556">
        <v>653</v>
      </c>
      <c r="B656" s="557" t="s">
        <v>1356</v>
      </c>
      <c r="C656" s="558" t="str">
        <f t="shared" si="160"/>
        <v>2018</v>
      </c>
      <c r="D656" s="558" t="str">
        <f t="shared" si="173"/>
        <v>Mar</v>
      </c>
      <c r="E656" s="586">
        <v>43172</v>
      </c>
      <c r="F656" s="557">
        <v>107256</v>
      </c>
      <c r="G656" s="557">
        <v>38745</v>
      </c>
      <c r="H656" s="557">
        <v>79812</v>
      </c>
      <c r="I656" s="557" t="s">
        <v>1279</v>
      </c>
      <c r="J656" s="557">
        <v>15556</v>
      </c>
      <c r="K656" s="578" t="str">
        <f t="shared" si="165"/>
        <v>#6621 PUNCH LINER 2 | #6621 PUNCH LINER 2</v>
      </c>
      <c r="L656" s="578" t="s">
        <v>1429</v>
      </c>
      <c r="M656" s="578" t="s">
        <v>1429</v>
      </c>
      <c r="N656" s="579" t="s">
        <v>15</v>
      </c>
      <c r="O656" s="578" t="s">
        <v>31</v>
      </c>
      <c r="P656" s="557" t="s">
        <v>15</v>
      </c>
      <c r="Q656" s="557" t="s">
        <v>15</v>
      </c>
      <c r="R656" s="581">
        <f>IFERROR(VLOOKUP(CONCATENATE(D656,"'",C656),'Monthly Forex'!A:D,4,0),"-")</f>
        <v>52.1</v>
      </c>
      <c r="S656" s="587">
        <v>8750</v>
      </c>
      <c r="T656" s="582">
        <f t="shared" ref="T656:T673" si="174">S656/R656</f>
        <v>167.94625719769672</v>
      </c>
      <c r="U656" s="583" t="s">
        <v>47</v>
      </c>
      <c r="V656" s="589" t="s">
        <v>49</v>
      </c>
      <c r="W656" s="592" t="s">
        <v>15</v>
      </c>
      <c r="X656" s="569" t="s">
        <v>15</v>
      </c>
      <c r="Y656" s="570" t="s">
        <v>15</v>
      </c>
      <c r="Z656" s="571" t="s">
        <v>15</v>
      </c>
      <c r="AA656" s="557" t="s">
        <v>1856</v>
      </c>
      <c r="AB656" s="139">
        <f t="shared" si="159"/>
        <v>43202</v>
      </c>
      <c r="AC656" s="134">
        <f t="shared" si="161"/>
        <v>43191</v>
      </c>
      <c r="AD656" s="135" t="str">
        <f t="shared" si="162"/>
        <v>-</v>
      </c>
      <c r="AE656" s="136" t="str">
        <f t="shared" si="163"/>
        <v>-</v>
      </c>
      <c r="AF656" s="137" t="s">
        <v>4551</v>
      </c>
      <c r="AG656" s="140" t="str">
        <f t="shared" si="166"/>
        <v>1</v>
      </c>
      <c r="AH656" s="141" t="str">
        <f t="shared" si="167"/>
        <v>-</v>
      </c>
      <c r="AI656" s="211" t="s">
        <v>15</v>
      </c>
      <c r="AJ656" s="443" t="s">
        <v>4592</v>
      </c>
      <c r="AK656" s="478" t="str">
        <f t="shared" si="168"/>
        <v>-</v>
      </c>
      <c r="AL656" s="516" t="str">
        <f t="shared" si="169"/>
        <v>-</v>
      </c>
      <c r="AM656" s="432" t="str">
        <f>_xlfn.IFNA(VLOOKUP(O656,Dropdown!$B:$G,6,0),"-")</f>
        <v>PEZA</v>
      </c>
      <c r="AN656" s="433">
        <f>_xlfn.IFNA(VLOOKUP(O656,Dropdown!$B:$H,7,0),"-")</f>
        <v>0.12</v>
      </c>
      <c r="AO656" s="434" t="str">
        <f t="shared" si="170"/>
        <v>PHP</v>
      </c>
      <c r="AP656" s="435">
        <f t="shared" si="171"/>
        <v>8750</v>
      </c>
      <c r="AQ656" s="436">
        <f t="shared" si="172"/>
        <v>9800.0000000000018</v>
      </c>
      <c r="AR656" s="247"/>
      <c r="AS656" s="465" t="s">
        <v>15</v>
      </c>
      <c r="AT656" s="247"/>
      <c r="AU656" s="454" t="str">
        <f t="shared" si="164"/>
        <v>-</v>
      </c>
    </row>
    <row r="657" spans="1:47" s="30" customFormat="1">
      <c r="A657" s="556">
        <v>654</v>
      </c>
      <c r="B657" s="557" t="s">
        <v>1357</v>
      </c>
      <c r="C657" s="558" t="str">
        <f t="shared" si="160"/>
        <v>2018</v>
      </c>
      <c r="D657" s="558" t="str">
        <f t="shared" si="173"/>
        <v>Mar</v>
      </c>
      <c r="E657" s="586">
        <v>43172</v>
      </c>
      <c r="F657" s="557">
        <v>107257</v>
      </c>
      <c r="G657" s="557">
        <v>38746</v>
      </c>
      <c r="H657" s="557">
        <v>79813</v>
      </c>
      <c r="I657" s="557" t="s">
        <v>1279</v>
      </c>
      <c r="J657" s="557">
        <v>15556</v>
      </c>
      <c r="K657" s="578" t="str">
        <f t="shared" si="165"/>
        <v>#6607 DIE PLATE 1 | #6607 DIE PLATE 1</v>
      </c>
      <c r="L657" s="578" t="s">
        <v>1430</v>
      </c>
      <c r="M657" s="578" t="s">
        <v>1430</v>
      </c>
      <c r="N657" s="579" t="s">
        <v>15</v>
      </c>
      <c r="O657" s="578" t="s">
        <v>31</v>
      </c>
      <c r="P657" s="557" t="s">
        <v>15</v>
      </c>
      <c r="Q657" s="557" t="s">
        <v>15</v>
      </c>
      <c r="R657" s="581">
        <f>IFERROR(VLOOKUP(CONCATENATE(D657,"'",C657),'Monthly Forex'!A:D,4,0),"-")</f>
        <v>52.1</v>
      </c>
      <c r="S657" s="587">
        <v>13600</v>
      </c>
      <c r="T657" s="582">
        <f t="shared" si="174"/>
        <v>261.03646833013437</v>
      </c>
      <c r="U657" s="583" t="s">
        <v>47</v>
      </c>
      <c r="V657" s="589" t="s">
        <v>49</v>
      </c>
      <c r="W657" s="592" t="s">
        <v>15</v>
      </c>
      <c r="X657" s="569" t="s">
        <v>15</v>
      </c>
      <c r="Y657" s="570" t="s">
        <v>15</v>
      </c>
      <c r="Z657" s="571" t="s">
        <v>15</v>
      </c>
      <c r="AA657" s="557" t="s">
        <v>1856</v>
      </c>
      <c r="AB657" s="139">
        <f t="shared" si="159"/>
        <v>43202</v>
      </c>
      <c r="AC657" s="134">
        <f t="shared" si="161"/>
        <v>43191</v>
      </c>
      <c r="AD657" s="135" t="str">
        <f t="shared" si="162"/>
        <v>-</v>
      </c>
      <c r="AE657" s="136" t="str">
        <f t="shared" si="163"/>
        <v>-</v>
      </c>
      <c r="AF657" s="137" t="s">
        <v>4551</v>
      </c>
      <c r="AG657" s="140" t="str">
        <f t="shared" si="166"/>
        <v>1</v>
      </c>
      <c r="AH657" s="141" t="str">
        <f t="shared" si="167"/>
        <v>-</v>
      </c>
      <c r="AI657" s="211" t="s">
        <v>15</v>
      </c>
      <c r="AJ657" s="443" t="s">
        <v>4592</v>
      </c>
      <c r="AK657" s="478" t="str">
        <f t="shared" si="168"/>
        <v>-</v>
      </c>
      <c r="AL657" s="516" t="str">
        <f t="shared" si="169"/>
        <v>-</v>
      </c>
      <c r="AM657" s="432" t="str">
        <f>_xlfn.IFNA(VLOOKUP(O657,Dropdown!$B:$G,6,0),"-")</f>
        <v>PEZA</v>
      </c>
      <c r="AN657" s="433">
        <f>_xlfn.IFNA(VLOOKUP(O657,Dropdown!$B:$H,7,0),"-")</f>
        <v>0.12</v>
      </c>
      <c r="AO657" s="434" t="str">
        <f t="shared" si="170"/>
        <v>PHP</v>
      </c>
      <c r="AP657" s="435">
        <f t="shared" si="171"/>
        <v>13600</v>
      </c>
      <c r="AQ657" s="436">
        <f t="shared" si="172"/>
        <v>15232.000000000002</v>
      </c>
      <c r="AR657" s="247"/>
      <c r="AS657" s="465" t="s">
        <v>15</v>
      </c>
      <c r="AT657" s="247"/>
      <c r="AU657" s="454" t="str">
        <f t="shared" si="164"/>
        <v>-</v>
      </c>
    </row>
    <row r="658" spans="1:47" s="30" customFormat="1">
      <c r="A658" s="556">
        <v>655</v>
      </c>
      <c r="B658" s="557" t="s">
        <v>1358</v>
      </c>
      <c r="C658" s="558" t="str">
        <f t="shared" si="160"/>
        <v>2018</v>
      </c>
      <c r="D658" s="558" t="str">
        <f t="shared" si="173"/>
        <v>Mar</v>
      </c>
      <c r="E658" s="586">
        <v>43172</v>
      </c>
      <c r="F658" s="557">
        <v>107257</v>
      </c>
      <c r="G658" s="557">
        <v>38746</v>
      </c>
      <c r="H658" s="557">
        <v>79813</v>
      </c>
      <c r="I658" s="557" t="s">
        <v>1099</v>
      </c>
      <c r="J658" s="557">
        <v>15300</v>
      </c>
      <c r="K658" s="578" t="str">
        <f t="shared" si="165"/>
        <v>#81005 CAM PUNCH-1 | #81005 CAM PUNCH-1</v>
      </c>
      <c r="L658" s="578" t="s">
        <v>1431</v>
      </c>
      <c r="M658" s="578" t="s">
        <v>1431</v>
      </c>
      <c r="N658" s="579" t="s">
        <v>15</v>
      </c>
      <c r="O658" s="578" t="s">
        <v>31</v>
      </c>
      <c r="P658" s="557" t="s">
        <v>15</v>
      </c>
      <c r="Q658" s="557" t="s">
        <v>15</v>
      </c>
      <c r="R658" s="581">
        <f>IFERROR(VLOOKUP(CONCATENATE(D658,"'",C658),'Monthly Forex'!A:D,4,0),"-")</f>
        <v>52.1</v>
      </c>
      <c r="S658" s="587">
        <v>15000</v>
      </c>
      <c r="T658" s="582">
        <f t="shared" si="174"/>
        <v>287.90786948176583</v>
      </c>
      <c r="U658" s="583" t="s">
        <v>47</v>
      </c>
      <c r="V658" s="589" t="s">
        <v>49</v>
      </c>
      <c r="W658" s="592" t="s">
        <v>15</v>
      </c>
      <c r="X658" s="569" t="s">
        <v>15</v>
      </c>
      <c r="Y658" s="570" t="s">
        <v>15</v>
      </c>
      <c r="Z658" s="571" t="s">
        <v>15</v>
      </c>
      <c r="AA658" s="557" t="s">
        <v>1856</v>
      </c>
      <c r="AB658" s="139">
        <f t="shared" si="159"/>
        <v>43202</v>
      </c>
      <c r="AC658" s="134">
        <f t="shared" si="161"/>
        <v>43191</v>
      </c>
      <c r="AD658" s="135" t="str">
        <f t="shared" si="162"/>
        <v>-</v>
      </c>
      <c r="AE658" s="136" t="str">
        <f t="shared" si="163"/>
        <v>-</v>
      </c>
      <c r="AF658" s="137" t="s">
        <v>4551</v>
      </c>
      <c r="AG658" s="140" t="str">
        <f t="shared" si="166"/>
        <v>-</v>
      </c>
      <c r="AH658" s="141" t="str">
        <f t="shared" si="167"/>
        <v>-</v>
      </c>
      <c r="AI658" s="211" t="s">
        <v>15</v>
      </c>
      <c r="AJ658" s="443" t="s">
        <v>4592</v>
      </c>
      <c r="AK658" s="478" t="str">
        <f t="shared" si="168"/>
        <v>-</v>
      </c>
      <c r="AL658" s="516" t="str">
        <f t="shared" si="169"/>
        <v>-</v>
      </c>
      <c r="AM658" s="432" t="str">
        <f>_xlfn.IFNA(VLOOKUP(O658,Dropdown!$B:$G,6,0),"-")</f>
        <v>PEZA</v>
      </c>
      <c r="AN658" s="433">
        <f>_xlfn.IFNA(VLOOKUP(O658,Dropdown!$B:$H,7,0),"-")</f>
        <v>0.12</v>
      </c>
      <c r="AO658" s="434" t="str">
        <f t="shared" si="170"/>
        <v>PHP</v>
      </c>
      <c r="AP658" s="435">
        <f t="shared" si="171"/>
        <v>15000</v>
      </c>
      <c r="AQ658" s="436">
        <f t="shared" si="172"/>
        <v>16800</v>
      </c>
      <c r="AR658" s="247"/>
      <c r="AS658" s="465" t="s">
        <v>15</v>
      </c>
      <c r="AT658" s="247"/>
      <c r="AU658" s="454" t="str">
        <f t="shared" si="164"/>
        <v>-</v>
      </c>
    </row>
    <row r="659" spans="1:47" s="30" customFormat="1">
      <c r="A659" s="556">
        <v>656</v>
      </c>
      <c r="B659" s="557" t="s">
        <v>1361</v>
      </c>
      <c r="C659" s="558" t="str">
        <f t="shared" si="160"/>
        <v>2018</v>
      </c>
      <c r="D659" s="558" t="str">
        <f t="shared" si="173"/>
        <v>Mar</v>
      </c>
      <c r="E659" s="586">
        <v>43174</v>
      </c>
      <c r="F659" s="557">
        <v>107259</v>
      </c>
      <c r="G659" s="557">
        <v>38748</v>
      </c>
      <c r="H659" s="557">
        <v>79903</v>
      </c>
      <c r="I659" s="557" t="s">
        <v>1391</v>
      </c>
      <c r="J659" s="557">
        <v>43642</v>
      </c>
      <c r="K659" s="578" t="str">
        <f t="shared" si="165"/>
        <v>REPAIR SHAVING DIE I BS41-24G05-01 | REPAIR SHAVING DIE I BS41-24G05-01</v>
      </c>
      <c r="L659" s="578" t="s">
        <v>1434</v>
      </c>
      <c r="M659" s="578" t="s">
        <v>1434</v>
      </c>
      <c r="N659" s="579" t="s">
        <v>15</v>
      </c>
      <c r="O659" s="578" t="s">
        <v>32</v>
      </c>
      <c r="P659" s="557" t="s">
        <v>15</v>
      </c>
      <c r="Q659" s="557" t="s">
        <v>15</v>
      </c>
      <c r="R659" s="581">
        <f>IFERROR(VLOOKUP(CONCATENATE(D659,"'",C659),'Monthly Forex'!A:D,4,0),"-")</f>
        <v>52.1</v>
      </c>
      <c r="S659" s="587">
        <v>88850</v>
      </c>
      <c r="T659" s="582">
        <f t="shared" si="174"/>
        <v>1705.3742802303263</v>
      </c>
      <c r="U659" s="583" t="s">
        <v>47</v>
      </c>
      <c r="V659" s="589" t="s">
        <v>49</v>
      </c>
      <c r="W659" s="592" t="s">
        <v>15</v>
      </c>
      <c r="X659" s="569" t="s">
        <v>2769</v>
      </c>
      <c r="Y659" s="570" t="s">
        <v>15</v>
      </c>
      <c r="Z659" s="571" t="s">
        <v>15</v>
      </c>
      <c r="AA659" s="557" t="s">
        <v>1856</v>
      </c>
      <c r="AB659" s="139">
        <f t="shared" si="159"/>
        <v>43204</v>
      </c>
      <c r="AC659" s="134">
        <f t="shared" si="161"/>
        <v>43191</v>
      </c>
      <c r="AD659" s="135" t="str">
        <f t="shared" si="162"/>
        <v>-</v>
      </c>
      <c r="AE659" s="136" t="str">
        <f t="shared" si="163"/>
        <v>-</v>
      </c>
      <c r="AF659" s="137" t="s">
        <v>4551</v>
      </c>
      <c r="AG659" s="140" t="str">
        <f t="shared" si="166"/>
        <v>1</v>
      </c>
      <c r="AH659" s="141" t="str">
        <f t="shared" si="167"/>
        <v>-</v>
      </c>
      <c r="AI659" s="211" t="s">
        <v>15</v>
      </c>
      <c r="AJ659" s="443" t="s">
        <v>4592</v>
      </c>
      <c r="AK659" s="478" t="str">
        <f t="shared" si="168"/>
        <v>-</v>
      </c>
      <c r="AL659" s="516" t="str">
        <f t="shared" si="169"/>
        <v>-</v>
      </c>
      <c r="AM659" s="432" t="str">
        <f>_xlfn.IFNA(VLOOKUP(O659,Dropdown!$B:$G,6,0),"-")</f>
        <v>PEZA</v>
      </c>
      <c r="AN659" s="433">
        <f>_xlfn.IFNA(VLOOKUP(O659,Dropdown!$B:$H,7,0),"-")</f>
        <v>0.12</v>
      </c>
      <c r="AO659" s="434" t="str">
        <f t="shared" si="170"/>
        <v>PHP</v>
      </c>
      <c r="AP659" s="435">
        <f t="shared" si="171"/>
        <v>88850</v>
      </c>
      <c r="AQ659" s="436">
        <f t="shared" si="172"/>
        <v>99512.000000000015</v>
      </c>
      <c r="AR659" s="247"/>
      <c r="AS659" s="465" t="s">
        <v>15</v>
      </c>
      <c r="AT659" s="247"/>
      <c r="AU659" s="454" t="str">
        <f t="shared" si="164"/>
        <v>-</v>
      </c>
    </row>
    <row r="660" spans="1:47" s="30" customFormat="1">
      <c r="A660" s="556">
        <v>657</v>
      </c>
      <c r="B660" s="557" t="s">
        <v>1362</v>
      </c>
      <c r="C660" s="558" t="str">
        <f t="shared" si="160"/>
        <v>2018</v>
      </c>
      <c r="D660" s="558" t="str">
        <f t="shared" si="173"/>
        <v>Mar</v>
      </c>
      <c r="E660" s="586">
        <v>43174</v>
      </c>
      <c r="F660" s="557">
        <v>107260</v>
      </c>
      <c r="G660" s="557">
        <v>38749</v>
      </c>
      <c r="H660" s="557">
        <v>79904</v>
      </c>
      <c r="I660" s="557" t="s">
        <v>1391</v>
      </c>
      <c r="J660" s="557">
        <v>43637</v>
      </c>
      <c r="K660" s="578" t="str">
        <f t="shared" si="165"/>
        <v>HS01-107-0000 REPAIR SHAVING DIE | HS01-107-0000 REPAIR SHAVING DIE</v>
      </c>
      <c r="L660" s="578" t="s">
        <v>1435</v>
      </c>
      <c r="M660" s="578" t="s">
        <v>1435</v>
      </c>
      <c r="N660" s="579" t="s">
        <v>15</v>
      </c>
      <c r="O660" s="578" t="s">
        <v>32</v>
      </c>
      <c r="P660" s="557" t="s">
        <v>15</v>
      </c>
      <c r="Q660" s="557" t="s">
        <v>15</v>
      </c>
      <c r="R660" s="581">
        <f>IFERROR(VLOOKUP(CONCATENATE(D660,"'",C660),'Monthly Forex'!A:D,4,0),"-")</f>
        <v>52.1</v>
      </c>
      <c r="S660" s="587">
        <v>85900</v>
      </c>
      <c r="T660" s="582">
        <f t="shared" si="174"/>
        <v>1648.7523992322456</v>
      </c>
      <c r="U660" s="583" t="s">
        <v>47</v>
      </c>
      <c r="V660" s="589" t="s">
        <v>49</v>
      </c>
      <c r="W660" s="592" t="s">
        <v>15</v>
      </c>
      <c r="X660" s="569" t="s">
        <v>2769</v>
      </c>
      <c r="Y660" s="570" t="s">
        <v>15</v>
      </c>
      <c r="Z660" s="571" t="s">
        <v>15</v>
      </c>
      <c r="AA660" s="557" t="s">
        <v>1856</v>
      </c>
      <c r="AB660" s="139">
        <f t="shared" si="159"/>
        <v>43204</v>
      </c>
      <c r="AC660" s="134">
        <f t="shared" si="161"/>
        <v>43191</v>
      </c>
      <c r="AD660" s="135" t="str">
        <f t="shared" si="162"/>
        <v>-</v>
      </c>
      <c r="AE660" s="136" t="str">
        <f t="shared" si="163"/>
        <v>-</v>
      </c>
      <c r="AF660" s="137" t="s">
        <v>4551</v>
      </c>
      <c r="AG660" s="140" t="str">
        <f t="shared" si="166"/>
        <v>1</v>
      </c>
      <c r="AH660" s="141" t="str">
        <f t="shared" si="167"/>
        <v>-</v>
      </c>
      <c r="AI660" s="211" t="s">
        <v>15</v>
      </c>
      <c r="AJ660" s="443" t="s">
        <v>4592</v>
      </c>
      <c r="AK660" s="478" t="str">
        <f t="shared" si="168"/>
        <v>-</v>
      </c>
      <c r="AL660" s="516" t="str">
        <f t="shared" si="169"/>
        <v>-</v>
      </c>
      <c r="AM660" s="432" t="str">
        <f>_xlfn.IFNA(VLOOKUP(O660,Dropdown!$B:$G,6,0),"-")</f>
        <v>PEZA</v>
      </c>
      <c r="AN660" s="433">
        <f>_xlfn.IFNA(VLOOKUP(O660,Dropdown!$B:$H,7,0),"-")</f>
        <v>0.12</v>
      </c>
      <c r="AO660" s="434" t="str">
        <f t="shared" si="170"/>
        <v>PHP</v>
      </c>
      <c r="AP660" s="435">
        <f t="shared" si="171"/>
        <v>85900</v>
      </c>
      <c r="AQ660" s="436">
        <f t="shared" si="172"/>
        <v>96208.000000000015</v>
      </c>
      <c r="AR660" s="247"/>
      <c r="AS660" s="465" t="s">
        <v>15</v>
      </c>
      <c r="AT660" s="247"/>
      <c r="AU660" s="454" t="str">
        <f t="shared" si="164"/>
        <v>-</v>
      </c>
    </row>
    <row r="661" spans="1:47" s="30" customFormat="1">
      <c r="A661" s="556">
        <v>658</v>
      </c>
      <c r="B661" s="557" t="s">
        <v>1359</v>
      </c>
      <c r="C661" s="558" t="str">
        <f t="shared" si="160"/>
        <v>2018</v>
      </c>
      <c r="D661" s="558" t="str">
        <f t="shared" si="173"/>
        <v>Mar</v>
      </c>
      <c r="E661" s="586">
        <v>43174</v>
      </c>
      <c r="F661" s="557">
        <v>107258</v>
      </c>
      <c r="G661" s="557">
        <v>38747</v>
      </c>
      <c r="H661" s="557">
        <v>79901</v>
      </c>
      <c r="I661" s="557" t="s">
        <v>1274</v>
      </c>
      <c r="J661" s="557">
        <v>15269</v>
      </c>
      <c r="K661" s="578" t="str">
        <f t="shared" si="165"/>
        <v>18181-R1AA-A000 COVER, CONVERTER I #3361a BLOCK DIES (SKD11) | 18181-R1AA-A000 COVER, CONVERTER I #3361a BLOCK DIES (SKD11)</v>
      </c>
      <c r="L661" s="578" t="s">
        <v>1432</v>
      </c>
      <c r="M661" s="578" t="s">
        <v>1432</v>
      </c>
      <c r="N661" s="579" t="s">
        <v>15</v>
      </c>
      <c r="O661" s="578" t="s">
        <v>31</v>
      </c>
      <c r="P661" s="557" t="s">
        <v>15</v>
      </c>
      <c r="Q661" s="557" t="s">
        <v>15</v>
      </c>
      <c r="R661" s="581">
        <f>IFERROR(VLOOKUP(CONCATENATE(D661,"'",C661),'Monthly Forex'!A:D,4,0),"-")</f>
        <v>52.1</v>
      </c>
      <c r="S661" s="587">
        <v>18000</v>
      </c>
      <c r="T661" s="582">
        <f t="shared" si="174"/>
        <v>345.48944337811901</v>
      </c>
      <c r="U661" s="583" t="s">
        <v>47</v>
      </c>
      <c r="V661" s="589" t="s">
        <v>49</v>
      </c>
      <c r="W661" s="592" t="s">
        <v>15</v>
      </c>
      <c r="X661" s="569" t="s">
        <v>15</v>
      </c>
      <c r="Y661" s="570" t="s">
        <v>15</v>
      </c>
      <c r="Z661" s="571" t="s">
        <v>15</v>
      </c>
      <c r="AA661" s="557" t="s">
        <v>1856</v>
      </c>
      <c r="AB661" s="139">
        <f t="shared" si="159"/>
        <v>43204</v>
      </c>
      <c r="AC661" s="134">
        <f t="shared" si="161"/>
        <v>43191</v>
      </c>
      <c r="AD661" s="135" t="str">
        <f t="shared" si="162"/>
        <v>-</v>
      </c>
      <c r="AE661" s="136" t="str">
        <f t="shared" si="163"/>
        <v>-</v>
      </c>
      <c r="AF661" s="137" t="s">
        <v>4551</v>
      </c>
      <c r="AG661" s="140" t="str">
        <f t="shared" si="166"/>
        <v>1</v>
      </c>
      <c r="AH661" s="141" t="str">
        <f t="shared" si="167"/>
        <v>-</v>
      </c>
      <c r="AI661" s="211" t="s">
        <v>15</v>
      </c>
      <c r="AJ661" s="443" t="s">
        <v>4592</v>
      </c>
      <c r="AK661" s="478" t="str">
        <f t="shared" si="168"/>
        <v>-</v>
      </c>
      <c r="AL661" s="516" t="str">
        <f t="shared" si="169"/>
        <v>-</v>
      </c>
      <c r="AM661" s="432" t="str">
        <f>_xlfn.IFNA(VLOOKUP(O661,Dropdown!$B:$G,6,0),"-")</f>
        <v>PEZA</v>
      </c>
      <c r="AN661" s="433">
        <f>_xlfn.IFNA(VLOOKUP(O661,Dropdown!$B:$H,7,0),"-")</f>
        <v>0.12</v>
      </c>
      <c r="AO661" s="434" t="str">
        <f t="shared" si="170"/>
        <v>PHP</v>
      </c>
      <c r="AP661" s="435">
        <f t="shared" si="171"/>
        <v>18000</v>
      </c>
      <c r="AQ661" s="436">
        <f t="shared" si="172"/>
        <v>20160.000000000004</v>
      </c>
      <c r="AR661" s="247"/>
      <c r="AS661" s="465" t="s">
        <v>15</v>
      </c>
      <c r="AT661" s="247"/>
      <c r="AU661" s="454" t="str">
        <f t="shared" si="164"/>
        <v>-</v>
      </c>
    </row>
    <row r="662" spans="1:47" s="30" customFormat="1">
      <c r="A662" s="556">
        <v>659</v>
      </c>
      <c r="B662" s="557" t="s">
        <v>1360</v>
      </c>
      <c r="C662" s="558" t="str">
        <f t="shared" si="160"/>
        <v>2018</v>
      </c>
      <c r="D662" s="558" t="str">
        <f t="shared" si="173"/>
        <v>Mar</v>
      </c>
      <c r="E662" s="586">
        <v>43174</v>
      </c>
      <c r="F662" s="557">
        <v>107258</v>
      </c>
      <c r="G662" s="557">
        <v>38747</v>
      </c>
      <c r="H662" s="557">
        <v>79901</v>
      </c>
      <c r="I662" s="557" t="s">
        <v>1274</v>
      </c>
      <c r="J662" s="557">
        <v>15269</v>
      </c>
      <c r="K662" s="578" t="str">
        <f t="shared" si="165"/>
        <v>18181-R1AA-A000 COVER, CONVERTER i#3361b BLOCK DIES (SKD11) | 18181-R1AA-A000 COVER, CONVERTER i#3361b BLOCK DIES (SKD11)</v>
      </c>
      <c r="L662" s="578" t="s">
        <v>1433</v>
      </c>
      <c r="M662" s="578" t="s">
        <v>1433</v>
      </c>
      <c r="N662" s="579" t="s">
        <v>15</v>
      </c>
      <c r="O662" s="578" t="s">
        <v>31</v>
      </c>
      <c r="P662" s="557" t="s">
        <v>15</v>
      </c>
      <c r="Q662" s="557" t="s">
        <v>15</v>
      </c>
      <c r="R662" s="581">
        <f>IFERROR(VLOOKUP(CONCATENATE(D662,"'",C662),'Monthly Forex'!A:D,4,0),"-")</f>
        <v>52.1</v>
      </c>
      <c r="S662" s="587">
        <v>18000</v>
      </c>
      <c r="T662" s="582">
        <f t="shared" si="174"/>
        <v>345.48944337811901</v>
      </c>
      <c r="U662" s="583" t="s">
        <v>47</v>
      </c>
      <c r="V662" s="589" t="s">
        <v>49</v>
      </c>
      <c r="W662" s="592" t="s">
        <v>15</v>
      </c>
      <c r="X662" s="569" t="s">
        <v>15</v>
      </c>
      <c r="Y662" s="570" t="s">
        <v>15</v>
      </c>
      <c r="Z662" s="571" t="s">
        <v>15</v>
      </c>
      <c r="AA662" s="557" t="s">
        <v>1856</v>
      </c>
      <c r="AB662" s="139">
        <f t="shared" si="159"/>
        <v>43204</v>
      </c>
      <c r="AC662" s="134">
        <f t="shared" si="161"/>
        <v>43191</v>
      </c>
      <c r="AD662" s="135" t="str">
        <f t="shared" si="162"/>
        <v>-</v>
      </c>
      <c r="AE662" s="136" t="str">
        <f t="shared" si="163"/>
        <v>-</v>
      </c>
      <c r="AF662" s="137" t="s">
        <v>4551</v>
      </c>
      <c r="AG662" s="140" t="str">
        <f t="shared" si="166"/>
        <v>-</v>
      </c>
      <c r="AH662" s="141" t="str">
        <f t="shared" si="167"/>
        <v>-</v>
      </c>
      <c r="AI662" s="211" t="s">
        <v>15</v>
      </c>
      <c r="AJ662" s="443" t="s">
        <v>4592</v>
      </c>
      <c r="AK662" s="478" t="str">
        <f t="shared" si="168"/>
        <v>-</v>
      </c>
      <c r="AL662" s="516" t="str">
        <f t="shared" si="169"/>
        <v>-</v>
      </c>
      <c r="AM662" s="432" t="str">
        <f>_xlfn.IFNA(VLOOKUP(O662,Dropdown!$B:$G,6,0),"-")</f>
        <v>PEZA</v>
      </c>
      <c r="AN662" s="433">
        <f>_xlfn.IFNA(VLOOKUP(O662,Dropdown!$B:$H,7,0),"-")</f>
        <v>0.12</v>
      </c>
      <c r="AO662" s="434" t="str">
        <f t="shared" si="170"/>
        <v>PHP</v>
      </c>
      <c r="AP662" s="435">
        <f t="shared" si="171"/>
        <v>18000</v>
      </c>
      <c r="AQ662" s="436">
        <f t="shared" si="172"/>
        <v>20160.000000000004</v>
      </c>
      <c r="AR662" s="247"/>
      <c r="AS662" s="465" t="s">
        <v>15</v>
      </c>
      <c r="AT662" s="247"/>
      <c r="AU662" s="454" t="str">
        <f t="shared" si="164"/>
        <v>-</v>
      </c>
    </row>
    <row r="663" spans="1:47" s="30" customFormat="1">
      <c r="A663" s="556">
        <v>660</v>
      </c>
      <c r="B663" s="557" t="s">
        <v>1366</v>
      </c>
      <c r="C663" s="558" t="str">
        <f t="shared" si="160"/>
        <v>2018</v>
      </c>
      <c r="D663" s="558" t="str">
        <f t="shared" si="173"/>
        <v>Mar</v>
      </c>
      <c r="E663" s="586">
        <v>43175</v>
      </c>
      <c r="F663" s="557">
        <v>107262</v>
      </c>
      <c r="G663" s="557">
        <v>40601</v>
      </c>
      <c r="H663" s="557">
        <v>79977</v>
      </c>
      <c r="I663" s="557" t="s">
        <v>1393</v>
      </c>
      <c r="J663" s="557">
        <v>43643</v>
      </c>
      <c r="K663" s="578" t="str">
        <f t="shared" si="165"/>
        <v>HS01-KA3-712 REPAIR SHAVING DIE | HS01-KA3-712 REPAIR SHAVING DIE</v>
      </c>
      <c r="L663" s="578" t="s">
        <v>1439</v>
      </c>
      <c r="M663" s="578" t="s">
        <v>1439</v>
      </c>
      <c r="N663" s="579" t="s">
        <v>15</v>
      </c>
      <c r="O663" s="578" t="s">
        <v>32</v>
      </c>
      <c r="P663" s="557" t="s">
        <v>15</v>
      </c>
      <c r="Q663" s="557" t="s">
        <v>15</v>
      </c>
      <c r="R663" s="581">
        <f>IFERROR(VLOOKUP(CONCATENATE(D663,"'",C663),'Monthly Forex'!A:D,4,0),"-")</f>
        <v>52.1</v>
      </c>
      <c r="S663" s="587">
        <v>88967.5</v>
      </c>
      <c r="T663" s="582">
        <f t="shared" si="174"/>
        <v>1707.6295585412668</v>
      </c>
      <c r="U663" s="583" t="s">
        <v>47</v>
      </c>
      <c r="V663" s="589" t="s">
        <v>49</v>
      </c>
      <c r="W663" s="592" t="s">
        <v>15</v>
      </c>
      <c r="X663" s="569" t="s">
        <v>2769</v>
      </c>
      <c r="Y663" s="570" t="s">
        <v>15</v>
      </c>
      <c r="Z663" s="571" t="s">
        <v>15</v>
      </c>
      <c r="AA663" s="557" t="s">
        <v>1856</v>
      </c>
      <c r="AB663" s="139">
        <f t="shared" si="159"/>
        <v>43205</v>
      </c>
      <c r="AC663" s="134">
        <f t="shared" si="161"/>
        <v>43191</v>
      </c>
      <c r="AD663" s="135" t="str">
        <f t="shared" si="162"/>
        <v>-</v>
      </c>
      <c r="AE663" s="136" t="str">
        <f t="shared" si="163"/>
        <v>-</v>
      </c>
      <c r="AF663" s="137" t="s">
        <v>4551</v>
      </c>
      <c r="AG663" s="140" t="str">
        <f t="shared" si="166"/>
        <v>1</v>
      </c>
      <c r="AH663" s="141" t="str">
        <f t="shared" si="167"/>
        <v>-</v>
      </c>
      <c r="AI663" s="211" t="s">
        <v>15</v>
      </c>
      <c r="AJ663" s="443" t="s">
        <v>4592</v>
      </c>
      <c r="AK663" s="478" t="str">
        <f t="shared" si="168"/>
        <v>-</v>
      </c>
      <c r="AL663" s="516" t="str">
        <f t="shared" si="169"/>
        <v>-</v>
      </c>
      <c r="AM663" s="432" t="str">
        <f>_xlfn.IFNA(VLOOKUP(O663,Dropdown!$B:$G,6,0),"-")</f>
        <v>PEZA</v>
      </c>
      <c r="AN663" s="433">
        <f>_xlfn.IFNA(VLOOKUP(O663,Dropdown!$B:$H,7,0),"-")</f>
        <v>0.12</v>
      </c>
      <c r="AO663" s="434" t="str">
        <f t="shared" si="170"/>
        <v>PHP</v>
      </c>
      <c r="AP663" s="435">
        <f t="shared" si="171"/>
        <v>88967.5</v>
      </c>
      <c r="AQ663" s="436">
        <f t="shared" si="172"/>
        <v>99643.6</v>
      </c>
      <c r="AR663" s="247"/>
      <c r="AS663" s="465" t="s">
        <v>15</v>
      </c>
      <c r="AT663" s="247"/>
      <c r="AU663" s="454" t="str">
        <f t="shared" si="164"/>
        <v>-</v>
      </c>
    </row>
    <row r="664" spans="1:47" s="30" customFormat="1">
      <c r="A664" s="556">
        <v>661</v>
      </c>
      <c r="B664" s="557" t="s">
        <v>1363</v>
      </c>
      <c r="C664" s="558" t="str">
        <f t="shared" si="160"/>
        <v>2018</v>
      </c>
      <c r="D664" s="558" t="str">
        <f t="shared" si="173"/>
        <v>Mar</v>
      </c>
      <c r="E664" s="586">
        <v>43175</v>
      </c>
      <c r="F664" s="557">
        <v>107261</v>
      </c>
      <c r="G664" s="557">
        <v>38750</v>
      </c>
      <c r="H664" s="557">
        <v>79976</v>
      </c>
      <c r="I664" s="557" t="s">
        <v>1273</v>
      </c>
      <c r="J664" s="557">
        <v>15268</v>
      </c>
      <c r="K664" s="578" t="str">
        <f t="shared" si="165"/>
        <v>18181-R1AA-A000 COVER CONVERTER I #2203 RESTRIKE DIE | 18181-R1AA-A000 COVER CONVERTER I #2203 RESTRIKE DIE</v>
      </c>
      <c r="L664" s="578" t="s">
        <v>1436</v>
      </c>
      <c r="M664" s="578" t="s">
        <v>1436</v>
      </c>
      <c r="N664" s="579" t="s">
        <v>15</v>
      </c>
      <c r="O664" s="578" t="s">
        <v>31</v>
      </c>
      <c r="P664" s="557" t="s">
        <v>15</v>
      </c>
      <c r="Q664" s="557" t="s">
        <v>15</v>
      </c>
      <c r="R664" s="581">
        <f>IFERROR(VLOOKUP(CONCATENATE(D664,"'",C664),'Monthly Forex'!A:D,4,0),"-")</f>
        <v>52.1</v>
      </c>
      <c r="S664" s="587">
        <v>302250</v>
      </c>
      <c r="T664" s="582">
        <f t="shared" si="174"/>
        <v>5801.343570057581</v>
      </c>
      <c r="U664" s="583" t="s">
        <v>47</v>
      </c>
      <c r="V664" s="589" t="s">
        <v>49</v>
      </c>
      <c r="W664" s="592" t="s">
        <v>15</v>
      </c>
      <c r="X664" s="569" t="s">
        <v>15</v>
      </c>
      <c r="Y664" s="570" t="s">
        <v>15</v>
      </c>
      <c r="Z664" s="571" t="s">
        <v>15</v>
      </c>
      <c r="AA664" s="557" t="s">
        <v>1856</v>
      </c>
      <c r="AB664" s="139">
        <f t="shared" si="159"/>
        <v>43205</v>
      </c>
      <c r="AC664" s="134">
        <f t="shared" si="161"/>
        <v>43191</v>
      </c>
      <c r="AD664" s="135" t="str">
        <f t="shared" si="162"/>
        <v>-</v>
      </c>
      <c r="AE664" s="136" t="str">
        <f t="shared" si="163"/>
        <v>-</v>
      </c>
      <c r="AF664" s="137" t="s">
        <v>4551</v>
      </c>
      <c r="AG664" s="140" t="str">
        <f t="shared" si="166"/>
        <v>1</v>
      </c>
      <c r="AH664" s="141" t="str">
        <f t="shared" si="167"/>
        <v>-</v>
      </c>
      <c r="AI664" s="211" t="s">
        <v>15</v>
      </c>
      <c r="AJ664" s="443" t="s">
        <v>4592</v>
      </c>
      <c r="AK664" s="478" t="str">
        <f t="shared" si="168"/>
        <v>-</v>
      </c>
      <c r="AL664" s="516" t="str">
        <f t="shared" si="169"/>
        <v>-</v>
      </c>
      <c r="AM664" s="432" t="str">
        <f>_xlfn.IFNA(VLOOKUP(O664,Dropdown!$B:$G,6,0),"-")</f>
        <v>PEZA</v>
      </c>
      <c r="AN664" s="433">
        <f>_xlfn.IFNA(VLOOKUP(O664,Dropdown!$B:$H,7,0),"-")</f>
        <v>0.12</v>
      </c>
      <c r="AO664" s="434" t="str">
        <f t="shared" si="170"/>
        <v>PHP</v>
      </c>
      <c r="AP664" s="435">
        <f t="shared" si="171"/>
        <v>302250</v>
      </c>
      <c r="AQ664" s="436">
        <f t="shared" si="172"/>
        <v>338520.00000000006</v>
      </c>
      <c r="AR664" s="247"/>
      <c r="AS664" s="465" t="s">
        <v>15</v>
      </c>
      <c r="AT664" s="247"/>
      <c r="AU664" s="454" t="str">
        <f t="shared" si="164"/>
        <v>-</v>
      </c>
    </row>
    <row r="665" spans="1:47" s="30" customFormat="1">
      <c r="A665" s="556">
        <v>662</v>
      </c>
      <c r="B665" s="557" t="s">
        <v>1364</v>
      </c>
      <c r="C665" s="558" t="str">
        <f t="shared" si="160"/>
        <v>2018</v>
      </c>
      <c r="D665" s="558" t="str">
        <f t="shared" si="173"/>
        <v>Mar</v>
      </c>
      <c r="E665" s="586">
        <v>43175</v>
      </c>
      <c r="F665" s="557">
        <v>107261</v>
      </c>
      <c r="G665" s="557">
        <v>38750</v>
      </c>
      <c r="H665" s="557">
        <v>79976</v>
      </c>
      <c r="I665" s="557" t="s">
        <v>1392</v>
      </c>
      <c r="J665" s="557">
        <v>15579</v>
      </c>
      <c r="K665" s="578" t="str">
        <f t="shared" si="165"/>
        <v>18120-R1AA-L000 COVER COMP. CHAMBER I #6663 BUTTON DIES MHD16-25-P8.76 | 18120-R1AA-L000 COVER COMP. CHAMBER I #6663 BUTTON DIES MHD16-25-P8.76</v>
      </c>
      <c r="L665" s="578" t="s">
        <v>1437</v>
      </c>
      <c r="M665" s="578" t="s">
        <v>1437</v>
      </c>
      <c r="N665" s="579" t="s">
        <v>15</v>
      </c>
      <c r="O665" s="578" t="s">
        <v>31</v>
      </c>
      <c r="P665" s="557" t="s">
        <v>15</v>
      </c>
      <c r="Q665" s="557" t="s">
        <v>15</v>
      </c>
      <c r="R665" s="581">
        <f>IFERROR(VLOOKUP(CONCATENATE(D665,"'",C665),'Monthly Forex'!A:D,4,0),"-")</f>
        <v>52.1</v>
      </c>
      <c r="S665" s="587">
        <v>7450</v>
      </c>
      <c r="T665" s="582">
        <f t="shared" si="174"/>
        <v>142.99424184261036</v>
      </c>
      <c r="U665" s="583" t="s">
        <v>47</v>
      </c>
      <c r="V665" s="589" t="s">
        <v>49</v>
      </c>
      <c r="W665" s="592" t="s">
        <v>15</v>
      </c>
      <c r="X665" s="569" t="s">
        <v>15</v>
      </c>
      <c r="Y665" s="570" t="s">
        <v>15</v>
      </c>
      <c r="Z665" s="571" t="s">
        <v>15</v>
      </c>
      <c r="AA665" s="557" t="s">
        <v>1856</v>
      </c>
      <c r="AB665" s="139">
        <f t="shared" si="159"/>
        <v>43205</v>
      </c>
      <c r="AC665" s="134">
        <f t="shared" si="161"/>
        <v>43191</v>
      </c>
      <c r="AD665" s="135" t="str">
        <f t="shared" si="162"/>
        <v>-</v>
      </c>
      <c r="AE665" s="136" t="str">
        <f t="shared" si="163"/>
        <v>-</v>
      </c>
      <c r="AF665" s="137" t="s">
        <v>4551</v>
      </c>
      <c r="AG665" s="140" t="str">
        <f t="shared" si="166"/>
        <v>-</v>
      </c>
      <c r="AH665" s="141" t="str">
        <f t="shared" si="167"/>
        <v>-</v>
      </c>
      <c r="AI665" s="211" t="s">
        <v>15</v>
      </c>
      <c r="AJ665" s="443" t="s">
        <v>4592</v>
      </c>
      <c r="AK665" s="478" t="str">
        <f t="shared" si="168"/>
        <v>-</v>
      </c>
      <c r="AL665" s="516" t="str">
        <f t="shared" si="169"/>
        <v>-</v>
      </c>
      <c r="AM665" s="432" t="str">
        <f>_xlfn.IFNA(VLOOKUP(O665,Dropdown!$B:$G,6,0),"-")</f>
        <v>PEZA</v>
      </c>
      <c r="AN665" s="433">
        <f>_xlfn.IFNA(VLOOKUP(O665,Dropdown!$B:$H,7,0),"-")</f>
        <v>0.12</v>
      </c>
      <c r="AO665" s="434" t="str">
        <f t="shared" si="170"/>
        <v>PHP</v>
      </c>
      <c r="AP665" s="435">
        <f t="shared" si="171"/>
        <v>7450</v>
      </c>
      <c r="AQ665" s="436">
        <f t="shared" si="172"/>
        <v>8344</v>
      </c>
      <c r="AR665" s="247"/>
      <c r="AS665" s="465" t="s">
        <v>15</v>
      </c>
      <c r="AT665" s="247"/>
      <c r="AU665" s="454" t="str">
        <f t="shared" si="164"/>
        <v>-</v>
      </c>
    </row>
    <row r="666" spans="1:47" s="30" customFormat="1">
      <c r="A666" s="556">
        <v>663</v>
      </c>
      <c r="B666" s="557" t="s">
        <v>1365</v>
      </c>
      <c r="C666" s="558" t="str">
        <f t="shared" si="160"/>
        <v>2018</v>
      </c>
      <c r="D666" s="558" t="str">
        <f t="shared" si="173"/>
        <v>Mar</v>
      </c>
      <c r="E666" s="586">
        <v>43175</v>
      </c>
      <c r="F666" s="557">
        <v>107261</v>
      </c>
      <c r="G666" s="557">
        <v>38750</v>
      </c>
      <c r="H666" s="557">
        <v>79976</v>
      </c>
      <c r="I666" s="557" t="s">
        <v>1392</v>
      </c>
      <c r="J666" s="557">
        <v>15579</v>
      </c>
      <c r="K666" s="578" t="str">
        <f t="shared" si="165"/>
        <v>18120-R1AA-L000 COVER COMP. CHAMBER I #6654 PUNCH SPAS10-70P8.70 | 18120-R1AA-L000 COVER COMP. CHAMBER I #6654 PUNCH SPAS10-70P8.70</v>
      </c>
      <c r="L666" s="578" t="s">
        <v>1438</v>
      </c>
      <c r="M666" s="578" t="s">
        <v>1438</v>
      </c>
      <c r="N666" s="579" t="s">
        <v>15</v>
      </c>
      <c r="O666" s="578" t="s">
        <v>31</v>
      </c>
      <c r="P666" s="557" t="s">
        <v>15</v>
      </c>
      <c r="Q666" s="557" t="s">
        <v>15</v>
      </c>
      <c r="R666" s="581">
        <f>IFERROR(VLOOKUP(CONCATENATE(D666,"'",C666),'Monthly Forex'!A:D,4,0),"-")</f>
        <v>52.1</v>
      </c>
      <c r="S666" s="587">
        <v>4650</v>
      </c>
      <c r="T666" s="582">
        <f t="shared" si="174"/>
        <v>89.251439539347402</v>
      </c>
      <c r="U666" s="583" t="s">
        <v>47</v>
      </c>
      <c r="V666" s="589" t="s">
        <v>49</v>
      </c>
      <c r="W666" s="592" t="s">
        <v>15</v>
      </c>
      <c r="X666" s="569" t="s">
        <v>15</v>
      </c>
      <c r="Y666" s="570" t="s">
        <v>15</v>
      </c>
      <c r="Z666" s="571" t="s">
        <v>15</v>
      </c>
      <c r="AA666" s="557" t="s">
        <v>1856</v>
      </c>
      <c r="AB666" s="139">
        <f t="shared" si="159"/>
        <v>43205</v>
      </c>
      <c r="AC666" s="134">
        <f t="shared" si="161"/>
        <v>43191</v>
      </c>
      <c r="AD666" s="135" t="str">
        <f t="shared" si="162"/>
        <v>-</v>
      </c>
      <c r="AE666" s="136" t="str">
        <f t="shared" si="163"/>
        <v>-</v>
      </c>
      <c r="AF666" s="137" t="s">
        <v>4551</v>
      </c>
      <c r="AG666" s="140" t="str">
        <f t="shared" si="166"/>
        <v>-</v>
      </c>
      <c r="AH666" s="141" t="str">
        <f t="shared" si="167"/>
        <v>-</v>
      </c>
      <c r="AI666" s="211" t="s">
        <v>15</v>
      </c>
      <c r="AJ666" s="443" t="s">
        <v>4592</v>
      </c>
      <c r="AK666" s="478" t="str">
        <f t="shared" si="168"/>
        <v>-</v>
      </c>
      <c r="AL666" s="516" t="str">
        <f t="shared" si="169"/>
        <v>-</v>
      </c>
      <c r="AM666" s="432" t="str">
        <f>_xlfn.IFNA(VLOOKUP(O666,Dropdown!$B:$G,6,0),"-")</f>
        <v>PEZA</v>
      </c>
      <c r="AN666" s="433">
        <f>_xlfn.IFNA(VLOOKUP(O666,Dropdown!$B:$H,7,0),"-")</f>
        <v>0.12</v>
      </c>
      <c r="AO666" s="434" t="str">
        <f t="shared" si="170"/>
        <v>PHP</v>
      </c>
      <c r="AP666" s="435">
        <f t="shared" si="171"/>
        <v>4650</v>
      </c>
      <c r="AQ666" s="436">
        <f t="shared" si="172"/>
        <v>5208.0000000000009</v>
      </c>
      <c r="AR666" s="247"/>
      <c r="AS666" s="465" t="s">
        <v>15</v>
      </c>
      <c r="AT666" s="247"/>
      <c r="AU666" s="454" t="str">
        <f t="shared" si="164"/>
        <v>-</v>
      </c>
    </row>
    <row r="667" spans="1:47" s="30" customFormat="1">
      <c r="A667" s="556">
        <v>664</v>
      </c>
      <c r="B667" s="557" t="s">
        <v>1367</v>
      </c>
      <c r="C667" s="558" t="str">
        <f t="shared" si="160"/>
        <v>2018</v>
      </c>
      <c r="D667" s="558" t="str">
        <f t="shared" si="173"/>
        <v>Mar</v>
      </c>
      <c r="E667" s="586">
        <v>43178</v>
      </c>
      <c r="F667" s="557">
        <v>107263</v>
      </c>
      <c r="G667" s="557">
        <v>40602</v>
      </c>
      <c r="H667" s="557">
        <v>80159</v>
      </c>
      <c r="I667" s="557" t="s">
        <v>1393</v>
      </c>
      <c r="J667" s="557">
        <v>43638</v>
      </c>
      <c r="K667" s="578" t="str">
        <f t="shared" si="165"/>
        <v>YS4X7 REPAIR SHAVING DIE | YS4X7 REPAIR SHAVING DIE</v>
      </c>
      <c r="L667" s="578" t="s">
        <v>1440</v>
      </c>
      <c r="M667" s="578" t="s">
        <v>1440</v>
      </c>
      <c r="N667" s="579" t="s">
        <v>15</v>
      </c>
      <c r="O667" s="578" t="s">
        <v>32</v>
      </c>
      <c r="P667" s="557" t="s">
        <v>15</v>
      </c>
      <c r="Q667" s="557" t="s">
        <v>15</v>
      </c>
      <c r="R667" s="581">
        <f>IFERROR(VLOOKUP(CONCATENATE(D667,"'",C667),'Monthly Forex'!A:D,4,0),"-")</f>
        <v>52.1</v>
      </c>
      <c r="S667" s="587">
        <v>95067.5</v>
      </c>
      <c r="T667" s="582">
        <f t="shared" si="174"/>
        <v>1824.7120921305182</v>
      </c>
      <c r="U667" s="583" t="s">
        <v>47</v>
      </c>
      <c r="V667" s="589" t="s">
        <v>49</v>
      </c>
      <c r="W667" s="592" t="s">
        <v>15</v>
      </c>
      <c r="X667" s="569" t="s">
        <v>2769</v>
      </c>
      <c r="Y667" s="570" t="s">
        <v>15</v>
      </c>
      <c r="Z667" s="571" t="s">
        <v>15</v>
      </c>
      <c r="AA667" s="557" t="s">
        <v>1856</v>
      </c>
      <c r="AB667" s="139">
        <f t="shared" si="159"/>
        <v>43208</v>
      </c>
      <c r="AC667" s="134">
        <f t="shared" si="161"/>
        <v>43191</v>
      </c>
      <c r="AD667" s="135" t="str">
        <f t="shared" si="162"/>
        <v>-</v>
      </c>
      <c r="AE667" s="136" t="str">
        <f t="shared" si="163"/>
        <v>-</v>
      </c>
      <c r="AF667" s="137" t="s">
        <v>4551</v>
      </c>
      <c r="AG667" s="140" t="str">
        <f t="shared" si="166"/>
        <v>1</v>
      </c>
      <c r="AH667" s="141" t="str">
        <f t="shared" si="167"/>
        <v>-</v>
      </c>
      <c r="AI667" s="211" t="s">
        <v>15</v>
      </c>
      <c r="AJ667" s="443" t="s">
        <v>4592</v>
      </c>
      <c r="AK667" s="478" t="str">
        <f t="shared" si="168"/>
        <v>-</v>
      </c>
      <c r="AL667" s="516" t="str">
        <f t="shared" si="169"/>
        <v>-</v>
      </c>
      <c r="AM667" s="432" t="str">
        <f>_xlfn.IFNA(VLOOKUP(O667,Dropdown!$B:$G,6,0),"-")</f>
        <v>PEZA</v>
      </c>
      <c r="AN667" s="433">
        <f>_xlfn.IFNA(VLOOKUP(O667,Dropdown!$B:$H,7,0),"-")</f>
        <v>0.12</v>
      </c>
      <c r="AO667" s="434" t="str">
        <f t="shared" si="170"/>
        <v>PHP</v>
      </c>
      <c r="AP667" s="435">
        <f t="shared" si="171"/>
        <v>95067.5</v>
      </c>
      <c r="AQ667" s="436">
        <f t="shared" si="172"/>
        <v>106475.6</v>
      </c>
      <c r="AR667" s="247"/>
      <c r="AS667" s="465" t="s">
        <v>15</v>
      </c>
      <c r="AT667" s="247"/>
      <c r="AU667" s="454" t="str">
        <f t="shared" si="164"/>
        <v>-</v>
      </c>
    </row>
    <row r="668" spans="1:47" s="30" customFormat="1">
      <c r="A668" s="556">
        <v>665</v>
      </c>
      <c r="B668" s="557" t="s">
        <v>1368</v>
      </c>
      <c r="C668" s="558" t="str">
        <f t="shared" si="160"/>
        <v>2018</v>
      </c>
      <c r="D668" s="558" t="str">
        <f t="shared" si="173"/>
        <v>Mar</v>
      </c>
      <c r="E668" s="586">
        <v>43178</v>
      </c>
      <c r="F668" s="557">
        <v>107263</v>
      </c>
      <c r="G668" s="557">
        <v>40602</v>
      </c>
      <c r="H668" s="557">
        <v>80159</v>
      </c>
      <c r="I668" s="557" t="s">
        <v>1393</v>
      </c>
      <c r="J668" s="557">
        <v>43640</v>
      </c>
      <c r="K668" s="578" t="str">
        <f t="shared" si="165"/>
        <v>SS41-25G00 REPAIR SHAVING DIE | SS41-25G00 REPAIR SHAVING DIE</v>
      </c>
      <c r="L668" s="578" t="s">
        <v>1441</v>
      </c>
      <c r="M668" s="578" t="s">
        <v>1441</v>
      </c>
      <c r="N668" s="579" t="s">
        <v>15</v>
      </c>
      <c r="O668" s="578" t="s">
        <v>32</v>
      </c>
      <c r="P668" s="557" t="s">
        <v>15</v>
      </c>
      <c r="Q668" s="557" t="s">
        <v>15</v>
      </c>
      <c r="R668" s="581">
        <f>IFERROR(VLOOKUP(CONCATENATE(D668,"'",C668),'Monthly Forex'!A:D,4,0),"-")</f>
        <v>52.1</v>
      </c>
      <c r="S668" s="587">
        <v>88467.5</v>
      </c>
      <c r="T668" s="582">
        <f t="shared" si="174"/>
        <v>1698.0326295585412</v>
      </c>
      <c r="U668" s="583" t="s">
        <v>47</v>
      </c>
      <c r="V668" s="589" t="s">
        <v>49</v>
      </c>
      <c r="W668" s="592" t="s">
        <v>15</v>
      </c>
      <c r="X668" s="569" t="s">
        <v>2769</v>
      </c>
      <c r="Y668" s="570" t="s">
        <v>15</v>
      </c>
      <c r="Z668" s="571" t="s">
        <v>15</v>
      </c>
      <c r="AA668" s="557" t="s">
        <v>1856</v>
      </c>
      <c r="AB668" s="139">
        <f t="shared" si="159"/>
        <v>43208</v>
      </c>
      <c r="AC668" s="134">
        <f t="shared" si="161"/>
        <v>43191</v>
      </c>
      <c r="AD668" s="135" t="str">
        <f t="shared" si="162"/>
        <v>-</v>
      </c>
      <c r="AE668" s="136" t="str">
        <f t="shared" si="163"/>
        <v>-</v>
      </c>
      <c r="AF668" s="137" t="s">
        <v>4551</v>
      </c>
      <c r="AG668" s="140" t="str">
        <f t="shared" si="166"/>
        <v>-</v>
      </c>
      <c r="AH668" s="141" t="str">
        <f t="shared" si="167"/>
        <v>-</v>
      </c>
      <c r="AI668" s="211" t="s">
        <v>15</v>
      </c>
      <c r="AJ668" s="443" t="s">
        <v>4592</v>
      </c>
      <c r="AK668" s="478" t="str">
        <f t="shared" si="168"/>
        <v>-</v>
      </c>
      <c r="AL668" s="516" t="str">
        <f t="shared" si="169"/>
        <v>-</v>
      </c>
      <c r="AM668" s="432" t="str">
        <f>_xlfn.IFNA(VLOOKUP(O668,Dropdown!$B:$G,6,0),"-")</f>
        <v>PEZA</v>
      </c>
      <c r="AN668" s="433">
        <f>_xlfn.IFNA(VLOOKUP(O668,Dropdown!$B:$H,7,0),"-")</f>
        <v>0.12</v>
      </c>
      <c r="AO668" s="434" t="str">
        <f t="shared" si="170"/>
        <v>PHP</v>
      </c>
      <c r="AP668" s="435">
        <f t="shared" si="171"/>
        <v>88467.5</v>
      </c>
      <c r="AQ668" s="436">
        <f t="shared" si="172"/>
        <v>99083.6</v>
      </c>
      <c r="AR668" s="247"/>
      <c r="AS668" s="465" t="s">
        <v>15</v>
      </c>
      <c r="AT668" s="247"/>
      <c r="AU668" s="454" t="str">
        <f t="shared" si="164"/>
        <v>-</v>
      </c>
    </row>
    <row r="669" spans="1:47" s="30" customFormat="1">
      <c r="A669" s="556">
        <v>666</v>
      </c>
      <c r="B669" s="557" t="s">
        <v>1369</v>
      </c>
      <c r="C669" s="558" t="str">
        <f t="shared" si="160"/>
        <v>2018</v>
      </c>
      <c r="D669" s="558" t="str">
        <f t="shared" si="173"/>
        <v>Mar</v>
      </c>
      <c r="E669" s="586">
        <v>43178</v>
      </c>
      <c r="F669" s="557">
        <v>107264</v>
      </c>
      <c r="G669" s="557">
        <v>40605</v>
      </c>
      <c r="H669" s="557">
        <v>80160</v>
      </c>
      <c r="I669" s="557" t="s">
        <v>1278</v>
      </c>
      <c r="J669" s="557">
        <v>15271</v>
      </c>
      <c r="K669" s="578" t="str">
        <f t="shared" si="165"/>
        <v>18181-R1AA-A000 COVER, CONVERTER #6607 STRIPPER PLATE (S50C) | 18181-R1AA-A000 COVER, CONVERTER #6607 STRIPPER PLATE (S50C)</v>
      </c>
      <c r="L669" s="578" t="s">
        <v>1442</v>
      </c>
      <c r="M669" s="578" t="s">
        <v>1442</v>
      </c>
      <c r="N669" s="579" t="s">
        <v>15</v>
      </c>
      <c r="O669" s="578" t="s">
        <v>31</v>
      </c>
      <c r="P669" s="557" t="s">
        <v>15</v>
      </c>
      <c r="Q669" s="557" t="s">
        <v>15</v>
      </c>
      <c r="R669" s="581">
        <f>IFERROR(VLOOKUP(CONCATENATE(D669,"'",C669),'Monthly Forex'!A:D,4,0),"-")</f>
        <v>52.1</v>
      </c>
      <c r="S669" s="587">
        <v>152750</v>
      </c>
      <c r="T669" s="582">
        <f t="shared" si="174"/>
        <v>2931.8618042226485</v>
      </c>
      <c r="U669" s="583" t="s">
        <v>47</v>
      </c>
      <c r="V669" s="589" t="s">
        <v>49</v>
      </c>
      <c r="W669" s="592" t="s">
        <v>15</v>
      </c>
      <c r="X669" s="569" t="s">
        <v>15</v>
      </c>
      <c r="Y669" s="570" t="s">
        <v>15</v>
      </c>
      <c r="Z669" s="571" t="s">
        <v>15</v>
      </c>
      <c r="AA669" s="557" t="s">
        <v>1856</v>
      </c>
      <c r="AB669" s="139">
        <f t="shared" si="159"/>
        <v>43208</v>
      </c>
      <c r="AC669" s="134">
        <f t="shared" si="161"/>
        <v>43191</v>
      </c>
      <c r="AD669" s="135" t="str">
        <f t="shared" si="162"/>
        <v>-</v>
      </c>
      <c r="AE669" s="136" t="str">
        <f t="shared" si="163"/>
        <v>-</v>
      </c>
      <c r="AF669" s="137" t="s">
        <v>4551</v>
      </c>
      <c r="AG669" s="140" t="str">
        <f t="shared" si="166"/>
        <v>1</v>
      </c>
      <c r="AH669" s="141" t="str">
        <f t="shared" si="167"/>
        <v>-</v>
      </c>
      <c r="AI669" s="211" t="s">
        <v>15</v>
      </c>
      <c r="AJ669" s="443" t="s">
        <v>4592</v>
      </c>
      <c r="AK669" s="478" t="str">
        <f t="shared" si="168"/>
        <v>-</v>
      </c>
      <c r="AL669" s="516" t="str">
        <f t="shared" si="169"/>
        <v>-</v>
      </c>
      <c r="AM669" s="432" t="str">
        <f>_xlfn.IFNA(VLOOKUP(O669,Dropdown!$B:$G,6,0),"-")</f>
        <v>PEZA</v>
      </c>
      <c r="AN669" s="433">
        <f>_xlfn.IFNA(VLOOKUP(O669,Dropdown!$B:$H,7,0),"-")</f>
        <v>0.12</v>
      </c>
      <c r="AO669" s="434" t="str">
        <f t="shared" si="170"/>
        <v>PHP</v>
      </c>
      <c r="AP669" s="435">
        <f t="shared" si="171"/>
        <v>152750</v>
      </c>
      <c r="AQ669" s="436">
        <f t="shared" si="172"/>
        <v>171080.00000000003</v>
      </c>
      <c r="AR669" s="247"/>
      <c r="AS669" s="465" t="s">
        <v>15</v>
      </c>
      <c r="AT669" s="247"/>
      <c r="AU669" s="454" t="str">
        <f t="shared" si="164"/>
        <v>-</v>
      </c>
    </row>
    <row r="670" spans="1:47" s="30" customFormat="1">
      <c r="A670" s="556">
        <v>667</v>
      </c>
      <c r="B670" s="557" t="s">
        <v>1370</v>
      </c>
      <c r="C670" s="558" t="str">
        <f t="shared" si="160"/>
        <v>2018</v>
      </c>
      <c r="D670" s="558" t="str">
        <f t="shared" si="173"/>
        <v>Mar</v>
      </c>
      <c r="E670" s="586">
        <v>43178</v>
      </c>
      <c r="F670" s="557">
        <v>107266</v>
      </c>
      <c r="G670" s="557">
        <v>40606</v>
      </c>
      <c r="H670" s="557">
        <v>80162</v>
      </c>
      <c r="I670" s="557" t="s">
        <v>968</v>
      </c>
      <c r="J670" s="557">
        <v>15300</v>
      </c>
      <c r="K670" s="578" t="str">
        <f t="shared" si="165"/>
        <v>18310/320-TLAA-A020-M1-4200 (#6 TRIM / PIERCE DIE) I  #6707 BUTTON DIE | 18310/320-TLAA-A020-M1-4200 (#6 TRIM / PIERCE DIE) I  #6707 BUTTON DIE</v>
      </c>
      <c r="L670" s="578" t="s">
        <v>1443</v>
      </c>
      <c r="M670" s="578" t="s">
        <v>1443</v>
      </c>
      <c r="N670" s="579" t="s">
        <v>15</v>
      </c>
      <c r="O670" s="578" t="s">
        <v>31</v>
      </c>
      <c r="P670" s="557" t="s">
        <v>15</v>
      </c>
      <c r="Q670" s="557" t="s">
        <v>15</v>
      </c>
      <c r="R670" s="581">
        <f>IFERROR(VLOOKUP(CONCATENATE(D670,"'",C670),'Monthly Forex'!A:D,4,0),"-")</f>
        <v>52.1</v>
      </c>
      <c r="S670" s="587">
        <v>13200</v>
      </c>
      <c r="T670" s="582">
        <f t="shared" si="174"/>
        <v>253.35892514395394</v>
      </c>
      <c r="U670" s="583" t="s">
        <v>47</v>
      </c>
      <c r="V670" s="589" t="s">
        <v>49</v>
      </c>
      <c r="W670" s="592" t="s">
        <v>15</v>
      </c>
      <c r="X670" s="569" t="s">
        <v>15</v>
      </c>
      <c r="Y670" s="570" t="s">
        <v>15</v>
      </c>
      <c r="Z670" s="571" t="s">
        <v>15</v>
      </c>
      <c r="AA670" s="557" t="s">
        <v>1856</v>
      </c>
      <c r="AB670" s="139">
        <f t="shared" si="159"/>
        <v>43208</v>
      </c>
      <c r="AC670" s="134">
        <f t="shared" si="161"/>
        <v>43191</v>
      </c>
      <c r="AD670" s="135" t="str">
        <f t="shared" si="162"/>
        <v>-</v>
      </c>
      <c r="AE670" s="136" t="str">
        <f t="shared" si="163"/>
        <v>-</v>
      </c>
      <c r="AF670" s="137" t="s">
        <v>4551</v>
      </c>
      <c r="AG670" s="140" t="str">
        <f t="shared" si="166"/>
        <v>1</v>
      </c>
      <c r="AH670" s="141" t="str">
        <f t="shared" si="167"/>
        <v>-</v>
      </c>
      <c r="AI670" s="211" t="s">
        <v>15</v>
      </c>
      <c r="AJ670" s="443" t="s">
        <v>4592</v>
      </c>
      <c r="AK670" s="478" t="str">
        <f t="shared" si="168"/>
        <v>-</v>
      </c>
      <c r="AL670" s="516" t="str">
        <f t="shared" si="169"/>
        <v>-</v>
      </c>
      <c r="AM670" s="432" t="str">
        <f>_xlfn.IFNA(VLOOKUP(O670,Dropdown!$B:$G,6,0),"-")</f>
        <v>PEZA</v>
      </c>
      <c r="AN670" s="433">
        <f>_xlfn.IFNA(VLOOKUP(O670,Dropdown!$B:$H,7,0),"-")</f>
        <v>0.12</v>
      </c>
      <c r="AO670" s="434" t="str">
        <f t="shared" si="170"/>
        <v>PHP</v>
      </c>
      <c r="AP670" s="435">
        <f t="shared" si="171"/>
        <v>13200</v>
      </c>
      <c r="AQ670" s="436">
        <f t="shared" si="172"/>
        <v>14784.000000000002</v>
      </c>
      <c r="AR670" s="247"/>
      <c r="AS670" s="465" t="s">
        <v>15</v>
      </c>
      <c r="AT670" s="247"/>
      <c r="AU670" s="454" t="str">
        <f t="shared" si="164"/>
        <v>-</v>
      </c>
    </row>
    <row r="671" spans="1:47" s="30" customFormat="1">
      <c r="A671" s="556">
        <v>668</v>
      </c>
      <c r="B671" s="557" t="s">
        <v>1371</v>
      </c>
      <c r="C671" s="558" t="str">
        <f t="shared" si="160"/>
        <v>2018</v>
      </c>
      <c r="D671" s="558" t="str">
        <f t="shared" si="173"/>
        <v>Mar</v>
      </c>
      <c r="E671" s="586">
        <v>43178</v>
      </c>
      <c r="F671" s="557">
        <v>107266</v>
      </c>
      <c r="G671" s="557">
        <v>40606</v>
      </c>
      <c r="H671" s="557">
        <v>80162</v>
      </c>
      <c r="I671" s="557" t="s">
        <v>1099</v>
      </c>
      <c r="J671" s="557">
        <v>15300</v>
      </c>
      <c r="K671" s="578" t="str">
        <f t="shared" si="165"/>
        <v>18310/320-TLAA-A020-M1-4200 RING #10053 PIERCE PUNCH (SKD11) | 18310/320-TLAA-A020-M1-4200 RING #10053 PIERCE PUNCH (SKD11)</v>
      </c>
      <c r="L671" s="578" t="s">
        <v>1444</v>
      </c>
      <c r="M671" s="578" t="s">
        <v>1444</v>
      </c>
      <c r="N671" s="579" t="s">
        <v>15</v>
      </c>
      <c r="O671" s="578" t="s">
        <v>31</v>
      </c>
      <c r="P671" s="557" t="s">
        <v>15</v>
      </c>
      <c r="Q671" s="557" t="s">
        <v>15</v>
      </c>
      <c r="R671" s="581">
        <f>IFERROR(VLOOKUP(CONCATENATE(D671,"'",C671),'Monthly Forex'!A:D,4,0),"-")</f>
        <v>52.1</v>
      </c>
      <c r="S671" s="587">
        <v>10000</v>
      </c>
      <c r="T671" s="582">
        <f t="shared" si="174"/>
        <v>191.93857965451056</v>
      </c>
      <c r="U671" s="583" t="s">
        <v>47</v>
      </c>
      <c r="V671" s="589" t="s">
        <v>49</v>
      </c>
      <c r="W671" s="592" t="s">
        <v>15</v>
      </c>
      <c r="X671" s="569" t="s">
        <v>15</v>
      </c>
      <c r="Y671" s="570" t="s">
        <v>15</v>
      </c>
      <c r="Z671" s="571" t="s">
        <v>15</v>
      </c>
      <c r="AA671" s="557" t="s">
        <v>1856</v>
      </c>
      <c r="AB671" s="139">
        <f t="shared" si="159"/>
        <v>43208</v>
      </c>
      <c r="AC671" s="134">
        <f t="shared" si="161"/>
        <v>43191</v>
      </c>
      <c r="AD671" s="135" t="str">
        <f t="shared" si="162"/>
        <v>-</v>
      </c>
      <c r="AE671" s="136" t="str">
        <f t="shared" si="163"/>
        <v>-</v>
      </c>
      <c r="AF671" s="137" t="s">
        <v>4551</v>
      </c>
      <c r="AG671" s="140" t="str">
        <f t="shared" si="166"/>
        <v>-</v>
      </c>
      <c r="AH671" s="141" t="str">
        <f t="shared" si="167"/>
        <v>-</v>
      </c>
      <c r="AI671" s="211" t="s">
        <v>15</v>
      </c>
      <c r="AJ671" s="443" t="s">
        <v>4592</v>
      </c>
      <c r="AK671" s="478" t="str">
        <f t="shared" si="168"/>
        <v>-</v>
      </c>
      <c r="AL671" s="516" t="str">
        <f t="shared" si="169"/>
        <v>-</v>
      </c>
      <c r="AM671" s="432" t="str">
        <f>_xlfn.IFNA(VLOOKUP(O671,Dropdown!$B:$G,6,0),"-")</f>
        <v>PEZA</v>
      </c>
      <c r="AN671" s="433">
        <f>_xlfn.IFNA(VLOOKUP(O671,Dropdown!$B:$H,7,0),"-")</f>
        <v>0.12</v>
      </c>
      <c r="AO671" s="434" t="str">
        <f t="shared" si="170"/>
        <v>PHP</v>
      </c>
      <c r="AP671" s="435">
        <f t="shared" si="171"/>
        <v>10000</v>
      </c>
      <c r="AQ671" s="436">
        <f t="shared" si="172"/>
        <v>11200.000000000002</v>
      </c>
      <c r="AR671" s="247"/>
      <c r="AS671" s="465" t="s">
        <v>15</v>
      </c>
      <c r="AT671" s="247"/>
      <c r="AU671" s="454" t="str">
        <f t="shared" si="164"/>
        <v>-</v>
      </c>
    </row>
    <row r="672" spans="1:47" s="30" customFormat="1">
      <c r="A672" s="556">
        <v>669</v>
      </c>
      <c r="B672" s="557" t="s">
        <v>1372</v>
      </c>
      <c r="C672" s="558" t="str">
        <f t="shared" si="160"/>
        <v>2018</v>
      </c>
      <c r="D672" s="558" t="str">
        <f t="shared" si="173"/>
        <v>Mar</v>
      </c>
      <c r="E672" s="586">
        <v>43178</v>
      </c>
      <c r="F672" s="557">
        <v>107266</v>
      </c>
      <c r="G672" s="557">
        <v>40606</v>
      </c>
      <c r="H672" s="557">
        <v>80162</v>
      </c>
      <c r="I672" s="557" t="s">
        <v>1394</v>
      </c>
      <c r="J672" s="557">
        <v>15300</v>
      </c>
      <c r="K672" s="578" t="str">
        <f t="shared" si="165"/>
        <v>18310-TLAA-A010-M1-4000 I #5809 CUT PUNCH (SKD11) | 18310-TLAA-A010-M1-4000 I #5809 CUT PUNCH (SKD11)</v>
      </c>
      <c r="L672" s="578" t="s">
        <v>1445</v>
      </c>
      <c r="M672" s="578" t="s">
        <v>1445</v>
      </c>
      <c r="N672" s="579" t="s">
        <v>15</v>
      </c>
      <c r="O672" s="578" t="s">
        <v>31</v>
      </c>
      <c r="P672" s="557" t="s">
        <v>15</v>
      </c>
      <c r="Q672" s="557" t="s">
        <v>15</v>
      </c>
      <c r="R672" s="581">
        <f>IFERROR(VLOOKUP(CONCATENATE(D672,"'",C672),'Monthly Forex'!A:D,4,0),"-")</f>
        <v>52.1</v>
      </c>
      <c r="S672" s="587">
        <v>22300</v>
      </c>
      <c r="T672" s="582">
        <f t="shared" si="174"/>
        <v>428.02303262955854</v>
      </c>
      <c r="U672" s="583" t="s">
        <v>47</v>
      </c>
      <c r="V672" s="589" t="s">
        <v>49</v>
      </c>
      <c r="W672" s="592" t="s">
        <v>15</v>
      </c>
      <c r="X672" s="569" t="s">
        <v>15</v>
      </c>
      <c r="Y672" s="570" t="s">
        <v>15</v>
      </c>
      <c r="Z672" s="571" t="s">
        <v>15</v>
      </c>
      <c r="AA672" s="557" t="s">
        <v>1856</v>
      </c>
      <c r="AB672" s="139">
        <f t="shared" si="159"/>
        <v>43208</v>
      </c>
      <c r="AC672" s="134">
        <f t="shared" si="161"/>
        <v>43191</v>
      </c>
      <c r="AD672" s="135" t="str">
        <f t="shared" si="162"/>
        <v>-</v>
      </c>
      <c r="AE672" s="136" t="str">
        <f t="shared" si="163"/>
        <v>-</v>
      </c>
      <c r="AF672" s="137" t="s">
        <v>4551</v>
      </c>
      <c r="AG672" s="140" t="str">
        <f t="shared" si="166"/>
        <v>-</v>
      </c>
      <c r="AH672" s="141" t="str">
        <f t="shared" si="167"/>
        <v>-</v>
      </c>
      <c r="AI672" s="211" t="s">
        <v>15</v>
      </c>
      <c r="AJ672" s="443" t="s">
        <v>4592</v>
      </c>
      <c r="AK672" s="478" t="str">
        <f t="shared" si="168"/>
        <v>-</v>
      </c>
      <c r="AL672" s="516" t="str">
        <f t="shared" si="169"/>
        <v>-</v>
      </c>
      <c r="AM672" s="432" t="str">
        <f>_xlfn.IFNA(VLOOKUP(O672,Dropdown!$B:$G,6,0),"-")</f>
        <v>PEZA</v>
      </c>
      <c r="AN672" s="433">
        <f>_xlfn.IFNA(VLOOKUP(O672,Dropdown!$B:$H,7,0),"-")</f>
        <v>0.12</v>
      </c>
      <c r="AO672" s="434" t="str">
        <f t="shared" si="170"/>
        <v>PHP</v>
      </c>
      <c r="AP672" s="435">
        <f t="shared" si="171"/>
        <v>22300</v>
      </c>
      <c r="AQ672" s="436">
        <f t="shared" si="172"/>
        <v>24976.000000000004</v>
      </c>
      <c r="AR672" s="247"/>
      <c r="AS672" s="465" t="s">
        <v>15</v>
      </c>
      <c r="AT672" s="247"/>
      <c r="AU672" s="454" t="str">
        <f t="shared" si="164"/>
        <v>-</v>
      </c>
    </row>
    <row r="673" spans="1:47" s="30" customFormat="1">
      <c r="A673" s="556">
        <v>670</v>
      </c>
      <c r="B673" s="557" t="s">
        <v>1373</v>
      </c>
      <c r="C673" s="558" t="str">
        <f t="shared" si="160"/>
        <v>2018</v>
      </c>
      <c r="D673" s="558" t="str">
        <f t="shared" si="173"/>
        <v>Mar</v>
      </c>
      <c r="E673" s="586">
        <v>43178</v>
      </c>
      <c r="F673" s="557">
        <v>107265</v>
      </c>
      <c r="G673" s="557">
        <v>40604</v>
      </c>
      <c r="H673" s="557">
        <v>80163</v>
      </c>
      <c r="I673" s="557" t="s">
        <v>1274</v>
      </c>
      <c r="J673" s="557">
        <v>15268</v>
      </c>
      <c r="K673" s="578" t="str">
        <f t="shared" si="165"/>
        <v>18181-R1AA-A000 COVER, CONVERTER I #3307 TRIM PUNCH / #3308 STRIPPER (SKD11) | 18181-R1AA-A000 COVER, CONVERTER I #3307 TRIM PUNCH / #3308 STRIPPER (SKD11)</v>
      </c>
      <c r="L673" s="578" t="s">
        <v>1446</v>
      </c>
      <c r="M673" s="578" t="s">
        <v>1446</v>
      </c>
      <c r="N673" s="579" t="s">
        <v>15</v>
      </c>
      <c r="O673" s="578" t="s">
        <v>31</v>
      </c>
      <c r="P673" s="557" t="s">
        <v>15</v>
      </c>
      <c r="Q673" s="557" t="s">
        <v>15</v>
      </c>
      <c r="R673" s="581">
        <f>IFERROR(VLOOKUP(CONCATENATE(D673,"'",C673),'Monthly Forex'!A:D,4,0),"-")</f>
        <v>52.1</v>
      </c>
      <c r="S673" s="587">
        <v>294250</v>
      </c>
      <c r="T673" s="582">
        <f t="shared" si="174"/>
        <v>5647.792706333973</v>
      </c>
      <c r="U673" s="583" t="s">
        <v>47</v>
      </c>
      <c r="V673" s="589" t="s">
        <v>49</v>
      </c>
      <c r="W673" s="592" t="s">
        <v>15</v>
      </c>
      <c r="X673" s="569" t="s">
        <v>15</v>
      </c>
      <c r="Y673" s="570" t="s">
        <v>15</v>
      </c>
      <c r="Z673" s="571" t="s">
        <v>15</v>
      </c>
      <c r="AA673" s="557" t="s">
        <v>1856</v>
      </c>
      <c r="AB673" s="139">
        <f t="shared" si="159"/>
        <v>43208</v>
      </c>
      <c r="AC673" s="134">
        <f t="shared" si="161"/>
        <v>43191</v>
      </c>
      <c r="AD673" s="135" t="str">
        <f t="shared" si="162"/>
        <v>-</v>
      </c>
      <c r="AE673" s="136" t="str">
        <f t="shared" si="163"/>
        <v>-</v>
      </c>
      <c r="AF673" s="137" t="s">
        <v>4551</v>
      </c>
      <c r="AG673" s="140" t="str">
        <f t="shared" si="166"/>
        <v>1</v>
      </c>
      <c r="AH673" s="141" t="str">
        <f t="shared" si="167"/>
        <v>-</v>
      </c>
      <c r="AI673" s="211" t="s">
        <v>15</v>
      </c>
      <c r="AJ673" s="443" t="s">
        <v>4592</v>
      </c>
      <c r="AK673" s="478" t="str">
        <f t="shared" si="168"/>
        <v>-</v>
      </c>
      <c r="AL673" s="516" t="str">
        <f t="shared" si="169"/>
        <v>-</v>
      </c>
      <c r="AM673" s="432" t="str">
        <f>_xlfn.IFNA(VLOOKUP(O673,Dropdown!$B:$G,6,0),"-")</f>
        <v>PEZA</v>
      </c>
      <c r="AN673" s="433">
        <f>_xlfn.IFNA(VLOOKUP(O673,Dropdown!$B:$H,7,0),"-")</f>
        <v>0.12</v>
      </c>
      <c r="AO673" s="434" t="str">
        <f t="shared" si="170"/>
        <v>PHP</v>
      </c>
      <c r="AP673" s="435">
        <f t="shared" si="171"/>
        <v>294250</v>
      </c>
      <c r="AQ673" s="436">
        <f t="shared" si="172"/>
        <v>329560.00000000006</v>
      </c>
      <c r="AR673" s="247"/>
      <c r="AS673" s="465" t="s">
        <v>15</v>
      </c>
      <c r="AT673" s="247"/>
      <c r="AU673" s="454" t="str">
        <f t="shared" si="164"/>
        <v>-</v>
      </c>
    </row>
    <row r="674" spans="1:47" s="30" customFormat="1">
      <c r="A674" s="556">
        <v>671</v>
      </c>
      <c r="B674" s="557" t="s">
        <v>1385</v>
      </c>
      <c r="C674" s="558" t="str">
        <f t="shared" si="160"/>
        <v>2018</v>
      </c>
      <c r="D674" s="558" t="str">
        <f t="shared" si="173"/>
        <v>Mar</v>
      </c>
      <c r="E674" s="586">
        <v>43182</v>
      </c>
      <c r="F674" s="557">
        <v>107272</v>
      </c>
      <c r="G674" s="557">
        <v>40607</v>
      </c>
      <c r="H674" s="557">
        <v>80269</v>
      </c>
      <c r="I674" s="557" t="s">
        <v>1395</v>
      </c>
      <c r="J674" s="557" t="s">
        <v>1388</v>
      </c>
      <c r="K674" s="578" t="str">
        <f t="shared" si="165"/>
        <v>WR19 YOKE TA.D l 101497-05-010-00 DIE HOLDER | WR19 YOKE TA.D l 101497-05-010-00 DIE HOLDER</v>
      </c>
      <c r="L674" s="578" t="s">
        <v>1458</v>
      </c>
      <c r="M674" s="578" t="s">
        <v>1458</v>
      </c>
      <c r="N674" s="579" t="s">
        <v>15</v>
      </c>
      <c r="O674" s="578" t="s">
        <v>37</v>
      </c>
      <c r="P674" s="557" t="s">
        <v>15</v>
      </c>
      <c r="Q674" s="557" t="s">
        <v>15</v>
      </c>
      <c r="R674" s="581">
        <f>IFERROR(VLOOKUP(CONCATENATE(D674,"'",C674),'Monthly Forex'!A:D,4,0),"-")</f>
        <v>52.1</v>
      </c>
      <c r="S674" s="564" t="s">
        <v>15</v>
      </c>
      <c r="T674" s="582">
        <v>665</v>
      </c>
      <c r="U674" s="583" t="s">
        <v>47</v>
      </c>
      <c r="V674" s="589" t="s">
        <v>49</v>
      </c>
      <c r="W674" s="592" t="s">
        <v>15</v>
      </c>
      <c r="X674" s="569" t="s">
        <v>15</v>
      </c>
      <c r="Y674" s="570" t="s">
        <v>15</v>
      </c>
      <c r="Z674" s="571" t="s">
        <v>15</v>
      </c>
      <c r="AA674" s="557" t="s">
        <v>1856</v>
      </c>
      <c r="AB674" s="139">
        <f t="shared" si="159"/>
        <v>43212</v>
      </c>
      <c r="AC674" s="134">
        <f t="shared" si="161"/>
        <v>43191</v>
      </c>
      <c r="AD674" s="135" t="str">
        <f t="shared" si="162"/>
        <v>-</v>
      </c>
      <c r="AE674" s="136" t="str">
        <f t="shared" si="163"/>
        <v>-</v>
      </c>
      <c r="AF674" s="137" t="s">
        <v>4551</v>
      </c>
      <c r="AG674" s="140" t="str">
        <f t="shared" si="166"/>
        <v>1</v>
      </c>
      <c r="AH674" s="141" t="str">
        <f t="shared" si="167"/>
        <v>-</v>
      </c>
      <c r="AI674" s="211" t="s">
        <v>15</v>
      </c>
      <c r="AJ674" s="443" t="s">
        <v>4592</v>
      </c>
      <c r="AK674" s="478" t="str">
        <f t="shared" si="168"/>
        <v>-</v>
      </c>
      <c r="AL674" s="516" t="str">
        <f t="shared" si="169"/>
        <v>-</v>
      </c>
      <c r="AM674" s="432" t="str">
        <f>_xlfn.IFNA(VLOOKUP(O674,Dropdown!$B:$G,6,0),"-")</f>
        <v>PEZA</v>
      </c>
      <c r="AN674" s="433">
        <f>_xlfn.IFNA(VLOOKUP(O674,Dropdown!$B:$H,7,0),"-")</f>
        <v>0.12</v>
      </c>
      <c r="AO674" s="434" t="str">
        <f t="shared" si="170"/>
        <v>USD</v>
      </c>
      <c r="AP674" s="435">
        <f t="shared" si="171"/>
        <v>665</v>
      </c>
      <c r="AQ674" s="436">
        <f t="shared" si="172"/>
        <v>744.80000000000007</v>
      </c>
      <c r="AR674" s="247"/>
      <c r="AS674" s="465" t="s">
        <v>15</v>
      </c>
      <c r="AT674" s="247"/>
      <c r="AU674" s="454" t="str">
        <f t="shared" si="164"/>
        <v>-</v>
      </c>
    </row>
    <row r="675" spans="1:47" s="30" customFormat="1">
      <c r="A675" s="556">
        <v>672</v>
      </c>
      <c r="B675" s="557" t="s">
        <v>1386</v>
      </c>
      <c r="C675" s="558" t="str">
        <f t="shared" si="160"/>
        <v>2018</v>
      </c>
      <c r="D675" s="558" t="str">
        <f t="shared" si="173"/>
        <v>Mar</v>
      </c>
      <c r="E675" s="586">
        <v>43182</v>
      </c>
      <c r="F675" s="557">
        <v>107272</v>
      </c>
      <c r="G675" s="557">
        <v>40607</v>
      </c>
      <c r="H675" s="557">
        <v>80269</v>
      </c>
      <c r="I675" s="557" t="s">
        <v>1395</v>
      </c>
      <c r="J675" s="557" t="s">
        <v>1388</v>
      </c>
      <c r="K675" s="578" t="str">
        <f t="shared" si="165"/>
        <v>WR19 YOKE TA.D l #512  SPACER | WR19 YOKE TA.D l #512  SPACER</v>
      </c>
      <c r="L675" s="578" t="s">
        <v>1459</v>
      </c>
      <c r="M675" s="578" t="s">
        <v>1459</v>
      </c>
      <c r="N675" s="579" t="s">
        <v>15</v>
      </c>
      <c r="O675" s="578" t="s">
        <v>37</v>
      </c>
      <c r="P675" s="557" t="s">
        <v>15</v>
      </c>
      <c r="Q675" s="557" t="s">
        <v>15</v>
      </c>
      <c r="R675" s="581">
        <f>IFERROR(VLOOKUP(CONCATENATE(D675,"'",C675),'Monthly Forex'!A:D,4,0),"-")</f>
        <v>52.1</v>
      </c>
      <c r="S675" s="564" t="s">
        <v>15</v>
      </c>
      <c r="T675" s="582">
        <v>385</v>
      </c>
      <c r="U675" s="583" t="s">
        <v>47</v>
      </c>
      <c r="V675" s="589" t="s">
        <v>49</v>
      </c>
      <c r="W675" s="592" t="s">
        <v>15</v>
      </c>
      <c r="X675" s="569" t="s">
        <v>15</v>
      </c>
      <c r="Y675" s="570" t="s">
        <v>15</v>
      </c>
      <c r="Z675" s="571" t="s">
        <v>15</v>
      </c>
      <c r="AA675" s="557" t="s">
        <v>1856</v>
      </c>
      <c r="AB675" s="139">
        <f t="shared" si="159"/>
        <v>43212</v>
      </c>
      <c r="AC675" s="134">
        <f t="shared" si="161"/>
        <v>43191</v>
      </c>
      <c r="AD675" s="135" t="str">
        <f t="shared" si="162"/>
        <v>-</v>
      </c>
      <c r="AE675" s="136" t="str">
        <f t="shared" si="163"/>
        <v>-</v>
      </c>
      <c r="AF675" s="137" t="s">
        <v>4551</v>
      </c>
      <c r="AG675" s="140" t="str">
        <f t="shared" si="166"/>
        <v>-</v>
      </c>
      <c r="AH675" s="141" t="str">
        <f t="shared" si="167"/>
        <v>-</v>
      </c>
      <c r="AI675" s="211" t="s">
        <v>15</v>
      </c>
      <c r="AJ675" s="443" t="s">
        <v>4592</v>
      </c>
      <c r="AK675" s="478" t="str">
        <f t="shared" si="168"/>
        <v>-</v>
      </c>
      <c r="AL675" s="516" t="str">
        <f t="shared" si="169"/>
        <v>-</v>
      </c>
      <c r="AM675" s="432" t="str">
        <f>_xlfn.IFNA(VLOOKUP(O675,Dropdown!$B:$G,6,0),"-")</f>
        <v>PEZA</v>
      </c>
      <c r="AN675" s="433">
        <f>_xlfn.IFNA(VLOOKUP(O675,Dropdown!$B:$H,7,0),"-")</f>
        <v>0.12</v>
      </c>
      <c r="AO675" s="434" t="str">
        <f t="shared" si="170"/>
        <v>USD</v>
      </c>
      <c r="AP675" s="435">
        <f t="shared" si="171"/>
        <v>385</v>
      </c>
      <c r="AQ675" s="436">
        <f t="shared" si="172"/>
        <v>431.20000000000005</v>
      </c>
      <c r="AR675" s="247"/>
      <c r="AS675" s="465" t="s">
        <v>15</v>
      </c>
      <c r="AT675" s="247"/>
      <c r="AU675" s="454" t="str">
        <f t="shared" si="164"/>
        <v>-</v>
      </c>
    </row>
    <row r="676" spans="1:47" s="30" customFormat="1">
      <c r="A676" s="556">
        <v>673</v>
      </c>
      <c r="B676" s="557" t="s">
        <v>1374</v>
      </c>
      <c r="C676" s="558" t="str">
        <f t="shared" si="160"/>
        <v>2018</v>
      </c>
      <c r="D676" s="558" t="str">
        <f t="shared" si="173"/>
        <v>Mar</v>
      </c>
      <c r="E676" s="586">
        <v>43182</v>
      </c>
      <c r="F676" s="557">
        <v>107267</v>
      </c>
      <c r="G676" s="557">
        <v>40608</v>
      </c>
      <c r="H676" s="557">
        <v>80264</v>
      </c>
      <c r="I676" s="557" t="s">
        <v>1394</v>
      </c>
      <c r="J676" s="557">
        <v>15300</v>
      </c>
      <c r="K676" s="578" t="str">
        <f t="shared" si="165"/>
        <v>18310-TLAA-A010-M1-4000 I #5808 DIE INSERT (SKD11) | 18310-TLAA-A010-M1-4000 I #5808 DIE INSERT (SKD11)</v>
      </c>
      <c r="L676" s="578" t="s">
        <v>1447</v>
      </c>
      <c r="M676" s="578" t="s">
        <v>1447</v>
      </c>
      <c r="N676" s="579" t="s">
        <v>15</v>
      </c>
      <c r="O676" s="578" t="s">
        <v>31</v>
      </c>
      <c r="P676" s="557" t="s">
        <v>15</v>
      </c>
      <c r="Q676" s="557" t="s">
        <v>15</v>
      </c>
      <c r="R676" s="581">
        <f>IFERROR(VLOOKUP(CONCATENATE(D676,"'",C676),'Monthly Forex'!A:D,4,0),"-")</f>
        <v>52.1</v>
      </c>
      <c r="S676" s="587">
        <v>20200</v>
      </c>
      <c r="T676" s="582">
        <f t="shared" ref="T676:T688" si="175">S676/R676</f>
        <v>387.71593090211132</v>
      </c>
      <c r="U676" s="583" t="s">
        <v>47</v>
      </c>
      <c r="V676" s="589" t="s">
        <v>49</v>
      </c>
      <c r="W676" s="592" t="s">
        <v>15</v>
      </c>
      <c r="X676" s="569" t="s">
        <v>15</v>
      </c>
      <c r="Y676" s="570" t="s">
        <v>15</v>
      </c>
      <c r="Z676" s="571" t="s">
        <v>15</v>
      </c>
      <c r="AA676" s="557" t="s">
        <v>1856</v>
      </c>
      <c r="AB676" s="139">
        <f t="shared" si="159"/>
        <v>43212</v>
      </c>
      <c r="AC676" s="134">
        <f t="shared" si="161"/>
        <v>43191</v>
      </c>
      <c r="AD676" s="135" t="str">
        <f t="shared" si="162"/>
        <v>-</v>
      </c>
      <c r="AE676" s="136" t="str">
        <f t="shared" si="163"/>
        <v>-</v>
      </c>
      <c r="AF676" s="137" t="s">
        <v>4551</v>
      </c>
      <c r="AG676" s="140" t="str">
        <f t="shared" si="166"/>
        <v>1</v>
      </c>
      <c r="AH676" s="141" t="str">
        <f t="shared" si="167"/>
        <v>-</v>
      </c>
      <c r="AI676" s="211" t="s">
        <v>15</v>
      </c>
      <c r="AJ676" s="443" t="s">
        <v>4592</v>
      </c>
      <c r="AK676" s="478" t="str">
        <f t="shared" si="168"/>
        <v>-</v>
      </c>
      <c r="AL676" s="516" t="str">
        <f t="shared" si="169"/>
        <v>-</v>
      </c>
      <c r="AM676" s="432" t="str">
        <f>_xlfn.IFNA(VLOOKUP(O676,Dropdown!$B:$G,6,0),"-")</f>
        <v>PEZA</v>
      </c>
      <c r="AN676" s="433">
        <f>_xlfn.IFNA(VLOOKUP(O676,Dropdown!$B:$H,7,0),"-")</f>
        <v>0.12</v>
      </c>
      <c r="AO676" s="434" t="str">
        <f t="shared" si="170"/>
        <v>PHP</v>
      </c>
      <c r="AP676" s="435">
        <f t="shared" si="171"/>
        <v>20200</v>
      </c>
      <c r="AQ676" s="436">
        <f t="shared" si="172"/>
        <v>22624.000000000004</v>
      </c>
      <c r="AR676" s="247"/>
      <c r="AS676" s="465" t="s">
        <v>15</v>
      </c>
      <c r="AT676" s="247"/>
      <c r="AU676" s="454" t="str">
        <f t="shared" si="164"/>
        <v>-</v>
      </c>
    </row>
    <row r="677" spans="1:47" s="30" customFormat="1">
      <c r="A677" s="556">
        <v>674</v>
      </c>
      <c r="B677" s="557" t="s">
        <v>1375</v>
      </c>
      <c r="C677" s="558" t="str">
        <f t="shared" si="160"/>
        <v>2018</v>
      </c>
      <c r="D677" s="558" t="str">
        <f t="shared" si="173"/>
        <v>Mar</v>
      </c>
      <c r="E677" s="586">
        <v>43182</v>
      </c>
      <c r="F677" s="557">
        <v>107267</v>
      </c>
      <c r="G677" s="557">
        <v>40608</v>
      </c>
      <c r="H677" s="557">
        <v>80264</v>
      </c>
      <c r="I677" s="557" t="s">
        <v>1394</v>
      </c>
      <c r="J677" s="557">
        <v>15300</v>
      </c>
      <c r="K677" s="578" t="str">
        <f t="shared" si="165"/>
        <v>18320-TLAA-A010-M1-4000 I #5808 DIE INSERT (SKD11) | 18320-TLAA-A010-M1-4000 I #5808 DIE INSERT (SKD11)</v>
      </c>
      <c r="L677" s="578" t="s">
        <v>1448</v>
      </c>
      <c r="M677" s="578" t="s">
        <v>1448</v>
      </c>
      <c r="N677" s="579" t="s">
        <v>15</v>
      </c>
      <c r="O677" s="578" t="s">
        <v>31</v>
      </c>
      <c r="P677" s="557" t="s">
        <v>15</v>
      </c>
      <c r="Q677" s="557" t="s">
        <v>15</v>
      </c>
      <c r="R677" s="581">
        <f>IFERROR(VLOOKUP(CONCATENATE(D677,"'",C677),'Monthly Forex'!A:D,4,0),"-")</f>
        <v>52.1</v>
      </c>
      <c r="S677" s="587">
        <v>20200</v>
      </c>
      <c r="T677" s="582">
        <f t="shared" si="175"/>
        <v>387.71593090211132</v>
      </c>
      <c r="U677" s="583" t="s">
        <v>47</v>
      </c>
      <c r="V677" s="589" t="s">
        <v>49</v>
      </c>
      <c r="W677" s="592" t="s">
        <v>15</v>
      </c>
      <c r="X677" s="569" t="s">
        <v>15</v>
      </c>
      <c r="Y677" s="570" t="s">
        <v>15</v>
      </c>
      <c r="Z677" s="571" t="s">
        <v>15</v>
      </c>
      <c r="AA677" s="557" t="s">
        <v>1856</v>
      </c>
      <c r="AB677" s="139">
        <f t="shared" si="159"/>
        <v>43212</v>
      </c>
      <c r="AC677" s="134">
        <f t="shared" si="161"/>
        <v>43191</v>
      </c>
      <c r="AD677" s="135" t="str">
        <f t="shared" si="162"/>
        <v>-</v>
      </c>
      <c r="AE677" s="136" t="str">
        <f t="shared" si="163"/>
        <v>-</v>
      </c>
      <c r="AF677" s="137" t="s">
        <v>4551</v>
      </c>
      <c r="AG677" s="140" t="str">
        <f t="shared" si="166"/>
        <v>-</v>
      </c>
      <c r="AH677" s="141" t="str">
        <f t="shared" si="167"/>
        <v>-</v>
      </c>
      <c r="AI677" s="211" t="s">
        <v>15</v>
      </c>
      <c r="AJ677" s="443" t="s">
        <v>4592</v>
      </c>
      <c r="AK677" s="478" t="str">
        <f t="shared" si="168"/>
        <v>-</v>
      </c>
      <c r="AL677" s="516" t="str">
        <f t="shared" si="169"/>
        <v>-</v>
      </c>
      <c r="AM677" s="432" t="str">
        <f>_xlfn.IFNA(VLOOKUP(O677,Dropdown!$B:$G,6,0),"-")</f>
        <v>PEZA</v>
      </c>
      <c r="AN677" s="433">
        <f>_xlfn.IFNA(VLOOKUP(O677,Dropdown!$B:$H,7,0),"-")</f>
        <v>0.12</v>
      </c>
      <c r="AO677" s="434" t="str">
        <f t="shared" si="170"/>
        <v>PHP</v>
      </c>
      <c r="AP677" s="435">
        <f t="shared" si="171"/>
        <v>20200</v>
      </c>
      <c r="AQ677" s="436">
        <f t="shared" si="172"/>
        <v>22624.000000000004</v>
      </c>
      <c r="AR677" s="247"/>
      <c r="AS677" s="465" t="s">
        <v>15</v>
      </c>
      <c r="AT677" s="247"/>
      <c r="AU677" s="454" t="str">
        <f t="shared" si="164"/>
        <v>-</v>
      </c>
    </row>
    <row r="678" spans="1:47" s="30" customFormat="1">
      <c r="A678" s="556">
        <v>675</v>
      </c>
      <c r="B678" s="557" t="s">
        <v>1376</v>
      </c>
      <c r="C678" s="558" t="str">
        <f t="shared" si="160"/>
        <v>2018</v>
      </c>
      <c r="D678" s="558" t="str">
        <f t="shared" si="173"/>
        <v>Mar</v>
      </c>
      <c r="E678" s="586">
        <v>43182</v>
      </c>
      <c r="F678" s="557">
        <v>107267</v>
      </c>
      <c r="G678" s="557">
        <v>40608</v>
      </c>
      <c r="H678" s="557">
        <v>80264</v>
      </c>
      <c r="I678" s="557" t="s">
        <v>1394</v>
      </c>
      <c r="J678" s="557">
        <v>15300</v>
      </c>
      <c r="K678" s="578" t="str">
        <f t="shared" si="165"/>
        <v>18320-TLAA-A010-M1-4000  I #5809 CUT PUNCH (SKD11) | 18320-TLAA-A010-M1-4000  I #5809 CUT PUNCH (SKD11)</v>
      </c>
      <c r="L678" s="578" t="s">
        <v>1449</v>
      </c>
      <c r="M678" s="578" t="s">
        <v>1449</v>
      </c>
      <c r="N678" s="579" t="s">
        <v>15</v>
      </c>
      <c r="O678" s="578" t="s">
        <v>31</v>
      </c>
      <c r="P678" s="557" t="s">
        <v>15</v>
      </c>
      <c r="Q678" s="557" t="s">
        <v>15</v>
      </c>
      <c r="R678" s="581">
        <f>IFERROR(VLOOKUP(CONCATENATE(D678,"'",C678),'Monthly Forex'!A:D,4,0),"-")</f>
        <v>52.1</v>
      </c>
      <c r="S678" s="587">
        <v>22300</v>
      </c>
      <c r="T678" s="582">
        <f t="shared" si="175"/>
        <v>428.02303262955854</v>
      </c>
      <c r="U678" s="583" t="s">
        <v>47</v>
      </c>
      <c r="V678" s="589" t="s">
        <v>49</v>
      </c>
      <c r="W678" s="592" t="s">
        <v>15</v>
      </c>
      <c r="X678" s="569" t="s">
        <v>15</v>
      </c>
      <c r="Y678" s="570" t="s">
        <v>15</v>
      </c>
      <c r="Z678" s="571" t="s">
        <v>15</v>
      </c>
      <c r="AA678" s="557" t="s">
        <v>1856</v>
      </c>
      <c r="AB678" s="139">
        <f t="shared" si="159"/>
        <v>43212</v>
      </c>
      <c r="AC678" s="134">
        <f t="shared" si="161"/>
        <v>43191</v>
      </c>
      <c r="AD678" s="135" t="str">
        <f t="shared" si="162"/>
        <v>-</v>
      </c>
      <c r="AE678" s="136" t="str">
        <f t="shared" si="163"/>
        <v>-</v>
      </c>
      <c r="AF678" s="137" t="s">
        <v>4551</v>
      </c>
      <c r="AG678" s="140" t="str">
        <f t="shared" si="166"/>
        <v>-</v>
      </c>
      <c r="AH678" s="141" t="str">
        <f t="shared" si="167"/>
        <v>-</v>
      </c>
      <c r="AI678" s="211" t="s">
        <v>15</v>
      </c>
      <c r="AJ678" s="443" t="s">
        <v>4592</v>
      </c>
      <c r="AK678" s="478" t="str">
        <f t="shared" si="168"/>
        <v>-</v>
      </c>
      <c r="AL678" s="516" t="str">
        <f t="shared" si="169"/>
        <v>-</v>
      </c>
      <c r="AM678" s="432" t="str">
        <f>_xlfn.IFNA(VLOOKUP(O678,Dropdown!$B:$G,6,0),"-")</f>
        <v>PEZA</v>
      </c>
      <c r="AN678" s="433">
        <f>_xlfn.IFNA(VLOOKUP(O678,Dropdown!$B:$H,7,0),"-")</f>
        <v>0.12</v>
      </c>
      <c r="AO678" s="434" t="str">
        <f t="shared" si="170"/>
        <v>PHP</v>
      </c>
      <c r="AP678" s="435">
        <f t="shared" si="171"/>
        <v>22300</v>
      </c>
      <c r="AQ678" s="436">
        <f t="shared" si="172"/>
        <v>24976.000000000004</v>
      </c>
      <c r="AR678" s="247"/>
      <c r="AS678" s="465" t="s">
        <v>15</v>
      </c>
      <c r="AT678" s="247"/>
      <c r="AU678" s="454" t="str">
        <f t="shared" si="164"/>
        <v>-</v>
      </c>
    </row>
    <row r="679" spans="1:47" s="30" customFormat="1">
      <c r="A679" s="556">
        <v>676</v>
      </c>
      <c r="B679" s="557" t="s">
        <v>1377</v>
      </c>
      <c r="C679" s="558" t="str">
        <f t="shared" si="160"/>
        <v>2018</v>
      </c>
      <c r="D679" s="558" t="str">
        <f t="shared" si="173"/>
        <v>Mar</v>
      </c>
      <c r="E679" s="586">
        <v>43182</v>
      </c>
      <c r="F679" s="557">
        <v>107271</v>
      </c>
      <c r="G679" s="557">
        <v>40609</v>
      </c>
      <c r="H679" s="557">
        <v>80265</v>
      </c>
      <c r="I679" s="557" t="s">
        <v>1394</v>
      </c>
      <c r="J679" s="557">
        <v>15300</v>
      </c>
      <c r="K679" s="578" t="str">
        <f t="shared" si="165"/>
        <v>18310/320-TLAA-A020-M1-42 I #101103 DIE INSERT (SKD11) | 18310/320-TLAA-A020-M1-42 I #101103 DIE INSERT (SKD11)</v>
      </c>
      <c r="L679" s="578" t="s">
        <v>1450</v>
      </c>
      <c r="M679" s="578" t="s">
        <v>1450</v>
      </c>
      <c r="N679" s="579" t="s">
        <v>15</v>
      </c>
      <c r="O679" s="578" t="s">
        <v>31</v>
      </c>
      <c r="P679" s="557" t="s">
        <v>15</v>
      </c>
      <c r="Q679" s="557" t="s">
        <v>15</v>
      </c>
      <c r="R679" s="581">
        <f>IFERROR(VLOOKUP(CONCATENATE(D679,"'",C679),'Monthly Forex'!A:D,4,0),"-")</f>
        <v>52.1</v>
      </c>
      <c r="S679" s="587">
        <v>13500</v>
      </c>
      <c r="T679" s="582">
        <f t="shared" si="175"/>
        <v>259.11708253358927</v>
      </c>
      <c r="U679" s="583" t="s">
        <v>47</v>
      </c>
      <c r="V679" s="589" t="s">
        <v>49</v>
      </c>
      <c r="W679" s="592" t="s">
        <v>15</v>
      </c>
      <c r="X679" s="569" t="s">
        <v>15</v>
      </c>
      <c r="Y679" s="570" t="s">
        <v>15</v>
      </c>
      <c r="Z679" s="571" t="s">
        <v>15</v>
      </c>
      <c r="AA679" s="557" t="s">
        <v>1856</v>
      </c>
      <c r="AB679" s="139">
        <f t="shared" si="159"/>
        <v>43212</v>
      </c>
      <c r="AC679" s="134">
        <f t="shared" si="161"/>
        <v>43191</v>
      </c>
      <c r="AD679" s="135" t="str">
        <f t="shared" si="162"/>
        <v>-</v>
      </c>
      <c r="AE679" s="136" t="str">
        <f t="shared" si="163"/>
        <v>-</v>
      </c>
      <c r="AF679" s="137" t="s">
        <v>4551</v>
      </c>
      <c r="AG679" s="140" t="str">
        <f t="shared" si="166"/>
        <v>1</v>
      </c>
      <c r="AH679" s="141" t="str">
        <f t="shared" si="167"/>
        <v>-</v>
      </c>
      <c r="AI679" s="211" t="s">
        <v>15</v>
      </c>
      <c r="AJ679" s="443" t="s">
        <v>4592</v>
      </c>
      <c r="AK679" s="478" t="str">
        <f t="shared" si="168"/>
        <v>-</v>
      </c>
      <c r="AL679" s="516" t="str">
        <f t="shared" si="169"/>
        <v>-</v>
      </c>
      <c r="AM679" s="432" t="str">
        <f>_xlfn.IFNA(VLOOKUP(O679,Dropdown!$B:$G,6,0),"-")</f>
        <v>PEZA</v>
      </c>
      <c r="AN679" s="433">
        <f>_xlfn.IFNA(VLOOKUP(O679,Dropdown!$B:$H,7,0),"-")</f>
        <v>0.12</v>
      </c>
      <c r="AO679" s="434" t="str">
        <f t="shared" si="170"/>
        <v>PHP</v>
      </c>
      <c r="AP679" s="435">
        <f t="shared" si="171"/>
        <v>13500</v>
      </c>
      <c r="AQ679" s="436">
        <f t="shared" si="172"/>
        <v>15120.000000000002</v>
      </c>
      <c r="AR679" s="247"/>
      <c r="AS679" s="465" t="s">
        <v>15</v>
      </c>
      <c r="AT679" s="247"/>
      <c r="AU679" s="454" t="str">
        <f t="shared" si="164"/>
        <v>-</v>
      </c>
    </row>
    <row r="680" spans="1:47" s="30" customFormat="1">
      <c r="A680" s="556">
        <v>677</v>
      </c>
      <c r="B680" s="557" t="s">
        <v>1378</v>
      </c>
      <c r="C680" s="558" t="str">
        <f t="shared" si="160"/>
        <v>2018</v>
      </c>
      <c r="D680" s="558" t="str">
        <f t="shared" si="173"/>
        <v>Mar</v>
      </c>
      <c r="E680" s="586">
        <v>43182</v>
      </c>
      <c r="F680" s="557">
        <v>107271</v>
      </c>
      <c r="G680" s="557">
        <v>40609</v>
      </c>
      <c r="H680" s="557">
        <v>80265</v>
      </c>
      <c r="I680" s="557" t="s">
        <v>1394</v>
      </c>
      <c r="J680" s="557">
        <v>15300</v>
      </c>
      <c r="K680" s="578" t="str">
        <f t="shared" si="165"/>
        <v>18310/320-TLAA-A020-M1-42 I #101203 DIE INSERT  (SKD11) | 18310/320-TLAA-A020-M1-42 I #101203 DIE INSERT  (SKD11)</v>
      </c>
      <c r="L680" s="578" t="s">
        <v>1451</v>
      </c>
      <c r="M680" s="578" t="s">
        <v>1451</v>
      </c>
      <c r="N680" s="579" t="s">
        <v>15</v>
      </c>
      <c r="O680" s="578" t="s">
        <v>31</v>
      </c>
      <c r="P680" s="557" t="s">
        <v>15</v>
      </c>
      <c r="Q680" s="557" t="s">
        <v>15</v>
      </c>
      <c r="R680" s="581">
        <f>IFERROR(VLOOKUP(CONCATENATE(D680,"'",C680),'Monthly Forex'!A:D,4,0),"-")</f>
        <v>52.1</v>
      </c>
      <c r="S680" s="587">
        <v>13500</v>
      </c>
      <c r="T680" s="582">
        <f t="shared" si="175"/>
        <v>259.11708253358927</v>
      </c>
      <c r="U680" s="583" t="s">
        <v>47</v>
      </c>
      <c r="V680" s="589" t="s">
        <v>49</v>
      </c>
      <c r="W680" s="592" t="s">
        <v>15</v>
      </c>
      <c r="X680" s="569" t="s">
        <v>15</v>
      </c>
      <c r="Y680" s="570" t="s">
        <v>15</v>
      </c>
      <c r="Z680" s="571" t="s">
        <v>15</v>
      </c>
      <c r="AA680" s="557" t="s">
        <v>1856</v>
      </c>
      <c r="AB680" s="139">
        <f t="shared" si="159"/>
        <v>43212</v>
      </c>
      <c r="AC680" s="134">
        <f t="shared" si="161"/>
        <v>43191</v>
      </c>
      <c r="AD680" s="135" t="str">
        <f t="shared" si="162"/>
        <v>-</v>
      </c>
      <c r="AE680" s="136" t="str">
        <f t="shared" si="163"/>
        <v>-</v>
      </c>
      <c r="AF680" s="137" t="s">
        <v>4551</v>
      </c>
      <c r="AG680" s="140" t="str">
        <f t="shared" si="166"/>
        <v>-</v>
      </c>
      <c r="AH680" s="141" t="str">
        <f t="shared" si="167"/>
        <v>-</v>
      </c>
      <c r="AI680" s="211" t="s">
        <v>15</v>
      </c>
      <c r="AJ680" s="443" t="s">
        <v>4592</v>
      </c>
      <c r="AK680" s="478" t="str">
        <f t="shared" si="168"/>
        <v>-</v>
      </c>
      <c r="AL680" s="516" t="str">
        <f t="shared" si="169"/>
        <v>-</v>
      </c>
      <c r="AM680" s="432" t="str">
        <f>_xlfn.IFNA(VLOOKUP(O680,Dropdown!$B:$G,6,0),"-")</f>
        <v>PEZA</v>
      </c>
      <c r="AN680" s="433">
        <f>_xlfn.IFNA(VLOOKUP(O680,Dropdown!$B:$H,7,0),"-")</f>
        <v>0.12</v>
      </c>
      <c r="AO680" s="434" t="str">
        <f t="shared" si="170"/>
        <v>PHP</v>
      </c>
      <c r="AP680" s="435">
        <f t="shared" si="171"/>
        <v>13500</v>
      </c>
      <c r="AQ680" s="436">
        <f t="shared" si="172"/>
        <v>15120.000000000002</v>
      </c>
      <c r="AR680" s="247"/>
      <c r="AS680" s="465" t="s">
        <v>15</v>
      </c>
      <c r="AT680" s="247"/>
      <c r="AU680" s="454" t="str">
        <f t="shared" si="164"/>
        <v>-</v>
      </c>
    </row>
    <row r="681" spans="1:47" s="30" customFormat="1">
      <c r="A681" s="556">
        <v>678</v>
      </c>
      <c r="B681" s="557" t="s">
        <v>1379</v>
      </c>
      <c r="C681" s="558" t="str">
        <f t="shared" si="160"/>
        <v>2018</v>
      </c>
      <c r="D681" s="558" t="str">
        <f t="shared" si="173"/>
        <v>Mar</v>
      </c>
      <c r="E681" s="586">
        <v>43182</v>
      </c>
      <c r="F681" s="557">
        <v>107271</v>
      </c>
      <c r="G681" s="557">
        <v>40609</v>
      </c>
      <c r="H681" s="557">
        <v>80265</v>
      </c>
      <c r="I681" s="557" t="s">
        <v>1394</v>
      </c>
      <c r="J681" s="557">
        <v>15300</v>
      </c>
      <c r="K681" s="578" t="str">
        <f t="shared" si="165"/>
        <v>18310/320-TLAA-A020-M1-42 I #6602 TRIM DIE (SKD11) | 18310/320-TLAA-A020-M1-42 I #6602 TRIM DIE (SKD11)</v>
      </c>
      <c r="L681" s="578" t="s">
        <v>1452</v>
      </c>
      <c r="M681" s="578" t="s">
        <v>1452</v>
      </c>
      <c r="N681" s="579" t="s">
        <v>15</v>
      </c>
      <c r="O681" s="578" t="s">
        <v>31</v>
      </c>
      <c r="P681" s="557" t="s">
        <v>15</v>
      </c>
      <c r="Q681" s="557" t="s">
        <v>15</v>
      </c>
      <c r="R681" s="581">
        <f>IFERROR(VLOOKUP(CONCATENATE(D681,"'",C681),'Monthly Forex'!A:D,4,0),"-")</f>
        <v>52.1</v>
      </c>
      <c r="S681" s="587">
        <v>25500</v>
      </c>
      <c r="T681" s="582">
        <f t="shared" si="175"/>
        <v>489.44337811900192</v>
      </c>
      <c r="U681" s="583" t="s">
        <v>47</v>
      </c>
      <c r="V681" s="589" t="s">
        <v>49</v>
      </c>
      <c r="W681" s="592" t="s">
        <v>15</v>
      </c>
      <c r="X681" s="569" t="s">
        <v>15</v>
      </c>
      <c r="Y681" s="570" t="s">
        <v>15</v>
      </c>
      <c r="Z681" s="571" t="s">
        <v>15</v>
      </c>
      <c r="AA681" s="557" t="s">
        <v>1856</v>
      </c>
      <c r="AB681" s="139">
        <f t="shared" si="159"/>
        <v>43212</v>
      </c>
      <c r="AC681" s="134">
        <f t="shared" si="161"/>
        <v>43191</v>
      </c>
      <c r="AD681" s="135" t="str">
        <f t="shared" si="162"/>
        <v>-</v>
      </c>
      <c r="AE681" s="136" t="str">
        <f t="shared" si="163"/>
        <v>-</v>
      </c>
      <c r="AF681" s="137" t="s">
        <v>4551</v>
      </c>
      <c r="AG681" s="140" t="str">
        <f t="shared" si="166"/>
        <v>-</v>
      </c>
      <c r="AH681" s="141" t="str">
        <f t="shared" si="167"/>
        <v>-</v>
      </c>
      <c r="AI681" s="211" t="s">
        <v>15</v>
      </c>
      <c r="AJ681" s="443" t="s">
        <v>4592</v>
      </c>
      <c r="AK681" s="478" t="str">
        <f t="shared" si="168"/>
        <v>-</v>
      </c>
      <c r="AL681" s="516" t="str">
        <f t="shared" si="169"/>
        <v>-</v>
      </c>
      <c r="AM681" s="432" t="str">
        <f>_xlfn.IFNA(VLOOKUP(O681,Dropdown!$B:$G,6,0),"-")</f>
        <v>PEZA</v>
      </c>
      <c r="AN681" s="433">
        <f>_xlfn.IFNA(VLOOKUP(O681,Dropdown!$B:$H,7,0),"-")</f>
        <v>0.12</v>
      </c>
      <c r="AO681" s="434" t="str">
        <f t="shared" si="170"/>
        <v>PHP</v>
      </c>
      <c r="AP681" s="435">
        <f t="shared" si="171"/>
        <v>25500</v>
      </c>
      <c r="AQ681" s="436">
        <f t="shared" si="172"/>
        <v>28560.000000000004</v>
      </c>
      <c r="AR681" s="247"/>
      <c r="AS681" s="465" t="s">
        <v>15</v>
      </c>
      <c r="AT681" s="247"/>
      <c r="AU681" s="454" t="str">
        <f t="shared" si="164"/>
        <v>-</v>
      </c>
    </row>
    <row r="682" spans="1:47" s="30" customFormat="1">
      <c r="A682" s="556">
        <v>679</v>
      </c>
      <c r="B682" s="557" t="s">
        <v>1380</v>
      </c>
      <c r="C682" s="558" t="str">
        <f t="shared" si="160"/>
        <v>2018</v>
      </c>
      <c r="D682" s="558" t="str">
        <f t="shared" si="173"/>
        <v>Mar</v>
      </c>
      <c r="E682" s="586">
        <v>43182</v>
      </c>
      <c r="F682" s="557">
        <v>107269</v>
      </c>
      <c r="G682" s="557">
        <v>40610</v>
      </c>
      <c r="H682" s="557">
        <v>80266</v>
      </c>
      <c r="I682" s="557" t="s">
        <v>1274</v>
      </c>
      <c r="J682" s="557">
        <v>15268</v>
      </c>
      <c r="K682" s="578" t="str">
        <f t="shared" si="165"/>
        <v>18181-R1AA-A000 COVER, CONVERTER I #3305 RESTRIKE DIE / #3306 KNOCKOUT (SKD11) | 18181-R1AA-A000 COVER, CONVERTER I #3305 RESTRIKE DIE / #3306 KNOCKOUT (SKD11)</v>
      </c>
      <c r="L682" s="578" t="s">
        <v>1453</v>
      </c>
      <c r="M682" s="578" t="s">
        <v>1453</v>
      </c>
      <c r="N682" s="579" t="s">
        <v>15</v>
      </c>
      <c r="O682" s="578" t="s">
        <v>31</v>
      </c>
      <c r="P682" s="557" t="s">
        <v>15</v>
      </c>
      <c r="Q682" s="557" t="s">
        <v>15</v>
      </c>
      <c r="R682" s="581">
        <f>IFERROR(VLOOKUP(CONCATENATE(D682,"'",C682),'Monthly Forex'!A:D,4,0),"-")</f>
        <v>52.1</v>
      </c>
      <c r="S682" s="587">
        <v>431500</v>
      </c>
      <c r="T682" s="582">
        <f t="shared" si="175"/>
        <v>8282.1497120921304</v>
      </c>
      <c r="U682" s="583" t="s">
        <v>47</v>
      </c>
      <c r="V682" s="589" t="s">
        <v>49</v>
      </c>
      <c r="W682" s="592" t="s">
        <v>15</v>
      </c>
      <c r="X682" s="569" t="s">
        <v>15</v>
      </c>
      <c r="Y682" s="570" t="s">
        <v>15</v>
      </c>
      <c r="Z682" s="571" t="s">
        <v>15</v>
      </c>
      <c r="AA682" s="557" t="s">
        <v>1856</v>
      </c>
      <c r="AB682" s="139">
        <f t="shared" si="159"/>
        <v>43212</v>
      </c>
      <c r="AC682" s="134">
        <f t="shared" si="161"/>
        <v>43191</v>
      </c>
      <c r="AD682" s="135" t="str">
        <f t="shared" si="162"/>
        <v>-</v>
      </c>
      <c r="AE682" s="136" t="str">
        <f t="shared" si="163"/>
        <v>-</v>
      </c>
      <c r="AF682" s="137" t="s">
        <v>4551</v>
      </c>
      <c r="AG682" s="140" t="str">
        <f t="shared" si="166"/>
        <v>1</v>
      </c>
      <c r="AH682" s="141" t="str">
        <f t="shared" si="167"/>
        <v>-</v>
      </c>
      <c r="AI682" s="211" t="s">
        <v>15</v>
      </c>
      <c r="AJ682" s="443" t="s">
        <v>4592</v>
      </c>
      <c r="AK682" s="478" t="str">
        <f t="shared" si="168"/>
        <v>-</v>
      </c>
      <c r="AL682" s="516" t="str">
        <f t="shared" si="169"/>
        <v>-</v>
      </c>
      <c r="AM682" s="432" t="str">
        <f>_xlfn.IFNA(VLOOKUP(O682,Dropdown!$B:$G,6,0),"-")</f>
        <v>PEZA</v>
      </c>
      <c r="AN682" s="433">
        <f>_xlfn.IFNA(VLOOKUP(O682,Dropdown!$B:$H,7,0),"-")</f>
        <v>0.12</v>
      </c>
      <c r="AO682" s="434" t="str">
        <f t="shared" si="170"/>
        <v>PHP</v>
      </c>
      <c r="AP682" s="435">
        <f t="shared" si="171"/>
        <v>431500</v>
      </c>
      <c r="AQ682" s="436">
        <f t="shared" si="172"/>
        <v>483280.00000000006</v>
      </c>
      <c r="AR682" s="247"/>
      <c r="AS682" s="465" t="s">
        <v>15</v>
      </c>
      <c r="AT682" s="247"/>
      <c r="AU682" s="454" t="str">
        <f t="shared" si="164"/>
        <v>-</v>
      </c>
    </row>
    <row r="683" spans="1:47" s="30" customFormat="1">
      <c r="A683" s="556">
        <v>680</v>
      </c>
      <c r="B683" s="557" t="s">
        <v>1381</v>
      </c>
      <c r="C683" s="558" t="str">
        <f t="shared" si="160"/>
        <v>2018</v>
      </c>
      <c r="D683" s="558" t="str">
        <f t="shared" si="173"/>
        <v>Mar</v>
      </c>
      <c r="E683" s="586">
        <v>43182</v>
      </c>
      <c r="F683" s="557">
        <v>107269</v>
      </c>
      <c r="G683" s="557">
        <v>40610</v>
      </c>
      <c r="H683" s="557">
        <v>80266</v>
      </c>
      <c r="I683" s="557" t="s">
        <v>968</v>
      </c>
      <c r="J683" s="557">
        <v>15300</v>
      </c>
      <c r="K683" s="578" t="str">
        <f t="shared" si="165"/>
        <v>18310/320-TLAA-A020-M1-4200 (#6 TRIM / PIERCE DIE) I #6706 PIERCE PUNCH | 18310/320-TLAA-A020-M1-4200 (#6 TRIM / PIERCE DIE) I #6706 PIERCE PUNCH</v>
      </c>
      <c r="L683" s="578" t="s">
        <v>1454</v>
      </c>
      <c r="M683" s="578" t="s">
        <v>1454</v>
      </c>
      <c r="N683" s="579" t="s">
        <v>15</v>
      </c>
      <c r="O683" s="578" t="s">
        <v>31</v>
      </c>
      <c r="P683" s="557" t="s">
        <v>15</v>
      </c>
      <c r="Q683" s="557" t="s">
        <v>15</v>
      </c>
      <c r="R683" s="581">
        <f>IFERROR(VLOOKUP(CONCATENATE(D683,"'",C683),'Monthly Forex'!A:D,4,0),"-")</f>
        <v>52.1</v>
      </c>
      <c r="S683" s="587">
        <v>11900</v>
      </c>
      <c r="T683" s="582">
        <f t="shared" si="175"/>
        <v>228.40690978886755</v>
      </c>
      <c r="U683" s="583" t="s">
        <v>47</v>
      </c>
      <c r="V683" s="589" t="s">
        <v>49</v>
      </c>
      <c r="W683" s="592" t="s">
        <v>15</v>
      </c>
      <c r="X683" s="569" t="s">
        <v>15</v>
      </c>
      <c r="Y683" s="570" t="s">
        <v>15</v>
      </c>
      <c r="Z683" s="571" t="s">
        <v>15</v>
      </c>
      <c r="AA683" s="557" t="s">
        <v>1856</v>
      </c>
      <c r="AB683" s="139">
        <f t="shared" si="159"/>
        <v>43212</v>
      </c>
      <c r="AC683" s="134">
        <f t="shared" si="161"/>
        <v>43191</v>
      </c>
      <c r="AD683" s="135" t="str">
        <f t="shared" si="162"/>
        <v>-</v>
      </c>
      <c r="AE683" s="136" t="str">
        <f t="shared" si="163"/>
        <v>-</v>
      </c>
      <c r="AF683" s="137" t="s">
        <v>4551</v>
      </c>
      <c r="AG683" s="140" t="str">
        <f t="shared" si="166"/>
        <v>-</v>
      </c>
      <c r="AH683" s="141" t="str">
        <f t="shared" si="167"/>
        <v>-</v>
      </c>
      <c r="AI683" s="211" t="s">
        <v>15</v>
      </c>
      <c r="AJ683" s="443" t="s">
        <v>4592</v>
      </c>
      <c r="AK683" s="478" t="str">
        <f t="shared" si="168"/>
        <v>-</v>
      </c>
      <c r="AL683" s="516" t="str">
        <f t="shared" si="169"/>
        <v>-</v>
      </c>
      <c r="AM683" s="432" t="str">
        <f>_xlfn.IFNA(VLOOKUP(O683,Dropdown!$B:$G,6,0),"-")</f>
        <v>PEZA</v>
      </c>
      <c r="AN683" s="433">
        <f>_xlfn.IFNA(VLOOKUP(O683,Dropdown!$B:$H,7,0),"-")</f>
        <v>0.12</v>
      </c>
      <c r="AO683" s="434" t="str">
        <f t="shared" si="170"/>
        <v>PHP</v>
      </c>
      <c r="AP683" s="435">
        <f t="shared" si="171"/>
        <v>11900</v>
      </c>
      <c r="AQ683" s="436">
        <f t="shared" si="172"/>
        <v>13328.000000000002</v>
      </c>
      <c r="AR683" s="247"/>
      <c r="AS683" s="465" t="s">
        <v>15</v>
      </c>
      <c r="AT683" s="247"/>
      <c r="AU683" s="454" t="str">
        <f t="shared" si="164"/>
        <v>-</v>
      </c>
    </row>
    <row r="684" spans="1:47" s="30" customFormat="1">
      <c r="A684" s="556">
        <v>681</v>
      </c>
      <c r="B684" s="557" t="s">
        <v>1382</v>
      </c>
      <c r="C684" s="558" t="str">
        <f t="shared" si="160"/>
        <v>2018</v>
      </c>
      <c r="D684" s="558" t="str">
        <f t="shared" si="173"/>
        <v>Mar</v>
      </c>
      <c r="E684" s="586">
        <v>43182</v>
      </c>
      <c r="F684" s="557">
        <v>107269</v>
      </c>
      <c r="G684" s="557">
        <v>40610</v>
      </c>
      <c r="H684" s="557">
        <v>80266</v>
      </c>
      <c r="I684" s="557" t="s">
        <v>1394</v>
      </c>
      <c r="J684" s="557">
        <v>15300</v>
      </c>
      <c r="K684" s="578" t="str">
        <f t="shared" si="165"/>
        <v>18310/320-TLAA-A020-M1-42 I #6604 TRIM PUNCH (SKD11) | 18310/320-TLAA-A020-M1-42 I #6604 TRIM PUNCH (SKD11)</v>
      </c>
      <c r="L684" s="578" t="s">
        <v>1455</v>
      </c>
      <c r="M684" s="578" t="s">
        <v>1455</v>
      </c>
      <c r="N684" s="579" t="s">
        <v>15</v>
      </c>
      <c r="O684" s="578" t="s">
        <v>31</v>
      </c>
      <c r="P684" s="557" t="s">
        <v>15</v>
      </c>
      <c r="Q684" s="557" t="s">
        <v>15</v>
      </c>
      <c r="R684" s="581">
        <f>IFERROR(VLOOKUP(CONCATENATE(D684,"'",C684),'Monthly Forex'!A:D,4,0),"-")</f>
        <v>52.1</v>
      </c>
      <c r="S684" s="587">
        <v>30750</v>
      </c>
      <c r="T684" s="582">
        <f t="shared" si="175"/>
        <v>590.21113243761999</v>
      </c>
      <c r="U684" s="583" t="s">
        <v>47</v>
      </c>
      <c r="V684" s="589" t="s">
        <v>49</v>
      </c>
      <c r="W684" s="592" t="s">
        <v>15</v>
      </c>
      <c r="X684" s="569" t="s">
        <v>15</v>
      </c>
      <c r="Y684" s="570" t="s">
        <v>15</v>
      </c>
      <c r="Z684" s="571" t="s">
        <v>15</v>
      </c>
      <c r="AA684" s="557" t="s">
        <v>1856</v>
      </c>
      <c r="AB684" s="139">
        <f t="shared" si="159"/>
        <v>43212</v>
      </c>
      <c r="AC684" s="134">
        <f t="shared" si="161"/>
        <v>43191</v>
      </c>
      <c r="AD684" s="135" t="str">
        <f t="shared" si="162"/>
        <v>-</v>
      </c>
      <c r="AE684" s="136" t="str">
        <f t="shared" si="163"/>
        <v>-</v>
      </c>
      <c r="AF684" s="137" t="s">
        <v>4551</v>
      </c>
      <c r="AG684" s="140" t="str">
        <f t="shared" si="166"/>
        <v>-</v>
      </c>
      <c r="AH684" s="141" t="str">
        <f t="shared" si="167"/>
        <v>-</v>
      </c>
      <c r="AI684" s="211" t="s">
        <v>15</v>
      </c>
      <c r="AJ684" s="443" t="s">
        <v>4592</v>
      </c>
      <c r="AK684" s="478" t="str">
        <f t="shared" si="168"/>
        <v>-</v>
      </c>
      <c r="AL684" s="516" t="str">
        <f t="shared" si="169"/>
        <v>-</v>
      </c>
      <c r="AM684" s="432" t="str">
        <f>_xlfn.IFNA(VLOOKUP(O684,Dropdown!$B:$G,6,0),"-")</f>
        <v>PEZA</v>
      </c>
      <c r="AN684" s="433">
        <f>_xlfn.IFNA(VLOOKUP(O684,Dropdown!$B:$H,7,0),"-")</f>
        <v>0.12</v>
      </c>
      <c r="AO684" s="434" t="str">
        <f t="shared" si="170"/>
        <v>PHP</v>
      </c>
      <c r="AP684" s="435">
        <f t="shared" si="171"/>
        <v>30750</v>
      </c>
      <c r="AQ684" s="436">
        <f t="shared" si="172"/>
        <v>34440</v>
      </c>
      <c r="AR684" s="247"/>
      <c r="AS684" s="465" t="s">
        <v>15</v>
      </c>
      <c r="AT684" s="247"/>
      <c r="AU684" s="454" t="str">
        <f t="shared" si="164"/>
        <v>-</v>
      </c>
    </row>
    <row r="685" spans="1:47" s="30" customFormat="1">
      <c r="A685" s="556">
        <v>682</v>
      </c>
      <c r="B685" s="557" t="s">
        <v>1383</v>
      </c>
      <c r="C685" s="558" t="str">
        <f t="shared" si="160"/>
        <v>2018</v>
      </c>
      <c r="D685" s="558" t="str">
        <f t="shared" si="173"/>
        <v>Mar</v>
      </c>
      <c r="E685" s="586">
        <v>43182</v>
      </c>
      <c r="F685" s="557">
        <v>107270</v>
      </c>
      <c r="G685" s="557">
        <v>40611</v>
      </c>
      <c r="H685" s="557">
        <v>80268</v>
      </c>
      <c r="I685" s="557" t="s">
        <v>1392</v>
      </c>
      <c r="J685" s="557">
        <v>15579</v>
      </c>
      <c r="K685" s="578" t="str">
        <f t="shared" si="165"/>
        <v>#6610 DIE PLATE 2 (NO HEAT TREATMENT PROCESS) | #6610 DIE PLATE 2 (NO HEAT TREATMENT PROCESS)</v>
      </c>
      <c r="L685" s="578" t="s">
        <v>1456</v>
      </c>
      <c r="M685" s="578" t="s">
        <v>1456</v>
      </c>
      <c r="N685" s="579" t="s">
        <v>15</v>
      </c>
      <c r="O685" s="578" t="s">
        <v>31</v>
      </c>
      <c r="P685" s="557" t="s">
        <v>15</v>
      </c>
      <c r="Q685" s="557" t="s">
        <v>15</v>
      </c>
      <c r="R685" s="581">
        <f>IFERROR(VLOOKUP(CONCATENATE(D685,"'",C685),'Monthly Forex'!A:D,4,0),"-")</f>
        <v>52.1</v>
      </c>
      <c r="S685" s="587">
        <v>40550</v>
      </c>
      <c r="T685" s="582">
        <f t="shared" si="175"/>
        <v>778.31094049904027</v>
      </c>
      <c r="U685" s="583" t="s">
        <v>47</v>
      </c>
      <c r="V685" s="589" t="s">
        <v>49</v>
      </c>
      <c r="W685" s="592" t="s">
        <v>15</v>
      </c>
      <c r="X685" s="569" t="s">
        <v>15</v>
      </c>
      <c r="Y685" s="570" t="s">
        <v>15</v>
      </c>
      <c r="Z685" s="571" t="s">
        <v>15</v>
      </c>
      <c r="AA685" s="557" t="s">
        <v>1856</v>
      </c>
      <c r="AB685" s="139">
        <f t="shared" si="159"/>
        <v>43212</v>
      </c>
      <c r="AC685" s="134">
        <f t="shared" si="161"/>
        <v>43191</v>
      </c>
      <c r="AD685" s="135" t="str">
        <f t="shared" si="162"/>
        <v>-</v>
      </c>
      <c r="AE685" s="136" t="str">
        <f t="shared" si="163"/>
        <v>-</v>
      </c>
      <c r="AF685" s="137" t="s">
        <v>4551</v>
      </c>
      <c r="AG685" s="140" t="str">
        <f t="shared" si="166"/>
        <v>1</v>
      </c>
      <c r="AH685" s="141" t="str">
        <f t="shared" si="167"/>
        <v>-</v>
      </c>
      <c r="AI685" s="211" t="s">
        <v>15</v>
      </c>
      <c r="AJ685" s="443" t="s">
        <v>4592</v>
      </c>
      <c r="AK685" s="478" t="str">
        <f t="shared" si="168"/>
        <v>-</v>
      </c>
      <c r="AL685" s="516" t="str">
        <f t="shared" si="169"/>
        <v>-</v>
      </c>
      <c r="AM685" s="432" t="str">
        <f>_xlfn.IFNA(VLOOKUP(O685,Dropdown!$B:$G,6,0),"-")</f>
        <v>PEZA</v>
      </c>
      <c r="AN685" s="433">
        <f>_xlfn.IFNA(VLOOKUP(O685,Dropdown!$B:$H,7,0),"-")</f>
        <v>0.12</v>
      </c>
      <c r="AO685" s="434" t="str">
        <f t="shared" si="170"/>
        <v>PHP</v>
      </c>
      <c r="AP685" s="435">
        <f t="shared" si="171"/>
        <v>40550</v>
      </c>
      <c r="AQ685" s="436">
        <f t="shared" si="172"/>
        <v>45416.000000000007</v>
      </c>
      <c r="AR685" s="247"/>
      <c r="AS685" s="465" t="s">
        <v>15</v>
      </c>
      <c r="AT685" s="247"/>
      <c r="AU685" s="454" t="str">
        <f t="shared" si="164"/>
        <v>-</v>
      </c>
    </row>
    <row r="686" spans="1:47" s="30" customFormat="1">
      <c r="A686" s="556">
        <v>683</v>
      </c>
      <c r="B686" s="557" t="s">
        <v>1384</v>
      </c>
      <c r="C686" s="558" t="str">
        <f t="shared" si="160"/>
        <v>2018</v>
      </c>
      <c r="D686" s="558" t="str">
        <f t="shared" si="173"/>
        <v>Mar</v>
      </c>
      <c r="E686" s="586">
        <v>43182</v>
      </c>
      <c r="F686" s="557">
        <v>107270</v>
      </c>
      <c r="G686" s="557">
        <v>40611</v>
      </c>
      <c r="H686" s="557">
        <v>80268</v>
      </c>
      <c r="I686" s="557" t="s">
        <v>1279</v>
      </c>
      <c r="J686" s="557">
        <v>15558</v>
      </c>
      <c r="K686" s="578" t="str">
        <f t="shared" si="165"/>
        <v>18120-R1AA-L000 COVER COMP. CHAMBER I #6664 BLOCK DIES BLDF16 16-35-P7.26 | 18120-R1AA-L000 COVER COMP. CHAMBER I #6664 BLOCK DIES BLDF16 16-35-P7.26</v>
      </c>
      <c r="L686" s="578" t="s">
        <v>1457</v>
      </c>
      <c r="M686" s="578" t="s">
        <v>1457</v>
      </c>
      <c r="N686" s="579" t="s">
        <v>15</v>
      </c>
      <c r="O686" s="578" t="s">
        <v>31</v>
      </c>
      <c r="P686" s="557" t="s">
        <v>15</v>
      </c>
      <c r="Q686" s="557" t="s">
        <v>15</v>
      </c>
      <c r="R686" s="581">
        <f>IFERROR(VLOOKUP(CONCATENATE(D686,"'",C686),'Monthly Forex'!A:D,4,0),"-")</f>
        <v>52.1</v>
      </c>
      <c r="S686" s="587">
        <v>1030</v>
      </c>
      <c r="T686" s="582">
        <f t="shared" si="175"/>
        <v>19.769673704414586</v>
      </c>
      <c r="U686" s="583" t="s">
        <v>47</v>
      </c>
      <c r="V686" s="589" t="s">
        <v>49</v>
      </c>
      <c r="W686" s="592" t="s">
        <v>15</v>
      </c>
      <c r="X686" s="569" t="s">
        <v>15</v>
      </c>
      <c r="Y686" s="570" t="s">
        <v>15</v>
      </c>
      <c r="Z686" s="571" t="s">
        <v>15</v>
      </c>
      <c r="AA686" s="557" t="s">
        <v>1856</v>
      </c>
      <c r="AB686" s="139">
        <f t="shared" si="159"/>
        <v>43212</v>
      </c>
      <c r="AC686" s="134">
        <f t="shared" si="161"/>
        <v>43191</v>
      </c>
      <c r="AD686" s="135" t="str">
        <f t="shared" si="162"/>
        <v>-</v>
      </c>
      <c r="AE686" s="136" t="str">
        <f t="shared" si="163"/>
        <v>-</v>
      </c>
      <c r="AF686" s="137" t="s">
        <v>4551</v>
      </c>
      <c r="AG686" s="140" t="str">
        <f t="shared" si="166"/>
        <v>-</v>
      </c>
      <c r="AH686" s="141" t="str">
        <f t="shared" si="167"/>
        <v>-</v>
      </c>
      <c r="AI686" s="211" t="s">
        <v>15</v>
      </c>
      <c r="AJ686" s="443" t="s">
        <v>4592</v>
      </c>
      <c r="AK686" s="478" t="str">
        <f t="shared" si="168"/>
        <v>-</v>
      </c>
      <c r="AL686" s="516" t="str">
        <f t="shared" si="169"/>
        <v>-</v>
      </c>
      <c r="AM686" s="432" t="str">
        <f>_xlfn.IFNA(VLOOKUP(O686,Dropdown!$B:$G,6,0),"-")</f>
        <v>PEZA</v>
      </c>
      <c r="AN686" s="433">
        <f>_xlfn.IFNA(VLOOKUP(O686,Dropdown!$B:$H,7,0),"-")</f>
        <v>0.12</v>
      </c>
      <c r="AO686" s="434" t="str">
        <f t="shared" si="170"/>
        <v>PHP</v>
      </c>
      <c r="AP686" s="435">
        <f t="shared" si="171"/>
        <v>1030</v>
      </c>
      <c r="AQ686" s="436">
        <f t="shared" si="172"/>
        <v>1153.6000000000001</v>
      </c>
      <c r="AR686" s="247"/>
      <c r="AS686" s="465" t="s">
        <v>15</v>
      </c>
      <c r="AT686" s="247"/>
      <c r="AU686" s="454" t="str">
        <f t="shared" si="164"/>
        <v>-</v>
      </c>
    </row>
    <row r="687" spans="1:47" s="30" customFormat="1">
      <c r="A687" s="556">
        <v>684</v>
      </c>
      <c r="B687" s="557" t="s">
        <v>1460</v>
      </c>
      <c r="C687" s="558" t="str">
        <f t="shared" si="160"/>
        <v>2018</v>
      </c>
      <c r="D687" s="558" t="str">
        <f t="shared" si="173"/>
        <v>Apr</v>
      </c>
      <c r="E687" s="586">
        <v>43192</v>
      </c>
      <c r="F687" s="557">
        <v>108051</v>
      </c>
      <c r="G687" s="557">
        <v>40612</v>
      </c>
      <c r="H687" s="557">
        <v>80354</v>
      </c>
      <c r="I687" s="557" t="s">
        <v>1497</v>
      </c>
      <c r="J687" s="557">
        <v>42839</v>
      </c>
      <c r="K687" s="578" t="str">
        <f t="shared" si="165"/>
        <v>DISTRIBUTOR 3 CAVITY (UPPER HOLE) | DISTRIBUTOR 3 CAVITY (UPPER HOLE)</v>
      </c>
      <c r="L687" s="578" t="s">
        <v>1510</v>
      </c>
      <c r="M687" s="578" t="s">
        <v>1510</v>
      </c>
      <c r="N687" s="579" t="s">
        <v>15</v>
      </c>
      <c r="O687" s="578" t="s">
        <v>32</v>
      </c>
      <c r="P687" s="557" t="s">
        <v>15</v>
      </c>
      <c r="Q687" s="557" t="s">
        <v>15</v>
      </c>
      <c r="R687" s="581">
        <f>IFERROR(VLOOKUP(CONCATENATE(D687,"'",C687),'Monthly Forex'!A:D,4,0),"-")</f>
        <v>52.16</v>
      </c>
      <c r="S687" s="587">
        <v>39270</v>
      </c>
      <c r="T687" s="582">
        <f t="shared" si="175"/>
        <v>752.87576687116564</v>
      </c>
      <c r="U687" s="583" t="s">
        <v>47</v>
      </c>
      <c r="V687" s="589" t="s">
        <v>49</v>
      </c>
      <c r="W687" s="592" t="s">
        <v>15</v>
      </c>
      <c r="X687" s="569" t="s">
        <v>4601</v>
      </c>
      <c r="Y687" s="570" t="s">
        <v>15</v>
      </c>
      <c r="Z687" s="571" t="s">
        <v>15</v>
      </c>
      <c r="AA687" s="557" t="s">
        <v>1856</v>
      </c>
      <c r="AB687" s="139">
        <f t="shared" si="159"/>
        <v>43222</v>
      </c>
      <c r="AC687" s="134">
        <f t="shared" si="161"/>
        <v>43221</v>
      </c>
      <c r="AD687" s="135" t="str">
        <f t="shared" si="162"/>
        <v>-</v>
      </c>
      <c r="AE687" s="136" t="str">
        <f t="shared" si="163"/>
        <v>-</v>
      </c>
      <c r="AF687" s="137" t="s">
        <v>4551</v>
      </c>
      <c r="AG687" s="140" t="str">
        <f t="shared" si="166"/>
        <v>1</v>
      </c>
      <c r="AH687" s="141" t="str">
        <f t="shared" si="167"/>
        <v>-</v>
      </c>
      <c r="AI687" s="211" t="s">
        <v>15</v>
      </c>
      <c r="AJ687" s="443" t="s">
        <v>4592</v>
      </c>
      <c r="AK687" s="478" t="str">
        <f t="shared" si="168"/>
        <v>-</v>
      </c>
      <c r="AL687" s="516" t="str">
        <f t="shared" si="169"/>
        <v>-</v>
      </c>
      <c r="AM687" s="432" t="str">
        <f>_xlfn.IFNA(VLOOKUP(O687,Dropdown!$B:$G,6,0),"-")</f>
        <v>PEZA</v>
      </c>
      <c r="AN687" s="433">
        <f>_xlfn.IFNA(VLOOKUP(O687,Dropdown!$B:$H,7,0),"-")</f>
        <v>0.12</v>
      </c>
      <c r="AO687" s="434" t="str">
        <f t="shared" si="170"/>
        <v>PHP</v>
      </c>
      <c r="AP687" s="435">
        <f t="shared" si="171"/>
        <v>39270</v>
      </c>
      <c r="AQ687" s="436">
        <f t="shared" si="172"/>
        <v>43982.400000000001</v>
      </c>
      <c r="AR687" s="247"/>
      <c r="AS687" s="465" t="s">
        <v>15</v>
      </c>
      <c r="AT687" s="247"/>
      <c r="AU687" s="454" t="str">
        <f t="shared" si="164"/>
        <v>-</v>
      </c>
    </row>
    <row r="688" spans="1:47" s="30" customFormat="1">
      <c r="A688" s="556">
        <v>685</v>
      </c>
      <c r="B688" s="557" t="s">
        <v>1461</v>
      </c>
      <c r="C688" s="558" t="str">
        <f t="shared" si="160"/>
        <v>2018</v>
      </c>
      <c r="D688" s="558" t="str">
        <f t="shared" si="173"/>
        <v>Apr</v>
      </c>
      <c r="E688" s="586">
        <v>43192</v>
      </c>
      <c r="F688" s="557">
        <v>108051</v>
      </c>
      <c r="G688" s="557">
        <v>40612</v>
      </c>
      <c r="H688" s="557">
        <v>80354</v>
      </c>
      <c r="I688" s="557" t="s">
        <v>1497</v>
      </c>
      <c r="J688" s="557">
        <v>42839</v>
      </c>
      <c r="K688" s="578" t="str">
        <f t="shared" si="165"/>
        <v>DISTRIBUTOR 2 CAVITY | DISTRIBUTOR 2 CAVITY</v>
      </c>
      <c r="L688" s="578" t="s">
        <v>396</v>
      </c>
      <c r="M688" s="578" t="s">
        <v>396</v>
      </c>
      <c r="N688" s="579" t="s">
        <v>15</v>
      </c>
      <c r="O688" s="578" t="s">
        <v>32</v>
      </c>
      <c r="P688" s="557" t="s">
        <v>15</v>
      </c>
      <c r="Q688" s="557" t="s">
        <v>15</v>
      </c>
      <c r="R688" s="581">
        <f>IFERROR(VLOOKUP(CONCATENATE(D688,"'",C688),'Monthly Forex'!A:D,4,0),"-")</f>
        <v>52.16</v>
      </c>
      <c r="S688" s="587">
        <v>17085</v>
      </c>
      <c r="T688" s="582">
        <f t="shared" si="175"/>
        <v>327.54984662576692</v>
      </c>
      <c r="U688" s="583" t="s">
        <v>47</v>
      </c>
      <c r="V688" s="589" t="s">
        <v>49</v>
      </c>
      <c r="W688" s="592" t="s">
        <v>15</v>
      </c>
      <c r="X688" s="569" t="s">
        <v>4601</v>
      </c>
      <c r="Y688" s="570" t="s">
        <v>15</v>
      </c>
      <c r="Z688" s="571" t="s">
        <v>15</v>
      </c>
      <c r="AA688" s="557" t="s">
        <v>1856</v>
      </c>
      <c r="AB688" s="139">
        <f t="shared" si="159"/>
        <v>43222</v>
      </c>
      <c r="AC688" s="134">
        <f t="shared" si="161"/>
        <v>43221</v>
      </c>
      <c r="AD688" s="135" t="str">
        <f t="shared" si="162"/>
        <v>-</v>
      </c>
      <c r="AE688" s="136" t="str">
        <f t="shared" si="163"/>
        <v>-</v>
      </c>
      <c r="AF688" s="137" t="s">
        <v>4551</v>
      </c>
      <c r="AG688" s="140" t="str">
        <f t="shared" si="166"/>
        <v>-</v>
      </c>
      <c r="AH688" s="141" t="str">
        <f t="shared" si="167"/>
        <v>-</v>
      </c>
      <c r="AI688" s="211" t="s">
        <v>15</v>
      </c>
      <c r="AJ688" s="443" t="s">
        <v>4592</v>
      </c>
      <c r="AK688" s="478" t="str">
        <f t="shared" si="168"/>
        <v>-</v>
      </c>
      <c r="AL688" s="516" t="str">
        <f t="shared" si="169"/>
        <v>-</v>
      </c>
      <c r="AM688" s="432" t="str">
        <f>_xlfn.IFNA(VLOOKUP(O688,Dropdown!$B:$G,6,0),"-")</f>
        <v>PEZA</v>
      </c>
      <c r="AN688" s="433">
        <f>_xlfn.IFNA(VLOOKUP(O688,Dropdown!$B:$H,7,0),"-")</f>
        <v>0.12</v>
      </c>
      <c r="AO688" s="434" t="str">
        <f t="shared" si="170"/>
        <v>PHP</v>
      </c>
      <c r="AP688" s="435">
        <f t="shared" si="171"/>
        <v>17085</v>
      </c>
      <c r="AQ688" s="436">
        <f t="shared" si="172"/>
        <v>19135.2</v>
      </c>
      <c r="AR688" s="247"/>
      <c r="AS688" s="465" t="s">
        <v>15</v>
      </c>
      <c r="AT688" s="247"/>
      <c r="AU688" s="454" t="str">
        <f t="shared" si="164"/>
        <v>-</v>
      </c>
    </row>
    <row r="689" spans="1:47" s="30" customFormat="1">
      <c r="A689" s="556">
        <v>686</v>
      </c>
      <c r="B689" s="557" t="s">
        <v>1463</v>
      </c>
      <c r="C689" s="558" t="str">
        <f t="shared" si="160"/>
        <v>2018</v>
      </c>
      <c r="D689" s="558" t="str">
        <f t="shared" si="173"/>
        <v>Apr</v>
      </c>
      <c r="E689" s="586">
        <v>43194</v>
      </c>
      <c r="F689" s="557">
        <v>108053</v>
      </c>
      <c r="G689" s="557">
        <v>40614</v>
      </c>
      <c r="H689" s="557">
        <v>80402</v>
      </c>
      <c r="I689" s="557" t="s">
        <v>1499</v>
      </c>
      <c r="J689" s="557">
        <v>20180649</v>
      </c>
      <c r="K689" s="578" t="str">
        <f t="shared" si="165"/>
        <v>2311-35308-7-1100 RR EMBOSS CLINCH FIXTURE I  #110 DIE (SKD11) | 2311-35308-7-1100 RR EMBOSS CLINCH FIXTURE I  #110 DIE (SKD11)</v>
      </c>
      <c r="L689" s="578" t="s">
        <v>1512</v>
      </c>
      <c r="M689" s="578" t="s">
        <v>1512</v>
      </c>
      <c r="N689" s="579" t="s">
        <v>15</v>
      </c>
      <c r="O689" s="578" t="s">
        <v>38</v>
      </c>
      <c r="P689" s="557" t="s">
        <v>15</v>
      </c>
      <c r="Q689" s="557" t="s">
        <v>15</v>
      </c>
      <c r="R689" s="581">
        <f>IFERROR(VLOOKUP(CONCATENATE(D689,"'",C689),'Monthly Forex'!A:D,4,0),"-")</f>
        <v>52.16</v>
      </c>
      <c r="S689" s="564" t="s">
        <v>15</v>
      </c>
      <c r="T689" s="582">
        <v>440</v>
      </c>
      <c r="U689" s="583" t="s">
        <v>47</v>
      </c>
      <c r="V689" s="589" t="s">
        <v>49</v>
      </c>
      <c r="W689" s="592" t="s">
        <v>15</v>
      </c>
      <c r="X689" s="569" t="s">
        <v>15</v>
      </c>
      <c r="Y689" s="570" t="s">
        <v>15</v>
      </c>
      <c r="Z689" s="571" t="s">
        <v>15</v>
      </c>
      <c r="AA689" s="557" t="s">
        <v>1856</v>
      </c>
      <c r="AB689" s="139">
        <f t="shared" si="159"/>
        <v>43224</v>
      </c>
      <c r="AC689" s="134">
        <f t="shared" si="161"/>
        <v>43221</v>
      </c>
      <c r="AD689" s="135" t="str">
        <f t="shared" si="162"/>
        <v>-</v>
      </c>
      <c r="AE689" s="136" t="str">
        <f t="shared" si="163"/>
        <v>-</v>
      </c>
      <c r="AF689" s="137" t="s">
        <v>4551</v>
      </c>
      <c r="AG689" s="140" t="str">
        <f t="shared" si="166"/>
        <v>1</v>
      </c>
      <c r="AH689" s="141" t="str">
        <f t="shared" si="167"/>
        <v>-</v>
      </c>
      <c r="AI689" s="211" t="s">
        <v>15</v>
      </c>
      <c r="AJ689" s="443" t="s">
        <v>4592</v>
      </c>
      <c r="AK689" s="478" t="str">
        <f t="shared" si="168"/>
        <v>-</v>
      </c>
      <c r="AL689" s="516" t="str">
        <f t="shared" si="169"/>
        <v>-</v>
      </c>
      <c r="AM689" s="432" t="str">
        <f>_xlfn.IFNA(VLOOKUP(O689,Dropdown!$B:$G,6,0),"-")</f>
        <v>PEZA</v>
      </c>
      <c r="AN689" s="433">
        <f>_xlfn.IFNA(VLOOKUP(O689,Dropdown!$B:$H,7,0),"-")</f>
        <v>0.12</v>
      </c>
      <c r="AO689" s="434" t="str">
        <f t="shared" si="170"/>
        <v>USD</v>
      </c>
      <c r="AP689" s="435">
        <f t="shared" si="171"/>
        <v>440</v>
      </c>
      <c r="AQ689" s="436">
        <f t="shared" si="172"/>
        <v>492.80000000000007</v>
      </c>
      <c r="AR689" s="247"/>
      <c r="AS689" s="465" t="s">
        <v>15</v>
      </c>
      <c r="AT689" s="247"/>
      <c r="AU689" s="454" t="str">
        <f t="shared" si="164"/>
        <v>-</v>
      </c>
    </row>
    <row r="690" spans="1:47" s="30" customFormat="1">
      <c r="A690" s="556">
        <v>687</v>
      </c>
      <c r="B690" s="557" t="s">
        <v>1462</v>
      </c>
      <c r="C690" s="558" t="str">
        <f t="shared" si="160"/>
        <v>2018</v>
      </c>
      <c r="D690" s="558" t="str">
        <f t="shared" si="173"/>
        <v>Apr</v>
      </c>
      <c r="E690" s="586">
        <v>43194</v>
      </c>
      <c r="F690" s="557">
        <v>108052</v>
      </c>
      <c r="G690" s="557">
        <v>40613</v>
      </c>
      <c r="H690" s="557">
        <v>80516</v>
      </c>
      <c r="I690" s="557" t="s">
        <v>1498</v>
      </c>
      <c r="J690" s="557">
        <v>15875</v>
      </c>
      <c r="K690" s="578" t="str">
        <f t="shared" si="165"/>
        <v>18310/20-TJB-A110-M1-4000 BODY I #4701 CURLING DIE 2 | 18310/20-TJB-A110-M1-4000 BODY I #4701 CURLING DIE 2</v>
      </c>
      <c r="L690" s="578" t="s">
        <v>1511</v>
      </c>
      <c r="M690" s="578" t="s">
        <v>1511</v>
      </c>
      <c r="N690" s="579" t="s">
        <v>15</v>
      </c>
      <c r="O690" s="578" t="s">
        <v>31</v>
      </c>
      <c r="P690" s="557" t="s">
        <v>15</v>
      </c>
      <c r="Q690" s="557" t="s">
        <v>15</v>
      </c>
      <c r="R690" s="581">
        <f>IFERROR(VLOOKUP(CONCATENATE(D690,"'",C690),'Monthly Forex'!A:D,4,0),"-")</f>
        <v>52.16</v>
      </c>
      <c r="S690" s="587">
        <v>75550</v>
      </c>
      <c r="T690" s="582">
        <f>S690/R690</f>
        <v>1448.4279141104296</v>
      </c>
      <c r="U690" s="583" t="s">
        <v>47</v>
      </c>
      <c r="V690" s="589" t="s">
        <v>49</v>
      </c>
      <c r="W690" s="592" t="s">
        <v>15</v>
      </c>
      <c r="X690" s="569" t="s">
        <v>15</v>
      </c>
      <c r="Y690" s="570" t="s">
        <v>15</v>
      </c>
      <c r="Z690" s="571" t="s">
        <v>15</v>
      </c>
      <c r="AA690" s="557" t="s">
        <v>1856</v>
      </c>
      <c r="AB690" s="139">
        <f t="shared" si="159"/>
        <v>43224</v>
      </c>
      <c r="AC690" s="134">
        <f t="shared" si="161"/>
        <v>43221</v>
      </c>
      <c r="AD690" s="135" t="str">
        <f t="shared" si="162"/>
        <v>-</v>
      </c>
      <c r="AE690" s="136" t="str">
        <f t="shared" si="163"/>
        <v>-</v>
      </c>
      <c r="AF690" s="137" t="s">
        <v>4551</v>
      </c>
      <c r="AG690" s="140" t="str">
        <f t="shared" si="166"/>
        <v>1</v>
      </c>
      <c r="AH690" s="141" t="str">
        <f t="shared" si="167"/>
        <v>-</v>
      </c>
      <c r="AI690" s="211" t="s">
        <v>15</v>
      </c>
      <c r="AJ690" s="443" t="s">
        <v>4592</v>
      </c>
      <c r="AK690" s="478" t="str">
        <f t="shared" si="168"/>
        <v>-</v>
      </c>
      <c r="AL690" s="516" t="str">
        <f t="shared" si="169"/>
        <v>-</v>
      </c>
      <c r="AM690" s="432" t="str">
        <f>_xlfn.IFNA(VLOOKUP(O690,Dropdown!$B:$G,6,0),"-")</f>
        <v>PEZA</v>
      </c>
      <c r="AN690" s="433">
        <f>_xlfn.IFNA(VLOOKUP(O690,Dropdown!$B:$H,7,0),"-")</f>
        <v>0.12</v>
      </c>
      <c r="AO690" s="434" t="str">
        <f t="shared" si="170"/>
        <v>PHP</v>
      </c>
      <c r="AP690" s="435">
        <f t="shared" si="171"/>
        <v>75550</v>
      </c>
      <c r="AQ690" s="436">
        <f t="shared" si="172"/>
        <v>84616.000000000015</v>
      </c>
      <c r="AR690" s="247"/>
      <c r="AS690" s="465" t="s">
        <v>15</v>
      </c>
      <c r="AT690" s="247"/>
      <c r="AU690" s="454" t="str">
        <f t="shared" si="164"/>
        <v>-</v>
      </c>
    </row>
    <row r="691" spans="1:47" s="30" customFormat="1">
      <c r="A691" s="556">
        <v>688</v>
      </c>
      <c r="B691" s="557" t="s">
        <v>1466</v>
      </c>
      <c r="C691" s="558" t="str">
        <f t="shared" si="160"/>
        <v>2018</v>
      </c>
      <c r="D691" s="558" t="str">
        <f t="shared" si="173"/>
        <v>Apr</v>
      </c>
      <c r="E691" s="586">
        <v>43195</v>
      </c>
      <c r="F691" s="557">
        <v>108056</v>
      </c>
      <c r="G691" s="557">
        <v>40617</v>
      </c>
      <c r="H691" s="557">
        <v>80424</v>
      </c>
      <c r="I691" s="557" t="s">
        <v>1499</v>
      </c>
      <c r="J691" s="557">
        <v>20180649</v>
      </c>
      <c r="K691" s="578" t="str">
        <f t="shared" si="165"/>
        <v>2311-35308-7-1700 RR EMBOSS CLINCH FIXTURE I #110 DIE (SKD11) | 2311-35308-7-1700 RR EMBOSS CLINCH FIXTURE I #110 DIE (SKD11)</v>
      </c>
      <c r="L691" s="578" t="s">
        <v>1515</v>
      </c>
      <c r="M691" s="578" t="s">
        <v>1515</v>
      </c>
      <c r="N691" s="579" t="s">
        <v>15</v>
      </c>
      <c r="O691" s="578" t="s">
        <v>38</v>
      </c>
      <c r="P691" s="557" t="s">
        <v>15</v>
      </c>
      <c r="Q691" s="557" t="s">
        <v>15</v>
      </c>
      <c r="R691" s="581">
        <f>IFERROR(VLOOKUP(CONCATENATE(D691,"'",C691),'Monthly Forex'!A:D,4,0),"-")</f>
        <v>52.16</v>
      </c>
      <c r="S691" s="564" t="s">
        <v>15</v>
      </c>
      <c r="T691" s="582">
        <v>440</v>
      </c>
      <c r="U691" s="583" t="s">
        <v>47</v>
      </c>
      <c r="V691" s="589" t="s">
        <v>49</v>
      </c>
      <c r="W691" s="592" t="s">
        <v>15</v>
      </c>
      <c r="X691" s="569" t="s">
        <v>15</v>
      </c>
      <c r="Y691" s="570" t="s">
        <v>15</v>
      </c>
      <c r="Z691" s="571" t="s">
        <v>15</v>
      </c>
      <c r="AA691" s="557" t="s">
        <v>1856</v>
      </c>
      <c r="AB691" s="139">
        <f t="shared" si="159"/>
        <v>43225</v>
      </c>
      <c r="AC691" s="134">
        <f t="shared" si="161"/>
        <v>43221</v>
      </c>
      <c r="AD691" s="135" t="str">
        <f t="shared" si="162"/>
        <v>-</v>
      </c>
      <c r="AE691" s="136" t="str">
        <f t="shared" si="163"/>
        <v>-</v>
      </c>
      <c r="AF691" s="137" t="s">
        <v>4551</v>
      </c>
      <c r="AG691" s="140" t="str">
        <f t="shared" si="166"/>
        <v>1</v>
      </c>
      <c r="AH691" s="141" t="str">
        <f t="shared" si="167"/>
        <v>-</v>
      </c>
      <c r="AI691" s="211" t="s">
        <v>15</v>
      </c>
      <c r="AJ691" s="443" t="s">
        <v>4592</v>
      </c>
      <c r="AK691" s="478" t="str">
        <f t="shared" si="168"/>
        <v>-</v>
      </c>
      <c r="AL691" s="516" t="str">
        <f t="shared" si="169"/>
        <v>-</v>
      </c>
      <c r="AM691" s="432" t="str">
        <f>_xlfn.IFNA(VLOOKUP(O691,Dropdown!$B:$G,6,0),"-")</f>
        <v>PEZA</v>
      </c>
      <c r="AN691" s="433">
        <f>_xlfn.IFNA(VLOOKUP(O691,Dropdown!$B:$H,7,0),"-")</f>
        <v>0.12</v>
      </c>
      <c r="AO691" s="434" t="str">
        <f t="shared" si="170"/>
        <v>USD</v>
      </c>
      <c r="AP691" s="435">
        <f t="shared" si="171"/>
        <v>440</v>
      </c>
      <c r="AQ691" s="436">
        <f t="shared" si="172"/>
        <v>492.80000000000007</v>
      </c>
      <c r="AR691" s="247"/>
      <c r="AS691" s="465" t="s">
        <v>15</v>
      </c>
      <c r="AT691" s="247"/>
      <c r="AU691" s="454" t="str">
        <f t="shared" si="164"/>
        <v>-</v>
      </c>
    </row>
    <row r="692" spans="1:47" s="30" customFormat="1">
      <c r="A692" s="556">
        <v>689</v>
      </c>
      <c r="B692" s="557" t="s">
        <v>1465</v>
      </c>
      <c r="C692" s="558" t="str">
        <f t="shared" si="160"/>
        <v>2018</v>
      </c>
      <c r="D692" s="558" t="str">
        <f t="shared" si="173"/>
        <v>Apr</v>
      </c>
      <c r="E692" s="586">
        <v>43195</v>
      </c>
      <c r="F692" s="557">
        <v>108054</v>
      </c>
      <c r="G692" s="557">
        <v>40616</v>
      </c>
      <c r="H692" s="557">
        <v>80598</v>
      </c>
      <c r="I692" s="557" t="s">
        <v>1501</v>
      </c>
      <c r="J692" s="557" t="s">
        <v>1580</v>
      </c>
      <c r="K692" s="578" t="str">
        <f t="shared" si="165"/>
        <v>101497-05-016-00 PUNCH | 101497-05-016-00 PUNCH</v>
      </c>
      <c r="L692" s="578" t="s">
        <v>1514</v>
      </c>
      <c r="M692" s="578" t="s">
        <v>1514</v>
      </c>
      <c r="N692" s="579" t="s">
        <v>15</v>
      </c>
      <c r="O692" s="578" t="s">
        <v>37</v>
      </c>
      <c r="P692" s="557" t="s">
        <v>15</v>
      </c>
      <c r="Q692" s="557" t="s">
        <v>15</v>
      </c>
      <c r="R692" s="581">
        <f>IFERROR(VLOOKUP(CONCATENATE(D692,"'",C692),'Monthly Forex'!A:D,4,0),"-")</f>
        <v>52.16</v>
      </c>
      <c r="S692" s="564" t="s">
        <v>15</v>
      </c>
      <c r="T692" s="582">
        <v>925</v>
      </c>
      <c r="U692" s="583" t="s">
        <v>47</v>
      </c>
      <c r="V692" s="589" t="s">
        <v>49</v>
      </c>
      <c r="W692" s="592" t="s">
        <v>15</v>
      </c>
      <c r="X692" s="569" t="s">
        <v>15</v>
      </c>
      <c r="Y692" s="570" t="s">
        <v>15</v>
      </c>
      <c r="Z692" s="571" t="s">
        <v>15</v>
      </c>
      <c r="AA692" s="557" t="s">
        <v>1856</v>
      </c>
      <c r="AB692" s="139">
        <f t="shared" si="159"/>
        <v>43225</v>
      </c>
      <c r="AC692" s="134">
        <f t="shared" si="161"/>
        <v>43221</v>
      </c>
      <c r="AD692" s="135" t="str">
        <f t="shared" si="162"/>
        <v>-</v>
      </c>
      <c r="AE692" s="136" t="str">
        <f t="shared" si="163"/>
        <v>-</v>
      </c>
      <c r="AF692" s="137" t="s">
        <v>4551</v>
      </c>
      <c r="AG692" s="140" t="str">
        <f t="shared" si="166"/>
        <v>1</v>
      </c>
      <c r="AH692" s="141" t="str">
        <f t="shared" si="167"/>
        <v>-</v>
      </c>
      <c r="AI692" s="211" t="s">
        <v>15</v>
      </c>
      <c r="AJ692" s="443" t="s">
        <v>4592</v>
      </c>
      <c r="AK692" s="478" t="str">
        <f t="shared" si="168"/>
        <v>-</v>
      </c>
      <c r="AL692" s="516" t="str">
        <f t="shared" si="169"/>
        <v>-</v>
      </c>
      <c r="AM692" s="432" t="str">
        <f>_xlfn.IFNA(VLOOKUP(O692,Dropdown!$B:$G,6,0),"-")</f>
        <v>PEZA</v>
      </c>
      <c r="AN692" s="433">
        <f>_xlfn.IFNA(VLOOKUP(O692,Dropdown!$B:$H,7,0),"-")</f>
        <v>0.12</v>
      </c>
      <c r="AO692" s="434" t="str">
        <f t="shared" si="170"/>
        <v>USD</v>
      </c>
      <c r="AP692" s="435">
        <f t="shared" si="171"/>
        <v>925</v>
      </c>
      <c r="AQ692" s="436">
        <f t="shared" si="172"/>
        <v>1036</v>
      </c>
      <c r="AR692" s="247"/>
      <c r="AS692" s="465" t="s">
        <v>15</v>
      </c>
      <c r="AT692" s="247"/>
      <c r="AU692" s="454" t="str">
        <f t="shared" si="164"/>
        <v>-</v>
      </c>
    </row>
    <row r="693" spans="1:47" s="30" customFormat="1">
      <c r="A693" s="556">
        <v>690</v>
      </c>
      <c r="B693" s="557" t="s">
        <v>1464</v>
      </c>
      <c r="C693" s="558" t="str">
        <f t="shared" si="160"/>
        <v>2018</v>
      </c>
      <c r="D693" s="558" t="str">
        <f t="shared" si="173"/>
        <v>Apr</v>
      </c>
      <c r="E693" s="586">
        <v>43195</v>
      </c>
      <c r="F693" s="557">
        <v>108055</v>
      </c>
      <c r="G693" s="557">
        <v>40615</v>
      </c>
      <c r="H693" s="557">
        <v>80597</v>
      </c>
      <c r="I693" s="557" t="s">
        <v>1500</v>
      </c>
      <c r="J693" s="557">
        <v>3000005256</v>
      </c>
      <c r="K693" s="578" t="str">
        <f t="shared" si="165"/>
        <v>Ø3.0 X P6 (4LINES ; 50 HOLES/LINE ; W580) I LOWER DIE SET (SKD11, HRC58-60) | Ø3.0 X P6 (4LINES ; 50 HOLES/LINE ; W580) I LOWER DIE SET (SKD11, HRC58-60)</v>
      </c>
      <c r="L693" s="578" t="s">
        <v>1513</v>
      </c>
      <c r="M693" s="578" t="s">
        <v>1513</v>
      </c>
      <c r="N693" s="579" t="s">
        <v>15</v>
      </c>
      <c r="O693" s="578" t="s">
        <v>39</v>
      </c>
      <c r="P693" s="557" t="s">
        <v>15</v>
      </c>
      <c r="Q693" s="557" t="s">
        <v>15</v>
      </c>
      <c r="R693" s="581">
        <f>IFERROR(VLOOKUP(CONCATENATE(D693,"'",C693),'Monthly Forex'!A:D,4,0),"-")</f>
        <v>52.16</v>
      </c>
      <c r="S693" s="564" t="s">
        <v>15</v>
      </c>
      <c r="T693" s="582">
        <v>1640</v>
      </c>
      <c r="U693" s="583" t="s">
        <v>47</v>
      </c>
      <c r="V693" s="589" t="s">
        <v>49</v>
      </c>
      <c r="W693" s="592" t="s">
        <v>15</v>
      </c>
      <c r="X693" s="569" t="s">
        <v>4599</v>
      </c>
      <c r="Y693" s="570" t="s">
        <v>15</v>
      </c>
      <c r="Z693" s="571" t="s">
        <v>15</v>
      </c>
      <c r="AA693" s="557" t="s">
        <v>1856</v>
      </c>
      <c r="AB693" s="139">
        <f t="shared" si="159"/>
        <v>43225</v>
      </c>
      <c r="AC693" s="134">
        <f t="shared" si="161"/>
        <v>43221</v>
      </c>
      <c r="AD693" s="135" t="str">
        <f t="shared" si="162"/>
        <v>-</v>
      </c>
      <c r="AE693" s="136" t="str">
        <f t="shared" si="163"/>
        <v>-</v>
      </c>
      <c r="AF693" s="137" t="s">
        <v>4551</v>
      </c>
      <c r="AG693" s="140" t="str">
        <f t="shared" si="166"/>
        <v>1</v>
      </c>
      <c r="AH693" s="141" t="str">
        <f t="shared" si="167"/>
        <v>-</v>
      </c>
      <c r="AI693" s="211" t="s">
        <v>15</v>
      </c>
      <c r="AJ693" s="443" t="s">
        <v>4592</v>
      </c>
      <c r="AK693" s="478" t="str">
        <f t="shared" si="168"/>
        <v>-</v>
      </c>
      <c r="AL693" s="516" t="str">
        <f t="shared" si="169"/>
        <v>-</v>
      </c>
      <c r="AM693" s="432" t="str">
        <f>_xlfn.IFNA(VLOOKUP(O693,Dropdown!$B:$G,6,0),"-")</f>
        <v>PEZA</v>
      </c>
      <c r="AN693" s="433">
        <f>_xlfn.IFNA(VLOOKUP(O693,Dropdown!$B:$H,7,0),"-")</f>
        <v>0.12</v>
      </c>
      <c r="AO693" s="434" t="str">
        <f t="shared" si="170"/>
        <v>USD</v>
      </c>
      <c r="AP693" s="435">
        <f t="shared" si="171"/>
        <v>1640</v>
      </c>
      <c r="AQ693" s="436">
        <f t="shared" si="172"/>
        <v>1836.8000000000002</v>
      </c>
      <c r="AR693" s="247"/>
      <c r="AS693" s="465" t="s">
        <v>15</v>
      </c>
      <c r="AT693" s="247"/>
      <c r="AU693" s="454" t="str">
        <f t="shared" si="164"/>
        <v>-</v>
      </c>
    </row>
    <row r="694" spans="1:47" s="30" customFormat="1">
      <c r="A694" s="556">
        <v>691</v>
      </c>
      <c r="B694" s="557" t="s">
        <v>1471</v>
      </c>
      <c r="C694" s="558" t="str">
        <f t="shared" si="160"/>
        <v>2018</v>
      </c>
      <c r="D694" s="558" t="str">
        <f t="shared" si="173"/>
        <v>Apr</v>
      </c>
      <c r="E694" s="586">
        <v>43196</v>
      </c>
      <c r="F694" s="557">
        <v>108058</v>
      </c>
      <c r="G694" s="557">
        <v>40619</v>
      </c>
      <c r="H694" s="557">
        <v>80493</v>
      </c>
      <c r="I694" s="557" t="s">
        <v>1499</v>
      </c>
      <c r="J694" s="557">
        <v>20180649</v>
      </c>
      <c r="K694" s="578" t="str">
        <f t="shared" si="165"/>
        <v>2311-35308-7-0900 RR EMBOSS CLINCH FIXTURE I #108 DIE (SKD11) | 2311-35308-7-0900 RR EMBOSS CLINCH FIXTURE I #108 DIE (SKD11)</v>
      </c>
      <c r="L694" s="578" t="s">
        <v>1520</v>
      </c>
      <c r="M694" s="578" t="s">
        <v>1520</v>
      </c>
      <c r="N694" s="579" t="s">
        <v>15</v>
      </c>
      <c r="O694" s="578" t="s">
        <v>38</v>
      </c>
      <c r="P694" s="557" t="s">
        <v>15</v>
      </c>
      <c r="Q694" s="557" t="s">
        <v>15</v>
      </c>
      <c r="R694" s="581">
        <f>IFERROR(VLOOKUP(CONCATENATE(D694,"'",C694),'Monthly Forex'!A:D,4,0),"-")</f>
        <v>52.16</v>
      </c>
      <c r="S694" s="564" t="s">
        <v>15</v>
      </c>
      <c r="T694" s="582">
        <v>440</v>
      </c>
      <c r="U694" s="583" t="s">
        <v>47</v>
      </c>
      <c r="V694" s="589" t="s">
        <v>49</v>
      </c>
      <c r="W694" s="592" t="s">
        <v>15</v>
      </c>
      <c r="X694" s="569" t="s">
        <v>15</v>
      </c>
      <c r="Y694" s="570" t="s">
        <v>15</v>
      </c>
      <c r="Z694" s="571" t="s">
        <v>15</v>
      </c>
      <c r="AA694" s="557" t="s">
        <v>1856</v>
      </c>
      <c r="AB694" s="139">
        <f t="shared" si="159"/>
        <v>43226</v>
      </c>
      <c r="AC694" s="134">
        <f t="shared" si="161"/>
        <v>43221</v>
      </c>
      <c r="AD694" s="135" t="str">
        <f t="shared" si="162"/>
        <v>-</v>
      </c>
      <c r="AE694" s="136" t="str">
        <f t="shared" si="163"/>
        <v>-</v>
      </c>
      <c r="AF694" s="137" t="s">
        <v>4551</v>
      </c>
      <c r="AG694" s="140" t="str">
        <f t="shared" si="166"/>
        <v>1</v>
      </c>
      <c r="AH694" s="141" t="str">
        <f t="shared" si="167"/>
        <v>-</v>
      </c>
      <c r="AI694" s="211" t="s">
        <v>15</v>
      </c>
      <c r="AJ694" s="443" t="s">
        <v>4592</v>
      </c>
      <c r="AK694" s="478" t="str">
        <f t="shared" si="168"/>
        <v>-</v>
      </c>
      <c r="AL694" s="516" t="str">
        <f t="shared" si="169"/>
        <v>-</v>
      </c>
      <c r="AM694" s="432" t="str">
        <f>_xlfn.IFNA(VLOOKUP(O694,Dropdown!$B:$G,6,0),"-")</f>
        <v>PEZA</v>
      </c>
      <c r="AN694" s="433">
        <f>_xlfn.IFNA(VLOOKUP(O694,Dropdown!$B:$H,7,0),"-")</f>
        <v>0.12</v>
      </c>
      <c r="AO694" s="434" t="str">
        <f t="shared" si="170"/>
        <v>USD</v>
      </c>
      <c r="AP694" s="435">
        <f t="shared" si="171"/>
        <v>440</v>
      </c>
      <c r="AQ694" s="436">
        <f t="shared" si="172"/>
        <v>492.80000000000007</v>
      </c>
      <c r="AR694" s="247"/>
      <c r="AS694" s="465" t="s">
        <v>15</v>
      </c>
      <c r="AT694" s="247"/>
      <c r="AU694" s="454" t="str">
        <f t="shared" si="164"/>
        <v>-</v>
      </c>
    </row>
    <row r="695" spans="1:47" s="30" customFormat="1">
      <c r="A695" s="556">
        <v>692</v>
      </c>
      <c r="B695" s="557" t="s">
        <v>1472</v>
      </c>
      <c r="C695" s="558" t="str">
        <f t="shared" si="160"/>
        <v>2018</v>
      </c>
      <c r="D695" s="558" t="str">
        <f t="shared" si="173"/>
        <v>Apr</v>
      </c>
      <c r="E695" s="586">
        <v>43196</v>
      </c>
      <c r="F695" s="557">
        <v>108059</v>
      </c>
      <c r="G695" s="557">
        <v>40620</v>
      </c>
      <c r="H695" s="557">
        <v>80494</v>
      </c>
      <c r="I695" s="557" t="s">
        <v>1100</v>
      </c>
      <c r="J695" s="557">
        <v>3000005256</v>
      </c>
      <c r="K695" s="578" t="str">
        <f t="shared" si="165"/>
        <v>Ø7.0 X P10 (2LINES ; 16 HOLES / LINE ; W330) I LOWER DIE SET (SKD11, HRC58-60) | Ø7.0 X P10 (2LINES ; 16 HOLES / LINE ; W330) I LOWER DIE SET (SKD11, HRC58-60)</v>
      </c>
      <c r="L695" s="578" t="s">
        <v>1521</v>
      </c>
      <c r="M695" s="578" t="s">
        <v>1521</v>
      </c>
      <c r="N695" s="579" t="s">
        <v>15</v>
      </c>
      <c r="O695" s="578" t="s">
        <v>39</v>
      </c>
      <c r="P695" s="557" t="s">
        <v>15</v>
      </c>
      <c r="Q695" s="557" t="s">
        <v>15</v>
      </c>
      <c r="R695" s="581">
        <f>IFERROR(VLOOKUP(CONCATENATE(D695,"'",C695),'Monthly Forex'!A:D,4,0),"-")</f>
        <v>52.16</v>
      </c>
      <c r="S695" s="564" t="s">
        <v>15</v>
      </c>
      <c r="T695" s="582">
        <v>560</v>
      </c>
      <c r="U695" s="583" t="s">
        <v>47</v>
      </c>
      <c r="V695" s="589" t="s">
        <v>49</v>
      </c>
      <c r="W695" s="592" t="s">
        <v>15</v>
      </c>
      <c r="X695" s="569" t="s">
        <v>4599</v>
      </c>
      <c r="Y695" s="570" t="s">
        <v>15</v>
      </c>
      <c r="Z695" s="571" t="s">
        <v>15</v>
      </c>
      <c r="AA695" s="557" t="s">
        <v>1856</v>
      </c>
      <c r="AB695" s="139">
        <f t="shared" ref="AB695:AB758" si="176">IF(V695="","",IF(V695="Cancelled","-",E695+30))</f>
        <v>43226</v>
      </c>
      <c r="AC695" s="134">
        <f t="shared" si="161"/>
        <v>43221</v>
      </c>
      <c r="AD695" s="135" t="str">
        <f t="shared" si="162"/>
        <v>-</v>
      </c>
      <c r="AE695" s="136" t="str">
        <f t="shared" si="163"/>
        <v>-</v>
      </c>
      <c r="AF695" s="137" t="s">
        <v>4551</v>
      </c>
      <c r="AG695" s="140" t="str">
        <f t="shared" si="166"/>
        <v>1</v>
      </c>
      <c r="AH695" s="141" t="str">
        <f t="shared" si="167"/>
        <v>-</v>
      </c>
      <c r="AI695" s="211" t="s">
        <v>15</v>
      </c>
      <c r="AJ695" s="443" t="s">
        <v>4592</v>
      </c>
      <c r="AK695" s="478" t="str">
        <f t="shared" si="168"/>
        <v>-</v>
      </c>
      <c r="AL695" s="516" t="str">
        <f t="shared" si="169"/>
        <v>-</v>
      </c>
      <c r="AM695" s="432" t="str">
        <f>_xlfn.IFNA(VLOOKUP(O695,Dropdown!$B:$G,6,0),"-")</f>
        <v>PEZA</v>
      </c>
      <c r="AN695" s="433">
        <f>_xlfn.IFNA(VLOOKUP(O695,Dropdown!$B:$H,7,0),"-")</f>
        <v>0.12</v>
      </c>
      <c r="AO695" s="434" t="str">
        <f t="shared" si="170"/>
        <v>USD</v>
      </c>
      <c r="AP695" s="435">
        <f t="shared" si="171"/>
        <v>560</v>
      </c>
      <c r="AQ695" s="436">
        <f t="shared" si="172"/>
        <v>627.20000000000005</v>
      </c>
      <c r="AR695" s="247"/>
      <c r="AS695" s="465" t="s">
        <v>15</v>
      </c>
      <c r="AT695" s="247"/>
      <c r="AU695" s="454" t="str">
        <f t="shared" si="164"/>
        <v>-</v>
      </c>
    </row>
    <row r="696" spans="1:47" s="30" customFormat="1">
      <c r="A696" s="556">
        <v>693</v>
      </c>
      <c r="B696" s="557" t="s">
        <v>1467</v>
      </c>
      <c r="C696" s="558" t="str">
        <f t="shared" si="160"/>
        <v>2018</v>
      </c>
      <c r="D696" s="558" t="str">
        <f t="shared" si="173"/>
        <v>Apr</v>
      </c>
      <c r="E696" s="586">
        <v>43196</v>
      </c>
      <c r="F696" s="557">
        <v>108057</v>
      </c>
      <c r="G696" s="557">
        <v>40618</v>
      </c>
      <c r="H696" s="557">
        <v>80492</v>
      </c>
      <c r="I696" s="557" t="s">
        <v>1502</v>
      </c>
      <c r="J696" s="557">
        <v>15579</v>
      </c>
      <c r="K696" s="578" t="str">
        <f t="shared" si="165"/>
        <v>18307-TLAA-A030-M1-C400 HALF COMP I #2223 CAM SLIDER 1 | 18307-TLAA-A030-M1-C400 HALF COMP I #2223 CAM SLIDER 1</v>
      </c>
      <c r="L696" s="578" t="s">
        <v>1516</v>
      </c>
      <c r="M696" s="578" t="s">
        <v>1516</v>
      </c>
      <c r="N696" s="579" t="s">
        <v>15</v>
      </c>
      <c r="O696" s="578" t="s">
        <v>31</v>
      </c>
      <c r="P696" s="557" t="s">
        <v>15</v>
      </c>
      <c r="Q696" s="557" t="s">
        <v>15</v>
      </c>
      <c r="R696" s="581">
        <f>IFERROR(VLOOKUP(CONCATENATE(D696,"'",C696),'Monthly Forex'!A:D,4,0),"-")</f>
        <v>52.16</v>
      </c>
      <c r="S696" s="587">
        <v>30750</v>
      </c>
      <c r="T696" s="582">
        <f t="shared" ref="T696:T713" si="177">S696/R696</f>
        <v>589.53220858895713</v>
      </c>
      <c r="U696" s="583" t="s">
        <v>47</v>
      </c>
      <c r="V696" s="589" t="s">
        <v>49</v>
      </c>
      <c r="W696" s="592" t="s">
        <v>15</v>
      </c>
      <c r="X696" s="569" t="s">
        <v>15</v>
      </c>
      <c r="Y696" s="570" t="s">
        <v>15</v>
      </c>
      <c r="Z696" s="571" t="s">
        <v>15</v>
      </c>
      <c r="AA696" s="557" t="s">
        <v>1856</v>
      </c>
      <c r="AB696" s="139">
        <f t="shared" si="176"/>
        <v>43226</v>
      </c>
      <c r="AC696" s="134">
        <f t="shared" si="161"/>
        <v>43221</v>
      </c>
      <c r="AD696" s="135" t="str">
        <f t="shared" si="162"/>
        <v>-</v>
      </c>
      <c r="AE696" s="136" t="str">
        <f t="shared" si="163"/>
        <v>-</v>
      </c>
      <c r="AF696" s="137" t="s">
        <v>4551</v>
      </c>
      <c r="AG696" s="140" t="str">
        <f t="shared" si="166"/>
        <v>1</v>
      </c>
      <c r="AH696" s="141" t="str">
        <f t="shared" si="167"/>
        <v>-</v>
      </c>
      <c r="AI696" s="211" t="s">
        <v>15</v>
      </c>
      <c r="AJ696" s="443" t="s">
        <v>4592</v>
      </c>
      <c r="AK696" s="478" t="str">
        <f t="shared" si="168"/>
        <v>-</v>
      </c>
      <c r="AL696" s="516" t="str">
        <f t="shared" si="169"/>
        <v>-</v>
      </c>
      <c r="AM696" s="432" t="str">
        <f>_xlfn.IFNA(VLOOKUP(O696,Dropdown!$B:$G,6,0),"-")</f>
        <v>PEZA</v>
      </c>
      <c r="AN696" s="433">
        <f>_xlfn.IFNA(VLOOKUP(O696,Dropdown!$B:$H,7,0),"-")</f>
        <v>0.12</v>
      </c>
      <c r="AO696" s="434" t="str">
        <f t="shared" si="170"/>
        <v>PHP</v>
      </c>
      <c r="AP696" s="435">
        <f t="shared" si="171"/>
        <v>30750</v>
      </c>
      <c r="AQ696" s="436">
        <f t="shared" si="172"/>
        <v>34440</v>
      </c>
      <c r="AR696" s="247"/>
      <c r="AS696" s="465" t="s">
        <v>15</v>
      </c>
      <c r="AT696" s="247"/>
      <c r="AU696" s="454" t="str">
        <f t="shared" si="164"/>
        <v>-</v>
      </c>
    </row>
    <row r="697" spans="1:47" s="30" customFormat="1">
      <c r="A697" s="556">
        <v>694</v>
      </c>
      <c r="B697" s="557" t="s">
        <v>1468</v>
      </c>
      <c r="C697" s="558" t="str">
        <f t="shared" si="160"/>
        <v>2018</v>
      </c>
      <c r="D697" s="558" t="str">
        <f t="shared" si="173"/>
        <v>Apr</v>
      </c>
      <c r="E697" s="586">
        <v>43196</v>
      </c>
      <c r="F697" s="557">
        <v>108057</v>
      </c>
      <c r="G697" s="557">
        <v>40618</v>
      </c>
      <c r="H697" s="557">
        <v>80492</v>
      </c>
      <c r="I697" s="557" t="s">
        <v>1502</v>
      </c>
      <c r="J697" s="557">
        <v>15579</v>
      </c>
      <c r="K697" s="578" t="str">
        <f t="shared" si="165"/>
        <v>18307-TLAA-A030-M1-C400 HALF COMP I #2224 CAM SLIDER 2 | 18307-TLAA-A030-M1-C400 HALF COMP I #2224 CAM SLIDER 2</v>
      </c>
      <c r="L697" s="578" t="s">
        <v>1517</v>
      </c>
      <c r="M697" s="578" t="s">
        <v>1517</v>
      </c>
      <c r="N697" s="579" t="s">
        <v>15</v>
      </c>
      <c r="O697" s="578" t="s">
        <v>31</v>
      </c>
      <c r="P697" s="557" t="s">
        <v>15</v>
      </c>
      <c r="Q697" s="557" t="s">
        <v>15</v>
      </c>
      <c r="R697" s="581">
        <f>IFERROR(VLOOKUP(CONCATENATE(D697,"'",C697),'Monthly Forex'!A:D,4,0),"-")</f>
        <v>52.16</v>
      </c>
      <c r="S697" s="587">
        <v>41200</v>
      </c>
      <c r="T697" s="582">
        <f t="shared" si="177"/>
        <v>789.87730061349703</v>
      </c>
      <c r="U697" s="583" t="s">
        <v>47</v>
      </c>
      <c r="V697" s="589" t="s">
        <v>49</v>
      </c>
      <c r="W697" s="592" t="s">
        <v>15</v>
      </c>
      <c r="X697" s="569" t="s">
        <v>15</v>
      </c>
      <c r="Y697" s="570" t="s">
        <v>15</v>
      </c>
      <c r="Z697" s="571" t="s">
        <v>15</v>
      </c>
      <c r="AA697" s="557" t="s">
        <v>1856</v>
      </c>
      <c r="AB697" s="139">
        <f t="shared" si="176"/>
        <v>43226</v>
      </c>
      <c r="AC697" s="134">
        <f t="shared" si="161"/>
        <v>43221</v>
      </c>
      <c r="AD697" s="135" t="str">
        <f t="shared" si="162"/>
        <v>-</v>
      </c>
      <c r="AE697" s="136" t="str">
        <f t="shared" si="163"/>
        <v>-</v>
      </c>
      <c r="AF697" s="137" t="s">
        <v>4551</v>
      </c>
      <c r="AG697" s="140" t="str">
        <f t="shared" si="166"/>
        <v>-</v>
      </c>
      <c r="AH697" s="141" t="str">
        <f t="shared" si="167"/>
        <v>-</v>
      </c>
      <c r="AI697" s="211" t="s">
        <v>15</v>
      </c>
      <c r="AJ697" s="443" t="s">
        <v>4592</v>
      </c>
      <c r="AK697" s="478" t="str">
        <f t="shared" si="168"/>
        <v>-</v>
      </c>
      <c r="AL697" s="516" t="str">
        <f t="shared" si="169"/>
        <v>-</v>
      </c>
      <c r="AM697" s="432" t="str">
        <f>_xlfn.IFNA(VLOOKUP(O697,Dropdown!$B:$G,6,0),"-")</f>
        <v>PEZA</v>
      </c>
      <c r="AN697" s="433">
        <f>_xlfn.IFNA(VLOOKUP(O697,Dropdown!$B:$H,7,0),"-")</f>
        <v>0.12</v>
      </c>
      <c r="AO697" s="434" t="str">
        <f t="shared" si="170"/>
        <v>PHP</v>
      </c>
      <c r="AP697" s="435">
        <f t="shared" si="171"/>
        <v>41200</v>
      </c>
      <c r="AQ697" s="436">
        <f t="shared" si="172"/>
        <v>46144.000000000007</v>
      </c>
      <c r="AR697" s="247"/>
      <c r="AS697" s="465" t="s">
        <v>15</v>
      </c>
      <c r="AT697" s="247"/>
      <c r="AU697" s="454" t="str">
        <f t="shared" si="164"/>
        <v>-</v>
      </c>
    </row>
    <row r="698" spans="1:47" s="30" customFormat="1">
      <c r="A698" s="556">
        <v>695</v>
      </c>
      <c r="B698" s="557" t="s">
        <v>1469</v>
      </c>
      <c r="C698" s="558" t="str">
        <f t="shared" si="160"/>
        <v>2018</v>
      </c>
      <c r="D698" s="558" t="str">
        <f t="shared" si="173"/>
        <v>Apr</v>
      </c>
      <c r="E698" s="586">
        <v>43196</v>
      </c>
      <c r="F698" s="557">
        <v>108057</v>
      </c>
      <c r="G698" s="557">
        <v>40618</v>
      </c>
      <c r="H698" s="557">
        <v>80492</v>
      </c>
      <c r="I698" s="557" t="s">
        <v>1503</v>
      </c>
      <c r="J698" s="557">
        <v>15875</v>
      </c>
      <c r="K698" s="578" t="str">
        <f t="shared" si="165"/>
        <v>18310/20-TJB-A110-M1-4000 BODY I #4705 CURLING PUNCH 2 | 18310/20-TJB-A110-M1-4000 BODY I #4705 CURLING PUNCH 2</v>
      </c>
      <c r="L698" s="578" t="s">
        <v>1518</v>
      </c>
      <c r="M698" s="578" t="s">
        <v>1518</v>
      </c>
      <c r="N698" s="579" t="s">
        <v>15</v>
      </c>
      <c r="O698" s="578" t="s">
        <v>31</v>
      </c>
      <c r="P698" s="557" t="s">
        <v>15</v>
      </c>
      <c r="Q698" s="557" t="s">
        <v>15</v>
      </c>
      <c r="R698" s="581">
        <f>IFERROR(VLOOKUP(CONCATENATE(D698,"'",C698),'Monthly Forex'!A:D,4,0),"-")</f>
        <v>52.16</v>
      </c>
      <c r="S698" s="587">
        <v>56000</v>
      </c>
      <c r="T698" s="582">
        <f t="shared" si="177"/>
        <v>1073.6196319018406</v>
      </c>
      <c r="U698" s="583" t="s">
        <v>47</v>
      </c>
      <c r="V698" s="589" t="s">
        <v>49</v>
      </c>
      <c r="W698" s="592" t="s">
        <v>15</v>
      </c>
      <c r="X698" s="569" t="s">
        <v>15</v>
      </c>
      <c r="Y698" s="570" t="s">
        <v>15</v>
      </c>
      <c r="Z698" s="571" t="s">
        <v>15</v>
      </c>
      <c r="AA698" s="557" t="s">
        <v>1856</v>
      </c>
      <c r="AB698" s="139">
        <f t="shared" si="176"/>
        <v>43226</v>
      </c>
      <c r="AC698" s="134">
        <f t="shared" si="161"/>
        <v>43221</v>
      </c>
      <c r="AD698" s="135" t="str">
        <f t="shared" si="162"/>
        <v>-</v>
      </c>
      <c r="AE698" s="136" t="str">
        <f t="shared" si="163"/>
        <v>-</v>
      </c>
      <c r="AF698" s="137" t="s">
        <v>4551</v>
      </c>
      <c r="AG698" s="140" t="str">
        <f t="shared" si="166"/>
        <v>-</v>
      </c>
      <c r="AH698" s="141" t="str">
        <f t="shared" si="167"/>
        <v>-</v>
      </c>
      <c r="AI698" s="211" t="s">
        <v>15</v>
      </c>
      <c r="AJ698" s="443" t="s">
        <v>4592</v>
      </c>
      <c r="AK698" s="478" t="str">
        <f t="shared" si="168"/>
        <v>-</v>
      </c>
      <c r="AL698" s="516" t="str">
        <f t="shared" si="169"/>
        <v>-</v>
      </c>
      <c r="AM698" s="432" t="str">
        <f>_xlfn.IFNA(VLOOKUP(O698,Dropdown!$B:$G,6,0),"-")</f>
        <v>PEZA</v>
      </c>
      <c r="AN698" s="433">
        <f>_xlfn.IFNA(VLOOKUP(O698,Dropdown!$B:$H,7,0),"-")</f>
        <v>0.12</v>
      </c>
      <c r="AO698" s="434" t="str">
        <f t="shared" si="170"/>
        <v>PHP</v>
      </c>
      <c r="AP698" s="435">
        <f t="shared" si="171"/>
        <v>56000</v>
      </c>
      <c r="AQ698" s="436">
        <f t="shared" si="172"/>
        <v>62720.000000000007</v>
      </c>
      <c r="AR698" s="247"/>
      <c r="AS698" s="465" t="s">
        <v>15</v>
      </c>
      <c r="AT698" s="247"/>
      <c r="AU698" s="454" t="str">
        <f t="shared" si="164"/>
        <v>-</v>
      </c>
    </row>
    <row r="699" spans="1:47" s="30" customFormat="1">
      <c r="A699" s="556">
        <v>696</v>
      </c>
      <c r="B699" s="557" t="s">
        <v>1470</v>
      </c>
      <c r="C699" s="558" t="str">
        <f t="shared" si="160"/>
        <v>2018</v>
      </c>
      <c r="D699" s="558" t="str">
        <f t="shared" si="173"/>
        <v>Apr</v>
      </c>
      <c r="E699" s="586">
        <v>43196</v>
      </c>
      <c r="F699" s="557">
        <v>108057</v>
      </c>
      <c r="G699" s="557">
        <v>40618</v>
      </c>
      <c r="H699" s="557">
        <v>80492</v>
      </c>
      <c r="I699" s="557" t="s">
        <v>1503</v>
      </c>
      <c r="J699" s="557">
        <v>15875</v>
      </c>
      <c r="K699" s="578" t="str">
        <f t="shared" si="165"/>
        <v>18310/20-TJB-A110-M1-4000 BODY I #4702 PUNCH PLATE 2 | 18310/20-TJB-A110-M1-4000 BODY I #4702 PUNCH PLATE 2</v>
      </c>
      <c r="L699" s="578" t="s">
        <v>1519</v>
      </c>
      <c r="M699" s="578" t="s">
        <v>1519</v>
      </c>
      <c r="N699" s="579" t="s">
        <v>15</v>
      </c>
      <c r="O699" s="578" t="s">
        <v>31</v>
      </c>
      <c r="P699" s="557" t="s">
        <v>15</v>
      </c>
      <c r="Q699" s="557" t="s">
        <v>15</v>
      </c>
      <c r="R699" s="581">
        <f>IFERROR(VLOOKUP(CONCATENATE(D699,"'",C699),'Monthly Forex'!A:D,4,0),"-")</f>
        <v>52.16</v>
      </c>
      <c r="S699" s="587">
        <v>33350</v>
      </c>
      <c r="T699" s="582">
        <f t="shared" si="177"/>
        <v>639.3788343558283</v>
      </c>
      <c r="U699" s="583" t="s">
        <v>47</v>
      </c>
      <c r="V699" s="589" t="s">
        <v>49</v>
      </c>
      <c r="W699" s="592" t="s">
        <v>15</v>
      </c>
      <c r="X699" s="569" t="s">
        <v>15</v>
      </c>
      <c r="Y699" s="570" t="s">
        <v>15</v>
      </c>
      <c r="Z699" s="571" t="s">
        <v>15</v>
      </c>
      <c r="AA699" s="557" t="s">
        <v>1856</v>
      </c>
      <c r="AB699" s="139">
        <f t="shared" si="176"/>
        <v>43226</v>
      </c>
      <c r="AC699" s="134">
        <f t="shared" si="161"/>
        <v>43221</v>
      </c>
      <c r="AD699" s="135" t="str">
        <f t="shared" si="162"/>
        <v>-</v>
      </c>
      <c r="AE699" s="136" t="str">
        <f t="shared" si="163"/>
        <v>-</v>
      </c>
      <c r="AF699" s="137" t="s">
        <v>4551</v>
      </c>
      <c r="AG699" s="140" t="str">
        <f t="shared" si="166"/>
        <v>-</v>
      </c>
      <c r="AH699" s="141" t="str">
        <f t="shared" si="167"/>
        <v>-</v>
      </c>
      <c r="AI699" s="211" t="s">
        <v>15</v>
      </c>
      <c r="AJ699" s="443" t="s">
        <v>4592</v>
      </c>
      <c r="AK699" s="478" t="str">
        <f t="shared" si="168"/>
        <v>-</v>
      </c>
      <c r="AL699" s="516" t="str">
        <f t="shared" si="169"/>
        <v>-</v>
      </c>
      <c r="AM699" s="432" t="str">
        <f>_xlfn.IFNA(VLOOKUP(O699,Dropdown!$B:$G,6,0),"-")</f>
        <v>PEZA</v>
      </c>
      <c r="AN699" s="433">
        <f>_xlfn.IFNA(VLOOKUP(O699,Dropdown!$B:$H,7,0),"-")</f>
        <v>0.12</v>
      </c>
      <c r="AO699" s="434" t="str">
        <f t="shared" si="170"/>
        <v>PHP</v>
      </c>
      <c r="AP699" s="435">
        <f t="shared" si="171"/>
        <v>33350</v>
      </c>
      <c r="AQ699" s="436">
        <f t="shared" si="172"/>
        <v>37352</v>
      </c>
      <c r="AR699" s="247"/>
      <c r="AS699" s="465" t="s">
        <v>15</v>
      </c>
      <c r="AT699" s="247"/>
      <c r="AU699" s="454" t="str">
        <f t="shared" si="164"/>
        <v>-</v>
      </c>
    </row>
    <row r="700" spans="1:47" s="30" customFormat="1">
      <c r="A700" s="556">
        <v>697</v>
      </c>
      <c r="B700" s="557" t="s">
        <v>1473</v>
      </c>
      <c r="C700" s="558" t="str">
        <f t="shared" si="160"/>
        <v>2018</v>
      </c>
      <c r="D700" s="558" t="str">
        <f t="shared" si="173"/>
        <v>Apr</v>
      </c>
      <c r="E700" s="586">
        <v>43201</v>
      </c>
      <c r="F700" s="557">
        <v>108060</v>
      </c>
      <c r="G700" s="557">
        <v>40621</v>
      </c>
      <c r="H700" s="557">
        <v>80600</v>
      </c>
      <c r="I700" s="557" t="s">
        <v>1389</v>
      </c>
      <c r="J700" s="557">
        <v>15227</v>
      </c>
      <c r="K700" s="578" t="str">
        <f t="shared" si="165"/>
        <v>67R0 MODEL I LOWER DIE 3 | 67R0 MODEL I LOWER DIE 3</v>
      </c>
      <c r="L700" s="578" t="s">
        <v>1396</v>
      </c>
      <c r="M700" s="578" t="s">
        <v>1396</v>
      </c>
      <c r="N700" s="579" t="s">
        <v>15</v>
      </c>
      <c r="O700" s="578" t="s">
        <v>31</v>
      </c>
      <c r="P700" s="557" t="s">
        <v>15</v>
      </c>
      <c r="Q700" s="557" t="s">
        <v>15</v>
      </c>
      <c r="R700" s="581">
        <f>IFERROR(VLOOKUP(CONCATENATE(D700,"'",C700),'Monthly Forex'!A:D,4,0),"-")</f>
        <v>52.16</v>
      </c>
      <c r="S700" s="587">
        <v>5900</v>
      </c>
      <c r="T700" s="582">
        <f t="shared" si="177"/>
        <v>113.11349693251535</v>
      </c>
      <c r="U700" s="583" t="s">
        <v>47</v>
      </c>
      <c r="V700" s="589" t="s">
        <v>49</v>
      </c>
      <c r="W700" s="592" t="s">
        <v>15</v>
      </c>
      <c r="X700" s="569" t="s">
        <v>15</v>
      </c>
      <c r="Y700" s="570" t="s">
        <v>15</v>
      </c>
      <c r="Z700" s="571" t="s">
        <v>15</v>
      </c>
      <c r="AA700" s="557" t="s">
        <v>1856</v>
      </c>
      <c r="AB700" s="139">
        <f t="shared" si="176"/>
        <v>43231</v>
      </c>
      <c r="AC700" s="134">
        <f t="shared" si="161"/>
        <v>43221</v>
      </c>
      <c r="AD700" s="135" t="str">
        <f t="shared" si="162"/>
        <v>-</v>
      </c>
      <c r="AE700" s="136" t="str">
        <f t="shared" si="163"/>
        <v>-</v>
      </c>
      <c r="AF700" s="137" t="s">
        <v>4551</v>
      </c>
      <c r="AG700" s="140" t="str">
        <f t="shared" si="166"/>
        <v>1</v>
      </c>
      <c r="AH700" s="141" t="str">
        <f t="shared" si="167"/>
        <v>-</v>
      </c>
      <c r="AI700" s="211" t="s">
        <v>15</v>
      </c>
      <c r="AJ700" s="443" t="s">
        <v>4592</v>
      </c>
      <c r="AK700" s="478" t="str">
        <f t="shared" si="168"/>
        <v>-</v>
      </c>
      <c r="AL700" s="516" t="str">
        <f t="shared" si="169"/>
        <v>-</v>
      </c>
      <c r="AM700" s="432" t="str">
        <f>_xlfn.IFNA(VLOOKUP(O700,Dropdown!$B:$G,6,0),"-")</f>
        <v>PEZA</v>
      </c>
      <c r="AN700" s="433">
        <f>_xlfn.IFNA(VLOOKUP(O700,Dropdown!$B:$H,7,0),"-")</f>
        <v>0.12</v>
      </c>
      <c r="AO700" s="434" t="str">
        <f t="shared" si="170"/>
        <v>PHP</v>
      </c>
      <c r="AP700" s="435">
        <f t="shared" si="171"/>
        <v>5900</v>
      </c>
      <c r="AQ700" s="436">
        <f t="shared" si="172"/>
        <v>6608.0000000000009</v>
      </c>
      <c r="AR700" s="247"/>
      <c r="AS700" s="465" t="s">
        <v>15</v>
      </c>
      <c r="AT700" s="247"/>
      <c r="AU700" s="454" t="str">
        <f t="shared" si="164"/>
        <v>-</v>
      </c>
    </row>
    <row r="701" spans="1:47" s="30" customFormat="1">
      <c r="A701" s="556">
        <v>698</v>
      </c>
      <c r="B701" s="557" t="s">
        <v>1474</v>
      </c>
      <c r="C701" s="558" t="str">
        <f t="shared" si="160"/>
        <v>2018</v>
      </c>
      <c r="D701" s="558" t="str">
        <f t="shared" si="173"/>
        <v>Apr</v>
      </c>
      <c r="E701" s="586">
        <v>43201</v>
      </c>
      <c r="F701" s="557">
        <v>108060</v>
      </c>
      <c r="G701" s="557">
        <v>40621</v>
      </c>
      <c r="H701" s="557">
        <v>80600</v>
      </c>
      <c r="I701" s="557" t="s">
        <v>1389</v>
      </c>
      <c r="J701" s="557">
        <v>15239</v>
      </c>
      <c r="K701" s="578" t="str">
        <f t="shared" si="165"/>
        <v>67R0 MODEL I LOWER DIE 2 | 67R0 MODEL I LOWER DIE 2</v>
      </c>
      <c r="L701" s="578" t="s">
        <v>1397</v>
      </c>
      <c r="M701" s="578" t="s">
        <v>1397</v>
      </c>
      <c r="N701" s="579" t="s">
        <v>15</v>
      </c>
      <c r="O701" s="578" t="s">
        <v>31</v>
      </c>
      <c r="P701" s="557" t="s">
        <v>15</v>
      </c>
      <c r="Q701" s="557" t="s">
        <v>15</v>
      </c>
      <c r="R701" s="581">
        <f>IFERROR(VLOOKUP(CONCATENATE(D701,"'",C701),'Monthly Forex'!A:D,4,0),"-")</f>
        <v>52.16</v>
      </c>
      <c r="S701" s="587">
        <v>5900</v>
      </c>
      <c r="T701" s="582">
        <f t="shared" si="177"/>
        <v>113.11349693251535</v>
      </c>
      <c r="U701" s="583" t="s">
        <v>47</v>
      </c>
      <c r="V701" s="589" t="s">
        <v>49</v>
      </c>
      <c r="W701" s="592" t="s">
        <v>15</v>
      </c>
      <c r="X701" s="569" t="s">
        <v>15</v>
      </c>
      <c r="Y701" s="570" t="s">
        <v>15</v>
      </c>
      <c r="Z701" s="571" t="s">
        <v>15</v>
      </c>
      <c r="AA701" s="557" t="s">
        <v>1856</v>
      </c>
      <c r="AB701" s="139">
        <f t="shared" si="176"/>
        <v>43231</v>
      </c>
      <c r="AC701" s="134">
        <f t="shared" si="161"/>
        <v>43221</v>
      </c>
      <c r="AD701" s="135" t="str">
        <f t="shared" si="162"/>
        <v>-</v>
      </c>
      <c r="AE701" s="136" t="str">
        <f t="shared" si="163"/>
        <v>-</v>
      </c>
      <c r="AF701" s="137" t="s">
        <v>4551</v>
      </c>
      <c r="AG701" s="140" t="str">
        <f t="shared" si="166"/>
        <v>-</v>
      </c>
      <c r="AH701" s="141" t="str">
        <f t="shared" si="167"/>
        <v>-</v>
      </c>
      <c r="AI701" s="211" t="s">
        <v>15</v>
      </c>
      <c r="AJ701" s="443" t="s">
        <v>4592</v>
      </c>
      <c r="AK701" s="478" t="str">
        <f t="shared" si="168"/>
        <v>-</v>
      </c>
      <c r="AL701" s="516" t="str">
        <f t="shared" si="169"/>
        <v>-</v>
      </c>
      <c r="AM701" s="432" t="str">
        <f>_xlfn.IFNA(VLOOKUP(O701,Dropdown!$B:$G,6,0),"-")</f>
        <v>PEZA</v>
      </c>
      <c r="AN701" s="433">
        <f>_xlfn.IFNA(VLOOKUP(O701,Dropdown!$B:$H,7,0),"-")</f>
        <v>0.12</v>
      </c>
      <c r="AO701" s="434" t="str">
        <f t="shared" si="170"/>
        <v>PHP</v>
      </c>
      <c r="AP701" s="435">
        <f t="shared" si="171"/>
        <v>5900</v>
      </c>
      <c r="AQ701" s="436">
        <f t="shared" si="172"/>
        <v>6608.0000000000009</v>
      </c>
      <c r="AR701" s="247"/>
      <c r="AS701" s="465" t="s">
        <v>15</v>
      </c>
      <c r="AT701" s="247"/>
      <c r="AU701" s="454" t="str">
        <f t="shared" si="164"/>
        <v>-</v>
      </c>
    </row>
    <row r="702" spans="1:47" s="30" customFormat="1">
      <c r="A702" s="556">
        <v>699</v>
      </c>
      <c r="B702" s="557" t="s">
        <v>1475</v>
      </c>
      <c r="C702" s="558" t="str">
        <f t="shared" si="160"/>
        <v>2018</v>
      </c>
      <c r="D702" s="558" t="str">
        <f t="shared" si="173"/>
        <v>Apr</v>
      </c>
      <c r="E702" s="586">
        <v>43201</v>
      </c>
      <c r="F702" s="557">
        <v>108061</v>
      </c>
      <c r="G702" s="557">
        <v>40622</v>
      </c>
      <c r="H702" s="557">
        <v>80601</v>
      </c>
      <c r="I702" s="557" t="s">
        <v>1389</v>
      </c>
      <c r="J702" s="557">
        <v>15227</v>
      </c>
      <c r="K702" s="578" t="str">
        <f t="shared" si="165"/>
        <v>67R0 MODEL I  UPPER DIE 2 | 67R0 MODEL I  UPPER DIE 2</v>
      </c>
      <c r="L702" s="578" t="s">
        <v>1398</v>
      </c>
      <c r="M702" s="578" t="s">
        <v>1398</v>
      </c>
      <c r="N702" s="579" t="s">
        <v>15</v>
      </c>
      <c r="O702" s="578" t="s">
        <v>31</v>
      </c>
      <c r="P702" s="557" t="s">
        <v>15</v>
      </c>
      <c r="Q702" s="557" t="s">
        <v>15</v>
      </c>
      <c r="R702" s="581">
        <f>IFERROR(VLOOKUP(CONCATENATE(D702,"'",C702),'Monthly Forex'!A:D,4,0),"-")</f>
        <v>52.16</v>
      </c>
      <c r="S702" s="587">
        <v>9745</v>
      </c>
      <c r="T702" s="582">
        <f t="shared" si="177"/>
        <v>186.82898773006136</v>
      </c>
      <c r="U702" s="583" t="s">
        <v>47</v>
      </c>
      <c r="V702" s="589" t="s">
        <v>49</v>
      </c>
      <c r="W702" s="592" t="s">
        <v>15</v>
      </c>
      <c r="X702" s="569" t="s">
        <v>15</v>
      </c>
      <c r="Y702" s="570" t="s">
        <v>15</v>
      </c>
      <c r="Z702" s="571" t="s">
        <v>15</v>
      </c>
      <c r="AA702" s="557" t="s">
        <v>1856</v>
      </c>
      <c r="AB702" s="139">
        <f t="shared" si="176"/>
        <v>43231</v>
      </c>
      <c r="AC702" s="134">
        <f t="shared" si="161"/>
        <v>43221</v>
      </c>
      <c r="AD702" s="135" t="str">
        <f t="shared" si="162"/>
        <v>-</v>
      </c>
      <c r="AE702" s="136" t="str">
        <f t="shared" si="163"/>
        <v>-</v>
      </c>
      <c r="AF702" s="137" t="s">
        <v>4551</v>
      </c>
      <c r="AG702" s="140" t="str">
        <f t="shared" si="166"/>
        <v>1</v>
      </c>
      <c r="AH702" s="141" t="str">
        <f t="shared" si="167"/>
        <v>-</v>
      </c>
      <c r="AI702" s="211" t="s">
        <v>15</v>
      </c>
      <c r="AJ702" s="443" t="s">
        <v>4592</v>
      </c>
      <c r="AK702" s="478" t="str">
        <f t="shared" si="168"/>
        <v>-</v>
      </c>
      <c r="AL702" s="516" t="str">
        <f t="shared" si="169"/>
        <v>-</v>
      </c>
      <c r="AM702" s="432" t="str">
        <f>_xlfn.IFNA(VLOOKUP(O702,Dropdown!$B:$G,6,0),"-")</f>
        <v>PEZA</v>
      </c>
      <c r="AN702" s="433">
        <f>_xlfn.IFNA(VLOOKUP(O702,Dropdown!$B:$H,7,0),"-")</f>
        <v>0.12</v>
      </c>
      <c r="AO702" s="434" t="str">
        <f t="shared" si="170"/>
        <v>PHP</v>
      </c>
      <c r="AP702" s="435">
        <f t="shared" si="171"/>
        <v>9745</v>
      </c>
      <c r="AQ702" s="436">
        <f t="shared" si="172"/>
        <v>10914.400000000001</v>
      </c>
      <c r="AR702" s="247"/>
      <c r="AS702" s="465" t="s">
        <v>15</v>
      </c>
      <c r="AT702" s="247"/>
      <c r="AU702" s="454" t="str">
        <f t="shared" si="164"/>
        <v>-</v>
      </c>
    </row>
    <row r="703" spans="1:47" s="30" customFormat="1">
      <c r="A703" s="556">
        <v>700</v>
      </c>
      <c r="B703" s="557" t="s">
        <v>1476</v>
      </c>
      <c r="C703" s="558" t="str">
        <f t="shared" si="160"/>
        <v>2018</v>
      </c>
      <c r="D703" s="558" t="str">
        <f t="shared" si="173"/>
        <v>Apr</v>
      </c>
      <c r="E703" s="586">
        <v>43201</v>
      </c>
      <c r="F703" s="557">
        <v>108061</v>
      </c>
      <c r="G703" s="557">
        <v>40622</v>
      </c>
      <c r="H703" s="557">
        <v>80601</v>
      </c>
      <c r="I703" s="557" t="s">
        <v>1389</v>
      </c>
      <c r="J703" s="557">
        <v>15227</v>
      </c>
      <c r="K703" s="578" t="str">
        <f t="shared" si="165"/>
        <v>67R0 MODEL I  UPPER DIE 2 | 67R0 MODEL I  UPPER DIE 2</v>
      </c>
      <c r="L703" s="578" t="s">
        <v>1398</v>
      </c>
      <c r="M703" s="578" t="s">
        <v>1398</v>
      </c>
      <c r="N703" s="579" t="s">
        <v>15</v>
      </c>
      <c r="O703" s="578" t="s">
        <v>31</v>
      </c>
      <c r="P703" s="557" t="s">
        <v>15</v>
      </c>
      <c r="Q703" s="557" t="s">
        <v>15</v>
      </c>
      <c r="R703" s="581">
        <f>IFERROR(VLOOKUP(CONCATENATE(D703,"'",C703),'Monthly Forex'!A:D,4,0),"-")</f>
        <v>52.16</v>
      </c>
      <c r="S703" s="587">
        <v>9745</v>
      </c>
      <c r="T703" s="582">
        <f t="shared" si="177"/>
        <v>186.82898773006136</v>
      </c>
      <c r="U703" s="583" t="s">
        <v>47</v>
      </c>
      <c r="V703" s="589" t="s">
        <v>49</v>
      </c>
      <c r="W703" s="592" t="s">
        <v>15</v>
      </c>
      <c r="X703" s="569" t="s">
        <v>15</v>
      </c>
      <c r="Y703" s="570" t="s">
        <v>15</v>
      </c>
      <c r="Z703" s="571" t="s">
        <v>15</v>
      </c>
      <c r="AA703" s="557" t="s">
        <v>1856</v>
      </c>
      <c r="AB703" s="139">
        <f t="shared" si="176"/>
        <v>43231</v>
      </c>
      <c r="AC703" s="134">
        <f t="shared" si="161"/>
        <v>43221</v>
      </c>
      <c r="AD703" s="135" t="str">
        <f t="shared" si="162"/>
        <v>-</v>
      </c>
      <c r="AE703" s="136" t="str">
        <f t="shared" si="163"/>
        <v>-</v>
      </c>
      <c r="AF703" s="137" t="s">
        <v>4551</v>
      </c>
      <c r="AG703" s="140" t="str">
        <f t="shared" si="166"/>
        <v>-</v>
      </c>
      <c r="AH703" s="141" t="str">
        <f t="shared" si="167"/>
        <v>-</v>
      </c>
      <c r="AI703" s="211" t="s">
        <v>15</v>
      </c>
      <c r="AJ703" s="443" t="s">
        <v>4592</v>
      </c>
      <c r="AK703" s="478" t="str">
        <f t="shared" si="168"/>
        <v>-</v>
      </c>
      <c r="AL703" s="516" t="str">
        <f t="shared" si="169"/>
        <v>-</v>
      </c>
      <c r="AM703" s="432" t="str">
        <f>_xlfn.IFNA(VLOOKUP(O703,Dropdown!$B:$G,6,0),"-")</f>
        <v>PEZA</v>
      </c>
      <c r="AN703" s="433">
        <f>_xlfn.IFNA(VLOOKUP(O703,Dropdown!$B:$H,7,0),"-")</f>
        <v>0.12</v>
      </c>
      <c r="AO703" s="434" t="str">
        <f t="shared" si="170"/>
        <v>PHP</v>
      </c>
      <c r="AP703" s="435">
        <f t="shared" si="171"/>
        <v>9745</v>
      </c>
      <c r="AQ703" s="436">
        <f t="shared" si="172"/>
        <v>10914.400000000001</v>
      </c>
      <c r="AR703" s="247"/>
      <c r="AS703" s="465" t="s">
        <v>15</v>
      </c>
      <c r="AT703" s="247"/>
      <c r="AU703" s="454" t="str">
        <f t="shared" si="164"/>
        <v>-</v>
      </c>
    </row>
    <row r="704" spans="1:47" s="30" customFormat="1">
      <c r="A704" s="556">
        <v>701</v>
      </c>
      <c r="B704" s="557" t="s">
        <v>1477</v>
      </c>
      <c r="C704" s="558" t="str">
        <f t="shared" si="160"/>
        <v>2018</v>
      </c>
      <c r="D704" s="558" t="str">
        <f t="shared" si="173"/>
        <v>Apr</v>
      </c>
      <c r="E704" s="586">
        <v>43201</v>
      </c>
      <c r="F704" s="557">
        <v>108061</v>
      </c>
      <c r="G704" s="557">
        <v>40622</v>
      </c>
      <c r="H704" s="557">
        <v>80601</v>
      </c>
      <c r="I704" s="557" t="s">
        <v>1389</v>
      </c>
      <c r="J704" s="557">
        <v>15227</v>
      </c>
      <c r="K704" s="578" t="str">
        <f t="shared" si="165"/>
        <v>67R0 MODEL I  UPPER DIE 3 | 67R0 MODEL I  UPPER DIE 3</v>
      </c>
      <c r="L704" s="578" t="s">
        <v>1400</v>
      </c>
      <c r="M704" s="578" t="s">
        <v>1400</v>
      </c>
      <c r="N704" s="579" t="s">
        <v>15</v>
      </c>
      <c r="O704" s="578" t="s">
        <v>31</v>
      </c>
      <c r="P704" s="557" t="s">
        <v>15</v>
      </c>
      <c r="Q704" s="557" t="s">
        <v>15</v>
      </c>
      <c r="R704" s="581">
        <f>IFERROR(VLOOKUP(CONCATENATE(D704,"'",C704),'Monthly Forex'!A:D,4,0),"-")</f>
        <v>52.16</v>
      </c>
      <c r="S704" s="587">
        <v>9745</v>
      </c>
      <c r="T704" s="582">
        <f t="shared" si="177"/>
        <v>186.82898773006136</v>
      </c>
      <c r="U704" s="583" t="s">
        <v>47</v>
      </c>
      <c r="V704" s="589" t="s">
        <v>49</v>
      </c>
      <c r="W704" s="592" t="s">
        <v>15</v>
      </c>
      <c r="X704" s="569" t="s">
        <v>15</v>
      </c>
      <c r="Y704" s="570" t="s">
        <v>15</v>
      </c>
      <c r="Z704" s="571" t="s">
        <v>15</v>
      </c>
      <c r="AA704" s="557" t="s">
        <v>1856</v>
      </c>
      <c r="AB704" s="139">
        <f t="shared" si="176"/>
        <v>43231</v>
      </c>
      <c r="AC704" s="134">
        <f t="shared" si="161"/>
        <v>43221</v>
      </c>
      <c r="AD704" s="135" t="str">
        <f t="shared" si="162"/>
        <v>-</v>
      </c>
      <c r="AE704" s="136" t="str">
        <f t="shared" si="163"/>
        <v>-</v>
      </c>
      <c r="AF704" s="137" t="s">
        <v>4551</v>
      </c>
      <c r="AG704" s="140" t="str">
        <f t="shared" si="166"/>
        <v>-</v>
      </c>
      <c r="AH704" s="141" t="str">
        <f t="shared" si="167"/>
        <v>-</v>
      </c>
      <c r="AI704" s="211" t="s">
        <v>15</v>
      </c>
      <c r="AJ704" s="443" t="s">
        <v>4592</v>
      </c>
      <c r="AK704" s="478" t="str">
        <f t="shared" si="168"/>
        <v>-</v>
      </c>
      <c r="AL704" s="516" t="str">
        <f t="shared" si="169"/>
        <v>-</v>
      </c>
      <c r="AM704" s="432" t="str">
        <f>_xlfn.IFNA(VLOOKUP(O704,Dropdown!$B:$G,6,0),"-")</f>
        <v>PEZA</v>
      </c>
      <c r="AN704" s="433">
        <f>_xlfn.IFNA(VLOOKUP(O704,Dropdown!$B:$H,7,0),"-")</f>
        <v>0.12</v>
      </c>
      <c r="AO704" s="434" t="str">
        <f t="shared" si="170"/>
        <v>PHP</v>
      </c>
      <c r="AP704" s="435">
        <f t="shared" si="171"/>
        <v>9745</v>
      </c>
      <c r="AQ704" s="436">
        <f t="shared" si="172"/>
        <v>10914.400000000001</v>
      </c>
      <c r="AR704" s="247"/>
      <c r="AS704" s="465" t="s">
        <v>15</v>
      </c>
      <c r="AT704" s="247"/>
      <c r="AU704" s="454" t="str">
        <f t="shared" si="164"/>
        <v>-</v>
      </c>
    </row>
    <row r="705" spans="1:47" s="30" customFormat="1">
      <c r="A705" s="556">
        <v>702</v>
      </c>
      <c r="B705" s="557" t="s">
        <v>1478</v>
      </c>
      <c r="C705" s="558" t="str">
        <f t="shared" si="160"/>
        <v>2018</v>
      </c>
      <c r="D705" s="558" t="str">
        <f t="shared" si="173"/>
        <v>Apr</v>
      </c>
      <c r="E705" s="586">
        <v>43201</v>
      </c>
      <c r="F705" s="557">
        <v>108061</v>
      </c>
      <c r="G705" s="557">
        <v>40622</v>
      </c>
      <c r="H705" s="557">
        <v>80601</v>
      </c>
      <c r="I705" s="557" t="s">
        <v>1389</v>
      </c>
      <c r="J705" s="557">
        <v>15227</v>
      </c>
      <c r="K705" s="578" t="str">
        <f t="shared" si="165"/>
        <v>67R0 MODEL I  UPPER DIE 3 | 67R0 MODEL I  UPPER DIE 3</v>
      </c>
      <c r="L705" s="578" t="s">
        <v>1400</v>
      </c>
      <c r="M705" s="578" t="s">
        <v>1400</v>
      </c>
      <c r="N705" s="579" t="s">
        <v>15</v>
      </c>
      <c r="O705" s="578" t="s">
        <v>31</v>
      </c>
      <c r="P705" s="557" t="s">
        <v>15</v>
      </c>
      <c r="Q705" s="557" t="s">
        <v>15</v>
      </c>
      <c r="R705" s="581">
        <f>IFERROR(VLOOKUP(CONCATENATE(D705,"'",C705),'Monthly Forex'!A:D,4,0),"-")</f>
        <v>52.16</v>
      </c>
      <c r="S705" s="587">
        <v>9745</v>
      </c>
      <c r="T705" s="582">
        <f t="shared" si="177"/>
        <v>186.82898773006136</v>
      </c>
      <c r="U705" s="583" t="s">
        <v>47</v>
      </c>
      <c r="V705" s="589" t="s">
        <v>49</v>
      </c>
      <c r="W705" s="592" t="s">
        <v>15</v>
      </c>
      <c r="X705" s="569" t="s">
        <v>15</v>
      </c>
      <c r="Y705" s="570" t="s">
        <v>15</v>
      </c>
      <c r="Z705" s="571" t="s">
        <v>15</v>
      </c>
      <c r="AA705" s="557" t="s">
        <v>1856</v>
      </c>
      <c r="AB705" s="139">
        <f t="shared" si="176"/>
        <v>43231</v>
      </c>
      <c r="AC705" s="134">
        <f t="shared" si="161"/>
        <v>43221</v>
      </c>
      <c r="AD705" s="135" t="str">
        <f t="shared" si="162"/>
        <v>-</v>
      </c>
      <c r="AE705" s="136" t="str">
        <f t="shared" si="163"/>
        <v>-</v>
      </c>
      <c r="AF705" s="137" t="s">
        <v>4551</v>
      </c>
      <c r="AG705" s="140" t="str">
        <f t="shared" si="166"/>
        <v>-</v>
      </c>
      <c r="AH705" s="141" t="str">
        <f t="shared" si="167"/>
        <v>-</v>
      </c>
      <c r="AI705" s="211" t="s">
        <v>15</v>
      </c>
      <c r="AJ705" s="443" t="s">
        <v>4592</v>
      </c>
      <c r="AK705" s="478" t="str">
        <f t="shared" si="168"/>
        <v>-</v>
      </c>
      <c r="AL705" s="516" t="str">
        <f t="shared" si="169"/>
        <v>-</v>
      </c>
      <c r="AM705" s="432" t="str">
        <f>_xlfn.IFNA(VLOOKUP(O705,Dropdown!$B:$G,6,0),"-")</f>
        <v>PEZA</v>
      </c>
      <c r="AN705" s="433">
        <f>_xlfn.IFNA(VLOOKUP(O705,Dropdown!$B:$H,7,0),"-")</f>
        <v>0.12</v>
      </c>
      <c r="AO705" s="434" t="str">
        <f t="shared" si="170"/>
        <v>PHP</v>
      </c>
      <c r="AP705" s="435">
        <f t="shared" si="171"/>
        <v>9745</v>
      </c>
      <c r="AQ705" s="436">
        <f t="shared" si="172"/>
        <v>10914.400000000001</v>
      </c>
      <c r="AR705" s="247"/>
      <c r="AS705" s="465" t="s">
        <v>15</v>
      </c>
      <c r="AT705" s="247"/>
      <c r="AU705" s="454" t="str">
        <f t="shared" si="164"/>
        <v>-</v>
      </c>
    </row>
    <row r="706" spans="1:47" s="30" customFormat="1">
      <c r="A706" s="556">
        <v>703</v>
      </c>
      <c r="B706" s="557" t="s">
        <v>1479</v>
      </c>
      <c r="C706" s="558" t="str">
        <f t="shared" si="160"/>
        <v>2018</v>
      </c>
      <c r="D706" s="558" t="str">
        <f t="shared" si="173"/>
        <v>Apr</v>
      </c>
      <c r="E706" s="586">
        <v>43201</v>
      </c>
      <c r="F706" s="557">
        <v>108061</v>
      </c>
      <c r="G706" s="557">
        <v>40622</v>
      </c>
      <c r="H706" s="557">
        <v>80601</v>
      </c>
      <c r="I706" s="557" t="s">
        <v>1389</v>
      </c>
      <c r="J706" s="557">
        <v>15227</v>
      </c>
      <c r="K706" s="578" t="str">
        <f t="shared" si="165"/>
        <v>67R0 MODEL I  UPPER DIE 4 | 67R0 MODEL I  UPPER DIE 4</v>
      </c>
      <c r="L706" s="578" t="s">
        <v>1401</v>
      </c>
      <c r="M706" s="578" t="s">
        <v>1401</v>
      </c>
      <c r="N706" s="579" t="s">
        <v>15</v>
      </c>
      <c r="O706" s="578" t="s">
        <v>31</v>
      </c>
      <c r="P706" s="557" t="s">
        <v>15</v>
      </c>
      <c r="Q706" s="557" t="s">
        <v>15</v>
      </c>
      <c r="R706" s="581">
        <f>IFERROR(VLOOKUP(CONCATENATE(D706,"'",C706),'Monthly Forex'!A:D,4,0),"-")</f>
        <v>52.16</v>
      </c>
      <c r="S706" s="587">
        <v>9745</v>
      </c>
      <c r="T706" s="582">
        <f t="shared" si="177"/>
        <v>186.82898773006136</v>
      </c>
      <c r="U706" s="583" t="s">
        <v>47</v>
      </c>
      <c r="V706" s="589" t="s">
        <v>49</v>
      </c>
      <c r="W706" s="592" t="s">
        <v>15</v>
      </c>
      <c r="X706" s="569" t="s">
        <v>15</v>
      </c>
      <c r="Y706" s="570" t="s">
        <v>15</v>
      </c>
      <c r="Z706" s="571" t="s">
        <v>15</v>
      </c>
      <c r="AA706" s="557" t="s">
        <v>1856</v>
      </c>
      <c r="AB706" s="139">
        <f t="shared" si="176"/>
        <v>43231</v>
      </c>
      <c r="AC706" s="134">
        <f t="shared" si="161"/>
        <v>43221</v>
      </c>
      <c r="AD706" s="135" t="str">
        <f t="shared" si="162"/>
        <v>-</v>
      </c>
      <c r="AE706" s="136" t="str">
        <f t="shared" si="163"/>
        <v>-</v>
      </c>
      <c r="AF706" s="137" t="s">
        <v>4551</v>
      </c>
      <c r="AG706" s="140" t="str">
        <f t="shared" si="166"/>
        <v>-</v>
      </c>
      <c r="AH706" s="141" t="str">
        <f t="shared" si="167"/>
        <v>-</v>
      </c>
      <c r="AI706" s="211" t="s">
        <v>15</v>
      </c>
      <c r="AJ706" s="443" t="s">
        <v>4592</v>
      </c>
      <c r="AK706" s="478" t="str">
        <f t="shared" si="168"/>
        <v>-</v>
      </c>
      <c r="AL706" s="516" t="str">
        <f t="shared" si="169"/>
        <v>-</v>
      </c>
      <c r="AM706" s="432" t="str">
        <f>_xlfn.IFNA(VLOOKUP(O706,Dropdown!$B:$G,6,0),"-")</f>
        <v>PEZA</v>
      </c>
      <c r="AN706" s="433">
        <f>_xlfn.IFNA(VLOOKUP(O706,Dropdown!$B:$H,7,0),"-")</f>
        <v>0.12</v>
      </c>
      <c r="AO706" s="434" t="str">
        <f t="shared" si="170"/>
        <v>PHP</v>
      </c>
      <c r="AP706" s="435">
        <f t="shared" si="171"/>
        <v>9745</v>
      </c>
      <c r="AQ706" s="436">
        <f t="shared" si="172"/>
        <v>10914.400000000001</v>
      </c>
      <c r="AR706" s="247"/>
      <c r="AS706" s="465" t="s">
        <v>15</v>
      </c>
      <c r="AT706" s="247"/>
      <c r="AU706" s="454" t="str">
        <f t="shared" si="164"/>
        <v>-</v>
      </c>
    </row>
    <row r="707" spans="1:47" s="30" customFormat="1">
      <c r="A707" s="556">
        <v>704</v>
      </c>
      <c r="B707" s="557" t="s">
        <v>1480</v>
      </c>
      <c r="C707" s="558" t="str">
        <f t="shared" si="160"/>
        <v>2018</v>
      </c>
      <c r="D707" s="558" t="str">
        <f t="shared" si="173"/>
        <v>Apr</v>
      </c>
      <c r="E707" s="586">
        <v>43201</v>
      </c>
      <c r="F707" s="557">
        <v>108062</v>
      </c>
      <c r="G707" s="557">
        <v>40623</v>
      </c>
      <c r="H707" s="557">
        <v>80602</v>
      </c>
      <c r="I707" s="557" t="s">
        <v>1502</v>
      </c>
      <c r="J707" s="557">
        <v>15579</v>
      </c>
      <c r="K707" s="578" t="str">
        <f t="shared" si="165"/>
        <v>18307-TLAA-A030-M1-C400 HALF COMP I #2225 CAM SLIDER 3 | 18307-TLAA-A030-M1-C400 HALF COMP I #2225 CAM SLIDER 3</v>
      </c>
      <c r="L707" s="578" t="s">
        <v>1522</v>
      </c>
      <c r="M707" s="578" t="s">
        <v>1522</v>
      </c>
      <c r="N707" s="579" t="s">
        <v>15</v>
      </c>
      <c r="O707" s="578" t="s">
        <v>31</v>
      </c>
      <c r="P707" s="557" t="s">
        <v>15</v>
      </c>
      <c r="Q707" s="557" t="s">
        <v>15</v>
      </c>
      <c r="R707" s="581">
        <f>IFERROR(VLOOKUP(CONCATENATE(D707,"'",C707),'Monthly Forex'!A:D,4,0),"-")</f>
        <v>52.16</v>
      </c>
      <c r="S707" s="587">
        <v>42250</v>
      </c>
      <c r="T707" s="582">
        <f t="shared" si="177"/>
        <v>810.00766871165649</v>
      </c>
      <c r="U707" s="583" t="s">
        <v>47</v>
      </c>
      <c r="V707" s="589" t="s">
        <v>49</v>
      </c>
      <c r="W707" s="592" t="s">
        <v>15</v>
      </c>
      <c r="X707" s="569" t="s">
        <v>15</v>
      </c>
      <c r="Y707" s="570" t="s">
        <v>15</v>
      </c>
      <c r="Z707" s="571" t="s">
        <v>15</v>
      </c>
      <c r="AA707" s="557" t="s">
        <v>1856</v>
      </c>
      <c r="AB707" s="139">
        <f t="shared" si="176"/>
        <v>43231</v>
      </c>
      <c r="AC707" s="134">
        <f t="shared" si="161"/>
        <v>43221</v>
      </c>
      <c r="AD707" s="135" t="str">
        <f t="shared" si="162"/>
        <v>-</v>
      </c>
      <c r="AE707" s="136" t="str">
        <f t="shared" si="163"/>
        <v>-</v>
      </c>
      <c r="AF707" s="137" t="s">
        <v>4551</v>
      </c>
      <c r="AG707" s="140" t="str">
        <f t="shared" si="166"/>
        <v>1</v>
      </c>
      <c r="AH707" s="141" t="str">
        <f t="shared" si="167"/>
        <v>-</v>
      </c>
      <c r="AI707" s="211" t="s">
        <v>15</v>
      </c>
      <c r="AJ707" s="443" t="s">
        <v>4592</v>
      </c>
      <c r="AK707" s="478" t="str">
        <f t="shared" si="168"/>
        <v>-</v>
      </c>
      <c r="AL707" s="516" t="str">
        <f t="shared" si="169"/>
        <v>-</v>
      </c>
      <c r="AM707" s="432" t="str">
        <f>_xlfn.IFNA(VLOOKUP(O707,Dropdown!$B:$G,6,0),"-")</f>
        <v>PEZA</v>
      </c>
      <c r="AN707" s="433">
        <f>_xlfn.IFNA(VLOOKUP(O707,Dropdown!$B:$H,7,0),"-")</f>
        <v>0.12</v>
      </c>
      <c r="AO707" s="434" t="str">
        <f t="shared" si="170"/>
        <v>PHP</v>
      </c>
      <c r="AP707" s="435">
        <f t="shared" si="171"/>
        <v>42250</v>
      </c>
      <c r="AQ707" s="436">
        <f t="shared" si="172"/>
        <v>47320.000000000007</v>
      </c>
      <c r="AR707" s="247"/>
      <c r="AS707" s="465" t="s">
        <v>15</v>
      </c>
      <c r="AT707" s="247"/>
      <c r="AU707" s="454" t="str">
        <f t="shared" si="164"/>
        <v>-</v>
      </c>
    </row>
    <row r="708" spans="1:47" s="30" customFormat="1">
      <c r="A708" s="556">
        <v>705</v>
      </c>
      <c r="B708" s="557" t="s">
        <v>1481</v>
      </c>
      <c r="C708" s="558" t="str">
        <f t="shared" ref="C708:C771" si="178">TEXT(E708,"yyyy")</f>
        <v>2018</v>
      </c>
      <c r="D708" s="558" t="str">
        <f t="shared" si="173"/>
        <v>Apr</v>
      </c>
      <c r="E708" s="586">
        <v>43202</v>
      </c>
      <c r="F708" s="557">
        <v>108063</v>
      </c>
      <c r="G708" s="557">
        <v>40624</v>
      </c>
      <c r="H708" s="557">
        <v>80869</v>
      </c>
      <c r="I708" s="557" t="s">
        <v>1504</v>
      </c>
      <c r="J708" s="557">
        <v>44313</v>
      </c>
      <c r="K708" s="578" t="str">
        <f t="shared" si="165"/>
        <v>REPAIR SHAVING DIE I HS01-107-0000 3 CAVITY DIE/ CAV. NO.195, 196 &amp; 197 | REPAIR SHAVING DIE I HS01-107-0000 3 CAVITY DIE/ CAV. NO.195, 196 &amp; 197</v>
      </c>
      <c r="L708" s="578" t="s">
        <v>1523</v>
      </c>
      <c r="M708" s="578" t="s">
        <v>1523</v>
      </c>
      <c r="N708" s="579" t="s">
        <v>15</v>
      </c>
      <c r="O708" s="578" t="s">
        <v>32</v>
      </c>
      <c r="P708" s="557" t="s">
        <v>15</v>
      </c>
      <c r="Q708" s="557" t="s">
        <v>15</v>
      </c>
      <c r="R708" s="581">
        <f>IFERROR(VLOOKUP(CONCATENATE(D708,"'",C708),'Monthly Forex'!A:D,4,0),"-")</f>
        <v>52.16</v>
      </c>
      <c r="S708" s="587">
        <v>88000</v>
      </c>
      <c r="T708" s="582">
        <f t="shared" si="177"/>
        <v>1687.1165644171781</v>
      </c>
      <c r="U708" s="583" t="s">
        <v>47</v>
      </c>
      <c r="V708" s="589" t="s">
        <v>49</v>
      </c>
      <c r="W708" s="592" t="s">
        <v>15</v>
      </c>
      <c r="X708" s="569" t="s">
        <v>2769</v>
      </c>
      <c r="Y708" s="570" t="s">
        <v>15</v>
      </c>
      <c r="Z708" s="571" t="s">
        <v>15</v>
      </c>
      <c r="AA708" s="557" t="s">
        <v>1856</v>
      </c>
      <c r="AB708" s="139">
        <f t="shared" si="176"/>
        <v>43232</v>
      </c>
      <c r="AC708" s="134">
        <f t="shared" ref="AC708:AC771" si="179">IFERROR(IF(AB708="-","-",(AB708-DAY(AB708)+1)),"")</f>
        <v>43221</v>
      </c>
      <c r="AD708" s="135" t="str">
        <f t="shared" ref="AD708:AD771" si="180">IFERROR(IF(AF708="O","-",AB708+60),"-")</f>
        <v>-</v>
      </c>
      <c r="AE708" s="136" t="str">
        <f t="shared" ref="AE708:AE771" si="181">IFERROR(IF(AD708="-","-",(AD708-DAY(AD708)+1)),"")</f>
        <v>-</v>
      </c>
      <c r="AF708" s="137" t="s">
        <v>4551</v>
      </c>
      <c r="AG708" s="140" t="str">
        <f t="shared" si="166"/>
        <v>1</v>
      </c>
      <c r="AH708" s="141" t="str">
        <f t="shared" si="167"/>
        <v>-</v>
      </c>
      <c r="AI708" s="211" t="s">
        <v>15</v>
      </c>
      <c r="AJ708" s="443" t="s">
        <v>4592</v>
      </c>
      <c r="AK708" s="478" t="str">
        <f t="shared" si="168"/>
        <v>-</v>
      </c>
      <c r="AL708" s="516" t="str">
        <f t="shared" si="169"/>
        <v>-</v>
      </c>
      <c r="AM708" s="432" t="str">
        <f>_xlfn.IFNA(VLOOKUP(O708,Dropdown!$B:$G,6,0),"-")</f>
        <v>PEZA</v>
      </c>
      <c r="AN708" s="433">
        <f>_xlfn.IFNA(VLOOKUP(O708,Dropdown!$B:$H,7,0),"-")</f>
        <v>0.12</v>
      </c>
      <c r="AO708" s="434" t="str">
        <f t="shared" si="170"/>
        <v>PHP</v>
      </c>
      <c r="AP708" s="435">
        <f t="shared" si="171"/>
        <v>88000</v>
      </c>
      <c r="AQ708" s="436">
        <f t="shared" si="172"/>
        <v>98560.000000000015</v>
      </c>
      <c r="AR708" s="247"/>
      <c r="AS708" s="465" t="s">
        <v>15</v>
      </c>
      <c r="AT708" s="247"/>
      <c r="AU708" s="454" t="str">
        <f t="shared" ref="AU708:AU771" si="182">IFERROR(IF(AJ708="Collected",AI708-E708," "),"-")</f>
        <v>-</v>
      </c>
    </row>
    <row r="709" spans="1:47" s="30" customFormat="1">
      <c r="A709" s="556">
        <v>706</v>
      </c>
      <c r="B709" s="557" t="s">
        <v>1482</v>
      </c>
      <c r="C709" s="558" t="str">
        <f t="shared" si="178"/>
        <v>2018</v>
      </c>
      <c r="D709" s="558" t="str">
        <f t="shared" si="173"/>
        <v>Apr</v>
      </c>
      <c r="E709" s="586">
        <v>43202</v>
      </c>
      <c r="F709" s="557">
        <v>108064</v>
      </c>
      <c r="G709" s="557">
        <v>40626</v>
      </c>
      <c r="H709" s="557">
        <v>80862</v>
      </c>
      <c r="I709" s="557" t="s">
        <v>1498</v>
      </c>
      <c r="J709" s="557">
        <v>15589</v>
      </c>
      <c r="K709" s="578" t="str">
        <f t="shared" ref="K709:K772" si="183">IF(L709="-",M709,CONCATENATE(L709," | ",M709))</f>
        <v>18310/20-TJB-A110-M1-4000 BODY I #6903 CURLING DIE 3 | 18310/20-TJB-A110-M1-4000 BODY I #6903 CURLING DIE 3</v>
      </c>
      <c r="L709" s="578" t="s">
        <v>1524</v>
      </c>
      <c r="M709" s="578" t="s">
        <v>1524</v>
      </c>
      <c r="N709" s="579" t="s">
        <v>15</v>
      </c>
      <c r="O709" s="578" t="s">
        <v>31</v>
      </c>
      <c r="P709" s="557" t="s">
        <v>15</v>
      </c>
      <c r="Q709" s="557" t="s">
        <v>15</v>
      </c>
      <c r="R709" s="581">
        <f>IFERROR(VLOOKUP(CONCATENATE(D709,"'",C709),'Monthly Forex'!A:D,4,0),"-")</f>
        <v>52.16</v>
      </c>
      <c r="S709" s="587">
        <v>76850</v>
      </c>
      <c r="T709" s="582">
        <f t="shared" si="177"/>
        <v>1473.3512269938651</v>
      </c>
      <c r="U709" s="583" t="s">
        <v>47</v>
      </c>
      <c r="V709" s="589" t="s">
        <v>49</v>
      </c>
      <c r="W709" s="592" t="s">
        <v>15</v>
      </c>
      <c r="X709" s="569" t="s">
        <v>15</v>
      </c>
      <c r="Y709" s="570" t="s">
        <v>15</v>
      </c>
      <c r="Z709" s="571" t="s">
        <v>15</v>
      </c>
      <c r="AA709" s="557" t="s">
        <v>1856</v>
      </c>
      <c r="AB709" s="139">
        <f t="shared" si="176"/>
        <v>43232</v>
      </c>
      <c r="AC709" s="134">
        <f t="shared" si="179"/>
        <v>43221</v>
      </c>
      <c r="AD709" s="135" t="str">
        <f t="shared" si="180"/>
        <v>-</v>
      </c>
      <c r="AE709" s="136" t="str">
        <f t="shared" si="181"/>
        <v>-</v>
      </c>
      <c r="AF709" s="137" t="s">
        <v>4551</v>
      </c>
      <c r="AG709" s="140" t="str">
        <f t="shared" ref="AG709:AG772" si="184">IF(F709=F708,"-","1")</f>
        <v>1</v>
      </c>
      <c r="AH709" s="141" t="str">
        <f t="shared" ref="AH709:AH772" si="185">IFERROR(IF(AF709="-","-",IF(AF709="O","-",$AK$1-E709)),"-")</f>
        <v>-</v>
      </c>
      <c r="AI709" s="211" t="s">
        <v>15</v>
      </c>
      <c r="AJ709" s="443" t="s">
        <v>4592</v>
      </c>
      <c r="AK709" s="478" t="str">
        <f t="shared" ref="AK709:AK772" si="186">IFERROR(IF(AF709="O",$AB709-$AI709,""),"-")</f>
        <v>-</v>
      </c>
      <c r="AL709" s="516" t="str">
        <f t="shared" ref="AL709:AL772" si="187">IFERROR(AI709-DAY(AI709)+1,"-")</f>
        <v>-</v>
      </c>
      <c r="AM709" s="432" t="str">
        <f>_xlfn.IFNA(VLOOKUP(O709,Dropdown!$B:$G,6,0),"-")</f>
        <v>PEZA</v>
      </c>
      <c r="AN709" s="433">
        <f>_xlfn.IFNA(VLOOKUP(O709,Dropdown!$B:$H,7,0),"-")</f>
        <v>0.12</v>
      </c>
      <c r="AO709" s="434" t="str">
        <f t="shared" ref="AO709:AO772" si="188">_xlfn.IFNA(IF(S709="-","USD","PHP"),"-")</f>
        <v>PHP</v>
      </c>
      <c r="AP709" s="435">
        <f t="shared" ref="AP709:AP772" si="189">IF(AO709="USD",T709,S709)</f>
        <v>76850</v>
      </c>
      <c r="AQ709" s="436">
        <f t="shared" ref="AQ709:AQ772" si="190">IFERROR(IF(AN709="-",AP709,AP709*1.12),"-")</f>
        <v>86072.000000000015</v>
      </c>
      <c r="AR709" s="247"/>
      <c r="AS709" s="465" t="s">
        <v>15</v>
      </c>
      <c r="AT709" s="247"/>
      <c r="AU709" s="454" t="str">
        <f t="shared" si="182"/>
        <v>-</v>
      </c>
    </row>
    <row r="710" spans="1:47" s="30" customFormat="1">
      <c r="A710" s="556">
        <v>707</v>
      </c>
      <c r="B710" s="557" t="s">
        <v>1485</v>
      </c>
      <c r="C710" s="558" t="str">
        <f t="shared" si="178"/>
        <v>2018</v>
      </c>
      <c r="D710" s="558" t="str">
        <f t="shared" si="173"/>
        <v>Apr</v>
      </c>
      <c r="E710" s="586">
        <v>43202</v>
      </c>
      <c r="F710" s="557">
        <v>108064</v>
      </c>
      <c r="G710" s="557">
        <v>40626</v>
      </c>
      <c r="H710" s="557">
        <v>80862</v>
      </c>
      <c r="I710" s="557" t="s">
        <v>1498</v>
      </c>
      <c r="J710" s="557">
        <v>15589</v>
      </c>
      <c r="K710" s="578" t="str">
        <f t="shared" si="183"/>
        <v>18310/20-TJB-A110-M1-4000 BODY I #6904 CURLING PUNCH 3 | 18310/20-TJB-A110-M1-4000 BODY I #6904 CURLING PUNCH 3</v>
      </c>
      <c r="L710" s="578" t="s">
        <v>1527</v>
      </c>
      <c r="M710" s="578" t="s">
        <v>1527</v>
      </c>
      <c r="N710" s="579" t="s">
        <v>15</v>
      </c>
      <c r="O710" s="578" t="s">
        <v>31</v>
      </c>
      <c r="P710" s="557" t="s">
        <v>15</v>
      </c>
      <c r="Q710" s="557" t="s">
        <v>15</v>
      </c>
      <c r="R710" s="581">
        <f>IFERROR(VLOOKUP(CONCATENATE(D710,"'",C710),'Monthly Forex'!A:D,4,0),"-")</f>
        <v>52.16</v>
      </c>
      <c r="S710" s="587">
        <v>54700</v>
      </c>
      <c r="T710" s="582">
        <f t="shared" si="177"/>
        <v>1048.6963190184049</v>
      </c>
      <c r="U710" s="583" t="s">
        <v>47</v>
      </c>
      <c r="V710" s="589" t="s">
        <v>49</v>
      </c>
      <c r="W710" s="592" t="s">
        <v>15</v>
      </c>
      <c r="X710" s="569" t="s">
        <v>15</v>
      </c>
      <c r="Y710" s="570" t="s">
        <v>15</v>
      </c>
      <c r="Z710" s="571" t="s">
        <v>15</v>
      </c>
      <c r="AA710" s="557" t="s">
        <v>1856</v>
      </c>
      <c r="AB710" s="139">
        <f t="shared" si="176"/>
        <v>43232</v>
      </c>
      <c r="AC710" s="134">
        <f t="shared" si="179"/>
        <v>43221</v>
      </c>
      <c r="AD710" s="135" t="str">
        <f t="shared" si="180"/>
        <v>-</v>
      </c>
      <c r="AE710" s="136" t="str">
        <f t="shared" si="181"/>
        <v>-</v>
      </c>
      <c r="AF710" s="137" t="s">
        <v>4551</v>
      </c>
      <c r="AG710" s="140" t="str">
        <f t="shared" si="184"/>
        <v>-</v>
      </c>
      <c r="AH710" s="141" t="str">
        <f t="shared" si="185"/>
        <v>-</v>
      </c>
      <c r="AI710" s="211" t="s">
        <v>15</v>
      </c>
      <c r="AJ710" s="443" t="s">
        <v>4592</v>
      </c>
      <c r="AK710" s="478" t="str">
        <f t="shared" si="186"/>
        <v>-</v>
      </c>
      <c r="AL710" s="516" t="str">
        <f t="shared" si="187"/>
        <v>-</v>
      </c>
      <c r="AM710" s="432" t="str">
        <f>_xlfn.IFNA(VLOOKUP(O710,Dropdown!$B:$G,6,0),"-")</f>
        <v>PEZA</v>
      </c>
      <c r="AN710" s="433">
        <f>_xlfn.IFNA(VLOOKUP(O710,Dropdown!$B:$H,7,0),"-")</f>
        <v>0.12</v>
      </c>
      <c r="AO710" s="434" t="str">
        <f t="shared" si="188"/>
        <v>PHP</v>
      </c>
      <c r="AP710" s="435">
        <f t="shared" si="189"/>
        <v>54700</v>
      </c>
      <c r="AQ710" s="436">
        <f t="shared" si="190"/>
        <v>61264.000000000007</v>
      </c>
      <c r="AR710" s="247"/>
      <c r="AS710" s="465" t="s">
        <v>15</v>
      </c>
      <c r="AT710" s="247"/>
      <c r="AU710" s="454" t="str">
        <f t="shared" si="182"/>
        <v>-</v>
      </c>
    </row>
    <row r="711" spans="1:47" s="30" customFormat="1">
      <c r="A711" s="556">
        <v>708</v>
      </c>
      <c r="B711" s="557" t="s">
        <v>1484</v>
      </c>
      <c r="C711" s="558" t="str">
        <f t="shared" si="178"/>
        <v>2018</v>
      </c>
      <c r="D711" s="558" t="str">
        <f t="shared" si="173"/>
        <v>Apr</v>
      </c>
      <c r="E711" s="586">
        <v>43208</v>
      </c>
      <c r="F711" s="557">
        <v>108065</v>
      </c>
      <c r="G711" s="557">
        <v>40627</v>
      </c>
      <c r="H711" s="557">
        <v>80925</v>
      </c>
      <c r="I711" s="557" t="s">
        <v>1505</v>
      </c>
      <c r="J711" s="557">
        <v>15201</v>
      </c>
      <c r="K711" s="578" t="str">
        <f t="shared" si="183"/>
        <v>18310-TLAA-A010-M1-4000 I #3604 CURLING DIE (CURL 2) | 18310-TLAA-A010-M1-4000 I #3604 CURLING DIE (CURL 2)</v>
      </c>
      <c r="L711" s="578" t="s">
        <v>1526</v>
      </c>
      <c r="M711" s="578" t="s">
        <v>1526</v>
      </c>
      <c r="N711" s="579" t="s">
        <v>15</v>
      </c>
      <c r="O711" s="578" t="s">
        <v>31</v>
      </c>
      <c r="P711" s="557" t="s">
        <v>15</v>
      </c>
      <c r="Q711" s="557" t="s">
        <v>15</v>
      </c>
      <c r="R711" s="581">
        <f>IFERROR(VLOOKUP(CONCATENATE(D711,"'",C711),'Monthly Forex'!A:D,4,0),"-")</f>
        <v>52.16</v>
      </c>
      <c r="S711" s="587">
        <v>88200</v>
      </c>
      <c r="T711" s="582">
        <f t="shared" si="177"/>
        <v>1690.9509202453989</v>
      </c>
      <c r="U711" s="583" t="s">
        <v>47</v>
      </c>
      <c r="V711" s="589" t="s">
        <v>49</v>
      </c>
      <c r="W711" s="592" t="s">
        <v>15</v>
      </c>
      <c r="X711" s="569" t="s">
        <v>15</v>
      </c>
      <c r="Y711" s="570" t="s">
        <v>15</v>
      </c>
      <c r="Z711" s="571" t="s">
        <v>15</v>
      </c>
      <c r="AA711" s="557" t="s">
        <v>1856</v>
      </c>
      <c r="AB711" s="139">
        <f t="shared" si="176"/>
        <v>43238</v>
      </c>
      <c r="AC711" s="134">
        <f t="shared" si="179"/>
        <v>43221</v>
      </c>
      <c r="AD711" s="135" t="str">
        <f t="shared" si="180"/>
        <v>-</v>
      </c>
      <c r="AE711" s="136" t="str">
        <f t="shared" si="181"/>
        <v>-</v>
      </c>
      <c r="AF711" s="137" t="s">
        <v>4551</v>
      </c>
      <c r="AG711" s="140" t="str">
        <f t="shared" si="184"/>
        <v>1</v>
      </c>
      <c r="AH711" s="141" t="str">
        <f t="shared" si="185"/>
        <v>-</v>
      </c>
      <c r="AI711" s="211" t="s">
        <v>15</v>
      </c>
      <c r="AJ711" s="443" t="s">
        <v>4592</v>
      </c>
      <c r="AK711" s="478" t="str">
        <f t="shared" si="186"/>
        <v>-</v>
      </c>
      <c r="AL711" s="516" t="str">
        <f t="shared" si="187"/>
        <v>-</v>
      </c>
      <c r="AM711" s="432" t="str">
        <f>_xlfn.IFNA(VLOOKUP(O711,Dropdown!$B:$G,6,0),"-")</f>
        <v>PEZA</v>
      </c>
      <c r="AN711" s="433">
        <f>_xlfn.IFNA(VLOOKUP(O711,Dropdown!$B:$H,7,0),"-")</f>
        <v>0.12</v>
      </c>
      <c r="AO711" s="434" t="str">
        <f t="shared" si="188"/>
        <v>PHP</v>
      </c>
      <c r="AP711" s="435">
        <f t="shared" si="189"/>
        <v>88200</v>
      </c>
      <c r="AQ711" s="436">
        <f t="shared" si="190"/>
        <v>98784.000000000015</v>
      </c>
      <c r="AR711" s="247"/>
      <c r="AS711" s="465" t="s">
        <v>15</v>
      </c>
      <c r="AT711" s="247"/>
      <c r="AU711" s="454" t="str">
        <f t="shared" si="182"/>
        <v>-</v>
      </c>
    </row>
    <row r="712" spans="1:47" s="30" customFormat="1">
      <c r="A712" s="556">
        <v>709</v>
      </c>
      <c r="B712" s="557" t="s">
        <v>1483</v>
      </c>
      <c r="C712" s="558" t="str">
        <f t="shared" si="178"/>
        <v>2018</v>
      </c>
      <c r="D712" s="558" t="str">
        <f t="shared" si="173"/>
        <v>Apr</v>
      </c>
      <c r="E712" s="586">
        <v>43209</v>
      </c>
      <c r="F712" s="557">
        <v>108066</v>
      </c>
      <c r="G712" s="557">
        <v>40628</v>
      </c>
      <c r="H712" s="557">
        <v>80863</v>
      </c>
      <c r="I712" s="557" t="s">
        <v>1498</v>
      </c>
      <c r="J712" s="557">
        <v>15201</v>
      </c>
      <c r="K712" s="578" t="str">
        <f t="shared" si="183"/>
        <v>18310-TLAA-A010-M1-4000 I #2504 CURLING DIE (CURL 1) | 18310-TLAA-A010-M1-4000 I #2504 CURLING DIE (CURL 1)</v>
      </c>
      <c r="L712" s="578" t="s">
        <v>1525</v>
      </c>
      <c r="M712" s="578" t="s">
        <v>1525</v>
      </c>
      <c r="N712" s="579" t="s">
        <v>15</v>
      </c>
      <c r="O712" s="578" t="s">
        <v>31</v>
      </c>
      <c r="P712" s="557" t="s">
        <v>15</v>
      </c>
      <c r="Q712" s="557" t="s">
        <v>15</v>
      </c>
      <c r="R712" s="581">
        <f>IFERROR(VLOOKUP(CONCATENATE(D712,"'",C712),'Monthly Forex'!A:D,4,0),"-")</f>
        <v>52.16</v>
      </c>
      <c r="S712" s="587">
        <v>88200</v>
      </c>
      <c r="T712" s="582">
        <f t="shared" si="177"/>
        <v>1690.9509202453989</v>
      </c>
      <c r="U712" s="583" t="s">
        <v>47</v>
      </c>
      <c r="V712" s="589" t="s">
        <v>49</v>
      </c>
      <c r="W712" s="592" t="s">
        <v>15</v>
      </c>
      <c r="X712" s="569" t="s">
        <v>15</v>
      </c>
      <c r="Y712" s="570" t="s">
        <v>15</v>
      </c>
      <c r="Z712" s="571" t="s">
        <v>15</v>
      </c>
      <c r="AA712" s="557" t="s">
        <v>1856</v>
      </c>
      <c r="AB712" s="139">
        <f t="shared" si="176"/>
        <v>43239</v>
      </c>
      <c r="AC712" s="134">
        <f t="shared" si="179"/>
        <v>43221</v>
      </c>
      <c r="AD712" s="135" t="str">
        <f t="shared" si="180"/>
        <v>-</v>
      </c>
      <c r="AE712" s="136" t="str">
        <f t="shared" si="181"/>
        <v>-</v>
      </c>
      <c r="AF712" s="137" t="s">
        <v>4551</v>
      </c>
      <c r="AG712" s="140" t="str">
        <f t="shared" si="184"/>
        <v>1</v>
      </c>
      <c r="AH712" s="141" t="str">
        <f t="shared" si="185"/>
        <v>-</v>
      </c>
      <c r="AI712" s="211" t="s">
        <v>15</v>
      </c>
      <c r="AJ712" s="443" t="s">
        <v>4592</v>
      </c>
      <c r="AK712" s="478" t="str">
        <f t="shared" si="186"/>
        <v>-</v>
      </c>
      <c r="AL712" s="516" t="str">
        <f t="shared" si="187"/>
        <v>-</v>
      </c>
      <c r="AM712" s="432" t="str">
        <f>_xlfn.IFNA(VLOOKUP(O712,Dropdown!$B:$G,6,0),"-")</f>
        <v>PEZA</v>
      </c>
      <c r="AN712" s="433">
        <f>_xlfn.IFNA(VLOOKUP(O712,Dropdown!$B:$H,7,0),"-")</f>
        <v>0.12</v>
      </c>
      <c r="AO712" s="434" t="str">
        <f t="shared" si="188"/>
        <v>PHP</v>
      </c>
      <c r="AP712" s="435">
        <f t="shared" si="189"/>
        <v>88200</v>
      </c>
      <c r="AQ712" s="436">
        <f t="shared" si="190"/>
        <v>98784.000000000015</v>
      </c>
      <c r="AR712" s="247"/>
      <c r="AS712" s="465" t="s">
        <v>15</v>
      </c>
      <c r="AT712" s="247"/>
      <c r="AU712" s="454" t="str">
        <f t="shared" si="182"/>
        <v>-</v>
      </c>
    </row>
    <row r="713" spans="1:47" s="30" customFormat="1" ht="14.25" customHeight="1">
      <c r="A713" s="556">
        <v>710</v>
      </c>
      <c r="B713" s="557" t="s">
        <v>1486</v>
      </c>
      <c r="C713" s="558" t="str">
        <f t="shared" si="178"/>
        <v>2018</v>
      </c>
      <c r="D713" s="558" t="str">
        <f t="shared" si="173"/>
        <v>Apr</v>
      </c>
      <c r="E713" s="586">
        <v>43209</v>
      </c>
      <c r="F713" s="557">
        <v>108066</v>
      </c>
      <c r="G713" s="557">
        <v>40628</v>
      </c>
      <c r="H713" s="557">
        <v>80863</v>
      </c>
      <c r="I713" s="557" t="s">
        <v>1505</v>
      </c>
      <c r="J713" s="557">
        <v>15201</v>
      </c>
      <c r="K713" s="578" t="str">
        <f t="shared" si="183"/>
        <v>18320-TLAA-A010-M1-4000 I #3604 CURLING DIE (CURL 2) | 18320-TLAA-A010-M1-4000 I #3604 CURLING DIE (CURL 2)</v>
      </c>
      <c r="L713" s="578" t="s">
        <v>1528</v>
      </c>
      <c r="M713" s="578" t="s">
        <v>1528</v>
      </c>
      <c r="N713" s="579" t="s">
        <v>15</v>
      </c>
      <c r="O713" s="578" t="s">
        <v>31</v>
      </c>
      <c r="P713" s="557" t="s">
        <v>15</v>
      </c>
      <c r="Q713" s="557" t="s">
        <v>15</v>
      </c>
      <c r="R713" s="581">
        <f>IFERROR(VLOOKUP(CONCATENATE(D713,"'",C713),'Monthly Forex'!A:D,4,0),"-")</f>
        <v>52.16</v>
      </c>
      <c r="S713" s="587">
        <v>88200</v>
      </c>
      <c r="T713" s="582">
        <f t="shared" si="177"/>
        <v>1690.9509202453989</v>
      </c>
      <c r="U713" s="583" t="s">
        <v>47</v>
      </c>
      <c r="V713" s="589" t="s">
        <v>49</v>
      </c>
      <c r="W713" s="592" t="s">
        <v>15</v>
      </c>
      <c r="X713" s="569" t="s">
        <v>15</v>
      </c>
      <c r="Y713" s="570" t="s">
        <v>15</v>
      </c>
      <c r="Z713" s="571" t="s">
        <v>15</v>
      </c>
      <c r="AA713" s="557" t="s">
        <v>1856</v>
      </c>
      <c r="AB713" s="139">
        <f t="shared" si="176"/>
        <v>43239</v>
      </c>
      <c r="AC713" s="134">
        <f t="shared" si="179"/>
        <v>43221</v>
      </c>
      <c r="AD713" s="135" t="str">
        <f t="shared" si="180"/>
        <v>-</v>
      </c>
      <c r="AE713" s="136" t="str">
        <f t="shared" si="181"/>
        <v>-</v>
      </c>
      <c r="AF713" s="137" t="s">
        <v>4551</v>
      </c>
      <c r="AG713" s="140" t="str">
        <f t="shared" si="184"/>
        <v>-</v>
      </c>
      <c r="AH713" s="141" t="str">
        <f t="shared" si="185"/>
        <v>-</v>
      </c>
      <c r="AI713" s="211" t="s">
        <v>15</v>
      </c>
      <c r="AJ713" s="443" t="s">
        <v>4592</v>
      </c>
      <c r="AK713" s="478" t="str">
        <f t="shared" si="186"/>
        <v>-</v>
      </c>
      <c r="AL713" s="516" t="str">
        <f t="shared" si="187"/>
        <v>-</v>
      </c>
      <c r="AM713" s="432" t="str">
        <f>_xlfn.IFNA(VLOOKUP(O713,Dropdown!$B:$G,6,0),"-")</f>
        <v>PEZA</v>
      </c>
      <c r="AN713" s="433">
        <f>_xlfn.IFNA(VLOOKUP(O713,Dropdown!$B:$H,7,0),"-")</f>
        <v>0.12</v>
      </c>
      <c r="AO713" s="434" t="str">
        <f t="shared" si="188"/>
        <v>PHP</v>
      </c>
      <c r="AP713" s="435">
        <f t="shared" si="189"/>
        <v>88200</v>
      </c>
      <c r="AQ713" s="436">
        <f t="shared" si="190"/>
        <v>98784.000000000015</v>
      </c>
      <c r="AR713" s="247"/>
      <c r="AS713" s="465" t="s">
        <v>15</v>
      </c>
      <c r="AT713" s="247"/>
      <c r="AU713" s="454" t="str">
        <f t="shared" si="182"/>
        <v>-</v>
      </c>
    </row>
    <row r="714" spans="1:47" s="30" customFormat="1">
      <c r="A714" s="556">
        <v>711</v>
      </c>
      <c r="B714" s="557" t="s">
        <v>1488</v>
      </c>
      <c r="C714" s="558" t="str">
        <f t="shared" si="178"/>
        <v>2018</v>
      </c>
      <c r="D714" s="558" t="str">
        <f t="shared" si="173"/>
        <v>Apr</v>
      </c>
      <c r="E714" s="586">
        <v>43210</v>
      </c>
      <c r="F714" s="557">
        <v>108068</v>
      </c>
      <c r="G714" s="557">
        <v>40631</v>
      </c>
      <c r="H714" s="557">
        <v>80871</v>
      </c>
      <c r="I714" s="557" t="s">
        <v>1500</v>
      </c>
      <c r="J714" s="557">
        <v>3000005256</v>
      </c>
      <c r="K714" s="578" t="str">
        <f t="shared" si="183"/>
        <v>Ø7.0 X P17.4 (2LINES ; 48 HOLES/LINE ; W580) I LOWER DIE SET (SKD11, HRC58-60) | Ø7.0 X P17.4 (2LINES ; 48 HOLES/LINE ; W580) I LOWER DIE SET (SKD11, HRC58-60)</v>
      </c>
      <c r="L714" s="578" t="s">
        <v>1530</v>
      </c>
      <c r="M714" s="578" t="s">
        <v>1530</v>
      </c>
      <c r="N714" s="579" t="s">
        <v>15</v>
      </c>
      <c r="O714" s="578" t="s">
        <v>39</v>
      </c>
      <c r="P714" s="557" t="s">
        <v>15</v>
      </c>
      <c r="Q714" s="557" t="s">
        <v>15</v>
      </c>
      <c r="R714" s="581">
        <f>IFERROR(VLOOKUP(CONCATENATE(D714,"'",C714),'Monthly Forex'!A:D,4,0),"-")</f>
        <v>52.16</v>
      </c>
      <c r="S714" s="564" t="s">
        <v>15</v>
      </c>
      <c r="T714" s="582">
        <v>970</v>
      </c>
      <c r="U714" s="583" t="s">
        <v>47</v>
      </c>
      <c r="V714" s="589" t="s">
        <v>49</v>
      </c>
      <c r="W714" s="592" t="s">
        <v>15</v>
      </c>
      <c r="X714" s="569" t="s">
        <v>4599</v>
      </c>
      <c r="Y714" s="570" t="s">
        <v>15</v>
      </c>
      <c r="Z714" s="571" t="s">
        <v>15</v>
      </c>
      <c r="AA714" s="557" t="s">
        <v>1856</v>
      </c>
      <c r="AB714" s="139">
        <f t="shared" si="176"/>
        <v>43240</v>
      </c>
      <c r="AC714" s="134">
        <f t="shared" si="179"/>
        <v>43221</v>
      </c>
      <c r="AD714" s="135" t="str">
        <f t="shared" si="180"/>
        <v>-</v>
      </c>
      <c r="AE714" s="136" t="str">
        <f t="shared" si="181"/>
        <v>-</v>
      </c>
      <c r="AF714" s="137" t="s">
        <v>4551</v>
      </c>
      <c r="AG714" s="140" t="str">
        <f t="shared" si="184"/>
        <v>1</v>
      </c>
      <c r="AH714" s="141" t="str">
        <f t="shared" si="185"/>
        <v>-</v>
      </c>
      <c r="AI714" s="211" t="s">
        <v>15</v>
      </c>
      <c r="AJ714" s="443" t="s">
        <v>4592</v>
      </c>
      <c r="AK714" s="478" t="str">
        <f t="shared" si="186"/>
        <v>-</v>
      </c>
      <c r="AL714" s="516" t="str">
        <f t="shared" si="187"/>
        <v>-</v>
      </c>
      <c r="AM714" s="432" t="str">
        <f>_xlfn.IFNA(VLOOKUP(O714,Dropdown!$B:$G,6,0),"-")</f>
        <v>PEZA</v>
      </c>
      <c r="AN714" s="433">
        <f>_xlfn.IFNA(VLOOKUP(O714,Dropdown!$B:$H,7,0),"-")</f>
        <v>0.12</v>
      </c>
      <c r="AO714" s="434" t="str">
        <f t="shared" si="188"/>
        <v>USD</v>
      </c>
      <c r="AP714" s="435">
        <f t="shared" si="189"/>
        <v>970</v>
      </c>
      <c r="AQ714" s="436">
        <f t="shared" si="190"/>
        <v>1086.4000000000001</v>
      </c>
      <c r="AR714" s="247"/>
      <c r="AS714" s="465" t="s">
        <v>15</v>
      </c>
      <c r="AT714" s="247"/>
      <c r="AU714" s="454" t="str">
        <f t="shared" si="182"/>
        <v>-</v>
      </c>
    </row>
    <row r="715" spans="1:47" s="30" customFormat="1">
      <c r="A715" s="556">
        <v>712</v>
      </c>
      <c r="B715" s="557" t="s">
        <v>1487</v>
      </c>
      <c r="C715" s="558" t="str">
        <f t="shared" si="178"/>
        <v>2018</v>
      </c>
      <c r="D715" s="558" t="str">
        <f t="shared" si="173"/>
        <v>Apr</v>
      </c>
      <c r="E715" s="586">
        <v>43210</v>
      </c>
      <c r="F715" s="557">
        <v>108067</v>
      </c>
      <c r="G715" s="557">
        <v>40630</v>
      </c>
      <c r="H715" s="557">
        <v>80924</v>
      </c>
      <c r="I715" s="557" t="s">
        <v>1505</v>
      </c>
      <c r="J715" s="557">
        <v>15201</v>
      </c>
      <c r="K715" s="578" t="str">
        <f t="shared" si="183"/>
        <v>18320-TLAA-A010-M1-4000 I #2504 CURLING DIE (CURL 1) | 18320-TLAA-A010-M1-4000 I #2504 CURLING DIE (CURL 1)</v>
      </c>
      <c r="L715" s="578" t="s">
        <v>1529</v>
      </c>
      <c r="M715" s="578" t="s">
        <v>1529</v>
      </c>
      <c r="N715" s="579" t="s">
        <v>15</v>
      </c>
      <c r="O715" s="578" t="s">
        <v>31</v>
      </c>
      <c r="P715" s="557" t="s">
        <v>15</v>
      </c>
      <c r="Q715" s="557" t="s">
        <v>15</v>
      </c>
      <c r="R715" s="581">
        <f>IFERROR(VLOOKUP(CONCATENATE(D715,"'",C715),'Monthly Forex'!A:D,4,0),"-")</f>
        <v>52.16</v>
      </c>
      <c r="S715" s="587">
        <v>88200</v>
      </c>
      <c r="T715" s="582">
        <f t="shared" ref="T715:T721" si="191">S715/R715</f>
        <v>1690.9509202453989</v>
      </c>
      <c r="U715" s="583" t="s">
        <v>47</v>
      </c>
      <c r="V715" s="589" t="s">
        <v>49</v>
      </c>
      <c r="W715" s="592" t="s">
        <v>15</v>
      </c>
      <c r="X715" s="569" t="s">
        <v>15</v>
      </c>
      <c r="Y715" s="570" t="s">
        <v>15</v>
      </c>
      <c r="Z715" s="571" t="s">
        <v>15</v>
      </c>
      <c r="AA715" s="557" t="s">
        <v>1856</v>
      </c>
      <c r="AB715" s="139">
        <f t="shared" si="176"/>
        <v>43240</v>
      </c>
      <c r="AC715" s="134">
        <f t="shared" si="179"/>
        <v>43221</v>
      </c>
      <c r="AD715" s="135" t="str">
        <f t="shared" si="180"/>
        <v>-</v>
      </c>
      <c r="AE715" s="136" t="str">
        <f t="shared" si="181"/>
        <v>-</v>
      </c>
      <c r="AF715" s="137" t="s">
        <v>4551</v>
      </c>
      <c r="AG715" s="140" t="str">
        <f t="shared" si="184"/>
        <v>1</v>
      </c>
      <c r="AH715" s="141" t="str">
        <f t="shared" si="185"/>
        <v>-</v>
      </c>
      <c r="AI715" s="211" t="s">
        <v>15</v>
      </c>
      <c r="AJ715" s="443" t="s">
        <v>4592</v>
      </c>
      <c r="AK715" s="478" t="str">
        <f t="shared" si="186"/>
        <v>-</v>
      </c>
      <c r="AL715" s="516" t="str">
        <f t="shared" si="187"/>
        <v>-</v>
      </c>
      <c r="AM715" s="432" t="str">
        <f>_xlfn.IFNA(VLOOKUP(O715,Dropdown!$B:$G,6,0),"-")</f>
        <v>PEZA</v>
      </c>
      <c r="AN715" s="433">
        <f>_xlfn.IFNA(VLOOKUP(O715,Dropdown!$B:$H,7,0),"-")</f>
        <v>0.12</v>
      </c>
      <c r="AO715" s="434" t="str">
        <f t="shared" si="188"/>
        <v>PHP</v>
      </c>
      <c r="AP715" s="435">
        <f t="shared" si="189"/>
        <v>88200</v>
      </c>
      <c r="AQ715" s="436">
        <f t="shared" si="190"/>
        <v>98784.000000000015</v>
      </c>
      <c r="AR715" s="247"/>
      <c r="AS715" s="465" t="s">
        <v>15</v>
      </c>
      <c r="AT715" s="247"/>
      <c r="AU715" s="454" t="str">
        <f t="shared" si="182"/>
        <v>-</v>
      </c>
    </row>
    <row r="716" spans="1:47" s="30" customFormat="1">
      <c r="A716" s="556">
        <v>713</v>
      </c>
      <c r="B716" s="557" t="s">
        <v>1489</v>
      </c>
      <c r="C716" s="558" t="str">
        <f t="shared" si="178"/>
        <v>2018</v>
      </c>
      <c r="D716" s="558" t="str">
        <f t="shared" si="173"/>
        <v>Apr</v>
      </c>
      <c r="E716" s="586">
        <v>43214</v>
      </c>
      <c r="F716" s="557">
        <v>108069</v>
      </c>
      <c r="G716" s="557">
        <v>40632</v>
      </c>
      <c r="H716" s="557">
        <v>80965</v>
      </c>
      <c r="I716" s="557" t="s">
        <v>1506</v>
      </c>
      <c r="J716" s="557">
        <v>15589</v>
      </c>
      <c r="K716" s="578" t="str">
        <f t="shared" si="183"/>
        <v>18310-TLAA-A020-M1-4000 FINISHE, EXHAUST R&amp;L , #2 RESTRIKE DIE
2406 SUPPORT PLATE 1 | 18310-TLAA-A020-M1-4000 FINISHE, EXHAUST R&amp;L , #2 RESTRIKE DIE
2406 SUPPORT PLATE 1</v>
      </c>
      <c r="L716" s="578" t="s">
        <v>1531</v>
      </c>
      <c r="M716" s="578" t="s">
        <v>1531</v>
      </c>
      <c r="N716" s="579" t="s">
        <v>15</v>
      </c>
      <c r="O716" s="578" t="s">
        <v>31</v>
      </c>
      <c r="P716" s="557" t="s">
        <v>15</v>
      </c>
      <c r="Q716" s="557" t="s">
        <v>15</v>
      </c>
      <c r="R716" s="581">
        <f>IFERROR(VLOOKUP(CONCATENATE(D716,"'",C716),'Monthly Forex'!A:D,4,0),"-")</f>
        <v>52.16</v>
      </c>
      <c r="S716" s="587">
        <v>24150</v>
      </c>
      <c r="T716" s="582">
        <f t="shared" si="191"/>
        <v>462.99846625766872</v>
      </c>
      <c r="U716" s="583" t="s">
        <v>47</v>
      </c>
      <c r="V716" s="589" t="s">
        <v>49</v>
      </c>
      <c r="W716" s="592" t="s">
        <v>15</v>
      </c>
      <c r="X716" s="569" t="s">
        <v>15</v>
      </c>
      <c r="Y716" s="570" t="s">
        <v>15</v>
      </c>
      <c r="Z716" s="571" t="s">
        <v>15</v>
      </c>
      <c r="AA716" s="557" t="s">
        <v>1856</v>
      </c>
      <c r="AB716" s="139">
        <f t="shared" si="176"/>
        <v>43244</v>
      </c>
      <c r="AC716" s="134">
        <f t="shared" si="179"/>
        <v>43221</v>
      </c>
      <c r="AD716" s="135" t="str">
        <f t="shared" si="180"/>
        <v>-</v>
      </c>
      <c r="AE716" s="136" t="str">
        <f t="shared" si="181"/>
        <v>-</v>
      </c>
      <c r="AF716" s="137" t="s">
        <v>4551</v>
      </c>
      <c r="AG716" s="140" t="str">
        <f t="shared" si="184"/>
        <v>1</v>
      </c>
      <c r="AH716" s="141" t="str">
        <f t="shared" si="185"/>
        <v>-</v>
      </c>
      <c r="AI716" s="211" t="s">
        <v>15</v>
      </c>
      <c r="AJ716" s="443" t="s">
        <v>4592</v>
      </c>
      <c r="AK716" s="478" t="str">
        <f t="shared" si="186"/>
        <v>-</v>
      </c>
      <c r="AL716" s="516" t="str">
        <f t="shared" si="187"/>
        <v>-</v>
      </c>
      <c r="AM716" s="432" t="str">
        <f>_xlfn.IFNA(VLOOKUP(O716,Dropdown!$B:$G,6,0),"-")</f>
        <v>PEZA</v>
      </c>
      <c r="AN716" s="433">
        <f>_xlfn.IFNA(VLOOKUP(O716,Dropdown!$B:$H,7,0),"-")</f>
        <v>0.12</v>
      </c>
      <c r="AO716" s="434" t="str">
        <f t="shared" si="188"/>
        <v>PHP</v>
      </c>
      <c r="AP716" s="435">
        <f t="shared" si="189"/>
        <v>24150</v>
      </c>
      <c r="AQ716" s="436">
        <f t="shared" si="190"/>
        <v>27048.000000000004</v>
      </c>
      <c r="AR716" s="247"/>
      <c r="AS716" s="465" t="s">
        <v>15</v>
      </c>
      <c r="AT716" s="247"/>
      <c r="AU716" s="454" t="str">
        <f t="shared" si="182"/>
        <v>-</v>
      </c>
    </row>
    <row r="717" spans="1:47" s="30" customFormat="1">
      <c r="A717" s="556">
        <v>714</v>
      </c>
      <c r="B717" s="557" t="s">
        <v>1490</v>
      </c>
      <c r="C717" s="558" t="str">
        <f t="shared" si="178"/>
        <v>2018</v>
      </c>
      <c r="D717" s="558" t="str">
        <f t="shared" ref="D717:D780" si="192">TEXT(E717,"mmm")</f>
        <v>Apr</v>
      </c>
      <c r="E717" s="586">
        <v>43214</v>
      </c>
      <c r="F717" s="557">
        <v>108069</v>
      </c>
      <c r="G717" s="557">
        <v>40632</v>
      </c>
      <c r="H717" s="557">
        <v>80965</v>
      </c>
      <c r="I717" s="557" t="s">
        <v>1506</v>
      </c>
      <c r="J717" s="557">
        <v>15589</v>
      </c>
      <c r="K717" s="578" t="str">
        <f t="shared" si="183"/>
        <v>18310-TLAA-A020-M1-4000 FINISHE, EXHAUST R&amp;L , #2 RESTRIKE DIE
2407 SUPPORT PLATE 2 | 18310-TLAA-A020-M1-4000 FINISHE, EXHAUST R&amp;L , #2 RESTRIKE DIE
2407 SUPPORT PLATE 2</v>
      </c>
      <c r="L717" s="578" t="s">
        <v>1532</v>
      </c>
      <c r="M717" s="578" t="s">
        <v>1532</v>
      </c>
      <c r="N717" s="579" t="s">
        <v>15</v>
      </c>
      <c r="O717" s="578" t="s">
        <v>31</v>
      </c>
      <c r="P717" s="557" t="s">
        <v>15</v>
      </c>
      <c r="Q717" s="557" t="s">
        <v>15</v>
      </c>
      <c r="R717" s="581">
        <f>IFERROR(VLOOKUP(CONCATENATE(D717,"'",C717),'Monthly Forex'!A:D,4,0),"-")</f>
        <v>52.16</v>
      </c>
      <c r="S717" s="587">
        <v>24150</v>
      </c>
      <c r="T717" s="582">
        <f t="shared" si="191"/>
        <v>462.99846625766872</v>
      </c>
      <c r="U717" s="583" t="s">
        <v>47</v>
      </c>
      <c r="V717" s="589" t="s">
        <v>49</v>
      </c>
      <c r="W717" s="592" t="s">
        <v>15</v>
      </c>
      <c r="X717" s="569" t="s">
        <v>15</v>
      </c>
      <c r="Y717" s="570" t="s">
        <v>15</v>
      </c>
      <c r="Z717" s="571" t="s">
        <v>15</v>
      </c>
      <c r="AA717" s="557" t="s">
        <v>1856</v>
      </c>
      <c r="AB717" s="139">
        <f t="shared" si="176"/>
        <v>43244</v>
      </c>
      <c r="AC717" s="134">
        <f t="shared" si="179"/>
        <v>43221</v>
      </c>
      <c r="AD717" s="135" t="str">
        <f t="shared" si="180"/>
        <v>-</v>
      </c>
      <c r="AE717" s="136" t="str">
        <f t="shared" si="181"/>
        <v>-</v>
      </c>
      <c r="AF717" s="137" t="s">
        <v>4551</v>
      </c>
      <c r="AG717" s="140" t="str">
        <f t="shared" si="184"/>
        <v>-</v>
      </c>
      <c r="AH717" s="141" t="str">
        <f t="shared" si="185"/>
        <v>-</v>
      </c>
      <c r="AI717" s="211" t="s">
        <v>15</v>
      </c>
      <c r="AJ717" s="443" t="s">
        <v>4592</v>
      </c>
      <c r="AK717" s="478" t="str">
        <f t="shared" si="186"/>
        <v>-</v>
      </c>
      <c r="AL717" s="516" t="str">
        <f t="shared" si="187"/>
        <v>-</v>
      </c>
      <c r="AM717" s="432" t="str">
        <f>_xlfn.IFNA(VLOOKUP(O717,Dropdown!$B:$G,6,0),"-")</f>
        <v>PEZA</v>
      </c>
      <c r="AN717" s="433">
        <f>_xlfn.IFNA(VLOOKUP(O717,Dropdown!$B:$H,7,0),"-")</f>
        <v>0.12</v>
      </c>
      <c r="AO717" s="434" t="str">
        <f t="shared" si="188"/>
        <v>PHP</v>
      </c>
      <c r="AP717" s="435">
        <f t="shared" si="189"/>
        <v>24150</v>
      </c>
      <c r="AQ717" s="436">
        <f t="shared" si="190"/>
        <v>27048.000000000004</v>
      </c>
      <c r="AR717" s="247"/>
      <c r="AS717" s="465" t="s">
        <v>15</v>
      </c>
      <c r="AT717" s="247"/>
      <c r="AU717" s="454" t="str">
        <f t="shared" si="182"/>
        <v>-</v>
      </c>
    </row>
    <row r="718" spans="1:47" s="30" customFormat="1">
      <c r="A718" s="556">
        <v>715</v>
      </c>
      <c r="B718" s="557" t="s">
        <v>1491</v>
      </c>
      <c r="C718" s="558" t="str">
        <f t="shared" si="178"/>
        <v>2018</v>
      </c>
      <c r="D718" s="558" t="str">
        <f t="shared" si="192"/>
        <v>Apr</v>
      </c>
      <c r="E718" s="586">
        <v>43214</v>
      </c>
      <c r="F718" s="557">
        <v>108069</v>
      </c>
      <c r="G718" s="557">
        <v>40632</v>
      </c>
      <c r="H718" s="557">
        <v>80965</v>
      </c>
      <c r="I718" s="557" t="s">
        <v>1507</v>
      </c>
      <c r="J718" s="557">
        <v>15589</v>
      </c>
      <c r="K718" s="578" t="str">
        <f t="shared" si="183"/>
        <v>18120-RPY-G000 COVER COMP. T/C, #10 ENGRAVE/PIERCE 3/TOX 3
91057 SHOULDER PUNCH | 18120-RPY-G000 COVER COMP. T/C, #10 ENGRAVE/PIERCE 3/TOX 3
91057 SHOULDER PUNCH</v>
      </c>
      <c r="L718" s="578" t="s">
        <v>1533</v>
      </c>
      <c r="M718" s="578" t="s">
        <v>1533</v>
      </c>
      <c r="N718" s="579" t="s">
        <v>15</v>
      </c>
      <c r="O718" s="578" t="s">
        <v>31</v>
      </c>
      <c r="P718" s="557" t="s">
        <v>15</v>
      </c>
      <c r="Q718" s="557" t="s">
        <v>15</v>
      </c>
      <c r="R718" s="581">
        <f>IFERROR(VLOOKUP(CONCATENATE(D718,"'",C718),'Monthly Forex'!A:D,4,0),"-")</f>
        <v>52.16</v>
      </c>
      <c r="S718" s="587">
        <v>7350</v>
      </c>
      <c r="T718" s="582">
        <f t="shared" si="191"/>
        <v>140.91257668711657</v>
      </c>
      <c r="U718" s="583" t="s">
        <v>47</v>
      </c>
      <c r="V718" s="589" t="s">
        <v>49</v>
      </c>
      <c r="W718" s="592" t="s">
        <v>15</v>
      </c>
      <c r="X718" s="569" t="s">
        <v>15</v>
      </c>
      <c r="Y718" s="570" t="s">
        <v>15</v>
      </c>
      <c r="Z718" s="571" t="s">
        <v>15</v>
      </c>
      <c r="AA718" s="557" t="s">
        <v>1856</v>
      </c>
      <c r="AB718" s="139">
        <f t="shared" si="176"/>
        <v>43244</v>
      </c>
      <c r="AC718" s="134">
        <f t="shared" si="179"/>
        <v>43221</v>
      </c>
      <c r="AD718" s="135" t="str">
        <f t="shared" si="180"/>
        <v>-</v>
      </c>
      <c r="AE718" s="136" t="str">
        <f t="shared" si="181"/>
        <v>-</v>
      </c>
      <c r="AF718" s="137" t="s">
        <v>4551</v>
      </c>
      <c r="AG718" s="140" t="str">
        <f t="shared" si="184"/>
        <v>-</v>
      </c>
      <c r="AH718" s="141" t="str">
        <f t="shared" si="185"/>
        <v>-</v>
      </c>
      <c r="AI718" s="211" t="s">
        <v>15</v>
      </c>
      <c r="AJ718" s="443" t="s">
        <v>4592</v>
      </c>
      <c r="AK718" s="478" t="str">
        <f t="shared" si="186"/>
        <v>-</v>
      </c>
      <c r="AL718" s="516" t="str">
        <f t="shared" si="187"/>
        <v>-</v>
      </c>
      <c r="AM718" s="432" t="str">
        <f>_xlfn.IFNA(VLOOKUP(O718,Dropdown!$B:$G,6,0),"-")</f>
        <v>PEZA</v>
      </c>
      <c r="AN718" s="433">
        <f>_xlfn.IFNA(VLOOKUP(O718,Dropdown!$B:$H,7,0),"-")</f>
        <v>0.12</v>
      </c>
      <c r="AO718" s="434" t="str">
        <f t="shared" si="188"/>
        <v>PHP</v>
      </c>
      <c r="AP718" s="435">
        <f t="shared" si="189"/>
        <v>7350</v>
      </c>
      <c r="AQ718" s="436">
        <f t="shared" si="190"/>
        <v>8232</v>
      </c>
      <c r="AR718" s="247"/>
      <c r="AS718" s="465" t="s">
        <v>15</v>
      </c>
      <c r="AT718" s="247"/>
      <c r="AU718" s="454" t="str">
        <f t="shared" si="182"/>
        <v>-</v>
      </c>
    </row>
    <row r="719" spans="1:47" s="30" customFormat="1">
      <c r="A719" s="556">
        <v>716</v>
      </c>
      <c r="B719" s="557" t="s">
        <v>1494</v>
      </c>
      <c r="C719" s="558" t="str">
        <f t="shared" si="178"/>
        <v>2018</v>
      </c>
      <c r="D719" s="558" t="str">
        <f t="shared" si="192"/>
        <v>Apr</v>
      </c>
      <c r="E719" s="586">
        <v>43215</v>
      </c>
      <c r="F719" s="557">
        <v>108072</v>
      </c>
      <c r="G719" s="557">
        <v>40635</v>
      </c>
      <c r="H719" s="557">
        <v>81008</v>
      </c>
      <c r="I719" s="557" t="s">
        <v>1391</v>
      </c>
      <c r="J719" s="557">
        <v>43639</v>
      </c>
      <c r="K719" s="578" t="str">
        <f t="shared" si="183"/>
        <v>REPAIR SHAVING DIE I HS01-302-0000 | REPAIR SHAVING DIE I HS01-302-0000</v>
      </c>
      <c r="L719" s="578" t="s">
        <v>1535</v>
      </c>
      <c r="M719" s="578" t="s">
        <v>1535</v>
      </c>
      <c r="N719" s="579" t="s">
        <v>15</v>
      </c>
      <c r="O719" s="578" t="s">
        <v>32</v>
      </c>
      <c r="P719" s="557" t="s">
        <v>15</v>
      </c>
      <c r="Q719" s="557" t="s">
        <v>15</v>
      </c>
      <c r="R719" s="581">
        <f>IFERROR(VLOOKUP(CONCATENATE(D719,"'",C719),'Monthly Forex'!A:D,4,0),"-")</f>
        <v>52.16</v>
      </c>
      <c r="S719" s="587">
        <v>87750</v>
      </c>
      <c r="T719" s="582">
        <f t="shared" si="191"/>
        <v>1682.3236196319019</v>
      </c>
      <c r="U719" s="583" t="s">
        <v>47</v>
      </c>
      <c r="V719" s="589" t="s">
        <v>49</v>
      </c>
      <c r="W719" s="592" t="s">
        <v>15</v>
      </c>
      <c r="X719" s="569" t="s">
        <v>2769</v>
      </c>
      <c r="Y719" s="570" t="s">
        <v>15</v>
      </c>
      <c r="Z719" s="571" t="s">
        <v>15</v>
      </c>
      <c r="AA719" s="557" t="s">
        <v>1856</v>
      </c>
      <c r="AB719" s="139">
        <f t="shared" si="176"/>
        <v>43245</v>
      </c>
      <c r="AC719" s="134">
        <f t="shared" si="179"/>
        <v>43221</v>
      </c>
      <c r="AD719" s="135" t="str">
        <f t="shared" si="180"/>
        <v>-</v>
      </c>
      <c r="AE719" s="136" t="str">
        <f t="shared" si="181"/>
        <v>-</v>
      </c>
      <c r="AF719" s="137" t="s">
        <v>4551</v>
      </c>
      <c r="AG719" s="140" t="str">
        <f t="shared" si="184"/>
        <v>1</v>
      </c>
      <c r="AH719" s="141" t="str">
        <f t="shared" si="185"/>
        <v>-</v>
      </c>
      <c r="AI719" s="211" t="s">
        <v>15</v>
      </c>
      <c r="AJ719" s="443" t="s">
        <v>4592</v>
      </c>
      <c r="AK719" s="478" t="str">
        <f t="shared" si="186"/>
        <v>-</v>
      </c>
      <c r="AL719" s="516" t="str">
        <f t="shared" si="187"/>
        <v>-</v>
      </c>
      <c r="AM719" s="432" t="str">
        <f>_xlfn.IFNA(VLOOKUP(O719,Dropdown!$B:$G,6,0),"-")</f>
        <v>PEZA</v>
      </c>
      <c r="AN719" s="433">
        <f>_xlfn.IFNA(VLOOKUP(O719,Dropdown!$B:$H,7,0),"-")</f>
        <v>0.12</v>
      </c>
      <c r="AO719" s="434" t="str">
        <f t="shared" si="188"/>
        <v>PHP</v>
      </c>
      <c r="AP719" s="435">
        <f t="shared" si="189"/>
        <v>87750</v>
      </c>
      <c r="AQ719" s="436">
        <f t="shared" si="190"/>
        <v>98280.000000000015</v>
      </c>
      <c r="AR719" s="247"/>
      <c r="AS719" s="465" t="s">
        <v>15</v>
      </c>
      <c r="AT719" s="247"/>
      <c r="AU719" s="454" t="str">
        <f t="shared" si="182"/>
        <v>-</v>
      </c>
    </row>
    <row r="720" spans="1:47" s="30" customFormat="1">
      <c r="A720" s="556">
        <v>717</v>
      </c>
      <c r="B720" s="557" t="s">
        <v>1492</v>
      </c>
      <c r="C720" s="558" t="str">
        <f t="shared" si="178"/>
        <v>2018</v>
      </c>
      <c r="D720" s="558" t="str">
        <f t="shared" si="192"/>
        <v>Apr</v>
      </c>
      <c r="E720" s="586">
        <v>43215</v>
      </c>
      <c r="F720" s="557">
        <v>108070</v>
      </c>
      <c r="G720" s="557">
        <v>40633</v>
      </c>
      <c r="H720" s="557">
        <v>80968</v>
      </c>
      <c r="I720" s="557" t="s">
        <v>1508</v>
      </c>
      <c r="J720" s="557">
        <v>15580</v>
      </c>
      <c r="K720" s="578" t="str">
        <f t="shared" si="183"/>
        <v>18310/320-TLAA-A020-M1-4200 (#6 TRIM / PIERCE DIE) I #6707 BUTTON DIE | 18310/320-TLAA-A020-M1-4200 (#6 TRIM / PIERCE DIE) I #6707 BUTTON DIE</v>
      </c>
      <c r="L720" s="578" t="s">
        <v>1534</v>
      </c>
      <c r="M720" s="578" t="s">
        <v>1534</v>
      </c>
      <c r="N720" s="579" t="s">
        <v>15</v>
      </c>
      <c r="O720" s="578" t="s">
        <v>31</v>
      </c>
      <c r="P720" s="557" t="s">
        <v>15</v>
      </c>
      <c r="Q720" s="557" t="s">
        <v>15</v>
      </c>
      <c r="R720" s="581">
        <f>IFERROR(VLOOKUP(CONCATENATE(D720,"'",C720),'Monthly Forex'!A:D,4,0),"-")</f>
        <v>52.16</v>
      </c>
      <c r="S720" s="587">
        <v>13200</v>
      </c>
      <c r="T720" s="582">
        <f t="shared" si="191"/>
        <v>253.0674846625767</v>
      </c>
      <c r="U720" s="583" t="s">
        <v>47</v>
      </c>
      <c r="V720" s="589" t="s">
        <v>49</v>
      </c>
      <c r="W720" s="592" t="s">
        <v>15</v>
      </c>
      <c r="X720" s="569" t="s">
        <v>15</v>
      </c>
      <c r="Y720" s="570" t="s">
        <v>15</v>
      </c>
      <c r="Z720" s="571" t="s">
        <v>15</v>
      </c>
      <c r="AA720" s="557" t="s">
        <v>1856</v>
      </c>
      <c r="AB720" s="139">
        <f t="shared" si="176"/>
        <v>43245</v>
      </c>
      <c r="AC720" s="134">
        <f t="shared" si="179"/>
        <v>43221</v>
      </c>
      <c r="AD720" s="135" t="str">
        <f t="shared" si="180"/>
        <v>-</v>
      </c>
      <c r="AE720" s="136" t="str">
        <f t="shared" si="181"/>
        <v>-</v>
      </c>
      <c r="AF720" s="137" t="s">
        <v>4551</v>
      </c>
      <c r="AG720" s="140" t="str">
        <f t="shared" si="184"/>
        <v>1</v>
      </c>
      <c r="AH720" s="141" t="str">
        <f t="shared" si="185"/>
        <v>-</v>
      </c>
      <c r="AI720" s="211" t="s">
        <v>15</v>
      </c>
      <c r="AJ720" s="443" t="s">
        <v>4592</v>
      </c>
      <c r="AK720" s="478" t="str">
        <f t="shared" si="186"/>
        <v>-</v>
      </c>
      <c r="AL720" s="516" t="str">
        <f t="shared" si="187"/>
        <v>-</v>
      </c>
      <c r="AM720" s="432" t="str">
        <f>_xlfn.IFNA(VLOOKUP(O720,Dropdown!$B:$G,6,0),"-")</f>
        <v>PEZA</v>
      </c>
      <c r="AN720" s="433">
        <f>_xlfn.IFNA(VLOOKUP(O720,Dropdown!$B:$H,7,0),"-")</f>
        <v>0.12</v>
      </c>
      <c r="AO720" s="434" t="str">
        <f t="shared" si="188"/>
        <v>PHP</v>
      </c>
      <c r="AP720" s="435">
        <f t="shared" si="189"/>
        <v>13200</v>
      </c>
      <c r="AQ720" s="436">
        <f t="shared" si="190"/>
        <v>14784.000000000002</v>
      </c>
      <c r="AR720" s="247"/>
      <c r="AS720" s="465" t="s">
        <v>15</v>
      </c>
      <c r="AT720" s="247"/>
      <c r="AU720" s="454" t="str">
        <f t="shared" si="182"/>
        <v>-</v>
      </c>
    </row>
    <row r="721" spans="1:47" s="30" customFormat="1">
      <c r="A721" s="556">
        <v>718</v>
      </c>
      <c r="B721" s="557" t="s">
        <v>1493</v>
      </c>
      <c r="C721" s="558" t="str">
        <f t="shared" si="178"/>
        <v>2018</v>
      </c>
      <c r="D721" s="558" t="str">
        <f t="shared" si="192"/>
        <v>Apr</v>
      </c>
      <c r="E721" s="586">
        <v>43215</v>
      </c>
      <c r="F721" s="557">
        <v>108071</v>
      </c>
      <c r="G721" s="557">
        <v>40634</v>
      </c>
      <c r="H721" s="557">
        <v>81007</v>
      </c>
      <c r="I721" s="557" t="s">
        <v>1508</v>
      </c>
      <c r="J721" s="557">
        <v>15580</v>
      </c>
      <c r="K721" s="578" t="str">
        <f t="shared" si="183"/>
        <v>18310/320-TLAA-A020-M1-4200 (#6 TRIM / PIERCE DIE) I #6706 PIERCE PUNCH | 18310/320-TLAA-A020-M1-4200 (#6 TRIM / PIERCE DIE) I #6706 PIERCE PUNCH</v>
      </c>
      <c r="L721" s="578" t="s">
        <v>1454</v>
      </c>
      <c r="M721" s="578" t="s">
        <v>1454</v>
      </c>
      <c r="N721" s="579" t="s">
        <v>15</v>
      </c>
      <c r="O721" s="578" t="s">
        <v>31</v>
      </c>
      <c r="P721" s="557" t="s">
        <v>15</v>
      </c>
      <c r="Q721" s="557" t="s">
        <v>15</v>
      </c>
      <c r="R721" s="581">
        <f>IFERROR(VLOOKUP(CONCATENATE(D721,"'",C721),'Monthly Forex'!A:D,4,0),"-")</f>
        <v>52.16</v>
      </c>
      <c r="S721" s="587">
        <v>11900</v>
      </c>
      <c r="T721" s="582">
        <f t="shared" si="191"/>
        <v>228.14417177914112</v>
      </c>
      <c r="U721" s="583" t="s">
        <v>47</v>
      </c>
      <c r="V721" s="589" t="s">
        <v>49</v>
      </c>
      <c r="W721" s="592" t="s">
        <v>15</v>
      </c>
      <c r="X721" s="569" t="s">
        <v>15</v>
      </c>
      <c r="Y721" s="570" t="s">
        <v>15</v>
      </c>
      <c r="Z721" s="571" t="s">
        <v>15</v>
      </c>
      <c r="AA721" s="557" t="s">
        <v>1856</v>
      </c>
      <c r="AB721" s="139">
        <f t="shared" si="176"/>
        <v>43245</v>
      </c>
      <c r="AC721" s="134">
        <f t="shared" si="179"/>
        <v>43221</v>
      </c>
      <c r="AD721" s="135" t="str">
        <f t="shared" si="180"/>
        <v>-</v>
      </c>
      <c r="AE721" s="136" t="str">
        <f t="shared" si="181"/>
        <v>-</v>
      </c>
      <c r="AF721" s="137" t="s">
        <v>4551</v>
      </c>
      <c r="AG721" s="140" t="str">
        <f t="shared" si="184"/>
        <v>1</v>
      </c>
      <c r="AH721" s="141" t="str">
        <f t="shared" si="185"/>
        <v>-</v>
      </c>
      <c r="AI721" s="211" t="s">
        <v>15</v>
      </c>
      <c r="AJ721" s="443" t="s">
        <v>4592</v>
      </c>
      <c r="AK721" s="478" t="str">
        <f t="shared" si="186"/>
        <v>-</v>
      </c>
      <c r="AL721" s="516" t="str">
        <f t="shared" si="187"/>
        <v>-</v>
      </c>
      <c r="AM721" s="432" t="str">
        <f>_xlfn.IFNA(VLOOKUP(O721,Dropdown!$B:$G,6,0),"-")</f>
        <v>PEZA</v>
      </c>
      <c r="AN721" s="433">
        <f>_xlfn.IFNA(VLOOKUP(O721,Dropdown!$B:$H,7,0),"-")</f>
        <v>0.12</v>
      </c>
      <c r="AO721" s="434" t="str">
        <f t="shared" si="188"/>
        <v>PHP</v>
      </c>
      <c r="AP721" s="435">
        <f t="shared" si="189"/>
        <v>11900</v>
      </c>
      <c r="AQ721" s="436">
        <f t="shared" si="190"/>
        <v>13328.000000000002</v>
      </c>
      <c r="AR721" s="247"/>
      <c r="AS721" s="465" t="s">
        <v>15</v>
      </c>
      <c r="AT721" s="247"/>
      <c r="AU721" s="454" t="str">
        <f t="shared" si="182"/>
        <v>-</v>
      </c>
    </row>
    <row r="722" spans="1:47" s="30" customFormat="1">
      <c r="A722" s="556">
        <v>719</v>
      </c>
      <c r="B722" s="557" t="s">
        <v>1495</v>
      </c>
      <c r="C722" s="558" t="str">
        <f t="shared" si="178"/>
        <v>2018</v>
      </c>
      <c r="D722" s="558" t="str">
        <f t="shared" si="192"/>
        <v>Apr</v>
      </c>
      <c r="E722" s="586">
        <v>43217</v>
      </c>
      <c r="F722" s="557">
        <v>108073</v>
      </c>
      <c r="G722" s="557">
        <v>40638</v>
      </c>
      <c r="H722" s="557">
        <v>81009</v>
      </c>
      <c r="I722" s="557" t="s">
        <v>1509</v>
      </c>
      <c r="J722" s="557">
        <v>5944</v>
      </c>
      <c r="K722" s="578" t="str">
        <f t="shared" si="183"/>
        <v>MODIFICATION I JNL-500 O/B (BATCH 1) | MODIFICATION I JNL-500 O/B (BATCH 1)</v>
      </c>
      <c r="L722" s="578" t="s">
        <v>1536</v>
      </c>
      <c r="M722" s="578" t="s">
        <v>1536</v>
      </c>
      <c r="N722" s="579" t="s">
        <v>15</v>
      </c>
      <c r="O722" s="578" t="s">
        <v>34</v>
      </c>
      <c r="P722" s="557" t="s">
        <v>15</v>
      </c>
      <c r="Q722" s="557" t="s">
        <v>15</v>
      </c>
      <c r="R722" s="581">
        <f>IFERROR(VLOOKUP(CONCATENATE(D722,"'",C722),'Monthly Forex'!A:D,4,0),"-")</f>
        <v>52.16</v>
      </c>
      <c r="S722" s="564" t="s">
        <v>15</v>
      </c>
      <c r="T722" s="582">
        <v>2060</v>
      </c>
      <c r="U722" s="583" t="s">
        <v>47</v>
      </c>
      <c r="V722" s="589" t="s">
        <v>49</v>
      </c>
      <c r="W722" s="592" t="s">
        <v>15</v>
      </c>
      <c r="X722" s="569" t="s">
        <v>2769</v>
      </c>
      <c r="Y722" s="570" t="s">
        <v>15</v>
      </c>
      <c r="Z722" s="571" t="s">
        <v>15</v>
      </c>
      <c r="AA722" s="557" t="s">
        <v>1856</v>
      </c>
      <c r="AB722" s="139">
        <f t="shared" si="176"/>
        <v>43247</v>
      </c>
      <c r="AC722" s="134">
        <f t="shared" si="179"/>
        <v>43221</v>
      </c>
      <c r="AD722" s="135" t="str">
        <f t="shared" si="180"/>
        <v>-</v>
      </c>
      <c r="AE722" s="136" t="str">
        <f t="shared" si="181"/>
        <v>-</v>
      </c>
      <c r="AF722" s="137" t="s">
        <v>4551</v>
      </c>
      <c r="AG722" s="140" t="str">
        <f t="shared" si="184"/>
        <v>1</v>
      </c>
      <c r="AH722" s="141" t="str">
        <f t="shared" si="185"/>
        <v>-</v>
      </c>
      <c r="AI722" s="211" t="s">
        <v>15</v>
      </c>
      <c r="AJ722" s="443" t="s">
        <v>4592</v>
      </c>
      <c r="AK722" s="478" t="str">
        <f t="shared" si="186"/>
        <v>-</v>
      </c>
      <c r="AL722" s="516" t="str">
        <f t="shared" si="187"/>
        <v>-</v>
      </c>
      <c r="AM722" s="432" t="str">
        <f>_xlfn.IFNA(VLOOKUP(O722,Dropdown!$B:$G,6,0),"-")</f>
        <v>PEZA</v>
      </c>
      <c r="AN722" s="433">
        <f>_xlfn.IFNA(VLOOKUP(O722,Dropdown!$B:$H,7,0),"-")</f>
        <v>0.12</v>
      </c>
      <c r="AO722" s="434" t="str">
        <f t="shared" si="188"/>
        <v>USD</v>
      </c>
      <c r="AP722" s="435">
        <f t="shared" si="189"/>
        <v>2060</v>
      </c>
      <c r="AQ722" s="436">
        <f t="shared" si="190"/>
        <v>2307.2000000000003</v>
      </c>
      <c r="AR722" s="247"/>
      <c r="AS722" s="465" t="s">
        <v>15</v>
      </c>
      <c r="AT722" s="247"/>
      <c r="AU722" s="454" t="str">
        <f t="shared" si="182"/>
        <v>-</v>
      </c>
    </row>
    <row r="723" spans="1:47" s="30" customFormat="1">
      <c r="A723" s="556">
        <v>720</v>
      </c>
      <c r="B723" s="557" t="s">
        <v>1496</v>
      </c>
      <c r="C723" s="558" t="str">
        <f t="shared" si="178"/>
        <v>2018</v>
      </c>
      <c r="D723" s="558" t="str">
        <f t="shared" si="192"/>
        <v>Apr</v>
      </c>
      <c r="E723" s="586">
        <v>43220</v>
      </c>
      <c r="F723" s="557">
        <v>108074</v>
      </c>
      <c r="G723" s="557">
        <v>40639</v>
      </c>
      <c r="H723" s="557">
        <v>81010</v>
      </c>
      <c r="I723" s="557" t="s">
        <v>1507</v>
      </c>
      <c r="J723" s="557">
        <v>15589</v>
      </c>
      <c r="K723" s="578" t="str">
        <f t="shared" si="183"/>
        <v>18120-RPY-G000 COVER COMP. T/C, #10 ENGRAVE/PIERCE 3/TOX 3
91014 BUTTON DIE | 18120-RPY-G000 COVER COMP. T/C, #10 ENGRAVE/PIERCE 3/TOX 3
91014 BUTTON DIE</v>
      </c>
      <c r="L723" s="578" t="s">
        <v>1537</v>
      </c>
      <c r="M723" s="578" t="s">
        <v>1537</v>
      </c>
      <c r="N723" s="579" t="s">
        <v>15</v>
      </c>
      <c r="O723" s="578" t="s">
        <v>31</v>
      </c>
      <c r="P723" s="557" t="s">
        <v>15</v>
      </c>
      <c r="Q723" s="557" t="s">
        <v>15</v>
      </c>
      <c r="R723" s="581">
        <f>IFERROR(VLOOKUP(CONCATENATE(D723,"'",C723),'Monthly Forex'!A:D,4,0),"-")</f>
        <v>52.16</v>
      </c>
      <c r="S723" s="587">
        <v>10500</v>
      </c>
      <c r="T723" s="582">
        <f>S723/R723</f>
        <v>201.30368098159511</v>
      </c>
      <c r="U723" s="583" t="s">
        <v>47</v>
      </c>
      <c r="V723" s="589" t="s">
        <v>49</v>
      </c>
      <c r="W723" s="592" t="s">
        <v>15</v>
      </c>
      <c r="X723" s="569" t="s">
        <v>15</v>
      </c>
      <c r="Y723" s="570" t="s">
        <v>15</v>
      </c>
      <c r="Z723" s="571" t="s">
        <v>15</v>
      </c>
      <c r="AA723" s="557" t="s">
        <v>1856</v>
      </c>
      <c r="AB723" s="139">
        <f t="shared" si="176"/>
        <v>43250</v>
      </c>
      <c r="AC723" s="134">
        <f t="shared" si="179"/>
        <v>43221</v>
      </c>
      <c r="AD723" s="135" t="str">
        <f t="shared" si="180"/>
        <v>-</v>
      </c>
      <c r="AE723" s="136" t="str">
        <f t="shared" si="181"/>
        <v>-</v>
      </c>
      <c r="AF723" s="137" t="s">
        <v>4551</v>
      </c>
      <c r="AG723" s="140" t="str">
        <f t="shared" si="184"/>
        <v>1</v>
      </c>
      <c r="AH723" s="141" t="str">
        <f t="shared" si="185"/>
        <v>-</v>
      </c>
      <c r="AI723" s="211" t="s">
        <v>15</v>
      </c>
      <c r="AJ723" s="443" t="s">
        <v>4592</v>
      </c>
      <c r="AK723" s="478" t="str">
        <f t="shared" si="186"/>
        <v>-</v>
      </c>
      <c r="AL723" s="516" t="str">
        <f t="shared" si="187"/>
        <v>-</v>
      </c>
      <c r="AM723" s="432" t="str">
        <f>_xlfn.IFNA(VLOOKUP(O723,Dropdown!$B:$G,6,0),"-")</f>
        <v>PEZA</v>
      </c>
      <c r="AN723" s="433">
        <f>_xlfn.IFNA(VLOOKUP(O723,Dropdown!$B:$H,7,0),"-")</f>
        <v>0.12</v>
      </c>
      <c r="AO723" s="434" t="str">
        <f t="shared" si="188"/>
        <v>PHP</v>
      </c>
      <c r="AP723" s="435">
        <f t="shared" si="189"/>
        <v>10500</v>
      </c>
      <c r="AQ723" s="436">
        <f t="shared" si="190"/>
        <v>11760.000000000002</v>
      </c>
      <c r="AR723" s="247"/>
      <c r="AS723" s="465" t="s">
        <v>15</v>
      </c>
      <c r="AT723" s="247"/>
      <c r="AU723" s="454" t="str">
        <f t="shared" si="182"/>
        <v>-</v>
      </c>
    </row>
    <row r="724" spans="1:47" s="30" customFormat="1">
      <c r="A724" s="556">
        <v>721</v>
      </c>
      <c r="B724" s="557" t="s">
        <v>1539</v>
      </c>
      <c r="C724" s="558" t="str">
        <f t="shared" si="178"/>
        <v>2018</v>
      </c>
      <c r="D724" s="558" t="str">
        <f t="shared" si="192"/>
        <v>May</v>
      </c>
      <c r="E724" s="586">
        <v>43224</v>
      </c>
      <c r="F724" s="557">
        <v>108076</v>
      </c>
      <c r="G724" s="557">
        <v>40641</v>
      </c>
      <c r="H724" s="557">
        <v>81224</v>
      </c>
      <c r="I724" s="557" t="s">
        <v>1508</v>
      </c>
      <c r="J724" s="557">
        <v>15580</v>
      </c>
      <c r="K724" s="578" t="str">
        <f t="shared" si="183"/>
        <v>18310-TLAA-A010-M1-4000 (#8 CUT 2) I #5808 DIE INSERT | 18310-TLAA-A010-M1-4000 (#8 CUT 2) I #5808 DIE INSERT</v>
      </c>
      <c r="L724" s="578" t="s">
        <v>1583</v>
      </c>
      <c r="M724" s="578" t="s">
        <v>1583</v>
      </c>
      <c r="N724" s="579" t="s">
        <v>15</v>
      </c>
      <c r="O724" s="578" t="s">
        <v>31</v>
      </c>
      <c r="P724" s="557" t="s">
        <v>15</v>
      </c>
      <c r="Q724" s="557" t="s">
        <v>15</v>
      </c>
      <c r="R724" s="581">
        <f>IFERROR(VLOOKUP(CONCATENATE(D724,"'",C724),'Monthly Forex'!A:D,4,0),"-")</f>
        <v>51.74</v>
      </c>
      <c r="S724" s="587">
        <v>20200</v>
      </c>
      <c r="T724" s="582">
        <f>S724/R724</f>
        <v>390.41360649400849</v>
      </c>
      <c r="U724" s="583" t="s">
        <v>47</v>
      </c>
      <c r="V724" s="589" t="s">
        <v>49</v>
      </c>
      <c r="W724" s="592" t="s">
        <v>15</v>
      </c>
      <c r="X724" s="569" t="s">
        <v>15</v>
      </c>
      <c r="Y724" s="570" t="s">
        <v>15</v>
      </c>
      <c r="Z724" s="571" t="s">
        <v>15</v>
      </c>
      <c r="AA724" s="557" t="s">
        <v>1856</v>
      </c>
      <c r="AB724" s="139">
        <f t="shared" si="176"/>
        <v>43254</v>
      </c>
      <c r="AC724" s="134">
        <f t="shared" si="179"/>
        <v>43252</v>
      </c>
      <c r="AD724" s="135" t="str">
        <f t="shared" si="180"/>
        <v>-</v>
      </c>
      <c r="AE724" s="136" t="str">
        <f t="shared" si="181"/>
        <v>-</v>
      </c>
      <c r="AF724" s="137" t="s">
        <v>4551</v>
      </c>
      <c r="AG724" s="140" t="str">
        <f t="shared" si="184"/>
        <v>1</v>
      </c>
      <c r="AH724" s="141" t="str">
        <f t="shared" si="185"/>
        <v>-</v>
      </c>
      <c r="AI724" s="211" t="s">
        <v>15</v>
      </c>
      <c r="AJ724" s="443" t="s">
        <v>4592</v>
      </c>
      <c r="AK724" s="478" t="str">
        <f t="shared" si="186"/>
        <v>-</v>
      </c>
      <c r="AL724" s="516" t="str">
        <f t="shared" si="187"/>
        <v>-</v>
      </c>
      <c r="AM724" s="432" t="str">
        <f>_xlfn.IFNA(VLOOKUP(O724,Dropdown!$B:$G,6,0),"-")</f>
        <v>PEZA</v>
      </c>
      <c r="AN724" s="433">
        <f>_xlfn.IFNA(VLOOKUP(O724,Dropdown!$B:$H,7,0),"-")</f>
        <v>0.12</v>
      </c>
      <c r="AO724" s="434" t="str">
        <f t="shared" si="188"/>
        <v>PHP</v>
      </c>
      <c r="AP724" s="435">
        <f t="shared" si="189"/>
        <v>20200</v>
      </c>
      <c r="AQ724" s="436">
        <f t="shared" si="190"/>
        <v>22624.000000000004</v>
      </c>
      <c r="AR724" s="247"/>
      <c r="AS724" s="465" t="s">
        <v>15</v>
      </c>
      <c r="AT724" s="247"/>
      <c r="AU724" s="454" t="str">
        <f t="shared" si="182"/>
        <v>-</v>
      </c>
    </row>
    <row r="725" spans="1:47" s="30" customFormat="1">
      <c r="A725" s="556">
        <v>722</v>
      </c>
      <c r="B725" s="557" t="s">
        <v>1540</v>
      </c>
      <c r="C725" s="558" t="str">
        <f t="shared" si="178"/>
        <v>2018</v>
      </c>
      <c r="D725" s="558" t="str">
        <f t="shared" si="192"/>
        <v>May</v>
      </c>
      <c r="E725" s="586">
        <v>43228</v>
      </c>
      <c r="F725" s="557">
        <v>108082</v>
      </c>
      <c r="G725" s="557">
        <v>40645</v>
      </c>
      <c r="H725" s="557">
        <v>81223</v>
      </c>
      <c r="I725" s="557" t="s">
        <v>1570</v>
      </c>
      <c r="J725" s="557" t="s">
        <v>1569</v>
      </c>
      <c r="K725" s="578" t="str">
        <f t="shared" si="183"/>
        <v>HS01-107-0000 CORE PLATE 1003 DIE PLATE | HS01-107-0000 CORE PLATE 1003 DIE PLATE</v>
      </c>
      <c r="L725" s="578" t="s">
        <v>1584</v>
      </c>
      <c r="M725" s="578" t="s">
        <v>1584</v>
      </c>
      <c r="N725" s="579" t="s">
        <v>15</v>
      </c>
      <c r="O725" s="578" t="s">
        <v>43</v>
      </c>
      <c r="P725" s="557" t="s">
        <v>15</v>
      </c>
      <c r="Q725" s="557" t="s">
        <v>15</v>
      </c>
      <c r="R725" s="581">
        <f>IFERROR(VLOOKUP(CONCATENATE(D725,"'",C725),'Monthly Forex'!A:D,4,0),"-")</f>
        <v>51.74</v>
      </c>
      <c r="S725" s="564" t="s">
        <v>15</v>
      </c>
      <c r="T725" s="582">
        <v>1800</v>
      </c>
      <c r="U725" s="583" t="s">
        <v>47</v>
      </c>
      <c r="V725" s="589" t="s">
        <v>49</v>
      </c>
      <c r="W725" s="592" t="s">
        <v>15</v>
      </c>
      <c r="X725" s="569" t="s">
        <v>2902</v>
      </c>
      <c r="Y725" s="570" t="s">
        <v>15</v>
      </c>
      <c r="Z725" s="571" t="s">
        <v>15</v>
      </c>
      <c r="AA725" s="557" t="s">
        <v>1856</v>
      </c>
      <c r="AB725" s="139">
        <f t="shared" si="176"/>
        <v>43258</v>
      </c>
      <c r="AC725" s="134">
        <f t="shared" si="179"/>
        <v>43252</v>
      </c>
      <c r="AD725" s="135" t="str">
        <f t="shared" si="180"/>
        <v>-</v>
      </c>
      <c r="AE725" s="136" t="str">
        <f t="shared" si="181"/>
        <v>-</v>
      </c>
      <c r="AF725" s="137" t="s">
        <v>4551</v>
      </c>
      <c r="AG725" s="140" t="str">
        <f t="shared" si="184"/>
        <v>1</v>
      </c>
      <c r="AH725" s="141" t="str">
        <f t="shared" si="185"/>
        <v>-</v>
      </c>
      <c r="AI725" s="211" t="s">
        <v>15</v>
      </c>
      <c r="AJ725" s="443" t="s">
        <v>4592</v>
      </c>
      <c r="AK725" s="478" t="str">
        <f t="shared" si="186"/>
        <v>-</v>
      </c>
      <c r="AL725" s="516" t="str">
        <f t="shared" si="187"/>
        <v>-</v>
      </c>
      <c r="AM725" s="432" t="str">
        <f>_xlfn.IFNA(VLOOKUP(O725,Dropdown!$B:$G,6,0),"-")</f>
        <v>EXPORT</v>
      </c>
      <c r="AN725" s="433" t="str">
        <f>_xlfn.IFNA(VLOOKUP(O725,Dropdown!$B:$H,7,0),"-")</f>
        <v>-</v>
      </c>
      <c r="AO725" s="434" t="str">
        <f t="shared" si="188"/>
        <v>USD</v>
      </c>
      <c r="AP725" s="435">
        <f t="shared" si="189"/>
        <v>1800</v>
      </c>
      <c r="AQ725" s="436">
        <f t="shared" si="190"/>
        <v>1800</v>
      </c>
      <c r="AR725" s="247"/>
      <c r="AS725" s="465" t="s">
        <v>15</v>
      </c>
      <c r="AT725" s="247"/>
      <c r="AU725" s="454" t="str">
        <f t="shared" si="182"/>
        <v>-</v>
      </c>
    </row>
    <row r="726" spans="1:47" s="30" customFormat="1">
      <c r="A726" s="556">
        <v>723</v>
      </c>
      <c r="B726" s="557" t="s">
        <v>1541</v>
      </c>
      <c r="C726" s="558" t="str">
        <f t="shared" si="178"/>
        <v>2018</v>
      </c>
      <c r="D726" s="558" t="str">
        <f t="shared" si="192"/>
        <v>May</v>
      </c>
      <c r="E726" s="586">
        <v>43228</v>
      </c>
      <c r="F726" s="557">
        <v>108082</v>
      </c>
      <c r="G726" s="557">
        <v>40645</v>
      </c>
      <c r="H726" s="557">
        <v>81223</v>
      </c>
      <c r="I726" s="557" t="s">
        <v>1570</v>
      </c>
      <c r="J726" s="557" t="s">
        <v>1569</v>
      </c>
      <c r="K726" s="578" t="str">
        <f t="shared" si="183"/>
        <v>HS01-107-0000 CORE PLATE 1009 KNOCKOUT | HS01-107-0000 CORE PLATE 1009 KNOCKOUT</v>
      </c>
      <c r="L726" s="578" t="s">
        <v>1585</v>
      </c>
      <c r="M726" s="578" t="s">
        <v>1585</v>
      </c>
      <c r="N726" s="579" t="s">
        <v>15</v>
      </c>
      <c r="O726" s="578" t="s">
        <v>43</v>
      </c>
      <c r="P726" s="557" t="s">
        <v>15</v>
      </c>
      <c r="Q726" s="557" t="s">
        <v>15</v>
      </c>
      <c r="R726" s="581">
        <f>IFERROR(VLOOKUP(CONCATENATE(D726,"'",C726),'Monthly Forex'!A:D,4,0),"-")</f>
        <v>51.74</v>
      </c>
      <c r="S726" s="564" t="s">
        <v>15</v>
      </c>
      <c r="T726" s="582">
        <v>1320</v>
      </c>
      <c r="U726" s="583" t="s">
        <v>47</v>
      </c>
      <c r="V726" s="589" t="s">
        <v>49</v>
      </c>
      <c r="W726" s="592" t="s">
        <v>15</v>
      </c>
      <c r="X726" s="569" t="s">
        <v>2902</v>
      </c>
      <c r="Y726" s="570" t="s">
        <v>15</v>
      </c>
      <c r="Z726" s="571" t="s">
        <v>15</v>
      </c>
      <c r="AA726" s="557" t="s">
        <v>1856</v>
      </c>
      <c r="AB726" s="139">
        <f t="shared" si="176"/>
        <v>43258</v>
      </c>
      <c r="AC726" s="134">
        <f t="shared" si="179"/>
        <v>43252</v>
      </c>
      <c r="AD726" s="135" t="str">
        <f t="shared" si="180"/>
        <v>-</v>
      </c>
      <c r="AE726" s="136" t="str">
        <f t="shared" si="181"/>
        <v>-</v>
      </c>
      <c r="AF726" s="137" t="s">
        <v>4551</v>
      </c>
      <c r="AG726" s="140" t="str">
        <f t="shared" si="184"/>
        <v>-</v>
      </c>
      <c r="AH726" s="141" t="str">
        <f t="shared" si="185"/>
        <v>-</v>
      </c>
      <c r="AI726" s="211" t="s">
        <v>15</v>
      </c>
      <c r="AJ726" s="443" t="s">
        <v>4592</v>
      </c>
      <c r="AK726" s="478" t="str">
        <f t="shared" si="186"/>
        <v>-</v>
      </c>
      <c r="AL726" s="516" t="str">
        <f t="shared" si="187"/>
        <v>-</v>
      </c>
      <c r="AM726" s="432" t="str">
        <f>_xlfn.IFNA(VLOOKUP(O726,Dropdown!$B:$G,6,0),"-")</f>
        <v>EXPORT</v>
      </c>
      <c r="AN726" s="433" t="str">
        <f>_xlfn.IFNA(VLOOKUP(O726,Dropdown!$B:$H,7,0),"-")</f>
        <v>-</v>
      </c>
      <c r="AO726" s="434" t="str">
        <f t="shared" si="188"/>
        <v>USD</v>
      </c>
      <c r="AP726" s="435">
        <f t="shared" si="189"/>
        <v>1320</v>
      </c>
      <c r="AQ726" s="436">
        <f t="shared" si="190"/>
        <v>1320</v>
      </c>
      <c r="AR726" s="247"/>
      <c r="AS726" s="465" t="s">
        <v>15</v>
      </c>
      <c r="AT726" s="247"/>
      <c r="AU726" s="454" t="str">
        <f t="shared" si="182"/>
        <v>-</v>
      </c>
    </row>
    <row r="727" spans="1:47" s="30" customFormat="1">
      <c r="A727" s="556">
        <v>724</v>
      </c>
      <c r="B727" s="557" t="s">
        <v>1542</v>
      </c>
      <c r="C727" s="558" t="str">
        <f t="shared" si="178"/>
        <v>2018</v>
      </c>
      <c r="D727" s="558" t="str">
        <f t="shared" si="192"/>
        <v>May</v>
      </c>
      <c r="E727" s="586">
        <v>43228</v>
      </c>
      <c r="F727" s="557">
        <v>108082</v>
      </c>
      <c r="G727" s="557">
        <v>40645</v>
      </c>
      <c r="H727" s="557">
        <v>81223</v>
      </c>
      <c r="I727" s="557" t="s">
        <v>1570</v>
      </c>
      <c r="J727" s="557" t="s">
        <v>1569</v>
      </c>
      <c r="K727" s="578" t="str">
        <f t="shared" si="183"/>
        <v>HS01-107-0000 CORE PLATE 1010 KNOCKOUT HOLDER | HS01-107-0000 CORE PLATE 1010 KNOCKOUT HOLDER</v>
      </c>
      <c r="L727" s="578" t="s">
        <v>1586</v>
      </c>
      <c r="M727" s="578" t="s">
        <v>1586</v>
      </c>
      <c r="N727" s="579" t="s">
        <v>15</v>
      </c>
      <c r="O727" s="578" t="s">
        <v>43</v>
      </c>
      <c r="P727" s="557" t="s">
        <v>15</v>
      </c>
      <c r="Q727" s="557" t="s">
        <v>15</v>
      </c>
      <c r="R727" s="581">
        <f>IFERROR(VLOOKUP(CONCATENATE(D727,"'",C727),'Monthly Forex'!A:D,4,0),"-")</f>
        <v>51.74</v>
      </c>
      <c r="S727" s="564" t="s">
        <v>15</v>
      </c>
      <c r="T727" s="582">
        <v>800</v>
      </c>
      <c r="U727" s="583" t="s">
        <v>47</v>
      </c>
      <c r="V727" s="589" t="s">
        <v>49</v>
      </c>
      <c r="W727" s="592" t="s">
        <v>15</v>
      </c>
      <c r="X727" s="569" t="s">
        <v>2902</v>
      </c>
      <c r="Y727" s="570" t="s">
        <v>15</v>
      </c>
      <c r="Z727" s="571" t="s">
        <v>15</v>
      </c>
      <c r="AA727" s="557" t="s">
        <v>1856</v>
      </c>
      <c r="AB727" s="139">
        <f t="shared" si="176"/>
        <v>43258</v>
      </c>
      <c r="AC727" s="134">
        <f t="shared" si="179"/>
        <v>43252</v>
      </c>
      <c r="AD727" s="135" t="str">
        <f t="shared" si="180"/>
        <v>-</v>
      </c>
      <c r="AE727" s="136" t="str">
        <f t="shared" si="181"/>
        <v>-</v>
      </c>
      <c r="AF727" s="137" t="s">
        <v>4551</v>
      </c>
      <c r="AG727" s="140" t="str">
        <f t="shared" si="184"/>
        <v>-</v>
      </c>
      <c r="AH727" s="141" t="str">
        <f t="shared" si="185"/>
        <v>-</v>
      </c>
      <c r="AI727" s="211" t="s">
        <v>15</v>
      </c>
      <c r="AJ727" s="443" t="s">
        <v>4592</v>
      </c>
      <c r="AK727" s="478" t="str">
        <f t="shared" si="186"/>
        <v>-</v>
      </c>
      <c r="AL727" s="516" t="str">
        <f t="shared" si="187"/>
        <v>-</v>
      </c>
      <c r="AM727" s="432" t="str">
        <f>_xlfn.IFNA(VLOOKUP(O727,Dropdown!$B:$G,6,0),"-")</f>
        <v>EXPORT</v>
      </c>
      <c r="AN727" s="433" t="str">
        <f>_xlfn.IFNA(VLOOKUP(O727,Dropdown!$B:$H,7,0),"-")</f>
        <v>-</v>
      </c>
      <c r="AO727" s="434" t="str">
        <f t="shared" si="188"/>
        <v>USD</v>
      </c>
      <c r="AP727" s="435">
        <f t="shared" si="189"/>
        <v>800</v>
      </c>
      <c r="AQ727" s="436">
        <f t="shared" si="190"/>
        <v>800</v>
      </c>
      <c r="AR727" s="247"/>
      <c r="AS727" s="465" t="s">
        <v>15</v>
      </c>
      <c r="AT727" s="247"/>
      <c r="AU727" s="454" t="str">
        <f t="shared" si="182"/>
        <v>-</v>
      </c>
    </row>
    <row r="728" spans="1:47" s="30" customFormat="1">
      <c r="A728" s="556">
        <v>725</v>
      </c>
      <c r="B728" s="557" t="s">
        <v>1543</v>
      </c>
      <c r="C728" s="558" t="str">
        <f t="shared" si="178"/>
        <v>2018</v>
      </c>
      <c r="D728" s="558" t="str">
        <f t="shared" si="192"/>
        <v>May</v>
      </c>
      <c r="E728" s="586">
        <v>43228</v>
      </c>
      <c r="F728" s="557">
        <v>108082</v>
      </c>
      <c r="G728" s="557">
        <v>40645</v>
      </c>
      <c r="H728" s="557">
        <v>81223</v>
      </c>
      <c r="I728" s="557" t="s">
        <v>1570</v>
      </c>
      <c r="J728" s="557" t="s">
        <v>1569</v>
      </c>
      <c r="K728" s="578" t="str">
        <f t="shared" si="183"/>
        <v>HS01-107-0000 CORE PLATE 1015 GUIDE PLATE | HS01-107-0000 CORE PLATE 1015 GUIDE PLATE</v>
      </c>
      <c r="L728" s="578" t="s">
        <v>1587</v>
      </c>
      <c r="M728" s="578" t="s">
        <v>1587</v>
      </c>
      <c r="N728" s="579" t="s">
        <v>15</v>
      </c>
      <c r="O728" s="578" t="s">
        <v>43</v>
      </c>
      <c r="P728" s="557" t="s">
        <v>15</v>
      </c>
      <c r="Q728" s="557" t="s">
        <v>15</v>
      </c>
      <c r="R728" s="581">
        <f>IFERROR(VLOOKUP(CONCATENATE(D728,"'",C728),'Monthly Forex'!A:D,4,0),"-")</f>
        <v>51.74</v>
      </c>
      <c r="S728" s="564" t="s">
        <v>15</v>
      </c>
      <c r="T728" s="582">
        <v>1800</v>
      </c>
      <c r="U728" s="583" t="s">
        <v>47</v>
      </c>
      <c r="V728" s="589" t="s">
        <v>49</v>
      </c>
      <c r="W728" s="592" t="s">
        <v>15</v>
      </c>
      <c r="X728" s="569" t="s">
        <v>2902</v>
      </c>
      <c r="Y728" s="570" t="s">
        <v>15</v>
      </c>
      <c r="Z728" s="571" t="s">
        <v>15</v>
      </c>
      <c r="AA728" s="557" t="s">
        <v>1856</v>
      </c>
      <c r="AB728" s="139">
        <f t="shared" si="176"/>
        <v>43258</v>
      </c>
      <c r="AC728" s="134">
        <f t="shared" si="179"/>
        <v>43252</v>
      </c>
      <c r="AD728" s="135" t="str">
        <f t="shared" si="180"/>
        <v>-</v>
      </c>
      <c r="AE728" s="136" t="str">
        <f t="shared" si="181"/>
        <v>-</v>
      </c>
      <c r="AF728" s="137" t="s">
        <v>4551</v>
      </c>
      <c r="AG728" s="140" t="str">
        <f t="shared" si="184"/>
        <v>-</v>
      </c>
      <c r="AH728" s="141" t="str">
        <f t="shared" si="185"/>
        <v>-</v>
      </c>
      <c r="AI728" s="211" t="s">
        <v>15</v>
      </c>
      <c r="AJ728" s="443" t="s">
        <v>4592</v>
      </c>
      <c r="AK728" s="478" t="str">
        <f t="shared" si="186"/>
        <v>-</v>
      </c>
      <c r="AL728" s="516" t="str">
        <f t="shared" si="187"/>
        <v>-</v>
      </c>
      <c r="AM728" s="432" t="str">
        <f>_xlfn.IFNA(VLOOKUP(O728,Dropdown!$B:$G,6,0),"-")</f>
        <v>EXPORT</v>
      </c>
      <c r="AN728" s="433" t="str">
        <f>_xlfn.IFNA(VLOOKUP(O728,Dropdown!$B:$H,7,0),"-")</f>
        <v>-</v>
      </c>
      <c r="AO728" s="434" t="str">
        <f t="shared" si="188"/>
        <v>USD</v>
      </c>
      <c r="AP728" s="435">
        <f t="shared" si="189"/>
        <v>1800</v>
      </c>
      <c r="AQ728" s="436">
        <f t="shared" si="190"/>
        <v>1800</v>
      </c>
      <c r="AR728" s="247"/>
      <c r="AS728" s="465" t="s">
        <v>15</v>
      </c>
      <c r="AT728" s="247"/>
      <c r="AU728" s="454" t="str">
        <f t="shared" si="182"/>
        <v>-</v>
      </c>
    </row>
    <row r="729" spans="1:47" s="30" customFormat="1">
      <c r="A729" s="556">
        <v>726</v>
      </c>
      <c r="B729" s="557" t="s">
        <v>1544</v>
      </c>
      <c r="C729" s="558" t="str">
        <f t="shared" si="178"/>
        <v>2018</v>
      </c>
      <c r="D729" s="558" t="str">
        <f t="shared" si="192"/>
        <v>May</v>
      </c>
      <c r="E729" s="586">
        <v>43228</v>
      </c>
      <c r="F729" s="557">
        <v>108082</v>
      </c>
      <c r="G729" s="557">
        <v>40645</v>
      </c>
      <c r="H729" s="557">
        <v>81223</v>
      </c>
      <c r="I729" s="557" t="s">
        <v>1570</v>
      </c>
      <c r="J729" s="557" t="s">
        <v>1569</v>
      </c>
      <c r="K729" s="578" t="str">
        <f t="shared" si="183"/>
        <v xml:space="preserve"> HS01-107-0000 CORE PLATE 1007 UPPER PUNCH |  HS01-107-0000 CORE PLATE 1007 UPPER PUNCH</v>
      </c>
      <c r="L729" s="578" t="s">
        <v>1588</v>
      </c>
      <c r="M729" s="578" t="s">
        <v>1588</v>
      </c>
      <c r="N729" s="579" t="s">
        <v>15</v>
      </c>
      <c r="O729" s="578" t="s">
        <v>43</v>
      </c>
      <c r="P729" s="557" t="s">
        <v>15</v>
      </c>
      <c r="Q729" s="557" t="s">
        <v>15</v>
      </c>
      <c r="R729" s="581">
        <f>IFERROR(VLOOKUP(CONCATENATE(D729,"'",C729),'Monthly Forex'!A:D,4,0),"-")</f>
        <v>51.74</v>
      </c>
      <c r="S729" s="564" t="s">
        <v>15</v>
      </c>
      <c r="T729" s="582">
        <v>700</v>
      </c>
      <c r="U729" s="583" t="s">
        <v>47</v>
      </c>
      <c r="V729" s="589" t="s">
        <v>49</v>
      </c>
      <c r="W729" s="592" t="s">
        <v>15</v>
      </c>
      <c r="X729" s="569" t="s">
        <v>2902</v>
      </c>
      <c r="Y729" s="570" t="s">
        <v>15</v>
      </c>
      <c r="Z729" s="571" t="s">
        <v>15</v>
      </c>
      <c r="AA729" s="557" t="s">
        <v>1856</v>
      </c>
      <c r="AB729" s="139">
        <f t="shared" si="176"/>
        <v>43258</v>
      </c>
      <c r="AC729" s="134">
        <f t="shared" si="179"/>
        <v>43252</v>
      </c>
      <c r="AD729" s="135" t="str">
        <f t="shared" si="180"/>
        <v>-</v>
      </c>
      <c r="AE729" s="136" t="str">
        <f t="shared" si="181"/>
        <v>-</v>
      </c>
      <c r="AF729" s="137" t="s">
        <v>4551</v>
      </c>
      <c r="AG729" s="140" t="str">
        <f t="shared" si="184"/>
        <v>-</v>
      </c>
      <c r="AH729" s="141" t="str">
        <f t="shared" si="185"/>
        <v>-</v>
      </c>
      <c r="AI729" s="211" t="s">
        <v>15</v>
      </c>
      <c r="AJ729" s="443" t="s">
        <v>4592</v>
      </c>
      <c r="AK729" s="478" t="str">
        <f t="shared" si="186"/>
        <v>-</v>
      </c>
      <c r="AL729" s="516" t="str">
        <f t="shared" si="187"/>
        <v>-</v>
      </c>
      <c r="AM729" s="432" t="str">
        <f>_xlfn.IFNA(VLOOKUP(O729,Dropdown!$B:$G,6,0),"-")</f>
        <v>EXPORT</v>
      </c>
      <c r="AN729" s="433" t="str">
        <f>_xlfn.IFNA(VLOOKUP(O729,Dropdown!$B:$H,7,0),"-")</f>
        <v>-</v>
      </c>
      <c r="AO729" s="434" t="str">
        <f t="shared" si="188"/>
        <v>USD</v>
      </c>
      <c r="AP729" s="435">
        <f t="shared" si="189"/>
        <v>700</v>
      </c>
      <c r="AQ729" s="436">
        <f t="shared" si="190"/>
        <v>700</v>
      </c>
      <c r="AR729" s="247"/>
      <c r="AS729" s="465" t="s">
        <v>15</v>
      </c>
      <c r="AT729" s="247"/>
      <c r="AU729" s="454" t="str">
        <f t="shared" si="182"/>
        <v>-</v>
      </c>
    </row>
    <row r="730" spans="1:47" s="30" customFormat="1">
      <c r="A730" s="556">
        <v>727</v>
      </c>
      <c r="B730" s="557" t="s">
        <v>1545</v>
      </c>
      <c r="C730" s="558" t="str">
        <f t="shared" si="178"/>
        <v>2018</v>
      </c>
      <c r="D730" s="558" t="str">
        <f t="shared" si="192"/>
        <v>May</v>
      </c>
      <c r="E730" s="586">
        <v>43228</v>
      </c>
      <c r="F730" s="557">
        <v>108082</v>
      </c>
      <c r="G730" s="557">
        <v>40645</v>
      </c>
      <c r="H730" s="557">
        <v>81223</v>
      </c>
      <c r="I730" s="557" t="s">
        <v>1570</v>
      </c>
      <c r="J730" s="557" t="s">
        <v>1569</v>
      </c>
      <c r="K730" s="578" t="str">
        <f t="shared" si="183"/>
        <v xml:space="preserve">  HS01-107-0000 CORE PLATE  1006 SHAVING PUNCH |   HS01-107-0000 CORE PLATE  1006 SHAVING PUNCH</v>
      </c>
      <c r="L730" s="578" t="s">
        <v>1589</v>
      </c>
      <c r="M730" s="578" t="s">
        <v>1589</v>
      </c>
      <c r="N730" s="579" t="s">
        <v>15</v>
      </c>
      <c r="O730" s="578" t="s">
        <v>43</v>
      </c>
      <c r="P730" s="557" t="s">
        <v>15</v>
      </c>
      <c r="Q730" s="557" t="s">
        <v>15</v>
      </c>
      <c r="R730" s="581">
        <f>IFERROR(VLOOKUP(CONCATENATE(D730,"'",C730),'Monthly Forex'!A:D,4,0),"-")</f>
        <v>51.74</v>
      </c>
      <c r="S730" s="564" t="s">
        <v>15</v>
      </c>
      <c r="T730" s="582">
        <v>1500</v>
      </c>
      <c r="U730" s="583" t="s">
        <v>47</v>
      </c>
      <c r="V730" s="589" t="s">
        <v>49</v>
      </c>
      <c r="W730" s="592" t="s">
        <v>15</v>
      </c>
      <c r="X730" s="569" t="s">
        <v>2902</v>
      </c>
      <c r="Y730" s="570" t="s">
        <v>15</v>
      </c>
      <c r="Z730" s="571" t="s">
        <v>15</v>
      </c>
      <c r="AA730" s="557" t="s">
        <v>1856</v>
      </c>
      <c r="AB730" s="139">
        <f t="shared" si="176"/>
        <v>43258</v>
      </c>
      <c r="AC730" s="134">
        <f t="shared" si="179"/>
        <v>43252</v>
      </c>
      <c r="AD730" s="135" t="str">
        <f t="shared" si="180"/>
        <v>-</v>
      </c>
      <c r="AE730" s="136" t="str">
        <f t="shared" si="181"/>
        <v>-</v>
      </c>
      <c r="AF730" s="137" t="s">
        <v>4551</v>
      </c>
      <c r="AG730" s="140" t="str">
        <f t="shared" si="184"/>
        <v>-</v>
      </c>
      <c r="AH730" s="141" t="str">
        <f t="shared" si="185"/>
        <v>-</v>
      </c>
      <c r="AI730" s="211" t="s">
        <v>15</v>
      </c>
      <c r="AJ730" s="443" t="s">
        <v>4592</v>
      </c>
      <c r="AK730" s="478" t="str">
        <f t="shared" si="186"/>
        <v>-</v>
      </c>
      <c r="AL730" s="516" t="str">
        <f t="shared" si="187"/>
        <v>-</v>
      </c>
      <c r="AM730" s="432" t="str">
        <f>_xlfn.IFNA(VLOOKUP(O730,Dropdown!$B:$G,6,0),"-")</f>
        <v>EXPORT</v>
      </c>
      <c r="AN730" s="433" t="str">
        <f>_xlfn.IFNA(VLOOKUP(O730,Dropdown!$B:$H,7,0),"-")</f>
        <v>-</v>
      </c>
      <c r="AO730" s="434" t="str">
        <f t="shared" si="188"/>
        <v>USD</v>
      </c>
      <c r="AP730" s="435">
        <f t="shared" si="189"/>
        <v>1500</v>
      </c>
      <c r="AQ730" s="436">
        <f t="shared" si="190"/>
        <v>1500</v>
      </c>
      <c r="AR730" s="247"/>
      <c r="AS730" s="465" t="s">
        <v>15</v>
      </c>
      <c r="AT730" s="247"/>
      <c r="AU730" s="454" t="str">
        <f t="shared" si="182"/>
        <v>-</v>
      </c>
    </row>
    <row r="731" spans="1:47" s="30" customFormat="1">
      <c r="A731" s="556">
        <v>728</v>
      </c>
      <c r="B731" s="557" t="s">
        <v>1546</v>
      </c>
      <c r="C731" s="558" t="str">
        <f t="shared" si="178"/>
        <v>2018</v>
      </c>
      <c r="D731" s="558" t="str">
        <f t="shared" si="192"/>
        <v>May</v>
      </c>
      <c r="E731" s="586">
        <v>43228</v>
      </c>
      <c r="F731" s="557">
        <v>108080</v>
      </c>
      <c r="G731" s="557">
        <v>40644</v>
      </c>
      <c r="H731" s="557">
        <v>81225</v>
      </c>
      <c r="I731" s="557" t="s">
        <v>1572</v>
      </c>
      <c r="J731" s="557" t="s">
        <v>1581</v>
      </c>
      <c r="K731" s="578" t="str">
        <f t="shared" si="183"/>
        <v>A9879-907-00  I STRIPPER BACKING | A9879-907-00  I STRIPPER BACKING</v>
      </c>
      <c r="L731" s="578" t="s">
        <v>1590</v>
      </c>
      <c r="M731" s="578" t="s">
        <v>1590</v>
      </c>
      <c r="N731" s="579" t="s">
        <v>15</v>
      </c>
      <c r="O731" s="578" t="s">
        <v>42</v>
      </c>
      <c r="P731" s="557" t="s">
        <v>15</v>
      </c>
      <c r="Q731" s="557" t="s">
        <v>15</v>
      </c>
      <c r="R731" s="581">
        <f>IFERROR(VLOOKUP(CONCATENATE(D731,"'",C731),'Monthly Forex'!A:D,4,0),"-")</f>
        <v>51.74</v>
      </c>
      <c r="S731" s="564" t="s">
        <v>15</v>
      </c>
      <c r="T731" s="582">
        <v>1850</v>
      </c>
      <c r="U731" s="583" t="s">
        <v>47</v>
      </c>
      <c r="V731" s="589" t="s">
        <v>49</v>
      </c>
      <c r="W731" s="592" t="s">
        <v>15</v>
      </c>
      <c r="X731" s="569" t="s">
        <v>15</v>
      </c>
      <c r="Y731" s="570" t="s">
        <v>15</v>
      </c>
      <c r="Z731" s="571" t="s">
        <v>15</v>
      </c>
      <c r="AA731" s="557" t="s">
        <v>1856</v>
      </c>
      <c r="AB731" s="139">
        <f t="shared" si="176"/>
        <v>43258</v>
      </c>
      <c r="AC731" s="134">
        <f t="shared" si="179"/>
        <v>43252</v>
      </c>
      <c r="AD731" s="135" t="str">
        <f t="shared" si="180"/>
        <v>-</v>
      </c>
      <c r="AE731" s="136" t="str">
        <f t="shared" si="181"/>
        <v>-</v>
      </c>
      <c r="AF731" s="137" t="s">
        <v>4551</v>
      </c>
      <c r="AG731" s="140" t="str">
        <f t="shared" si="184"/>
        <v>1</v>
      </c>
      <c r="AH731" s="141" t="str">
        <f t="shared" si="185"/>
        <v>-</v>
      </c>
      <c r="AI731" s="211" t="s">
        <v>15</v>
      </c>
      <c r="AJ731" s="443" t="s">
        <v>4592</v>
      </c>
      <c r="AK731" s="478" t="str">
        <f t="shared" si="186"/>
        <v>-</v>
      </c>
      <c r="AL731" s="516" t="str">
        <f t="shared" si="187"/>
        <v>-</v>
      </c>
      <c r="AM731" s="432" t="str">
        <f>_xlfn.IFNA(VLOOKUP(O731,Dropdown!$B:$G,6,0),"-")</f>
        <v>PEZA</v>
      </c>
      <c r="AN731" s="433">
        <f>_xlfn.IFNA(VLOOKUP(O731,Dropdown!$B:$H,7,0),"-")</f>
        <v>0.12</v>
      </c>
      <c r="AO731" s="434" t="str">
        <f t="shared" si="188"/>
        <v>USD</v>
      </c>
      <c r="AP731" s="435">
        <f t="shared" si="189"/>
        <v>1850</v>
      </c>
      <c r="AQ731" s="436">
        <f t="shared" si="190"/>
        <v>2072</v>
      </c>
      <c r="AR731" s="247"/>
      <c r="AS731" s="465" t="s">
        <v>15</v>
      </c>
      <c r="AT731" s="247"/>
      <c r="AU731" s="454" t="str">
        <f t="shared" si="182"/>
        <v>-</v>
      </c>
    </row>
    <row r="732" spans="1:47" s="30" customFormat="1">
      <c r="A732" s="556">
        <v>729</v>
      </c>
      <c r="B732" s="557" t="s">
        <v>1547</v>
      </c>
      <c r="C732" s="558" t="str">
        <f t="shared" si="178"/>
        <v>2018</v>
      </c>
      <c r="D732" s="558" t="str">
        <f t="shared" si="192"/>
        <v>May</v>
      </c>
      <c r="E732" s="586">
        <v>43229</v>
      </c>
      <c r="F732" s="557">
        <v>108084</v>
      </c>
      <c r="G732" s="557">
        <v>40647</v>
      </c>
      <c r="H732" s="557">
        <v>81451</v>
      </c>
      <c r="I732" s="557" t="s">
        <v>1508</v>
      </c>
      <c r="J732" s="557">
        <v>15580</v>
      </c>
      <c r="K732" s="578" t="str">
        <f t="shared" si="183"/>
        <v>18310-TLAA-A010-M1-4000 (#8 CUT 2) I #5809 CUT PUNCH | 18310-TLAA-A010-M1-4000 (#8 CUT 2) I #5809 CUT PUNCH</v>
      </c>
      <c r="L732" s="578" t="s">
        <v>1591</v>
      </c>
      <c r="M732" s="578" t="s">
        <v>1591</v>
      </c>
      <c r="N732" s="579" t="s">
        <v>15</v>
      </c>
      <c r="O732" s="578" t="s">
        <v>31</v>
      </c>
      <c r="P732" s="557" t="s">
        <v>15</v>
      </c>
      <c r="Q732" s="557" t="s">
        <v>15</v>
      </c>
      <c r="R732" s="581">
        <f>IFERROR(VLOOKUP(CONCATENATE(D732,"'",C732),'Monthly Forex'!A:D,4,0),"-")</f>
        <v>51.74</v>
      </c>
      <c r="S732" s="587">
        <v>22300</v>
      </c>
      <c r="T732" s="582">
        <f>S732/R732</f>
        <v>431.00115964437572</v>
      </c>
      <c r="U732" s="583" t="s">
        <v>47</v>
      </c>
      <c r="V732" s="589" t="s">
        <v>49</v>
      </c>
      <c r="W732" s="592" t="s">
        <v>15</v>
      </c>
      <c r="X732" s="569" t="s">
        <v>15</v>
      </c>
      <c r="Y732" s="570" t="s">
        <v>15</v>
      </c>
      <c r="Z732" s="571" t="s">
        <v>15</v>
      </c>
      <c r="AA732" s="557" t="s">
        <v>1856</v>
      </c>
      <c r="AB732" s="139">
        <f t="shared" si="176"/>
        <v>43259</v>
      </c>
      <c r="AC732" s="134">
        <f t="shared" si="179"/>
        <v>43252</v>
      </c>
      <c r="AD732" s="135" t="str">
        <f t="shared" si="180"/>
        <v>-</v>
      </c>
      <c r="AE732" s="136" t="str">
        <f t="shared" si="181"/>
        <v>-</v>
      </c>
      <c r="AF732" s="137" t="s">
        <v>4551</v>
      </c>
      <c r="AG732" s="140" t="str">
        <f t="shared" si="184"/>
        <v>1</v>
      </c>
      <c r="AH732" s="141" t="str">
        <f t="shared" si="185"/>
        <v>-</v>
      </c>
      <c r="AI732" s="211" t="s">
        <v>15</v>
      </c>
      <c r="AJ732" s="443" t="s">
        <v>4592</v>
      </c>
      <c r="AK732" s="478" t="str">
        <f t="shared" si="186"/>
        <v>-</v>
      </c>
      <c r="AL732" s="516" t="str">
        <f t="shared" si="187"/>
        <v>-</v>
      </c>
      <c r="AM732" s="432" t="str">
        <f>_xlfn.IFNA(VLOOKUP(O732,Dropdown!$B:$G,6,0),"-")</f>
        <v>PEZA</v>
      </c>
      <c r="AN732" s="433">
        <f>_xlfn.IFNA(VLOOKUP(O732,Dropdown!$B:$H,7,0),"-")</f>
        <v>0.12</v>
      </c>
      <c r="AO732" s="434" t="str">
        <f t="shared" si="188"/>
        <v>PHP</v>
      </c>
      <c r="AP732" s="435">
        <f t="shared" si="189"/>
        <v>22300</v>
      </c>
      <c r="AQ732" s="436">
        <f t="shared" si="190"/>
        <v>24976.000000000004</v>
      </c>
      <c r="AR732" s="247"/>
      <c r="AS732" s="465" t="s">
        <v>15</v>
      </c>
      <c r="AT732" s="247"/>
      <c r="AU732" s="454" t="str">
        <f t="shared" si="182"/>
        <v>-</v>
      </c>
    </row>
    <row r="733" spans="1:47" s="30" customFormat="1">
      <c r="A733" s="556">
        <v>730</v>
      </c>
      <c r="B733" s="557" t="s">
        <v>1538</v>
      </c>
      <c r="C733" s="558" t="str">
        <f t="shared" si="178"/>
        <v>2018</v>
      </c>
      <c r="D733" s="558" t="str">
        <f t="shared" si="192"/>
        <v>May</v>
      </c>
      <c r="E733" s="586">
        <v>43230</v>
      </c>
      <c r="F733" s="557">
        <v>108086</v>
      </c>
      <c r="G733" s="557" t="s">
        <v>1566</v>
      </c>
      <c r="H733" s="557">
        <v>81450</v>
      </c>
      <c r="I733" s="557" t="s">
        <v>1568</v>
      </c>
      <c r="J733" s="557">
        <v>6284</v>
      </c>
      <c r="K733" s="578" t="str">
        <f t="shared" si="183"/>
        <v>MODIFICATION I JNL-500 O/B (ADDITIONAL CHARGES) | MODIFICATION I JNL-500 O/B (ADDITIONAL CHARGES)</v>
      </c>
      <c r="L733" s="578" t="s">
        <v>1582</v>
      </c>
      <c r="M733" s="578" t="s">
        <v>1582</v>
      </c>
      <c r="N733" s="579" t="s">
        <v>15</v>
      </c>
      <c r="O733" s="578" t="s">
        <v>34</v>
      </c>
      <c r="P733" s="557" t="s">
        <v>15</v>
      </c>
      <c r="Q733" s="557" t="s">
        <v>15</v>
      </c>
      <c r="R733" s="581">
        <f>IFERROR(VLOOKUP(CONCATENATE(D733,"'",C733),'Monthly Forex'!A:D,4,0),"-")</f>
        <v>51.74</v>
      </c>
      <c r="S733" s="564" t="s">
        <v>15</v>
      </c>
      <c r="T733" s="582">
        <v>360</v>
      </c>
      <c r="U733" s="583" t="s">
        <v>47</v>
      </c>
      <c r="V733" s="589" t="s">
        <v>49</v>
      </c>
      <c r="W733" s="592" t="s">
        <v>15</v>
      </c>
      <c r="X733" s="569" t="s">
        <v>2769</v>
      </c>
      <c r="Y733" s="570" t="s">
        <v>15</v>
      </c>
      <c r="Z733" s="571" t="s">
        <v>15</v>
      </c>
      <c r="AA733" s="557" t="s">
        <v>1856</v>
      </c>
      <c r="AB733" s="139">
        <f t="shared" si="176"/>
        <v>43260</v>
      </c>
      <c r="AC733" s="134">
        <f t="shared" si="179"/>
        <v>43252</v>
      </c>
      <c r="AD733" s="135" t="str">
        <f t="shared" si="180"/>
        <v>-</v>
      </c>
      <c r="AE733" s="136" t="str">
        <f t="shared" si="181"/>
        <v>-</v>
      </c>
      <c r="AF733" s="137" t="s">
        <v>4551</v>
      </c>
      <c r="AG733" s="140" t="str">
        <f t="shared" si="184"/>
        <v>1</v>
      </c>
      <c r="AH733" s="141" t="str">
        <f t="shared" si="185"/>
        <v>-</v>
      </c>
      <c r="AI733" s="211" t="s">
        <v>15</v>
      </c>
      <c r="AJ733" s="443" t="s">
        <v>4592</v>
      </c>
      <c r="AK733" s="478" t="str">
        <f t="shared" si="186"/>
        <v>-</v>
      </c>
      <c r="AL733" s="516" t="str">
        <f t="shared" si="187"/>
        <v>-</v>
      </c>
      <c r="AM733" s="432" t="str">
        <f>_xlfn.IFNA(VLOOKUP(O733,Dropdown!$B:$G,6,0),"-")</f>
        <v>PEZA</v>
      </c>
      <c r="AN733" s="433">
        <f>_xlfn.IFNA(VLOOKUP(O733,Dropdown!$B:$H,7,0),"-")</f>
        <v>0.12</v>
      </c>
      <c r="AO733" s="434" t="str">
        <f t="shared" si="188"/>
        <v>USD</v>
      </c>
      <c r="AP733" s="435">
        <f t="shared" si="189"/>
        <v>360</v>
      </c>
      <c r="AQ733" s="436">
        <f t="shared" si="190"/>
        <v>403.20000000000005</v>
      </c>
      <c r="AR733" s="247"/>
      <c r="AS733" s="465" t="s">
        <v>15</v>
      </c>
      <c r="AT733" s="247"/>
      <c r="AU733" s="454" t="str">
        <f t="shared" si="182"/>
        <v>-</v>
      </c>
    </row>
    <row r="734" spans="1:47" s="30" customFormat="1">
      <c r="A734" s="556">
        <v>731</v>
      </c>
      <c r="B734" s="557" t="s">
        <v>1549</v>
      </c>
      <c r="C734" s="558" t="str">
        <f t="shared" si="178"/>
        <v>2018</v>
      </c>
      <c r="D734" s="558" t="str">
        <f t="shared" si="192"/>
        <v>May</v>
      </c>
      <c r="E734" s="586">
        <v>43231</v>
      </c>
      <c r="F734" s="557">
        <v>108087</v>
      </c>
      <c r="G734" s="557">
        <v>40649</v>
      </c>
      <c r="H734" s="557">
        <v>81560</v>
      </c>
      <c r="I734" s="557" t="s">
        <v>1574</v>
      </c>
      <c r="J734" s="557">
        <v>6318</v>
      </c>
      <c r="K734" s="578" t="str">
        <f t="shared" si="183"/>
        <v>JNL-600 OUTER BOTTOM DRAWING MOLD | STRIPPER PLATE (Z-DOWN)</v>
      </c>
      <c r="L734" s="578" t="s">
        <v>4904</v>
      </c>
      <c r="M734" s="578" t="s">
        <v>4905</v>
      </c>
      <c r="N734" s="579" t="s">
        <v>15</v>
      </c>
      <c r="O734" s="578" t="s">
        <v>34</v>
      </c>
      <c r="P734" s="557" t="s">
        <v>15</v>
      </c>
      <c r="Q734" s="557" t="s">
        <v>15</v>
      </c>
      <c r="R734" s="581">
        <f>IFERROR(VLOOKUP(CONCATENATE(D734,"'",C734),'Monthly Forex'!A:D,4,0),"-")</f>
        <v>51.74</v>
      </c>
      <c r="S734" s="564" t="s">
        <v>15</v>
      </c>
      <c r="T734" s="582">
        <v>290</v>
      </c>
      <c r="U734" s="583" t="s">
        <v>47</v>
      </c>
      <c r="V734" s="589" t="s">
        <v>49</v>
      </c>
      <c r="W734" s="592" t="s">
        <v>15</v>
      </c>
      <c r="X734" s="569" t="s">
        <v>15</v>
      </c>
      <c r="Y734" s="570" t="s">
        <v>15</v>
      </c>
      <c r="Z734" s="571" t="s">
        <v>15</v>
      </c>
      <c r="AA734" s="557" t="s">
        <v>1856</v>
      </c>
      <c r="AB734" s="139">
        <f t="shared" si="176"/>
        <v>43261</v>
      </c>
      <c r="AC734" s="134">
        <f t="shared" si="179"/>
        <v>43252</v>
      </c>
      <c r="AD734" s="135" t="str">
        <f t="shared" si="180"/>
        <v>-</v>
      </c>
      <c r="AE734" s="136" t="str">
        <f t="shared" si="181"/>
        <v>-</v>
      </c>
      <c r="AF734" s="137" t="s">
        <v>4551</v>
      </c>
      <c r="AG734" s="140" t="str">
        <f t="shared" si="184"/>
        <v>1</v>
      </c>
      <c r="AH734" s="141" t="str">
        <f t="shared" si="185"/>
        <v>-</v>
      </c>
      <c r="AI734" s="211" t="s">
        <v>15</v>
      </c>
      <c r="AJ734" s="443" t="s">
        <v>4592</v>
      </c>
      <c r="AK734" s="478" t="str">
        <f t="shared" si="186"/>
        <v>-</v>
      </c>
      <c r="AL734" s="516" t="str">
        <f t="shared" si="187"/>
        <v>-</v>
      </c>
      <c r="AM734" s="432" t="str">
        <f>_xlfn.IFNA(VLOOKUP(O734,Dropdown!$B:$G,6,0),"-")</f>
        <v>PEZA</v>
      </c>
      <c r="AN734" s="433">
        <f>_xlfn.IFNA(VLOOKUP(O734,Dropdown!$B:$H,7,0),"-")</f>
        <v>0.12</v>
      </c>
      <c r="AO734" s="434" t="str">
        <f t="shared" si="188"/>
        <v>USD</v>
      </c>
      <c r="AP734" s="435">
        <f t="shared" si="189"/>
        <v>290</v>
      </c>
      <c r="AQ734" s="436">
        <f t="shared" si="190"/>
        <v>324.8</v>
      </c>
      <c r="AR734" s="247"/>
      <c r="AS734" s="465" t="s">
        <v>15</v>
      </c>
      <c r="AT734" s="247"/>
      <c r="AU734" s="454" t="str">
        <f t="shared" si="182"/>
        <v>-</v>
      </c>
    </row>
    <row r="735" spans="1:47" s="30" customFormat="1">
      <c r="A735" s="556">
        <v>732</v>
      </c>
      <c r="B735" s="557" t="s">
        <v>1548</v>
      </c>
      <c r="C735" s="558" t="str">
        <f t="shared" si="178"/>
        <v>2018</v>
      </c>
      <c r="D735" s="558" t="str">
        <f t="shared" si="192"/>
        <v>May</v>
      </c>
      <c r="E735" s="586">
        <v>43231</v>
      </c>
      <c r="F735" s="557">
        <v>108088</v>
      </c>
      <c r="G735" s="557">
        <v>40650</v>
      </c>
      <c r="H735" s="557">
        <v>81452</v>
      </c>
      <c r="I735" s="557" t="s">
        <v>1573</v>
      </c>
      <c r="J735" s="557">
        <v>16003</v>
      </c>
      <c r="K735" s="578" t="str">
        <f t="shared" si="183"/>
        <v>18181-R1AA-A000 COVER, CONVERTER I #3359 SHOULDER PUNCH (L110) | 18181-R1AA-A000 COVER, CONVERTER I #3359 SHOULDER PUNCH (L110)</v>
      </c>
      <c r="L735" s="578" t="s">
        <v>1592</v>
      </c>
      <c r="M735" s="578" t="s">
        <v>1592</v>
      </c>
      <c r="N735" s="579" t="s">
        <v>15</v>
      </c>
      <c r="O735" s="578" t="s">
        <v>31</v>
      </c>
      <c r="P735" s="557" t="s">
        <v>15</v>
      </c>
      <c r="Q735" s="557" t="s">
        <v>15</v>
      </c>
      <c r="R735" s="581">
        <f>IFERROR(VLOOKUP(CONCATENATE(D735,"'",C735),'Monthly Forex'!A:D,4,0),"-")</f>
        <v>51.74</v>
      </c>
      <c r="S735" s="587">
        <v>18000</v>
      </c>
      <c r="T735" s="582">
        <f>S735/R735</f>
        <v>347.89331271743333</v>
      </c>
      <c r="U735" s="583" t="s">
        <v>47</v>
      </c>
      <c r="V735" s="589" t="s">
        <v>49</v>
      </c>
      <c r="W735" s="592" t="s">
        <v>15</v>
      </c>
      <c r="X735" s="569" t="s">
        <v>15</v>
      </c>
      <c r="Y735" s="570" t="s">
        <v>15</v>
      </c>
      <c r="Z735" s="571" t="s">
        <v>15</v>
      </c>
      <c r="AA735" s="557" t="s">
        <v>1856</v>
      </c>
      <c r="AB735" s="139">
        <f t="shared" si="176"/>
        <v>43261</v>
      </c>
      <c r="AC735" s="134">
        <f t="shared" si="179"/>
        <v>43252</v>
      </c>
      <c r="AD735" s="135" t="str">
        <f t="shared" si="180"/>
        <v>-</v>
      </c>
      <c r="AE735" s="136" t="str">
        <f t="shared" si="181"/>
        <v>-</v>
      </c>
      <c r="AF735" s="137" t="s">
        <v>4551</v>
      </c>
      <c r="AG735" s="140" t="str">
        <f t="shared" si="184"/>
        <v>1</v>
      </c>
      <c r="AH735" s="141" t="str">
        <f t="shared" si="185"/>
        <v>-</v>
      </c>
      <c r="AI735" s="211" t="s">
        <v>15</v>
      </c>
      <c r="AJ735" s="443" t="s">
        <v>4592</v>
      </c>
      <c r="AK735" s="478" t="str">
        <f t="shared" si="186"/>
        <v>-</v>
      </c>
      <c r="AL735" s="516" t="str">
        <f t="shared" si="187"/>
        <v>-</v>
      </c>
      <c r="AM735" s="432" t="str">
        <f>_xlfn.IFNA(VLOOKUP(O735,Dropdown!$B:$G,6,0),"-")</f>
        <v>PEZA</v>
      </c>
      <c r="AN735" s="433">
        <f>_xlfn.IFNA(VLOOKUP(O735,Dropdown!$B:$H,7,0),"-")</f>
        <v>0.12</v>
      </c>
      <c r="AO735" s="434" t="str">
        <f t="shared" si="188"/>
        <v>PHP</v>
      </c>
      <c r="AP735" s="435">
        <f t="shared" si="189"/>
        <v>18000</v>
      </c>
      <c r="AQ735" s="436">
        <f t="shared" si="190"/>
        <v>20160.000000000004</v>
      </c>
      <c r="AR735" s="247"/>
      <c r="AS735" s="465" t="s">
        <v>15</v>
      </c>
      <c r="AT735" s="247"/>
      <c r="AU735" s="454" t="str">
        <f t="shared" si="182"/>
        <v>-</v>
      </c>
    </row>
    <row r="736" spans="1:47" s="30" customFormat="1">
      <c r="A736" s="556">
        <v>733</v>
      </c>
      <c r="B736" s="557" t="s">
        <v>1550</v>
      </c>
      <c r="C736" s="558" t="str">
        <f t="shared" si="178"/>
        <v>2018</v>
      </c>
      <c r="D736" s="558" t="str">
        <f t="shared" si="192"/>
        <v>May</v>
      </c>
      <c r="E736" s="586">
        <v>43237</v>
      </c>
      <c r="F736" s="557">
        <v>108089</v>
      </c>
      <c r="G736" s="557">
        <v>42401</v>
      </c>
      <c r="H736" s="557">
        <v>81453</v>
      </c>
      <c r="I736" s="557" t="s">
        <v>1575</v>
      </c>
      <c r="J736" s="557">
        <v>6364</v>
      </c>
      <c r="K736" s="578" t="str">
        <f t="shared" si="183"/>
        <v>JNL-600 OUTER BOTTOM DRAWING MOLD | PIERCE PUNCH (SPAS4-50.P1.50)</v>
      </c>
      <c r="L736" s="578" t="s">
        <v>4904</v>
      </c>
      <c r="M736" s="578" t="s">
        <v>4906</v>
      </c>
      <c r="N736" s="579" t="s">
        <v>15</v>
      </c>
      <c r="O736" s="578" t="s">
        <v>34</v>
      </c>
      <c r="P736" s="557" t="s">
        <v>15</v>
      </c>
      <c r="Q736" s="557" t="s">
        <v>15</v>
      </c>
      <c r="R736" s="581">
        <f>IFERROR(VLOOKUP(CONCATENATE(D736,"'",C736),'Monthly Forex'!A:D,4,0),"-")</f>
        <v>51.74</v>
      </c>
      <c r="S736" s="564" t="s">
        <v>15</v>
      </c>
      <c r="T736" s="582">
        <v>110</v>
      </c>
      <c r="U736" s="583" t="s">
        <v>47</v>
      </c>
      <c r="V736" s="589" t="s">
        <v>49</v>
      </c>
      <c r="W736" s="592" t="s">
        <v>15</v>
      </c>
      <c r="X736" s="569" t="s">
        <v>15</v>
      </c>
      <c r="Y736" s="570" t="s">
        <v>15</v>
      </c>
      <c r="Z736" s="571" t="s">
        <v>15</v>
      </c>
      <c r="AA736" s="557" t="s">
        <v>1856</v>
      </c>
      <c r="AB736" s="139">
        <f t="shared" si="176"/>
        <v>43267</v>
      </c>
      <c r="AC736" s="134">
        <f t="shared" si="179"/>
        <v>43252</v>
      </c>
      <c r="AD736" s="135" t="str">
        <f t="shared" si="180"/>
        <v>-</v>
      </c>
      <c r="AE736" s="136" t="str">
        <f t="shared" si="181"/>
        <v>-</v>
      </c>
      <c r="AF736" s="137" t="s">
        <v>4551</v>
      </c>
      <c r="AG736" s="140" t="str">
        <f t="shared" si="184"/>
        <v>1</v>
      </c>
      <c r="AH736" s="141" t="str">
        <f t="shared" si="185"/>
        <v>-</v>
      </c>
      <c r="AI736" s="211" t="s">
        <v>15</v>
      </c>
      <c r="AJ736" s="443" t="s">
        <v>4592</v>
      </c>
      <c r="AK736" s="478" t="str">
        <f t="shared" si="186"/>
        <v>-</v>
      </c>
      <c r="AL736" s="516" t="str">
        <f t="shared" si="187"/>
        <v>-</v>
      </c>
      <c r="AM736" s="432" t="str">
        <f>_xlfn.IFNA(VLOOKUP(O736,Dropdown!$B:$G,6,0),"-")</f>
        <v>PEZA</v>
      </c>
      <c r="AN736" s="433">
        <f>_xlfn.IFNA(VLOOKUP(O736,Dropdown!$B:$H,7,0),"-")</f>
        <v>0.12</v>
      </c>
      <c r="AO736" s="434" t="str">
        <f t="shared" si="188"/>
        <v>USD</v>
      </c>
      <c r="AP736" s="435">
        <f t="shared" si="189"/>
        <v>110</v>
      </c>
      <c r="AQ736" s="436">
        <f t="shared" si="190"/>
        <v>123.20000000000002</v>
      </c>
      <c r="AR736" s="247"/>
      <c r="AS736" s="465" t="s">
        <v>15</v>
      </c>
      <c r="AT736" s="247"/>
      <c r="AU736" s="454" t="str">
        <f t="shared" si="182"/>
        <v>-</v>
      </c>
    </row>
    <row r="737" spans="1:47" s="30" customFormat="1">
      <c r="A737" s="556">
        <v>734</v>
      </c>
      <c r="B737" s="557" t="s">
        <v>1551</v>
      </c>
      <c r="C737" s="558" t="str">
        <f t="shared" si="178"/>
        <v>2018</v>
      </c>
      <c r="D737" s="558" t="str">
        <f t="shared" si="192"/>
        <v>May</v>
      </c>
      <c r="E737" s="586">
        <v>43237</v>
      </c>
      <c r="F737" s="557">
        <v>108089</v>
      </c>
      <c r="G737" s="557">
        <v>42401</v>
      </c>
      <c r="H737" s="557">
        <v>81453</v>
      </c>
      <c r="I737" s="557" t="s">
        <v>1575</v>
      </c>
      <c r="J737" s="557">
        <v>6364</v>
      </c>
      <c r="K737" s="578" t="str">
        <f t="shared" si="183"/>
        <v>JNL-600 OUTER BOTTOM DRAWING MOLD | IERCE PUNCH (SPAS4-50.P1.60)</v>
      </c>
      <c r="L737" s="578" t="s">
        <v>4904</v>
      </c>
      <c r="M737" s="578" t="s">
        <v>4907</v>
      </c>
      <c r="N737" s="579" t="s">
        <v>15</v>
      </c>
      <c r="O737" s="578" t="s">
        <v>34</v>
      </c>
      <c r="P737" s="557" t="s">
        <v>15</v>
      </c>
      <c r="Q737" s="557" t="s">
        <v>15</v>
      </c>
      <c r="R737" s="581">
        <f>IFERROR(VLOOKUP(CONCATENATE(D737,"'",C737),'Monthly Forex'!A:D,4,0),"-")</f>
        <v>51.74</v>
      </c>
      <c r="S737" s="564" t="s">
        <v>15</v>
      </c>
      <c r="T737" s="582">
        <v>110</v>
      </c>
      <c r="U737" s="583" t="s">
        <v>47</v>
      </c>
      <c r="V737" s="589" t="s">
        <v>49</v>
      </c>
      <c r="W737" s="592" t="s">
        <v>15</v>
      </c>
      <c r="X737" s="569" t="s">
        <v>15</v>
      </c>
      <c r="Y737" s="570" t="s">
        <v>15</v>
      </c>
      <c r="Z737" s="571" t="s">
        <v>15</v>
      </c>
      <c r="AA737" s="557" t="s">
        <v>1856</v>
      </c>
      <c r="AB737" s="139">
        <f t="shared" si="176"/>
        <v>43267</v>
      </c>
      <c r="AC737" s="134">
        <f t="shared" si="179"/>
        <v>43252</v>
      </c>
      <c r="AD737" s="135" t="str">
        <f t="shared" si="180"/>
        <v>-</v>
      </c>
      <c r="AE737" s="136" t="str">
        <f t="shared" si="181"/>
        <v>-</v>
      </c>
      <c r="AF737" s="137" t="s">
        <v>4551</v>
      </c>
      <c r="AG737" s="140" t="str">
        <f t="shared" si="184"/>
        <v>-</v>
      </c>
      <c r="AH737" s="141" t="str">
        <f t="shared" si="185"/>
        <v>-</v>
      </c>
      <c r="AI737" s="211" t="s">
        <v>15</v>
      </c>
      <c r="AJ737" s="443" t="s">
        <v>4592</v>
      </c>
      <c r="AK737" s="478" t="str">
        <f t="shared" si="186"/>
        <v>-</v>
      </c>
      <c r="AL737" s="516" t="str">
        <f t="shared" si="187"/>
        <v>-</v>
      </c>
      <c r="AM737" s="432" t="str">
        <f>_xlfn.IFNA(VLOOKUP(O737,Dropdown!$B:$G,6,0),"-")</f>
        <v>PEZA</v>
      </c>
      <c r="AN737" s="433">
        <f>_xlfn.IFNA(VLOOKUP(O737,Dropdown!$B:$H,7,0),"-")</f>
        <v>0.12</v>
      </c>
      <c r="AO737" s="434" t="str">
        <f t="shared" si="188"/>
        <v>USD</v>
      </c>
      <c r="AP737" s="435">
        <f t="shared" si="189"/>
        <v>110</v>
      </c>
      <c r="AQ737" s="436">
        <f t="shared" si="190"/>
        <v>123.20000000000002</v>
      </c>
      <c r="AR737" s="247"/>
      <c r="AS737" s="465" t="s">
        <v>15</v>
      </c>
      <c r="AT737" s="247"/>
      <c r="AU737" s="454" t="str">
        <f t="shared" si="182"/>
        <v>-</v>
      </c>
    </row>
    <row r="738" spans="1:47" s="30" customFormat="1">
      <c r="A738" s="556">
        <v>735</v>
      </c>
      <c r="B738" s="557" t="s">
        <v>1552</v>
      </c>
      <c r="C738" s="558" t="str">
        <f t="shared" si="178"/>
        <v>2018</v>
      </c>
      <c r="D738" s="558" t="str">
        <f t="shared" si="192"/>
        <v>May</v>
      </c>
      <c r="E738" s="586">
        <v>43238</v>
      </c>
      <c r="F738" s="557">
        <v>108090</v>
      </c>
      <c r="G738" s="557">
        <v>42402</v>
      </c>
      <c r="H738" s="557">
        <v>81495</v>
      </c>
      <c r="I738" s="557" t="s">
        <v>1576</v>
      </c>
      <c r="J738" s="557">
        <v>16046</v>
      </c>
      <c r="K738" s="578" t="str">
        <f t="shared" si="183"/>
        <v>18320-TLAA-A020-M1-4000 I #2504 CURLING DIE 1 (REPAIR) | 18320-TLAA-A020-M1-4000 I #2504 CURLING DIE 1 (REPAIR)</v>
      </c>
      <c r="L738" s="578" t="s">
        <v>1593</v>
      </c>
      <c r="M738" s="578" t="s">
        <v>1593</v>
      </c>
      <c r="N738" s="579" t="s">
        <v>15</v>
      </c>
      <c r="O738" s="578" t="s">
        <v>31</v>
      </c>
      <c r="P738" s="557" t="s">
        <v>15</v>
      </c>
      <c r="Q738" s="557" t="s">
        <v>15</v>
      </c>
      <c r="R738" s="581">
        <f>IFERROR(VLOOKUP(CONCATENATE(D738,"'",C738),'Monthly Forex'!A:D,4,0),"-")</f>
        <v>51.74</v>
      </c>
      <c r="S738" s="587">
        <v>35400</v>
      </c>
      <c r="T738" s="582">
        <f t="shared" ref="T738:T743" si="193">S738/R738</f>
        <v>684.19018167761885</v>
      </c>
      <c r="U738" s="583" t="s">
        <v>47</v>
      </c>
      <c r="V738" s="589" t="s">
        <v>49</v>
      </c>
      <c r="W738" s="592" t="s">
        <v>15</v>
      </c>
      <c r="X738" s="569" t="s">
        <v>15</v>
      </c>
      <c r="Y738" s="570" t="s">
        <v>15</v>
      </c>
      <c r="Z738" s="571" t="s">
        <v>15</v>
      </c>
      <c r="AA738" s="557" t="s">
        <v>1856</v>
      </c>
      <c r="AB738" s="139">
        <f t="shared" si="176"/>
        <v>43268</v>
      </c>
      <c r="AC738" s="134">
        <f t="shared" si="179"/>
        <v>43252</v>
      </c>
      <c r="AD738" s="135" t="str">
        <f t="shared" si="180"/>
        <v>-</v>
      </c>
      <c r="AE738" s="136" t="str">
        <f t="shared" si="181"/>
        <v>-</v>
      </c>
      <c r="AF738" s="137" t="s">
        <v>4551</v>
      </c>
      <c r="AG738" s="140" t="str">
        <f t="shared" si="184"/>
        <v>1</v>
      </c>
      <c r="AH738" s="141" t="str">
        <f t="shared" si="185"/>
        <v>-</v>
      </c>
      <c r="AI738" s="211" t="s">
        <v>15</v>
      </c>
      <c r="AJ738" s="443" t="s">
        <v>4592</v>
      </c>
      <c r="AK738" s="478" t="str">
        <f t="shared" si="186"/>
        <v>-</v>
      </c>
      <c r="AL738" s="516" t="str">
        <f t="shared" si="187"/>
        <v>-</v>
      </c>
      <c r="AM738" s="432" t="str">
        <f>_xlfn.IFNA(VLOOKUP(O738,Dropdown!$B:$G,6,0),"-")</f>
        <v>PEZA</v>
      </c>
      <c r="AN738" s="433">
        <f>_xlfn.IFNA(VLOOKUP(O738,Dropdown!$B:$H,7,0),"-")</f>
        <v>0.12</v>
      </c>
      <c r="AO738" s="434" t="str">
        <f t="shared" si="188"/>
        <v>PHP</v>
      </c>
      <c r="AP738" s="435">
        <f t="shared" si="189"/>
        <v>35400</v>
      </c>
      <c r="AQ738" s="436">
        <f t="shared" si="190"/>
        <v>39648.000000000007</v>
      </c>
      <c r="AR738" s="247"/>
      <c r="AS738" s="465" t="s">
        <v>15</v>
      </c>
      <c r="AT738" s="247"/>
      <c r="AU738" s="454" t="str">
        <f t="shared" si="182"/>
        <v>-</v>
      </c>
    </row>
    <row r="739" spans="1:47" s="30" customFormat="1">
      <c r="A739" s="556">
        <v>736</v>
      </c>
      <c r="B739" s="557" t="s">
        <v>1553</v>
      </c>
      <c r="C739" s="558" t="str">
        <f t="shared" si="178"/>
        <v>2018</v>
      </c>
      <c r="D739" s="558" t="str">
        <f t="shared" si="192"/>
        <v>May</v>
      </c>
      <c r="E739" s="586">
        <v>43238</v>
      </c>
      <c r="F739" s="557">
        <v>108090</v>
      </c>
      <c r="G739" s="557">
        <v>42402</v>
      </c>
      <c r="H739" s="557">
        <v>81495</v>
      </c>
      <c r="I739" s="557" t="s">
        <v>1576</v>
      </c>
      <c r="J739" s="557">
        <v>16046</v>
      </c>
      <c r="K739" s="578" t="str">
        <f t="shared" si="183"/>
        <v>18320-TLAA-A020-M1-4000 I  #3604 CURLING DIE 2 (REPAIR) | 18320-TLAA-A020-M1-4000 I  #3604 CURLING DIE 2 (REPAIR)</v>
      </c>
      <c r="L739" s="578" t="s">
        <v>1594</v>
      </c>
      <c r="M739" s="578" t="s">
        <v>1594</v>
      </c>
      <c r="N739" s="579" t="s">
        <v>15</v>
      </c>
      <c r="O739" s="578" t="s">
        <v>31</v>
      </c>
      <c r="P739" s="557" t="s">
        <v>15</v>
      </c>
      <c r="Q739" s="557" t="s">
        <v>15</v>
      </c>
      <c r="R739" s="581">
        <f>IFERROR(VLOOKUP(CONCATENATE(D739,"'",C739),'Monthly Forex'!A:D,4,0),"-")</f>
        <v>51.74</v>
      </c>
      <c r="S739" s="587">
        <v>31500</v>
      </c>
      <c r="T739" s="582">
        <f t="shared" si="193"/>
        <v>608.81329725550825</v>
      </c>
      <c r="U739" s="583" t="s">
        <v>47</v>
      </c>
      <c r="V739" s="589" t="s">
        <v>49</v>
      </c>
      <c r="W739" s="592" t="s">
        <v>15</v>
      </c>
      <c r="X739" s="569" t="s">
        <v>15</v>
      </c>
      <c r="Y739" s="570" t="s">
        <v>15</v>
      </c>
      <c r="Z739" s="571" t="s">
        <v>15</v>
      </c>
      <c r="AA739" s="557" t="s">
        <v>1856</v>
      </c>
      <c r="AB739" s="139">
        <f t="shared" si="176"/>
        <v>43268</v>
      </c>
      <c r="AC739" s="134">
        <f t="shared" si="179"/>
        <v>43252</v>
      </c>
      <c r="AD739" s="135" t="str">
        <f t="shared" si="180"/>
        <v>-</v>
      </c>
      <c r="AE739" s="136" t="str">
        <f t="shared" si="181"/>
        <v>-</v>
      </c>
      <c r="AF739" s="137" t="s">
        <v>4551</v>
      </c>
      <c r="AG739" s="140" t="str">
        <f t="shared" si="184"/>
        <v>-</v>
      </c>
      <c r="AH739" s="141" t="str">
        <f t="shared" si="185"/>
        <v>-</v>
      </c>
      <c r="AI739" s="211" t="s">
        <v>15</v>
      </c>
      <c r="AJ739" s="443" t="s">
        <v>4592</v>
      </c>
      <c r="AK739" s="478" t="str">
        <f t="shared" si="186"/>
        <v>-</v>
      </c>
      <c r="AL739" s="516" t="str">
        <f t="shared" si="187"/>
        <v>-</v>
      </c>
      <c r="AM739" s="432" t="str">
        <f>_xlfn.IFNA(VLOOKUP(O739,Dropdown!$B:$G,6,0),"-")</f>
        <v>PEZA</v>
      </c>
      <c r="AN739" s="433">
        <f>_xlfn.IFNA(VLOOKUP(O739,Dropdown!$B:$H,7,0),"-")</f>
        <v>0.12</v>
      </c>
      <c r="AO739" s="434" t="str">
        <f t="shared" si="188"/>
        <v>PHP</v>
      </c>
      <c r="AP739" s="435">
        <f t="shared" si="189"/>
        <v>31500</v>
      </c>
      <c r="AQ739" s="436">
        <f t="shared" si="190"/>
        <v>35280</v>
      </c>
      <c r="AR739" s="247"/>
      <c r="AS739" s="465" t="s">
        <v>15</v>
      </c>
      <c r="AT739" s="247"/>
      <c r="AU739" s="454" t="str">
        <f t="shared" si="182"/>
        <v>-</v>
      </c>
    </row>
    <row r="740" spans="1:47" s="30" customFormat="1">
      <c r="A740" s="556">
        <v>737</v>
      </c>
      <c r="B740" s="557" t="s">
        <v>1554</v>
      </c>
      <c r="C740" s="558" t="str">
        <f t="shared" si="178"/>
        <v>2018</v>
      </c>
      <c r="D740" s="558" t="str">
        <f t="shared" si="192"/>
        <v>May</v>
      </c>
      <c r="E740" s="586">
        <v>43241</v>
      </c>
      <c r="F740" s="557">
        <v>108091</v>
      </c>
      <c r="G740" s="557">
        <v>42403</v>
      </c>
      <c r="H740" s="557">
        <v>81496</v>
      </c>
      <c r="I740" s="557" t="s">
        <v>1577</v>
      </c>
      <c r="J740" s="557">
        <v>15975</v>
      </c>
      <c r="K740" s="578" t="str">
        <f t="shared" si="183"/>
        <v>18181-R1AA-A000 COVER,CONVERTER I #6612 DIE INSERT 1 (SKD11) | 18181-R1AA-A000 COVER,CONVERTER I #6612 DIE INSERT 1 (SKD11)</v>
      </c>
      <c r="L740" s="578" t="s">
        <v>1595</v>
      </c>
      <c r="M740" s="578" t="s">
        <v>1595</v>
      </c>
      <c r="N740" s="579" t="s">
        <v>15</v>
      </c>
      <c r="O740" s="578" t="s">
        <v>31</v>
      </c>
      <c r="P740" s="557" t="s">
        <v>15</v>
      </c>
      <c r="Q740" s="557" t="s">
        <v>15</v>
      </c>
      <c r="R740" s="581">
        <f>IFERROR(VLOOKUP(CONCATENATE(D740,"'",C740),'Monthly Forex'!A:D,4,0),"-")</f>
        <v>51.74</v>
      </c>
      <c r="S740" s="587">
        <v>27500</v>
      </c>
      <c r="T740" s="582">
        <f t="shared" si="193"/>
        <v>531.50367220718977</v>
      </c>
      <c r="U740" s="583" t="s">
        <v>47</v>
      </c>
      <c r="V740" s="589" t="s">
        <v>49</v>
      </c>
      <c r="W740" s="592" t="s">
        <v>15</v>
      </c>
      <c r="X740" s="569" t="s">
        <v>15</v>
      </c>
      <c r="Y740" s="570" t="s">
        <v>15</v>
      </c>
      <c r="Z740" s="571" t="s">
        <v>15</v>
      </c>
      <c r="AA740" s="557" t="s">
        <v>1856</v>
      </c>
      <c r="AB740" s="139">
        <f t="shared" si="176"/>
        <v>43271</v>
      </c>
      <c r="AC740" s="134">
        <f t="shared" si="179"/>
        <v>43252</v>
      </c>
      <c r="AD740" s="135" t="str">
        <f t="shared" si="180"/>
        <v>-</v>
      </c>
      <c r="AE740" s="136" t="str">
        <f t="shared" si="181"/>
        <v>-</v>
      </c>
      <c r="AF740" s="137" t="s">
        <v>4551</v>
      </c>
      <c r="AG740" s="140" t="str">
        <f t="shared" si="184"/>
        <v>1</v>
      </c>
      <c r="AH740" s="141" t="str">
        <f t="shared" si="185"/>
        <v>-</v>
      </c>
      <c r="AI740" s="211" t="s">
        <v>15</v>
      </c>
      <c r="AJ740" s="443" t="s">
        <v>4592</v>
      </c>
      <c r="AK740" s="478" t="str">
        <f t="shared" si="186"/>
        <v>-</v>
      </c>
      <c r="AL740" s="516" t="str">
        <f t="shared" si="187"/>
        <v>-</v>
      </c>
      <c r="AM740" s="432" t="str">
        <f>_xlfn.IFNA(VLOOKUP(O740,Dropdown!$B:$G,6,0),"-")</f>
        <v>PEZA</v>
      </c>
      <c r="AN740" s="433">
        <f>_xlfn.IFNA(VLOOKUP(O740,Dropdown!$B:$H,7,0),"-")</f>
        <v>0.12</v>
      </c>
      <c r="AO740" s="434" t="str">
        <f t="shared" si="188"/>
        <v>PHP</v>
      </c>
      <c r="AP740" s="435">
        <f t="shared" si="189"/>
        <v>27500</v>
      </c>
      <c r="AQ740" s="436">
        <f t="shared" si="190"/>
        <v>30800.000000000004</v>
      </c>
      <c r="AR740" s="247"/>
      <c r="AS740" s="465" t="s">
        <v>15</v>
      </c>
      <c r="AT740" s="247"/>
      <c r="AU740" s="454" t="str">
        <f t="shared" si="182"/>
        <v>-</v>
      </c>
    </row>
    <row r="741" spans="1:47" s="30" customFormat="1">
      <c r="A741" s="556">
        <v>738</v>
      </c>
      <c r="B741" s="557" t="s">
        <v>1555</v>
      </c>
      <c r="C741" s="558" t="str">
        <f t="shared" si="178"/>
        <v>2018</v>
      </c>
      <c r="D741" s="558" t="str">
        <f t="shared" si="192"/>
        <v>May</v>
      </c>
      <c r="E741" s="586">
        <v>43241</v>
      </c>
      <c r="F741" s="557">
        <v>108091</v>
      </c>
      <c r="G741" s="557">
        <v>42403</v>
      </c>
      <c r="H741" s="557">
        <v>81496</v>
      </c>
      <c r="I741" s="557" t="s">
        <v>1577</v>
      </c>
      <c r="J741" s="557">
        <v>15975</v>
      </c>
      <c r="K741" s="578" t="str">
        <f t="shared" si="183"/>
        <v>18181-R1AA-A000 COVER,CONVERTER I #6613 DIE INSERT 2 (SKD11) | 18181-R1AA-A000 COVER,CONVERTER I #6613 DIE INSERT 2 (SKD11)</v>
      </c>
      <c r="L741" s="578" t="s">
        <v>1596</v>
      </c>
      <c r="M741" s="578" t="s">
        <v>1596</v>
      </c>
      <c r="N741" s="579" t="s">
        <v>15</v>
      </c>
      <c r="O741" s="578" t="s">
        <v>31</v>
      </c>
      <c r="P741" s="557" t="s">
        <v>15</v>
      </c>
      <c r="Q741" s="557" t="s">
        <v>15</v>
      </c>
      <c r="R741" s="581">
        <f>IFERROR(VLOOKUP(CONCATENATE(D741,"'",C741),'Monthly Forex'!A:D,4,0),"-")</f>
        <v>51.74</v>
      </c>
      <c r="S741" s="587">
        <v>27500</v>
      </c>
      <c r="T741" s="582">
        <f t="shared" si="193"/>
        <v>531.50367220718977</v>
      </c>
      <c r="U741" s="583" t="s">
        <v>47</v>
      </c>
      <c r="V741" s="589" t="s">
        <v>49</v>
      </c>
      <c r="W741" s="592" t="s">
        <v>15</v>
      </c>
      <c r="X741" s="569" t="s">
        <v>15</v>
      </c>
      <c r="Y741" s="570" t="s">
        <v>15</v>
      </c>
      <c r="Z741" s="571" t="s">
        <v>15</v>
      </c>
      <c r="AA741" s="557" t="s">
        <v>1856</v>
      </c>
      <c r="AB741" s="139">
        <f t="shared" si="176"/>
        <v>43271</v>
      </c>
      <c r="AC741" s="134">
        <f t="shared" si="179"/>
        <v>43252</v>
      </c>
      <c r="AD741" s="135" t="str">
        <f t="shared" si="180"/>
        <v>-</v>
      </c>
      <c r="AE741" s="136" t="str">
        <f t="shared" si="181"/>
        <v>-</v>
      </c>
      <c r="AF741" s="137" t="s">
        <v>4551</v>
      </c>
      <c r="AG741" s="140" t="str">
        <f t="shared" si="184"/>
        <v>-</v>
      </c>
      <c r="AH741" s="141" t="str">
        <f t="shared" si="185"/>
        <v>-</v>
      </c>
      <c r="AI741" s="211" t="s">
        <v>15</v>
      </c>
      <c r="AJ741" s="443" t="s">
        <v>4592</v>
      </c>
      <c r="AK741" s="478" t="str">
        <f t="shared" si="186"/>
        <v>-</v>
      </c>
      <c r="AL741" s="516" t="str">
        <f t="shared" si="187"/>
        <v>-</v>
      </c>
      <c r="AM741" s="432" t="str">
        <f>_xlfn.IFNA(VLOOKUP(O741,Dropdown!$B:$G,6,0),"-")</f>
        <v>PEZA</v>
      </c>
      <c r="AN741" s="433">
        <f>_xlfn.IFNA(VLOOKUP(O741,Dropdown!$B:$H,7,0),"-")</f>
        <v>0.12</v>
      </c>
      <c r="AO741" s="434" t="str">
        <f t="shared" si="188"/>
        <v>PHP</v>
      </c>
      <c r="AP741" s="435">
        <f t="shared" si="189"/>
        <v>27500</v>
      </c>
      <c r="AQ741" s="436">
        <f t="shared" si="190"/>
        <v>30800.000000000004</v>
      </c>
      <c r="AR741" s="247"/>
      <c r="AS741" s="465" t="s">
        <v>15</v>
      </c>
      <c r="AT741" s="247"/>
      <c r="AU741" s="454" t="str">
        <f t="shared" si="182"/>
        <v>-</v>
      </c>
    </row>
    <row r="742" spans="1:47" s="30" customFormat="1">
      <c r="A742" s="556">
        <v>739</v>
      </c>
      <c r="B742" s="557" t="s">
        <v>1556</v>
      </c>
      <c r="C742" s="558" t="str">
        <f t="shared" si="178"/>
        <v>2018</v>
      </c>
      <c r="D742" s="558" t="str">
        <f t="shared" si="192"/>
        <v>May</v>
      </c>
      <c r="E742" s="586">
        <v>43241</v>
      </c>
      <c r="F742" s="557">
        <v>108091</v>
      </c>
      <c r="G742" s="557">
        <v>42403</v>
      </c>
      <c r="H742" s="557">
        <v>81496</v>
      </c>
      <c r="I742" s="557" t="s">
        <v>1577</v>
      </c>
      <c r="J742" s="557">
        <v>15975</v>
      </c>
      <c r="K742" s="578" t="str">
        <f t="shared" si="183"/>
        <v>18181-R1AA-A000 COVER,CONVERTER I #6614a DIE INSERT 3 (SKD11) | 18181-R1AA-A000 COVER,CONVERTER I #6614a DIE INSERT 3 (SKD11)</v>
      </c>
      <c r="L742" s="578" t="s">
        <v>1597</v>
      </c>
      <c r="M742" s="578" t="s">
        <v>1597</v>
      </c>
      <c r="N742" s="579" t="s">
        <v>15</v>
      </c>
      <c r="O742" s="578" t="s">
        <v>31</v>
      </c>
      <c r="P742" s="557" t="s">
        <v>15</v>
      </c>
      <c r="Q742" s="557" t="s">
        <v>15</v>
      </c>
      <c r="R742" s="581">
        <f>IFERROR(VLOOKUP(CONCATENATE(D742,"'",C742),'Monthly Forex'!A:D,4,0),"-")</f>
        <v>51.74</v>
      </c>
      <c r="S742" s="587">
        <v>13250</v>
      </c>
      <c r="T742" s="582">
        <f t="shared" si="193"/>
        <v>256.08813297255506</v>
      </c>
      <c r="U742" s="583" t="s">
        <v>47</v>
      </c>
      <c r="V742" s="589" t="s">
        <v>49</v>
      </c>
      <c r="W742" s="592" t="s">
        <v>15</v>
      </c>
      <c r="X742" s="569" t="s">
        <v>15</v>
      </c>
      <c r="Y742" s="570" t="s">
        <v>15</v>
      </c>
      <c r="Z742" s="571" t="s">
        <v>15</v>
      </c>
      <c r="AA742" s="557" t="s">
        <v>1856</v>
      </c>
      <c r="AB742" s="139">
        <f t="shared" si="176"/>
        <v>43271</v>
      </c>
      <c r="AC742" s="134">
        <f t="shared" si="179"/>
        <v>43252</v>
      </c>
      <c r="AD742" s="135" t="str">
        <f t="shared" si="180"/>
        <v>-</v>
      </c>
      <c r="AE742" s="136" t="str">
        <f t="shared" si="181"/>
        <v>-</v>
      </c>
      <c r="AF742" s="137" t="s">
        <v>4551</v>
      </c>
      <c r="AG742" s="140" t="str">
        <f t="shared" si="184"/>
        <v>-</v>
      </c>
      <c r="AH742" s="141" t="str">
        <f t="shared" si="185"/>
        <v>-</v>
      </c>
      <c r="AI742" s="211" t="s">
        <v>15</v>
      </c>
      <c r="AJ742" s="443" t="s">
        <v>4592</v>
      </c>
      <c r="AK742" s="478" t="str">
        <f t="shared" si="186"/>
        <v>-</v>
      </c>
      <c r="AL742" s="516" t="str">
        <f t="shared" si="187"/>
        <v>-</v>
      </c>
      <c r="AM742" s="432" t="str">
        <f>_xlfn.IFNA(VLOOKUP(O742,Dropdown!$B:$G,6,0),"-")</f>
        <v>PEZA</v>
      </c>
      <c r="AN742" s="433">
        <f>_xlfn.IFNA(VLOOKUP(O742,Dropdown!$B:$H,7,0),"-")</f>
        <v>0.12</v>
      </c>
      <c r="AO742" s="434" t="str">
        <f t="shared" si="188"/>
        <v>PHP</v>
      </c>
      <c r="AP742" s="435">
        <f t="shared" si="189"/>
        <v>13250</v>
      </c>
      <c r="AQ742" s="436">
        <f t="shared" si="190"/>
        <v>14840.000000000002</v>
      </c>
      <c r="AR742" s="247"/>
      <c r="AS742" s="465" t="s">
        <v>15</v>
      </c>
      <c r="AT742" s="247"/>
      <c r="AU742" s="454" t="str">
        <f t="shared" si="182"/>
        <v>-</v>
      </c>
    </row>
    <row r="743" spans="1:47" s="30" customFormat="1">
      <c r="A743" s="556">
        <v>740</v>
      </c>
      <c r="B743" s="557" t="s">
        <v>1557</v>
      </c>
      <c r="C743" s="558" t="str">
        <f t="shared" si="178"/>
        <v>2018</v>
      </c>
      <c r="D743" s="558" t="str">
        <f t="shared" si="192"/>
        <v>May</v>
      </c>
      <c r="E743" s="586">
        <v>43241</v>
      </c>
      <c r="F743" s="557">
        <v>108091</v>
      </c>
      <c r="G743" s="557">
        <v>42403</v>
      </c>
      <c r="H743" s="557">
        <v>81496</v>
      </c>
      <c r="I743" s="557" t="s">
        <v>1577</v>
      </c>
      <c r="J743" s="557">
        <v>15975</v>
      </c>
      <c r="K743" s="578" t="str">
        <f t="shared" si="183"/>
        <v>18181-R1AA-A000 COVER,CONVERTER I#6615a DIE INSERT 4 (SKD11) | 18181-R1AA-A000 COVER,CONVERTER I#6615a DIE INSERT 4 (SKD11)</v>
      </c>
      <c r="L743" s="578" t="s">
        <v>1598</v>
      </c>
      <c r="M743" s="578" t="s">
        <v>1598</v>
      </c>
      <c r="N743" s="579" t="s">
        <v>15</v>
      </c>
      <c r="O743" s="578" t="s">
        <v>31</v>
      </c>
      <c r="P743" s="557" t="s">
        <v>15</v>
      </c>
      <c r="Q743" s="557" t="s">
        <v>15</v>
      </c>
      <c r="R743" s="581">
        <f>IFERROR(VLOOKUP(CONCATENATE(D743,"'",C743),'Monthly Forex'!A:D,4,0),"-")</f>
        <v>51.74</v>
      </c>
      <c r="S743" s="587">
        <v>13250</v>
      </c>
      <c r="T743" s="582">
        <f t="shared" si="193"/>
        <v>256.08813297255506</v>
      </c>
      <c r="U743" s="583" t="s">
        <v>47</v>
      </c>
      <c r="V743" s="589" t="s">
        <v>49</v>
      </c>
      <c r="W743" s="592" t="s">
        <v>15</v>
      </c>
      <c r="X743" s="569" t="s">
        <v>15</v>
      </c>
      <c r="Y743" s="570" t="s">
        <v>15</v>
      </c>
      <c r="Z743" s="571" t="s">
        <v>15</v>
      </c>
      <c r="AA743" s="557" t="s">
        <v>1856</v>
      </c>
      <c r="AB743" s="139">
        <f t="shared" si="176"/>
        <v>43271</v>
      </c>
      <c r="AC743" s="134">
        <f t="shared" si="179"/>
        <v>43252</v>
      </c>
      <c r="AD743" s="135" t="str">
        <f t="shared" si="180"/>
        <v>-</v>
      </c>
      <c r="AE743" s="136" t="str">
        <f t="shared" si="181"/>
        <v>-</v>
      </c>
      <c r="AF743" s="137" t="s">
        <v>4551</v>
      </c>
      <c r="AG743" s="140" t="str">
        <f t="shared" si="184"/>
        <v>-</v>
      </c>
      <c r="AH743" s="141" t="str">
        <f t="shared" si="185"/>
        <v>-</v>
      </c>
      <c r="AI743" s="211" t="s">
        <v>15</v>
      </c>
      <c r="AJ743" s="443" t="s">
        <v>4592</v>
      </c>
      <c r="AK743" s="478" t="str">
        <f t="shared" si="186"/>
        <v>-</v>
      </c>
      <c r="AL743" s="516" t="str">
        <f t="shared" si="187"/>
        <v>-</v>
      </c>
      <c r="AM743" s="432" t="str">
        <f>_xlfn.IFNA(VLOOKUP(O743,Dropdown!$B:$G,6,0),"-")</f>
        <v>PEZA</v>
      </c>
      <c r="AN743" s="433">
        <f>_xlfn.IFNA(VLOOKUP(O743,Dropdown!$B:$H,7,0),"-")</f>
        <v>0.12</v>
      </c>
      <c r="AO743" s="434" t="str">
        <f t="shared" si="188"/>
        <v>PHP</v>
      </c>
      <c r="AP743" s="435">
        <f t="shared" si="189"/>
        <v>13250</v>
      </c>
      <c r="AQ743" s="436">
        <f t="shared" si="190"/>
        <v>14840.000000000002</v>
      </c>
      <c r="AR743" s="247"/>
      <c r="AS743" s="465" t="s">
        <v>15</v>
      </c>
      <c r="AT743" s="247"/>
      <c r="AU743" s="454" t="str">
        <f t="shared" si="182"/>
        <v>-</v>
      </c>
    </row>
    <row r="744" spans="1:47" s="30" customFormat="1">
      <c r="A744" s="556">
        <v>741</v>
      </c>
      <c r="B744" s="557" t="s">
        <v>1560</v>
      </c>
      <c r="C744" s="558" t="str">
        <f t="shared" si="178"/>
        <v>2018</v>
      </c>
      <c r="D744" s="558" t="str">
        <f t="shared" si="192"/>
        <v>May</v>
      </c>
      <c r="E744" s="586">
        <v>43242</v>
      </c>
      <c r="F744" s="557">
        <v>108093</v>
      </c>
      <c r="G744" s="557">
        <v>42405</v>
      </c>
      <c r="H744" s="557">
        <v>81692</v>
      </c>
      <c r="I744" s="557" t="s">
        <v>1578</v>
      </c>
      <c r="J744" s="557">
        <v>3000006574</v>
      </c>
      <c r="K744" s="578" t="str">
        <f t="shared" si="183"/>
        <v>Ø7.0 X P10 (2LINES; 18 HOLES/LINE; W350) I LOWER DIE SET (SKD11, HRC58-60) | Ø7.0 X P10 (2LINES; 18 HOLES/LINE; W350) I LOWER DIE SET (SKD11, HRC58-60)</v>
      </c>
      <c r="L744" s="578" t="s">
        <v>1601</v>
      </c>
      <c r="M744" s="578" t="s">
        <v>1601</v>
      </c>
      <c r="N744" s="579" t="s">
        <v>15</v>
      </c>
      <c r="O744" s="578" t="s">
        <v>39</v>
      </c>
      <c r="P744" s="557" t="s">
        <v>15</v>
      </c>
      <c r="Q744" s="557" t="s">
        <v>15</v>
      </c>
      <c r="R744" s="581">
        <f>IFERROR(VLOOKUP(CONCATENATE(D744,"'",C744),'Monthly Forex'!A:D,4,0),"-")</f>
        <v>51.74</v>
      </c>
      <c r="S744" s="564" t="s">
        <v>15</v>
      </c>
      <c r="T744" s="582">
        <v>830</v>
      </c>
      <c r="U744" s="583" t="s">
        <v>47</v>
      </c>
      <c r="V744" s="589" t="s">
        <v>49</v>
      </c>
      <c r="W744" s="592" t="s">
        <v>15</v>
      </c>
      <c r="X744" s="569" t="s">
        <v>4599</v>
      </c>
      <c r="Y744" s="570" t="s">
        <v>15</v>
      </c>
      <c r="Z744" s="571" t="s">
        <v>15</v>
      </c>
      <c r="AA744" s="557" t="s">
        <v>1856</v>
      </c>
      <c r="AB744" s="139">
        <f t="shared" si="176"/>
        <v>43272</v>
      </c>
      <c r="AC744" s="134">
        <f t="shared" si="179"/>
        <v>43252</v>
      </c>
      <c r="AD744" s="135" t="str">
        <f t="shared" si="180"/>
        <v>-</v>
      </c>
      <c r="AE744" s="136" t="str">
        <f t="shared" si="181"/>
        <v>-</v>
      </c>
      <c r="AF744" s="137" t="s">
        <v>4551</v>
      </c>
      <c r="AG744" s="140" t="str">
        <f t="shared" si="184"/>
        <v>1</v>
      </c>
      <c r="AH744" s="141" t="str">
        <f t="shared" si="185"/>
        <v>-</v>
      </c>
      <c r="AI744" s="211" t="s">
        <v>15</v>
      </c>
      <c r="AJ744" s="443" t="s">
        <v>4592</v>
      </c>
      <c r="AK744" s="478" t="str">
        <f t="shared" si="186"/>
        <v>-</v>
      </c>
      <c r="AL744" s="516" t="str">
        <f t="shared" si="187"/>
        <v>-</v>
      </c>
      <c r="AM744" s="432" t="str">
        <f>_xlfn.IFNA(VLOOKUP(O744,Dropdown!$B:$G,6,0),"-")</f>
        <v>PEZA</v>
      </c>
      <c r="AN744" s="433">
        <f>_xlfn.IFNA(VLOOKUP(O744,Dropdown!$B:$H,7,0),"-")</f>
        <v>0.12</v>
      </c>
      <c r="AO744" s="434" t="str">
        <f t="shared" si="188"/>
        <v>USD</v>
      </c>
      <c r="AP744" s="435">
        <f t="shared" si="189"/>
        <v>830</v>
      </c>
      <c r="AQ744" s="436">
        <f t="shared" si="190"/>
        <v>929.60000000000014</v>
      </c>
      <c r="AR744" s="247"/>
      <c r="AS744" s="465" t="s">
        <v>15</v>
      </c>
      <c r="AT744" s="247"/>
      <c r="AU744" s="454" t="str">
        <f t="shared" si="182"/>
        <v>-</v>
      </c>
    </row>
    <row r="745" spans="1:47" s="30" customFormat="1">
      <c r="A745" s="556">
        <v>742</v>
      </c>
      <c r="B745" s="557" t="s">
        <v>1561</v>
      </c>
      <c r="C745" s="558" t="str">
        <f t="shared" si="178"/>
        <v>2018</v>
      </c>
      <c r="D745" s="558" t="str">
        <f t="shared" si="192"/>
        <v>May</v>
      </c>
      <c r="E745" s="586">
        <v>43242</v>
      </c>
      <c r="F745" s="557">
        <v>108093</v>
      </c>
      <c r="G745" s="557">
        <v>42405</v>
      </c>
      <c r="H745" s="557">
        <v>81692</v>
      </c>
      <c r="I745" s="557" t="s">
        <v>1578</v>
      </c>
      <c r="J745" s="557">
        <v>3000006574</v>
      </c>
      <c r="K745" s="578" t="str">
        <f t="shared" si="183"/>
        <v>Ø7.0 X P10 (2LINES; 16 HOLES/LINE; W330) I LOWER DIE SET (SKD11, HRC58-60) | Ø7.0 X P10 (2LINES; 16 HOLES/LINE; W330) I LOWER DIE SET (SKD11, HRC58-60)</v>
      </c>
      <c r="L745" s="578" t="s">
        <v>1602</v>
      </c>
      <c r="M745" s="578" t="s">
        <v>1602</v>
      </c>
      <c r="N745" s="579" t="s">
        <v>15</v>
      </c>
      <c r="O745" s="578" t="s">
        <v>39</v>
      </c>
      <c r="P745" s="557" t="s">
        <v>15</v>
      </c>
      <c r="Q745" s="557" t="s">
        <v>15</v>
      </c>
      <c r="R745" s="581">
        <f>IFERROR(VLOOKUP(CONCATENATE(D745,"'",C745),'Monthly Forex'!A:D,4,0),"-")</f>
        <v>51.74</v>
      </c>
      <c r="S745" s="564" t="s">
        <v>15</v>
      </c>
      <c r="T745" s="582">
        <v>730</v>
      </c>
      <c r="U745" s="583" t="s">
        <v>47</v>
      </c>
      <c r="V745" s="589" t="s">
        <v>49</v>
      </c>
      <c r="W745" s="592" t="s">
        <v>15</v>
      </c>
      <c r="X745" s="569" t="s">
        <v>4599</v>
      </c>
      <c r="Y745" s="570" t="s">
        <v>15</v>
      </c>
      <c r="Z745" s="571" t="s">
        <v>15</v>
      </c>
      <c r="AA745" s="557" t="s">
        <v>1856</v>
      </c>
      <c r="AB745" s="139">
        <f t="shared" si="176"/>
        <v>43272</v>
      </c>
      <c r="AC745" s="134">
        <f t="shared" si="179"/>
        <v>43252</v>
      </c>
      <c r="AD745" s="135" t="str">
        <f t="shared" si="180"/>
        <v>-</v>
      </c>
      <c r="AE745" s="136" t="str">
        <f t="shared" si="181"/>
        <v>-</v>
      </c>
      <c r="AF745" s="137" t="s">
        <v>4551</v>
      </c>
      <c r="AG745" s="140" t="str">
        <f t="shared" si="184"/>
        <v>-</v>
      </c>
      <c r="AH745" s="141" t="str">
        <f t="shared" si="185"/>
        <v>-</v>
      </c>
      <c r="AI745" s="211" t="s">
        <v>15</v>
      </c>
      <c r="AJ745" s="443" t="s">
        <v>4592</v>
      </c>
      <c r="AK745" s="478" t="str">
        <f t="shared" si="186"/>
        <v>-</v>
      </c>
      <c r="AL745" s="516" t="str">
        <f t="shared" si="187"/>
        <v>-</v>
      </c>
      <c r="AM745" s="432" t="str">
        <f>_xlfn.IFNA(VLOOKUP(O745,Dropdown!$B:$G,6,0),"-")</f>
        <v>PEZA</v>
      </c>
      <c r="AN745" s="433">
        <f>_xlfn.IFNA(VLOOKUP(O745,Dropdown!$B:$H,7,0),"-")</f>
        <v>0.12</v>
      </c>
      <c r="AO745" s="434" t="str">
        <f t="shared" si="188"/>
        <v>USD</v>
      </c>
      <c r="AP745" s="435">
        <f t="shared" si="189"/>
        <v>730</v>
      </c>
      <c r="AQ745" s="436">
        <f t="shared" si="190"/>
        <v>817.6</v>
      </c>
      <c r="AR745" s="247"/>
      <c r="AS745" s="465" t="s">
        <v>15</v>
      </c>
      <c r="AT745" s="247"/>
      <c r="AU745" s="454" t="str">
        <f t="shared" si="182"/>
        <v>-</v>
      </c>
    </row>
    <row r="746" spans="1:47" s="30" customFormat="1">
      <c r="A746" s="556">
        <v>743</v>
      </c>
      <c r="B746" s="557" t="s">
        <v>1558</v>
      </c>
      <c r="C746" s="558" t="str">
        <f t="shared" si="178"/>
        <v>2018</v>
      </c>
      <c r="D746" s="558" t="str">
        <f t="shared" si="192"/>
        <v>May</v>
      </c>
      <c r="E746" s="586">
        <v>43242</v>
      </c>
      <c r="F746" s="557">
        <v>108092</v>
      </c>
      <c r="G746" s="557">
        <v>42404</v>
      </c>
      <c r="H746" s="557">
        <v>81696</v>
      </c>
      <c r="I746" s="557" t="s">
        <v>1508</v>
      </c>
      <c r="J746" s="557">
        <v>16230</v>
      </c>
      <c r="K746" s="578" t="str">
        <f t="shared" si="183"/>
        <v>18320-TLAA-A010-M1-4000 (#8 CUT 2) I #5809 CUT PUNCH | 18320-TLAA-A010-M1-4000 (#8 CUT 2) I #5809 CUT PUNCH</v>
      </c>
      <c r="L746" s="578" t="s">
        <v>1599</v>
      </c>
      <c r="M746" s="578" t="s">
        <v>1599</v>
      </c>
      <c r="N746" s="579" t="s">
        <v>15</v>
      </c>
      <c r="O746" s="578" t="s">
        <v>31</v>
      </c>
      <c r="P746" s="557" t="s">
        <v>15</v>
      </c>
      <c r="Q746" s="557" t="s">
        <v>15</v>
      </c>
      <c r="R746" s="581">
        <f>IFERROR(VLOOKUP(CONCATENATE(D746,"'",C746),'Monthly Forex'!A:D,4,0),"-")</f>
        <v>51.74</v>
      </c>
      <c r="S746" s="587">
        <v>22300</v>
      </c>
      <c r="T746" s="582">
        <f>S746/R746</f>
        <v>431.00115964437572</v>
      </c>
      <c r="U746" s="583" t="s">
        <v>47</v>
      </c>
      <c r="V746" s="589" t="s">
        <v>49</v>
      </c>
      <c r="W746" s="592" t="s">
        <v>15</v>
      </c>
      <c r="X746" s="569" t="s">
        <v>15</v>
      </c>
      <c r="Y746" s="570" t="s">
        <v>15</v>
      </c>
      <c r="Z746" s="571" t="s">
        <v>15</v>
      </c>
      <c r="AA746" s="557" t="s">
        <v>1856</v>
      </c>
      <c r="AB746" s="139">
        <f t="shared" si="176"/>
        <v>43272</v>
      </c>
      <c r="AC746" s="134">
        <f t="shared" si="179"/>
        <v>43252</v>
      </c>
      <c r="AD746" s="135" t="str">
        <f t="shared" si="180"/>
        <v>-</v>
      </c>
      <c r="AE746" s="136" t="str">
        <f t="shared" si="181"/>
        <v>-</v>
      </c>
      <c r="AF746" s="137" t="s">
        <v>4551</v>
      </c>
      <c r="AG746" s="140" t="str">
        <f t="shared" si="184"/>
        <v>1</v>
      </c>
      <c r="AH746" s="141" t="str">
        <f t="shared" si="185"/>
        <v>-</v>
      </c>
      <c r="AI746" s="211" t="s">
        <v>15</v>
      </c>
      <c r="AJ746" s="443" t="s">
        <v>4592</v>
      </c>
      <c r="AK746" s="478" t="str">
        <f t="shared" si="186"/>
        <v>-</v>
      </c>
      <c r="AL746" s="516" t="str">
        <f t="shared" si="187"/>
        <v>-</v>
      </c>
      <c r="AM746" s="432" t="str">
        <f>_xlfn.IFNA(VLOOKUP(O746,Dropdown!$B:$G,6,0),"-")</f>
        <v>PEZA</v>
      </c>
      <c r="AN746" s="433">
        <f>_xlfn.IFNA(VLOOKUP(O746,Dropdown!$B:$H,7,0),"-")</f>
        <v>0.12</v>
      </c>
      <c r="AO746" s="434" t="str">
        <f t="shared" si="188"/>
        <v>PHP</v>
      </c>
      <c r="AP746" s="435">
        <f t="shared" si="189"/>
        <v>22300</v>
      </c>
      <c r="AQ746" s="436">
        <f t="shared" si="190"/>
        <v>24976.000000000004</v>
      </c>
      <c r="AR746" s="247"/>
      <c r="AS746" s="465" t="s">
        <v>15</v>
      </c>
      <c r="AT746" s="247"/>
      <c r="AU746" s="454" t="str">
        <f t="shared" si="182"/>
        <v>-</v>
      </c>
    </row>
    <row r="747" spans="1:47" s="30" customFormat="1">
      <c r="A747" s="556">
        <v>744</v>
      </c>
      <c r="B747" s="557" t="s">
        <v>1559</v>
      </c>
      <c r="C747" s="558" t="str">
        <f t="shared" si="178"/>
        <v>2018</v>
      </c>
      <c r="D747" s="558" t="str">
        <f t="shared" si="192"/>
        <v>May</v>
      </c>
      <c r="E747" s="586">
        <v>43242</v>
      </c>
      <c r="F747" s="557">
        <v>108092</v>
      </c>
      <c r="G747" s="557">
        <v>42404</v>
      </c>
      <c r="H747" s="557">
        <v>81696</v>
      </c>
      <c r="I747" s="557" t="s">
        <v>1508</v>
      </c>
      <c r="J747" s="557">
        <v>16230</v>
      </c>
      <c r="K747" s="578" t="str">
        <f t="shared" si="183"/>
        <v>18320-TLAA-A010-M1-4000 (#8 CUT 2) I #5808 DIE INSERT | 18320-TLAA-A010-M1-4000 (#8 CUT 2) I #5808 DIE INSERT</v>
      </c>
      <c r="L747" s="578" t="s">
        <v>1600</v>
      </c>
      <c r="M747" s="578" t="s">
        <v>1600</v>
      </c>
      <c r="N747" s="579" t="s">
        <v>15</v>
      </c>
      <c r="O747" s="578" t="s">
        <v>31</v>
      </c>
      <c r="P747" s="557" t="s">
        <v>15</v>
      </c>
      <c r="Q747" s="557" t="s">
        <v>15</v>
      </c>
      <c r="R747" s="581">
        <f>IFERROR(VLOOKUP(CONCATENATE(D747,"'",C747),'Monthly Forex'!A:D,4,0),"-")</f>
        <v>51.74</v>
      </c>
      <c r="S747" s="587">
        <v>20200</v>
      </c>
      <c r="T747" s="582">
        <f>S747/R747</f>
        <v>390.41360649400849</v>
      </c>
      <c r="U747" s="583" t="s">
        <v>47</v>
      </c>
      <c r="V747" s="589" t="s">
        <v>49</v>
      </c>
      <c r="W747" s="592" t="s">
        <v>15</v>
      </c>
      <c r="X747" s="569" t="s">
        <v>15</v>
      </c>
      <c r="Y747" s="570" t="s">
        <v>15</v>
      </c>
      <c r="Z747" s="571" t="s">
        <v>15</v>
      </c>
      <c r="AA747" s="557" t="s">
        <v>1856</v>
      </c>
      <c r="AB747" s="139">
        <f t="shared" si="176"/>
        <v>43272</v>
      </c>
      <c r="AC747" s="134">
        <f t="shared" si="179"/>
        <v>43252</v>
      </c>
      <c r="AD747" s="135" t="str">
        <f t="shared" si="180"/>
        <v>-</v>
      </c>
      <c r="AE747" s="136" t="str">
        <f t="shared" si="181"/>
        <v>-</v>
      </c>
      <c r="AF747" s="137" t="s">
        <v>4551</v>
      </c>
      <c r="AG747" s="140" t="str">
        <f t="shared" si="184"/>
        <v>-</v>
      </c>
      <c r="AH747" s="141" t="str">
        <f t="shared" si="185"/>
        <v>-</v>
      </c>
      <c r="AI747" s="211" t="s">
        <v>15</v>
      </c>
      <c r="AJ747" s="443" t="s">
        <v>4592</v>
      </c>
      <c r="AK747" s="478" t="str">
        <f t="shared" si="186"/>
        <v>-</v>
      </c>
      <c r="AL747" s="516" t="str">
        <f t="shared" si="187"/>
        <v>-</v>
      </c>
      <c r="AM747" s="432" t="str">
        <f>_xlfn.IFNA(VLOOKUP(O747,Dropdown!$B:$G,6,0),"-")</f>
        <v>PEZA</v>
      </c>
      <c r="AN747" s="433">
        <f>_xlfn.IFNA(VLOOKUP(O747,Dropdown!$B:$H,7,0),"-")</f>
        <v>0.12</v>
      </c>
      <c r="AO747" s="434" t="str">
        <f t="shared" si="188"/>
        <v>PHP</v>
      </c>
      <c r="AP747" s="435">
        <f t="shared" si="189"/>
        <v>20200</v>
      </c>
      <c r="AQ747" s="436">
        <f t="shared" si="190"/>
        <v>22624.000000000004</v>
      </c>
      <c r="AR747" s="247"/>
      <c r="AS747" s="465" t="s">
        <v>15</v>
      </c>
      <c r="AT747" s="247"/>
      <c r="AU747" s="454" t="str">
        <f t="shared" si="182"/>
        <v>-</v>
      </c>
    </row>
    <row r="748" spans="1:47" s="30" customFormat="1">
      <c r="A748" s="556">
        <v>745</v>
      </c>
      <c r="B748" s="557" t="s">
        <v>1562</v>
      </c>
      <c r="C748" s="558" t="str">
        <f t="shared" si="178"/>
        <v>2018</v>
      </c>
      <c r="D748" s="558" t="str">
        <f t="shared" si="192"/>
        <v>May</v>
      </c>
      <c r="E748" s="586">
        <v>43243</v>
      </c>
      <c r="F748" s="557">
        <v>108094</v>
      </c>
      <c r="G748" s="557">
        <v>42406</v>
      </c>
      <c r="H748" s="557">
        <v>81693</v>
      </c>
      <c r="I748" s="557" t="s">
        <v>1576</v>
      </c>
      <c r="J748" s="557">
        <v>16046</v>
      </c>
      <c r="K748" s="578" t="str">
        <f t="shared" si="183"/>
        <v>51610/20-KYAJ-B102-20 BODY R/L I  #1108 DIE INSERT (NEW) | 51610/20-KYAJ-B102-20 BODY R/L I  #1108 DIE INSERT (NEW)</v>
      </c>
      <c r="L748" s="578" t="s">
        <v>1603</v>
      </c>
      <c r="M748" s="578" t="s">
        <v>1603</v>
      </c>
      <c r="N748" s="579" t="s">
        <v>15</v>
      </c>
      <c r="O748" s="578" t="s">
        <v>31</v>
      </c>
      <c r="P748" s="557" t="s">
        <v>15</v>
      </c>
      <c r="Q748" s="557" t="s">
        <v>15</v>
      </c>
      <c r="R748" s="581">
        <f>IFERROR(VLOOKUP(CONCATENATE(D748,"'",C748),'Monthly Forex'!A:D,4,0),"-")</f>
        <v>51.74</v>
      </c>
      <c r="S748" s="587">
        <v>37000</v>
      </c>
      <c r="T748" s="582">
        <f>S748/R748</f>
        <v>715.1140316969462</v>
      </c>
      <c r="U748" s="583" t="s">
        <v>47</v>
      </c>
      <c r="V748" s="589" t="s">
        <v>49</v>
      </c>
      <c r="W748" s="592" t="s">
        <v>15</v>
      </c>
      <c r="X748" s="569" t="s">
        <v>15</v>
      </c>
      <c r="Y748" s="570" t="s">
        <v>15</v>
      </c>
      <c r="Z748" s="571" t="s">
        <v>15</v>
      </c>
      <c r="AA748" s="557" t="s">
        <v>1856</v>
      </c>
      <c r="AB748" s="139">
        <f t="shared" si="176"/>
        <v>43273</v>
      </c>
      <c r="AC748" s="134">
        <f t="shared" si="179"/>
        <v>43252</v>
      </c>
      <c r="AD748" s="135" t="str">
        <f t="shared" si="180"/>
        <v>-</v>
      </c>
      <c r="AE748" s="136" t="str">
        <f t="shared" si="181"/>
        <v>-</v>
      </c>
      <c r="AF748" s="137" t="s">
        <v>4551</v>
      </c>
      <c r="AG748" s="140" t="str">
        <f t="shared" si="184"/>
        <v>1</v>
      </c>
      <c r="AH748" s="141" t="str">
        <f t="shared" si="185"/>
        <v>-</v>
      </c>
      <c r="AI748" s="211" t="s">
        <v>15</v>
      </c>
      <c r="AJ748" s="443" t="s">
        <v>4592</v>
      </c>
      <c r="AK748" s="478" t="str">
        <f t="shared" si="186"/>
        <v>-</v>
      </c>
      <c r="AL748" s="516" t="str">
        <f t="shared" si="187"/>
        <v>-</v>
      </c>
      <c r="AM748" s="432" t="str">
        <f>_xlfn.IFNA(VLOOKUP(O748,Dropdown!$B:$G,6,0),"-")</f>
        <v>PEZA</v>
      </c>
      <c r="AN748" s="433">
        <f>_xlfn.IFNA(VLOOKUP(O748,Dropdown!$B:$H,7,0),"-")</f>
        <v>0.12</v>
      </c>
      <c r="AO748" s="434" t="str">
        <f t="shared" si="188"/>
        <v>PHP</v>
      </c>
      <c r="AP748" s="435">
        <f t="shared" si="189"/>
        <v>37000</v>
      </c>
      <c r="AQ748" s="436">
        <f t="shared" si="190"/>
        <v>41440.000000000007</v>
      </c>
      <c r="AR748" s="247"/>
      <c r="AS748" s="465" t="s">
        <v>15</v>
      </c>
      <c r="AT748" s="247"/>
      <c r="AU748" s="454" t="str">
        <f t="shared" si="182"/>
        <v>-</v>
      </c>
    </row>
    <row r="749" spans="1:47" s="30" customFormat="1">
      <c r="A749" s="556">
        <v>746</v>
      </c>
      <c r="B749" s="557" t="s">
        <v>1564</v>
      </c>
      <c r="C749" s="558" t="str">
        <f t="shared" si="178"/>
        <v>2018</v>
      </c>
      <c r="D749" s="558" t="str">
        <f t="shared" si="192"/>
        <v>May</v>
      </c>
      <c r="E749" s="586">
        <v>43245</v>
      </c>
      <c r="F749" s="557">
        <v>108096</v>
      </c>
      <c r="G749" s="557">
        <v>42408</v>
      </c>
      <c r="H749" s="557">
        <v>81695</v>
      </c>
      <c r="I749" s="557" t="s">
        <v>1499</v>
      </c>
      <c r="J749" s="557">
        <v>20181295</v>
      </c>
      <c r="K749" s="578" t="str">
        <f t="shared" si="183"/>
        <v>2311-35308-7-1100 RR EMBOSS CLINCH FIXTURE I #110 DIE | 2311-35308-7-1100 RR EMBOSS CLINCH FIXTURE I #110 DIE</v>
      </c>
      <c r="L749" s="578" t="s">
        <v>1605</v>
      </c>
      <c r="M749" s="578" t="s">
        <v>1605</v>
      </c>
      <c r="N749" s="579" t="s">
        <v>15</v>
      </c>
      <c r="O749" s="578" t="s">
        <v>38</v>
      </c>
      <c r="P749" s="557" t="s">
        <v>15</v>
      </c>
      <c r="Q749" s="557" t="s">
        <v>15</v>
      </c>
      <c r="R749" s="581">
        <f>IFERROR(VLOOKUP(CONCATENATE(D749,"'",C749),'Monthly Forex'!A:D,4,0),"-")</f>
        <v>51.74</v>
      </c>
      <c r="S749" s="564" t="s">
        <v>15</v>
      </c>
      <c r="T749" s="582">
        <v>440</v>
      </c>
      <c r="U749" s="583" t="s">
        <v>47</v>
      </c>
      <c r="V749" s="589" t="s">
        <v>49</v>
      </c>
      <c r="W749" s="592" t="s">
        <v>15</v>
      </c>
      <c r="X749" s="569" t="s">
        <v>15</v>
      </c>
      <c r="Y749" s="570" t="s">
        <v>15</v>
      </c>
      <c r="Z749" s="571" t="s">
        <v>15</v>
      </c>
      <c r="AA749" s="557" t="s">
        <v>1856</v>
      </c>
      <c r="AB749" s="139">
        <f t="shared" si="176"/>
        <v>43275</v>
      </c>
      <c r="AC749" s="134">
        <f t="shared" si="179"/>
        <v>43252</v>
      </c>
      <c r="AD749" s="135" t="str">
        <f t="shared" si="180"/>
        <v>-</v>
      </c>
      <c r="AE749" s="136" t="str">
        <f t="shared" si="181"/>
        <v>-</v>
      </c>
      <c r="AF749" s="137" t="s">
        <v>4551</v>
      </c>
      <c r="AG749" s="140" t="str">
        <f t="shared" si="184"/>
        <v>1</v>
      </c>
      <c r="AH749" s="141" t="str">
        <f t="shared" si="185"/>
        <v>-</v>
      </c>
      <c r="AI749" s="211" t="s">
        <v>15</v>
      </c>
      <c r="AJ749" s="443" t="s">
        <v>4592</v>
      </c>
      <c r="AK749" s="478" t="str">
        <f t="shared" si="186"/>
        <v>-</v>
      </c>
      <c r="AL749" s="516" t="str">
        <f t="shared" si="187"/>
        <v>-</v>
      </c>
      <c r="AM749" s="432" t="str">
        <f>_xlfn.IFNA(VLOOKUP(O749,Dropdown!$B:$G,6,0),"-")</f>
        <v>PEZA</v>
      </c>
      <c r="AN749" s="433">
        <f>_xlfn.IFNA(VLOOKUP(O749,Dropdown!$B:$H,7,0),"-")</f>
        <v>0.12</v>
      </c>
      <c r="AO749" s="434" t="str">
        <f t="shared" si="188"/>
        <v>USD</v>
      </c>
      <c r="AP749" s="435">
        <f t="shared" si="189"/>
        <v>440</v>
      </c>
      <c r="AQ749" s="436">
        <f t="shared" si="190"/>
        <v>492.80000000000007</v>
      </c>
      <c r="AR749" s="247"/>
      <c r="AS749" s="465" t="s">
        <v>15</v>
      </c>
      <c r="AT749" s="247"/>
      <c r="AU749" s="454" t="str">
        <f t="shared" si="182"/>
        <v>-</v>
      </c>
    </row>
    <row r="750" spans="1:47" s="30" customFormat="1">
      <c r="A750" s="556">
        <v>747</v>
      </c>
      <c r="B750" s="557" t="s">
        <v>1563</v>
      </c>
      <c r="C750" s="558" t="str">
        <f t="shared" si="178"/>
        <v>2018</v>
      </c>
      <c r="D750" s="558" t="str">
        <f t="shared" si="192"/>
        <v>May</v>
      </c>
      <c r="E750" s="586">
        <v>43245</v>
      </c>
      <c r="F750" s="557">
        <v>108095</v>
      </c>
      <c r="G750" s="557">
        <v>42407</v>
      </c>
      <c r="H750" s="557" t="s">
        <v>1567</v>
      </c>
      <c r="I750" s="557" t="s">
        <v>1579</v>
      </c>
      <c r="J750" s="557">
        <v>3000006574</v>
      </c>
      <c r="K750" s="578" t="str">
        <f t="shared" si="183"/>
        <v>Ø3.0 X P6 (8LINES ; 42 HOLES / LINE ; W500) I LOWER DIE SET (SKD11, HRC58-60) | Ø3.0 X P6 (8LINES ; 42 HOLES / LINE ; W500) I LOWER DIE SET (SKD11, HRC58-60)</v>
      </c>
      <c r="L750" s="578" t="s">
        <v>1604</v>
      </c>
      <c r="M750" s="578" t="s">
        <v>1604</v>
      </c>
      <c r="N750" s="579" t="s">
        <v>15</v>
      </c>
      <c r="O750" s="578" t="s">
        <v>39</v>
      </c>
      <c r="P750" s="557" t="s">
        <v>15</v>
      </c>
      <c r="Q750" s="557" t="s">
        <v>15</v>
      </c>
      <c r="R750" s="581">
        <f>IFERROR(VLOOKUP(CONCATENATE(D750,"'",C750),'Monthly Forex'!A:D,4,0),"-")</f>
        <v>51.74</v>
      </c>
      <c r="S750" s="564" t="s">
        <v>15</v>
      </c>
      <c r="T750" s="582">
        <v>1945</v>
      </c>
      <c r="U750" s="583" t="s">
        <v>47</v>
      </c>
      <c r="V750" s="589" t="s">
        <v>49</v>
      </c>
      <c r="W750" s="592" t="s">
        <v>15</v>
      </c>
      <c r="X750" s="569" t="s">
        <v>4599</v>
      </c>
      <c r="Y750" s="597" t="s">
        <v>2910</v>
      </c>
      <c r="Z750" s="571" t="s">
        <v>15</v>
      </c>
      <c r="AA750" s="557" t="s">
        <v>1856</v>
      </c>
      <c r="AB750" s="139">
        <f t="shared" si="176"/>
        <v>43275</v>
      </c>
      <c r="AC750" s="134">
        <f t="shared" si="179"/>
        <v>43252</v>
      </c>
      <c r="AD750" s="135" t="str">
        <f t="shared" si="180"/>
        <v>-</v>
      </c>
      <c r="AE750" s="136" t="str">
        <f t="shared" si="181"/>
        <v>-</v>
      </c>
      <c r="AF750" s="137" t="s">
        <v>4551</v>
      </c>
      <c r="AG750" s="140" t="str">
        <f t="shared" si="184"/>
        <v>1</v>
      </c>
      <c r="AH750" s="141" t="str">
        <f t="shared" si="185"/>
        <v>-</v>
      </c>
      <c r="AI750" s="211" t="s">
        <v>15</v>
      </c>
      <c r="AJ750" s="443" t="s">
        <v>4592</v>
      </c>
      <c r="AK750" s="478" t="str">
        <f t="shared" si="186"/>
        <v>-</v>
      </c>
      <c r="AL750" s="516" t="str">
        <f t="shared" si="187"/>
        <v>-</v>
      </c>
      <c r="AM750" s="432" t="str">
        <f>_xlfn.IFNA(VLOOKUP(O750,Dropdown!$B:$G,6,0),"-")</f>
        <v>PEZA</v>
      </c>
      <c r="AN750" s="433">
        <f>_xlfn.IFNA(VLOOKUP(O750,Dropdown!$B:$H,7,0),"-")</f>
        <v>0.12</v>
      </c>
      <c r="AO750" s="434" t="str">
        <f t="shared" si="188"/>
        <v>USD</v>
      </c>
      <c r="AP750" s="435">
        <f t="shared" si="189"/>
        <v>1945</v>
      </c>
      <c r="AQ750" s="436">
        <f t="shared" si="190"/>
        <v>2178.4</v>
      </c>
      <c r="AR750" s="247"/>
      <c r="AS750" s="465" t="s">
        <v>15</v>
      </c>
      <c r="AT750" s="247"/>
      <c r="AU750" s="454" t="str">
        <f t="shared" si="182"/>
        <v>-</v>
      </c>
    </row>
    <row r="751" spans="1:47" s="30" customFormat="1">
      <c r="A751" s="556">
        <v>748</v>
      </c>
      <c r="B751" s="557" t="s">
        <v>1565</v>
      </c>
      <c r="C751" s="558" t="str">
        <f t="shared" si="178"/>
        <v>2018</v>
      </c>
      <c r="D751" s="558" t="str">
        <f t="shared" si="192"/>
        <v>May</v>
      </c>
      <c r="E751" s="586">
        <v>43250</v>
      </c>
      <c r="F751" s="557">
        <v>108097</v>
      </c>
      <c r="G751" s="557">
        <v>42409</v>
      </c>
      <c r="H751" s="557">
        <v>81766</v>
      </c>
      <c r="I751" s="557" t="s">
        <v>1574</v>
      </c>
      <c r="J751" s="557">
        <v>6318</v>
      </c>
      <c r="K751" s="578" t="str">
        <f t="shared" si="183"/>
        <v>JNL-600 OUTER BOTTOM DRAWING MOLD | STRIPPER PLATE (NEW)</v>
      </c>
      <c r="L751" s="578" t="s">
        <v>4904</v>
      </c>
      <c r="M751" s="578" t="s">
        <v>4908</v>
      </c>
      <c r="N751" s="579" t="s">
        <v>15</v>
      </c>
      <c r="O751" s="578" t="s">
        <v>34</v>
      </c>
      <c r="P751" s="557" t="s">
        <v>15</v>
      </c>
      <c r="Q751" s="557" t="s">
        <v>15</v>
      </c>
      <c r="R751" s="581">
        <f>IFERROR(VLOOKUP(CONCATENATE(D751,"'",C751),'Monthly Forex'!A:D,4,0),"-")</f>
        <v>51.74</v>
      </c>
      <c r="S751" s="564" t="s">
        <v>15</v>
      </c>
      <c r="T751" s="582">
        <v>390</v>
      </c>
      <c r="U751" s="583" t="s">
        <v>47</v>
      </c>
      <c r="V751" s="589" t="s">
        <v>49</v>
      </c>
      <c r="W751" s="592" t="s">
        <v>15</v>
      </c>
      <c r="X751" s="569" t="s">
        <v>15</v>
      </c>
      <c r="Y751" s="570" t="s">
        <v>15</v>
      </c>
      <c r="Z751" s="571" t="s">
        <v>15</v>
      </c>
      <c r="AA751" s="557" t="s">
        <v>1856</v>
      </c>
      <c r="AB751" s="139">
        <f t="shared" si="176"/>
        <v>43280</v>
      </c>
      <c r="AC751" s="134">
        <f t="shared" si="179"/>
        <v>43252</v>
      </c>
      <c r="AD751" s="135" t="str">
        <f t="shared" si="180"/>
        <v>-</v>
      </c>
      <c r="AE751" s="136" t="str">
        <f t="shared" si="181"/>
        <v>-</v>
      </c>
      <c r="AF751" s="137" t="s">
        <v>4551</v>
      </c>
      <c r="AG751" s="140" t="str">
        <f t="shared" si="184"/>
        <v>1</v>
      </c>
      <c r="AH751" s="141" t="str">
        <f t="shared" si="185"/>
        <v>-</v>
      </c>
      <c r="AI751" s="211" t="s">
        <v>15</v>
      </c>
      <c r="AJ751" s="443" t="s">
        <v>4592</v>
      </c>
      <c r="AK751" s="478" t="str">
        <f t="shared" si="186"/>
        <v>-</v>
      </c>
      <c r="AL751" s="516" t="str">
        <f t="shared" si="187"/>
        <v>-</v>
      </c>
      <c r="AM751" s="432" t="str">
        <f>_xlfn.IFNA(VLOOKUP(O751,Dropdown!$B:$G,6,0),"-")</f>
        <v>PEZA</v>
      </c>
      <c r="AN751" s="433">
        <f>_xlfn.IFNA(VLOOKUP(O751,Dropdown!$B:$H,7,0),"-")</f>
        <v>0.12</v>
      </c>
      <c r="AO751" s="434" t="str">
        <f t="shared" si="188"/>
        <v>USD</v>
      </c>
      <c r="AP751" s="435">
        <f t="shared" si="189"/>
        <v>390</v>
      </c>
      <c r="AQ751" s="436">
        <f t="shared" si="190"/>
        <v>436.80000000000007</v>
      </c>
      <c r="AR751" s="247"/>
      <c r="AS751" s="465" t="s">
        <v>15</v>
      </c>
      <c r="AT751" s="247"/>
      <c r="AU751" s="454" t="str">
        <f t="shared" si="182"/>
        <v>-</v>
      </c>
    </row>
    <row r="752" spans="1:47" s="30" customFormat="1">
      <c r="A752" s="556">
        <v>749</v>
      </c>
      <c r="B752" s="557" t="s">
        <v>1606</v>
      </c>
      <c r="C752" s="558" t="str">
        <f t="shared" si="178"/>
        <v>2018</v>
      </c>
      <c r="D752" s="558" t="str">
        <f t="shared" si="192"/>
        <v>Jun</v>
      </c>
      <c r="E752" s="586">
        <v>43256</v>
      </c>
      <c r="F752" s="557">
        <v>109452</v>
      </c>
      <c r="G752" s="557">
        <v>42411</v>
      </c>
      <c r="H752" s="557">
        <v>81996</v>
      </c>
      <c r="I752" s="557" t="s">
        <v>1633</v>
      </c>
      <c r="J752" s="557">
        <v>16339</v>
      </c>
      <c r="K752" s="578" t="str">
        <f t="shared" si="183"/>
        <v>HALF COMP. 18307-TLBA-A020-M1-C400 | #2020 SLIDE GUIDE</v>
      </c>
      <c r="L752" s="578" t="s">
        <v>4909</v>
      </c>
      <c r="M752" s="578" t="s">
        <v>4910</v>
      </c>
      <c r="N752" s="579" t="s">
        <v>15</v>
      </c>
      <c r="O752" s="578" t="s">
        <v>31</v>
      </c>
      <c r="P752" s="557" t="s">
        <v>15</v>
      </c>
      <c r="Q752" s="557" t="s">
        <v>15</v>
      </c>
      <c r="R752" s="581">
        <f>IFERROR(VLOOKUP(CONCATENATE(D752,"'",C752),'Monthly Forex'!A:D,4,0),"-")</f>
        <v>52.52</v>
      </c>
      <c r="S752" s="587">
        <v>32760</v>
      </c>
      <c r="T752" s="582">
        <f>S752/R752</f>
        <v>623.7623762376237</v>
      </c>
      <c r="U752" s="583" t="s">
        <v>47</v>
      </c>
      <c r="V752" s="589" t="s">
        <v>49</v>
      </c>
      <c r="W752" s="592" t="s">
        <v>15</v>
      </c>
      <c r="X752" s="569" t="s">
        <v>15</v>
      </c>
      <c r="Y752" s="570" t="s">
        <v>15</v>
      </c>
      <c r="Z752" s="571" t="s">
        <v>15</v>
      </c>
      <c r="AA752" s="557" t="s">
        <v>1856</v>
      </c>
      <c r="AB752" s="139">
        <f t="shared" si="176"/>
        <v>43286</v>
      </c>
      <c r="AC752" s="134">
        <f t="shared" si="179"/>
        <v>43282</v>
      </c>
      <c r="AD752" s="135" t="str">
        <f t="shared" si="180"/>
        <v>-</v>
      </c>
      <c r="AE752" s="136" t="str">
        <f t="shared" si="181"/>
        <v>-</v>
      </c>
      <c r="AF752" s="137" t="s">
        <v>4551</v>
      </c>
      <c r="AG752" s="140" t="str">
        <f t="shared" si="184"/>
        <v>1</v>
      </c>
      <c r="AH752" s="141" t="str">
        <f t="shared" si="185"/>
        <v>-</v>
      </c>
      <c r="AI752" s="211" t="s">
        <v>15</v>
      </c>
      <c r="AJ752" s="443" t="s">
        <v>4592</v>
      </c>
      <c r="AK752" s="478" t="str">
        <f t="shared" si="186"/>
        <v>-</v>
      </c>
      <c r="AL752" s="516" t="str">
        <f t="shared" si="187"/>
        <v>-</v>
      </c>
      <c r="AM752" s="432" t="str">
        <f>_xlfn.IFNA(VLOOKUP(O752,Dropdown!$B:$G,6,0),"-")</f>
        <v>PEZA</v>
      </c>
      <c r="AN752" s="433">
        <f>_xlfn.IFNA(VLOOKUP(O752,Dropdown!$B:$H,7,0),"-")</f>
        <v>0.12</v>
      </c>
      <c r="AO752" s="434" t="str">
        <f t="shared" si="188"/>
        <v>PHP</v>
      </c>
      <c r="AP752" s="435">
        <f t="shared" si="189"/>
        <v>32760</v>
      </c>
      <c r="AQ752" s="436">
        <f t="shared" si="190"/>
        <v>36691.200000000004</v>
      </c>
      <c r="AR752" s="247"/>
      <c r="AS752" s="465" t="s">
        <v>15</v>
      </c>
      <c r="AT752" s="247"/>
      <c r="AU752" s="454" t="str">
        <f t="shared" si="182"/>
        <v>-</v>
      </c>
    </row>
    <row r="753" spans="1:47" s="30" customFormat="1">
      <c r="A753" s="556">
        <v>750</v>
      </c>
      <c r="B753" s="557" t="s">
        <v>1607</v>
      </c>
      <c r="C753" s="558" t="str">
        <f t="shared" si="178"/>
        <v>2018</v>
      </c>
      <c r="D753" s="558" t="str">
        <f t="shared" si="192"/>
        <v>Jun</v>
      </c>
      <c r="E753" s="586">
        <v>43256</v>
      </c>
      <c r="F753" s="557">
        <v>109453</v>
      </c>
      <c r="G753" s="557">
        <v>42412</v>
      </c>
      <c r="H753" s="557">
        <v>81994</v>
      </c>
      <c r="I753" s="557" t="s">
        <v>1633</v>
      </c>
      <c r="J753" s="557">
        <v>16339</v>
      </c>
      <c r="K753" s="578" t="str">
        <f t="shared" si="183"/>
        <v>HALF COMP. 18307-TLBA-A020-M1-C400 | #2019 SLIDE GUIDE</v>
      </c>
      <c r="L753" s="578" t="s">
        <v>4909</v>
      </c>
      <c r="M753" s="578" t="s">
        <v>4911</v>
      </c>
      <c r="N753" s="579" t="s">
        <v>15</v>
      </c>
      <c r="O753" s="578" t="s">
        <v>31</v>
      </c>
      <c r="P753" s="557" t="s">
        <v>15</v>
      </c>
      <c r="Q753" s="557" t="s">
        <v>15</v>
      </c>
      <c r="R753" s="581">
        <f>IFERROR(VLOOKUP(CONCATENATE(D753,"'",C753),'Monthly Forex'!A:D,4,0),"-")</f>
        <v>52.52</v>
      </c>
      <c r="S753" s="587">
        <v>28065</v>
      </c>
      <c r="T753" s="582">
        <f>S753/R753</f>
        <v>534.36785986290931</v>
      </c>
      <c r="U753" s="583" t="s">
        <v>47</v>
      </c>
      <c r="V753" s="589" t="s">
        <v>49</v>
      </c>
      <c r="W753" s="592" t="s">
        <v>15</v>
      </c>
      <c r="X753" s="569" t="s">
        <v>15</v>
      </c>
      <c r="Y753" s="570" t="s">
        <v>15</v>
      </c>
      <c r="Z753" s="571" t="s">
        <v>15</v>
      </c>
      <c r="AA753" s="557" t="s">
        <v>1856</v>
      </c>
      <c r="AB753" s="139">
        <f t="shared" si="176"/>
        <v>43286</v>
      </c>
      <c r="AC753" s="134">
        <f t="shared" si="179"/>
        <v>43282</v>
      </c>
      <c r="AD753" s="135" t="str">
        <f t="shared" si="180"/>
        <v>-</v>
      </c>
      <c r="AE753" s="136" t="str">
        <f t="shared" si="181"/>
        <v>-</v>
      </c>
      <c r="AF753" s="137" t="s">
        <v>4551</v>
      </c>
      <c r="AG753" s="140" t="str">
        <f t="shared" si="184"/>
        <v>1</v>
      </c>
      <c r="AH753" s="141" t="str">
        <f t="shared" si="185"/>
        <v>-</v>
      </c>
      <c r="AI753" s="211" t="s">
        <v>15</v>
      </c>
      <c r="AJ753" s="443" t="s">
        <v>4592</v>
      </c>
      <c r="AK753" s="478" t="str">
        <f t="shared" si="186"/>
        <v>-</v>
      </c>
      <c r="AL753" s="516" t="str">
        <f t="shared" si="187"/>
        <v>-</v>
      </c>
      <c r="AM753" s="432" t="str">
        <f>_xlfn.IFNA(VLOOKUP(O753,Dropdown!$B:$G,6,0),"-")</f>
        <v>PEZA</v>
      </c>
      <c r="AN753" s="433">
        <f>_xlfn.IFNA(VLOOKUP(O753,Dropdown!$B:$H,7,0),"-")</f>
        <v>0.12</v>
      </c>
      <c r="AO753" s="434" t="str">
        <f t="shared" si="188"/>
        <v>PHP</v>
      </c>
      <c r="AP753" s="435">
        <f t="shared" si="189"/>
        <v>28065</v>
      </c>
      <c r="AQ753" s="436">
        <f t="shared" si="190"/>
        <v>31432.800000000003</v>
      </c>
      <c r="AR753" s="247"/>
      <c r="AS753" s="465" t="s">
        <v>15</v>
      </c>
      <c r="AT753" s="247"/>
      <c r="AU753" s="454" t="str">
        <f t="shared" si="182"/>
        <v>-</v>
      </c>
    </row>
    <row r="754" spans="1:47" s="30" customFormat="1">
      <c r="A754" s="556">
        <v>751</v>
      </c>
      <c r="B754" s="557" t="s">
        <v>1608</v>
      </c>
      <c r="C754" s="558" t="str">
        <f t="shared" si="178"/>
        <v>2018</v>
      </c>
      <c r="D754" s="558" t="str">
        <f t="shared" si="192"/>
        <v>Jun</v>
      </c>
      <c r="E754" s="586">
        <v>43258</v>
      </c>
      <c r="F754" s="557">
        <v>109454</v>
      </c>
      <c r="G754" s="557">
        <v>42413</v>
      </c>
      <c r="H754" s="557">
        <v>81990</v>
      </c>
      <c r="I754" s="557" t="s">
        <v>1634</v>
      </c>
      <c r="J754" s="557" t="s">
        <v>1639</v>
      </c>
      <c r="K754" s="578" t="str">
        <f t="shared" si="183"/>
        <v>HS01-KA3-712 SHAVING DIE I 1003 DIE PLATE | HS01-KA3-712 SHAVING DIE I 1003 DIE PLATE</v>
      </c>
      <c r="L754" s="578" t="s">
        <v>1641</v>
      </c>
      <c r="M754" s="578" t="s">
        <v>1641</v>
      </c>
      <c r="N754" s="579" t="s">
        <v>15</v>
      </c>
      <c r="O754" s="578" t="s">
        <v>43</v>
      </c>
      <c r="P754" s="557" t="s">
        <v>15</v>
      </c>
      <c r="Q754" s="557" t="s">
        <v>15</v>
      </c>
      <c r="R754" s="581">
        <f>IFERROR(VLOOKUP(CONCATENATE(D754,"'",C754),'Monthly Forex'!A:D,4,0),"-")</f>
        <v>52.52</v>
      </c>
      <c r="S754" s="564" t="s">
        <v>15</v>
      </c>
      <c r="T754" s="582">
        <v>1840</v>
      </c>
      <c r="U754" s="583" t="s">
        <v>47</v>
      </c>
      <c r="V754" s="589" t="s">
        <v>49</v>
      </c>
      <c r="W754" s="592" t="s">
        <v>15</v>
      </c>
      <c r="X754" s="569" t="s">
        <v>2902</v>
      </c>
      <c r="Y754" s="570" t="s">
        <v>15</v>
      </c>
      <c r="Z754" s="571" t="s">
        <v>15</v>
      </c>
      <c r="AA754" s="557" t="s">
        <v>1856</v>
      </c>
      <c r="AB754" s="139">
        <f t="shared" si="176"/>
        <v>43288</v>
      </c>
      <c r="AC754" s="134">
        <f t="shared" si="179"/>
        <v>43282</v>
      </c>
      <c r="AD754" s="135" t="str">
        <f t="shared" si="180"/>
        <v>-</v>
      </c>
      <c r="AE754" s="136" t="str">
        <f t="shared" si="181"/>
        <v>-</v>
      </c>
      <c r="AF754" s="137" t="s">
        <v>4551</v>
      </c>
      <c r="AG754" s="140" t="str">
        <f t="shared" si="184"/>
        <v>1</v>
      </c>
      <c r="AH754" s="141" t="str">
        <f t="shared" si="185"/>
        <v>-</v>
      </c>
      <c r="AI754" s="211" t="s">
        <v>15</v>
      </c>
      <c r="AJ754" s="443" t="s">
        <v>4592</v>
      </c>
      <c r="AK754" s="478" t="str">
        <f t="shared" si="186"/>
        <v>-</v>
      </c>
      <c r="AL754" s="516" t="str">
        <f t="shared" si="187"/>
        <v>-</v>
      </c>
      <c r="AM754" s="432" t="str">
        <f>_xlfn.IFNA(VLOOKUP(O754,Dropdown!$B:$G,6,0),"-")</f>
        <v>EXPORT</v>
      </c>
      <c r="AN754" s="433" t="str">
        <f>_xlfn.IFNA(VLOOKUP(O754,Dropdown!$B:$H,7,0),"-")</f>
        <v>-</v>
      </c>
      <c r="AO754" s="434" t="str">
        <f t="shared" si="188"/>
        <v>USD</v>
      </c>
      <c r="AP754" s="435">
        <f t="shared" si="189"/>
        <v>1840</v>
      </c>
      <c r="AQ754" s="436">
        <f t="shared" si="190"/>
        <v>1840</v>
      </c>
      <c r="AR754" s="247"/>
      <c r="AS754" s="465" t="s">
        <v>15</v>
      </c>
      <c r="AT754" s="247"/>
      <c r="AU754" s="454" t="str">
        <f t="shared" si="182"/>
        <v>-</v>
      </c>
    </row>
    <row r="755" spans="1:47" s="30" customFormat="1">
      <c r="A755" s="556">
        <v>752</v>
      </c>
      <c r="B755" s="557" t="s">
        <v>1609</v>
      </c>
      <c r="C755" s="558" t="str">
        <f t="shared" si="178"/>
        <v>2018</v>
      </c>
      <c r="D755" s="558" t="str">
        <f t="shared" si="192"/>
        <v>Jun</v>
      </c>
      <c r="E755" s="586">
        <v>43258</v>
      </c>
      <c r="F755" s="557">
        <v>109454</v>
      </c>
      <c r="G755" s="557">
        <v>42413</v>
      </c>
      <c r="H755" s="557">
        <v>81990</v>
      </c>
      <c r="I755" s="557" t="s">
        <v>1634</v>
      </c>
      <c r="J755" s="557" t="s">
        <v>1639</v>
      </c>
      <c r="K755" s="578" t="str">
        <f t="shared" si="183"/>
        <v>HS01-KA3-712 SHAVING DIE I  1009 KNOCK-OUT | HS01-KA3-712 SHAVING DIE I  1009 KNOCK-OUT</v>
      </c>
      <c r="L755" s="578" t="s">
        <v>1642</v>
      </c>
      <c r="M755" s="578" t="s">
        <v>1642</v>
      </c>
      <c r="N755" s="579" t="s">
        <v>15</v>
      </c>
      <c r="O755" s="578" t="s">
        <v>43</v>
      </c>
      <c r="P755" s="557" t="s">
        <v>15</v>
      </c>
      <c r="Q755" s="557" t="s">
        <v>15</v>
      </c>
      <c r="R755" s="581">
        <f>IFERROR(VLOOKUP(CONCATENATE(D755,"'",C755),'Monthly Forex'!A:D,4,0),"-")</f>
        <v>52.52</v>
      </c>
      <c r="S755" s="564" t="s">
        <v>15</v>
      </c>
      <c r="T755" s="582">
        <v>2040</v>
      </c>
      <c r="U755" s="583" t="s">
        <v>47</v>
      </c>
      <c r="V755" s="589" t="s">
        <v>49</v>
      </c>
      <c r="W755" s="592" t="s">
        <v>15</v>
      </c>
      <c r="X755" s="569" t="s">
        <v>2902</v>
      </c>
      <c r="Y755" s="570" t="s">
        <v>15</v>
      </c>
      <c r="Z755" s="571" t="s">
        <v>15</v>
      </c>
      <c r="AA755" s="557" t="s">
        <v>1856</v>
      </c>
      <c r="AB755" s="139">
        <f t="shared" si="176"/>
        <v>43288</v>
      </c>
      <c r="AC755" s="134">
        <f t="shared" si="179"/>
        <v>43282</v>
      </c>
      <c r="AD755" s="135" t="str">
        <f t="shared" si="180"/>
        <v>-</v>
      </c>
      <c r="AE755" s="136" t="str">
        <f t="shared" si="181"/>
        <v>-</v>
      </c>
      <c r="AF755" s="137" t="s">
        <v>4551</v>
      </c>
      <c r="AG755" s="140" t="str">
        <f t="shared" si="184"/>
        <v>-</v>
      </c>
      <c r="AH755" s="141" t="str">
        <f t="shared" si="185"/>
        <v>-</v>
      </c>
      <c r="AI755" s="211" t="s">
        <v>15</v>
      </c>
      <c r="AJ755" s="443" t="s">
        <v>4592</v>
      </c>
      <c r="AK755" s="478" t="str">
        <f t="shared" si="186"/>
        <v>-</v>
      </c>
      <c r="AL755" s="516" t="str">
        <f t="shared" si="187"/>
        <v>-</v>
      </c>
      <c r="AM755" s="432" t="str">
        <f>_xlfn.IFNA(VLOOKUP(O755,Dropdown!$B:$G,6,0),"-")</f>
        <v>EXPORT</v>
      </c>
      <c r="AN755" s="433" t="str">
        <f>_xlfn.IFNA(VLOOKUP(O755,Dropdown!$B:$H,7,0),"-")</f>
        <v>-</v>
      </c>
      <c r="AO755" s="434" t="str">
        <f t="shared" si="188"/>
        <v>USD</v>
      </c>
      <c r="AP755" s="435">
        <f t="shared" si="189"/>
        <v>2040</v>
      </c>
      <c r="AQ755" s="436">
        <f t="shared" si="190"/>
        <v>2040</v>
      </c>
      <c r="AR755" s="247"/>
      <c r="AS755" s="465" t="s">
        <v>15</v>
      </c>
      <c r="AT755" s="247"/>
      <c r="AU755" s="454" t="str">
        <f t="shared" si="182"/>
        <v>-</v>
      </c>
    </row>
    <row r="756" spans="1:47" s="30" customFormat="1">
      <c r="A756" s="556">
        <v>753</v>
      </c>
      <c r="B756" s="557" t="s">
        <v>1610</v>
      </c>
      <c r="C756" s="558" t="str">
        <f t="shared" si="178"/>
        <v>2018</v>
      </c>
      <c r="D756" s="558" t="str">
        <f t="shared" si="192"/>
        <v>Jun</v>
      </c>
      <c r="E756" s="586">
        <v>43258</v>
      </c>
      <c r="F756" s="557">
        <v>109454</v>
      </c>
      <c r="G756" s="557">
        <v>42413</v>
      </c>
      <c r="H756" s="557">
        <v>81990</v>
      </c>
      <c r="I756" s="557" t="s">
        <v>1634</v>
      </c>
      <c r="J756" s="557" t="s">
        <v>1639</v>
      </c>
      <c r="K756" s="578" t="str">
        <f t="shared" si="183"/>
        <v>HS01-KA3-712 SHAVING DIE I 1010 KNOCK-OUT HOLDER | HS01-KA3-712 SHAVING DIE I 1010 KNOCK-OUT HOLDER</v>
      </c>
      <c r="L756" s="578" t="s">
        <v>1643</v>
      </c>
      <c r="M756" s="578" t="s">
        <v>1643</v>
      </c>
      <c r="N756" s="579" t="s">
        <v>15</v>
      </c>
      <c r="O756" s="578" t="s">
        <v>43</v>
      </c>
      <c r="P756" s="557" t="s">
        <v>15</v>
      </c>
      <c r="Q756" s="557" t="s">
        <v>15</v>
      </c>
      <c r="R756" s="581">
        <f>IFERROR(VLOOKUP(CONCATENATE(D756,"'",C756),'Monthly Forex'!A:D,4,0),"-")</f>
        <v>52.52</v>
      </c>
      <c r="S756" s="564" t="s">
        <v>15</v>
      </c>
      <c r="T756" s="582">
        <v>800</v>
      </c>
      <c r="U756" s="583" t="s">
        <v>47</v>
      </c>
      <c r="V756" s="589" t="s">
        <v>49</v>
      </c>
      <c r="W756" s="592" t="s">
        <v>15</v>
      </c>
      <c r="X756" s="569" t="s">
        <v>2902</v>
      </c>
      <c r="Y756" s="570" t="s">
        <v>15</v>
      </c>
      <c r="Z756" s="571" t="s">
        <v>15</v>
      </c>
      <c r="AA756" s="557" t="s">
        <v>1856</v>
      </c>
      <c r="AB756" s="139">
        <f t="shared" si="176"/>
        <v>43288</v>
      </c>
      <c r="AC756" s="134">
        <f t="shared" si="179"/>
        <v>43282</v>
      </c>
      <c r="AD756" s="135" t="str">
        <f t="shared" si="180"/>
        <v>-</v>
      </c>
      <c r="AE756" s="136" t="str">
        <f t="shared" si="181"/>
        <v>-</v>
      </c>
      <c r="AF756" s="137" t="s">
        <v>4551</v>
      </c>
      <c r="AG756" s="140" t="str">
        <f t="shared" si="184"/>
        <v>-</v>
      </c>
      <c r="AH756" s="141" t="str">
        <f t="shared" si="185"/>
        <v>-</v>
      </c>
      <c r="AI756" s="211" t="s">
        <v>15</v>
      </c>
      <c r="AJ756" s="443" t="s">
        <v>4592</v>
      </c>
      <c r="AK756" s="478" t="str">
        <f t="shared" si="186"/>
        <v>-</v>
      </c>
      <c r="AL756" s="516" t="str">
        <f t="shared" si="187"/>
        <v>-</v>
      </c>
      <c r="AM756" s="432" t="str">
        <f>_xlfn.IFNA(VLOOKUP(O756,Dropdown!$B:$G,6,0),"-")</f>
        <v>EXPORT</v>
      </c>
      <c r="AN756" s="433" t="str">
        <f>_xlfn.IFNA(VLOOKUP(O756,Dropdown!$B:$H,7,0),"-")</f>
        <v>-</v>
      </c>
      <c r="AO756" s="434" t="str">
        <f t="shared" si="188"/>
        <v>USD</v>
      </c>
      <c r="AP756" s="435">
        <f t="shared" si="189"/>
        <v>800</v>
      </c>
      <c r="AQ756" s="436">
        <f t="shared" si="190"/>
        <v>800</v>
      </c>
      <c r="AR756" s="247"/>
      <c r="AS756" s="465" t="s">
        <v>15</v>
      </c>
      <c r="AT756" s="247"/>
      <c r="AU756" s="454" t="str">
        <f t="shared" si="182"/>
        <v>-</v>
      </c>
    </row>
    <row r="757" spans="1:47" s="30" customFormat="1">
      <c r="A757" s="556">
        <v>754</v>
      </c>
      <c r="B757" s="557" t="s">
        <v>1611</v>
      </c>
      <c r="C757" s="558" t="str">
        <f t="shared" si="178"/>
        <v>2018</v>
      </c>
      <c r="D757" s="558" t="str">
        <f t="shared" si="192"/>
        <v>Jun</v>
      </c>
      <c r="E757" s="586">
        <v>43258</v>
      </c>
      <c r="F757" s="557">
        <v>109454</v>
      </c>
      <c r="G757" s="557">
        <v>42413</v>
      </c>
      <c r="H757" s="557">
        <v>81990</v>
      </c>
      <c r="I757" s="557" t="s">
        <v>1634</v>
      </c>
      <c r="J757" s="557" t="s">
        <v>1639</v>
      </c>
      <c r="K757" s="578" t="str">
        <f t="shared" si="183"/>
        <v>HS01-KA3-712 SHAVING DIE I 1015 GUIDE PLATE | HS01-KA3-712 SHAVING DIE I 1015 GUIDE PLATE</v>
      </c>
      <c r="L757" s="578" t="s">
        <v>1644</v>
      </c>
      <c r="M757" s="578" t="s">
        <v>1644</v>
      </c>
      <c r="N757" s="579" t="s">
        <v>15</v>
      </c>
      <c r="O757" s="578" t="s">
        <v>43</v>
      </c>
      <c r="P757" s="557" t="s">
        <v>15</v>
      </c>
      <c r="Q757" s="557" t="s">
        <v>15</v>
      </c>
      <c r="R757" s="581">
        <f>IFERROR(VLOOKUP(CONCATENATE(D757,"'",C757),'Monthly Forex'!A:D,4,0),"-")</f>
        <v>52.52</v>
      </c>
      <c r="S757" s="564" t="s">
        <v>15</v>
      </c>
      <c r="T757" s="582">
        <v>2220</v>
      </c>
      <c r="U757" s="583" t="s">
        <v>47</v>
      </c>
      <c r="V757" s="589" t="s">
        <v>49</v>
      </c>
      <c r="W757" s="592" t="s">
        <v>15</v>
      </c>
      <c r="X757" s="569" t="s">
        <v>2902</v>
      </c>
      <c r="Y757" s="570" t="s">
        <v>15</v>
      </c>
      <c r="Z757" s="571" t="s">
        <v>15</v>
      </c>
      <c r="AA757" s="557" t="s">
        <v>1856</v>
      </c>
      <c r="AB757" s="139">
        <f t="shared" si="176"/>
        <v>43288</v>
      </c>
      <c r="AC757" s="134">
        <f t="shared" si="179"/>
        <v>43282</v>
      </c>
      <c r="AD757" s="135" t="str">
        <f t="shared" si="180"/>
        <v>-</v>
      </c>
      <c r="AE757" s="136" t="str">
        <f t="shared" si="181"/>
        <v>-</v>
      </c>
      <c r="AF757" s="137" t="s">
        <v>4551</v>
      </c>
      <c r="AG757" s="140" t="str">
        <f t="shared" si="184"/>
        <v>-</v>
      </c>
      <c r="AH757" s="141" t="str">
        <f t="shared" si="185"/>
        <v>-</v>
      </c>
      <c r="AI757" s="211" t="s">
        <v>15</v>
      </c>
      <c r="AJ757" s="443" t="s">
        <v>4592</v>
      </c>
      <c r="AK757" s="478" t="str">
        <f t="shared" si="186"/>
        <v>-</v>
      </c>
      <c r="AL757" s="516" t="str">
        <f t="shared" si="187"/>
        <v>-</v>
      </c>
      <c r="AM757" s="432" t="str">
        <f>_xlfn.IFNA(VLOOKUP(O757,Dropdown!$B:$G,6,0),"-")</f>
        <v>EXPORT</v>
      </c>
      <c r="AN757" s="433" t="str">
        <f>_xlfn.IFNA(VLOOKUP(O757,Dropdown!$B:$H,7,0),"-")</f>
        <v>-</v>
      </c>
      <c r="AO757" s="434" t="str">
        <f t="shared" si="188"/>
        <v>USD</v>
      </c>
      <c r="AP757" s="435">
        <f t="shared" si="189"/>
        <v>2220</v>
      </c>
      <c r="AQ757" s="436">
        <f t="shared" si="190"/>
        <v>2220</v>
      </c>
      <c r="AR757" s="247"/>
      <c r="AS757" s="465" t="s">
        <v>15</v>
      </c>
      <c r="AT757" s="247"/>
      <c r="AU757" s="454" t="str">
        <f t="shared" si="182"/>
        <v>-</v>
      </c>
    </row>
    <row r="758" spans="1:47" s="30" customFormat="1">
      <c r="A758" s="556">
        <v>755</v>
      </c>
      <c r="B758" s="557" t="s">
        <v>1612</v>
      </c>
      <c r="C758" s="558" t="str">
        <f t="shared" si="178"/>
        <v>2018</v>
      </c>
      <c r="D758" s="558" t="str">
        <f t="shared" si="192"/>
        <v>Jun</v>
      </c>
      <c r="E758" s="586">
        <v>43258</v>
      </c>
      <c r="F758" s="557">
        <v>109454</v>
      </c>
      <c r="G758" s="557">
        <v>42413</v>
      </c>
      <c r="H758" s="557">
        <v>81990</v>
      </c>
      <c r="I758" s="557" t="s">
        <v>1634</v>
      </c>
      <c r="J758" s="557" t="s">
        <v>1639</v>
      </c>
      <c r="K758" s="578" t="str">
        <f t="shared" si="183"/>
        <v>HS01-KA3-712 SHAVING DIE I 1007 UPPER PUNCH | HS01-KA3-712 SHAVING DIE I 1007 UPPER PUNCH</v>
      </c>
      <c r="L758" s="578" t="s">
        <v>1645</v>
      </c>
      <c r="M758" s="578" t="s">
        <v>1645</v>
      </c>
      <c r="N758" s="579" t="s">
        <v>15</v>
      </c>
      <c r="O758" s="578" t="s">
        <v>43</v>
      </c>
      <c r="P758" s="557" t="s">
        <v>15</v>
      </c>
      <c r="Q758" s="557" t="s">
        <v>15</v>
      </c>
      <c r="R758" s="581">
        <f>IFERROR(VLOOKUP(CONCATENATE(D758,"'",C758),'Monthly Forex'!A:D,4,0),"-")</f>
        <v>52.52</v>
      </c>
      <c r="S758" s="564" t="s">
        <v>15</v>
      </c>
      <c r="T758" s="582">
        <v>860</v>
      </c>
      <c r="U758" s="583" t="s">
        <v>47</v>
      </c>
      <c r="V758" s="589" t="s">
        <v>49</v>
      </c>
      <c r="W758" s="592" t="s">
        <v>15</v>
      </c>
      <c r="X758" s="569" t="s">
        <v>2902</v>
      </c>
      <c r="Y758" s="570" t="s">
        <v>15</v>
      </c>
      <c r="Z758" s="571" t="s">
        <v>15</v>
      </c>
      <c r="AA758" s="557" t="s">
        <v>1856</v>
      </c>
      <c r="AB758" s="139">
        <f t="shared" si="176"/>
        <v>43288</v>
      </c>
      <c r="AC758" s="134">
        <f t="shared" si="179"/>
        <v>43282</v>
      </c>
      <c r="AD758" s="135" t="str">
        <f t="shared" si="180"/>
        <v>-</v>
      </c>
      <c r="AE758" s="136" t="str">
        <f t="shared" si="181"/>
        <v>-</v>
      </c>
      <c r="AF758" s="137" t="s">
        <v>4551</v>
      </c>
      <c r="AG758" s="140" t="str">
        <f t="shared" si="184"/>
        <v>-</v>
      </c>
      <c r="AH758" s="141" t="str">
        <f t="shared" si="185"/>
        <v>-</v>
      </c>
      <c r="AI758" s="211" t="s">
        <v>15</v>
      </c>
      <c r="AJ758" s="443" t="s">
        <v>4592</v>
      </c>
      <c r="AK758" s="478" t="str">
        <f t="shared" si="186"/>
        <v>-</v>
      </c>
      <c r="AL758" s="516" t="str">
        <f t="shared" si="187"/>
        <v>-</v>
      </c>
      <c r="AM758" s="432" t="str">
        <f>_xlfn.IFNA(VLOOKUP(O758,Dropdown!$B:$G,6,0),"-")</f>
        <v>EXPORT</v>
      </c>
      <c r="AN758" s="433" t="str">
        <f>_xlfn.IFNA(VLOOKUP(O758,Dropdown!$B:$H,7,0),"-")</f>
        <v>-</v>
      </c>
      <c r="AO758" s="434" t="str">
        <f t="shared" si="188"/>
        <v>USD</v>
      </c>
      <c r="AP758" s="435">
        <f t="shared" si="189"/>
        <v>860</v>
      </c>
      <c r="AQ758" s="436">
        <f t="shared" si="190"/>
        <v>860</v>
      </c>
      <c r="AR758" s="247"/>
      <c r="AS758" s="465" t="s">
        <v>15</v>
      </c>
      <c r="AT758" s="247"/>
      <c r="AU758" s="454" t="str">
        <f t="shared" si="182"/>
        <v>-</v>
      </c>
    </row>
    <row r="759" spans="1:47" s="30" customFormat="1">
      <c r="A759" s="556">
        <v>756</v>
      </c>
      <c r="B759" s="557" t="s">
        <v>1613</v>
      </c>
      <c r="C759" s="558" t="str">
        <f t="shared" si="178"/>
        <v>2018</v>
      </c>
      <c r="D759" s="558" t="str">
        <f t="shared" si="192"/>
        <v>Jun</v>
      </c>
      <c r="E759" s="586">
        <v>43258</v>
      </c>
      <c r="F759" s="557">
        <v>109454</v>
      </c>
      <c r="G759" s="557">
        <v>42413</v>
      </c>
      <c r="H759" s="557">
        <v>81990</v>
      </c>
      <c r="I759" s="557" t="s">
        <v>1634</v>
      </c>
      <c r="J759" s="557" t="s">
        <v>1639</v>
      </c>
      <c r="K759" s="578" t="str">
        <f t="shared" si="183"/>
        <v>HS01-KA3-712 SHAVING DIE I 1006 LOWER PUNCH | HS01-KA3-712 SHAVING DIE I 1006 LOWER PUNCH</v>
      </c>
      <c r="L759" s="578" t="s">
        <v>1646</v>
      </c>
      <c r="M759" s="578" t="s">
        <v>1646</v>
      </c>
      <c r="N759" s="579" t="s">
        <v>15</v>
      </c>
      <c r="O759" s="578" t="s">
        <v>43</v>
      </c>
      <c r="P759" s="557" t="s">
        <v>15</v>
      </c>
      <c r="Q759" s="557" t="s">
        <v>15</v>
      </c>
      <c r="R759" s="581">
        <f>IFERROR(VLOOKUP(CONCATENATE(D759,"'",C759),'Monthly Forex'!A:D,4,0),"-")</f>
        <v>52.52</v>
      </c>
      <c r="S759" s="564" t="s">
        <v>15</v>
      </c>
      <c r="T759" s="582">
        <v>1720</v>
      </c>
      <c r="U759" s="583" t="s">
        <v>47</v>
      </c>
      <c r="V759" s="589" t="s">
        <v>49</v>
      </c>
      <c r="W759" s="592" t="s">
        <v>15</v>
      </c>
      <c r="X759" s="569" t="s">
        <v>2902</v>
      </c>
      <c r="Y759" s="570" t="s">
        <v>15</v>
      </c>
      <c r="Z759" s="571" t="s">
        <v>15</v>
      </c>
      <c r="AA759" s="557" t="s">
        <v>1856</v>
      </c>
      <c r="AB759" s="139">
        <f t="shared" ref="AB759:AB822" si="194">IF(V759="","",IF(V759="Cancelled","-",E759+30))</f>
        <v>43288</v>
      </c>
      <c r="AC759" s="134">
        <f t="shared" si="179"/>
        <v>43282</v>
      </c>
      <c r="AD759" s="135" t="str">
        <f t="shared" si="180"/>
        <v>-</v>
      </c>
      <c r="AE759" s="136" t="str">
        <f t="shared" si="181"/>
        <v>-</v>
      </c>
      <c r="AF759" s="137" t="s">
        <v>4551</v>
      </c>
      <c r="AG759" s="140" t="str">
        <f t="shared" si="184"/>
        <v>-</v>
      </c>
      <c r="AH759" s="141" t="str">
        <f t="shared" si="185"/>
        <v>-</v>
      </c>
      <c r="AI759" s="211" t="s">
        <v>15</v>
      </c>
      <c r="AJ759" s="443" t="s">
        <v>4592</v>
      </c>
      <c r="AK759" s="478" t="str">
        <f t="shared" si="186"/>
        <v>-</v>
      </c>
      <c r="AL759" s="516" t="str">
        <f t="shared" si="187"/>
        <v>-</v>
      </c>
      <c r="AM759" s="432" t="str">
        <f>_xlfn.IFNA(VLOOKUP(O759,Dropdown!$B:$G,6,0),"-")</f>
        <v>EXPORT</v>
      </c>
      <c r="AN759" s="433" t="str">
        <f>_xlfn.IFNA(VLOOKUP(O759,Dropdown!$B:$H,7,0),"-")</f>
        <v>-</v>
      </c>
      <c r="AO759" s="434" t="str">
        <f t="shared" si="188"/>
        <v>USD</v>
      </c>
      <c r="AP759" s="435">
        <f t="shared" si="189"/>
        <v>1720</v>
      </c>
      <c r="AQ759" s="436">
        <f t="shared" si="190"/>
        <v>1720</v>
      </c>
      <c r="AR759" s="247"/>
      <c r="AS759" s="465" t="s">
        <v>15</v>
      </c>
      <c r="AT759" s="247"/>
      <c r="AU759" s="454" t="str">
        <f t="shared" si="182"/>
        <v>-</v>
      </c>
    </row>
    <row r="760" spans="1:47" s="30" customFormat="1">
      <c r="A760" s="556">
        <v>757</v>
      </c>
      <c r="B760" s="557" t="s">
        <v>1614</v>
      </c>
      <c r="C760" s="558" t="str">
        <f t="shared" si="178"/>
        <v>2018</v>
      </c>
      <c r="D760" s="558" t="str">
        <f t="shared" si="192"/>
        <v>Jun</v>
      </c>
      <c r="E760" s="586">
        <v>43259</v>
      </c>
      <c r="F760" s="557">
        <v>109455</v>
      </c>
      <c r="G760" s="557">
        <v>42414</v>
      </c>
      <c r="H760" s="557">
        <v>81991</v>
      </c>
      <c r="I760" s="557" t="s">
        <v>1635</v>
      </c>
      <c r="J760" s="557">
        <v>44559</v>
      </c>
      <c r="K760" s="578" t="str">
        <f t="shared" si="183"/>
        <v>NEW DIE I BS41-24G05-01 CORE PLATE | NEW DIE I BS41-24G05-01 CORE PLATE</v>
      </c>
      <c r="L760" s="578" t="s">
        <v>1647</v>
      </c>
      <c r="M760" s="578" t="s">
        <v>1647</v>
      </c>
      <c r="N760" s="579" t="s">
        <v>15</v>
      </c>
      <c r="O760" s="578" t="s">
        <v>32</v>
      </c>
      <c r="P760" s="557" t="s">
        <v>15</v>
      </c>
      <c r="Q760" s="557" t="s">
        <v>15</v>
      </c>
      <c r="R760" s="581">
        <f>IFERROR(VLOOKUP(CONCATENATE(D760,"'",C760),'Monthly Forex'!A:D,4,0),"-")</f>
        <v>52.52</v>
      </c>
      <c r="S760" s="587">
        <v>821650</v>
      </c>
      <c r="T760" s="582">
        <f t="shared" ref="T760:T772" si="195">S760/R760</f>
        <v>15644.516374714394</v>
      </c>
      <c r="U760" s="583" t="s">
        <v>47</v>
      </c>
      <c r="V760" s="589" t="s">
        <v>49</v>
      </c>
      <c r="W760" s="592" t="s">
        <v>15</v>
      </c>
      <c r="X760" s="569" t="s">
        <v>2769</v>
      </c>
      <c r="Y760" s="570" t="s">
        <v>15</v>
      </c>
      <c r="Z760" s="571" t="s">
        <v>15</v>
      </c>
      <c r="AA760" s="557" t="s">
        <v>1856</v>
      </c>
      <c r="AB760" s="139">
        <f t="shared" si="194"/>
        <v>43289</v>
      </c>
      <c r="AC760" s="134">
        <f t="shared" si="179"/>
        <v>43282</v>
      </c>
      <c r="AD760" s="135" t="str">
        <f t="shared" si="180"/>
        <v>-</v>
      </c>
      <c r="AE760" s="136" t="str">
        <f t="shared" si="181"/>
        <v>-</v>
      </c>
      <c r="AF760" s="137" t="s">
        <v>4551</v>
      </c>
      <c r="AG760" s="140" t="str">
        <f t="shared" si="184"/>
        <v>1</v>
      </c>
      <c r="AH760" s="141" t="str">
        <f t="shared" si="185"/>
        <v>-</v>
      </c>
      <c r="AI760" s="211" t="s">
        <v>15</v>
      </c>
      <c r="AJ760" s="443" t="s">
        <v>4592</v>
      </c>
      <c r="AK760" s="478" t="str">
        <f t="shared" si="186"/>
        <v>-</v>
      </c>
      <c r="AL760" s="516" t="str">
        <f t="shared" si="187"/>
        <v>-</v>
      </c>
      <c r="AM760" s="432" t="str">
        <f>_xlfn.IFNA(VLOOKUP(O760,Dropdown!$B:$G,6,0),"-")</f>
        <v>PEZA</v>
      </c>
      <c r="AN760" s="433">
        <f>_xlfn.IFNA(VLOOKUP(O760,Dropdown!$B:$H,7,0),"-")</f>
        <v>0.12</v>
      </c>
      <c r="AO760" s="434" t="str">
        <f t="shared" si="188"/>
        <v>PHP</v>
      </c>
      <c r="AP760" s="435">
        <f t="shared" si="189"/>
        <v>821650</v>
      </c>
      <c r="AQ760" s="436">
        <f t="shared" si="190"/>
        <v>920248.00000000012</v>
      </c>
      <c r="AR760" s="247"/>
      <c r="AS760" s="465" t="s">
        <v>15</v>
      </c>
      <c r="AT760" s="247"/>
      <c r="AU760" s="454" t="str">
        <f t="shared" si="182"/>
        <v>-</v>
      </c>
    </row>
    <row r="761" spans="1:47" s="30" customFormat="1">
      <c r="A761" s="556">
        <v>758</v>
      </c>
      <c r="B761" s="557" t="s">
        <v>1615</v>
      </c>
      <c r="C761" s="558" t="str">
        <f t="shared" si="178"/>
        <v>2018</v>
      </c>
      <c r="D761" s="558" t="str">
        <f t="shared" si="192"/>
        <v>Jun</v>
      </c>
      <c r="E761" s="586">
        <v>43264</v>
      </c>
      <c r="F761" s="557">
        <v>109456</v>
      </c>
      <c r="G761" s="557">
        <v>42415</v>
      </c>
      <c r="H761" s="557">
        <v>82165</v>
      </c>
      <c r="I761" s="557" t="s">
        <v>1497</v>
      </c>
      <c r="J761" s="557">
        <v>44704</v>
      </c>
      <c r="K761" s="578" t="str">
        <f t="shared" si="183"/>
        <v>DISTRIBUTOR 3 CAVITY (UPPER HOLE) | DISTRIBUTOR 3 CAVITY (UPPER HOLE)</v>
      </c>
      <c r="L761" s="578" t="s">
        <v>1510</v>
      </c>
      <c r="M761" s="578" t="s">
        <v>1510</v>
      </c>
      <c r="N761" s="579" t="s">
        <v>15</v>
      </c>
      <c r="O761" s="598" t="s">
        <v>32</v>
      </c>
      <c r="P761" s="557" t="s">
        <v>15</v>
      </c>
      <c r="Q761" s="557" t="s">
        <v>15</v>
      </c>
      <c r="R761" s="599">
        <f>IFERROR(VLOOKUP(CONCATENATE(D761,"'",C761),'Monthly Forex'!A:D,4,0),"-")</f>
        <v>52.52</v>
      </c>
      <c r="S761" s="587">
        <v>19635</v>
      </c>
      <c r="T761" s="582">
        <f t="shared" si="195"/>
        <v>373.85757806549884</v>
      </c>
      <c r="U761" s="583" t="s">
        <v>47</v>
      </c>
      <c r="V761" s="589" t="s">
        <v>49</v>
      </c>
      <c r="W761" s="592" t="s">
        <v>15</v>
      </c>
      <c r="X761" s="569" t="s">
        <v>4601</v>
      </c>
      <c r="Y761" s="570" t="s">
        <v>15</v>
      </c>
      <c r="Z761" s="571" t="s">
        <v>15</v>
      </c>
      <c r="AA761" s="557" t="s">
        <v>1856</v>
      </c>
      <c r="AB761" s="139">
        <f t="shared" si="194"/>
        <v>43294</v>
      </c>
      <c r="AC761" s="134">
        <f t="shared" si="179"/>
        <v>43282</v>
      </c>
      <c r="AD761" s="135" t="str">
        <f t="shared" si="180"/>
        <v>-</v>
      </c>
      <c r="AE761" s="136" t="str">
        <f t="shared" si="181"/>
        <v>-</v>
      </c>
      <c r="AF761" s="137" t="s">
        <v>4551</v>
      </c>
      <c r="AG761" s="140" t="str">
        <f t="shared" si="184"/>
        <v>1</v>
      </c>
      <c r="AH761" s="141" t="str">
        <f t="shared" si="185"/>
        <v>-</v>
      </c>
      <c r="AI761" s="211" t="s">
        <v>15</v>
      </c>
      <c r="AJ761" s="443" t="s">
        <v>4592</v>
      </c>
      <c r="AK761" s="478" t="str">
        <f t="shared" si="186"/>
        <v>-</v>
      </c>
      <c r="AL761" s="516" t="str">
        <f t="shared" si="187"/>
        <v>-</v>
      </c>
      <c r="AM761" s="432" t="str">
        <f>_xlfn.IFNA(VLOOKUP(O761,Dropdown!$B:$G,6,0),"-")</f>
        <v>PEZA</v>
      </c>
      <c r="AN761" s="433">
        <f>_xlfn.IFNA(VLOOKUP(O761,Dropdown!$B:$H,7,0),"-")</f>
        <v>0.12</v>
      </c>
      <c r="AO761" s="434" t="str">
        <f t="shared" si="188"/>
        <v>PHP</v>
      </c>
      <c r="AP761" s="435">
        <f t="shared" si="189"/>
        <v>19635</v>
      </c>
      <c r="AQ761" s="436">
        <f t="shared" si="190"/>
        <v>21991.200000000001</v>
      </c>
      <c r="AR761" s="247"/>
      <c r="AS761" s="465" t="s">
        <v>15</v>
      </c>
      <c r="AT761" s="247"/>
      <c r="AU761" s="454" t="str">
        <f t="shared" si="182"/>
        <v>-</v>
      </c>
    </row>
    <row r="762" spans="1:47" s="30" customFormat="1">
      <c r="A762" s="556">
        <v>759</v>
      </c>
      <c r="B762" s="557" t="s">
        <v>1616</v>
      </c>
      <c r="C762" s="558" t="str">
        <f t="shared" si="178"/>
        <v>2018</v>
      </c>
      <c r="D762" s="558" t="str">
        <f t="shared" si="192"/>
        <v>Jun</v>
      </c>
      <c r="E762" s="586">
        <v>43264</v>
      </c>
      <c r="F762" s="557">
        <v>109456</v>
      </c>
      <c r="G762" s="557">
        <v>42415</v>
      </c>
      <c r="H762" s="557">
        <v>82165</v>
      </c>
      <c r="I762" s="557" t="s">
        <v>1497</v>
      </c>
      <c r="J762" s="557">
        <v>44704</v>
      </c>
      <c r="K762" s="578" t="str">
        <f t="shared" si="183"/>
        <v>DISTRIBUTOR 3 CAVITY (LOWER HOLE) | DISTRIBUTOR 3 CAVITY (LOWER HOLE)</v>
      </c>
      <c r="L762" s="578" t="s">
        <v>1648</v>
      </c>
      <c r="M762" s="578" t="s">
        <v>1648</v>
      </c>
      <c r="N762" s="579" t="s">
        <v>15</v>
      </c>
      <c r="O762" s="598" t="s">
        <v>32</v>
      </c>
      <c r="P762" s="557" t="s">
        <v>15</v>
      </c>
      <c r="Q762" s="557" t="s">
        <v>15</v>
      </c>
      <c r="R762" s="599">
        <f>IFERROR(VLOOKUP(CONCATENATE(D762,"'",C762),'Monthly Forex'!A:D,4,0),"-")</f>
        <v>52.52</v>
      </c>
      <c r="S762" s="587">
        <v>19635</v>
      </c>
      <c r="T762" s="582">
        <f t="shared" si="195"/>
        <v>373.85757806549884</v>
      </c>
      <c r="U762" s="583" t="s">
        <v>47</v>
      </c>
      <c r="V762" s="589" t="s">
        <v>49</v>
      </c>
      <c r="W762" s="592" t="s">
        <v>15</v>
      </c>
      <c r="X762" s="569" t="s">
        <v>4601</v>
      </c>
      <c r="Y762" s="570" t="s">
        <v>15</v>
      </c>
      <c r="Z762" s="571" t="s">
        <v>15</v>
      </c>
      <c r="AA762" s="557" t="s">
        <v>1856</v>
      </c>
      <c r="AB762" s="139">
        <f t="shared" si="194"/>
        <v>43294</v>
      </c>
      <c r="AC762" s="134">
        <f t="shared" si="179"/>
        <v>43282</v>
      </c>
      <c r="AD762" s="135" t="str">
        <f t="shared" si="180"/>
        <v>-</v>
      </c>
      <c r="AE762" s="136" t="str">
        <f t="shared" si="181"/>
        <v>-</v>
      </c>
      <c r="AF762" s="137" t="s">
        <v>4551</v>
      </c>
      <c r="AG762" s="140" t="str">
        <f t="shared" si="184"/>
        <v>-</v>
      </c>
      <c r="AH762" s="141" t="str">
        <f t="shared" si="185"/>
        <v>-</v>
      </c>
      <c r="AI762" s="211" t="s">
        <v>15</v>
      </c>
      <c r="AJ762" s="443" t="s">
        <v>4592</v>
      </c>
      <c r="AK762" s="478" t="str">
        <f t="shared" si="186"/>
        <v>-</v>
      </c>
      <c r="AL762" s="516" t="str">
        <f t="shared" si="187"/>
        <v>-</v>
      </c>
      <c r="AM762" s="432" t="str">
        <f>_xlfn.IFNA(VLOOKUP(O762,Dropdown!$B:$G,6,0),"-")</f>
        <v>PEZA</v>
      </c>
      <c r="AN762" s="433">
        <f>_xlfn.IFNA(VLOOKUP(O762,Dropdown!$B:$H,7,0),"-")</f>
        <v>0.12</v>
      </c>
      <c r="AO762" s="434" t="str">
        <f t="shared" si="188"/>
        <v>PHP</v>
      </c>
      <c r="AP762" s="435">
        <f t="shared" si="189"/>
        <v>19635</v>
      </c>
      <c r="AQ762" s="436">
        <f t="shared" si="190"/>
        <v>21991.200000000001</v>
      </c>
      <c r="AR762" s="247"/>
      <c r="AS762" s="465" t="s">
        <v>15</v>
      </c>
      <c r="AT762" s="247"/>
      <c r="AU762" s="454" t="str">
        <f t="shared" si="182"/>
        <v>-</v>
      </c>
    </row>
    <row r="763" spans="1:47" s="30" customFormat="1">
      <c r="A763" s="556">
        <v>760</v>
      </c>
      <c r="B763" s="557" t="s">
        <v>1617</v>
      </c>
      <c r="C763" s="558" t="str">
        <f t="shared" si="178"/>
        <v>2018</v>
      </c>
      <c r="D763" s="558" t="str">
        <f t="shared" si="192"/>
        <v>Jun</v>
      </c>
      <c r="E763" s="586">
        <v>43276</v>
      </c>
      <c r="F763" s="557">
        <v>109458</v>
      </c>
      <c r="G763" s="557">
        <v>42417</v>
      </c>
      <c r="H763" s="557">
        <v>82403</v>
      </c>
      <c r="I763" s="557" t="s">
        <v>1507</v>
      </c>
      <c r="J763" s="557">
        <v>16339</v>
      </c>
      <c r="K763" s="578" t="str">
        <f t="shared" si="183"/>
        <v>18307-TLAA-A30-M1-C400 HALF COMP #2 RESTRIKE | 0221 RESTRIKE PUNCH 1</v>
      </c>
      <c r="L763" s="578" t="s">
        <v>4912</v>
      </c>
      <c r="M763" s="578" t="s">
        <v>4913</v>
      </c>
      <c r="N763" s="579" t="s">
        <v>1653</v>
      </c>
      <c r="O763" s="598" t="s">
        <v>31</v>
      </c>
      <c r="P763" s="558">
        <v>1</v>
      </c>
      <c r="Q763" s="557" t="s">
        <v>5151</v>
      </c>
      <c r="R763" s="599">
        <f>IFERROR(VLOOKUP(CONCATENATE(D763,"'",C763),'Monthly Forex'!A:D,4,0),"-")</f>
        <v>52.52</v>
      </c>
      <c r="S763" s="587">
        <v>35175</v>
      </c>
      <c r="T763" s="582">
        <f t="shared" si="195"/>
        <v>669.74485910129465</v>
      </c>
      <c r="U763" s="583" t="s">
        <v>47</v>
      </c>
      <c r="V763" s="589" t="s">
        <v>49</v>
      </c>
      <c r="W763" s="592" t="s">
        <v>15</v>
      </c>
      <c r="X763" s="569" t="s">
        <v>15</v>
      </c>
      <c r="Y763" s="570" t="s">
        <v>15</v>
      </c>
      <c r="Z763" s="571" t="s">
        <v>15</v>
      </c>
      <c r="AA763" s="557" t="s">
        <v>1856</v>
      </c>
      <c r="AB763" s="139">
        <f t="shared" si="194"/>
        <v>43306</v>
      </c>
      <c r="AC763" s="134">
        <f t="shared" si="179"/>
        <v>43282</v>
      </c>
      <c r="AD763" s="135" t="str">
        <f t="shared" si="180"/>
        <v>-</v>
      </c>
      <c r="AE763" s="136" t="str">
        <f t="shared" si="181"/>
        <v>-</v>
      </c>
      <c r="AF763" s="137" t="s">
        <v>4551</v>
      </c>
      <c r="AG763" s="140" t="str">
        <f t="shared" si="184"/>
        <v>1</v>
      </c>
      <c r="AH763" s="141" t="str">
        <f t="shared" si="185"/>
        <v>-</v>
      </c>
      <c r="AI763" s="211" t="s">
        <v>15</v>
      </c>
      <c r="AJ763" s="443" t="s">
        <v>4592</v>
      </c>
      <c r="AK763" s="478" t="str">
        <f t="shared" si="186"/>
        <v>-</v>
      </c>
      <c r="AL763" s="516" t="str">
        <f t="shared" si="187"/>
        <v>-</v>
      </c>
      <c r="AM763" s="432" t="str">
        <f>_xlfn.IFNA(VLOOKUP(O763,Dropdown!$B:$G,6,0),"-")</f>
        <v>PEZA</v>
      </c>
      <c r="AN763" s="433">
        <f>_xlfn.IFNA(VLOOKUP(O763,Dropdown!$B:$H,7,0),"-")</f>
        <v>0.12</v>
      </c>
      <c r="AO763" s="434" t="str">
        <f t="shared" si="188"/>
        <v>PHP</v>
      </c>
      <c r="AP763" s="435">
        <f t="shared" si="189"/>
        <v>35175</v>
      </c>
      <c r="AQ763" s="436">
        <f t="shared" si="190"/>
        <v>39396.000000000007</v>
      </c>
      <c r="AR763" s="247"/>
      <c r="AS763" s="465" t="s">
        <v>15</v>
      </c>
      <c r="AT763" s="247"/>
      <c r="AU763" s="454" t="str">
        <f t="shared" si="182"/>
        <v>-</v>
      </c>
    </row>
    <row r="764" spans="1:47" s="30" customFormat="1">
      <c r="A764" s="556">
        <v>761</v>
      </c>
      <c r="B764" s="557" t="s">
        <v>1618</v>
      </c>
      <c r="C764" s="558" t="str">
        <f t="shared" si="178"/>
        <v>2018</v>
      </c>
      <c r="D764" s="558" t="str">
        <f t="shared" si="192"/>
        <v>Jun</v>
      </c>
      <c r="E764" s="586">
        <v>43276</v>
      </c>
      <c r="F764" s="557">
        <v>109458</v>
      </c>
      <c r="G764" s="557">
        <v>42417</v>
      </c>
      <c r="H764" s="557">
        <v>82403</v>
      </c>
      <c r="I764" s="557" t="s">
        <v>1507</v>
      </c>
      <c r="J764" s="557">
        <v>16339</v>
      </c>
      <c r="K764" s="578" t="str">
        <f t="shared" si="183"/>
        <v>18307-TLAA-A30-M1-C400 HALF COMP #2 RESTRIKE | 2223 RESTRIKE PUNCH 2</v>
      </c>
      <c r="L764" s="578" t="s">
        <v>4912</v>
      </c>
      <c r="M764" s="578" t="s">
        <v>4914</v>
      </c>
      <c r="N764" s="579" t="s">
        <v>1654</v>
      </c>
      <c r="O764" s="598" t="s">
        <v>31</v>
      </c>
      <c r="P764" s="558">
        <v>2</v>
      </c>
      <c r="Q764" s="557" t="s">
        <v>5151</v>
      </c>
      <c r="R764" s="599">
        <f>IFERROR(VLOOKUP(CONCATENATE(D764,"'",C764),'Monthly Forex'!A:D,4,0),"-")</f>
        <v>52.52</v>
      </c>
      <c r="S764" s="587">
        <v>56700</v>
      </c>
      <c r="T764" s="582">
        <f t="shared" si="195"/>
        <v>1079.5887281035796</v>
      </c>
      <c r="U764" s="583" t="s">
        <v>47</v>
      </c>
      <c r="V764" s="589" t="s">
        <v>49</v>
      </c>
      <c r="W764" s="592" t="s">
        <v>15</v>
      </c>
      <c r="X764" s="569" t="s">
        <v>15</v>
      </c>
      <c r="Y764" s="570" t="s">
        <v>15</v>
      </c>
      <c r="Z764" s="571" t="s">
        <v>15</v>
      </c>
      <c r="AA764" s="557" t="s">
        <v>1856</v>
      </c>
      <c r="AB764" s="139">
        <f t="shared" si="194"/>
        <v>43306</v>
      </c>
      <c r="AC764" s="134">
        <f t="shared" si="179"/>
        <v>43282</v>
      </c>
      <c r="AD764" s="135" t="str">
        <f t="shared" si="180"/>
        <v>-</v>
      </c>
      <c r="AE764" s="136" t="str">
        <f t="shared" si="181"/>
        <v>-</v>
      </c>
      <c r="AF764" s="137" t="s">
        <v>4551</v>
      </c>
      <c r="AG764" s="140" t="str">
        <f t="shared" si="184"/>
        <v>-</v>
      </c>
      <c r="AH764" s="141" t="str">
        <f t="shared" si="185"/>
        <v>-</v>
      </c>
      <c r="AI764" s="211" t="s">
        <v>15</v>
      </c>
      <c r="AJ764" s="443" t="s">
        <v>4592</v>
      </c>
      <c r="AK764" s="478" t="str">
        <f t="shared" si="186"/>
        <v>-</v>
      </c>
      <c r="AL764" s="516" t="str">
        <f t="shared" si="187"/>
        <v>-</v>
      </c>
      <c r="AM764" s="432" t="str">
        <f>_xlfn.IFNA(VLOOKUP(O764,Dropdown!$B:$G,6,0),"-")</f>
        <v>PEZA</v>
      </c>
      <c r="AN764" s="433">
        <f>_xlfn.IFNA(VLOOKUP(O764,Dropdown!$B:$H,7,0),"-")</f>
        <v>0.12</v>
      </c>
      <c r="AO764" s="434" t="str">
        <f t="shared" si="188"/>
        <v>PHP</v>
      </c>
      <c r="AP764" s="435">
        <f t="shared" si="189"/>
        <v>56700</v>
      </c>
      <c r="AQ764" s="436">
        <f t="shared" si="190"/>
        <v>63504.000000000007</v>
      </c>
      <c r="AR764" s="247"/>
      <c r="AS764" s="465" t="s">
        <v>15</v>
      </c>
      <c r="AT764" s="247"/>
      <c r="AU764" s="454" t="str">
        <f t="shared" si="182"/>
        <v>-</v>
      </c>
    </row>
    <row r="765" spans="1:47" s="30" customFormat="1">
      <c r="A765" s="556">
        <v>762</v>
      </c>
      <c r="B765" s="557" t="s">
        <v>1619</v>
      </c>
      <c r="C765" s="558" t="str">
        <f t="shared" si="178"/>
        <v>2018</v>
      </c>
      <c r="D765" s="558" t="str">
        <f t="shared" si="192"/>
        <v>Jun</v>
      </c>
      <c r="E765" s="586">
        <v>43276</v>
      </c>
      <c r="F765" s="557">
        <v>109458</v>
      </c>
      <c r="G765" s="557">
        <v>42417</v>
      </c>
      <c r="H765" s="557">
        <v>82403</v>
      </c>
      <c r="I765" s="557" t="s">
        <v>1636</v>
      </c>
      <c r="J765" s="557">
        <v>16241</v>
      </c>
      <c r="K765" s="578" t="str">
        <f t="shared" si="183"/>
        <v>18307-TLAA-A030-M1-C400 #2 CAM-RESTRIKE | #2211 STRIPPER INSERT 1</v>
      </c>
      <c r="L765" s="578" t="s">
        <v>4915</v>
      </c>
      <c r="M765" s="578" t="s">
        <v>4916</v>
      </c>
      <c r="N765" s="579" t="s">
        <v>1655</v>
      </c>
      <c r="O765" s="598" t="s">
        <v>31</v>
      </c>
      <c r="P765" s="558">
        <v>1</v>
      </c>
      <c r="Q765" s="557" t="s">
        <v>5151</v>
      </c>
      <c r="R765" s="599">
        <f>IFERROR(VLOOKUP(CONCATENATE(D765,"'",C765),'Monthly Forex'!A:D,4,0),"-")</f>
        <v>52.52</v>
      </c>
      <c r="S765" s="587">
        <v>31850</v>
      </c>
      <c r="T765" s="582">
        <f t="shared" si="195"/>
        <v>606.43564356435638</v>
      </c>
      <c r="U765" s="583" t="s">
        <v>47</v>
      </c>
      <c r="V765" s="589" t="s">
        <v>49</v>
      </c>
      <c r="W765" s="592" t="s">
        <v>15</v>
      </c>
      <c r="X765" s="569" t="s">
        <v>15</v>
      </c>
      <c r="Y765" s="570" t="s">
        <v>15</v>
      </c>
      <c r="Z765" s="571" t="s">
        <v>15</v>
      </c>
      <c r="AA765" s="557" t="s">
        <v>1856</v>
      </c>
      <c r="AB765" s="139">
        <f t="shared" si="194"/>
        <v>43306</v>
      </c>
      <c r="AC765" s="134">
        <f t="shared" si="179"/>
        <v>43282</v>
      </c>
      <c r="AD765" s="135" t="str">
        <f t="shared" si="180"/>
        <v>-</v>
      </c>
      <c r="AE765" s="136" t="str">
        <f t="shared" si="181"/>
        <v>-</v>
      </c>
      <c r="AF765" s="137" t="s">
        <v>4551</v>
      </c>
      <c r="AG765" s="140" t="str">
        <f t="shared" si="184"/>
        <v>-</v>
      </c>
      <c r="AH765" s="141" t="str">
        <f t="shared" si="185"/>
        <v>-</v>
      </c>
      <c r="AI765" s="211" t="s">
        <v>15</v>
      </c>
      <c r="AJ765" s="443" t="s">
        <v>4592</v>
      </c>
      <c r="AK765" s="478" t="str">
        <f t="shared" si="186"/>
        <v>-</v>
      </c>
      <c r="AL765" s="516" t="str">
        <f t="shared" si="187"/>
        <v>-</v>
      </c>
      <c r="AM765" s="432" t="str">
        <f>_xlfn.IFNA(VLOOKUP(O765,Dropdown!$B:$G,6,0),"-")</f>
        <v>PEZA</v>
      </c>
      <c r="AN765" s="433">
        <f>_xlfn.IFNA(VLOOKUP(O765,Dropdown!$B:$H,7,0),"-")</f>
        <v>0.12</v>
      </c>
      <c r="AO765" s="434" t="str">
        <f t="shared" si="188"/>
        <v>PHP</v>
      </c>
      <c r="AP765" s="435">
        <f t="shared" si="189"/>
        <v>31850</v>
      </c>
      <c r="AQ765" s="436">
        <f t="shared" si="190"/>
        <v>35672</v>
      </c>
      <c r="AR765" s="247"/>
      <c r="AS765" s="465" t="s">
        <v>15</v>
      </c>
      <c r="AT765" s="247"/>
      <c r="AU765" s="454" t="str">
        <f t="shared" si="182"/>
        <v>-</v>
      </c>
    </row>
    <row r="766" spans="1:47" s="30" customFormat="1">
      <c r="A766" s="556">
        <v>763</v>
      </c>
      <c r="B766" s="557" t="s">
        <v>1620</v>
      </c>
      <c r="C766" s="558" t="str">
        <f t="shared" si="178"/>
        <v>2018</v>
      </c>
      <c r="D766" s="558" t="str">
        <f t="shared" si="192"/>
        <v>Jun</v>
      </c>
      <c r="E766" s="586">
        <v>43276</v>
      </c>
      <c r="F766" s="557">
        <v>109458</v>
      </c>
      <c r="G766" s="557">
        <v>42417</v>
      </c>
      <c r="H766" s="557">
        <v>82403</v>
      </c>
      <c r="I766" s="557" t="s">
        <v>1636</v>
      </c>
      <c r="J766" s="557">
        <v>16241</v>
      </c>
      <c r="K766" s="578" t="str">
        <f t="shared" si="183"/>
        <v>18307-TLAA-A030-M1-C400 #2 CAM-RESTRIKE | #2112 STRIPPER INSERT 2</v>
      </c>
      <c r="L766" s="578" t="s">
        <v>4915</v>
      </c>
      <c r="M766" s="578" t="s">
        <v>4917</v>
      </c>
      <c r="N766" s="579" t="s">
        <v>1655</v>
      </c>
      <c r="O766" s="598" t="s">
        <v>31</v>
      </c>
      <c r="P766" s="558">
        <v>1</v>
      </c>
      <c r="Q766" s="557" t="s">
        <v>5151</v>
      </c>
      <c r="R766" s="599">
        <f>IFERROR(VLOOKUP(CONCATENATE(D766,"'",C766),'Monthly Forex'!A:D,4,0),"-")</f>
        <v>52.52</v>
      </c>
      <c r="S766" s="587">
        <v>31850</v>
      </c>
      <c r="T766" s="582">
        <f t="shared" si="195"/>
        <v>606.43564356435638</v>
      </c>
      <c r="U766" s="583" t="s">
        <v>47</v>
      </c>
      <c r="V766" s="589" t="s">
        <v>49</v>
      </c>
      <c r="W766" s="592" t="s">
        <v>15</v>
      </c>
      <c r="X766" s="569" t="s">
        <v>15</v>
      </c>
      <c r="Y766" s="570" t="s">
        <v>15</v>
      </c>
      <c r="Z766" s="571" t="s">
        <v>15</v>
      </c>
      <c r="AA766" s="557" t="s">
        <v>1856</v>
      </c>
      <c r="AB766" s="139">
        <f t="shared" si="194"/>
        <v>43306</v>
      </c>
      <c r="AC766" s="134">
        <f t="shared" si="179"/>
        <v>43282</v>
      </c>
      <c r="AD766" s="135" t="str">
        <f t="shared" si="180"/>
        <v>-</v>
      </c>
      <c r="AE766" s="136" t="str">
        <f t="shared" si="181"/>
        <v>-</v>
      </c>
      <c r="AF766" s="137" t="s">
        <v>4551</v>
      </c>
      <c r="AG766" s="140" t="str">
        <f t="shared" si="184"/>
        <v>-</v>
      </c>
      <c r="AH766" s="141" t="str">
        <f t="shared" si="185"/>
        <v>-</v>
      </c>
      <c r="AI766" s="211" t="s">
        <v>15</v>
      </c>
      <c r="AJ766" s="443" t="s">
        <v>4592</v>
      </c>
      <c r="AK766" s="478" t="str">
        <f t="shared" si="186"/>
        <v>-</v>
      </c>
      <c r="AL766" s="516" t="str">
        <f t="shared" si="187"/>
        <v>-</v>
      </c>
      <c r="AM766" s="432" t="str">
        <f>_xlfn.IFNA(VLOOKUP(O766,Dropdown!$B:$G,6,0),"-")</f>
        <v>PEZA</v>
      </c>
      <c r="AN766" s="433">
        <f>_xlfn.IFNA(VLOOKUP(O766,Dropdown!$B:$H,7,0),"-")</f>
        <v>0.12</v>
      </c>
      <c r="AO766" s="434" t="str">
        <f t="shared" si="188"/>
        <v>PHP</v>
      </c>
      <c r="AP766" s="435">
        <f t="shared" si="189"/>
        <v>31850</v>
      </c>
      <c r="AQ766" s="436">
        <f t="shared" si="190"/>
        <v>35672</v>
      </c>
      <c r="AR766" s="247"/>
      <c r="AS766" s="465" t="s">
        <v>15</v>
      </c>
      <c r="AT766" s="247"/>
      <c r="AU766" s="454" t="str">
        <f t="shared" si="182"/>
        <v>-</v>
      </c>
    </row>
    <row r="767" spans="1:47" s="30" customFormat="1">
      <c r="A767" s="556">
        <v>764</v>
      </c>
      <c r="B767" s="557" t="s">
        <v>1621</v>
      </c>
      <c r="C767" s="558" t="str">
        <f t="shared" si="178"/>
        <v>2018</v>
      </c>
      <c r="D767" s="558" t="str">
        <f t="shared" si="192"/>
        <v>Jun</v>
      </c>
      <c r="E767" s="586">
        <v>43278</v>
      </c>
      <c r="F767" s="557">
        <v>109460</v>
      </c>
      <c r="G767" s="557">
        <v>42419</v>
      </c>
      <c r="H767" s="557">
        <v>82458</v>
      </c>
      <c r="I767" s="557" t="s">
        <v>1637</v>
      </c>
      <c r="J767" s="557">
        <v>44537</v>
      </c>
      <c r="K767" s="578" t="str">
        <f t="shared" si="183"/>
        <v>HS01-040-0003 CORE PLATE | #1004 UPPER PUNCH</v>
      </c>
      <c r="L767" s="595" t="s">
        <v>15</v>
      </c>
      <c r="M767" s="578" t="s">
        <v>1649</v>
      </c>
      <c r="N767" s="579" t="s">
        <v>15</v>
      </c>
      <c r="O767" s="598" t="s">
        <v>32</v>
      </c>
      <c r="P767" s="558">
        <v>1</v>
      </c>
      <c r="Q767" s="557" t="s">
        <v>5151</v>
      </c>
      <c r="R767" s="599">
        <f>IFERROR(VLOOKUP(CONCATENATE(D767,"'",C767),'Monthly Forex'!A:D,4,0),"-")</f>
        <v>52.52</v>
      </c>
      <c r="S767" s="587">
        <v>32200</v>
      </c>
      <c r="T767" s="582">
        <f t="shared" si="195"/>
        <v>613.09977151561304</v>
      </c>
      <c r="U767" s="583" t="s">
        <v>47</v>
      </c>
      <c r="V767" s="589" t="s">
        <v>49</v>
      </c>
      <c r="W767" s="592" t="s">
        <v>15</v>
      </c>
      <c r="X767" s="569" t="s">
        <v>4601</v>
      </c>
      <c r="Y767" s="570" t="s">
        <v>15</v>
      </c>
      <c r="Z767" s="571" t="s">
        <v>15</v>
      </c>
      <c r="AA767" s="557" t="s">
        <v>1856</v>
      </c>
      <c r="AB767" s="139">
        <f t="shared" si="194"/>
        <v>43308</v>
      </c>
      <c r="AC767" s="134">
        <f t="shared" si="179"/>
        <v>43282</v>
      </c>
      <c r="AD767" s="135" t="str">
        <f t="shared" si="180"/>
        <v>-</v>
      </c>
      <c r="AE767" s="136" t="str">
        <f t="shared" si="181"/>
        <v>-</v>
      </c>
      <c r="AF767" s="137" t="s">
        <v>4551</v>
      </c>
      <c r="AG767" s="140" t="str">
        <f t="shared" si="184"/>
        <v>1</v>
      </c>
      <c r="AH767" s="141" t="str">
        <f t="shared" si="185"/>
        <v>-</v>
      </c>
      <c r="AI767" s="211" t="s">
        <v>15</v>
      </c>
      <c r="AJ767" s="443" t="s">
        <v>4592</v>
      </c>
      <c r="AK767" s="478" t="str">
        <f t="shared" si="186"/>
        <v>-</v>
      </c>
      <c r="AL767" s="516" t="str">
        <f t="shared" si="187"/>
        <v>-</v>
      </c>
      <c r="AM767" s="432" t="str">
        <f>_xlfn.IFNA(VLOOKUP(O767,Dropdown!$B:$G,6,0),"-")</f>
        <v>PEZA</v>
      </c>
      <c r="AN767" s="433">
        <f>_xlfn.IFNA(VLOOKUP(O767,Dropdown!$B:$H,7,0),"-")</f>
        <v>0.12</v>
      </c>
      <c r="AO767" s="434" t="str">
        <f t="shared" si="188"/>
        <v>PHP</v>
      </c>
      <c r="AP767" s="435">
        <f t="shared" si="189"/>
        <v>32200</v>
      </c>
      <c r="AQ767" s="436">
        <f t="shared" si="190"/>
        <v>36064</v>
      </c>
      <c r="AR767" s="247"/>
      <c r="AS767" s="465" t="s">
        <v>15</v>
      </c>
      <c r="AT767" s="247"/>
      <c r="AU767" s="454" t="str">
        <f t="shared" si="182"/>
        <v>-</v>
      </c>
    </row>
    <row r="768" spans="1:47" s="30" customFormat="1">
      <c r="A768" s="556">
        <v>765</v>
      </c>
      <c r="B768" s="557" t="s">
        <v>1622</v>
      </c>
      <c r="C768" s="558" t="str">
        <f t="shared" si="178"/>
        <v>2018</v>
      </c>
      <c r="D768" s="558" t="str">
        <f t="shared" si="192"/>
        <v>Jun</v>
      </c>
      <c r="E768" s="586">
        <v>43278</v>
      </c>
      <c r="F768" s="557">
        <v>109461</v>
      </c>
      <c r="G768" s="557">
        <v>42420</v>
      </c>
      <c r="H768" s="557">
        <v>82465</v>
      </c>
      <c r="I768" s="557" t="s">
        <v>1507</v>
      </c>
      <c r="J768" s="557">
        <v>16339</v>
      </c>
      <c r="K768" s="578" t="str">
        <f t="shared" si="183"/>
        <v>18307-TLBA-A020-M1-C400 #2 RESTRIKE | 2011 RESTRIKE PUNCH</v>
      </c>
      <c r="L768" s="578" t="s">
        <v>4919</v>
      </c>
      <c r="M768" s="578" t="s">
        <v>4918</v>
      </c>
      <c r="N768" s="579" t="s">
        <v>1656</v>
      </c>
      <c r="O768" s="598" t="s">
        <v>31</v>
      </c>
      <c r="P768" s="558">
        <v>3</v>
      </c>
      <c r="Q768" s="557" t="s">
        <v>5151</v>
      </c>
      <c r="R768" s="599">
        <f>IFERROR(VLOOKUP(CONCATENATE(D768,"'",C768),'Monthly Forex'!A:D,4,0),"-")</f>
        <v>52.52</v>
      </c>
      <c r="S768" s="587">
        <v>86625</v>
      </c>
      <c r="T768" s="582">
        <f t="shared" si="195"/>
        <v>1649.3716679360243</v>
      </c>
      <c r="U768" s="583" t="s">
        <v>47</v>
      </c>
      <c r="V768" s="589" t="s">
        <v>49</v>
      </c>
      <c r="W768" s="592" t="s">
        <v>15</v>
      </c>
      <c r="X768" s="569" t="s">
        <v>15</v>
      </c>
      <c r="Y768" s="570" t="s">
        <v>15</v>
      </c>
      <c r="Z768" s="571" t="s">
        <v>15</v>
      </c>
      <c r="AA768" s="557" t="s">
        <v>1856</v>
      </c>
      <c r="AB768" s="139">
        <f t="shared" si="194"/>
        <v>43308</v>
      </c>
      <c r="AC768" s="134">
        <f t="shared" si="179"/>
        <v>43282</v>
      </c>
      <c r="AD768" s="135" t="str">
        <f t="shared" si="180"/>
        <v>-</v>
      </c>
      <c r="AE768" s="136" t="str">
        <f t="shared" si="181"/>
        <v>-</v>
      </c>
      <c r="AF768" s="137" t="s">
        <v>4551</v>
      </c>
      <c r="AG768" s="140" t="str">
        <f t="shared" si="184"/>
        <v>1</v>
      </c>
      <c r="AH768" s="141" t="str">
        <f t="shared" si="185"/>
        <v>-</v>
      </c>
      <c r="AI768" s="211" t="s">
        <v>15</v>
      </c>
      <c r="AJ768" s="443" t="s">
        <v>4592</v>
      </c>
      <c r="AK768" s="478" t="str">
        <f t="shared" si="186"/>
        <v>-</v>
      </c>
      <c r="AL768" s="516" t="str">
        <f t="shared" si="187"/>
        <v>-</v>
      </c>
      <c r="AM768" s="432" t="str">
        <f>_xlfn.IFNA(VLOOKUP(O768,Dropdown!$B:$G,6,0),"-")</f>
        <v>PEZA</v>
      </c>
      <c r="AN768" s="433">
        <f>_xlfn.IFNA(VLOOKUP(O768,Dropdown!$B:$H,7,0),"-")</f>
        <v>0.12</v>
      </c>
      <c r="AO768" s="434" t="str">
        <f t="shared" si="188"/>
        <v>PHP</v>
      </c>
      <c r="AP768" s="435">
        <f t="shared" si="189"/>
        <v>86625</v>
      </c>
      <c r="AQ768" s="436">
        <f t="shared" si="190"/>
        <v>97020.000000000015</v>
      </c>
      <c r="AR768" s="247"/>
      <c r="AS768" s="465" t="s">
        <v>15</v>
      </c>
      <c r="AT768" s="247"/>
      <c r="AU768" s="454" t="str">
        <f t="shared" si="182"/>
        <v>-</v>
      </c>
    </row>
    <row r="769" spans="1:47" s="30" customFormat="1">
      <c r="A769" s="556">
        <v>766</v>
      </c>
      <c r="B769" s="557" t="s">
        <v>1623</v>
      </c>
      <c r="C769" s="558" t="str">
        <f t="shared" si="178"/>
        <v>2018</v>
      </c>
      <c r="D769" s="558" t="str">
        <f t="shared" si="192"/>
        <v>Jun</v>
      </c>
      <c r="E769" s="586">
        <v>43278</v>
      </c>
      <c r="F769" s="557">
        <v>109461</v>
      </c>
      <c r="G769" s="557">
        <v>42420</v>
      </c>
      <c r="H769" s="557">
        <v>82465</v>
      </c>
      <c r="I769" s="557" t="s">
        <v>1636</v>
      </c>
      <c r="J769" s="557">
        <v>16241</v>
      </c>
      <c r="K769" s="578" t="str">
        <f t="shared" si="183"/>
        <v>18307-TLAA-A030-M1-C400 #2 CAM-RESTRIKE | #2223 RESTRIKE PUNCH2</v>
      </c>
      <c r="L769" s="578" t="s">
        <v>4915</v>
      </c>
      <c r="M769" s="578" t="s">
        <v>4920</v>
      </c>
      <c r="N769" s="579" t="s">
        <v>1657</v>
      </c>
      <c r="O769" s="598" t="s">
        <v>31</v>
      </c>
      <c r="P769" s="558">
        <v>1</v>
      </c>
      <c r="Q769" s="557" t="s">
        <v>5151</v>
      </c>
      <c r="R769" s="599">
        <f>IFERROR(VLOOKUP(CONCATENATE(D769,"'",C769),'Monthly Forex'!A:D,4,0),"-")</f>
        <v>52.52</v>
      </c>
      <c r="S769" s="587">
        <v>32500</v>
      </c>
      <c r="T769" s="582">
        <f t="shared" si="195"/>
        <v>618.81188118811872</v>
      </c>
      <c r="U769" s="583" t="s">
        <v>47</v>
      </c>
      <c r="V769" s="589" t="s">
        <v>49</v>
      </c>
      <c r="W769" s="592" t="s">
        <v>15</v>
      </c>
      <c r="X769" s="569" t="s">
        <v>15</v>
      </c>
      <c r="Y769" s="570" t="s">
        <v>15</v>
      </c>
      <c r="Z769" s="571" t="s">
        <v>15</v>
      </c>
      <c r="AA769" s="557" t="s">
        <v>1856</v>
      </c>
      <c r="AB769" s="139">
        <f t="shared" si="194"/>
        <v>43308</v>
      </c>
      <c r="AC769" s="134">
        <f t="shared" si="179"/>
        <v>43282</v>
      </c>
      <c r="AD769" s="135" t="str">
        <f t="shared" si="180"/>
        <v>-</v>
      </c>
      <c r="AE769" s="136" t="str">
        <f t="shared" si="181"/>
        <v>-</v>
      </c>
      <c r="AF769" s="137" t="s">
        <v>4551</v>
      </c>
      <c r="AG769" s="140" t="str">
        <f t="shared" si="184"/>
        <v>-</v>
      </c>
      <c r="AH769" s="141" t="str">
        <f t="shared" si="185"/>
        <v>-</v>
      </c>
      <c r="AI769" s="211" t="s">
        <v>15</v>
      </c>
      <c r="AJ769" s="443" t="s">
        <v>4592</v>
      </c>
      <c r="AK769" s="478" t="str">
        <f t="shared" si="186"/>
        <v>-</v>
      </c>
      <c r="AL769" s="516" t="str">
        <f t="shared" si="187"/>
        <v>-</v>
      </c>
      <c r="AM769" s="432" t="str">
        <f>_xlfn.IFNA(VLOOKUP(O769,Dropdown!$B:$G,6,0),"-")</f>
        <v>PEZA</v>
      </c>
      <c r="AN769" s="433">
        <f>_xlfn.IFNA(VLOOKUP(O769,Dropdown!$B:$H,7,0),"-")</f>
        <v>0.12</v>
      </c>
      <c r="AO769" s="434" t="str">
        <f t="shared" si="188"/>
        <v>PHP</v>
      </c>
      <c r="AP769" s="435">
        <f t="shared" si="189"/>
        <v>32500</v>
      </c>
      <c r="AQ769" s="436">
        <f t="shared" si="190"/>
        <v>36400</v>
      </c>
      <c r="AR769" s="247"/>
      <c r="AS769" s="465" t="s">
        <v>15</v>
      </c>
      <c r="AT769" s="247"/>
      <c r="AU769" s="454" t="str">
        <f t="shared" si="182"/>
        <v>-</v>
      </c>
    </row>
    <row r="770" spans="1:47" s="30" customFormat="1">
      <c r="A770" s="556">
        <v>767</v>
      </c>
      <c r="B770" s="557" t="s">
        <v>1624</v>
      </c>
      <c r="C770" s="558" t="str">
        <f t="shared" si="178"/>
        <v>2018</v>
      </c>
      <c r="D770" s="558" t="str">
        <f t="shared" si="192"/>
        <v>Jun</v>
      </c>
      <c r="E770" s="586">
        <v>43278</v>
      </c>
      <c r="F770" s="557">
        <v>109461</v>
      </c>
      <c r="G770" s="557">
        <v>42420</v>
      </c>
      <c r="H770" s="557">
        <v>82465</v>
      </c>
      <c r="I770" s="557" t="s">
        <v>1636</v>
      </c>
      <c r="J770" s="557">
        <v>16241</v>
      </c>
      <c r="K770" s="578" t="str">
        <f t="shared" si="183"/>
        <v>18307-TLAA-A030-M1-C400 #2 CAM-RESTRIKE | #2223 RESTRIKE PUNCH2</v>
      </c>
      <c r="L770" s="578" t="s">
        <v>4915</v>
      </c>
      <c r="M770" s="578" t="s">
        <v>4920</v>
      </c>
      <c r="N770" s="579" t="s">
        <v>1657</v>
      </c>
      <c r="O770" s="598" t="s">
        <v>31</v>
      </c>
      <c r="P770" s="558">
        <v>1</v>
      </c>
      <c r="Q770" s="557" t="s">
        <v>5151</v>
      </c>
      <c r="R770" s="599">
        <f>IFERROR(VLOOKUP(CONCATENATE(D770,"'",C770),'Monthly Forex'!A:D,4,0),"-")</f>
        <v>52.52</v>
      </c>
      <c r="S770" s="587">
        <v>32500</v>
      </c>
      <c r="T770" s="582">
        <f t="shared" si="195"/>
        <v>618.81188118811872</v>
      </c>
      <c r="U770" s="583" t="s">
        <v>47</v>
      </c>
      <c r="V770" s="589" t="s">
        <v>49</v>
      </c>
      <c r="W770" s="592" t="s">
        <v>15</v>
      </c>
      <c r="X770" s="569" t="s">
        <v>15</v>
      </c>
      <c r="Y770" s="570" t="s">
        <v>15</v>
      </c>
      <c r="Z770" s="571" t="s">
        <v>15</v>
      </c>
      <c r="AA770" s="557" t="s">
        <v>1856</v>
      </c>
      <c r="AB770" s="139">
        <f t="shared" si="194"/>
        <v>43308</v>
      </c>
      <c r="AC770" s="134">
        <f t="shared" si="179"/>
        <v>43282</v>
      </c>
      <c r="AD770" s="135" t="str">
        <f t="shared" si="180"/>
        <v>-</v>
      </c>
      <c r="AE770" s="136" t="str">
        <f t="shared" si="181"/>
        <v>-</v>
      </c>
      <c r="AF770" s="137" t="s">
        <v>4551</v>
      </c>
      <c r="AG770" s="140" t="str">
        <f t="shared" si="184"/>
        <v>-</v>
      </c>
      <c r="AH770" s="141" t="str">
        <f t="shared" si="185"/>
        <v>-</v>
      </c>
      <c r="AI770" s="211" t="s">
        <v>15</v>
      </c>
      <c r="AJ770" s="443" t="s">
        <v>4592</v>
      </c>
      <c r="AK770" s="478" t="str">
        <f t="shared" si="186"/>
        <v>-</v>
      </c>
      <c r="AL770" s="516" t="str">
        <f t="shared" si="187"/>
        <v>-</v>
      </c>
      <c r="AM770" s="432" t="str">
        <f>_xlfn.IFNA(VLOOKUP(O770,Dropdown!$B:$G,6,0),"-")</f>
        <v>PEZA</v>
      </c>
      <c r="AN770" s="433">
        <f>_xlfn.IFNA(VLOOKUP(O770,Dropdown!$B:$H,7,0),"-")</f>
        <v>0.12</v>
      </c>
      <c r="AO770" s="434" t="str">
        <f t="shared" si="188"/>
        <v>PHP</v>
      </c>
      <c r="AP770" s="435">
        <f t="shared" si="189"/>
        <v>32500</v>
      </c>
      <c r="AQ770" s="436">
        <f t="shared" si="190"/>
        <v>36400</v>
      </c>
      <c r="AR770" s="247"/>
      <c r="AS770" s="465" t="s">
        <v>15</v>
      </c>
      <c r="AT770" s="247"/>
      <c r="AU770" s="454" t="str">
        <f t="shared" si="182"/>
        <v>-</v>
      </c>
    </row>
    <row r="771" spans="1:47" s="30" customFormat="1">
      <c r="A771" s="556">
        <v>768</v>
      </c>
      <c r="B771" s="557" t="s">
        <v>1625</v>
      </c>
      <c r="C771" s="558" t="str">
        <f t="shared" si="178"/>
        <v>2018</v>
      </c>
      <c r="D771" s="558" t="str">
        <f t="shared" si="192"/>
        <v>Jun</v>
      </c>
      <c r="E771" s="586">
        <v>43278</v>
      </c>
      <c r="F771" s="557">
        <v>109461</v>
      </c>
      <c r="G771" s="557">
        <v>42420</v>
      </c>
      <c r="H771" s="557">
        <v>82465</v>
      </c>
      <c r="I771" s="557" t="s">
        <v>1636</v>
      </c>
      <c r="J771" s="557">
        <v>16241</v>
      </c>
      <c r="K771" s="578" t="str">
        <f t="shared" si="183"/>
        <v>18307-TLAA-A030-M1-C400 #2 CAM-RESTRIKE | #2214 DIE INSERT 1</v>
      </c>
      <c r="L771" s="578" t="s">
        <v>4915</v>
      </c>
      <c r="M771" s="578" t="s">
        <v>4921</v>
      </c>
      <c r="N771" s="579" t="s">
        <v>1658</v>
      </c>
      <c r="O771" s="598" t="s">
        <v>31</v>
      </c>
      <c r="P771" s="558">
        <v>1</v>
      </c>
      <c r="Q771" s="557" t="s">
        <v>5151</v>
      </c>
      <c r="R771" s="599">
        <f>IFERROR(VLOOKUP(CONCATENATE(D771,"'",C771),'Monthly Forex'!A:D,4,0),"-")</f>
        <v>52.52</v>
      </c>
      <c r="S771" s="587">
        <v>16600</v>
      </c>
      <c r="T771" s="582">
        <f t="shared" si="195"/>
        <v>316.07006854531608</v>
      </c>
      <c r="U771" s="583" t="s">
        <v>47</v>
      </c>
      <c r="V771" s="589" t="s">
        <v>49</v>
      </c>
      <c r="W771" s="592" t="s">
        <v>15</v>
      </c>
      <c r="X771" s="569" t="s">
        <v>15</v>
      </c>
      <c r="Y771" s="570" t="s">
        <v>15</v>
      </c>
      <c r="Z771" s="571" t="s">
        <v>15</v>
      </c>
      <c r="AA771" s="557" t="s">
        <v>1856</v>
      </c>
      <c r="AB771" s="139">
        <f t="shared" si="194"/>
        <v>43308</v>
      </c>
      <c r="AC771" s="134">
        <f t="shared" si="179"/>
        <v>43282</v>
      </c>
      <c r="AD771" s="135" t="str">
        <f t="shared" si="180"/>
        <v>-</v>
      </c>
      <c r="AE771" s="136" t="str">
        <f t="shared" si="181"/>
        <v>-</v>
      </c>
      <c r="AF771" s="137" t="s">
        <v>4551</v>
      </c>
      <c r="AG771" s="140" t="str">
        <f t="shared" si="184"/>
        <v>-</v>
      </c>
      <c r="AH771" s="141" t="str">
        <f t="shared" si="185"/>
        <v>-</v>
      </c>
      <c r="AI771" s="211" t="s">
        <v>15</v>
      </c>
      <c r="AJ771" s="443" t="s">
        <v>4592</v>
      </c>
      <c r="AK771" s="478" t="str">
        <f t="shared" si="186"/>
        <v>-</v>
      </c>
      <c r="AL771" s="516" t="str">
        <f t="shared" si="187"/>
        <v>-</v>
      </c>
      <c r="AM771" s="432" t="str">
        <f>_xlfn.IFNA(VLOOKUP(O771,Dropdown!$B:$G,6,0),"-")</f>
        <v>PEZA</v>
      </c>
      <c r="AN771" s="433">
        <f>_xlfn.IFNA(VLOOKUP(O771,Dropdown!$B:$H,7,0),"-")</f>
        <v>0.12</v>
      </c>
      <c r="AO771" s="434" t="str">
        <f t="shared" si="188"/>
        <v>PHP</v>
      </c>
      <c r="AP771" s="435">
        <f t="shared" si="189"/>
        <v>16600</v>
      </c>
      <c r="AQ771" s="436">
        <f t="shared" si="190"/>
        <v>18592</v>
      </c>
      <c r="AR771" s="247"/>
      <c r="AS771" s="465" t="s">
        <v>15</v>
      </c>
      <c r="AT771" s="247"/>
      <c r="AU771" s="454" t="str">
        <f t="shared" si="182"/>
        <v>-</v>
      </c>
    </row>
    <row r="772" spans="1:47" s="30" customFormat="1">
      <c r="A772" s="556">
        <v>769</v>
      </c>
      <c r="B772" s="557" t="s">
        <v>1626</v>
      </c>
      <c r="C772" s="558" t="str">
        <f t="shared" ref="C772:C835" si="196">TEXT(E772,"yyyy")</f>
        <v>2018</v>
      </c>
      <c r="D772" s="558" t="str">
        <f t="shared" si="192"/>
        <v>Jun</v>
      </c>
      <c r="E772" s="586">
        <v>43278</v>
      </c>
      <c r="F772" s="557">
        <v>109461</v>
      </c>
      <c r="G772" s="557">
        <v>42420</v>
      </c>
      <c r="H772" s="557">
        <v>82465</v>
      </c>
      <c r="I772" s="557" t="s">
        <v>1636</v>
      </c>
      <c r="J772" s="557">
        <v>16241</v>
      </c>
      <c r="K772" s="578" t="str">
        <f t="shared" si="183"/>
        <v>18307-TLAA-A030-M1-C400 #2 CAM-RESTRIKE | #2215 DIE INSERT 2</v>
      </c>
      <c r="L772" s="578" t="s">
        <v>4915</v>
      </c>
      <c r="M772" s="578" t="s">
        <v>4922</v>
      </c>
      <c r="N772" s="579" t="s">
        <v>1658</v>
      </c>
      <c r="O772" s="598" t="s">
        <v>31</v>
      </c>
      <c r="P772" s="558">
        <v>1</v>
      </c>
      <c r="Q772" s="557" t="s">
        <v>5151</v>
      </c>
      <c r="R772" s="599">
        <f>IFERROR(VLOOKUP(CONCATENATE(D772,"'",C772),'Monthly Forex'!A:D,4,0),"-")</f>
        <v>52.52</v>
      </c>
      <c r="S772" s="587">
        <v>16600</v>
      </c>
      <c r="T772" s="582">
        <f t="shared" si="195"/>
        <v>316.07006854531608</v>
      </c>
      <c r="U772" s="583" t="s">
        <v>47</v>
      </c>
      <c r="V772" s="589" t="s">
        <v>49</v>
      </c>
      <c r="W772" s="592" t="s">
        <v>15</v>
      </c>
      <c r="X772" s="569" t="s">
        <v>15</v>
      </c>
      <c r="Y772" s="570" t="s">
        <v>15</v>
      </c>
      <c r="Z772" s="571" t="s">
        <v>15</v>
      </c>
      <c r="AA772" s="557" t="s">
        <v>1856</v>
      </c>
      <c r="AB772" s="139">
        <f t="shared" si="194"/>
        <v>43308</v>
      </c>
      <c r="AC772" s="134">
        <f t="shared" ref="AC772:AC835" si="197">IFERROR(IF(AB772="-","-",(AB772-DAY(AB772)+1)),"")</f>
        <v>43282</v>
      </c>
      <c r="AD772" s="135" t="str">
        <f t="shared" ref="AD772:AD835" si="198">IFERROR(IF(AF772="O","-",AB772+60),"-")</f>
        <v>-</v>
      </c>
      <c r="AE772" s="136" t="str">
        <f t="shared" ref="AE772:AE835" si="199">IFERROR(IF(AD772="-","-",(AD772-DAY(AD772)+1)),"")</f>
        <v>-</v>
      </c>
      <c r="AF772" s="137" t="s">
        <v>4551</v>
      </c>
      <c r="AG772" s="140" t="str">
        <f t="shared" si="184"/>
        <v>-</v>
      </c>
      <c r="AH772" s="141" t="str">
        <f t="shared" si="185"/>
        <v>-</v>
      </c>
      <c r="AI772" s="211" t="s">
        <v>15</v>
      </c>
      <c r="AJ772" s="443" t="s">
        <v>4592</v>
      </c>
      <c r="AK772" s="478" t="str">
        <f t="shared" si="186"/>
        <v>-</v>
      </c>
      <c r="AL772" s="516" t="str">
        <f t="shared" si="187"/>
        <v>-</v>
      </c>
      <c r="AM772" s="432" t="str">
        <f>_xlfn.IFNA(VLOOKUP(O772,Dropdown!$B:$G,6,0),"-")</f>
        <v>PEZA</v>
      </c>
      <c r="AN772" s="433">
        <f>_xlfn.IFNA(VLOOKUP(O772,Dropdown!$B:$H,7,0),"-")</f>
        <v>0.12</v>
      </c>
      <c r="AO772" s="434" t="str">
        <f t="shared" si="188"/>
        <v>PHP</v>
      </c>
      <c r="AP772" s="435">
        <f t="shared" si="189"/>
        <v>16600</v>
      </c>
      <c r="AQ772" s="436">
        <f t="shared" si="190"/>
        <v>18592</v>
      </c>
      <c r="AR772" s="247"/>
      <c r="AS772" s="465" t="s">
        <v>15</v>
      </c>
      <c r="AT772" s="247"/>
      <c r="AU772" s="454" t="str">
        <f t="shared" ref="AU772:AU835" si="200">IFERROR(IF(AJ772="Collected",AI772-E772," "),"-")</f>
        <v>-</v>
      </c>
    </row>
    <row r="773" spans="1:47" s="30" customFormat="1">
      <c r="A773" s="556">
        <v>770</v>
      </c>
      <c r="B773" s="557" t="s">
        <v>1630</v>
      </c>
      <c r="C773" s="558" t="str">
        <f t="shared" si="196"/>
        <v>2018</v>
      </c>
      <c r="D773" s="558" t="str">
        <f t="shared" si="192"/>
        <v>Jun</v>
      </c>
      <c r="E773" s="586">
        <v>43279</v>
      </c>
      <c r="F773" s="557">
        <v>109464</v>
      </c>
      <c r="G773" s="557">
        <v>42423</v>
      </c>
      <c r="H773" s="557">
        <v>82469</v>
      </c>
      <c r="I773" s="557" t="s">
        <v>1499</v>
      </c>
      <c r="J773" s="557">
        <v>20181566</v>
      </c>
      <c r="K773" s="578" t="str">
        <f t="shared" ref="K773:K836" si="201">IF(L773="-",M773,CONCATENATE(L773," | ",M773))</f>
        <v>2311-35308-7-1700 RR EMBOSS CLINCH FIXTURE | #110 DIE</v>
      </c>
      <c r="L773" s="578" t="s">
        <v>4973</v>
      </c>
      <c r="M773" s="578" t="s">
        <v>4975</v>
      </c>
      <c r="N773" s="579" t="s">
        <v>15</v>
      </c>
      <c r="O773" s="598" t="s">
        <v>38</v>
      </c>
      <c r="P773" s="558">
        <v>1</v>
      </c>
      <c r="Q773" s="557" t="s">
        <v>5151</v>
      </c>
      <c r="R773" s="599">
        <f>IFERROR(VLOOKUP(CONCATENATE(D773,"'",C773),'Monthly Forex'!A:D,4,0),"-")</f>
        <v>52.52</v>
      </c>
      <c r="S773" s="564" t="s">
        <v>15</v>
      </c>
      <c r="T773" s="582">
        <v>440</v>
      </c>
      <c r="U773" s="583" t="s">
        <v>47</v>
      </c>
      <c r="V773" s="589" t="s">
        <v>49</v>
      </c>
      <c r="W773" s="592" t="s">
        <v>15</v>
      </c>
      <c r="X773" s="569" t="s">
        <v>15</v>
      </c>
      <c r="Y773" s="570" t="s">
        <v>15</v>
      </c>
      <c r="Z773" s="571" t="s">
        <v>15</v>
      </c>
      <c r="AA773" s="557" t="s">
        <v>1856</v>
      </c>
      <c r="AB773" s="139">
        <f t="shared" si="194"/>
        <v>43309</v>
      </c>
      <c r="AC773" s="134">
        <f t="shared" si="197"/>
        <v>43282</v>
      </c>
      <c r="AD773" s="135" t="str">
        <f t="shared" si="198"/>
        <v>-</v>
      </c>
      <c r="AE773" s="136" t="str">
        <f t="shared" si="199"/>
        <v>-</v>
      </c>
      <c r="AF773" s="137" t="s">
        <v>4551</v>
      </c>
      <c r="AG773" s="140" t="str">
        <f t="shared" ref="AG773:AG836" si="202">IF(F773=F772,"-","1")</f>
        <v>1</v>
      </c>
      <c r="AH773" s="141" t="str">
        <f t="shared" ref="AH773:AH836" si="203">IFERROR(IF(AF773="-","-",IF(AF773="O","-",$AK$1-E773)),"-")</f>
        <v>-</v>
      </c>
      <c r="AI773" s="211" t="s">
        <v>15</v>
      </c>
      <c r="AJ773" s="443" t="s">
        <v>4592</v>
      </c>
      <c r="AK773" s="478" t="str">
        <f t="shared" ref="AK773:AK836" si="204">IFERROR(IF(AF773="O",$AB773-$AI773,""),"-")</f>
        <v>-</v>
      </c>
      <c r="AL773" s="516" t="str">
        <f t="shared" ref="AL773:AL836" si="205">IFERROR(AI773-DAY(AI773)+1,"-")</f>
        <v>-</v>
      </c>
      <c r="AM773" s="432" t="str">
        <f>_xlfn.IFNA(VLOOKUP(O773,Dropdown!$B:$G,6,0),"-")</f>
        <v>PEZA</v>
      </c>
      <c r="AN773" s="433">
        <f>_xlfn.IFNA(VLOOKUP(O773,Dropdown!$B:$H,7,0),"-")</f>
        <v>0.12</v>
      </c>
      <c r="AO773" s="434" t="str">
        <f t="shared" ref="AO773:AO836" si="206">_xlfn.IFNA(IF(S773="-","USD","PHP"),"-")</f>
        <v>USD</v>
      </c>
      <c r="AP773" s="435">
        <f t="shared" ref="AP773:AP836" si="207">IF(AO773="USD",T773,S773)</f>
        <v>440</v>
      </c>
      <c r="AQ773" s="436">
        <f t="shared" ref="AQ773:AQ836" si="208">IFERROR(IF(AN773="-",AP773,AP773*1.12),"-")</f>
        <v>492.80000000000007</v>
      </c>
      <c r="AR773" s="247"/>
      <c r="AS773" s="465" t="s">
        <v>15</v>
      </c>
      <c r="AT773" s="247"/>
      <c r="AU773" s="454" t="str">
        <f t="shared" si="200"/>
        <v>-</v>
      </c>
    </row>
    <row r="774" spans="1:47" s="30" customFormat="1">
      <c r="A774" s="556">
        <v>771</v>
      </c>
      <c r="B774" s="557" t="s">
        <v>1631</v>
      </c>
      <c r="C774" s="558" t="str">
        <f t="shared" si="196"/>
        <v>2018</v>
      </c>
      <c r="D774" s="558" t="str">
        <f t="shared" si="192"/>
        <v>Jun</v>
      </c>
      <c r="E774" s="586">
        <v>43279</v>
      </c>
      <c r="F774" s="557">
        <v>109464</v>
      </c>
      <c r="G774" s="557">
        <v>42423</v>
      </c>
      <c r="H774" s="557">
        <v>82469</v>
      </c>
      <c r="I774" s="557" t="s">
        <v>1499</v>
      </c>
      <c r="J774" s="557">
        <v>20181592</v>
      </c>
      <c r="K774" s="578" t="str">
        <f t="shared" si="201"/>
        <v>2311-35308-7-1100 RR EMBOSS CLINCH FIXTURE | #110 DIE</v>
      </c>
      <c r="L774" s="578" t="s">
        <v>4974</v>
      </c>
      <c r="M774" s="578" t="s">
        <v>4975</v>
      </c>
      <c r="N774" s="579" t="s">
        <v>15</v>
      </c>
      <c r="O774" s="598" t="s">
        <v>38</v>
      </c>
      <c r="P774" s="558">
        <v>1</v>
      </c>
      <c r="Q774" s="557" t="s">
        <v>5151</v>
      </c>
      <c r="R774" s="599">
        <f>IFERROR(VLOOKUP(CONCATENATE(D774,"'",C774),'Monthly Forex'!A:D,4,0),"-")</f>
        <v>52.52</v>
      </c>
      <c r="S774" s="564" t="s">
        <v>15</v>
      </c>
      <c r="T774" s="582">
        <v>440</v>
      </c>
      <c r="U774" s="583" t="s">
        <v>47</v>
      </c>
      <c r="V774" s="589" t="s">
        <v>49</v>
      </c>
      <c r="W774" s="592" t="s">
        <v>15</v>
      </c>
      <c r="X774" s="569" t="s">
        <v>15</v>
      </c>
      <c r="Y774" s="570" t="s">
        <v>15</v>
      </c>
      <c r="Z774" s="571" t="s">
        <v>15</v>
      </c>
      <c r="AA774" s="557" t="s">
        <v>1856</v>
      </c>
      <c r="AB774" s="139">
        <f t="shared" si="194"/>
        <v>43309</v>
      </c>
      <c r="AC774" s="134">
        <f t="shared" si="197"/>
        <v>43282</v>
      </c>
      <c r="AD774" s="135" t="str">
        <f t="shared" si="198"/>
        <v>-</v>
      </c>
      <c r="AE774" s="136" t="str">
        <f t="shared" si="199"/>
        <v>-</v>
      </c>
      <c r="AF774" s="137" t="s">
        <v>4551</v>
      </c>
      <c r="AG774" s="140" t="str">
        <f t="shared" si="202"/>
        <v>-</v>
      </c>
      <c r="AH774" s="141" t="str">
        <f t="shared" si="203"/>
        <v>-</v>
      </c>
      <c r="AI774" s="211" t="s">
        <v>15</v>
      </c>
      <c r="AJ774" s="443" t="s">
        <v>4592</v>
      </c>
      <c r="AK774" s="478" t="str">
        <f t="shared" si="204"/>
        <v>-</v>
      </c>
      <c r="AL774" s="516" t="str">
        <f t="shared" si="205"/>
        <v>-</v>
      </c>
      <c r="AM774" s="432" t="str">
        <f>_xlfn.IFNA(VLOOKUP(O774,Dropdown!$B:$G,6,0),"-")</f>
        <v>PEZA</v>
      </c>
      <c r="AN774" s="433">
        <f>_xlfn.IFNA(VLOOKUP(O774,Dropdown!$B:$H,7,0),"-")</f>
        <v>0.12</v>
      </c>
      <c r="AO774" s="434" t="str">
        <f t="shared" si="206"/>
        <v>USD</v>
      </c>
      <c r="AP774" s="435">
        <f t="shared" si="207"/>
        <v>440</v>
      </c>
      <c r="AQ774" s="436">
        <f t="shared" si="208"/>
        <v>492.80000000000007</v>
      </c>
      <c r="AR774" s="247"/>
      <c r="AS774" s="465" t="s">
        <v>15</v>
      </c>
      <c r="AT774" s="247"/>
      <c r="AU774" s="454" t="str">
        <f t="shared" si="200"/>
        <v>-</v>
      </c>
    </row>
    <row r="775" spans="1:47" s="30" customFormat="1">
      <c r="A775" s="556">
        <v>772</v>
      </c>
      <c r="B775" s="557" t="s">
        <v>1627</v>
      </c>
      <c r="C775" s="558" t="str">
        <f t="shared" si="196"/>
        <v>2018</v>
      </c>
      <c r="D775" s="558" t="str">
        <f t="shared" si="192"/>
        <v>Jun</v>
      </c>
      <c r="E775" s="586">
        <v>43279</v>
      </c>
      <c r="F775" s="557">
        <v>109462</v>
      </c>
      <c r="G775" s="557">
        <v>42421</v>
      </c>
      <c r="H775" s="557">
        <v>82467</v>
      </c>
      <c r="I775" s="557" t="s">
        <v>1638</v>
      </c>
      <c r="J775" s="557" t="s">
        <v>1640</v>
      </c>
      <c r="K775" s="578" t="str">
        <f t="shared" si="201"/>
        <v xml:space="preserve">RC02-08-05-0 DIES  | RC02-08-05-0 DIES </v>
      </c>
      <c r="L775" s="578" t="s">
        <v>453</v>
      </c>
      <c r="M775" s="578" t="s">
        <v>453</v>
      </c>
      <c r="N775" s="579" t="s">
        <v>15</v>
      </c>
      <c r="O775" s="598" t="s">
        <v>33</v>
      </c>
      <c r="P775" s="558">
        <v>1</v>
      </c>
      <c r="Q775" s="557" t="s">
        <v>5151</v>
      </c>
      <c r="R775" s="599">
        <f>IFERROR(VLOOKUP(CONCATENATE(D775,"'",C775),'Monthly Forex'!A:D,4,0),"-")</f>
        <v>52.52</v>
      </c>
      <c r="S775" s="564" t="s">
        <v>15</v>
      </c>
      <c r="T775" s="582">
        <v>195</v>
      </c>
      <c r="U775" s="583" t="s">
        <v>47</v>
      </c>
      <c r="V775" s="589" t="s">
        <v>49</v>
      </c>
      <c r="W775" s="592" t="s">
        <v>15</v>
      </c>
      <c r="X775" s="569" t="s">
        <v>4599</v>
      </c>
      <c r="Y775" s="597" t="s">
        <v>2909</v>
      </c>
      <c r="Z775" s="571" t="s">
        <v>15</v>
      </c>
      <c r="AA775" s="557" t="s">
        <v>1856</v>
      </c>
      <c r="AB775" s="139">
        <f t="shared" si="194"/>
        <v>43309</v>
      </c>
      <c r="AC775" s="134">
        <f t="shared" si="197"/>
        <v>43282</v>
      </c>
      <c r="AD775" s="135" t="str">
        <f t="shared" si="198"/>
        <v>-</v>
      </c>
      <c r="AE775" s="136" t="str">
        <f t="shared" si="199"/>
        <v>-</v>
      </c>
      <c r="AF775" s="137" t="s">
        <v>4551</v>
      </c>
      <c r="AG775" s="140" t="str">
        <f t="shared" si="202"/>
        <v>1</v>
      </c>
      <c r="AH775" s="141" t="str">
        <f t="shared" si="203"/>
        <v>-</v>
      </c>
      <c r="AI775" s="211" t="s">
        <v>15</v>
      </c>
      <c r="AJ775" s="443" t="s">
        <v>4592</v>
      </c>
      <c r="AK775" s="478" t="str">
        <f t="shared" si="204"/>
        <v>-</v>
      </c>
      <c r="AL775" s="516" t="str">
        <f t="shared" si="205"/>
        <v>-</v>
      </c>
      <c r="AM775" s="432" t="str">
        <f>_xlfn.IFNA(VLOOKUP(O775,Dropdown!$B:$G,6,0),"-")</f>
        <v>NON-PEZA</v>
      </c>
      <c r="AN775" s="433" t="str">
        <f>_xlfn.IFNA(VLOOKUP(O775,Dropdown!$B:$H,7,0),"-")</f>
        <v>-</v>
      </c>
      <c r="AO775" s="434" t="str">
        <f t="shared" si="206"/>
        <v>USD</v>
      </c>
      <c r="AP775" s="435">
        <f t="shared" si="207"/>
        <v>195</v>
      </c>
      <c r="AQ775" s="436">
        <f t="shared" si="208"/>
        <v>195</v>
      </c>
      <c r="AR775" s="247"/>
      <c r="AS775" s="465" t="s">
        <v>15</v>
      </c>
      <c r="AT775" s="247"/>
      <c r="AU775" s="454" t="str">
        <f t="shared" si="200"/>
        <v>-</v>
      </c>
    </row>
    <row r="776" spans="1:47" s="30" customFormat="1">
      <c r="A776" s="556">
        <v>773</v>
      </c>
      <c r="B776" s="557" t="s">
        <v>1628</v>
      </c>
      <c r="C776" s="558" t="str">
        <f t="shared" si="196"/>
        <v>2018</v>
      </c>
      <c r="D776" s="558" t="str">
        <f t="shared" si="192"/>
        <v>Jun</v>
      </c>
      <c r="E776" s="586">
        <v>43279</v>
      </c>
      <c r="F776" s="557">
        <v>109463</v>
      </c>
      <c r="G776" s="557">
        <v>42422</v>
      </c>
      <c r="H776" s="557">
        <v>82468</v>
      </c>
      <c r="I776" s="557" t="s">
        <v>1507</v>
      </c>
      <c r="J776" s="557">
        <v>16339</v>
      </c>
      <c r="K776" s="578" t="str">
        <f t="shared" si="201"/>
        <v>18310-T7B-J020-M1-2000 #8 CUT/PIERCE | 8808 PIERCING PUNCH</v>
      </c>
      <c r="L776" s="578" t="s">
        <v>4976</v>
      </c>
      <c r="M776" s="578" t="s">
        <v>4977</v>
      </c>
      <c r="N776" s="579" t="s">
        <v>1659</v>
      </c>
      <c r="O776" s="598" t="s">
        <v>31</v>
      </c>
      <c r="P776" s="558">
        <v>1</v>
      </c>
      <c r="Q776" s="557" t="s">
        <v>5151</v>
      </c>
      <c r="R776" s="599">
        <f>IFERROR(VLOOKUP(CONCATENATE(D776,"'",C776),'Monthly Forex'!A:D,4,0),"-")</f>
        <v>52.52</v>
      </c>
      <c r="S776" s="587">
        <v>31000</v>
      </c>
      <c r="T776" s="582">
        <f>S776/R776</f>
        <v>590.25133282559023</v>
      </c>
      <c r="U776" s="583" t="s">
        <v>47</v>
      </c>
      <c r="V776" s="589" t="s">
        <v>49</v>
      </c>
      <c r="W776" s="592" t="s">
        <v>15</v>
      </c>
      <c r="X776" s="569" t="s">
        <v>15</v>
      </c>
      <c r="Y776" s="570" t="s">
        <v>15</v>
      </c>
      <c r="Z776" s="571" t="s">
        <v>15</v>
      </c>
      <c r="AA776" s="557" t="s">
        <v>1856</v>
      </c>
      <c r="AB776" s="139">
        <f t="shared" si="194"/>
        <v>43309</v>
      </c>
      <c r="AC776" s="134">
        <f t="shared" si="197"/>
        <v>43282</v>
      </c>
      <c r="AD776" s="135" t="str">
        <f t="shared" si="198"/>
        <v>-</v>
      </c>
      <c r="AE776" s="136" t="str">
        <f t="shared" si="199"/>
        <v>-</v>
      </c>
      <c r="AF776" s="137" t="s">
        <v>4551</v>
      </c>
      <c r="AG776" s="140" t="str">
        <f t="shared" si="202"/>
        <v>1</v>
      </c>
      <c r="AH776" s="141" t="str">
        <f t="shared" si="203"/>
        <v>-</v>
      </c>
      <c r="AI776" s="211" t="s">
        <v>15</v>
      </c>
      <c r="AJ776" s="443" t="s">
        <v>4592</v>
      </c>
      <c r="AK776" s="478" t="str">
        <f t="shared" si="204"/>
        <v>-</v>
      </c>
      <c r="AL776" s="516" t="str">
        <f t="shared" si="205"/>
        <v>-</v>
      </c>
      <c r="AM776" s="432" t="str">
        <f>_xlfn.IFNA(VLOOKUP(O776,Dropdown!$B:$G,6,0),"-")</f>
        <v>PEZA</v>
      </c>
      <c r="AN776" s="433">
        <f>_xlfn.IFNA(VLOOKUP(O776,Dropdown!$B:$H,7,0),"-")</f>
        <v>0.12</v>
      </c>
      <c r="AO776" s="434" t="str">
        <f t="shared" si="206"/>
        <v>PHP</v>
      </c>
      <c r="AP776" s="435">
        <f t="shared" si="207"/>
        <v>31000</v>
      </c>
      <c r="AQ776" s="436">
        <f t="shared" si="208"/>
        <v>34720</v>
      </c>
      <c r="AR776" s="247"/>
      <c r="AS776" s="465" t="s">
        <v>15</v>
      </c>
      <c r="AT776" s="247"/>
      <c r="AU776" s="454" t="str">
        <f t="shared" si="200"/>
        <v>-</v>
      </c>
    </row>
    <row r="777" spans="1:47" s="30" customFormat="1">
      <c r="A777" s="556">
        <v>774</v>
      </c>
      <c r="B777" s="557" t="s">
        <v>1629</v>
      </c>
      <c r="C777" s="558" t="str">
        <f t="shared" si="196"/>
        <v>2018</v>
      </c>
      <c r="D777" s="558" t="str">
        <f t="shared" si="192"/>
        <v>Jun</v>
      </c>
      <c r="E777" s="586">
        <v>43279</v>
      </c>
      <c r="F777" s="557">
        <v>109463</v>
      </c>
      <c r="G777" s="557">
        <v>42422</v>
      </c>
      <c r="H777" s="557">
        <v>82468</v>
      </c>
      <c r="I777" s="557" t="s">
        <v>1507</v>
      </c>
      <c r="J777" s="557">
        <v>16339</v>
      </c>
      <c r="K777" s="578" t="str">
        <f t="shared" si="201"/>
        <v>18310-T7B-J020-M1-2000 #8 CUT/PIERCE | 8809 DIE INSERT</v>
      </c>
      <c r="L777" s="578" t="s">
        <v>4976</v>
      </c>
      <c r="M777" s="578" t="s">
        <v>4978</v>
      </c>
      <c r="N777" s="579" t="s">
        <v>1660</v>
      </c>
      <c r="O777" s="598" t="s">
        <v>31</v>
      </c>
      <c r="P777" s="558">
        <v>1</v>
      </c>
      <c r="Q777" s="557" t="s">
        <v>5151</v>
      </c>
      <c r="R777" s="599">
        <f>IFERROR(VLOOKUP(CONCATENATE(D777,"'",C777),'Monthly Forex'!A:D,4,0),"-")</f>
        <v>52.52</v>
      </c>
      <c r="S777" s="587">
        <v>28000</v>
      </c>
      <c r="T777" s="582">
        <f>S777/R777</f>
        <v>533.13023610053312</v>
      </c>
      <c r="U777" s="583" t="s">
        <v>47</v>
      </c>
      <c r="V777" s="589" t="s">
        <v>49</v>
      </c>
      <c r="W777" s="592" t="s">
        <v>15</v>
      </c>
      <c r="X777" s="569" t="s">
        <v>15</v>
      </c>
      <c r="Y777" s="570" t="s">
        <v>15</v>
      </c>
      <c r="Z777" s="571" t="s">
        <v>15</v>
      </c>
      <c r="AA777" s="557" t="s">
        <v>1856</v>
      </c>
      <c r="AB777" s="139">
        <f t="shared" si="194"/>
        <v>43309</v>
      </c>
      <c r="AC777" s="134">
        <f t="shared" si="197"/>
        <v>43282</v>
      </c>
      <c r="AD777" s="135" t="str">
        <f t="shared" si="198"/>
        <v>-</v>
      </c>
      <c r="AE777" s="136" t="str">
        <f t="shared" si="199"/>
        <v>-</v>
      </c>
      <c r="AF777" s="137" t="s">
        <v>4551</v>
      </c>
      <c r="AG777" s="140" t="str">
        <f t="shared" si="202"/>
        <v>-</v>
      </c>
      <c r="AH777" s="141" t="str">
        <f t="shared" si="203"/>
        <v>-</v>
      </c>
      <c r="AI777" s="211" t="s">
        <v>15</v>
      </c>
      <c r="AJ777" s="443" t="s">
        <v>4592</v>
      </c>
      <c r="AK777" s="478" t="str">
        <f t="shared" si="204"/>
        <v>-</v>
      </c>
      <c r="AL777" s="516" t="str">
        <f t="shared" si="205"/>
        <v>-</v>
      </c>
      <c r="AM777" s="432" t="str">
        <f>_xlfn.IFNA(VLOOKUP(O777,Dropdown!$B:$G,6,0),"-")</f>
        <v>PEZA</v>
      </c>
      <c r="AN777" s="433">
        <f>_xlfn.IFNA(VLOOKUP(O777,Dropdown!$B:$H,7,0),"-")</f>
        <v>0.12</v>
      </c>
      <c r="AO777" s="434" t="str">
        <f t="shared" si="206"/>
        <v>PHP</v>
      </c>
      <c r="AP777" s="435">
        <f t="shared" si="207"/>
        <v>28000</v>
      </c>
      <c r="AQ777" s="436">
        <f t="shared" si="208"/>
        <v>31360.000000000004</v>
      </c>
      <c r="AR777" s="247"/>
      <c r="AS777" s="465" t="s">
        <v>15</v>
      </c>
      <c r="AT777" s="247"/>
      <c r="AU777" s="454" t="str">
        <f t="shared" si="200"/>
        <v>-</v>
      </c>
    </row>
    <row r="778" spans="1:47" s="30" customFormat="1">
      <c r="A778" s="556">
        <v>775</v>
      </c>
      <c r="B778" s="557" t="s">
        <v>1632</v>
      </c>
      <c r="C778" s="558" t="str">
        <f t="shared" si="196"/>
        <v>2018</v>
      </c>
      <c r="D778" s="558" t="str">
        <f t="shared" si="192"/>
        <v>Jun</v>
      </c>
      <c r="E778" s="586">
        <v>43280</v>
      </c>
      <c r="F778" s="557">
        <v>108098</v>
      </c>
      <c r="G778" s="557">
        <v>42424</v>
      </c>
      <c r="H778" s="557">
        <v>82493</v>
      </c>
      <c r="I778" s="557" t="s">
        <v>1572</v>
      </c>
      <c r="J778" s="557" t="s">
        <v>1571</v>
      </c>
      <c r="K778" s="578" t="str">
        <f t="shared" si="201"/>
        <v>A9879-907-00  I STRIPPER PLATE | A9879-907-00  I STRIPPER PLATE</v>
      </c>
      <c r="L778" s="578" t="s">
        <v>1652</v>
      </c>
      <c r="M778" s="578" t="s">
        <v>1652</v>
      </c>
      <c r="N778" s="579" t="s">
        <v>15</v>
      </c>
      <c r="O778" s="598" t="s">
        <v>42</v>
      </c>
      <c r="P778" s="558">
        <v>1</v>
      </c>
      <c r="Q778" s="557" t="s">
        <v>5151</v>
      </c>
      <c r="R778" s="599">
        <f>IFERROR(VLOOKUP(CONCATENATE(D778,"'",C778),'Monthly Forex'!A:D,4,0),"-")</f>
        <v>52.52</v>
      </c>
      <c r="S778" s="564" t="s">
        <v>15</v>
      </c>
      <c r="T778" s="582">
        <v>590</v>
      </c>
      <c r="U778" s="583" t="s">
        <v>47</v>
      </c>
      <c r="V778" s="589" t="s">
        <v>49</v>
      </c>
      <c r="W778" s="592" t="s">
        <v>15</v>
      </c>
      <c r="X778" s="569" t="s">
        <v>15</v>
      </c>
      <c r="Y778" s="570" t="s">
        <v>15</v>
      </c>
      <c r="Z778" s="571" t="s">
        <v>15</v>
      </c>
      <c r="AA778" s="557" t="s">
        <v>1856</v>
      </c>
      <c r="AB778" s="139">
        <f t="shared" si="194"/>
        <v>43310</v>
      </c>
      <c r="AC778" s="134">
        <f t="shared" si="197"/>
        <v>43282</v>
      </c>
      <c r="AD778" s="135" t="str">
        <f t="shared" si="198"/>
        <v>-</v>
      </c>
      <c r="AE778" s="136" t="str">
        <f t="shared" si="199"/>
        <v>-</v>
      </c>
      <c r="AF778" s="137" t="s">
        <v>4551</v>
      </c>
      <c r="AG778" s="140" t="str">
        <f t="shared" si="202"/>
        <v>1</v>
      </c>
      <c r="AH778" s="141" t="str">
        <f t="shared" si="203"/>
        <v>-</v>
      </c>
      <c r="AI778" s="211" t="s">
        <v>15</v>
      </c>
      <c r="AJ778" s="443" t="s">
        <v>4592</v>
      </c>
      <c r="AK778" s="478" t="str">
        <f t="shared" si="204"/>
        <v>-</v>
      </c>
      <c r="AL778" s="516" t="str">
        <f t="shared" si="205"/>
        <v>-</v>
      </c>
      <c r="AM778" s="432" t="str">
        <f>_xlfn.IFNA(VLOOKUP(O778,Dropdown!$B:$G,6,0),"-")</f>
        <v>PEZA</v>
      </c>
      <c r="AN778" s="433">
        <f>_xlfn.IFNA(VLOOKUP(O778,Dropdown!$B:$H,7,0),"-")</f>
        <v>0.12</v>
      </c>
      <c r="AO778" s="434" t="str">
        <f t="shared" si="206"/>
        <v>USD</v>
      </c>
      <c r="AP778" s="435">
        <f t="shared" si="207"/>
        <v>590</v>
      </c>
      <c r="AQ778" s="436">
        <f t="shared" si="208"/>
        <v>660.80000000000007</v>
      </c>
      <c r="AR778" s="247"/>
      <c r="AS778" s="465" t="s">
        <v>15</v>
      </c>
      <c r="AT778" s="247"/>
      <c r="AU778" s="454" t="str">
        <f t="shared" si="200"/>
        <v>-</v>
      </c>
    </row>
    <row r="779" spans="1:47" s="30" customFormat="1">
      <c r="A779" s="556">
        <v>776</v>
      </c>
      <c r="B779" s="557" t="s">
        <v>1661</v>
      </c>
      <c r="C779" s="558" t="str">
        <f t="shared" si="196"/>
        <v>2018</v>
      </c>
      <c r="D779" s="558" t="str">
        <f t="shared" si="192"/>
        <v>Jul</v>
      </c>
      <c r="E779" s="586">
        <v>43287</v>
      </c>
      <c r="F779" s="557">
        <v>109467</v>
      </c>
      <c r="G779" s="557">
        <v>42427</v>
      </c>
      <c r="H779" s="557">
        <v>82692</v>
      </c>
      <c r="I779" s="557" t="s">
        <v>1699</v>
      </c>
      <c r="J779" s="557">
        <v>20181670</v>
      </c>
      <c r="K779" s="578" t="str">
        <f t="shared" si="201"/>
        <v>NEW MAKE JIG | 23-4887602-7-0200 FR FOOT CLINCH FIXTURE</v>
      </c>
      <c r="L779" s="578" t="s">
        <v>4979</v>
      </c>
      <c r="M779" s="578" t="s">
        <v>4980</v>
      </c>
      <c r="N779" s="579" t="s">
        <v>15</v>
      </c>
      <c r="O779" s="598" t="s">
        <v>38</v>
      </c>
      <c r="P779" s="557">
        <v>1</v>
      </c>
      <c r="Q779" s="557" t="s">
        <v>5152</v>
      </c>
      <c r="R779" s="599">
        <f>IFERROR(VLOOKUP(CONCATENATE(D779,"'",C779),'Monthly Forex'!A:D,4,0),"-")</f>
        <v>53.34</v>
      </c>
      <c r="S779" s="564" t="s">
        <v>15</v>
      </c>
      <c r="T779" s="582">
        <v>9160</v>
      </c>
      <c r="U779" s="583" t="s">
        <v>47</v>
      </c>
      <c r="V779" s="589" t="s">
        <v>49</v>
      </c>
      <c r="W779" s="592" t="s">
        <v>15</v>
      </c>
      <c r="X779" s="569" t="s">
        <v>15</v>
      </c>
      <c r="Y779" s="570" t="s">
        <v>15</v>
      </c>
      <c r="Z779" s="571" t="s">
        <v>15</v>
      </c>
      <c r="AA779" s="557" t="s">
        <v>1856</v>
      </c>
      <c r="AB779" s="139">
        <f t="shared" si="194"/>
        <v>43317</v>
      </c>
      <c r="AC779" s="134">
        <f t="shared" si="197"/>
        <v>43313</v>
      </c>
      <c r="AD779" s="135" t="str">
        <f t="shared" si="198"/>
        <v>-</v>
      </c>
      <c r="AE779" s="136" t="str">
        <f t="shared" si="199"/>
        <v>-</v>
      </c>
      <c r="AF779" s="137" t="s">
        <v>4551</v>
      </c>
      <c r="AG779" s="140" t="str">
        <f t="shared" si="202"/>
        <v>1</v>
      </c>
      <c r="AH779" s="141" t="str">
        <f t="shared" si="203"/>
        <v>-</v>
      </c>
      <c r="AI779" s="211" t="s">
        <v>15</v>
      </c>
      <c r="AJ779" s="443" t="s">
        <v>4592</v>
      </c>
      <c r="AK779" s="478" t="str">
        <f t="shared" si="204"/>
        <v>-</v>
      </c>
      <c r="AL779" s="516" t="str">
        <f t="shared" si="205"/>
        <v>-</v>
      </c>
      <c r="AM779" s="432" t="str">
        <f>_xlfn.IFNA(VLOOKUP(O779,Dropdown!$B:$G,6,0),"-")</f>
        <v>PEZA</v>
      </c>
      <c r="AN779" s="433">
        <f>_xlfn.IFNA(VLOOKUP(O779,Dropdown!$B:$H,7,0),"-")</f>
        <v>0.12</v>
      </c>
      <c r="AO779" s="434" t="str">
        <f t="shared" si="206"/>
        <v>USD</v>
      </c>
      <c r="AP779" s="435">
        <f t="shared" si="207"/>
        <v>9160</v>
      </c>
      <c r="AQ779" s="436">
        <f t="shared" si="208"/>
        <v>10259.200000000001</v>
      </c>
      <c r="AR779" s="247"/>
      <c r="AS779" s="465" t="s">
        <v>15</v>
      </c>
      <c r="AT779" s="247"/>
      <c r="AU779" s="454" t="str">
        <f t="shared" si="200"/>
        <v>-</v>
      </c>
    </row>
    <row r="780" spans="1:47" s="30" customFormat="1">
      <c r="A780" s="556">
        <v>777</v>
      </c>
      <c r="B780" s="557" t="s">
        <v>1662</v>
      </c>
      <c r="C780" s="558" t="str">
        <f t="shared" si="196"/>
        <v>2018</v>
      </c>
      <c r="D780" s="558" t="str">
        <f t="shared" si="192"/>
        <v>Jul</v>
      </c>
      <c r="E780" s="586">
        <v>43287</v>
      </c>
      <c r="F780" s="557">
        <v>109467</v>
      </c>
      <c r="G780" s="557">
        <v>42427</v>
      </c>
      <c r="H780" s="557">
        <v>82692</v>
      </c>
      <c r="I780" s="557" t="s">
        <v>1700</v>
      </c>
      <c r="J780" s="557">
        <v>20181670</v>
      </c>
      <c r="K780" s="578" t="str">
        <f t="shared" si="201"/>
        <v>NEW MAKE JIG | 23-4887402-7-0100 BOLT AW FIXTURE, BRACKET COMP</v>
      </c>
      <c r="L780" s="578" t="s">
        <v>4979</v>
      </c>
      <c r="M780" s="578" t="s">
        <v>4981</v>
      </c>
      <c r="N780" s="579" t="s">
        <v>15</v>
      </c>
      <c r="O780" s="598" t="s">
        <v>38</v>
      </c>
      <c r="P780" s="557">
        <v>1</v>
      </c>
      <c r="Q780" s="557" t="s">
        <v>5152</v>
      </c>
      <c r="R780" s="599">
        <f>IFERROR(VLOOKUP(CONCATENATE(D780,"'",C780),'Monthly Forex'!A:D,4,0),"-")</f>
        <v>53.34</v>
      </c>
      <c r="S780" s="564" t="s">
        <v>15</v>
      </c>
      <c r="T780" s="582">
        <v>4585</v>
      </c>
      <c r="U780" s="583" t="s">
        <v>47</v>
      </c>
      <c r="V780" s="589" t="s">
        <v>49</v>
      </c>
      <c r="W780" s="592" t="s">
        <v>15</v>
      </c>
      <c r="X780" s="569" t="s">
        <v>15</v>
      </c>
      <c r="Y780" s="570" t="s">
        <v>15</v>
      </c>
      <c r="Z780" s="571" t="s">
        <v>15</v>
      </c>
      <c r="AA780" s="557" t="s">
        <v>1856</v>
      </c>
      <c r="AB780" s="139">
        <f t="shared" si="194"/>
        <v>43317</v>
      </c>
      <c r="AC780" s="134">
        <f t="shared" si="197"/>
        <v>43313</v>
      </c>
      <c r="AD780" s="135" t="str">
        <f t="shared" si="198"/>
        <v>-</v>
      </c>
      <c r="AE780" s="136" t="str">
        <f t="shared" si="199"/>
        <v>-</v>
      </c>
      <c r="AF780" s="137" t="s">
        <v>4551</v>
      </c>
      <c r="AG780" s="140" t="str">
        <f t="shared" si="202"/>
        <v>-</v>
      </c>
      <c r="AH780" s="141" t="str">
        <f t="shared" si="203"/>
        <v>-</v>
      </c>
      <c r="AI780" s="211" t="s">
        <v>15</v>
      </c>
      <c r="AJ780" s="443" t="s">
        <v>4592</v>
      </c>
      <c r="AK780" s="478" t="str">
        <f t="shared" si="204"/>
        <v>-</v>
      </c>
      <c r="AL780" s="516" t="str">
        <f t="shared" si="205"/>
        <v>-</v>
      </c>
      <c r="AM780" s="432" t="str">
        <f>_xlfn.IFNA(VLOOKUP(O780,Dropdown!$B:$G,6,0),"-")</f>
        <v>PEZA</v>
      </c>
      <c r="AN780" s="433">
        <f>_xlfn.IFNA(VLOOKUP(O780,Dropdown!$B:$H,7,0),"-")</f>
        <v>0.12</v>
      </c>
      <c r="AO780" s="434" t="str">
        <f t="shared" si="206"/>
        <v>USD</v>
      </c>
      <c r="AP780" s="435">
        <f t="shared" si="207"/>
        <v>4585</v>
      </c>
      <c r="AQ780" s="436">
        <f t="shared" si="208"/>
        <v>5135.2000000000007</v>
      </c>
      <c r="AR780" s="247"/>
      <c r="AS780" s="465" t="s">
        <v>15</v>
      </c>
      <c r="AT780" s="247"/>
      <c r="AU780" s="454" t="str">
        <f t="shared" si="200"/>
        <v>-</v>
      </c>
    </row>
    <row r="781" spans="1:47" s="30" customFormat="1">
      <c r="A781" s="556">
        <v>778</v>
      </c>
      <c r="B781" s="557" t="s">
        <v>1663</v>
      </c>
      <c r="C781" s="558" t="str">
        <f t="shared" si="196"/>
        <v>2018</v>
      </c>
      <c r="D781" s="558" t="str">
        <f t="shared" ref="D781:D844" si="209">TEXT(E781,"mmm")</f>
        <v>Jul</v>
      </c>
      <c r="E781" s="586">
        <v>43290</v>
      </c>
      <c r="F781" s="557">
        <v>109466</v>
      </c>
      <c r="G781" s="557">
        <v>42426</v>
      </c>
      <c r="H781" s="557">
        <v>82779</v>
      </c>
      <c r="I781" s="557" t="s">
        <v>1701</v>
      </c>
      <c r="J781" s="557">
        <v>44871</v>
      </c>
      <c r="K781" s="578" t="str">
        <f t="shared" si="201"/>
        <v>REPAIR DIE | AL SHINBAN 135 TON 2-CAVITY | "Z-DOWN TOP FACE OF FIXED &amp; MOVING CAVITY" | KA3-DF-00 CORE PLATE | REPAIR DIE | AL SHINBAN 135 TON 2-CAVITY | "Z-DOWN TOP FACE OF FIXED &amp; MOVING CAVITY" | KA3-DF-00 CORE PLATE</v>
      </c>
      <c r="L781" s="578" t="s">
        <v>1682</v>
      </c>
      <c r="M781" s="578" t="s">
        <v>1682</v>
      </c>
      <c r="N781" s="579" t="s">
        <v>15</v>
      </c>
      <c r="O781" s="598" t="s">
        <v>1712</v>
      </c>
      <c r="P781" s="557">
        <v>1</v>
      </c>
      <c r="Q781" s="557" t="s">
        <v>5152</v>
      </c>
      <c r="R781" s="599">
        <f>IFERROR(VLOOKUP(CONCATENATE(D781,"'",C781),'Monthly Forex'!A:D,4,0),"-")</f>
        <v>53.34</v>
      </c>
      <c r="S781" s="587">
        <v>170000</v>
      </c>
      <c r="T781" s="582">
        <f>S781/R781</f>
        <v>3187.1016122984624</v>
      </c>
      <c r="U781" s="583" t="s">
        <v>47</v>
      </c>
      <c r="V781" s="589" t="s">
        <v>49</v>
      </c>
      <c r="W781" s="592" t="s">
        <v>1713</v>
      </c>
      <c r="X781" s="569" t="s">
        <v>2769</v>
      </c>
      <c r="Y781" s="570" t="s">
        <v>15</v>
      </c>
      <c r="Z781" s="571" t="s">
        <v>15</v>
      </c>
      <c r="AA781" s="557" t="s">
        <v>1856</v>
      </c>
      <c r="AB781" s="139">
        <f t="shared" si="194"/>
        <v>43320</v>
      </c>
      <c r="AC781" s="134">
        <f t="shared" si="197"/>
        <v>43313</v>
      </c>
      <c r="AD781" s="135" t="str">
        <f t="shared" si="198"/>
        <v>-</v>
      </c>
      <c r="AE781" s="136" t="str">
        <f t="shared" si="199"/>
        <v>-</v>
      </c>
      <c r="AF781" s="137" t="s">
        <v>4551</v>
      </c>
      <c r="AG781" s="140" t="str">
        <f t="shared" si="202"/>
        <v>1</v>
      </c>
      <c r="AH781" s="141" t="str">
        <f t="shared" si="203"/>
        <v>-</v>
      </c>
      <c r="AI781" s="211" t="s">
        <v>15</v>
      </c>
      <c r="AJ781" s="443" t="s">
        <v>4592</v>
      </c>
      <c r="AK781" s="478" t="str">
        <f t="shared" si="204"/>
        <v>-</v>
      </c>
      <c r="AL781" s="516" t="str">
        <f t="shared" si="205"/>
        <v>-</v>
      </c>
      <c r="AM781" s="432" t="str">
        <f>_xlfn.IFNA(VLOOKUP(O781,Dropdown!$B:$G,6,0),"-")</f>
        <v>PEZA</v>
      </c>
      <c r="AN781" s="433">
        <f>_xlfn.IFNA(VLOOKUP(O781,Dropdown!$B:$H,7,0),"-")</f>
        <v>0.12</v>
      </c>
      <c r="AO781" s="434" t="str">
        <f t="shared" si="206"/>
        <v>PHP</v>
      </c>
      <c r="AP781" s="435">
        <f t="shared" si="207"/>
        <v>170000</v>
      </c>
      <c r="AQ781" s="436">
        <f t="shared" si="208"/>
        <v>190400.00000000003</v>
      </c>
      <c r="AR781" s="247"/>
      <c r="AS781" s="465" t="s">
        <v>15</v>
      </c>
      <c r="AT781" s="247"/>
      <c r="AU781" s="454" t="str">
        <f t="shared" si="200"/>
        <v>-</v>
      </c>
    </row>
    <row r="782" spans="1:47" s="30" customFormat="1">
      <c r="A782" s="556">
        <v>779</v>
      </c>
      <c r="B782" s="557" t="s">
        <v>1664</v>
      </c>
      <c r="C782" s="558" t="str">
        <f t="shared" si="196"/>
        <v>2018</v>
      </c>
      <c r="D782" s="558" t="str">
        <f t="shared" si="209"/>
        <v>Jul</v>
      </c>
      <c r="E782" s="586">
        <v>43291</v>
      </c>
      <c r="F782" s="557">
        <v>109469</v>
      </c>
      <c r="G782" s="557">
        <v>42429</v>
      </c>
      <c r="H782" s="557">
        <v>82780</v>
      </c>
      <c r="I782" s="557" t="s">
        <v>1702</v>
      </c>
      <c r="J782" s="557">
        <v>44952</v>
      </c>
      <c r="K782" s="578" t="str">
        <f t="shared" si="201"/>
        <v>HS01-040-0003 CORE PLATE | #1003 LOWER PUNCH | HS01-040-0003 CORE PLATE | #1003 LOWER PUNCH</v>
      </c>
      <c r="L782" s="578" t="s">
        <v>1683</v>
      </c>
      <c r="M782" s="578" t="s">
        <v>1683</v>
      </c>
      <c r="N782" s="579" t="s">
        <v>15</v>
      </c>
      <c r="O782" s="598" t="s">
        <v>32</v>
      </c>
      <c r="P782" s="557">
        <v>1</v>
      </c>
      <c r="Q782" s="557" t="s">
        <v>5151</v>
      </c>
      <c r="R782" s="599">
        <f>IFERROR(VLOOKUP(CONCATENATE(D782,"'",C782),'Monthly Forex'!A:D,4,0),"-")</f>
        <v>53.34</v>
      </c>
      <c r="S782" s="587">
        <v>22500</v>
      </c>
      <c r="T782" s="582">
        <f>S782/R782</f>
        <v>421.82227221597299</v>
      </c>
      <c r="U782" s="583" t="s">
        <v>47</v>
      </c>
      <c r="V782" s="589" t="s">
        <v>49</v>
      </c>
      <c r="W782" s="592" t="s">
        <v>15</v>
      </c>
      <c r="X782" s="569" t="s">
        <v>4601</v>
      </c>
      <c r="Y782" s="570" t="s">
        <v>15</v>
      </c>
      <c r="Z782" s="571" t="s">
        <v>15</v>
      </c>
      <c r="AA782" s="557" t="s">
        <v>1856</v>
      </c>
      <c r="AB782" s="139">
        <f t="shared" si="194"/>
        <v>43321</v>
      </c>
      <c r="AC782" s="134">
        <f t="shared" si="197"/>
        <v>43313</v>
      </c>
      <c r="AD782" s="135" t="str">
        <f t="shared" si="198"/>
        <v>-</v>
      </c>
      <c r="AE782" s="136" t="str">
        <f t="shared" si="199"/>
        <v>-</v>
      </c>
      <c r="AF782" s="137" t="s">
        <v>4551</v>
      </c>
      <c r="AG782" s="140" t="str">
        <f t="shared" si="202"/>
        <v>1</v>
      </c>
      <c r="AH782" s="141" t="str">
        <f t="shared" si="203"/>
        <v>-</v>
      </c>
      <c r="AI782" s="211" t="s">
        <v>15</v>
      </c>
      <c r="AJ782" s="443" t="s">
        <v>4592</v>
      </c>
      <c r="AK782" s="478" t="str">
        <f t="shared" si="204"/>
        <v>-</v>
      </c>
      <c r="AL782" s="516" t="str">
        <f t="shared" si="205"/>
        <v>-</v>
      </c>
      <c r="AM782" s="432" t="str">
        <f>_xlfn.IFNA(VLOOKUP(O782,Dropdown!$B:$G,6,0),"-")</f>
        <v>PEZA</v>
      </c>
      <c r="AN782" s="433">
        <f>_xlfn.IFNA(VLOOKUP(O782,Dropdown!$B:$H,7,0),"-")</f>
        <v>0.12</v>
      </c>
      <c r="AO782" s="434" t="str">
        <f t="shared" si="206"/>
        <v>PHP</v>
      </c>
      <c r="AP782" s="435">
        <f t="shared" si="207"/>
        <v>22500</v>
      </c>
      <c r="AQ782" s="436">
        <f t="shared" si="208"/>
        <v>25200.000000000004</v>
      </c>
      <c r="AR782" s="247"/>
      <c r="AS782" s="465" t="s">
        <v>15</v>
      </c>
      <c r="AT782" s="247"/>
      <c r="AU782" s="454" t="str">
        <f t="shared" si="200"/>
        <v>-</v>
      </c>
    </row>
    <row r="783" spans="1:47" s="30" customFormat="1">
      <c r="A783" s="556">
        <v>780</v>
      </c>
      <c r="B783" s="557" t="s">
        <v>1665</v>
      </c>
      <c r="C783" s="558" t="str">
        <f t="shared" si="196"/>
        <v>2018</v>
      </c>
      <c r="D783" s="558" t="str">
        <f t="shared" si="209"/>
        <v>Jul</v>
      </c>
      <c r="E783" s="586">
        <v>43293</v>
      </c>
      <c r="F783" s="557">
        <v>109470</v>
      </c>
      <c r="G783" s="557">
        <v>42430</v>
      </c>
      <c r="H783" s="557">
        <v>82885</v>
      </c>
      <c r="I783" s="557" t="s">
        <v>1703</v>
      </c>
      <c r="J783" s="557">
        <v>20181670</v>
      </c>
      <c r="K783" s="578" t="str">
        <f t="shared" si="201"/>
        <v>NEW MAKE JIG | 23-4869302-7-5500 RAIL CHUCKING JIG</v>
      </c>
      <c r="L783" s="578" t="s">
        <v>4979</v>
      </c>
      <c r="M783" s="578" t="s">
        <v>4982</v>
      </c>
      <c r="N783" s="579" t="s">
        <v>15</v>
      </c>
      <c r="O783" s="598" t="s">
        <v>38</v>
      </c>
      <c r="P783" s="557">
        <v>1</v>
      </c>
      <c r="Q783" s="557" t="s">
        <v>5152</v>
      </c>
      <c r="R783" s="599">
        <f>IFERROR(VLOOKUP(CONCATENATE(D783,"'",C783),'Monthly Forex'!A:D,4,0),"-")</f>
        <v>53.34</v>
      </c>
      <c r="S783" s="564" t="s">
        <v>15</v>
      </c>
      <c r="T783" s="582">
        <v>1284</v>
      </c>
      <c r="U783" s="583" t="s">
        <v>47</v>
      </c>
      <c r="V783" s="589" t="s">
        <v>49</v>
      </c>
      <c r="W783" s="592" t="s">
        <v>15</v>
      </c>
      <c r="X783" s="569" t="s">
        <v>15</v>
      </c>
      <c r="Y783" s="570" t="s">
        <v>15</v>
      </c>
      <c r="Z783" s="571" t="s">
        <v>15</v>
      </c>
      <c r="AA783" s="557" t="s">
        <v>1856</v>
      </c>
      <c r="AB783" s="139">
        <f t="shared" si="194"/>
        <v>43323</v>
      </c>
      <c r="AC783" s="134">
        <f t="shared" si="197"/>
        <v>43313</v>
      </c>
      <c r="AD783" s="135" t="str">
        <f t="shared" si="198"/>
        <v>-</v>
      </c>
      <c r="AE783" s="136" t="str">
        <f t="shared" si="199"/>
        <v>-</v>
      </c>
      <c r="AF783" s="137" t="s">
        <v>4551</v>
      </c>
      <c r="AG783" s="140" t="str">
        <f t="shared" si="202"/>
        <v>1</v>
      </c>
      <c r="AH783" s="141" t="str">
        <f t="shared" si="203"/>
        <v>-</v>
      </c>
      <c r="AI783" s="211" t="s">
        <v>15</v>
      </c>
      <c r="AJ783" s="443" t="s">
        <v>4592</v>
      </c>
      <c r="AK783" s="478" t="str">
        <f t="shared" si="204"/>
        <v>-</v>
      </c>
      <c r="AL783" s="516" t="str">
        <f t="shared" si="205"/>
        <v>-</v>
      </c>
      <c r="AM783" s="432" t="str">
        <f>_xlfn.IFNA(VLOOKUP(O783,Dropdown!$B:$G,6,0),"-")</f>
        <v>PEZA</v>
      </c>
      <c r="AN783" s="433">
        <f>_xlfn.IFNA(VLOOKUP(O783,Dropdown!$B:$H,7,0),"-")</f>
        <v>0.12</v>
      </c>
      <c r="AO783" s="434" t="str">
        <f t="shared" si="206"/>
        <v>USD</v>
      </c>
      <c r="AP783" s="435">
        <f t="shared" si="207"/>
        <v>1284</v>
      </c>
      <c r="AQ783" s="436">
        <f t="shared" si="208"/>
        <v>1438.0800000000002</v>
      </c>
      <c r="AR783" s="247"/>
      <c r="AS783" s="465" t="s">
        <v>15</v>
      </c>
      <c r="AT783" s="247"/>
      <c r="AU783" s="454" t="str">
        <f t="shared" si="200"/>
        <v>-</v>
      </c>
    </row>
    <row r="784" spans="1:47" s="30" customFormat="1">
      <c r="A784" s="556">
        <v>781</v>
      </c>
      <c r="B784" s="557" t="s">
        <v>1666</v>
      </c>
      <c r="C784" s="558" t="str">
        <f t="shared" si="196"/>
        <v>2018</v>
      </c>
      <c r="D784" s="558" t="str">
        <f t="shared" si="209"/>
        <v>Jul</v>
      </c>
      <c r="E784" s="586">
        <v>43293</v>
      </c>
      <c r="F784" s="557">
        <v>109470</v>
      </c>
      <c r="G784" s="557">
        <v>42430</v>
      </c>
      <c r="H784" s="557">
        <v>82885</v>
      </c>
      <c r="I784" s="557" t="s">
        <v>1704</v>
      </c>
      <c r="J784" s="557">
        <v>20181670</v>
      </c>
      <c r="K784" s="578" t="str">
        <f t="shared" si="201"/>
        <v>NEW MAKE JIG | 23-4869602-7-0400 RAIL CHUCKING JIG</v>
      </c>
      <c r="L784" s="578" t="s">
        <v>4979</v>
      </c>
      <c r="M784" s="578" t="s">
        <v>4983</v>
      </c>
      <c r="N784" s="579" t="s">
        <v>15</v>
      </c>
      <c r="O784" s="598" t="s">
        <v>38</v>
      </c>
      <c r="P784" s="557">
        <v>1</v>
      </c>
      <c r="Q784" s="557" t="s">
        <v>5152</v>
      </c>
      <c r="R784" s="599">
        <f>IFERROR(VLOOKUP(CONCATENATE(D784,"'",C784),'Monthly Forex'!A:D,4,0),"-")</f>
        <v>53.34</v>
      </c>
      <c r="S784" s="564" t="s">
        <v>15</v>
      </c>
      <c r="T784" s="582">
        <v>1284</v>
      </c>
      <c r="U784" s="583" t="s">
        <v>47</v>
      </c>
      <c r="V784" s="589" t="s">
        <v>49</v>
      </c>
      <c r="W784" s="592" t="s">
        <v>15</v>
      </c>
      <c r="X784" s="569" t="s">
        <v>15</v>
      </c>
      <c r="Y784" s="570" t="s">
        <v>15</v>
      </c>
      <c r="Z784" s="571" t="s">
        <v>15</v>
      </c>
      <c r="AA784" s="557" t="s">
        <v>1856</v>
      </c>
      <c r="AB784" s="139">
        <f t="shared" si="194"/>
        <v>43323</v>
      </c>
      <c r="AC784" s="134">
        <f t="shared" si="197"/>
        <v>43313</v>
      </c>
      <c r="AD784" s="135" t="str">
        <f t="shared" si="198"/>
        <v>-</v>
      </c>
      <c r="AE784" s="136" t="str">
        <f t="shared" si="199"/>
        <v>-</v>
      </c>
      <c r="AF784" s="137" t="s">
        <v>4551</v>
      </c>
      <c r="AG784" s="140" t="str">
        <f t="shared" si="202"/>
        <v>-</v>
      </c>
      <c r="AH784" s="141" t="str">
        <f t="shared" si="203"/>
        <v>-</v>
      </c>
      <c r="AI784" s="211" t="s">
        <v>15</v>
      </c>
      <c r="AJ784" s="443" t="s">
        <v>4592</v>
      </c>
      <c r="AK784" s="478" t="str">
        <f t="shared" si="204"/>
        <v>-</v>
      </c>
      <c r="AL784" s="516" t="str">
        <f t="shared" si="205"/>
        <v>-</v>
      </c>
      <c r="AM784" s="432" t="str">
        <f>_xlfn.IFNA(VLOOKUP(O784,Dropdown!$B:$G,6,0),"-")</f>
        <v>PEZA</v>
      </c>
      <c r="AN784" s="433">
        <f>_xlfn.IFNA(VLOOKUP(O784,Dropdown!$B:$H,7,0),"-")</f>
        <v>0.12</v>
      </c>
      <c r="AO784" s="434" t="str">
        <f t="shared" si="206"/>
        <v>USD</v>
      </c>
      <c r="AP784" s="435">
        <f t="shared" si="207"/>
        <v>1284</v>
      </c>
      <c r="AQ784" s="436">
        <f t="shared" si="208"/>
        <v>1438.0800000000002</v>
      </c>
      <c r="AR784" s="247"/>
      <c r="AS784" s="465" t="s">
        <v>15</v>
      </c>
      <c r="AT784" s="247"/>
      <c r="AU784" s="454" t="str">
        <f t="shared" si="200"/>
        <v>-</v>
      </c>
    </row>
    <row r="785" spans="1:47" s="30" customFormat="1">
      <c r="A785" s="556">
        <v>782</v>
      </c>
      <c r="B785" s="557" t="s">
        <v>1667</v>
      </c>
      <c r="C785" s="558" t="str">
        <f t="shared" si="196"/>
        <v>2018</v>
      </c>
      <c r="D785" s="558" t="str">
        <f t="shared" si="209"/>
        <v>Jul</v>
      </c>
      <c r="E785" s="586">
        <v>43297</v>
      </c>
      <c r="F785" s="557">
        <v>109471</v>
      </c>
      <c r="G785" s="557">
        <v>42431</v>
      </c>
      <c r="H785" s="557">
        <v>82960</v>
      </c>
      <c r="I785" s="557" t="s">
        <v>1705</v>
      </c>
      <c r="J785" s="557">
        <v>6677</v>
      </c>
      <c r="K785" s="578" t="str">
        <f t="shared" si="201"/>
        <v>JNL-600 OUTER BOTTOM DRAWING MOLD | #238 DIE PLATE | JNL-600 OUTER BOTTOM DRAWING MOLD | #238 DIE PLATE</v>
      </c>
      <c r="L785" s="578" t="s">
        <v>1684</v>
      </c>
      <c r="M785" s="578" t="s">
        <v>1684</v>
      </c>
      <c r="N785" s="579" t="s">
        <v>15</v>
      </c>
      <c r="O785" s="598" t="s">
        <v>34</v>
      </c>
      <c r="P785" s="557">
        <v>1</v>
      </c>
      <c r="Q785" s="557" t="s">
        <v>5151</v>
      </c>
      <c r="R785" s="599">
        <f>IFERROR(VLOOKUP(CONCATENATE(D785,"'",C785),'Monthly Forex'!A:D,4,0),"-")</f>
        <v>53.34</v>
      </c>
      <c r="S785" s="564" t="s">
        <v>15</v>
      </c>
      <c r="T785" s="582">
        <v>585</v>
      </c>
      <c r="U785" s="583" t="s">
        <v>47</v>
      </c>
      <c r="V785" s="589" t="s">
        <v>49</v>
      </c>
      <c r="W785" s="592" t="s">
        <v>15</v>
      </c>
      <c r="X785" s="569" t="s">
        <v>15</v>
      </c>
      <c r="Y785" s="570" t="s">
        <v>15</v>
      </c>
      <c r="Z785" s="571" t="s">
        <v>15</v>
      </c>
      <c r="AA785" s="557" t="s">
        <v>1856</v>
      </c>
      <c r="AB785" s="139">
        <f t="shared" si="194"/>
        <v>43327</v>
      </c>
      <c r="AC785" s="134">
        <f t="shared" si="197"/>
        <v>43313</v>
      </c>
      <c r="AD785" s="135" t="str">
        <f t="shared" si="198"/>
        <v>-</v>
      </c>
      <c r="AE785" s="136" t="str">
        <f t="shared" si="199"/>
        <v>-</v>
      </c>
      <c r="AF785" s="137" t="s">
        <v>4551</v>
      </c>
      <c r="AG785" s="140" t="str">
        <f t="shared" si="202"/>
        <v>1</v>
      </c>
      <c r="AH785" s="141" t="str">
        <f t="shared" si="203"/>
        <v>-</v>
      </c>
      <c r="AI785" s="211" t="s">
        <v>15</v>
      </c>
      <c r="AJ785" s="443" t="s">
        <v>4592</v>
      </c>
      <c r="AK785" s="478" t="str">
        <f t="shared" si="204"/>
        <v>-</v>
      </c>
      <c r="AL785" s="516" t="str">
        <f t="shared" si="205"/>
        <v>-</v>
      </c>
      <c r="AM785" s="432" t="str">
        <f>_xlfn.IFNA(VLOOKUP(O785,Dropdown!$B:$G,6,0),"-")</f>
        <v>PEZA</v>
      </c>
      <c r="AN785" s="433">
        <f>_xlfn.IFNA(VLOOKUP(O785,Dropdown!$B:$H,7,0),"-")</f>
        <v>0.12</v>
      </c>
      <c r="AO785" s="434" t="str">
        <f t="shared" si="206"/>
        <v>USD</v>
      </c>
      <c r="AP785" s="435">
        <f t="shared" si="207"/>
        <v>585</v>
      </c>
      <c r="AQ785" s="436">
        <f t="shared" si="208"/>
        <v>655.20000000000005</v>
      </c>
      <c r="AR785" s="247"/>
      <c r="AS785" s="465" t="s">
        <v>15</v>
      </c>
      <c r="AT785" s="247"/>
      <c r="AU785" s="454" t="str">
        <f t="shared" si="200"/>
        <v>-</v>
      </c>
    </row>
    <row r="786" spans="1:47" s="30" customFormat="1">
      <c r="A786" s="556">
        <v>783</v>
      </c>
      <c r="B786" s="557" t="s">
        <v>1668</v>
      </c>
      <c r="C786" s="558" t="str">
        <f t="shared" si="196"/>
        <v>2018</v>
      </c>
      <c r="D786" s="558" t="str">
        <f t="shared" si="209"/>
        <v>Jul</v>
      </c>
      <c r="E786" s="586">
        <v>43297</v>
      </c>
      <c r="F786" s="557">
        <v>109471</v>
      </c>
      <c r="G786" s="557">
        <v>42431</v>
      </c>
      <c r="H786" s="557">
        <v>82960</v>
      </c>
      <c r="I786" s="557" t="s">
        <v>1705</v>
      </c>
      <c r="J786" s="557">
        <v>6677</v>
      </c>
      <c r="K786" s="578" t="str">
        <f t="shared" si="201"/>
        <v>JNL-750 OUTER BOTTOM DRAWING MOLD | #234 DIE PLATE | JNL-750 OUTER BOTTOM DRAWING MOLD | #234 DIE PLATE</v>
      </c>
      <c r="L786" s="578" t="s">
        <v>1685</v>
      </c>
      <c r="M786" s="578" t="s">
        <v>1685</v>
      </c>
      <c r="N786" s="579" t="s">
        <v>15</v>
      </c>
      <c r="O786" s="598" t="s">
        <v>34</v>
      </c>
      <c r="P786" s="557">
        <v>1</v>
      </c>
      <c r="Q786" s="557" t="s">
        <v>5151</v>
      </c>
      <c r="R786" s="599">
        <f>IFERROR(VLOOKUP(CONCATENATE(D786,"'",C786),'Monthly Forex'!A:D,4,0),"-")</f>
        <v>53.34</v>
      </c>
      <c r="S786" s="564" t="s">
        <v>15</v>
      </c>
      <c r="T786" s="582">
        <v>585</v>
      </c>
      <c r="U786" s="583" t="s">
        <v>47</v>
      </c>
      <c r="V786" s="589" t="s">
        <v>49</v>
      </c>
      <c r="W786" s="592" t="s">
        <v>15</v>
      </c>
      <c r="X786" s="569" t="s">
        <v>15</v>
      </c>
      <c r="Y786" s="570" t="s">
        <v>15</v>
      </c>
      <c r="Z786" s="571" t="s">
        <v>15</v>
      </c>
      <c r="AA786" s="557" t="s">
        <v>1856</v>
      </c>
      <c r="AB786" s="139">
        <f t="shared" si="194"/>
        <v>43327</v>
      </c>
      <c r="AC786" s="134">
        <f t="shared" si="197"/>
        <v>43313</v>
      </c>
      <c r="AD786" s="135" t="str">
        <f t="shared" si="198"/>
        <v>-</v>
      </c>
      <c r="AE786" s="136" t="str">
        <f t="shared" si="199"/>
        <v>-</v>
      </c>
      <c r="AF786" s="137" t="s">
        <v>4551</v>
      </c>
      <c r="AG786" s="140" t="str">
        <f t="shared" si="202"/>
        <v>-</v>
      </c>
      <c r="AH786" s="141" t="str">
        <f t="shared" si="203"/>
        <v>-</v>
      </c>
      <c r="AI786" s="211" t="s">
        <v>15</v>
      </c>
      <c r="AJ786" s="443" t="s">
        <v>4592</v>
      </c>
      <c r="AK786" s="478" t="str">
        <f t="shared" si="204"/>
        <v>-</v>
      </c>
      <c r="AL786" s="516" t="str">
        <f t="shared" si="205"/>
        <v>-</v>
      </c>
      <c r="AM786" s="432" t="str">
        <f>_xlfn.IFNA(VLOOKUP(O786,Dropdown!$B:$G,6,0),"-")</f>
        <v>PEZA</v>
      </c>
      <c r="AN786" s="433">
        <f>_xlfn.IFNA(VLOOKUP(O786,Dropdown!$B:$H,7,0),"-")</f>
        <v>0.12</v>
      </c>
      <c r="AO786" s="434" t="str">
        <f t="shared" si="206"/>
        <v>USD</v>
      </c>
      <c r="AP786" s="435">
        <f t="shared" si="207"/>
        <v>585</v>
      </c>
      <c r="AQ786" s="436">
        <f t="shared" si="208"/>
        <v>655.20000000000005</v>
      </c>
      <c r="AR786" s="247"/>
      <c r="AS786" s="465" t="s">
        <v>15</v>
      </c>
      <c r="AT786" s="247"/>
      <c r="AU786" s="454" t="str">
        <f t="shared" si="200"/>
        <v>-</v>
      </c>
    </row>
    <row r="787" spans="1:47" s="30" customFormat="1">
      <c r="A787" s="556">
        <v>784</v>
      </c>
      <c r="B787" s="557" t="s">
        <v>1669</v>
      </c>
      <c r="C787" s="558" t="str">
        <f t="shared" si="196"/>
        <v>2018</v>
      </c>
      <c r="D787" s="558" t="str">
        <f t="shared" si="209"/>
        <v>Jul</v>
      </c>
      <c r="E787" s="586">
        <v>43297</v>
      </c>
      <c r="F787" s="557">
        <v>109471</v>
      </c>
      <c r="G787" s="557">
        <v>42431</v>
      </c>
      <c r="H787" s="557">
        <v>82960</v>
      </c>
      <c r="I787" s="557" t="s">
        <v>1705</v>
      </c>
      <c r="J787" s="557">
        <v>6677</v>
      </c>
      <c r="K787" s="578" t="str">
        <f t="shared" si="201"/>
        <v>JNL-750 OUTER BOTTOM DRAWING MOLD | #236 DIE INSERT | JNL-750 OUTER BOTTOM DRAWING MOLD | #236 DIE INSERT</v>
      </c>
      <c r="L787" s="578" t="s">
        <v>1686</v>
      </c>
      <c r="M787" s="578" t="s">
        <v>1686</v>
      </c>
      <c r="N787" s="579" t="s">
        <v>15</v>
      </c>
      <c r="O787" s="598" t="s">
        <v>34</v>
      </c>
      <c r="P787" s="557">
        <v>1</v>
      </c>
      <c r="Q787" s="557" t="s">
        <v>5151</v>
      </c>
      <c r="R787" s="599">
        <f>IFERROR(VLOOKUP(CONCATENATE(D787,"'",C787),'Monthly Forex'!A:D,4,0),"-")</f>
        <v>53.34</v>
      </c>
      <c r="S787" s="564" t="s">
        <v>15</v>
      </c>
      <c r="T787" s="582">
        <v>280</v>
      </c>
      <c r="U787" s="583" t="s">
        <v>47</v>
      </c>
      <c r="V787" s="589" t="s">
        <v>49</v>
      </c>
      <c r="W787" s="592" t="s">
        <v>15</v>
      </c>
      <c r="X787" s="569" t="s">
        <v>15</v>
      </c>
      <c r="Y787" s="570" t="s">
        <v>15</v>
      </c>
      <c r="Z787" s="571" t="s">
        <v>15</v>
      </c>
      <c r="AA787" s="557" t="s">
        <v>1856</v>
      </c>
      <c r="AB787" s="139">
        <f t="shared" si="194"/>
        <v>43327</v>
      </c>
      <c r="AC787" s="134">
        <f t="shared" si="197"/>
        <v>43313</v>
      </c>
      <c r="AD787" s="135" t="str">
        <f t="shared" si="198"/>
        <v>-</v>
      </c>
      <c r="AE787" s="136" t="str">
        <f t="shared" si="199"/>
        <v>-</v>
      </c>
      <c r="AF787" s="137" t="s">
        <v>4551</v>
      </c>
      <c r="AG787" s="140" t="str">
        <f t="shared" si="202"/>
        <v>-</v>
      </c>
      <c r="AH787" s="141" t="str">
        <f t="shared" si="203"/>
        <v>-</v>
      </c>
      <c r="AI787" s="211" t="s">
        <v>15</v>
      </c>
      <c r="AJ787" s="443" t="s">
        <v>4592</v>
      </c>
      <c r="AK787" s="478" t="str">
        <f t="shared" si="204"/>
        <v>-</v>
      </c>
      <c r="AL787" s="516" t="str">
        <f t="shared" si="205"/>
        <v>-</v>
      </c>
      <c r="AM787" s="432" t="str">
        <f>_xlfn.IFNA(VLOOKUP(O787,Dropdown!$B:$G,6,0),"-")</f>
        <v>PEZA</v>
      </c>
      <c r="AN787" s="433">
        <f>_xlfn.IFNA(VLOOKUP(O787,Dropdown!$B:$H,7,0),"-")</f>
        <v>0.12</v>
      </c>
      <c r="AO787" s="434" t="str">
        <f t="shared" si="206"/>
        <v>USD</v>
      </c>
      <c r="AP787" s="435">
        <f t="shared" si="207"/>
        <v>280</v>
      </c>
      <c r="AQ787" s="436">
        <f t="shared" si="208"/>
        <v>313.60000000000002</v>
      </c>
      <c r="AR787" s="247"/>
      <c r="AS787" s="465" t="s">
        <v>15</v>
      </c>
      <c r="AT787" s="247"/>
      <c r="AU787" s="454" t="str">
        <f t="shared" si="200"/>
        <v>-</v>
      </c>
    </row>
    <row r="788" spans="1:47" s="30" customFormat="1">
      <c r="A788" s="556">
        <v>785</v>
      </c>
      <c r="B788" s="557" t="s">
        <v>1670</v>
      </c>
      <c r="C788" s="558" t="str">
        <f t="shared" si="196"/>
        <v>2018</v>
      </c>
      <c r="D788" s="558" t="str">
        <f t="shared" si="209"/>
        <v>Jul</v>
      </c>
      <c r="E788" s="586">
        <v>43297</v>
      </c>
      <c r="F788" s="557">
        <v>109472</v>
      </c>
      <c r="G788" s="557">
        <v>42432</v>
      </c>
      <c r="H788" s="557">
        <v>82961</v>
      </c>
      <c r="I788" s="557" t="s">
        <v>1706</v>
      </c>
      <c r="J788" s="557">
        <v>6586</v>
      </c>
      <c r="K788" s="578" t="str">
        <f t="shared" si="201"/>
        <v>NEW DIE | FHT-800_OUTER BOTTOM | DRAW/ EMBOSS/ PIERCE MOLD | NEW DIE | FHT-800_OUTER BOTTOM | DRAW/ EMBOSS/ PIERCE MOLD</v>
      </c>
      <c r="L788" s="578" t="s">
        <v>1687</v>
      </c>
      <c r="M788" s="578" t="s">
        <v>1687</v>
      </c>
      <c r="N788" s="579" t="s">
        <v>15</v>
      </c>
      <c r="O788" s="598" t="s">
        <v>34</v>
      </c>
      <c r="P788" s="574">
        <v>1</v>
      </c>
      <c r="Q788" s="557" t="s">
        <v>5152</v>
      </c>
      <c r="R788" s="581">
        <f>IFERROR(VLOOKUP(CONCATENATE(D788,"'",C788),'Monthly Forex'!A:D,4,0),"-")</f>
        <v>53.34</v>
      </c>
      <c r="S788" s="564" t="s">
        <v>15</v>
      </c>
      <c r="T788" s="582">
        <v>7800</v>
      </c>
      <c r="U788" s="583" t="s">
        <v>47</v>
      </c>
      <c r="V788" s="589" t="s">
        <v>49</v>
      </c>
      <c r="W788" s="592" t="s">
        <v>15</v>
      </c>
      <c r="X788" s="569" t="s">
        <v>2769</v>
      </c>
      <c r="Y788" s="570" t="s">
        <v>15</v>
      </c>
      <c r="Z788" s="571" t="s">
        <v>15</v>
      </c>
      <c r="AA788" s="557" t="s">
        <v>1856</v>
      </c>
      <c r="AB788" s="139">
        <f t="shared" si="194"/>
        <v>43327</v>
      </c>
      <c r="AC788" s="134">
        <f t="shared" si="197"/>
        <v>43313</v>
      </c>
      <c r="AD788" s="135" t="str">
        <f t="shared" si="198"/>
        <v>-</v>
      </c>
      <c r="AE788" s="136" t="str">
        <f t="shared" si="199"/>
        <v>-</v>
      </c>
      <c r="AF788" s="137" t="s">
        <v>4551</v>
      </c>
      <c r="AG788" s="140" t="str">
        <f t="shared" si="202"/>
        <v>1</v>
      </c>
      <c r="AH788" s="141" t="str">
        <f t="shared" si="203"/>
        <v>-</v>
      </c>
      <c r="AI788" s="211" t="s">
        <v>15</v>
      </c>
      <c r="AJ788" s="443" t="s">
        <v>4592</v>
      </c>
      <c r="AK788" s="478" t="str">
        <f t="shared" si="204"/>
        <v>-</v>
      </c>
      <c r="AL788" s="516" t="str">
        <f t="shared" si="205"/>
        <v>-</v>
      </c>
      <c r="AM788" s="432" t="str">
        <f>_xlfn.IFNA(VLOOKUP(O788,Dropdown!$B:$G,6,0),"-")</f>
        <v>PEZA</v>
      </c>
      <c r="AN788" s="433">
        <f>_xlfn.IFNA(VLOOKUP(O788,Dropdown!$B:$H,7,0),"-")</f>
        <v>0.12</v>
      </c>
      <c r="AO788" s="434" t="str">
        <f t="shared" si="206"/>
        <v>USD</v>
      </c>
      <c r="AP788" s="435">
        <f t="shared" si="207"/>
        <v>7800</v>
      </c>
      <c r="AQ788" s="436">
        <f t="shared" si="208"/>
        <v>8736</v>
      </c>
      <c r="AR788" s="247"/>
      <c r="AS788" s="465" t="s">
        <v>15</v>
      </c>
      <c r="AT788" s="247"/>
      <c r="AU788" s="454" t="str">
        <f t="shared" si="200"/>
        <v>-</v>
      </c>
    </row>
    <row r="789" spans="1:47" s="30" customFormat="1">
      <c r="A789" s="556">
        <v>786</v>
      </c>
      <c r="B789" s="557" t="s">
        <v>1671</v>
      </c>
      <c r="C789" s="558" t="str">
        <f t="shared" si="196"/>
        <v>2018</v>
      </c>
      <c r="D789" s="558" t="str">
        <f t="shared" si="209"/>
        <v>Jul</v>
      </c>
      <c r="E789" s="586">
        <v>43300</v>
      </c>
      <c r="F789" s="557">
        <v>109473</v>
      </c>
      <c r="G789" s="557">
        <v>42433</v>
      </c>
      <c r="H789" s="557">
        <v>83011</v>
      </c>
      <c r="I789" s="557" t="s">
        <v>1705</v>
      </c>
      <c r="J789" s="557">
        <v>6677</v>
      </c>
      <c r="K789" s="578" t="str">
        <f t="shared" si="201"/>
        <v>JNL-600 OUTER BOTTOM DRAWING MOLD | #242 DIE INSERT | JNL-600 OUTER BOTTOM DRAWING MOLD | #242 DIE INSERT</v>
      </c>
      <c r="L789" s="578" t="s">
        <v>1688</v>
      </c>
      <c r="M789" s="578" t="s">
        <v>1688</v>
      </c>
      <c r="N789" s="579" t="s">
        <v>15</v>
      </c>
      <c r="O789" s="598" t="s">
        <v>34</v>
      </c>
      <c r="P789" s="557">
        <v>1</v>
      </c>
      <c r="Q789" s="557" t="s">
        <v>5151</v>
      </c>
      <c r="R789" s="581">
        <f>IFERROR(VLOOKUP(CONCATENATE(D789,"'",C789),'Monthly Forex'!A:D,4,0),"-")</f>
        <v>53.34</v>
      </c>
      <c r="S789" s="564" t="s">
        <v>15</v>
      </c>
      <c r="T789" s="582">
        <v>280</v>
      </c>
      <c r="U789" s="583" t="s">
        <v>47</v>
      </c>
      <c r="V789" s="589" t="s">
        <v>49</v>
      </c>
      <c r="W789" s="592" t="s">
        <v>15</v>
      </c>
      <c r="X789" s="569" t="s">
        <v>15</v>
      </c>
      <c r="Y789" s="570" t="s">
        <v>15</v>
      </c>
      <c r="Z789" s="571" t="s">
        <v>15</v>
      </c>
      <c r="AA789" s="557" t="s">
        <v>1856</v>
      </c>
      <c r="AB789" s="139">
        <f t="shared" si="194"/>
        <v>43330</v>
      </c>
      <c r="AC789" s="134">
        <f t="shared" si="197"/>
        <v>43313</v>
      </c>
      <c r="AD789" s="135" t="str">
        <f t="shared" si="198"/>
        <v>-</v>
      </c>
      <c r="AE789" s="136" t="str">
        <f t="shared" si="199"/>
        <v>-</v>
      </c>
      <c r="AF789" s="137" t="s">
        <v>4551</v>
      </c>
      <c r="AG789" s="140" t="str">
        <f t="shared" si="202"/>
        <v>1</v>
      </c>
      <c r="AH789" s="141" t="str">
        <f t="shared" si="203"/>
        <v>-</v>
      </c>
      <c r="AI789" s="211" t="s">
        <v>15</v>
      </c>
      <c r="AJ789" s="443" t="s">
        <v>4592</v>
      </c>
      <c r="AK789" s="478" t="str">
        <f t="shared" si="204"/>
        <v>-</v>
      </c>
      <c r="AL789" s="516" t="str">
        <f t="shared" si="205"/>
        <v>-</v>
      </c>
      <c r="AM789" s="432" t="str">
        <f>_xlfn.IFNA(VLOOKUP(O789,Dropdown!$B:$G,6,0),"-")</f>
        <v>PEZA</v>
      </c>
      <c r="AN789" s="433">
        <f>_xlfn.IFNA(VLOOKUP(O789,Dropdown!$B:$H,7,0),"-")</f>
        <v>0.12</v>
      </c>
      <c r="AO789" s="434" t="str">
        <f t="shared" si="206"/>
        <v>USD</v>
      </c>
      <c r="AP789" s="435">
        <f t="shared" si="207"/>
        <v>280</v>
      </c>
      <c r="AQ789" s="436">
        <f t="shared" si="208"/>
        <v>313.60000000000002</v>
      </c>
      <c r="AR789" s="247"/>
      <c r="AS789" s="465" t="s">
        <v>15</v>
      </c>
      <c r="AT789" s="247"/>
      <c r="AU789" s="454" t="str">
        <f t="shared" si="200"/>
        <v>-</v>
      </c>
    </row>
    <row r="790" spans="1:47" s="30" customFormat="1">
      <c r="A790" s="556">
        <v>787</v>
      </c>
      <c r="B790" s="557" t="s">
        <v>1672</v>
      </c>
      <c r="C790" s="558" t="str">
        <f t="shared" si="196"/>
        <v>2018</v>
      </c>
      <c r="D790" s="558" t="str">
        <f t="shared" si="209"/>
        <v>Jul</v>
      </c>
      <c r="E790" s="586">
        <v>43300</v>
      </c>
      <c r="F790" s="557">
        <v>109473</v>
      </c>
      <c r="G790" s="557">
        <v>42433</v>
      </c>
      <c r="H790" s="557">
        <v>83011</v>
      </c>
      <c r="I790" s="557" t="s">
        <v>1705</v>
      </c>
      <c r="J790" s="557">
        <v>6677</v>
      </c>
      <c r="K790" s="578" t="str">
        <f t="shared" si="201"/>
        <v>JNL-750 OUTER BOTTOM DRAWING MOLD | #233 STRIPPER PLATE | JNL-750 OUTER BOTTOM DRAWING MOLD | #233 STRIPPER PLATE</v>
      </c>
      <c r="L790" s="578" t="s">
        <v>1689</v>
      </c>
      <c r="M790" s="578" t="s">
        <v>1689</v>
      </c>
      <c r="N790" s="579" t="s">
        <v>15</v>
      </c>
      <c r="O790" s="578" t="s">
        <v>34</v>
      </c>
      <c r="P790" s="557">
        <v>1</v>
      </c>
      <c r="Q790" s="557" t="s">
        <v>5151</v>
      </c>
      <c r="R790" s="581">
        <f>IFERROR(VLOOKUP(CONCATENATE(D790,"'",C790),'Monthly Forex'!A:D,4,0),"-")</f>
        <v>53.34</v>
      </c>
      <c r="S790" s="564" t="s">
        <v>15</v>
      </c>
      <c r="T790" s="582">
        <v>390</v>
      </c>
      <c r="U790" s="583" t="s">
        <v>47</v>
      </c>
      <c r="V790" s="589" t="s">
        <v>49</v>
      </c>
      <c r="W790" s="592" t="s">
        <v>15</v>
      </c>
      <c r="X790" s="569" t="s">
        <v>15</v>
      </c>
      <c r="Y790" s="570" t="s">
        <v>15</v>
      </c>
      <c r="Z790" s="571" t="s">
        <v>15</v>
      </c>
      <c r="AA790" s="557" t="s">
        <v>1856</v>
      </c>
      <c r="AB790" s="139">
        <f t="shared" si="194"/>
        <v>43330</v>
      </c>
      <c r="AC790" s="134">
        <f t="shared" si="197"/>
        <v>43313</v>
      </c>
      <c r="AD790" s="135" t="str">
        <f t="shared" si="198"/>
        <v>-</v>
      </c>
      <c r="AE790" s="136" t="str">
        <f t="shared" si="199"/>
        <v>-</v>
      </c>
      <c r="AF790" s="137" t="s">
        <v>4551</v>
      </c>
      <c r="AG790" s="140" t="str">
        <f t="shared" si="202"/>
        <v>-</v>
      </c>
      <c r="AH790" s="141" t="str">
        <f t="shared" si="203"/>
        <v>-</v>
      </c>
      <c r="AI790" s="211" t="s">
        <v>15</v>
      </c>
      <c r="AJ790" s="443" t="s">
        <v>4592</v>
      </c>
      <c r="AK790" s="478" t="str">
        <f t="shared" si="204"/>
        <v>-</v>
      </c>
      <c r="AL790" s="516" t="str">
        <f t="shared" si="205"/>
        <v>-</v>
      </c>
      <c r="AM790" s="432" t="str">
        <f>_xlfn.IFNA(VLOOKUP(O790,Dropdown!$B:$G,6,0),"-")</f>
        <v>PEZA</v>
      </c>
      <c r="AN790" s="433">
        <f>_xlfn.IFNA(VLOOKUP(O790,Dropdown!$B:$H,7,0),"-")</f>
        <v>0.12</v>
      </c>
      <c r="AO790" s="434" t="str">
        <f t="shared" si="206"/>
        <v>USD</v>
      </c>
      <c r="AP790" s="435">
        <f t="shared" si="207"/>
        <v>390</v>
      </c>
      <c r="AQ790" s="436">
        <f t="shared" si="208"/>
        <v>436.80000000000007</v>
      </c>
      <c r="AR790" s="247"/>
      <c r="AS790" s="465" t="s">
        <v>15</v>
      </c>
      <c r="AT790" s="247"/>
      <c r="AU790" s="454" t="str">
        <f t="shared" si="200"/>
        <v>-</v>
      </c>
    </row>
    <row r="791" spans="1:47" s="30" customFormat="1">
      <c r="A791" s="556">
        <v>788</v>
      </c>
      <c r="B791" s="557" t="s">
        <v>1673</v>
      </c>
      <c r="C791" s="558" t="str">
        <f t="shared" si="196"/>
        <v>2018</v>
      </c>
      <c r="D791" s="558" t="str">
        <f t="shared" si="209"/>
        <v>Jul</v>
      </c>
      <c r="E791" s="586">
        <v>43301</v>
      </c>
      <c r="F791" s="557">
        <v>109474</v>
      </c>
      <c r="G791" s="557">
        <v>42434</v>
      </c>
      <c r="H791" s="557">
        <v>83112</v>
      </c>
      <c r="I791" s="557" t="s">
        <v>1707</v>
      </c>
      <c r="J791" s="557">
        <v>16339</v>
      </c>
      <c r="K791" s="578" t="str">
        <f t="shared" si="201"/>
        <v>18310-TJB-A110-M1-4100 | INSPECTION JIG | 18310-TJB-A110-M1-4100 | INSPECTION JIG</v>
      </c>
      <c r="L791" s="578" t="s">
        <v>1690</v>
      </c>
      <c r="M791" s="578" t="s">
        <v>1690</v>
      </c>
      <c r="N791" s="579" t="s">
        <v>1763</v>
      </c>
      <c r="O791" s="578" t="s">
        <v>31</v>
      </c>
      <c r="P791" s="557">
        <v>1</v>
      </c>
      <c r="Q791" s="557" t="s">
        <v>5152</v>
      </c>
      <c r="R791" s="581">
        <f>IFERROR(VLOOKUP(CONCATENATE(D791,"'",C791),'Monthly Forex'!A:D,4,0),"-")</f>
        <v>53.34</v>
      </c>
      <c r="S791" s="587">
        <v>99990</v>
      </c>
      <c r="T791" s="582">
        <f>S791/R791</f>
        <v>1874.5781777277839</v>
      </c>
      <c r="U791" s="583" t="s">
        <v>47</v>
      </c>
      <c r="V791" s="589" t="s">
        <v>49</v>
      </c>
      <c r="W791" s="592" t="s">
        <v>15</v>
      </c>
      <c r="X791" s="569" t="s">
        <v>15</v>
      </c>
      <c r="Y791" s="570" t="s">
        <v>15</v>
      </c>
      <c r="Z791" s="571" t="s">
        <v>15</v>
      </c>
      <c r="AA791" s="557" t="s">
        <v>1856</v>
      </c>
      <c r="AB791" s="139">
        <f t="shared" si="194"/>
        <v>43331</v>
      </c>
      <c r="AC791" s="134">
        <f t="shared" si="197"/>
        <v>43313</v>
      </c>
      <c r="AD791" s="135" t="str">
        <f t="shared" si="198"/>
        <v>-</v>
      </c>
      <c r="AE791" s="136" t="str">
        <f t="shared" si="199"/>
        <v>-</v>
      </c>
      <c r="AF791" s="137" t="s">
        <v>4551</v>
      </c>
      <c r="AG791" s="140" t="str">
        <f t="shared" si="202"/>
        <v>1</v>
      </c>
      <c r="AH791" s="141" t="str">
        <f t="shared" si="203"/>
        <v>-</v>
      </c>
      <c r="AI791" s="211" t="s">
        <v>15</v>
      </c>
      <c r="AJ791" s="443" t="s">
        <v>4592</v>
      </c>
      <c r="AK791" s="478" t="str">
        <f t="shared" si="204"/>
        <v>-</v>
      </c>
      <c r="AL791" s="516" t="str">
        <f t="shared" si="205"/>
        <v>-</v>
      </c>
      <c r="AM791" s="432" t="str">
        <f>_xlfn.IFNA(VLOOKUP(O791,Dropdown!$B:$G,6,0),"-")</f>
        <v>PEZA</v>
      </c>
      <c r="AN791" s="433">
        <f>_xlfn.IFNA(VLOOKUP(O791,Dropdown!$B:$H,7,0),"-")</f>
        <v>0.12</v>
      </c>
      <c r="AO791" s="434" t="str">
        <f t="shared" si="206"/>
        <v>PHP</v>
      </c>
      <c r="AP791" s="435">
        <f t="shared" si="207"/>
        <v>99990</v>
      </c>
      <c r="AQ791" s="436">
        <f t="shared" si="208"/>
        <v>111988.80000000002</v>
      </c>
      <c r="AR791" s="247"/>
      <c r="AS791" s="465" t="s">
        <v>15</v>
      </c>
      <c r="AT791" s="247"/>
      <c r="AU791" s="454" t="str">
        <f t="shared" si="200"/>
        <v>-</v>
      </c>
    </row>
    <row r="792" spans="1:47" s="30" customFormat="1">
      <c r="A792" s="556">
        <v>789</v>
      </c>
      <c r="B792" s="557" t="s">
        <v>1674</v>
      </c>
      <c r="C792" s="558" t="str">
        <f t="shared" si="196"/>
        <v>2018</v>
      </c>
      <c r="D792" s="558" t="str">
        <f t="shared" si="209"/>
        <v>Jul</v>
      </c>
      <c r="E792" s="586">
        <v>43304</v>
      </c>
      <c r="F792" s="557">
        <v>109476</v>
      </c>
      <c r="G792" s="557">
        <v>42436</v>
      </c>
      <c r="H792" s="557">
        <v>83142</v>
      </c>
      <c r="I792" s="557" t="s">
        <v>1708</v>
      </c>
      <c r="J792" s="557">
        <v>20181670</v>
      </c>
      <c r="K792" s="578" t="str">
        <f t="shared" si="201"/>
        <v>NEW MAKE JIG | 2311-53908-7-5200 SPRING PUSH FIXTURE | NEW MAKE JIG | 2311-53908-7-5200 SPRING PUSH FIXTURE</v>
      </c>
      <c r="L792" s="578" t="s">
        <v>1691</v>
      </c>
      <c r="M792" s="578" t="s">
        <v>1691</v>
      </c>
      <c r="N792" s="579" t="s">
        <v>15</v>
      </c>
      <c r="O792" s="598" t="s">
        <v>38</v>
      </c>
      <c r="P792" s="557">
        <v>1</v>
      </c>
      <c r="Q792" s="557" t="s">
        <v>5152</v>
      </c>
      <c r="R792" s="581">
        <f>IFERROR(VLOOKUP(CONCATENATE(D792,"'",C792),'Monthly Forex'!A:D,4,0),"-")</f>
        <v>53.34</v>
      </c>
      <c r="S792" s="564" t="s">
        <v>15</v>
      </c>
      <c r="T792" s="582">
        <v>4400</v>
      </c>
      <c r="U792" s="583" t="s">
        <v>47</v>
      </c>
      <c r="V792" s="589" t="s">
        <v>49</v>
      </c>
      <c r="W792" s="592" t="s">
        <v>15</v>
      </c>
      <c r="X792" s="569" t="s">
        <v>15</v>
      </c>
      <c r="Y792" s="570" t="s">
        <v>15</v>
      </c>
      <c r="Z792" s="571" t="s">
        <v>15</v>
      </c>
      <c r="AA792" s="557" t="s">
        <v>1856</v>
      </c>
      <c r="AB792" s="139">
        <f t="shared" si="194"/>
        <v>43334</v>
      </c>
      <c r="AC792" s="134">
        <f t="shared" si="197"/>
        <v>43313</v>
      </c>
      <c r="AD792" s="135" t="str">
        <f t="shared" si="198"/>
        <v>-</v>
      </c>
      <c r="AE792" s="136" t="str">
        <f t="shared" si="199"/>
        <v>-</v>
      </c>
      <c r="AF792" s="137" t="s">
        <v>4551</v>
      </c>
      <c r="AG792" s="140" t="str">
        <f t="shared" si="202"/>
        <v>1</v>
      </c>
      <c r="AH792" s="141" t="str">
        <f t="shared" si="203"/>
        <v>-</v>
      </c>
      <c r="AI792" s="211" t="s">
        <v>15</v>
      </c>
      <c r="AJ792" s="443" t="s">
        <v>4592</v>
      </c>
      <c r="AK792" s="478" t="str">
        <f t="shared" si="204"/>
        <v>-</v>
      </c>
      <c r="AL792" s="516" t="str">
        <f t="shared" si="205"/>
        <v>-</v>
      </c>
      <c r="AM792" s="432" t="str">
        <f>_xlfn.IFNA(VLOOKUP(O792,Dropdown!$B:$G,6,0),"-")</f>
        <v>PEZA</v>
      </c>
      <c r="AN792" s="433">
        <f>_xlfn.IFNA(VLOOKUP(O792,Dropdown!$B:$H,7,0),"-")</f>
        <v>0.12</v>
      </c>
      <c r="AO792" s="434" t="str">
        <f t="shared" si="206"/>
        <v>USD</v>
      </c>
      <c r="AP792" s="435">
        <f t="shared" si="207"/>
        <v>4400</v>
      </c>
      <c r="AQ792" s="436">
        <f t="shared" si="208"/>
        <v>4928.0000000000009</v>
      </c>
      <c r="AR792" s="247"/>
      <c r="AS792" s="465" t="s">
        <v>15</v>
      </c>
      <c r="AT792" s="247"/>
      <c r="AU792" s="454" t="str">
        <f t="shared" si="200"/>
        <v>-</v>
      </c>
    </row>
    <row r="793" spans="1:47" s="30" customFormat="1">
      <c r="A793" s="556">
        <v>790</v>
      </c>
      <c r="B793" s="557" t="s">
        <v>1675</v>
      </c>
      <c r="C793" s="558" t="str">
        <f t="shared" si="196"/>
        <v>2018</v>
      </c>
      <c r="D793" s="558" t="str">
        <f t="shared" si="209"/>
        <v>Jul</v>
      </c>
      <c r="E793" s="586">
        <v>43304</v>
      </c>
      <c r="F793" s="557">
        <v>109476</v>
      </c>
      <c r="G793" s="557">
        <v>42436</v>
      </c>
      <c r="H793" s="557">
        <v>83142</v>
      </c>
      <c r="I793" s="557" t="s">
        <v>1709</v>
      </c>
      <c r="J793" s="557">
        <v>20181670</v>
      </c>
      <c r="K793" s="578" t="str">
        <f t="shared" si="201"/>
        <v>NEW MAKE JIG | 23-4869302-7-5400 RAIL CHUCKING JIG | NEW MAKE JIG | 23-4869302-7-5400 RAIL CHUCKING JIG</v>
      </c>
      <c r="L793" s="578" t="s">
        <v>1692</v>
      </c>
      <c r="M793" s="578" t="s">
        <v>1692</v>
      </c>
      <c r="N793" s="579" t="s">
        <v>15</v>
      </c>
      <c r="O793" s="598" t="s">
        <v>38</v>
      </c>
      <c r="P793" s="557">
        <v>1</v>
      </c>
      <c r="Q793" s="557" t="s">
        <v>5152</v>
      </c>
      <c r="R793" s="581">
        <f>IFERROR(VLOOKUP(CONCATENATE(D793,"'",C793),'Monthly Forex'!A:D,4,0),"-")</f>
        <v>53.34</v>
      </c>
      <c r="S793" s="564" t="s">
        <v>15</v>
      </c>
      <c r="T793" s="582">
        <v>6419</v>
      </c>
      <c r="U793" s="583" t="s">
        <v>47</v>
      </c>
      <c r="V793" s="589" t="s">
        <v>49</v>
      </c>
      <c r="W793" s="592" t="s">
        <v>15</v>
      </c>
      <c r="X793" s="569" t="s">
        <v>15</v>
      </c>
      <c r="Y793" s="570" t="s">
        <v>15</v>
      </c>
      <c r="Z793" s="571" t="s">
        <v>15</v>
      </c>
      <c r="AA793" s="557" t="s">
        <v>1856</v>
      </c>
      <c r="AB793" s="139">
        <f t="shared" si="194"/>
        <v>43334</v>
      </c>
      <c r="AC793" s="134">
        <f t="shared" si="197"/>
        <v>43313</v>
      </c>
      <c r="AD793" s="135" t="str">
        <f t="shared" si="198"/>
        <v>-</v>
      </c>
      <c r="AE793" s="136" t="str">
        <f t="shared" si="199"/>
        <v>-</v>
      </c>
      <c r="AF793" s="137" t="s">
        <v>4551</v>
      </c>
      <c r="AG793" s="140" t="str">
        <f t="shared" si="202"/>
        <v>-</v>
      </c>
      <c r="AH793" s="141" t="str">
        <f t="shared" si="203"/>
        <v>-</v>
      </c>
      <c r="AI793" s="211" t="s">
        <v>15</v>
      </c>
      <c r="AJ793" s="443" t="s">
        <v>4592</v>
      </c>
      <c r="AK793" s="478" t="str">
        <f t="shared" si="204"/>
        <v>-</v>
      </c>
      <c r="AL793" s="516" t="str">
        <f t="shared" si="205"/>
        <v>-</v>
      </c>
      <c r="AM793" s="432" t="str">
        <f>_xlfn.IFNA(VLOOKUP(O793,Dropdown!$B:$G,6,0),"-")</f>
        <v>PEZA</v>
      </c>
      <c r="AN793" s="433">
        <f>_xlfn.IFNA(VLOOKUP(O793,Dropdown!$B:$H,7,0),"-")</f>
        <v>0.12</v>
      </c>
      <c r="AO793" s="434" t="str">
        <f t="shared" si="206"/>
        <v>USD</v>
      </c>
      <c r="AP793" s="435">
        <f t="shared" si="207"/>
        <v>6419</v>
      </c>
      <c r="AQ793" s="436">
        <f t="shared" si="208"/>
        <v>7189.2800000000007</v>
      </c>
      <c r="AR793" s="247"/>
      <c r="AS793" s="465" t="s">
        <v>15</v>
      </c>
      <c r="AT793" s="247"/>
      <c r="AU793" s="454" t="str">
        <f t="shared" si="200"/>
        <v>-</v>
      </c>
    </row>
    <row r="794" spans="1:47" s="30" customFormat="1">
      <c r="A794" s="556">
        <v>791</v>
      </c>
      <c r="B794" s="557" t="s">
        <v>1676</v>
      </c>
      <c r="C794" s="558" t="str">
        <f t="shared" si="196"/>
        <v>2018</v>
      </c>
      <c r="D794" s="558" t="str">
        <f t="shared" si="209"/>
        <v>Jul</v>
      </c>
      <c r="E794" s="586">
        <v>43304</v>
      </c>
      <c r="F794" s="557">
        <v>109476</v>
      </c>
      <c r="G794" s="557">
        <v>42436</v>
      </c>
      <c r="H794" s="557">
        <v>83142</v>
      </c>
      <c r="I794" s="557" t="s">
        <v>1710</v>
      </c>
      <c r="J794" s="557">
        <v>20181670</v>
      </c>
      <c r="K794" s="578" t="str">
        <f t="shared" si="201"/>
        <v>NEW MAKE JIG | 23-4869602-7-0300 RAIL CHUCKING JIG (STD) | NEW MAKE JIG | 23-4869602-7-0300 RAIL CHUCKING JIG (STD)</v>
      </c>
      <c r="L794" s="578" t="s">
        <v>1693</v>
      </c>
      <c r="M794" s="578" t="s">
        <v>1693</v>
      </c>
      <c r="N794" s="579" t="s">
        <v>15</v>
      </c>
      <c r="O794" s="578" t="s">
        <v>38</v>
      </c>
      <c r="P794" s="557">
        <v>1</v>
      </c>
      <c r="Q794" s="557" t="s">
        <v>5152</v>
      </c>
      <c r="R794" s="581">
        <f>IFERROR(VLOOKUP(CONCATENATE(D794,"'",C794),'Monthly Forex'!A:D,4,0),"-")</f>
        <v>53.34</v>
      </c>
      <c r="S794" s="564" t="s">
        <v>15</v>
      </c>
      <c r="T794" s="582">
        <v>6419</v>
      </c>
      <c r="U794" s="583" t="s">
        <v>47</v>
      </c>
      <c r="V794" s="589" t="s">
        <v>49</v>
      </c>
      <c r="W794" s="592" t="s">
        <v>15</v>
      </c>
      <c r="X794" s="569" t="s">
        <v>15</v>
      </c>
      <c r="Y794" s="570" t="s">
        <v>15</v>
      </c>
      <c r="Z794" s="571" t="s">
        <v>15</v>
      </c>
      <c r="AA794" s="557" t="s">
        <v>1856</v>
      </c>
      <c r="AB794" s="139">
        <f t="shared" si="194"/>
        <v>43334</v>
      </c>
      <c r="AC794" s="134">
        <f t="shared" si="197"/>
        <v>43313</v>
      </c>
      <c r="AD794" s="135" t="str">
        <f t="shared" si="198"/>
        <v>-</v>
      </c>
      <c r="AE794" s="136" t="str">
        <f t="shared" si="199"/>
        <v>-</v>
      </c>
      <c r="AF794" s="137" t="s">
        <v>4551</v>
      </c>
      <c r="AG794" s="140" t="str">
        <f t="shared" si="202"/>
        <v>-</v>
      </c>
      <c r="AH794" s="141" t="str">
        <f t="shared" si="203"/>
        <v>-</v>
      </c>
      <c r="AI794" s="211" t="s">
        <v>15</v>
      </c>
      <c r="AJ794" s="443" t="s">
        <v>4592</v>
      </c>
      <c r="AK794" s="478" t="str">
        <f t="shared" si="204"/>
        <v>-</v>
      </c>
      <c r="AL794" s="516" t="str">
        <f t="shared" si="205"/>
        <v>-</v>
      </c>
      <c r="AM794" s="432" t="str">
        <f>_xlfn.IFNA(VLOOKUP(O794,Dropdown!$B:$G,6,0),"-")</f>
        <v>PEZA</v>
      </c>
      <c r="AN794" s="433">
        <f>_xlfn.IFNA(VLOOKUP(O794,Dropdown!$B:$H,7,0),"-")</f>
        <v>0.12</v>
      </c>
      <c r="AO794" s="434" t="str">
        <f t="shared" si="206"/>
        <v>USD</v>
      </c>
      <c r="AP794" s="435">
        <f t="shared" si="207"/>
        <v>6419</v>
      </c>
      <c r="AQ794" s="436">
        <f t="shared" si="208"/>
        <v>7189.2800000000007</v>
      </c>
      <c r="AR794" s="247"/>
      <c r="AS794" s="465" t="s">
        <v>15</v>
      </c>
      <c r="AT794" s="247"/>
      <c r="AU794" s="454" t="str">
        <f t="shared" si="200"/>
        <v>-</v>
      </c>
    </row>
    <row r="795" spans="1:47" s="30" customFormat="1">
      <c r="A795" s="556">
        <v>792</v>
      </c>
      <c r="B795" s="557" t="s">
        <v>1677</v>
      </c>
      <c r="C795" s="558" t="str">
        <f t="shared" si="196"/>
        <v>2018</v>
      </c>
      <c r="D795" s="558" t="str">
        <f t="shared" si="209"/>
        <v>Jul</v>
      </c>
      <c r="E795" s="586">
        <v>43306</v>
      </c>
      <c r="F795" s="557">
        <v>109477</v>
      </c>
      <c r="G795" s="557">
        <v>42437</v>
      </c>
      <c r="H795" s="557">
        <v>83186</v>
      </c>
      <c r="I795" s="557" t="s">
        <v>1711</v>
      </c>
      <c r="J795" s="557">
        <v>3000008499</v>
      </c>
      <c r="K795" s="578" t="str">
        <f>IF(L795="-",M795,CONCATENATE(L795," | ",M795))</f>
        <v>Ø3 X P6 (4LINES; 29HOLES/LINE; W350) | UPPER DIE | Ø3 X P6 (4LINES; 29HOLES/LINE; W350) | UPPER DIE</v>
      </c>
      <c r="L795" s="578" t="s">
        <v>1694</v>
      </c>
      <c r="M795" s="578" t="s">
        <v>1694</v>
      </c>
      <c r="N795" s="579" t="s">
        <v>15</v>
      </c>
      <c r="O795" s="578" t="s">
        <v>39</v>
      </c>
      <c r="P795" s="557">
        <v>1</v>
      </c>
      <c r="Q795" s="557" t="s">
        <v>5151</v>
      </c>
      <c r="R795" s="581">
        <f>IFERROR(VLOOKUP(CONCATENATE(D795,"'",C795),'Monthly Forex'!A:D,4,0),"-")</f>
        <v>53.34</v>
      </c>
      <c r="S795" s="564" t="s">
        <v>15</v>
      </c>
      <c r="T795" s="582">
        <v>1214</v>
      </c>
      <c r="U795" s="583" t="s">
        <v>47</v>
      </c>
      <c r="V795" s="589" t="s">
        <v>49</v>
      </c>
      <c r="W795" s="592" t="s">
        <v>15</v>
      </c>
      <c r="X795" s="569" t="s">
        <v>4599</v>
      </c>
      <c r="Y795" s="597" t="s">
        <v>2911</v>
      </c>
      <c r="Z795" s="571" t="s">
        <v>15</v>
      </c>
      <c r="AA795" s="557" t="s">
        <v>1856</v>
      </c>
      <c r="AB795" s="139">
        <f t="shared" si="194"/>
        <v>43336</v>
      </c>
      <c r="AC795" s="134">
        <f t="shared" si="197"/>
        <v>43313</v>
      </c>
      <c r="AD795" s="135" t="str">
        <f t="shared" si="198"/>
        <v>-</v>
      </c>
      <c r="AE795" s="136" t="str">
        <f t="shared" si="199"/>
        <v>-</v>
      </c>
      <c r="AF795" s="137" t="s">
        <v>4551</v>
      </c>
      <c r="AG795" s="140" t="str">
        <f t="shared" si="202"/>
        <v>1</v>
      </c>
      <c r="AH795" s="141" t="str">
        <f t="shared" si="203"/>
        <v>-</v>
      </c>
      <c r="AI795" s="211" t="s">
        <v>15</v>
      </c>
      <c r="AJ795" s="443" t="s">
        <v>4592</v>
      </c>
      <c r="AK795" s="478" t="str">
        <f t="shared" si="204"/>
        <v>-</v>
      </c>
      <c r="AL795" s="516" t="str">
        <f t="shared" si="205"/>
        <v>-</v>
      </c>
      <c r="AM795" s="432" t="str">
        <f>_xlfn.IFNA(VLOOKUP(O795,Dropdown!$B:$G,6,0),"-")</f>
        <v>PEZA</v>
      </c>
      <c r="AN795" s="433">
        <f>_xlfn.IFNA(VLOOKUP(O795,Dropdown!$B:$H,7,0),"-")</f>
        <v>0.12</v>
      </c>
      <c r="AO795" s="434" t="str">
        <f t="shared" si="206"/>
        <v>USD</v>
      </c>
      <c r="AP795" s="435">
        <f t="shared" si="207"/>
        <v>1214</v>
      </c>
      <c r="AQ795" s="436">
        <f t="shared" si="208"/>
        <v>1359.68</v>
      </c>
      <c r="AR795" s="247"/>
      <c r="AS795" s="465" t="s">
        <v>15</v>
      </c>
      <c r="AT795" s="247"/>
      <c r="AU795" s="454" t="str">
        <f t="shared" si="200"/>
        <v>-</v>
      </c>
    </row>
    <row r="796" spans="1:47" s="30" customFormat="1">
      <c r="A796" s="556">
        <v>793</v>
      </c>
      <c r="B796" s="557" t="s">
        <v>1678</v>
      </c>
      <c r="C796" s="558" t="str">
        <f t="shared" si="196"/>
        <v>2018</v>
      </c>
      <c r="D796" s="558" t="str">
        <f t="shared" si="209"/>
        <v>Jul</v>
      </c>
      <c r="E796" s="586">
        <v>43306</v>
      </c>
      <c r="F796" s="557">
        <v>109477</v>
      </c>
      <c r="G796" s="557">
        <v>42437</v>
      </c>
      <c r="H796" s="557">
        <v>83186</v>
      </c>
      <c r="I796" s="557" t="s">
        <v>1711</v>
      </c>
      <c r="J796" s="557">
        <v>3000008499</v>
      </c>
      <c r="K796" s="578" t="str">
        <f t="shared" si="201"/>
        <v>Ø3 X P6 (4LINES; 29HOLES/LINE; W350) | LOWER DIE | Ø3 X P6 (4LINES; 29HOLES/LINE; W350) | LOWER DIE</v>
      </c>
      <c r="L796" s="578" t="s">
        <v>1695</v>
      </c>
      <c r="M796" s="578" t="s">
        <v>1695</v>
      </c>
      <c r="N796" s="579" t="s">
        <v>15</v>
      </c>
      <c r="O796" s="578" t="s">
        <v>39</v>
      </c>
      <c r="P796" s="557">
        <v>1</v>
      </c>
      <c r="Q796" s="557" t="s">
        <v>5151</v>
      </c>
      <c r="R796" s="581">
        <f>IFERROR(VLOOKUP(CONCATENATE(D796,"'",C796),'Monthly Forex'!A:D,4,0),"-")</f>
        <v>53.34</v>
      </c>
      <c r="S796" s="564" t="s">
        <v>15</v>
      </c>
      <c r="T796" s="582">
        <v>1480</v>
      </c>
      <c r="U796" s="583" t="s">
        <v>47</v>
      </c>
      <c r="V796" s="589" t="s">
        <v>49</v>
      </c>
      <c r="W796" s="592" t="s">
        <v>15</v>
      </c>
      <c r="X796" s="569" t="s">
        <v>4599</v>
      </c>
      <c r="Y796" s="597" t="s">
        <v>2911</v>
      </c>
      <c r="Z796" s="571" t="s">
        <v>15</v>
      </c>
      <c r="AA796" s="557" t="s">
        <v>1856</v>
      </c>
      <c r="AB796" s="139">
        <f t="shared" si="194"/>
        <v>43336</v>
      </c>
      <c r="AC796" s="134">
        <f t="shared" si="197"/>
        <v>43313</v>
      </c>
      <c r="AD796" s="135" t="str">
        <f t="shared" si="198"/>
        <v>-</v>
      </c>
      <c r="AE796" s="136" t="str">
        <f t="shared" si="199"/>
        <v>-</v>
      </c>
      <c r="AF796" s="137" t="s">
        <v>4551</v>
      </c>
      <c r="AG796" s="140" t="str">
        <f t="shared" si="202"/>
        <v>-</v>
      </c>
      <c r="AH796" s="141" t="str">
        <f t="shared" si="203"/>
        <v>-</v>
      </c>
      <c r="AI796" s="211" t="s">
        <v>15</v>
      </c>
      <c r="AJ796" s="443" t="s">
        <v>4592</v>
      </c>
      <c r="AK796" s="478" t="str">
        <f t="shared" si="204"/>
        <v>-</v>
      </c>
      <c r="AL796" s="516" t="str">
        <f t="shared" si="205"/>
        <v>-</v>
      </c>
      <c r="AM796" s="432" t="str">
        <f>_xlfn.IFNA(VLOOKUP(O796,Dropdown!$B:$G,6,0),"-")</f>
        <v>PEZA</v>
      </c>
      <c r="AN796" s="433">
        <f>_xlfn.IFNA(VLOOKUP(O796,Dropdown!$B:$H,7,0),"-")</f>
        <v>0.12</v>
      </c>
      <c r="AO796" s="434" t="str">
        <f t="shared" si="206"/>
        <v>USD</v>
      </c>
      <c r="AP796" s="435">
        <f t="shared" si="207"/>
        <v>1480</v>
      </c>
      <c r="AQ796" s="436">
        <f t="shared" si="208"/>
        <v>1657.6000000000001</v>
      </c>
      <c r="AR796" s="247"/>
      <c r="AS796" s="465" t="s">
        <v>15</v>
      </c>
      <c r="AT796" s="247"/>
      <c r="AU796" s="454" t="str">
        <f t="shared" si="200"/>
        <v>-</v>
      </c>
    </row>
    <row r="797" spans="1:47" s="30" customFormat="1">
      <c r="A797" s="556">
        <v>794</v>
      </c>
      <c r="B797" s="557" t="s">
        <v>1679</v>
      </c>
      <c r="C797" s="558" t="str">
        <f t="shared" si="196"/>
        <v>2018</v>
      </c>
      <c r="D797" s="558" t="str">
        <f t="shared" si="209"/>
        <v>Jul</v>
      </c>
      <c r="E797" s="586">
        <v>43306</v>
      </c>
      <c r="F797" s="557">
        <v>109477</v>
      </c>
      <c r="G797" s="557">
        <v>42437</v>
      </c>
      <c r="H797" s="557">
        <v>83186</v>
      </c>
      <c r="I797" s="557" t="s">
        <v>1711</v>
      </c>
      <c r="J797" s="557">
        <v>3000008499</v>
      </c>
      <c r="K797" s="578" t="str">
        <f t="shared" si="201"/>
        <v>Ø5.0 X P8 (2LINES; 34HOLES/LINE; W520) | UPPER DIE | Ø5.0 X P8 (2LINES; 34HOLES/LINE; W520) | UPPER DIE</v>
      </c>
      <c r="L797" s="578" t="s">
        <v>1696</v>
      </c>
      <c r="M797" s="578" t="s">
        <v>1696</v>
      </c>
      <c r="N797" s="579" t="s">
        <v>15</v>
      </c>
      <c r="O797" s="578" t="s">
        <v>39</v>
      </c>
      <c r="P797" s="557">
        <v>1</v>
      </c>
      <c r="Q797" s="557" t="s">
        <v>5151</v>
      </c>
      <c r="R797" s="581">
        <f>IFERROR(VLOOKUP(CONCATENATE(D797,"'",C797),'Monthly Forex'!A:D,4,0),"-")</f>
        <v>53.34</v>
      </c>
      <c r="S797" s="564" t="s">
        <v>15</v>
      </c>
      <c r="T797" s="582">
        <v>1185</v>
      </c>
      <c r="U797" s="583" t="s">
        <v>47</v>
      </c>
      <c r="V797" s="589" t="s">
        <v>49</v>
      </c>
      <c r="W797" s="592" t="s">
        <v>15</v>
      </c>
      <c r="X797" s="569" t="s">
        <v>4599</v>
      </c>
      <c r="Y797" s="597" t="s">
        <v>2911</v>
      </c>
      <c r="Z797" s="571" t="s">
        <v>15</v>
      </c>
      <c r="AA797" s="557" t="s">
        <v>1856</v>
      </c>
      <c r="AB797" s="139">
        <f t="shared" si="194"/>
        <v>43336</v>
      </c>
      <c r="AC797" s="134">
        <f t="shared" si="197"/>
        <v>43313</v>
      </c>
      <c r="AD797" s="135" t="str">
        <f t="shared" si="198"/>
        <v>-</v>
      </c>
      <c r="AE797" s="136" t="str">
        <f t="shared" si="199"/>
        <v>-</v>
      </c>
      <c r="AF797" s="137" t="s">
        <v>4551</v>
      </c>
      <c r="AG797" s="140" t="str">
        <f t="shared" si="202"/>
        <v>-</v>
      </c>
      <c r="AH797" s="141" t="str">
        <f t="shared" si="203"/>
        <v>-</v>
      </c>
      <c r="AI797" s="211" t="s">
        <v>15</v>
      </c>
      <c r="AJ797" s="443" t="s">
        <v>4592</v>
      </c>
      <c r="AK797" s="478" t="str">
        <f t="shared" si="204"/>
        <v>-</v>
      </c>
      <c r="AL797" s="516" t="str">
        <f t="shared" si="205"/>
        <v>-</v>
      </c>
      <c r="AM797" s="432" t="str">
        <f>_xlfn.IFNA(VLOOKUP(O797,Dropdown!$B:$G,6,0),"-")</f>
        <v>PEZA</v>
      </c>
      <c r="AN797" s="433">
        <f>_xlfn.IFNA(VLOOKUP(O797,Dropdown!$B:$H,7,0),"-")</f>
        <v>0.12</v>
      </c>
      <c r="AO797" s="434" t="str">
        <f t="shared" si="206"/>
        <v>USD</v>
      </c>
      <c r="AP797" s="435">
        <f t="shared" si="207"/>
        <v>1185</v>
      </c>
      <c r="AQ797" s="436">
        <f t="shared" si="208"/>
        <v>1327.2</v>
      </c>
      <c r="AR797" s="247"/>
      <c r="AS797" s="465" t="s">
        <v>15</v>
      </c>
      <c r="AT797" s="247"/>
      <c r="AU797" s="454" t="str">
        <f t="shared" si="200"/>
        <v>-</v>
      </c>
    </row>
    <row r="798" spans="1:47" s="30" customFormat="1">
      <c r="A798" s="556">
        <v>795</v>
      </c>
      <c r="B798" s="557" t="s">
        <v>1680</v>
      </c>
      <c r="C798" s="558" t="str">
        <f t="shared" si="196"/>
        <v>2018</v>
      </c>
      <c r="D798" s="558" t="str">
        <f t="shared" si="209"/>
        <v>Jul</v>
      </c>
      <c r="E798" s="586">
        <v>43306</v>
      </c>
      <c r="F798" s="557">
        <v>109477</v>
      </c>
      <c r="G798" s="557">
        <v>42437</v>
      </c>
      <c r="H798" s="557">
        <v>83186</v>
      </c>
      <c r="I798" s="557" t="s">
        <v>1711</v>
      </c>
      <c r="J798" s="557">
        <v>3000008499</v>
      </c>
      <c r="K798" s="578" t="str">
        <f t="shared" si="201"/>
        <v>Ø5.0 X P8 (2LINES; 34HOLES/LINE; W520) | LOWER DIE | Ø5.0 X P8 (2LINES; 34HOLES/LINE; W520) | LOWER DIE</v>
      </c>
      <c r="L798" s="578" t="s">
        <v>1697</v>
      </c>
      <c r="M798" s="578" t="s">
        <v>1697</v>
      </c>
      <c r="N798" s="579" t="s">
        <v>15</v>
      </c>
      <c r="O798" s="578" t="s">
        <v>39</v>
      </c>
      <c r="P798" s="557">
        <v>1</v>
      </c>
      <c r="Q798" s="557" t="s">
        <v>5151</v>
      </c>
      <c r="R798" s="581">
        <f>IFERROR(VLOOKUP(CONCATENATE(D798,"'",C798),'Monthly Forex'!A:D,4,0),"-")</f>
        <v>53.34</v>
      </c>
      <c r="S798" s="564" t="s">
        <v>15</v>
      </c>
      <c r="T798" s="582">
        <v>1411</v>
      </c>
      <c r="U798" s="583" t="s">
        <v>47</v>
      </c>
      <c r="V798" s="589" t="s">
        <v>49</v>
      </c>
      <c r="W798" s="592" t="s">
        <v>15</v>
      </c>
      <c r="X798" s="569" t="s">
        <v>4599</v>
      </c>
      <c r="Y798" s="597" t="s">
        <v>2911</v>
      </c>
      <c r="Z798" s="571" t="s">
        <v>15</v>
      </c>
      <c r="AA798" s="557" t="s">
        <v>1856</v>
      </c>
      <c r="AB798" s="139">
        <f t="shared" si="194"/>
        <v>43336</v>
      </c>
      <c r="AC798" s="134">
        <f t="shared" si="197"/>
        <v>43313</v>
      </c>
      <c r="AD798" s="135" t="str">
        <f t="shared" si="198"/>
        <v>-</v>
      </c>
      <c r="AE798" s="136" t="str">
        <f t="shared" si="199"/>
        <v>-</v>
      </c>
      <c r="AF798" s="137" t="s">
        <v>4551</v>
      </c>
      <c r="AG798" s="140" t="str">
        <f t="shared" si="202"/>
        <v>-</v>
      </c>
      <c r="AH798" s="141" t="str">
        <f t="shared" si="203"/>
        <v>-</v>
      </c>
      <c r="AI798" s="211" t="s">
        <v>15</v>
      </c>
      <c r="AJ798" s="443" t="s">
        <v>4592</v>
      </c>
      <c r="AK798" s="478" t="str">
        <f t="shared" si="204"/>
        <v>-</v>
      </c>
      <c r="AL798" s="516" t="str">
        <f t="shared" si="205"/>
        <v>-</v>
      </c>
      <c r="AM798" s="432" t="str">
        <f>_xlfn.IFNA(VLOOKUP(O798,Dropdown!$B:$G,6,0),"-")</f>
        <v>PEZA</v>
      </c>
      <c r="AN798" s="433">
        <f>_xlfn.IFNA(VLOOKUP(O798,Dropdown!$B:$H,7,0),"-")</f>
        <v>0.12</v>
      </c>
      <c r="AO798" s="434" t="str">
        <f t="shared" si="206"/>
        <v>USD</v>
      </c>
      <c r="AP798" s="435">
        <f t="shared" si="207"/>
        <v>1411</v>
      </c>
      <c r="AQ798" s="436">
        <f t="shared" si="208"/>
        <v>1580.3200000000002</v>
      </c>
      <c r="AR798" s="247"/>
      <c r="AS798" s="465" t="s">
        <v>15</v>
      </c>
      <c r="AT798" s="247"/>
      <c r="AU798" s="454" t="str">
        <f t="shared" si="200"/>
        <v>-</v>
      </c>
    </row>
    <row r="799" spans="1:47" s="30" customFormat="1">
      <c r="A799" s="556">
        <v>796</v>
      </c>
      <c r="B799" s="557" t="s">
        <v>1681</v>
      </c>
      <c r="C799" s="558" t="str">
        <f t="shared" si="196"/>
        <v>2018</v>
      </c>
      <c r="D799" s="558" t="str">
        <f t="shared" si="209"/>
        <v>Jul</v>
      </c>
      <c r="E799" s="586">
        <v>43306</v>
      </c>
      <c r="F799" s="557">
        <v>109477</v>
      </c>
      <c r="G799" s="557">
        <v>42437</v>
      </c>
      <c r="H799" s="557">
        <v>83186</v>
      </c>
      <c r="I799" s="557" t="s">
        <v>1711</v>
      </c>
      <c r="J799" s="557">
        <v>3000008499</v>
      </c>
      <c r="K799" s="578" t="str">
        <f t="shared" si="201"/>
        <v>Ø3 X P6 (8LINES; 42HOLES/LINE; W500) | LOWER DIE | Ø3 X P6 (8LINES; 42HOLES/LINE; W500) | LOWER DIE</v>
      </c>
      <c r="L799" s="578" t="s">
        <v>1698</v>
      </c>
      <c r="M799" s="578" t="s">
        <v>1698</v>
      </c>
      <c r="N799" s="579" t="s">
        <v>15</v>
      </c>
      <c r="O799" s="578" t="s">
        <v>39</v>
      </c>
      <c r="P799" s="557">
        <v>1</v>
      </c>
      <c r="Q799" s="557" t="s">
        <v>5151</v>
      </c>
      <c r="R799" s="581">
        <f>IFERROR(VLOOKUP(CONCATENATE(D799,"'",C799),'Monthly Forex'!A:D,4,0),"-")</f>
        <v>53.34</v>
      </c>
      <c r="S799" s="564" t="s">
        <v>15</v>
      </c>
      <c r="T799" s="582">
        <v>2675</v>
      </c>
      <c r="U799" s="583" t="s">
        <v>47</v>
      </c>
      <c r="V799" s="589" t="s">
        <v>49</v>
      </c>
      <c r="W799" s="592" t="s">
        <v>15</v>
      </c>
      <c r="X799" s="569" t="s">
        <v>4599</v>
      </c>
      <c r="Y799" s="597" t="s">
        <v>2911</v>
      </c>
      <c r="Z799" s="571" t="s">
        <v>15</v>
      </c>
      <c r="AA799" s="557" t="s">
        <v>1856</v>
      </c>
      <c r="AB799" s="139">
        <f t="shared" si="194"/>
        <v>43336</v>
      </c>
      <c r="AC799" s="134">
        <f t="shared" si="197"/>
        <v>43313</v>
      </c>
      <c r="AD799" s="135" t="str">
        <f t="shared" si="198"/>
        <v>-</v>
      </c>
      <c r="AE799" s="136" t="str">
        <f t="shared" si="199"/>
        <v>-</v>
      </c>
      <c r="AF799" s="137" t="s">
        <v>4551</v>
      </c>
      <c r="AG799" s="140" t="str">
        <f t="shared" si="202"/>
        <v>-</v>
      </c>
      <c r="AH799" s="141" t="str">
        <f t="shared" si="203"/>
        <v>-</v>
      </c>
      <c r="AI799" s="211" t="s">
        <v>15</v>
      </c>
      <c r="AJ799" s="443" t="s">
        <v>4592</v>
      </c>
      <c r="AK799" s="478" t="str">
        <f t="shared" si="204"/>
        <v>-</v>
      </c>
      <c r="AL799" s="516" t="str">
        <f t="shared" si="205"/>
        <v>-</v>
      </c>
      <c r="AM799" s="432" t="str">
        <f>_xlfn.IFNA(VLOOKUP(O799,Dropdown!$B:$G,6,0),"-")</f>
        <v>PEZA</v>
      </c>
      <c r="AN799" s="433">
        <f>_xlfn.IFNA(VLOOKUP(O799,Dropdown!$B:$H,7,0),"-")</f>
        <v>0.12</v>
      </c>
      <c r="AO799" s="434" t="str">
        <f t="shared" si="206"/>
        <v>USD</v>
      </c>
      <c r="AP799" s="435">
        <f t="shared" si="207"/>
        <v>2675</v>
      </c>
      <c r="AQ799" s="436">
        <f t="shared" si="208"/>
        <v>2996.0000000000005</v>
      </c>
      <c r="AR799" s="247"/>
      <c r="AS799" s="465" t="s">
        <v>15</v>
      </c>
      <c r="AT799" s="247"/>
      <c r="AU799" s="454" t="str">
        <f t="shared" si="200"/>
        <v>-</v>
      </c>
    </row>
    <row r="800" spans="1:47" s="30" customFormat="1">
      <c r="A800" s="556">
        <v>797</v>
      </c>
      <c r="B800" s="557" t="s">
        <v>1714</v>
      </c>
      <c r="C800" s="558" t="str">
        <f t="shared" si="196"/>
        <v>2018</v>
      </c>
      <c r="D800" s="558" t="str">
        <f t="shared" si="209"/>
        <v>Jul</v>
      </c>
      <c r="E800" s="586">
        <v>43309</v>
      </c>
      <c r="F800" s="557">
        <v>109478</v>
      </c>
      <c r="G800" s="557">
        <v>42439</v>
      </c>
      <c r="H800" s="577" t="s">
        <v>15</v>
      </c>
      <c r="I800" s="557" t="s">
        <v>1507</v>
      </c>
      <c r="J800" s="557">
        <v>16339</v>
      </c>
      <c r="K800" s="578" t="str">
        <f t="shared" si="201"/>
        <v>18310-TLAA-A010-M1-4000 BODY | #1023 MARKING PUNCH (CALMAX QT HRC 60-62) | 18310-TLAA-A010-M1-4000 BODY | #1023 MARKING PUNCH (CALMAX QT HRC 60-62)</v>
      </c>
      <c r="L800" s="578" t="s">
        <v>1715</v>
      </c>
      <c r="M800" s="578" t="s">
        <v>1715</v>
      </c>
      <c r="N800" s="600" t="s">
        <v>1716</v>
      </c>
      <c r="O800" s="598" t="s">
        <v>31</v>
      </c>
      <c r="P800" s="557">
        <v>4</v>
      </c>
      <c r="Q800" s="557" t="s">
        <v>5151</v>
      </c>
      <c r="R800" s="581">
        <f>IFERROR(VLOOKUP(CONCATENATE(D800,"'",C800),'Monthly Forex'!A:D,4,0),"-")</f>
        <v>53.34</v>
      </c>
      <c r="S800" s="587">
        <v>76500</v>
      </c>
      <c r="T800" s="582">
        <f>S800/R800</f>
        <v>1434.1957255343082</v>
      </c>
      <c r="U800" s="583" t="s">
        <v>50</v>
      </c>
      <c r="V800" s="589" t="s">
        <v>50</v>
      </c>
      <c r="W800" s="592" t="s">
        <v>15</v>
      </c>
      <c r="X800" s="569" t="s">
        <v>15</v>
      </c>
      <c r="Y800" s="570" t="s">
        <v>15</v>
      </c>
      <c r="Z800" s="571" t="s">
        <v>15</v>
      </c>
      <c r="AA800" s="557" t="s">
        <v>1856</v>
      </c>
      <c r="AB800" s="139" t="str">
        <f t="shared" si="194"/>
        <v>-</v>
      </c>
      <c r="AC800" s="134" t="str">
        <f t="shared" si="197"/>
        <v>-</v>
      </c>
      <c r="AD800" s="135" t="str">
        <f t="shared" si="198"/>
        <v>-</v>
      </c>
      <c r="AE800" s="136" t="str">
        <f t="shared" si="199"/>
        <v>-</v>
      </c>
      <c r="AF800" s="157" t="s">
        <v>15</v>
      </c>
      <c r="AG800" s="140" t="str">
        <f t="shared" si="202"/>
        <v>1</v>
      </c>
      <c r="AH800" s="141" t="str">
        <f t="shared" si="203"/>
        <v>-</v>
      </c>
      <c r="AI800" s="208" t="s">
        <v>15</v>
      </c>
      <c r="AJ800" s="444" t="s">
        <v>50</v>
      </c>
      <c r="AK800" s="478" t="str">
        <f t="shared" si="204"/>
        <v/>
      </c>
      <c r="AL800" s="516" t="str">
        <f t="shared" si="205"/>
        <v>-</v>
      </c>
      <c r="AM800" s="432" t="str">
        <f>_xlfn.IFNA(VLOOKUP(O800,Dropdown!$B:$G,6,0),"-")</f>
        <v>PEZA</v>
      </c>
      <c r="AN800" s="433">
        <f>_xlfn.IFNA(VLOOKUP(O800,Dropdown!$B:$H,7,0),"-")</f>
        <v>0.12</v>
      </c>
      <c r="AO800" s="434" t="str">
        <f t="shared" si="206"/>
        <v>PHP</v>
      </c>
      <c r="AP800" s="435">
        <f t="shared" si="207"/>
        <v>76500</v>
      </c>
      <c r="AQ800" s="436">
        <f t="shared" si="208"/>
        <v>85680.000000000015</v>
      </c>
      <c r="AR800" s="247"/>
      <c r="AS800" s="465" t="s">
        <v>15</v>
      </c>
      <c r="AT800" s="247"/>
      <c r="AU800" s="454" t="str">
        <f t="shared" si="200"/>
        <v xml:space="preserve"> </v>
      </c>
    </row>
    <row r="801" spans="1:47" s="30" customFormat="1">
      <c r="A801" s="556">
        <v>798</v>
      </c>
      <c r="B801" s="557" t="s">
        <v>1714</v>
      </c>
      <c r="C801" s="558" t="str">
        <f t="shared" si="196"/>
        <v>2018</v>
      </c>
      <c r="D801" s="558" t="str">
        <f t="shared" si="209"/>
        <v>Aug</v>
      </c>
      <c r="E801" s="586">
        <v>43313</v>
      </c>
      <c r="F801" s="557">
        <v>109479</v>
      </c>
      <c r="G801" s="557">
        <v>42440</v>
      </c>
      <c r="H801" s="557">
        <v>83354</v>
      </c>
      <c r="I801" s="557" t="s">
        <v>1507</v>
      </c>
      <c r="J801" s="557">
        <v>16339</v>
      </c>
      <c r="K801" s="578" t="str">
        <f t="shared" si="201"/>
        <v>18310-TLAA-A010-M1-4000 BODY | #1023 MARKING PUNCH (CALMAX QT HRC 60-62) | 18310-TLAA-A010-M1-4000 BODY | #1023 MARKING PUNCH (CALMAX QT HRC 60-62)</v>
      </c>
      <c r="L801" s="578" t="s">
        <v>1715</v>
      </c>
      <c r="M801" s="578" t="s">
        <v>1715</v>
      </c>
      <c r="N801" s="600" t="s">
        <v>1716</v>
      </c>
      <c r="O801" s="598" t="s">
        <v>31</v>
      </c>
      <c r="P801" s="557">
        <v>4</v>
      </c>
      <c r="Q801" s="557" t="s">
        <v>5151</v>
      </c>
      <c r="R801" s="581">
        <v>53.34</v>
      </c>
      <c r="S801" s="587">
        <v>76500</v>
      </c>
      <c r="T801" s="582">
        <f>S801/R801</f>
        <v>1434.1957255343082</v>
      </c>
      <c r="U801" s="583" t="s">
        <v>47</v>
      </c>
      <c r="V801" s="589" t="s">
        <v>49</v>
      </c>
      <c r="W801" s="592" t="s">
        <v>15</v>
      </c>
      <c r="X801" s="569" t="s">
        <v>15</v>
      </c>
      <c r="Y801" s="570" t="s">
        <v>15</v>
      </c>
      <c r="Z801" s="571" t="s">
        <v>15</v>
      </c>
      <c r="AA801" s="557" t="s">
        <v>1856</v>
      </c>
      <c r="AB801" s="139">
        <f t="shared" si="194"/>
        <v>43343</v>
      </c>
      <c r="AC801" s="134">
        <f t="shared" si="197"/>
        <v>43313</v>
      </c>
      <c r="AD801" s="135" t="str">
        <f t="shared" si="198"/>
        <v>-</v>
      </c>
      <c r="AE801" s="136" t="str">
        <f t="shared" si="199"/>
        <v>-</v>
      </c>
      <c r="AF801" s="137" t="s">
        <v>4551</v>
      </c>
      <c r="AG801" s="140" t="str">
        <f t="shared" si="202"/>
        <v>1</v>
      </c>
      <c r="AH801" s="141" t="str">
        <f t="shared" si="203"/>
        <v>-</v>
      </c>
      <c r="AI801" s="211" t="s">
        <v>15</v>
      </c>
      <c r="AJ801" s="443" t="s">
        <v>4592</v>
      </c>
      <c r="AK801" s="478" t="str">
        <f t="shared" si="204"/>
        <v>-</v>
      </c>
      <c r="AL801" s="516" t="str">
        <f t="shared" si="205"/>
        <v>-</v>
      </c>
      <c r="AM801" s="432" t="str">
        <f>_xlfn.IFNA(VLOOKUP(O801,Dropdown!$B:$G,6,0),"-")</f>
        <v>PEZA</v>
      </c>
      <c r="AN801" s="433">
        <f>_xlfn.IFNA(VLOOKUP(O801,Dropdown!$B:$H,7,0),"-")</f>
        <v>0.12</v>
      </c>
      <c r="AO801" s="434" t="str">
        <f t="shared" si="206"/>
        <v>PHP</v>
      </c>
      <c r="AP801" s="435">
        <f t="shared" si="207"/>
        <v>76500</v>
      </c>
      <c r="AQ801" s="436">
        <f t="shared" si="208"/>
        <v>85680.000000000015</v>
      </c>
      <c r="AR801" s="247"/>
      <c r="AS801" s="465" t="s">
        <v>15</v>
      </c>
      <c r="AT801" s="247"/>
      <c r="AU801" s="454" t="str">
        <f t="shared" si="200"/>
        <v>-</v>
      </c>
    </row>
    <row r="802" spans="1:47" s="30" customFormat="1">
      <c r="A802" s="556">
        <v>799</v>
      </c>
      <c r="B802" s="557" t="s">
        <v>1764</v>
      </c>
      <c r="C802" s="558" t="str">
        <f t="shared" si="196"/>
        <v>2018</v>
      </c>
      <c r="D802" s="558" t="str">
        <f t="shared" si="209"/>
        <v>Aug</v>
      </c>
      <c r="E802" s="586">
        <v>43320</v>
      </c>
      <c r="F802" s="557">
        <v>109480</v>
      </c>
      <c r="G802" s="557">
        <v>42441</v>
      </c>
      <c r="H802" s="557">
        <v>83548</v>
      </c>
      <c r="I802" s="557" t="s">
        <v>1766</v>
      </c>
      <c r="J802" s="557">
        <v>20181904</v>
      </c>
      <c r="K802" s="578" t="str">
        <f t="shared" si="201"/>
        <v>KSA-IGC7 23-4887502-7-0700 RR FOOT CLINCH FIXTURE (OUT) | KSA-IGC7 23-4887502-7-0700 RR FOOT CLINCH FIXTURE (OUT)</v>
      </c>
      <c r="L802" s="578" t="s">
        <v>1765</v>
      </c>
      <c r="M802" s="578" t="s">
        <v>1765</v>
      </c>
      <c r="N802" s="600" t="s">
        <v>15</v>
      </c>
      <c r="O802" s="598" t="s">
        <v>38</v>
      </c>
      <c r="P802" s="557">
        <v>1</v>
      </c>
      <c r="Q802" s="557" t="s">
        <v>5152</v>
      </c>
      <c r="R802" s="581">
        <f>IFERROR(VLOOKUP(CONCATENATE(D802,"'",C802),'Monthly Forex'!A:D,4,0),"-")</f>
        <v>53.094999999999999</v>
      </c>
      <c r="S802" s="564" t="s">
        <v>15</v>
      </c>
      <c r="T802" s="582">
        <v>9157</v>
      </c>
      <c r="U802" s="583" t="s">
        <v>47</v>
      </c>
      <c r="V802" s="589" t="s">
        <v>49</v>
      </c>
      <c r="W802" s="592" t="s">
        <v>1776</v>
      </c>
      <c r="X802" s="569" t="s">
        <v>15</v>
      </c>
      <c r="Y802" s="570" t="s">
        <v>15</v>
      </c>
      <c r="Z802" s="571" t="s">
        <v>15</v>
      </c>
      <c r="AA802" s="557" t="s">
        <v>1856</v>
      </c>
      <c r="AB802" s="139">
        <f t="shared" si="194"/>
        <v>43350</v>
      </c>
      <c r="AC802" s="134">
        <f t="shared" si="197"/>
        <v>43344</v>
      </c>
      <c r="AD802" s="135" t="str">
        <f t="shared" si="198"/>
        <v>-</v>
      </c>
      <c r="AE802" s="136" t="str">
        <f t="shared" si="199"/>
        <v>-</v>
      </c>
      <c r="AF802" s="137" t="s">
        <v>4551</v>
      </c>
      <c r="AG802" s="140" t="str">
        <f t="shared" si="202"/>
        <v>1</v>
      </c>
      <c r="AH802" s="141" t="str">
        <f t="shared" si="203"/>
        <v>-</v>
      </c>
      <c r="AI802" s="211" t="s">
        <v>15</v>
      </c>
      <c r="AJ802" s="443" t="s">
        <v>4592</v>
      </c>
      <c r="AK802" s="478" t="str">
        <f t="shared" si="204"/>
        <v>-</v>
      </c>
      <c r="AL802" s="516" t="str">
        <f t="shared" si="205"/>
        <v>-</v>
      </c>
      <c r="AM802" s="432" t="str">
        <f>_xlfn.IFNA(VLOOKUP(O802,Dropdown!$B:$G,6,0),"-")</f>
        <v>PEZA</v>
      </c>
      <c r="AN802" s="433">
        <f>_xlfn.IFNA(VLOOKUP(O802,Dropdown!$B:$H,7,0),"-")</f>
        <v>0.12</v>
      </c>
      <c r="AO802" s="434" t="str">
        <f t="shared" si="206"/>
        <v>USD</v>
      </c>
      <c r="AP802" s="435">
        <f t="shared" si="207"/>
        <v>9157</v>
      </c>
      <c r="AQ802" s="436">
        <f t="shared" si="208"/>
        <v>10255.84</v>
      </c>
      <c r="AR802" s="247"/>
      <c r="AS802" s="465" t="s">
        <v>15</v>
      </c>
      <c r="AT802" s="247"/>
      <c r="AU802" s="454" t="str">
        <f t="shared" si="200"/>
        <v>-</v>
      </c>
    </row>
    <row r="803" spans="1:47" s="30" customFormat="1">
      <c r="A803" s="556">
        <v>800</v>
      </c>
      <c r="B803" s="557" t="s">
        <v>1767</v>
      </c>
      <c r="C803" s="558" t="str">
        <f t="shared" si="196"/>
        <v>2018</v>
      </c>
      <c r="D803" s="558" t="str">
        <f t="shared" si="209"/>
        <v>Aug</v>
      </c>
      <c r="E803" s="586">
        <v>43320</v>
      </c>
      <c r="F803" s="557">
        <v>109481</v>
      </c>
      <c r="G803" s="557">
        <v>42442</v>
      </c>
      <c r="H803" s="557">
        <v>83550</v>
      </c>
      <c r="I803" s="557" t="s">
        <v>1770</v>
      </c>
      <c r="J803" s="557">
        <v>20181922</v>
      </c>
      <c r="K803" s="578" t="str">
        <f t="shared" si="201"/>
        <v>KSA-IGC7 23-4887502-7-0300 FR FOOT CLINCH FIXTURE (OUT) | KSA-IGC7 23-4887502-7-0300 FR FOOT CLINCH FIXTURE (OUT)</v>
      </c>
      <c r="L803" s="578" t="s">
        <v>1771</v>
      </c>
      <c r="M803" s="578" t="s">
        <v>1771</v>
      </c>
      <c r="N803" s="600" t="s">
        <v>15</v>
      </c>
      <c r="O803" s="598" t="s">
        <v>38</v>
      </c>
      <c r="P803" s="557">
        <v>1</v>
      </c>
      <c r="Q803" s="557" t="s">
        <v>5152</v>
      </c>
      <c r="R803" s="581">
        <f>IFERROR(VLOOKUP(CONCATENATE(D803,"'",C803),'Monthly Forex'!A:D,4,0),"-")</f>
        <v>53.094999999999999</v>
      </c>
      <c r="S803" s="564" t="s">
        <v>15</v>
      </c>
      <c r="T803" s="582">
        <v>7977</v>
      </c>
      <c r="U803" s="583" t="s">
        <v>47</v>
      </c>
      <c r="V803" s="589" t="s">
        <v>49</v>
      </c>
      <c r="W803" s="592" t="s">
        <v>15</v>
      </c>
      <c r="X803" s="569" t="s">
        <v>15</v>
      </c>
      <c r="Y803" s="570" t="s">
        <v>15</v>
      </c>
      <c r="Z803" s="571" t="s">
        <v>15</v>
      </c>
      <c r="AA803" s="557" t="s">
        <v>1856</v>
      </c>
      <c r="AB803" s="139">
        <f t="shared" si="194"/>
        <v>43350</v>
      </c>
      <c r="AC803" s="134">
        <f t="shared" si="197"/>
        <v>43344</v>
      </c>
      <c r="AD803" s="135" t="str">
        <f t="shared" si="198"/>
        <v>-</v>
      </c>
      <c r="AE803" s="136" t="str">
        <f t="shared" si="199"/>
        <v>-</v>
      </c>
      <c r="AF803" s="137" t="s">
        <v>4551</v>
      </c>
      <c r="AG803" s="140" t="str">
        <f t="shared" si="202"/>
        <v>1</v>
      </c>
      <c r="AH803" s="141" t="str">
        <f t="shared" si="203"/>
        <v>-</v>
      </c>
      <c r="AI803" s="211" t="s">
        <v>15</v>
      </c>
      <c r="AJ803" s="443" t="s">
        <v>4592</v>
      </c>
      <c r="AK803" s="478" t="str">
        <f t="shared" si="204"/>
        <v>-</v>
      </c>
      <c r="AL803" s="516" t="str">
        <f t="shared" si="205"/>
        <v>-</v>
      </c>
      <c r="AM803" s="432" t="str">
        <f>_xlfn.IFNA(VLOOKUP(O803,Dropdown!$B:$G,6,0),"-")</f>
        <v>PEZA</v>
      </c>
      <c r="AN803" s="433">
        <f>_xlfn.IFNA(VLOOKUP(O803,Dropdown!$B:$H,7,0),"-")</f>
        <v>0.12</v>
      </c>
      <c r="AO803" s="434" t="str">
        <f t="shared" si="206"/>
        <v>USD</v>
      </c>
      <c r="AP803" s="435">
        <f t="shared" si="207"/>
        <v>7977</v>
      </c>
      <c r="AQ803" s="436">
        <f t="shared" si="208"/>
        <v>8934.2400000000016</v>
      </c>
      <c r="AR803" s="247"/>
      <c r="AS803" s="465" t="s">
        <v>15</v>
      </c>
      <c r="AT803" s="247"/>
      <c r="AU803" s="454" t="str">
        <f t="shared" si="200"/>
        <v>-</v>
      </c>
    </row>
    <row r="804" spans="1:47" s="30" customFormat="1">
      <c r="A804" s="556">
        <v>801</v>
      </c>
      <c r="B804" s="557" t="s">
        <v>1768</v>
      </c>
      <c r="C804" s="558" t="str">
        <f t="shared" si="196"/>
        <v>2018</v>
      </c>
      <c r="D804" s="558" t="str">
        <f t="shared" si="209"/>
        <v>Aug</v>
      </c>
      <c r="E804" s="586">
        <v>43320</v>
      </c>
      <c r="F804" s="557">
        <v>109481</v>
      </c>
      <c r="G804" s="557">
        <v>42442</v>
      </c>
      <c r="H804" s="557">
        <v>83550</v>
      </c>
      <c r="I804" s="557" t="s">
        <v>1769</v>
      </c>
      <c r="J804" s="557">
        <v>20181921</v>
      </c>
      <c r="K804" s="578" t="str">
        <f t="shared" si="201"/>
        <v>KSA-IGC7 23-4887602-7-0600 RR FOOT CLINCH FIXTURE | KSA-IGC7 23-4887602-7-0600 RR FOOT CLINCH FIXTURE</v>
      </c>
      <c r="L804" s="578" t="s">
        <v>1772</v>
      </c>
      <c r="M804" s="578" t="s">
        <v>1772</v>
      </c>
      <c r="N804" s="600" t="s">
        <v>15</v>
      </c>
      <c r="O804" s="578" t="s">
        <v>38</v>
      </c>
      <c r="P804" s="557">
        <v>1</v>
      </c>
      <c r="Q804" s="557" t="s">
        <v>5152</v>
      </c>
      <c r="R804" s="581">
        <f>IFERROR(VLOOKUP(CONCATENATE(D804,"'",C804),'Monthly Forex'!A:D,4,0),"-")</f>
        <v>53.094999999999999</v>
      </c>
      <c r="S804" s="564" t="s">
        <v>15</v>
      </c>
      <c r="T804" s="582">
        <v>7726</v>
      </c>
      <c r="U804" s="583" t="s">
        <v>47</v>
      </c>
      <c r="V804" s="589" t="s">
        <v>49</v>
      </c>
      <c r="W804" s="592" t="s">
        <v>15</v>
      </c>
      <c r="X804" s="569" t="s">
        <v>15</v>
      </c>
      <c r="Y804" s="570" t="s">
        <v>15</v>
      </c>
      <c r="Z804" s="571" t="s">
        <v>15</v>
      </c>
      <c r="AA804" s="557" t="s">
        <v>1856</v>
      </c>
      <c r="AB804" s="139">
        <f t="shared" si="194"/>
        <v>43350</v>
      </c>
      <c r="AC804" s="134">
        <f t="shared" si="197"/>
        <v>43344</v>
      </c>
      <c r="AD804" s="135" t="str">
        <f t="shared" si="198"/>
        <v>-</v>
      </c>
      <c r="AE804" s="136" t="str">
        <f t="shared" si="199"/>
        <v>-</v>
      </c>
      <c r="AF804" s="137" t="s">
        <v>4551</v>
      </c>
      <c r="AG804" s="140" t="str">
        <f t="shared" si="202"/>
        <v>-</v>
      </c>
      <c r="AH804" s="141" t="str">
        <f t="shared" si="203"/>
        <v>-</v>
      </c>
      <c r="AI804" s="211" t="s">
        <v>15</v>
      </c>
      <c r="AJ804" s="443" t="s">
        <v>4592</v>
      </c>
      <c r="AK804" s="478" t="str">
        <f t="shared" si="204"/>
        <v>-</v>
      </c>
      <c r="AL804" s="516" t="str">
        <f t="shared" si="205"/>
        <v>-</v>
      </c>
      <c r="AM804" s="432" t="str">
        <f>_xlfn.IFNA(VLOOKUP(O804,Dropdown!$B:$G,6,0),"-")</f>
        <v>PEZA</v>
      </c>
      <c r="AN804" s="433">
        <f>_xlfn.IFNA(VLOOKUP(O804,Dropdown!$B:$H,7,0),"-")</f>
        <v>0.12</v>
      </c>
      <c r="AO804" s="434" t="str">
        <f t="shared" si="206"/>
        <v>USD</v>
      </c>
      <c r="AP804" s="435">
        <f t="shared" si="207"/>
        <v>7726</v>
      </c>
      <c r="AQ804" s="436">
        <f t="shared" si="208"/>
        <v>8653.1200000000008</v>
      </c>
      <c r="AR804" s="247"/>
      <c r="AS804" s="465" t="s">
        <v>15</v>
      </c>
      <c r="AT804" s="247"/>
      <c r="AU804" s="454" t="str">
        <f t="shared" si="200"/>
        <v>-</v>
      </c>
    </row>
    <row r="805" spans="1:47" s="30" customFormat="1">
      <c r="A805" s="556">
        <v>802</v>
      </c>
      <c r="B805" s="557" t="s">
        <v>1774</v>
      </c>
      <c r="C805" s="558" t="str">
        <f t="shared" si="196"/>
        <v>2018</v>
      </c>
      <c r="D805" s="558" t="str">
        <f t="shared" si="209"/>
        <v>Aug</v>
      </c>
      <c r="E805" s="586">
        <v>43321</v>
      </c>
      <c r="F805" s="557">
        <v>109483</v>
      </c>
      <c r="G805" s="557">
        <v>42444</v>
      </c>
      <c r="H805" s="557">
        <v>83559</v>
      </c>
      <c r="I805" s="557" t="s">
        <v>1775</v>
      </c>
      <c r="J805" s="557">
        <v>20182039</v>
      </c>
      <c r="K805" s="578" t="str">
        <f t="shared" si="201"/>
        <v>2311-53908-7-5300 LEVER BKT PRESSING  AND GREASE COATING FIXTURE | 2311-53908-7-5300 LEVER BKT PRESSING  AND GREASE COATING FIXTURE</v>
      </c>
      <c r="L805" s="578" t="s">
        <v>1773</v>
      </c>
      <c r="M805" s="578" t="s">
        <v>1773</v>
      </c>
      <c r="N805" s="579" t="s">
        <v>15</v>
      </c>
      <c r="O805" s="578" t="s">
        <v>38</v>
      </c>
      <c r="P805" s="557">
        <v>1</v>
      </c>
      <c r="Q805" s="557" t="s">
        <v>5152</v>
      </c>
      <c r="R805" s="581">
        <f>IFERROR(VLOOKUP(CONCATENATE(D805,"'",C805),'Monthly Forex'!A:D,4,0),"-")</f>
        <v>53.094999999999999</v>
      </c>
      <c r="S805" s="564" t="s">
        <v>15</v>
      </c>
      <c r="T805" s="582">
        <v>6215</v>
      </c>
      <c r="U805" s="583" t="s">
        <v>47</v>
      </c>
      <c r="V805" s="589" t="s">
        <v>49</v>
      </c>
      <c r="W805" s="592" t="s">
        <v>15</v>
      </c>
      <c r="X805" s="569" t="s">
        <v>15</v>
      </c>
      <c r="Y805" s="570" t="s">
        <v>15</v>
      </c>
      <c r="Z805" s="571" t="s">
        <v>15</v>
      </c>
      <c r="AA805" s="557" t="s">
        <v>1856</v>
      </c>
      <c r="AB805" s="139">
        <f t="shared" si="194"/>
        <v>43351</v>
      </c>
      <c r="AC805" s="134">
        <f t="shared" si="197"/>
        <v>43344</v>
      </c>
      <c r="AD805" s="135" t="str">
        <f t="shared" si="198"/>
        <v>-</v>
      </c>
      <c r="AE805" s="136" t="str">
        <f t="shared" si="199"/>
        <v>-</v>
      </c>
      <c r="AF805" s="140" t="s">
        <v>4551</v>
      </c>
      <c r="AG805" s="140" t="str">
        <f t="shared" si="202"/>
        <v>1</v>
      </c>
      <c r="AH805" s="141" t="str">
        <f t="shared" si="203"/>
        <v>-</v>
      </c>
      <c r="AI805" s="211" t="s">
        <v>15</v>
      </c>
      <c r="AJ805" s="443" t="s">
        <v>4592</v>
      </c>
      <c r="AK805" s="478" t="str">
        <f t="shared" si="204"/>
        <v>-</v>
      </c>
      <c r="AL805" s="516" t="str">
        <f t="shared" si="205"/>
        <v>-</v>
      </c>
      <c r="AM805" s="432" t="str">
        <f>_xlfn.IFNA(VLOOKUP(O805,Dropdown!$B:$G,6,0),"-")</f>
        <v>PEZA</v>
      </c>
      <c r="AN805" s="433">
        <f>_xlfn.IFNA(VLOOKUP(O805,Dropdown!$B:$H,7,0),"-")</f>
        <v>0.12</v>
      </c>
      <c r="AO805" s="434" t="str">
        <f t="shared" si="206"/>
        <v>USD</v>
      </c>
      <c r="AP805" s="435">
        <f t="shared" si="207"/>
        <v>6215</v>
      </c>
      <c r="AQ805" s="436">
        <f t="shared" si="208"/>
        <v>6960.8000000000011</v>
      </c>
      <c r="AR805" s="247"/>
      <c r="AS805" s="465" t="s">
        <v>15</v>
      </c>
      <c r="AT805" s="247"/>
      <c r="AU805" s="454" t="str">
        <f t="shared" si="200"/>
        <v>-</v>
      </c>
    </row>
    <row r="806" spans="1:47" s="30" customFormat="1">
      <c r="A806" s="556">
        <v>803</v>
      </c>
      <c r="B806" s="557" t="s">
        <v>1777</v>
      </c>
      <c r="C806" s="558" t="str">
        <f t="shared" si="196"/>
        <v>2018</v>
      </c>
      <c r="D806" s="558" t="str">
        <f t="shared" si="209"/>
        <v>Aug</v>
      </c>
      <c r="E806" s="586">
        <v>43321</v>
      </c>
      <c r="F806" s="557">
        <v>109484</v>
      </c>
      <c r="G806" s="557">
        <v>42445</v>
      </c>
      <c r="H806" s="557">
        <v>83560</v>
      </c>
      <c r="I806" s="557" t="s">
        <v>1778</v>
      </c>
      <c r="J806" s="557">
        <v>20181919</v>
      </c>
      <c r="K806" s="578" t="str">
        <f t="shared" si="201"/>
        <v>KSA-IGC7 23-4848202-7-5100 BOLT AW FIXTURE, BRACKET COM | KSA-IGC7 23-4848202-7-5100 BOLT AW FIXTURE, BRACKET COM</v>
      </c>
      <c r="L806" s="578" t="s">
        <v>1779</v>
      </c>
      <c r="M806" s="578" t="s">
        <v>1779</v>
      </c>
      <c r="N806" s="579" t="s">
        <v>15</v>
      </c>
      <c r="O806" s="578" t="s">
        <v>38</v>
      </c>
      <c r="P806" s="557">
        <v>1</v>
      </c>
      <c r="Q806" s="557" t="s">
        <v>5152</v>
      </c>
      <c r="R806" s="581">
        <f>IFERROR(VLOOKUP(CONCATENATE(D806,"'",C806),'Monthly Forex'!A:D,4,0),"-")</f>
        <v>53.094999999999999</v>
      </c>
      <c r="S806" s="564" t="s">
        <v>15</v>
      </c>
      <c r="T806" s="582">
        <v>4338</v>
      </c>
      <c r="U806" s="583" t="s">
        <v>47</v>
      </c>
      <c r="V806" s="589" t="s">
        <v>49</v>
      </c>
      <c r="W806" s="592" t="s">
        <v>15</v>
      </c>
      <c r="X806" s="569" t="s">
        <v>15</v>
      </c>
      <c r="Y806" s="570" t="s">
        <v>15</v>
      </c>
      <c r="Z806" s="571" t="s">
        <v>15</v>
      </c>
      <c r="AA806" s="557" t="s">
        <v>1856</v>
      </c>
      <c r="AB806" s="139">
        <f t="shared" si="194"/>
        <v>43351</v>
      </c>
      <c r="AC806" s="134">
        <f t="shared" si="197"/>
        <v>43344</v>
      </c>
      <c r="AD806" s="135" t="str">
        <f t="shared" si="198"/>
        <v>-</v>
      </c>
      <c r="AE806" s="136" t="str">
        <f t="shared" si="199"/>
        <v>-</v>
      </c>
      <c r="AF806" s="137" t="s">
        <v>4551</v>
      </c>
      <c r="AG806" s="140" t="str">
        <f t="shared" si="202"/>
        <v>1</v>
      </c>
      <c r="AH806" s="141" t="str">
        <f t="shared" si="203"/>
        <v>-</v>
      </c>
      <c r="AI806" s="211" t="s">
        <v>15</v>
      </c>
      <c r="AJ806" s="443" t="s">
        <v>4592</v>
      </c>
      <c r="AK806" s="478" t="str">
        <f t="shared" si="204"/>
        <v>-</v>
      </c>
      <c r="AL806" s="516" t="str">
        <f t="shared" si="205"/>
        <v>-</v>
      </c>
      <c r="AM806" s="432" t="str">
        <f>_xlfn.IFNA(VLOOKUP(O806,Dropdown!$B:$G,6,0),"-")</f>
        <v>PEZA</v>
      </c>
      <c r="AN806" s="433">
        <f>_xlfn.IFNA(VLOOKUP(O806,Dropdown!$B:$H,7,0),"-")</f>
        <v>0.12</v>
      </c>
      <c r="AO806" s="434" t="str">
        <f t="shared" si="206"/>
        <v>USD</v>
      </c>
      <c r="AP806" s="435">
        <f t="shared" si="207"/>
        <v>4338</v>
      </c>
      <c r="AQ806" s="436">
        <f t="shared" si="208"/>
        <v>4858.5600000000004</v>
      </c>
      <c r="AR806" s="247"/>
      <c r="AS806" s="465" t="s">
        <v>15</v>
      </c>
      <c r="AT806" s="247"/>
      <c r="AU806" s="454" t="str">
        <f t="shared" si="200"/>
        <v>-</v>
      </c>
    </row>
    <row r="807" spans="1:47" s="30" customFormat="1">
      <c r="A807" s="556">
        <v>804</v>
      </c>
      <c r="B807" s="557" t="s">
        <v>1782</v>
      </c>
      <c r="C807" s="558" t="str">
        <f t="shared" si="196"/>
        <v>2018</v>
      </c>
      <c r="D807" s="558" t="str">
        <f t="shared" si="209"/>
        <v>Aug</v>
      </c>
      <c r="E807" s="586">
        <v>43322</v>
      </c>
      <c r="F807" s="557">
        <v>109487</v>
      </c>
      <c r="G807" s="557">
        <v>42448</v>
      </c>
      <c r="H807" s="557">
        <v>83562</v>
      </c>
      <c r="I807" s="557" t="s">
        <v>1788</v>
      </c>
      <c r="J807" s="557">
        <v>20181920</v>
      </c>
      <c r="K807" s="578" t="str">
        <f t="shared" si="201"/>
        <v>KSA-IGC7 23-4848302-7-5100 BOLT | KSA-IGC7 23-4848302-7-5100 BOLT</v>
      </c>
      <c r="L807" s="578" t="s">
        <v>1785</v>
      </c>
      <c r="M807" s="578" t="s">
        <v>1785</v>
      </c>
      <c r="N807" s="579" t="s">
        <v>15</v>
      </c>
      <c r="O807" s="578" t="s">
        <v>38</v>
      </c>
      <c r="P807" s="557">
        <v>1</v>
      </c>
      <c r="Q807" s="557" t="s">
        <v>5152</v>
      </c>
      <c r="R807" s="581">
        <f>IFERROR(VLOOKUP(CONCATENATE(D807,"'",C807),'Monthly Forex'!A:D,4,0),"-")</f>
        <v>53.094999999999999</v>
      </c>
      <c r="S807" s="564" t="s">
        <v>15</v>
      </c>
      <c r="T807" s="582">
        <v>4364</v>
      </c>
      <c r="U807" s="583" t="s">
        <v>47</v>
      </c>
      <c r="V807" s="589" t="s">
        <v>49</v>
      </c>
      <c r="W807" s="592" t="s">
        <v>15</v>
      </c>
      <c r="X807" s="569" t="s">
        <v>15</v>
      </c>
      <c r="Y807" s="570" t="s">
        <v>15</v>
      </c>
      <c r="Z807" s="571" t="s">
        <v>15</v>
      </c>
      <c r="AA807" s="557" t="s">
        <v>1856</v>
      </c>
      <c r="AB807" s="139">
        <f t="shared" si="194"/>
        <v>43352</v>
      </c>
      <c r="AC807" s="134">
        <f t="shared" si="197"/>
        <v>43344</v>
      </c>
      <c r="AD807" s="135" t="str">
        <f t="shared" si="198"/>
        <v>-</v>
      </c>
      <c r="AE807" s="136" t="str">
        <f t="shared" si="199"/>
        <v>-</v>
      </c>
      <c r="AF807" s="137" t="s">
        <v>4551</v>
      </c>
      <c r="AG807" s="140" t="str">
        <f t="shared" si="202"/>
        <v>1</v>
      </c>
      <c r="AH807" s="141" t="str">
        <f t="shared" si="203"/>
        <v>-</v>
      </c>
      <c r="AI807" s="211" t="s">
        <v>15</v>
      </c>
      <c r="AJ807" s="443" t="s">
        <v>4592</v>
      </c>
      <c r="AK807" s="478" t="str">
        <f t="shared" si="204"/>
        <v>-</v>
      </c>
      <c r="AL807" s="516" t="str">
        <f t="shared" si="205"/>
        <v>-</v>
      </c>
      <c r="AM807" s="432" t="str">
        <f>_xlfn.IFNA(VLOOKUP(O807,Dropdown!$B:$G,6,0),"-")</f>
        <v>PEZA</v>
      </c>
      <c r="AN807" s="433">
        <f>_xlfn.IFNA(VLOOKUP(O807,Dropdown!$B:$H,7,0),"-")</f>
        <v>0.12</v>
      </c>
      <c r="AO807" s="434" t="str">
        <f t="shared" si="206"/>
        <v>USD</v>
      </c>
      <c r="AP807" s="435">
        <f t="shared" si="207"/>
        <v>4364</v>
      </c>
      <c r="AQ807" s="436">
        <f t="shared" si="208"/>
        <v>4887.68</v>
      </c>
      <c r="AR807" s="247"/>
      <c r="AS807" s="465" t="s">
        <v>15</v>
      </c>
      <c r="AT807" s="247"/>
      <c r="AU807" s="454" t="str">
        <f t="shared" si="200"/>
        <v>-</v>
      </c>
    </row>
    <row r="808" spans="1:47" s="30" customFormat="1">
      <c r="A808" s="556">
        <v>805</v>
      </c>
      <c r="B808" s="557" t="s">
        <v>1780</v>
      </c>
      <c r="C808" s="558" t="str">
        <f t="shared" si="196"/>
        <v>2018</v>
      </c>
      <c r="D808" s="558" t="str">
        <f t="shared" si="209"/>
        <v>Aug</v>
      </c>
      <c r="E808" s="586">
        <v>43322</v>
      </c>
      <c r="F808" s="557">
        <v>109485</v>
      </c>
      <c r="G808" s="557">
        <v>42446</v>
      </c>
      <c r="H808" s="557">
        <v>83860</v>
      </c>
      <c r="I808" s="557" t="s">
        <v>1786</v>
      </c>
      <c r="J808" s="557">
        <v>20181915</v>
      </c>
      <c r="K808" s="578" t="str">
        <f t="shared" si="201"/>
        <v>KSA-IGC7 23-4848202-7-5300 RR FOOT CLINCH FIXTURE | KSA-IGC7 23-4848202-7-5300 RR FOOT CLINCH FIXTURE</v>
      </c>
      <c r="L808" s="578" t="s">
        <v>1783</v>
      </c>
      <c r="M808" s="578" t="s">
        <v>1783</v>
      </c>
      <c r="N808" s="579" t="s">
        <v>15</v>
      </c>
      <c r="O808" s="578" t="s">
        <v>38</v>
      </c>
      <c r="P808" s="557">
        <v>1</v>
      </c>
      <c r="Q808" s="557" t="s">
        <v>5152</v>
      </c>
      <c r="R808" s="581">
        <f>IFERROR(VLOOKUP(CONCATENATE(D808,"'",C808),'Monthly Forex'!A:D,4,0),"-")</f>
        <v>53.094999999999999</v>
      </c>
      <c r="S808" s="564" t="s">
        <v>15</v>
      </c>
      <c r="T808" s="582">
        <v>5233</v>
      </c>
      <c r="U808" s="583" t="s">
        <v>47</v>
      </c>
      <c r="V808" s="589" t="s">
        <v>49</v>
      </c>
      <c r="W808" s="592" t="s">
        <v>15</v>
      </c>
      <c r="X808" s="569" t="s">
        <v>15</v>
      </c>
      <c r="Y808" s="570" t="s">
        <v>15</v>
      </c>
      <c r="Z808" s="571" t="s">
        <v>15</v>
      </c>
      <c r="AA808" s="557" t="s">
        <v>1856</v>
      </c>
      <c r="AB808" s="139">
        <f t="shared" si="194"/>
        <v>43352</v>
      </c>
      <c r="AC808" s="134">
        <f t="shared" si="197"/>
        <v>43344</v>
      </c>
      <c r="AD808" s="135" t="str">
        <f t="shared" si="198"/>
        <v>-</v>
      </c>
      <c r="AE808" s="136" t="str">
        <f t="shared" si="199"/>
        <v>-</v>
      </c>
      <c r="AF808" s="137" t="s">
        <v>4551</v>
      </c>
      <c r="AG808" s="140" t="str">
        <f t="shared" si="202"/>
        <v>1</v>
      </c>
      <c r="AH808" s="141" t="str">
        <f t="shared" si="203"/>
        <v>-</v>
      </c>
      <c r="AI808" s="211" t="s">
        <v>15</v>
      </c>
      <c r="AJ808" s="443" t="s">
        <v>4592</v>
      </c>
      <c r="AK808" s="478" t="str">
        <f t="shared" si="204"/>
        <v>-</v>
      </c>
      <c r="AL808" s="516" t="str">
        <f t="shared" si="205"/>
        <v>-</v>
      </c>
      <c r="AM808" s="432" t="str">
        <f>_xlfn.IFNA(VLOOKUP(O808,Dropdown!$B:$G,6,0),"-")</f>
        <v>PEZA</v>
      </c>
      <c r="AN808" s="433">
        <f>_xlfn.IFNA(VLOOKUP(O808,Dropdown!$B:$H,7,0),"-")</f>
        <v>0.12</v>
      </c>
      <c r="AO808" s="434" t="str">
        <f t="shared" si="206"/>
        <v>USD</v>
      </c>
      <c r="AP808" s="435">
        <f t="shared" si="207"/>
        <v>5233</v>
      </c>
      <c r="AQ808" s="436">
        <f t="shared" si="208"/>
        <v>5860.9600000000009</v>
      </c>
      <c r="AR808" s="247"/>
      <c r="AS808" s="465" t="s">
        <v>15</v>
      </c>
      <c r="AT808" s="247"/>
      <c r="AU808" s="454" t="str">
        <f t="shared" si="200"/>
        <v>-</v>
      </c>
    </row>
    <row r="809" spans="1:47" s="30" customFormat="1">
      <c r="A809" s="556">
        <v>806</v>
      </c>
      <c r="B809" s="557" t="s">
        <v>1781</v>
      </c>
      <c r="C809" s="558" t="str">
        <f t="shared" si="196"/>
        <v>2018</v>
      </c>
      <c r="D809" s="558" t="str">
        <f t="shared" si="209"/>
        <v>Aug</v>
      </c>
      <c r="E809" s="586">
        <v>43322</v>
      </c>
      <c r="F809" s="557">
        <v>109486</v>
      </c>
      <c r="G809" s="557">
        <v>42447</v>
      </c>
      <c r="H809" s="557">
        <v>83861</v>
      </c>
      <c r="I809" s="557" t="s">
        <v>1787</v>
      </c>
      <c r="J809" s="557">
        <v>20181911</v>
      </c>
      <c r="K809" s="578" t="str">
        <f t="shared" si="201"/>
        <v>KSA-IGC7 23-4848302-7-5300 NUT AW FIXTURE | KSA-IGC7 23-4848302-7-5300 NUT AW FIXTURE</v>
      </c>
      <c r="L809" s="578" t="s">
        <v>1784</v>
      </c>
      <c r="M809" s="578" t="s">
        <v>1784</v>
      </c>
      <c r="N809" s="579" t="s">
        <v>15</v>
      </c>
      <c r="O809" s="578" t="s">
        <v>38</v>
      </c>
      <c r="P809" s="557">
        <v>1</v>
      </c>
      <c r="Q809" s="557" t="s">
        <v>5152</v>
      </c>
      <c r="R809" s="581">
        <f>IFERROR(VLOOKUP(CONCATENATE(D809,"'",C809),'Monthly Forex'!A:D,4,0),"-")</f>
        <v>53.094999999999999</v>
      </c>
      <c r="S809" s="564" t="s">
        <v>15</v>
      </c>
      <c r="T809" s="582">
        <v>5246</v>
      </c>
      <c r="U809" s="583" t="s">
        <v>47</v>
      </c>
      <c r="V809" s="589" t="s">
        <v>49</v>
      </c>
      <c r="W809" s="592" t="s">
        <v>15</v>
      </c>
      <c r="X809" s="569" t="s">
        <v>15</v>
      </c>
      <c r="Y809" s="570" t="s">
        <v>15</v>
      </c>
      <c r="Z809" s="571" t="s">
        <v>15</v>
      </c>
      <c r="AA809" s="557" t="s">
        <v>1856</v>
      </c>
      <c r="AB809" s="139">
        <f t="shared" si="194"/>
        <v>43352</v>
      </c>
      <c r="AC809" s="134">
        <f t="shared" si="197"/>
        <v>43344</v>
      </c>
      <c r="AD809" s="135" t="str">
        <f t="shared" si="198"/>
        <v>-</v>
      </c>
      <c r="AE809" s="136" t="str">
        <f t="shared" si="199"/>
        <v>-</v>
      </c>
      <c r="AF809" s="137" t="s">
        <v>4551</v>
      </c>
      <c r="AG809" s="140" t="str">
        <f t="shared" si="202"/>
        <v>1</v>
      </c>
      <c r="AH809" s="141" t="str">
        <f t="shared" si="203"/>
        <v>-</v>
      </c>
      <c r="AI809" s="211" t="s">
        <v>15</v>
      </c>
      <c r="AJ809" s="443" t="s">
        <v>4592</v>
      </c>
      <c r="AK809" s="478" t="str">
        <f t="shared" si="204"/>
        <v>-</v>
      </c>
      <c r="AL809" s="516" t="str">
        <f t="shared" si="205"/>
        <v>-</v>
      </c>
      <c r="AM809" s="432" t="str">
        <f>_xlfn.IFNA(VLOOKUP(O809,Dropdown!$B:$G,6,0),"-")</f>
        <v>PEZA</v>
      </c>
      <c r="AN809" s="433">
        <f>_xlfn.IFNA(VLOOKUP(O809,Dropdown!$B:$H,7,0),"-")</f>
        <v>0.12</v>
      </c>
      <c r="AO809" s="434" t="str">
        <f t="shared" si="206"/>
        <v>USD</v>
      </c>
      <c r="AP809" s="435">
        <f t="shared" si="207"/>
        <v>5246</v>
      </c>
      <c r="AQ809" s="436">
        <f t="shared" si="208"/>
        <v>5875.52</v>
      </c>
      <c r="AR809" s="247"/>
      <c r="AS809" s="465" t="s">
        <v>15</v>
      </c>
      <c r="AT809" s="247"/>
      <c r="AU809" s="454" t="str">
        <f t="shared" si="200"/>
        <v>-</v>
      </c>
    </row>
    <row r="810" spans="1:47" s="30" customFormat="1">
      <c r="A810" s="556">
        <v>807</v>
      </c>
      <c r="B810" s="557" t="s">
        <v>1793</v>
      </c>
      <c r="C810" s="558" t="str">
        <f t="shared" si="196"/>
        <v>2018</v>
      </c>
      <c r="D810" s="558" t="str">
        <f t="shared" si="209"/>
        <v>Aug</v>
      </c>
      <c r="E810" s="586">
        <v>43326</v>
      </c>
      <c r="F810" s="557">
        <v>109489</v>
      </c>
      <c r="G810" s="557">
        <v>42450</v>
      </c>
      <c r="H810" s="557">
        <v>83734</v>
      </c>
      <c r="I810" s="557" t="s">
        <v>1797</v>
      </c>
      <c r="J810" s="557">
        <v>20181907</v>
      </c>
      <c r="K810" s="578" t="str">
        <f t="shared" si="201"/>
        <v>KSA-IGC7 23-4869302-7-6310 | KSA-IGC7 23-4869302-7-6310</v>
      </c>
      <c r="L810" s="578" t="s">
        <v>1795</v>
      </c>
      <c r="M810" s="578" t="s">
        <v>1795</v>
      </c>
      <c r="N810" s="579" t="s">
        <v>15</v>
      </c>
      <c r="O810" s="578" t="s">
        <v>38</v>
      </c>
      <c r="P810" s="557">
        <v>1</v>
      </c>
      <c r="Q810" s="557" t="s">
        <v>5152</v>
      </c>
      <c r="R810" s="581">
        <f>IFERROR(VLOOKUP(CONCATENATE(D810,"'",C810),'Monthly Forex'!A:D,4,0),"-")</f>
        <v>53.094999999999999</v>
      </c>
      <c r="S810" s="564" t="s">
        <v>15</v>
      </c>
      <c r="T810" s="582">
        <v>3622</v>
      </c>
      <c r="U810" s="583" t="s">
        <v>47</v>
      </c>
      <c r="V810" s="589" t="s">
        <v>49</v>
      </c>
      <c r="W810" s="592" t="s">
        <v>15</v>
      </c>
      <c r="X810" s="569" t="s">
        <v>15</v>
      </c>
      <c r="Y810" s="570" t="s">
        <v>15</v>
      </c>
      <c r="Z810" s="571" t="s">
        <v>15</v>
      </c>
      <c r="AA810" s="557" t="s">
        <v>1856</v>
      </c>
      <c r="AB810" s="139">
        <f t="shared" si="194"/>
        <v>43356</v>
      </c>
      <c r="AC810" s="134">
        <f t="shared" si="197"/>
        <v>43344</v>
      </c>
      <c r="AD810" s="135" t="str">
        <f t="shared" si="198"/>
        <v>-</v>
      </c>
      <c r="AE810" s="136" t="str">
        <f t="shared" si="199"/>
        <v>-</v>
      </c>
      <c r="AF810" s="137" t="s">
        <v>4551</v>
      </c>
      <c r="AG810" s="140" t="str">
        <f t="shared" si="202"/>
        <v>1</v>
      </c>
      <c r="AH810" s="141" t="str">
        <f t="shared" si="203"/>
        <v>-</v>
      </c>
      <c r="AI810" s="211" t="s">
        <v>15</v>
      </c>
      <c r="AJ810" s="443" t="s">
        <v>4592</v>
      </c>
      <c r="AK810" s="478" t="str">
        <f t="shared" si="204"/>
        <v>-</v>
      </c>
      <c r="AL810" s="516" t="str">
        <f t="shared" si="205"/>
        <v>-</v>
      </c>
      <c r="AM810" s="432" t="str">
        <f>_xlfn.IFNA(VLOOKUP(O810,Dropdown!$B:$G,6,0),"-")</f>
        <v>PEZA</v>
      </c>
      <c r="AN810" s="433">
        <f>_xlfn.IFNA(VLOOKUP(O810,Dropdown!$B:$H,7,0),"-")</f>
        <v>0.12</v>
      </c>
      <c r="AO810" s="434" t="str">
        <f t="shared" si="206"/>
        <v>USD</v>
      </c>
      <c r="AP810" s="435">
        <f t="shared" si="207"/>
        <v>3622</v>
      </c>
      <c r="AQ810" s="436">
        <f t="shared" si="208"/>
        <v>4056.6400000000003</v>
      </c>
      <c r="AR810" s="247"/>
      <c r="AS810" s="465" t="s">
        <v>15</v>
      </c>
      <c r="AT810" s="247"/>
      <c r="AU810" s="454" t="str">
        <f t="shared" si="200"/>
        <v>-</v>
      </c>
    </row>
    <row r="811" spans="1:47" s="30" customFormat="1">
      <c r="A811" s="556">
        <v>808</v>
      </c>
      <c r="B811" s="557" t="s">
        <v>1792</v>
      </c>
      <c r="C811" s="558" t="str">
        <f t="shared" si="196"/>
        <v>2018</v>
      </c>
      <c r="D811" s="558" t="str">
        <f t="shared" si="209"/>
        <v>Aug</v>
      </c>
      <c r="E811" s="586">
        <v>43326</v>
      </c>
      <c r="F811" s="557">
        <v>109488</v>
      </c>
      <c r="G811" s="557">
        <v>42449</v>
      </c>
      <c r="H811" s="557">
        <v>83720</v>
      </c>
      <c r="I811" s="557" t="s">
        <v>1796</v>
      </c>
      <c r="J811" s="557">
        <v>20181907</v>
      </c>
      <c r="K811" s="578" t="str">
        <f t="shared" si="201"/>
        <v>KSA-IGC7 23-4869302-7-6300 | KSA-IGC7 23-4869302-7-6300</v>
      </c>
      <c r="L811" s="578" t="s">
        <v>1794</v>
      </c>
      <c r="M811" s="578" t="s">
        <v>1794</v>
      </c>
      <c r="N811" s="579" t="s">
        <v>15</v>
      </c>
      <c r="O811" s="578" t="s">
        <v>38</v>
      </c>
      <c r="P811" s="557">
        <v>1</v>
      </c>
      <c r="Q811" s="557" t="s">
        <v>5152</v>
      </c>
      <c r="R811" s="581">
        <f>IFERROR(VLOOKUP(CONCATENATE(D811,"'",C811),'Monthly Forex'!A:D,4,0),"-")</f>
        <v>53.094999999999999</v>
      </c>
      <c r="S811" s="564" t="s">
        <v>15</v>
      </c>
      <c r="T811" s="582">
        <v>3622</v>
      </c>
      <c r="U811" s="583" t="s">
        <v>47</v>
      </c>
      <c r="V811" s="589" t="s">
        <v>49</v>
      </c>
      <c r="W811" s="592" t="s">
        <v>15</v>
      </c>
      <c r="X811" s="569" t="s">
        <v>15</v>
      </c>
      <c r="Y811" s="570" t="s">
        <v>15</v>
      </c>
      <c r="Z811" s="571" t="s">
        <v>15</v>
      </c>
      <c r="AA811" s="557" t="s">
        <v>1856</v>
      </c>
      <c r="AB811" s="139">
        <f t="shared" si="194"/>
        <v>43356</v>
      </c>
      <c r="AC811" s="134">
        <f t="shared" si="197"/>
        <v>43344</v>
      </c>
      <c r="AD811" s="135" t="str">
        <f t="shared" si="198"/>
        <v>-</v>
      </c>
      <c r="AE811" s="136" t="str">
        <f t="shared" si="199"/>
        <v>-</v>
      </c>
      <c r="AF811" s="137" t="s">
        <v>4551</v>
      </c>
      <c r="AG811" s="140" t="str">
        <f t="shared" si="202"/>
        <v>1</v>
      </c>
      <c r="AH811" s="141" t="str">
        <f t="shared" si="203"/>
        <v>-</v>
      </c>
      <c r="AI811" s="211" t="s">
        <v>15</v>
      </c>
      <c r="AJ811" s="443" t="s">
        <v>4592</v>
      </c>
      <c r="AK811" s="478" t="str">
        <f t="shared" si="204"/>
        <v>-</v>
      </c>
      <c r="AL811" s="516" t="str">
        <f t="shared" si="205"/>
        <v>-</v>
      </c>
      <c r="AM811" s="432" t="str">
        <f>_xlfn.IFNA(VLOOKUP(O811,Dropdown!$B:$G,6,0),"-")</f>
        <v>PEZA</v>
      </c>
      <c r="AN811" s="433">
        <f>_xlfn.IFNA(VLOOKUP(O811,Dropdown!$B:$H,7,0),"-")</f>
        <v>0.12</v>
      </c>
      <c r="AO811" s="434" t="str">
        <f t="shared" si="206"/>
        <v>USD</v>
      </c>
      <c r="AP811" s="435">
        <f t="shared" si="207"/>
        <v>3622</v>
      </c>
      <c r="AQ811" s="436">
        <f t="shared" si="208"/>
        <v>4056.6400000000003</v>
      </c>
      <c r="AR811" s="247"/>
      <c r="AS811" s="465" t="s">
        <v>15</v>
      </c>
      <c r="AT811" s="247"/>
      <c r="AU811" s="454" t="str">
        <f t="shared" si="200"/>
        <v>-</v>
      </c>
    </row>
    <row r="812" spans="1:47" s="30" customFormat="1">
      <c r="A812" s="556">
        <v>809</v>
      </c>
      <c r="B812" s="557" t="s">
        <v>1798</v>
      </c>
      <c r="C812" s="558" t="str">
        <f t="shared" si="196"/>
        <v>2018</v>
      </c>
      <c r="D812" s="558" t="str">
        <f t="shared" si="209"/>
        <v>Aug</v>
      </c>
      <c r="E812" s="586">
        <v>43329</v>
      </c>
      <c r="F812" s="557">
        <v>109490</v>
      </c>
      <c r="G812" s="557">
        <v>44601</v>
      </c>
      <c r="H812" s="557">
        <v>83721</v>
      </c>
      <c r="I812" s="557" t="s">
        <v>1799</v>
      </c>
      <c r="J812" s="557">
        <v>20181914</v>
      </c>
      <c r="K812" s="578" t="str">
        <f t="shared" si="201"/>
        <v>KSA-IGC7 23-4869602-7-1410 | KSA-IGC7 23-4869602-7-1410</v>
      </c>
      <c r="L812" s="578" t="s">
        <v>1800</v>
      </c>
      <c r="M812" s="578" t="s">
        <v>1800</v>
      </c>
      <c r="N812" s="579" t="s">
        <v>15</v>
      </c>
      <c r="O812" s="578" t="s">
        <v>38</v>
      </c>
      <c r="P812" s="557">
        <v>1</v>
      </c>
      <c r="Q812" s="557" t="s">
        <v>5152</v>
      </c>
      <c r="R812" s="581">
        <f>IFERROR(VLOOKUP(CONCATENATE(D812,"'",C812),'Monthly Forex'!A:D,4,0),"-")</f>
        <v>53.094999999999999</v>
      </c>
      <c r="S812" s="564" t="s">
        <v>15</v>
      </c>
      <c r="T812" s="582">
        <v>3470</v>
      </c>
      <c r="U812" s="583" t="s">
        <v>47</v>
      </c>
      <c r="V812" s="589" t="s">
        <v>49</v>
      </c>
      <c r="W812" s="592" t="s">
        <v>15</v>
      </c>
      <c r="X812" s="569" t="s">
        <v>15</v>
      </c>
      <c r="Y812" s="570" t="s">
        <v>15</v>
      </c>
      <c r="Z812" s="571" t="s">
        <v>15</v>
      </c>
      <c r="AA812" s="557" t="s">
        <v>1856</v>
      </c>
      <c r="AB812" s="139">
        <f t="shared" si="194"/>
        <v>43359</v>
      </c>
      <c r="AC812" s="134">
        <f t="shared" si="197"/>
        <v>43344</v>
      </c>
      <c r="AD812" s="135" t="str">
        <f t="shared" si="198"/>
        <v>-</v>
      </c>
      <c r="AE812" s="136" t="str">
        <f t="shared" si="199"/>
        <v>-</v>
      </c>
      <c r="AF812" s="137" t="s">
        <v>4551</v>
      </c>
      <c r="AG812" s="140" t="str">
        <f t="shared" si="202"/>
        <v>1</v>
      </c>
      <c r="AH812" s="141" t="str">
        <f t="shared" si="203"/>
        <v>-</v>
      </c>
      <c r="AI812" s="211" t="s">
        <v>15</v>
      </c>
      <c r="AJ812" s="443" t="s">
        <v>4592</v>
      </c>
      <c r="AK812" s="478" t="str">
        <f t="shared" si="204"/>
        <v>-</v>
      </c>
      <c r="AL812" s="516" t="str">
        <f t="shared" si="205"/>
        <v>-</v>
      </c>
      <c r="AM812" s="432" t="str">
        <f>_xlfn.IFNA(VLOOKUP(O812,Dropdown!$B:$G,6,0),"-")</f>
        <v>PEZA</v>
      </c>
      <c r="AN812" s="433">
        <f>_xlfn.IFNA(VLOOKUP(O812,Dropdown!$B:$H,7,0),"-")</f>
        <v>0.12</v>
      </c>
      <c r="AO812" s="434" t="str">
        <f t="shared" si="206"/>
        <v>USD</v>
      </c>
      <c r="AP812" s="435">
        <f t="shared" si="207"/>
        <v>3470</v>
      </c>
      <c r="AQ812" s="436">
        <f t="shared" si="208"/>
        <v>3886.4000000000005</v>
      </c>
      <c r="AR812" s="247"/>
      <c r="AS812" s="465" t="s">
        <v>15</v>
      </c>
      <c r="AT812" s="247"/>
      <c r="AU812" s="454" t="str">
        <f t="shared" si="200"/>
        <v>-</v>
      </c>
    </row>
    <row r="813" spans="1:47" s="30" customFormat="1">
      <c r="A813" s="556">
        <v>810</v>
      </c>
      <c r="B813" s="557" t="s">
        <v>1804</v>
      </c>
      <c r="C813" s="558" t="str">
        <f t="shared" si="196"/>
        <v>2018</v>
      </c>
      <c r="D813" s="558" t="str">
        <f t="shared" si="209"/>
        <v>Aug</v>
      </c>
      <c r="E813" s="586">
        <v>43330</v>
      </c>
      <c r="F813" s="557">
        <v>109492</v>
      </c>
      <c r="G813" s="557">
        <v>44603</v>
      </c>
      <c r="H813" s="557">
        <v>83775</v>
      </c>
      <c r="I813" s="557" t="s">
        <v>1805</v>
      </c>
      <c r="J813" s="557">
        <v>20181916</v>
      </c>
      <c r="K813" s="578" t="str">
        <f t="shared" si="201"/>
        <v>KSA-IGC7 23-4869602-7-1310 | KSA-IGC7 23-4869602-7-1310</v>
      </c>
      <c r="L813" s="578" t="s">
        <v>1806</v>
      </c>
      <c r="M813" s="578" t="s">
        <v>1806</v>
      </c>
      <c r="N813" s="579" t="s">
        <v>15</v>
      </c>
      <c r="O813" s="578" t="s">
        <v>38</v>
      </c>
      <c r="P813" s="557">
        <v>1</v>
      </c>
      <c r="Q813" s="557" t="s">
        <v>5152</v>
      </c>
      <c r="R813" s="581">
        <f>IFERROR(VLOOKUP(CONCATENATE(D813,"'",C813),'Monthly Forex'!A:D,4,0),"-")</f>
        <v>53.094999999999999</v>
      </c>
      <c r="S813" s="564" t="s">
        <v>15</v>
      </c>
      <c r="T813" s="582">
        <v>3470</v>
      </c>
      <c r="U813" s="583" t="s">
        <v>47</v>
      </c>
      <c r="V813" s="589" t="s">
        <v>49</v>
      </c>
      <c r="W813" s="592" t="s">
        <v>15</v>
      </c>
      <c r="X813" s="569" t="s">
        <v>15</v>
      </c>
      <c r="Y813" s="570" t="s">
        <v>15</v>
      </c>
      <c r="Z813" s="571" t="s">
        <v>15</v>
      </c>
      <c r="AA813" s="557" t="s">
        <v>1856</v>
      </c>
      <c r="AB813" s="139">
        <f t="shared" si="194"/>
        <v>43360</v>
      </c>
      <c r="AC813" s="134">
        <f t="shared" si="197"/>
        <v>43344</v>
      </c>
      <c r="AD813" s="135" t="str">
        <f t="shared" si="198"/>
        <v>-</v>
      </c>
      <c r="AE813" s="136" t="str">
        <f t="shared" si="199"/>
        <v>-</v>
      </c>
      <c r="AF813" s="137" t="s">
        <v>4551</v>
      </c>
      <c r="AG813" s="140" t="str">
        <f t="shared" si="202"/>
        <v>1</v>
      </c>
      <c r="AH813" s="141" t="str">
        <f t="shared" si="203"/>
        <v>-</v>
      </c>
      <c r="AI813" s="211" t="s">
        <v>15</v>
      </c>
      <c r="AJ813" s="443" t="s">
        <v>4592</v>
      </c>
      <c r="AK813" s="478" t="str">
        <f t="shared" si="204"/>
        <v>-</v>
      </c>
      <c r="AL813" s="516" t="str">
        <f t="shared" si="205"/>
        <v>-</v>
      </c>
      <c r="AM813" s="432" t="str">
        <f>_xlfn.IFNA(VLOOKUP(O813,Dropdown!$B:$G,6,0),"-")</f>
        <v>PEZA</v>
      </c>
      <c r="AN813" s="433">
        <f>_xlfn.IFNA(VLOOKUP(O813,Dropdown!$B:$H,7,0),"-")</f>
        <v>0.12</v>
      </c>
      <c r="AO813" s="434" t="str">
        <f t="shared" si="206"/>
        <v>USD</v>
      </c>
      <c r="AP813" s="435">
        <f t="shared" si="207"/>
        <v>3470</v>
      </c>
      <c r="AQ813" s="436">
        <f t="shared" si="208"/>
        <v>3886.4000000000005</v>
      </c>
      <c r="AR813" s="247"/>
      <c r="AS813" s="465" t="s">
        <v>15</v>
      </c>
      <c r="AT813" s="247"/>
      <c r="AU813" s="454" t="str">
        <f t="shared" si="200"/>
        <v>-</v>
      </c>
    </row>
    <row r="814" spans="1:47" s="30" customFormat="1">
      <c r="A814" s="556">
        <v>811</v>
      </c>
      <c r="B814" s="557" t="s">
        <v>1801</v>
      </c>
      <c r="C814" s="558" t="str">
        <f t="shared" si="196"/>
        <v>2018</v>
      </c>
      <c r="D814" s="558" t="str">
        <f t="shared" si="209"/>
        <v>Aug</v>
      </c>
      <c r="E814" s="586">
        <v>43332</v>
      </c>
      <c r="F814" s="557">
        <v>109491</v>
      </c>
      <c r="G814" s="557">
        <v>44602</v>
      </c>
      <c r="H814" s="557">
        <v>83836</v>
      </c>
      <c r="I814" s="557" t="s">
        <v>1802</v>
      </c>
      <c r="J814" s="557">
        <v>20181908</v>
      </c>
      <c r="K814" s="578" t="str">
        <f t="shared" si="201"/>
        <v>KSA-IGC7 23-4869302-7-6400 | KSA-IGC7 23-4869302-7-6400</v>
      </c>
      <c r="L814" s="578" t="s">
        <v>1803</v>
      </c>
      <c r="M814" s="578" t="s">
        <v>1803</v>
      </c>
      <c r="N814" s="579" t="s">
        <v>15</v>
      </c>
      <c r="O814" s="578" t="s">
        <v>38</v>
      </c>
      <c r="P814" s="557">
        <v>1</v>
      </c>
      <c r="Q814" s="557" t="s">
        <v>5152</v>
      </c>
      <c r="R814" s="581">
        <f>IFERROR(VLOOKUP(CONCATENATE(D814,"'",C814),'Monthly Forex'!A:D,4,0),"-")</f>
        <v>53.094999999999999</v>
      </c>
      <c r="S814" s="564" t="s">
        <v>15</v>
      </c>
      <c r="T814" s="582">
        <v>3689</v>
      </c>
      <c r="U814" s="583" t="s">
        <v>47</v>
      </c>
      <c r="V814" s="589" t="s">
        <v>49</v>
      </c>
      <c r="W814" s="592" t="s">
        <v>15</v>
      </c>
      <c r="X814" s="569" t="s">
        <v>15</v>
      </c>
      <c r="Y814" s="570" t="s">
        <v>15</v>
      </c>
      <c r="Z814" s="571" t="s">
        <v>15</v>
      </c>
      <c r="AA814" s="557" t="s">
        <v>1856</v>
      </c>
      <c r="AB814" s="139">
        <f t="shared" si="194"/>
        <v>43362</v>
      </c>
      <c r="AC814" s="134">
        <f t="shared" si="197"/>
        <v>43344</v>
      </c>
      <c r="AD814" s="135" t="str">
        <f t="shared" si="198"/>
        <v>-</v>
      </c>
      <c r="AE814" s="136" t="str">
        <f t="shared" si="199"/>
        <v>-</v>
      </c>
      <c r="AF814" s="137" t="s">
        <v>4551</v>
      </c>
      <c r="AG814" s="140" t="str">
        <f t="shared" si="202"/>
        <v>1</v>
      </c>
      <c r="AH814" s="141" t="str">
        <f t="shared" si="203"/>
        <v>-</v>
      </c>
      <c r="AI814" s="211" t="s">
        <v>15</v>
      </c>
      <c r="AJ814" s="443" t="s">
        <v>4592</v>
      </c>
      <c r="AK814" s="478" t="str">
        <f t="shared" si="204"/>
        <v>-</v>
      </c>
      <c r="AL814" s="516" t="str">
        <f t="shared" si="205"/>
        <v>-</v>
      </c>
      <c r="AM814" s="432" t="str">
        <f>_xlfn.IFNA(VLOOKUP(O814,Dropdown!$B:$G,6,0),"-")</f>
        <v>PEZA</v>
      </c>
      <c r="AN814" s="433">
        <f>_xlfn.IFNA(VLOOKUP(O814,Dropdown!$B:$H,7,0),"-")</f>
        <v>0.12</v>
      </c>
      <c r="AO814" s="434" t="str">
        <f t="shared" si="206"/>
        <v>USD</v>
      </c>
      <c r="AP814" s="435">
        <f t="shared" si="207"/>
        <v>3689</v>
      </c>
      <c r="AQ814" s="436">
        <f t="shared" si="208"/>
        <v>4131.68</v>
      </c>
      <c r="AR814" s="247"/>
      <c r="AS814" s="465" t="s">
        <v>15</v>
      </c>
      <c r="AT814" s="247"/>
      <c r="AU814" s="454" t="str">
        <f t="shared" si="200"/>
        <v>-</v>
      </c>
    </row>
    <row r="815" spans="1:47" s="30" customFormat="1">
      <c r="A815" s="556">
        <v>812</v>
      </c>
      <c r="B815" s="557" t="s">
        <v>1807</v>
      </c>
      <c r="C815" s="558" t="str">
        <f t="shared" si="196"/>
        <v>2018</v>
      </c>
      <c r="D815" s="558" t="str">
        <f t="shared" si="209"/>
        <v>Aug</v>
      </c>
      <c r="E815" s="586">
        <v>43334</v>
      </c>
      <c r="F815" s="557">
        <v>109493</v>
      </c>
      <c r="G815" s="557">
        <v>44604</v>
      </c>
      <c r="H815" s="557">
        <v>83837</v>
      </c>
      <c r="I815" s="557" t="s">
        <v>1809</v>
      </c>
      <c r="J815" s="557">
        <v>20181908</v>
      </c>
      <c r="K815" s="578" t="str">
        <f t="shared" si="201"/>
        <v>KSA-IGC7 23-4869302-7-6410 | KSA-IGC7 23-4869302-7-6410</v>
      </c>
      <c r="L815" s="578" t="s">
        <v>1808</v>
      </c>
      <c r="M815" s="578" t="s">
        <v>1808</v>
      </c>
      <c r="N815" s="579" t="s">
        <v>15</v>
      </c>
      <c r="O815" s="578" t="s">
        <v>38</v>
      </c>
      <c r="P815" s="557">
        <v>1</v>
      </c>
      <c r="Q815" s="557" t="s">
        <v>5152</v>
      </c>
      <c r="R815" s="581">
        <f>IFERROR(VLOOKUP(CONCATENATE(D815,"'",C815),'Monthly Forex'!A:D,4,0),"-")</f>
        <v>53.094999999999999</v>
      </c>
      <c r="S815" s="564" t="s">
        <v>15</v>
      </c>
      <c r="T815" s="582">
        <v>3689</v>
      </c>
      <c r="U815" s="583" t="s">
        <v>47</v>
      </c>
      <c r="V815" s="589" t="s">
        <v>49</v>
      </c>
      <c r="W815" s="592" t="s">
        <v>1852</v>
      </c>
      <c r="X815" s="569" t="s">
        <v>15</v>
      </c>
      <c r="Y815" s="570" t="s">
        <v>15</v>
      </c>
      <c r="Z815" s="571" t="s">
        <v>15</v>
      </c>
      <c r="AA815" s="557" t="s">
        <v>1856</v>
      </c>
      <c r="AB815" s="139">
        <f t="shared" si="194"/>
        <v>43364</v>
      </c>
      <c r="AC815" s="134">
        <f t="shared" si="197"/>
        <v>43344</v>
      </c>
      <c r="AD815" s="135" t="str">
        <f t="shared" si="198"/>
        <v>-</v>
      </c>
      <c r="AE815" s="136" t="str">
        <f t="shared" si="199"/>
        <v>-</v>
      </c>
      <c r="AF815" s="137" t="s">
        <v>4551</v>
      </c>
      <c r="AG815" s="140" t="str">
        <f t="shared" si="202"/>
        <v>1</v>
      </c>
      <c r="AH815" s="141" t="str">
        <f t="shared" si="203"/>
        <v>-</v>
      </c>
      <c r="AI815" s="211" t="s">
        <v>15</v>
      </c>
      <c r="AJ815" s="443" t="s">
        <v>4592</v>
      </c>
      <c r="AK815" s="478" t="str">
        <f t="shared" si="204"/>
        <v>-</v>
      </c>
      <c r="AL815" s="516" t="str">
        <f t="shared" si="205"/>
        <v>-</v>
      </c>
      <c r="AM815" s="432" t="str">
        <f>_xlfn.IFNA(VLOOKUP(O815,Dropdown!$B:$G,6,0),"-")</f>
        <v>PEZA</v>
      </c>
      <c r="AN815" s="433">
        <f>_xlfn.IFNA(VLOOKUP(O815,Dropdown!$B:$H,7,0),"-")</f>
        <v>0.12</v>
      </c>
      <c r="AO815" s="434" t="str">
        <f t="shared" si="206"/>
        <v>USD</v>
      </c>
      <c r="AP815" s="435">
        <f t="shared" si="207"/>
        <v>3689</v>
      </c>
      <c r="AQ815" s="436">
        <f t="shared" si="208"/>
        <v>4131.68</v>
      </c>
      <c r="AR815" s="247"/>
      <c r="AS815" s="465" t="s">
        <v>15</v>
      </c>
      <c r="AT815" s="247"/>
      <c r="AU815" s="454" t="str">
        <f t="shared" si="200"/>
        <v>-</v>
      </c>
    </row>
    <row r="816" spans="1:47" s="30" customFormat="1">
      <c r="A816" s="556">
        <v>813</v>
      </c>
      <c r="B816" s="557" t="s">
        <v>1813</v>
      </c>
      <c r="C816" s="558" t="str">
        <f t="shared" si="196"/>
        <v>2018</v>
      </c>
      <c r="D816" s="558" t="str">
        <f t="shared" si="209"/>
        <v>Aug</v>
      </c>
      <c r="E816" s="586">
        <v>43334</v>
      </c>
      <c r="F816" s="557">
        <v>109494</v>
      </c>
      <c r="G816" s="557">
        <v>44605</v>
      </c>
      <c r="H816" s="557">
        <v>83838</v>
      </c>
      <c r="I816" s="557" t="s">
        <v>1815</v>
      </c>
      <c r="J816" s="557">
        <v>20181914</v>
      </c>
      <c r="K816" s="578" t="str">
        <f t="shared" si="201"/>
        <v>KSA-IGC7 23-4869602-7-1400 POSITION ADJUSTMENT JIG (STD OUT) | KSA-IGC7 23-4869602-7-1400 POSITION ADJUSTMENT JIG (STD OUT)</v>
      </c>
      <c r="L816" s="578" t="s">
        <v>1814</v>
      </c>
      <c r="M816" s="578" t="s">
        <v>1814</v>
      </c>
      <c r="N816" s="579" t="s">
        <v>15</v>
      </c>
      <c r="O816" s="578" t="s">
        <v>38</v>
      </c>
      <c r="P816" s="557">
        <v>1</v>
      </c>
      <c r="Q816" s="557" t="s">
        <v>5152</v>
      </c>
      <c r="R816" s="581">
        <f>IFERROR(VLOOKUP(CONCATENATE(D816,"'",C816),'Monthly Forex'!A:D,4,0),"-")</f>
        <v>53.094999999999999</v>
      </c>
      <c r="S816" s="564" t="s">
        <v>15</v>
      </c>
      <c r="T816" s="582">
        <v>3470</v>
      </c>
      <c r="U816" s="583" t="s">
        <v>47</v>
      </c>
      <c r="V816" s="589" t="s">
        <v>49</v>
      </c>
      <c r="W816" s="592" t="s">
        <v>15</v>
      </c>
      <c r="X816" s="569" t="s">
        <v>15</v>
      </c>
      <c r="Y816" s="570" t="s">
        <v>15</v>
      </c>
      <c r="Z816" s="571" t="s">
        <v>15</v>
      </c>
      <c r="AA816" s="557" t="s">
        <v>1856</v>
      </c>
      <c r="AB816" s="139">
        <f t="shared" si="194"/>
        <v>43364</v>
      </c>
      <c r="AC816" s="134">
        <f t="shared" si="197"/>
        <v>43344</v>
      </c>
      <c r="AD816" s="135" t="str">
        <f t="shared" si="198"/>
        <v>-</v>
      </c>
      <c r="AE816" s="136" t="str">
        <f t="shared" si="199"/>
        <v>-</v>
      </c>
      <c r="AF816" s="137" t="s">
        <v>4551</v>
      </c>
      <c r="AG816" s="140" t="str">
        <f t="shared" si="202"/>
        <v>1</v>
      </c>
      <c r="AH816" s="141" t="str">
        <f t="shared" si="203"/>
        <v>-</v>
      </c>
      <c r="AI816" s="211" t="s">
        <v>15</v>
      </c>
      <c r="AJ816" s="443" t="s">
        <v>4592</v>
      </c>
      <c r="AK816" s="478" t="str">
        <f t="shared" si="204"/>
        <v>-</v>
      </c>
      <c r="AL816" s="516" t="str">
        <f t="shared" si="205"/>
        <v>-</v>
      </c>
      <c r="AM816" s="432" t="str">
        <f>_xlfn.IFNA(VLOOKUP(O816,Dropdown!$B:$G,6,0),"-")</f>
        <v>PEZA</v>
      </c>
      <c r="AN816" s="433">
        <f>_xlfn.IFNA(VLOOKUP(O816,Dropdown!$B:$H,7,0),"-")</f>
        <v>0.12</v>
      </c>
      <c r="AO816" s="434" t="str">
        <f t="shared" si="206"/>
        <v>USD</v>
      </c>
      <c r="AP816" s="435">
        <f t="shared" si="207"/>
        <v>3470</v>
      </c>
      <c r="AQ816" s="436">
        <f t="shared" si="208"/>
        <v>3886.4000000000005</v>
      </c>
      <c r="AR816" s="247"/>
      <c r="AS816" s="465" t="s">
        <v>15</v>
      </c>
      <c r="AT816" s="247"/>
      <c r="AU816" s="454" t="str">
        <f t="shared" si="200"/>
        <v>-</v>
      </c>
    </row>
    <row r="817" spans="1:47" s="30" customFormat="1">
      <c r="A817" s="556">
        <v>814</v>
      </c>
      <c r="B817" s="557" t="s">
        <v>1810</v>
      </c>
      <c r="C817" s="558" t="str">
        <f t="shared" si="196"/>
        <v>2018</v>
      </c>
      <c r="D817" s="558" t="str">
        <f t="shared" si="209"/>
        <v>Aug</v>
      </c>
      <c r="E817" s="586">
        <v>43334</v>
      </c>
      <c r="F817" s="557">
        <v>109495</v>
      </c>
      <c r="G817" s="557">
        <v>44606</v>
      </c>
      <c r="H817" s="557">
        <v>83839</v>
      </c>
      <c r="I817" s="557" t="s">
        <v>1812</v>
      </c>
      <c r="J817" s="557">
        <v>20181916</v>
      </c>
      <c r="K817" s="578" t="str">
        <f t="shared" si="201"/>
        <v>KSA-IGC7  23-4869602-7-1300 POSITION ADJUSTMENT JIG (STD INN) | KSA-IGC7  23-4869602-7-1300 POSITION ADJUSTMENT JIG (STD INN)</v>
      </c>
      <c r="L817" s="578" t="s">
        <v>1811</v>
      </c>
      <c r="M817" s="578" t="s">
        <v>1811</v>
      </c>
      <c r="N817" s="579" t="s">
        <v>15</v>
      </c>
      <c r="O817" s="578" t="s">
        <v>38</v>
      </c>
      <c r="P817" s="557">
        <v>1</v>
      </c>
      <c r="Q817" s="557" t="s">
        <v>5152</v>
      </c>
      <c r="R817" s="581">
        <f>IFERROR(VLOOKUP(CONCATENATE(D817,"'",C817),'Monthly Forex'!A:D,4,0),"-")</f>
        <v>53.094999999999999</v>
      </c>
      <c r="S817" s="564" t="s">
        <v>15</v>
      </c>
      <c r="T817" s="582">
        <v>3470</v>
      </c>
      <c r="U817" s="583" t="s">
        <v>47</v>
      </c>
      <c r="V817" s="589" t="s">
        <v>49</v>
      </c>
      <c r="W817" s="592" t="s">
        <v>15</v>
      </c>
      <c r="X817" s="569" t="s">
        <v>15</v>
      </c>
      <c r="Y817" s="570" t="s">
        <v>15</v>
      </c>
      <c r="Z817" s="571" t="s">
        <v>15</v>
      </c>
      <c r="AA817" s="557" t="s">
        <v>1856</v>
      </c>
      <c r="AB817" s="139">
        <f t="shared" si="194"/>
        <v>43364</v>
      </c>
      <c r="AC817" s="134">
        <f t="shared" si="197"/>
        <v>43344</v>
      </c>
      <c r="AD817" s="135" t="str">
        <f t="shared" si="198"/>
        <v>-</v>
      </c>
      <c r="AE817" s="136" t="str">
        <f t="shared" si="199"/>
        <v>-</v>
      </c>
      <c r="AF817" s="137" t="s">
        <v>4551</v>
      </c>
      <c r="AG817" s="140" t="str">
        <f t="shared" si="202"/>
        <v>1</v>
      </c>
      <c r="AH817" s="141" t="str">
        <f t="shared" si="203"/>
        <v>-</v>
      </c>
      <c r="AI817" s="211" t="s">
        <v>15</v>
      </c>
      <c r="AJ817" s="443" t="s">
        <v>4592</v>
      </c>
      <c r="AK817" s="478" t="str">
        <f t="shared" si="204"/>
        <v>-</v>
      </c>
      <c r="AL817" s="516" t="str">
        <f t="shared" si="205"/>
        <v>-</v>
      </c>
      <c r="AM817" s="432" t="str">
        <f>_xlfn.IFNA(VLOOKUP(O817,Dropdown!$B:$G,6,0),"-")</f>
        <v>PEZA</v>
      </c>
      <c r="AN817" s="433">
        <f>_xlfn.IFNA(VLOOKUP(O817,Dropdown!$B:$H,7,0),"-")</f>
        <v>0.12</v>
      </c>
      <c r="AO817" s="434" t="str">
        <f t="shared" si="206"/>
        <v>USD</v>
      </c>
      <c r="AP817" s="435">
        <f t="shared" si="207"/>
        <v>3470</v>
      </c>
      <c r="AQ817" s="436">
        <f t="shared" si="208"/>
        <v>3886.4000000000005</v>
      </c>
      <c r="AR817" s="247"/>
      <c r="AS817" s="465" t="s">
        <v>15</v>
      </c>
      <c r="AT817" s="247"/>
      <c r="AU817" s="454" t="str">
        <f t="shared" si="200"/>
        <v>-</v>
      </c>
    </row>
    <row r="818" spans="1:47" s="30" customFormat="1">
      <c r="A818" s="556">
        <v>815</v>
      </c>
      <c r="B818" s="557" t="s">
        <v>1840</v>
      </c>
      <c r="C818" s="558" t="str">
        <f t="shared" si="196"/>
        <v>2018</v>
      </c>
      <c r="D818" s="558" t="str">
        <f t="shared" si="209"/>
        <v>Aug</v>
      </c>
      <c r="E818" s="586">
        <v>43335</v>
      </c>
      <c r="F818" s="557">
        <v>109498</v>
      </c>
      <c r="G818" s="557">
        <v>44609</v>
      </c>
      <c r="H818" s="557">
        <v>83777</v>
      </c>
      <c r="I818" s="557" t="s">
        <v>1842</v>
      </c>
      <c r="J818" s="557">
        <v>45361</v>
      </c>
      <c r="K818" s="578" t="str">
        <f t="shared" si="201"/>
        <v>SHAVING PUNCH - LOWER (107) - 40mm (1st batch) | SHAVING PUNCH - LOWER (107) - 40mm (1st batch)</v>
      </c>
      <c r="L818" s="578" t="s">
        <v>1843</v>
      </c>
      <c r="M818" s="578" t="s">
        <v>1843</v>
      </c>
      <c r="N818" s="579" t="s">
        <v>15</v>
      </c>
      <c r="O818" s="578" t="s">
        <v>1845</v>
      </c>
      <c r="P818" s="557">
        <v>15</v>
      </c>
      <c r="Q818" s="557" t="s">
        <v>5151</v>
      </c>
      <c r="R818" s="581">
        <f>IFERROR(VLOOKUP(CONCATENATE(D818,"'",C818),'Monthly Forex'!A:D,4,0),"-")</f>
        <v>53.094999999999999</v>
      </c>
      <c r="S818" s="601">
        <v>504000</v>
      </c>
      <c r="T818" s="582">
        <f>S818/R818</f>
        <v>9492.4192485168096</v>
      </c>
      <c r="U818" s="583" t="s">
        <v>47</v>
      </c>
      <c r="V818" s="589" t="s">
        <v>49</v>
      </c>
      <c r="W818" s="592" t="s">
        <v>15</v>
      </c>
      <c r="X818" s="569" t="s">
        <v>4595</v>
      </c>
      <c r="Y818" s="570" t="s">
        <v>15</v>
      </c>
      <c r="Z818" s="571" t="s">
        <v>15</v>
      </c>
      <c r="AA818" s="557" t="s">
        <v>1856</v>
      </c>
      <c r="AB818" s="139">
        <f t="shared" si="194"/>
        <v>43365</v>
      </c>
      <c r="AC818" s="134">
        <f t="shared" si="197"/>
        <v>43344</v>
      </c>
      <c r="AD818" s="135" t="str">
        <f t="shared" si="198"/>
        <v>-</v>
      </c>
      <c r="AE818" s="136" t="str">
        <f t="shared" si="199"/>
        <v>-</v>
      </c>
      <c r="AF818" s="137" t="s">
        <v>4551</v>
      </c>
      <c r="AG818" s="140" t="str">
        <f t="shared" si="202"/>
        <v>1</v>
      </c>
      <c r="AH818" s="141" t="str">
        <f t="shared" si="203"/>
        <v>-</v>
      </c>
      <c r="AI818" s="211" t="s">
        <v>15</v>
      </c>
      <c r="AJ818" s="443" t="s">
        <v>4592</v>
      </c>
      <c r="AK818" s="478" t="str">
        <f t="shared" si="204"/>
        <v>-</v>
      </c>
      <c r="AL818" s="516" t="str">
        <f t="shared" si="205"/>
        <v>-</v>
      </c>
      <c r="AM818" s="432" t="str">
        <f>_xlfn.IFNA(VLOOKUP(O818,Dropdown!$B:$G,6,0),"-")</f>
        <v>PEZA</v>
      </c>
      <c r="AN818" s="433">
        <f>_xlfn.IFNA(VLOOKUP(O818,Dropdown!$B:$H,7,0),"-")</f>
        <v>0.12</v>
      </c>
      <c r="AO818" s="434" t="str">
        <f t="shared" si="206"/>
        <v>PHP</v>
      </c>
      <c r="AP818" s="435">
        <f t="shared" si="207"/>
        <v>504000</v>
      </c>
      <c r="AQ818" s="436">
        <f t="shared" si="208"/>
        <v>564480</v>
      </c>
      <c r="AR818" s="247"/>
      <c r="AS818" s="465" t="s">
        <v>15</v>
      </c>
      <c r="AT818" s="247"/>
      <c r="AU818" s="454" t="str">
        <f t="shared" si="200"/>
        <v>-</v>
      </c>
    </row>
    <row r="819" spans="1:47" s="30" customFormat="1">
      <c r="A819" s="556">
        <v>816</v>
      </c>
      <c r="B819" s="557" t="s">
        <v>1841</v>
      </c>
      <c r="C819" s="558" t="str">
        <f t="shared" si="196"/>
        <v>2018</v>
      </c>
      <c r="D819" s="558" t="str">
        <f t="shared" si="209"/>
        <v>Aug</v>
      </c>
      <c r="E819" s="586">
        <v>43335</v>
      </c>
      <c r="F819" s="557">
        <v>109498</v>
      </c>
      <c r="G819" s="557">
        <v>44609</v>
      </c>
      <c r="H819" s="557">
        <v>83777</v>
      </c>
      <c r="I819" s="557" t="s">
        <v>1842</v>
      </c>
      <c r="J819" s="557">
        <v>45361</v>
      </c>
      <c r="K819" s="578" t="str">
        <f t="shared" si="201"/>
        <v>SHAVING PUNCH - LOWER (4V0) - 40mm (1st batch) | SHAVING PUNCH - LOWER (4V0) - 40mm (1st batch)</v>
      </c>
      <c r="L819" s="578" t="s">
        <v>1844</v>
      </c>
      <c r="M819" s="578" t="s">
        <v>1844</v>
      </c>
      <c r="N819" s="579" t="s">
        <v>15</v>
      </c>
      <c r="O819" s="578" t="s">
        <v>1845</v>
      </c>
      <c r="P819" s="557">
        <v>9</v>
      </c>
      <c r="Q819" s="557" t="s">
        <v>5151</v>
      </c>
      <c r="R819" s="581">
        <f>IFERROR(VLOOKUP(CONCATENATE(D819,"'",C819),'Monthly Forex'!A:D,4,0),"-")</f>
        <v>53.094999999999999</v>
      </c>
      <c r="S819" s="601">
        <v>304290</v>
      </c>
      <c r="T819" s="582">
        <f>S819/R819</f>
        <v>5731.048121292024</v>
      </c>
      <c r="U819" s="583" t="s">
        <v>47</v>
      </c>
      <c r="V819" s="589" t="s">
        <v>49</v>
      </c>
      <c r="W819" s="592" t="s">
        <v>15</v>
      </c>
      <c r="X819" s="569" t="s">
        <v>4595</v>
      </c>
      <c r="Y819" s="570" t="s">
        <v>15</v>
      </c>
      <c r="Z819" s="571" t="s">
        <v>15</v>
      </c>
      <c r="AA819" s="557" t="s">
        <v>1856</v>
      </c>
      <c r="AB819" s="139">
        <f t="shared" si="194"/>
        <v>43365</v>
      </c>
      <c r="AC819" s="134">
        <f t="shared" si="197"/>
        <v>43344</v>
      </c>
      <c r="AD819" s="135" t="str">
        <f t="shared" si="198"/>
        <v>-</v>
      </c>
      <c r="AE819" s="136" t="str">
        <f t="shared" si="199"/>
        <v>-</v>
      </c>
      <c r="AF819" s="137" t="s">
        <v>4551</v>
      </c>
      <c r="AG819" s="140" t="str">
        <f t="shared" si="202"/>
        <v>-</v>
      </c>
      <c r="AH819" s="141" t="str">
        <f t="shared" si="203"/>
        <v>-</v>
      </c>
      <c r="AI819" s="211" t="s">
        <v>15</v>
      </c>
      <c r="AJ819" s="443" t="s">
        <v>4592</v>
      </c>
      <c r="AK819" s="478" t="str">
        <f t="shared" si="204"/>
        <v>-</v>
      </c>
      <c r="AL819" s="516" t="str">
        <f t="shared" si="205"/>
        <v>-</v>
      </c>
      <c r="AM819" s="432" t="str">
        <f>_xlfn.IFNA(VLOOKUP(O819,Dropdown!$B:$G,6,0),"-")</f>
        <v>PEZA</v>
      </c>
      <c r="AN819" s="433">
        <f>_xlfn.IFNA(VLOOKUP(O819,Dropdown!$B:$H,7,0),"-")</f>
        <v>0.12</v>
      </c>
      <c r="AO819" s="434" t="str">
        <f t="shared" si="206"/>
        <v>PHP</v>
      </c>
      <c r="AP819" s="435">
        <f t="shared" si="207"/>
        <v>304290</v>
      </c>
      <c r="AQ819" s="436">
        <f t="shared" si="208"/>
        <v>340804.80000000005</v>
      </c>
      <c r="AR819" s="247"/>
      <c r="AS819" s="465" t="s">
        <v>15</v>
      </c>
      <c r="AT819" s="247"/>
      <c r="AU819" s="454" t="str">
        <f t="shared" si="200"/>
        <v>-</v>
      </c>
    </row>
    <row r="820" spans="1:47" s="30" customFormat="1">
      <c r="A820" s="556">
        <v>817</v>
      </c>
      <c r="B820" s="557" t="s">
        <v>1816</v>
      </c>
      <c r="C820" s="558" t="str">
        <f t="shared" si="196"/>
        <v>2018</v>
      </c>
      <c r="D820" s="558" t="str">
        <f t="shared" si="209"/>
        <v>Aug</v>
      </c>
      <c r="E820" s="586">
        <v>43335</v>
      </c>
      <c r="F820" s="557">
        <v>109496</v>
      </c>
      <c r="G820" s="557">
        <v>44607</v>
      </c>
      <c r="H820" s="557">
        <v>83776</v>
      </c>
      <c r="I820" s="557" t="s">
        <v>1823</v>
      </c>
      <c r="J820" s="557">
        <v>3000008405</v>
      </c>
      <c r="K820" s="578" t="str">
        <f t="shared" si="201"/>
        <v>Ø2.3 X P6 (4LINES; 42HOLES/LINE; W500) | UPPER DIE | Ø2.3 X P6 (4LINES; 42HOLES/LINE; W500) | UPPER DIE</v>
      </c>
      <c r="L820" s="578" t="s">
        <v>1819</v>
      </c>
      <c r="M820" s="578" t="s">
        <v>1819</v>
      </c>
      <c r="N820" s="579" t="s">
        <v>15</v>
      </c>
      <c r="O820" s="578" t="s">
        <v>39</v>
      </c>
      <c r="P820" s="557">
        <v>1</v>
      </c>
      <c r="Q820" s="557" t="s">
        <v>1824</v>
      </c>
      <c r="R820" s="581">
        <f>IFERROR(VLOOKUP(CONCATENATE(D820,"'",C820),'Monthly Forex'!A:D,4,0),"-")</f>
        <v>53.094999999999999</v>
      </c>
      <c r="S820" s="564" t="s">
        <v>15</v>
      </c>
      <c r="T820" s="582">
        <v>1716</v>
      </c>
      <c r="U820" s="583" t="s">
        <v>47</v>
      </c>
      <c r="V820" s="589" t="s">
        <v>49</v>
      </c>
      <c r="W820" s="592" t="s">
        <v>15</v>
      </c>
      <c r="X820" s="569" t="s">
        <v>4599</v>
      </c>
      <c r="Y820" s="597" t="s">
        <v>2912</v>
      </c>
      <c r="Z820" s="571" t="s">
        <v>15</v>
      </c>
      <c r="AA820" s="557" t="s">
        <v>1856</v>
      </c>
      <c r="AB820" s="139">
        <f t="shared" si="194"/>
        <v>43365</v>
      </c>
      <c r="AC820" s="134">
        <f t="shared" si="197"/>
        <v>43344</v>
      </c>
      <c r="AD820" s="135" t="str">
        <f t="shared" si="198"/>
        <v>-</v>
      </c>
      <c r="AE820" s="136" t="str">
        <f t="shared" si="199"/>
        <v>-</v>
      </c>
      <c r="AF820" s="137" t="s">
        <v>4551</v>
      </c>
      <c r="AG820" s="140" t="str">
        <f t="shared" si="202"/>
        <v>1</v>
      </c>
      <c r="AH820" s="141" t="str">
        <f t="shared" si="203"/>
        <v>-</v>
      </c>
      <c r="AI820" s="211" t="s">
        <v>15</v>
      </c>
      <c r="AJ820" s="443" t="s">
        <v>4592</v>
      </c>
      <c r="AK820" s="478" t="str">
        <f t="shared" si="204"/>
        <v>-</v>
      </c>
      <c r="AL820" s="516" t="str">
        <f t="shared" si="205"/>
        <v>-</v>
      </c>
      <c r="AM820" s="432" t="str">
        <f>_xlfn.IFNA(VLOOKUP(O820,Dropdown!$B:$G,6,0),"-")</f>
        <v>PEZA</v>
      </c>
      <c r="AN820" s="433">
        <f>_xlfn.IFNA(VLOOKUP(O820,Dropdown!$B:$H,7,0),"-")</f>
        <v>0.12</v>
      </c>
      <c r="AO820" s="434" t="str">
        <f t="shared" si="206"/>
        <v>USD</v>
      </c>
      <c r="AP820" s="435">
        <f t="shared" si="207"/>
        <v>1716</v>
      </c>
      <c r="AQ820" s="436">
        <f t="shared" si="208"/>
        <v>1921.92</v>
      </c>
      <c r="AR820" s="247"/>
      <c r="AS820" s="465" t="s">
        <v>15</v>
      </c>
      <c r="AT820" s="247"/>
      <c r="AU820" s="454" t="str">
        <f t="shared" si="200"/>
        <v>-</v>
      </c>
    </row>
    <row r="821" spans="1:47" s="30" customFormat="1">
      <c r="A821" s="556">
        <v>818</v>
      </c>
      <c r="B821" s="557" t="s">
        <v>1817</v>
      </c>
      <c r="C821" s="558" t="str">
        <f t="shared" si="196"/>
        <v>2018</v>
      </c>
      <c r="D821" s="558" t="str">
        <f t="shared" si="209"/>
        <v>Aug</v>
      </c>
      <c r="E821" s="586">
        <v>43335</v>
      </c>
      <c r="F821" s="557">
        <v>109496</v>
      </c>
      <c r="G821" s="557">
        <v>44607</v>
      </c>
      <c r="H821" s="557">
        <v>83776</v>
      </c>
      <c r="I821" s="557" t="s">
        <v>1823</v>
      </c>
      <c r="J821" s="557">
        <v>3000008405</v>
      </c>
      <c r="K821" s="578" t="str">
        <f t="shared" si="201"/>
        <v>Ø2.3 X P6 (4LINES; 42HOLES/LINE; W500) | LOWER DIE | Ø2.3 X P6 (4LINES; 42HOLES/LINE; W500) | LOWER DIE</v>
      </c>
      <c r="L821" s="578" t="s">
        <v>1820</v>
      </c>
      <c r="M821" s="578" t="s">
        <v>1820</v>
      </c>
      <c r="N821" s="579" t="s">
        <v>15</v>
      </c>
      <c r="O821" s="578" t="s">
        <v>39</v>
      </c>
      <c r="P821" s="557">
        <v>1</v>
      </c>
      <c r="Q821" s="557" t="s">
        <v>1824</v>
      </c>
      <c r="R821" s="581">
        <f>IFERROR(VLOOKUP(CONCATENATE(D821,"'",C821),'Monthly Forex'!A:D,4,0),"-")</f>
        <v>53.094999999999999</v>
      </c>
      <c r="S821" s="564" t="s">
        <v>15</v>
      </c>
      <c r="T821" s="582">
        <v>2180</v>
      </c>
      <c r="U821" s="583" t="s">
        <v>47</v>
      </c>
      <c r="V821" s="589" t="s">
        <v>49</v>
      </c>
      <c r="W821" s="592" t="s">
        <v>15</v>
      </c>
      <c r="X821" s="569" t="s">
        <v>4599</v>
      </c>
      <c r="Y821" s="597" t="s">
        <v>2912</v>
      </c>
      <c r="Z821" s="571" t="s">
        <v>15</v>
      </c>
      <c r="AA821" s="557" t="s">
        <v>1856</v>
      </c>
      <c r="AB821" s="139">
        <f t="shared" si="194"/>
        <v>43365</v>
      </c>
      <c r="AC821" s="134">
        <f t="shared" si="197"/>
        <v>43344</v>
      </c>
      <c r="AD821" s="135" t="str">
        <f t="shared" si="198"/>
        <v>-</v>
      </c>
      <c r="AE821" s="136" t="str">
        <f t="shared" si="199"/>
        <v>-</v>
      </c>
      <c r="AF821" s="137" t="s">
        <v>4551</v>
      </c>
      <c r="AG821" s="140" t="str">
        <f t="shared" si="202"/>
        <v>-</v>
      </c>
      <c r="AH821" s="141" t="str">
        <f t="shared" si="203"/>
        <v>-</v>
      </c>
      <c r="AI821" s="211" t="s">
        <v>15</v>
      </c>
      <c r="AJ821" s="443" t="s">
        <v>4592</v>
      </c>
      <c r="AK821" s="478" t="str">
        <f t="shared" si="204"/>
        <v>-</v>
      </c>
      <c r="AL821" s="516" t="str">
        <f t="shared" si="205"/>
        <v>-</v>
      </c>
      <c r="AM821" s="432" t="str">
        <f>_xlfn.IFNA(VLOOKUP(O821,Dropdown!$B:$G,6,0),"-")</f>
        <v>PEZA</v>
      </c>
      <c r="AN821" s="433">
        <f>_xlfn.IFNA(VLOOKUP(O821,Dropdown!$B:$H,7,0),"-")</f>
        <v>0.12</v>
      </c>
      <c r="AO821" s="434" t="str">
        <f t="shared" si="206"/>
        <v>USD</v>
      </c>
      <c r="AP821" s="435">
        <f t="shared" si="207"/>
        <v>2180</v>
      </c>
      <c r="AQ821" s="436">
        <f t="shared" si="208"/>
        <v>2441.6000000000004</v>
      </c>
      <c r="AR821" s="247"/>
      <c r="AS821" s="465" t="s">
        <v>15</v>
      </c>
      <c r="AT821" s="247"/>
      <c r="AU821" s="454" t="str">
        <f t="shared" si="200"/>
        <v>-</v>
      </c>
    </row>
    <row r="822" spans="1:47" s="30" customFormat="1">
      <c r="A822" s="556">
        <v>819</v>
      </c>
      <c r="B822" s="557" t="s">
        <v>1818</v>
      </c>
      <c r="C822" s="558" t="str">
        <f t="shared" si="196"/>
        <v>2018</v>
      </c>
      <c r="D822" s="558" t="str">
        <f t="shared" si="209"/>
        <v>Aug</v>
      </c>
      <c r="E822" s="586">
        <v>43335</v>
      </c>
      <c r="F822" s="557">
        <v>109496</v>
      </c>
      <c r="G822" s="557">
        <v>44607</v>
      </c>
      <c r="H822" s="557">
        <v>83776</v>
      </c>
      <c r="I822" s="557" t="s">
        <v>1823</v>
      </c>
      <c r="J822" s="557">
        <v>3000008405</v>
      </c>
      <c r="K822" s="578" t="str">
        <f t="shared" si="201"/>
        <v>Ø3.0 X P6 (4LINES; 42HOLES/LINE; W500) | LOWER DIE | Ø3.0 X P6 (4LINES; 42HOLES/LINE; W500) | LOWER DIE</v>
      </c>
      <c r="L822" s="578" t="s">
        <v>1821</v>
      </c>
      <c r="M822" s="578" t="s">
        <v>1821</v>
      </c>
      <c r="N822" s="579" t="s">
        <v>15</v>
      </c>
      <c r="O822" s="578" t="s">
        <v>39</v>
      </c>
      <c r="P822" s="557">
        <v>1</v>
      </c>
      <c r="Q822" s="557" t="s">
        <v>1824</v>
      </c>
      <c r="R822" s="581">
        <f>IFERROR(VLOOKUP(CONCATENATE(D822,"'",C822),'Monthly Forex'!A:D,4,0),"-")</f>
        <v>53.094999999999999</v>
      </c>
      <c r="S822" s="564" t="s">
        <v>15</v>
      </c>
      <c r="T822" s="582">
        <v>1629</v>
      </c>
      <c r="U822" s="583" t="s">
        <v>47</v>
      </c>
      <c r="V822" s="589" t="s">
        <v>49</v>
      </c>
      <c r="W822" s="592" t="s">
        <v>15</v>
      </c>
      <c r="X822" s="569" t="s">
        <v>4599</v>
      </c>
      <c r="Y822" s="597" t="s">
        <v>2912</v>
      </c>
      <c r="Z822" s="571" t="s">
        <v>15</v>
      </c>
      <c r="AA822" s="557" t="s">
        <v>1856</v>
      </c>
      <c r="AB822" s="139">
        <f t="shared" si="194"/>
        <v>43365</v>
      </c>
      <c r="AC822" s="134">
        <f t="shared" si="197"/>
        <v>43344</v>
      </c>
      <c r="AD822" s="135" t="str">
        <f t="shared" si="198"/>
        <v>-</v>
      </c>
      <c r="AE822" s="136" t="str">
        <f t="shared" si="199"/>
        <v>-</v>
      </c>
      <c r="AF822" s="137" t="s">
        <v>4551</v>
      </c>
      <c r="AG822" s="140" t="str">
        <f t="shared" si="202"/>
        <v>-</v>
      </c>
      <c r="AH822" s="141" t="str">
        <f t="shared" si="203"/>
        <v>-</v>
      </c>
      <c r="AI822" s="211" t="s">
        <v>15</v>
      </c>
      <c r="AJ822" s="443" t="s">
        <v>4592</v>
      </c>
      <c r="AK822" s="478" t="str">
        <f t="shared" si="204"/>
        <v>-</v>
      </c>
      <c r="AL822" s="516" t="str">
        <f t="shared" si="205"/>
        <v>-</v>
      </c>
      <c r="AM822" s="432" t="str">
        <f>_xlfn.IFNA(VLOOKUP(O822,Dropdown!$B:$G,6,0),"-")</f>
        <v>PEZA</v>
      </c>
      <c r="AN822" s="433">
        <f>_xlfn.IFNA(VLOOKUP(O822,Dropdown!$B:$H,7,0),"-")</f>
        <v>0.12</v>
      </c>
      <c r="AO822" s="434" t="str">
        <f t="shared" si="206"/>
        <v>USD</v>
      </c>
      <c r="AP822" s="435">
        <f t="shared" si="207"/>
        <v>1629</v>
      </c>
      <c r="AQ822" s="436">
        <f t="shared" si="208"/>
        <v>1824.4800000000002</v>
      </c>
      <c r="AR822" s="247"/>
      <c r="AS822" s="465" t="s">
        <v>15</v>
      </c>
      <c r="AT822" s="247"/>
      <c r="AU822" s="454" t="str">
        <f t="shared" si="200"/>
        <v>-</v>
      </c>
    </row>
    <row r="823" spans="1:47" s="30" customFormat="1">
      <c r="A823" s="556">
        <v>820</v>
      </c>
      <c r="B823" s="557" t="s">
        <v>1825</v>
      </c>
      <c r="C823" s="558" t="str">
        <f t="shared" si="196"/>
        <v>2018</v>
      </c>
      <c r="D823" s="558" t="str">
        <f t="shared" si="209"/>
        <v>Aug</v>
      </c>
      <c r="E823" s="586">
        <v>43335</v>
      </c>
      <c r="F823" s="557">
        <v>109497</v>
      </c>
      <c r="G823" s="557">
        <v>44608</v>
      </c>
      <c r="H823" s="557">
        <v>83778</v>
      </c>
      <c r="I823" s="557" t="s">
        <v>1833</v>
      </c>
      <c r="J823" s="602">
        <v>16684</v>
      </c>
      <c r="K823" s="578" t="str">
        <f t="shared" si="201"/>
        <v>67R0 MODEL | UPPER DIE W/ SHIM - DRAW 2 | 67R0 MODEL | UPPER DIE W/ SHIM - DRAW 2</v>
      </c>
      <c r="L823" s="578" t="s">
        <v>1829</v>
      </c>
      <c r="M823" s="578" t="s">
        <v>1829</v>
      </c>
      <c r="N823" s="579" t="s">
        <v>1835</v>
      </c>
      <c r="O823" s="578" t="s">
        <v>31</v>
      </c>
      <c r="P823" s="557">
        <v>2</v>
      </c>
      <c r="Q823" s="557" t="s">
        <v>5151</v>
      </c>
      <c r="R823" s="581">
        <f>IFERROR(VLOOKUP(CONCATENATE(D823,"'",C823),'Monthly Forex'!A:D,4,0),"-")</f>
        <v>53.094999999999999</v>
      </c>
      <c r="S823" s="601">
        <v>37100</v>
      </c>
      <c r="T823" s="582">
        <f t="shared" ref="T823:T840" si="210">S823/R823</f>
        <v>698.74752801582076</v>
      </c>
      <c r="U823" s="583" t="s">
        <v>47</v>
      </c>
      <c r="V823" s="589" t="s">
        <v>49</v>
      </c>
      <c r="W823" s="592" t="s">
        <v>15</v>
      </c>
      <c r="X823" s="569" t="s">
        <v>15</v>
      </c>
      <c r="Y823" s="570" t="s">
        <v>15</v>
      </c>
      <c r="Z823" s="571" t="s">
        <v>15</v>
      </c>
      <c r="AA823" s="557" t="s">
        <v>1856</v>
      </c>
      <c r="AB823" s="139">
        <f t="shared" ref="AB823:AB886" si="211">IF(V823="","",IF(V823="Cancelled","-",E823+30))</f>
        <v>43365</v>
      </c>
      <c r="AC823" s="134">
        <f t="shared" si="197"/>
        <v>43344</v>
      </c>
      <c r="AD823" s="135" t="str">
        <f t="shared" si="198"/>
        <v>-</v>
      </c>
      <c r="AE823" s="136" t="str">
        <f t="shared" si="199"/>
        <v>-</v>
      </c>
      <c r="AF823" s="137" t="s">
        <v>4551</v>
      </c>
      <c r="AG823" s="140" t="str">
        <f t="shared" si="202"/>
        <v>1</v>
      </c>
      <c r="AH823" s="141" t="str">
        <f t="shared" si="203"/>
        <v>-</v>
      </c>
      <c r="AI823" s="211" t="s">
        <v>15</v>
      </c>
      <c r="AJ823" s="443" t="s">
        <v>4592</v>
      </c>
      <c r="AK823" s="478" t="str">
        <f t="shared" si="204"/>
        <v>-</v>
      </c>
      <c r="AL823" s="516" t="str">
        <f t="shared" si="205"/>
        <v>-</v>
      </c>
      <c r="AM823" s="432" t="str">
        <f>_xlfn.IFNA(VLOOKUP(O823,Dropdown!$B:$G,6,0),"-")</f>
        <v>PEZA</v>
      </c>
      <c r="AN823" s="433">
        <f>_xlfn.IFNA(VLOOKUP(O823,Dropdown!$B:$H,7,0),"-")</f>
        <v>0.12</v>
      </c>
      <c r="AO823" s="434" t="str">
        <f t="shared" si="206"/>
        <v>PHP</v>
      </c>
      <c r="AP823" s="435">
        <f t="shared" si="207"/>
        <v>37100</v>
      </c>
      <c r="AQ823" s="436">
        <f t="shared" si="208"/>
        <v>41552.000000000007</v>
      </c>
      <c r="AR823" s="247"/>
      <c r="AS823" s="465" t="s">
        <v>15</v>
      </c>
      <c r="AT823" s="247"/>
      <c r="AU823" s="454" t="str">
        <f t="shared" si="200"/>
        <v>-</v>
      </c>
    </row>
    <row r="824" spans="1:47" s="30" customFormat="1">
      <c r="A824" s="556">
        <v>821</v>
      </c>
      <c r="B824" s="557" t="s">
        <v>1826</v>
      </c>
      <c r="C824" s="558" t="str">
        <f t="shared" si="196"/>
        <v>2018</v>
      </c>
      <c r="D824" s="558" t="str">
        <f t="shared" si="209"/>
        <v>Aug</v>
      </c>
      <c r="E824" s="586">
        <v>43335</v>
      </c>
      <c r="F824" s="557">
        <v>109497</v>
      </c>
      <c r="G824" s="557">
        <v>44608</v>
      </c>
      <c r="H824" s="557">
        <v>83778</v>
      </c>
      <c r="I824" s="557" t="s">
        <v>1833</v>
      </c>
      <c r="J824" s="602">
        <v>16684</v>
      </c>
      <c r="K824" s="578" t="str">
        <f t="shared" si="201"/>
        <v>67R0 MODEL | UPPER DIE W/ SHIM - DRAW 3 | 67R0 MODEL | UPPER DIE W/ SHIM - DRAW 3</v>
      </c>
      <c r="L824" s="578" t="s">
        <v>1830</v>
      </c>
      <c r="M824" s="578" t="s">
        <v>1830</v>
      </c>
      <c r="N824" s="579" t="s">
        <v>1836</v>
      </c>
      <c r="O824" s="578" t="s">
        <v>31</v>
      </c>
      <c r="P824" s="557">
        <v>2</v>
      </c>
      <c r="Q824" s="557" t="s">
        <v>5151</v>
      </c>
      <c r="R824" s="581">
        <f>IFERROR(VLOOKUP(CONCATENATE(D824,"'",C824),'Monthly Forex'!A:D,4,0),"-")</f>
        <v>53.094999999999999</v>
      </c>
      <c r="S824" s="601">
        <v>37100</v>
      </c>
      <c r="T824" s="582">
        <f t="shared" si="210"/>
        <v>698.74752801582076</v>
      </c>
      <c r="U824" s="583" t="s">
        <v>47</v>
      </c>
      <c r="V824" s="589" t="s">
        <v>49</v>
      </c>
      <c r="W824" s="592" t="s">
        <v>15</v>
      </c>
      <c r="X824" s="569" t="s">
        <v>15</v>
      </c>
      <c r="Y824" s="570" t="s">
        <v>15</v>
      </c>
      <c r="Z824" s="571" t="s">
        <v>15</v>
      </c>
      <c r="AA824" s="557" t="s">
        <v>1856</v>
      </c>
      <c r="AB824" s="139">
        <f t="shared" si="211"/>
        <v>43365</v>
      </c>
      <c r="AC824" s="134">
        <f t="shared" si="197"/>
        <v>43344</v>
      </c>
      <c r="AD824" s="135" t="str">
        <f t="shared" si="198"/>
        <v>-</v>
      </c>
      <c r="AE824" s="136" t="str">
        <f t="shared" si="199"/>
        <v>-</v>
      </c>
      <c r="AF824" s="137" t="s">
        <v>4551</v>
      </c>
      <c r="AG824" s="140" t="str">
        <f t="shared" si="202"/>
        <v>-</v>
      </c>
      <c r="AH824" s="141" t="str">
        <f t="shared" si="203"/>
        <v>-</v>
      </c>
      <c r="AI824" s="211" t="s">
        <v>15</v>
      </c>
      <c r="AJ824" s="443" t="s">
        <v>4592</v>
      </c>
      <c r="AK824" s="478" t="str">
        <f t="shared" si="204"/>
        <v>-</v>
      </c>
      <c r="AL824" s="516" t="str">
        <f t="shared" si="205"/>
        <v>-</v>
      </c>
      <c r="AM824" s="432" t="str">
        <f>_xlfn.IFNA(VLOOKUP(O824,Dropdown!$B:$G,6,0),"-")</f>
        <v>PEZA</v>
      </c>
      <c r="AN824" s="433">
        <f>_xlfn.IFNA(VLOOKUP(O824,Dropdown!$B:$H,7,0),"-")</f>
        <v>0.12</v>
      </c>
      <c r="AO824" s="434" t="str">
        <f t="shared" si="206"/>
        <v>PHP</v>
      </c>
      <c r="AP824" s="435">
        <f t="shared" si="207"/>
        <v>37100</v>
      </c>
      <c r="AQ824" s="436">
        <f t="shared" si="208"/>
        <v>41552.000000000007</v>
      </c>
      <c r="AR824" s="247"/>
      <c r="AS824" s="465" t="s">
        <v>15</v>
      </c>
      <c r="AT824" s="247"/>
      <c r="AU824" s="454" t="str">
        <f t="shared" si="200"/>
        <v>-</v>
      </c>
    </row>
    <row r="825" spans="1:47" s="30" customFormat="1">
      <c r="A825" s="556">
        <v>822</v>
      </c>
      <c r="B825" s="557" t="s">
        <v>1827</v>
      </c>
      <c r="C825" s="558" t="str">
        <f t="shared" si="196"/>
        <v>2018</v>
      </c>
      <c r="D825" s="558" t="str">
        <f t="shared" si="209"/>
        <v>Aug</v>
      </c>
      <c r="E825" s="586">
        <v>43335</v>
      </c>
      <c r="F825" s="557">
        <v>109497</v>
      </c>
      <c r="G825" s="557">
        <v>44608</v>
      </c>
      <c r="H825" s="557">
        <v>83778</v>
      </c>
      <c r="I825" s="557" t="s">
        <v>1833</v>
      </c>
      <c r="J825" s="602">
        <v>16684</v>
      </c>
      <c r="K825" s="578" t="str">
        <f t="shared" si="201"/>
        <v>67R0 MODEL | UPPER DIE W/ SHIM - DRAW 4 | 67R0 MODEL | UPPER DIE W/ SHIM - DRAW 4</v>
      </c>
      <c r="L825" s="578" t="s">
        <v>1831</v>
      </c>
      <c r="M825" s="578" t="s">
        <v>1831</v>
      </c>
      <c r="N825" s="579" t="s">
        <v>1837</v>
      </c>
      <c r="O825" s="578" t="s">
        <v>31</v>
      </c>
      <c r="P825" s="557">
        <v>2</v>
      </c>
      <c r="Q825" s="557" t="s">
        <v>5151</v>
      </c>
      <c r="R825" s="581">
        <f>IFERROR(VLOOKUP(CONCATENATE(D825,"'",C825),'Monthly Forex'!A:D,4,0),"-")</f>
        <v>53.094999999999999</v>
      </c>
      <c r="S825" s="601">
        <v>37100</v>
      </c>
      <c r="T825" s="582">
        <f t="shared" si="210"/>
        <v>698.74752801582076</v>
      </c>
      <c r="U825" s="583" t="s">
        <v>47</v>
      </c>
      <c r="V825" s="589" t="s">
        <v>49</v>
      </c>
      <c r="W825" s="592" t="s">
        <v>15</v>
      </c>
      <c r="X825" s="569" t="s">
        <v>15</v>
      </c>
      <c r="Y825" s="570" t="s">
        <v>15</v>
      </c>
      <c r="Z825" s="571" t="s">
        <v>15</v>
      </c>
      <c r="AA825" s="557" t="s">
        <v>1856</v>
      </c>
      <c r="AB825" s="139">
        <f t="shared" si="211"/>
        <v>43365</v>
      </c>
      <c r="AC825" s="134">
        <f t="shared" si="197"/>
        <v>43344</v>
      </c>
      <c r="AD825" s="135" t="str">
        <f t="shared" si="198"/>
        <v>-</v>
      </c>
      <c r="AE825" s="136" t="str">
        <f t="shared" si="199"/>
        <v>-</v>
      </c>
      <c r="AF825" s="137" t="s">
        <v>4551</v>
      </c>
      <c r="AG825" s="140" t="str">
        <f t="shared" si="202"/>
        <v>-</v>
      </c>
      <c r="AH825" s="141" t="str">
        <f t="shared" si="203"/>
        <v>-</v>
      </c>
      <c r="AI825" s="211" t="s">
        <v>15</v>
      </c>
      <c r="AJ825" s="443" t="s">
        <v>4592</v>
      </c>
      <c r="AK825" s="478" t="str">
        <f t="shared" si="204"/>
        <v>-</v>
      </c>
      <c r="AL825" s="516" t="str">
        <f t="shared" si="205"/>
        <v>-</v>
      </c>
      <c r="AM825" s="432" t="str">
        <f>_xlfn.IFNA(VLOOKUP(O825,Dropdown!$B:$G,6,0),"-")</f>
        <v>PEZA</v>
      </c>
      <c r="AN825" s="433">
        <f>_xlfn.IFNA(VLOOKUP(O825,Dropdown!$B:$H,7,0),"-")</f>
        <v>0.12</v>
      </c>
      <c r="AO825" s="434" t="str">
        <f t="shared" si="206"/>
        <v>PHP</v>
      </c>
      <c r="AP825" s="435">
        <f t="shared" si="207"/>
        <v>37100</v>
      </c>
      <c r="AQ825" s="436">
        <f t="shared" si="208"/>
        <v>41552.000000000007</v>
      </c>
      <c r="AR825" s="247"/>
      <c r="AS825" s="465" t="s">
        <v>15</v>
      </c>
      <c r="AT825" s="247"/>
      <c r="AU825" s="454" t="str">
        <f t="shared" si="200"/>
        <v>-</v>
      </c>
    </row>
    <row r="826" spans="1:47" s="30" customFormat="1">
      <c r="A826" s="556">
        <v>823</v>
      </c>
      <c r="B826" s="557" t="s">
        <v>1828</v>
      </c>
      <c r="C826" s="558" t="str">
        <f t="shared" si="196"/>
        <v>2018</v>
      </c>
      <c r="D826" s="558" t="str">
        <f t="shared" si="209"/>
        <v>Aug</v>
      </c>
      <c r="E826" s="586">
        <v>43335</v>
      </c>
      <c r="F826" s="557">
        <v>109497</v>
      </c>
      <c r="G826" s="557">
        <v>44608</v>
      </c>
      <c r="H826" s="557">
        <v>83778</v>
      </c>
      <c r="I826" s="557" t="s">
        <v>1834</v>
      </c>
      <c r="J826" s="602">
        <v>16684</v>
      </c>
      <c r="K826" s="578" t="str">
        <f t="shared" si="201"/>
        <v>18310/320-TLAA-A020-M1-42 RING RR | #6703 DIE PLATE | 18310/320-TLAA-A020-M1-42 RING RR | #6703 DIE PLATE</v>
      </c>
      <c r="L826" s="578" t="s">
        <v>1832</v>
      </c>
      <c r="M826" s="578" t="s">
        <v>1832</v>
      </c>
      <c r="N826" s="579" t="s">
        <v>1838</v>
      </c>
      <c r="O826" s="578" t="s">
        <v>31</v>
      </c>
      <c r="P826" s="557">
        <v>1</v>
      </c>
      <c r="Q826" s="557" t="s">
        <v>5151</v>
      </c>
      <c r="R826" s="581">
        <f>IFERROR(VLOOKUP(CONCATENATE(D826,"'",C826),'Monthly Forex'!A:D,4,0),"-")</f>
        <v>53.094999999999999</v>
      </c>
      <c r="S826" s="601">
        <v>17606</v>
      </c>
      <c r="T826" s="582">
        <f t="shared" si="210"/>
        <v>331.59431208211697</v>
      </c>
      <c r="U826" s="583" t="s">
        <v>47</v>
      </c>
      <c r="V826" s="589" t="s">
        <v>49</v>
      </c>
      <c r="W826" s="592" t="s">
        <v>15</v>
      </c>
      <c r="X826" s="569" t="s">
        <v>15</v>
      </c>
      <c r="Y826" s="570" t="s">
        <v>15</v>
      </c>
      <c r="Z826" s="571" t="s">
        <v>15</v>
      </c>
      <c r="AA826" s="557" t="s">
        <v>1856</v>
      </c>
      <c r="AB826" s="139">
        <f t="shared" si="211"/>
        <v>43365</v>
      </c>
      <c r="AC826" s="134">
        <f t="shared" si="197"/>
        <v>43344</v>
      </c>
      <c r="AD826" s="135" t="str">
        <f t="shared" si="198"/>
        <v>-</v>
      </c>
      <c r="AE826" s="136" t="str">
        <f t="shared" si="199"/>
        <v>-</v>
      </c>
      <c r="AF826" s="137" t="s">
        <v>4551</v>
      </c>
      <c r="AG826" s="140" t="str">
        <f t="shared" si="202"/>
        <v>-</v>
      </c>
      <c r="AH826" s="141" t="str">
        <f t="shared" si="203"/>
        <v>-</v>
      </c>
      <c r="AI826" s="211" t="s">
        <v>15</v>
      </c>
      <c r="AJ826" s="443" t="s">
        <v>4592</v>
      </c>
      <c r="AK826" s="478" t="str">
        <f t="shared" si="204"/>
        <v>-</v>
      </c>
      <c r="AL826" s="516" t="str">
        <f t="shared" si="205"/>
        <v>-</v>
      </c>
      <c r="AM826" s="432" t="str">
        <f>_xlfn.IFNA(VLOOKUP(O826,Dropdown!$B:$G,6,0),"-")</f>
        <v>PEZA</v>
      </c>
      <c r="AN826" s="433">
        <f>_xlfn.IFNA(VLOOKUP(O826,Dropdown!$B:$H,7,0),"-")</f>
        <v>0.12</v>
      </c>
      <c r="AO826" s="434" t="str">
        <f t="shared" si="206"/>
        <v>PHP</v>
      </c>
      <c r="AP826" s="435">
        <f t="shared" si="207"/>
        <v>17606</v>
      </c>
      <c r="AQ826" s="436">
        <f t="shared" si="208"/>
        <v>19718.72</v>
      </c>
      <c r="AR826" s="247"/>
      <c r="AS826" s="465" t="s">
        <v>15</v>
      </c>
      <c r="AT826" s="247"/>
      <c r="AU826" s="454" t="str">
        <f t="shared" si="200"/>
        <v>-</v>
      </c>
    </row>
    <row r="827" spans="1:47" s="30" customFormat="1">
      <c r="A827" s="556">
        <v>824</v>
      </c>
      <c r="B827" s="557" t="s">
        <v>1850</v>
      </c>
      <c r="C827" s="558" t="str">
        <f t="shared" si="196"/>
        <v>2018</v>
      </c>
      <c r="D827" s="558" t="str">
        <f t="shared" si="209"/>
        <v>Aug</v>
      </c>
      <c r="E827" s="586">
        <v>43341</v>
      </c>
      <c r="F827" s="557">
        <v>111601</v>
      </c>
      <c r="G827" s="557">
        <v>44612</v>
      </c>
      <c r="H827" s="557">
        <v>83897</v>
      </c>
      <c r="I827" s="557" t="s">
        <v>1842</v>
      </c>
      <c r="J827" s="557">
        <v>45361</v>
      </c>
      <c r="K827" s="578" t="str">
        <f t="shared" si="201"/>
        <v>SHAVING PUNCH - LOWER (KA3) - 40mm (1st batch) | SHAVING PUNCH - LOWER (KA3) - 40mm (1st batch)</v>
      </c>
      <c r="L827" s="578" t="s">
        <v>1851</v>
      </c>
      <c r="M827" s="578" t="s">
        <v>1851</v>
      </c>
      <c r="N827" s="579" t="s">
        <v>15</v>
      </c>
      <c r="O827" s="578" t="s">
        <v>1845</v>
      </c>
      <c r="P827" s="557">
        <v>9</v>
      </c>
      <c r="Q827" s="557" t="s">
        <v>5151</v>
      </c>
      <c r="R827" s="581">
        <f>IFERROR(VLOOKUP(CONCATENATE(D827,"'",C827),'Monthly Forex'!A:D,4,0),"-")</f>
        <v>53.094999999999999</v>
      </c>
      <c r="S827" s="601">
        <v>317205</v>
      </c>
      <c r="T827" s="582">
        <f t="shared" si="210"/>
        <v>5974.2913645352673</v>
      </c>
      <c r="U827" s="583" t="s">
        <v>47</v>
      </c>
      <c r="V827" s="589" t="s">
        <v>49</v>
      </c>
      <c r="W827" s="592" t="s">
        <v>15</v>
      </c>
      <c r="X827" s="569" t="s">
        <v>4595</v>
      </c>
      <c r="Y827" s="570" t="s">
        <v>15</v>
      </c>
      <c r="Z827" s="571" t="s">
        <v>15</v>
      </c>
      <c r="AA827" s="557" t="s">
        <v>1856</v>
      </c>
      <c r="AB827" s="139">
        <f t="shared" si="211"/>
        <v>43371</v>
      </c>
      <c r="AC827" s="134">
        <f t="shared" si="197"/>
        <v>43344</v>
      </c>
      <c r="AD827" s="135" t="str">
        <f t="shared" si="198"/>
        <v>-</v>
      </c>
      <c r="AE827" s="136" t="str">
        <f t="shared" si="199"/>
        <v>-</v>
      </c>
      <c r="AF827" s="137" t="s">
        <v>4551</v>
      </c>
      <c r="AG827" s="140" t="str">
        <f t="shared" si="202"/>
        <v>1</v>
      </c>
      <c r="AH827" s="141" t="str">
        <f t="shared" si="203"/>
        <v>-</v>
      </c>
      <c r="AI827" s="211" t="s">
        <v>15</v>
      </c>
      <c r="AJ827" s="443" t="s">
        <v>4592</v>
      </c>
      <c r="AK827" s="478" t="str">
        <f t="shared" si="204"/>
        <v>-</v>
      </c>
      <c r="AL827" s="516" t="str">
        <f t="shared" si="205"/>
        <v>-</v>
      </c>
      <c r="AM827" s="432" t="str">
        <f>_xlfn.IFNA(VLOOKUP(O827,Dropdown!$B:$G,6,0),"-")</f>
        <v>PEZA</v>
      </c>
      <c r="AN827" s="433">
        <f>_xlfn.IFNA(VLOOKUP(O827,Dropdown!$B:$H,7,0),"-")</f>
        <v>0.12</v>
      </c>
      <c r="AO827" s="434" t="str">
        <f t="shared" si="206"/>
        <v>PHP</v>
      </c>
      <c r="AP827" s="435">
        <f t="shared" si="207"/>
        <v>317205</v>
      </c>
      <c r="AQ827" s="436">
        <f t="shared" si="208"/>
        <v>355269.60000000003</v>
      </c>
      <c r="AR827" s="247"/>
      <c r="AS827" s="465" t="s">
        <v>15</v>
      </c>
      <c r="AT827" s="247"/>
      <c r="AU827" s="454" t="str">
        <f t="shared" si="200"/>
        <v>-</v>
      </c>
    </row>
    <row r="828" spans="1:47" s="30" customFormat="1">
      <c r="A828" s="556">
        <v>825</v>
      </c>
      <c r="B828" s="557" t="s">
        <v>1846</v>
      </c>
      <c r="C828" s="558" t="str">
        <f t="shared" si="196"/>
        <v>2018</v>
      </c>
      <c r="D828" s="558" t="str">
        <f t="shared" si="209"/>
        <v>Aug</v>
      </c>
      <c r="E828" s="586">
        <v>43341</v>
      </c>
      <c r="F828" s="557">
        <v>109500</v>
      </c>
      <c r="G828" s="557">
        <v>44611</v>
      </c>
      <c r="H828" s="557">
        <v>83896</v>
      </c>
      <c r="I828" s="557" t="s">
        <v>1849</v>
      </c>
      <c r="J828" s="602">
        <v>17020</v>
      </c>
      <c r="K828" s="578" t="str">
        <f t="shared" si="201"/>
        <v>18310-SFEB-0130-410 | #2209 BLANK HOLDER (RING RR) | 18310-SFEB-0130-410 | #2209 BLANK HOLDER (RING RR)</v>
      </c>
      <c r="L828" s="578" t="s">
        <v>1847</v>
      </c>
      <c r="M828" s="578" t="s">
        <v>1847</v>
      </c>
      <c r="N828" s="579" t="s">
        <v>1848</v>
      </c>
      <c r="O828" s="578" t="s">
        <v>31</v>
      </c>
      <c r="P828" s="557">
        <v>1</v>
      </c>
      <c r="Q828" s="557" t="s">
        <v>5151</v>
      </c>
      <c r="R828" s="581">
        <f>IFERROR(VLOOKUP(CONCATENATE(D828,"'",C828),'Monthly Forex'!A:D,4,0),"-")</f>
        <v>53.094999999999999</v>
      </c>
      <c r="S828" s="601">
        <v>68290</v>
      </c>
      <c r="T828" s="582">
        <f t="shared" si="210"/>
        <v>1286.1851398436766</v>
      </c>
      <c r="U828" s="583" t="s">
        <v>47</v>
      </c>
      <c r="V828" s="589" t="s">
        <v>49</v>
      </c>
      <c r="W828" s="592" t="s">
        <v>15</v>
      </c>
      <c r="X828" s="569" t="s">
        <v>15</v>
      </c>
      <c r="Y828" s="570" t="s">
        <v>15</v>
      </c>
      <c r="Z828" s="571" t="s">
        <v>15</v>
      </c>
      <c r="AA828" s="557" t="s">
        <v>1856</v>
      </c>
      <c r="AB828" s="139">
        <f t="shared" si="211"/>
        <v>43371</v>
      </c>
      <c r="AC828" s="134">
        <f t="shared" si="197"/>
        <v>43344</v>
      </c>
      <c r="AD828" s="135" t="str">
        <f t="shared" si="198"/>
        <v>-</v>
      </c>
      <c r="AE828" s="136" t="str">
        <f t="shared" si="199"/>
        <v>-</v>
      </c>
      <c r="AF828" s="137" t="s">
        <v>4551</v>
      </c>
      <c r="AG828" s="140" t="str">
        <f t="shared" si="202"/>
        <v>1</v>
      </c>
      <c r="AH828" s="141" t="str">
        <f t="shared" si="203"/>
        <v>-</v>
      </c>
      <c r="AI828" s="211" t="s">
        <v>15</v>
      </c>
      <c r="AJ828" s="443" t="s">
        <v>4592</v>
      </c>
      <c r="AK828" s="478" t="str">
        <f t="shared" si="204"/>
        <v>-</v>
      </c>
      <c r="AL828" s="516" t="str">
        <f t="shared" si="205"/>
        <v>-</v>
      </c>
      <c r="AM828" s="432" t="str">
        <f>_xlfn.IFNA(VLOOKUP(O828,Dropdown!$B:$G,6,0),"-")</f>
        <v>PEZA</v>
      </c>
      <c r="AN828" s="433">
        <f>_xlfn.IFNA(VLOOKUP(O828,Dropdown!$B:$H,7,0),"-")</f>
        <v>0.12</v>
      </c>
      <c r="AO828" s="434" t="str">
        <f t="shared" si="206"/>
        <v>PHP</v>
      </c>
      <c r="AP828" s="435">
        <f t="shared" si="207"/>
        <v>68290</v>
      </c>
      <c r="AQ828" s="436">
        <f t="shared" si="208"/>
        <v>76484.800000000003</v>
      </c>
      <c r="AR828" s="247"/>
      <c r="AS828" s="465" t="s">
        <v>15</v>
      </c>
      <c r="AT828" s="247"/>
      <c r="AU828" s="454" t="str">
        <f t="shared" si="200"/>
        <v>-</v>
      </c>
    </row>
    <row r="829" spans="1:47" s="30" customFormat="1">
      <c r="A829" s="556">
        <v>826</v>
      </c>
      <c r="B829" s="557" t="s">
        <v>1858</v>
      </c>
      <c r="C829" s="558" t="str">
        <f t="shared" si="196"/>
        <v>2018</v>
      </c>
      <c r="D829" s="558" t="str">
        <f t="shared" si="209"/>
        <v>Sep</v>
      </c>
      <c r="E829" s="586">
        <v>43346</v>
      </c>
      <c r="F829" s="557">
        <v>111602</v>
      </c>
      <c r="G829" s="557">
        <v>44613</v>
      </c>
      <c r="H829" s="557">
        <v>84017</v>
      </c>
      <c r="I829" s="557" t="s">
        <v>1864</v>
      </c>
      <c r="J829" s="602">
        <v>16764</v>
      </c>
      <c r="K829" s="578" t="str">
        <f t="shared" si="201"/>
        <v>#2229 CAM SLIDER #1 | #2229 CAM SLIDER #1</v>
      </c>
      <c r="L829" s="578" t="s">
        <v>1861</v>
      </c>
      <c r="M829" s="578" t="s">
        <v>1861</v>
      </c>
      <c r="N829" s="600" t="s">
        <v>1865</v>
      </c>
      <c r="O829" s="578" t="s">
        <v>31</v>
      </c>
      <c r="P829" s="557">
        <v>2</v>
      </c>
      <c r="Q829" s="557" t="s">
        <v>5151</v>
      </c>
      <c r="R829" s="603">
        <v>53.094999999999999</v>
      </c>
      <c r="S829" s="587">
        <v>25250</v>
      </c>
      <c r="T829" s="604">
        <f t="shared" si="210"/>
        <v>475.56267068462193</v>
      </c>
      <c r="U829" s="583" t="s">
        <v>47</v>
      </c>
      <c r="V829" s="589" t="s">
        <v>49</v>
      </c>
      <c r="W829" s="592" t="s">
        <v>15</v>
      </c>
      <c r="X829" s="569" t="s">
        <v>15</v>
      </c>
      <c r="Y829" s="570" t="s">
        <v>15</v>
      </c>
      <c r="Z829" s="571" t="s">
        <v>15</v>
      </c>
      <c r="AA829" s="557" t="s">
        <v>1856</v>
      </c>
      <c r="AB829" s="139">
        <f t="shared" si="211"/>
        <v>43376</v>
      </c>
      <c r="AC829" s="134">
        <f t="shared" si="197"/>
        <v>43374</v>
      </c>
      <c r="AD829" s="135" t="str">
        <f t="shared" si="198"/>
        <v>-</v>
      </c>
      <c r="AE829" s="136" t="str">
        <f t="shared" si="199"/>
        <v>-</v>
      </c>
      <c r="AF829" s="137" t="s">
        <v>4551</v>
      </c>
      <c r="AG829" s="140" t="str">
        <f t="shared" si="202"/>
        <v>1</v>
      </c>
      <c r="AH829" s="141" t="str">
        <f t="shared" si="203"/>
        <v>-</v>
      </c>
      <c r="AI829" s="211" t="s">
        <v>15</v>
      </c>
      <c r="AJ829" s="443" t="s">
        <v>4592</v>
      </c>
      <c r="AK829" s="478" t="str">
        <f t="shared" si="204"/>
        <v>-</v>
      </c>
      <c r="AL829" s="516" t="str">
        <f t="shared" si="205"/>
        <v>-</v>
      </c>
      <c r="AM829" s="432" t="str">
        <f>_xlfn.IFNA(VLOOKUP(O829,Dropdown!$B:$G,6,0),"-")</f>
        <v>PEZA</v>
      </c>
      <c r="AN829" s="433">
        <f>_xlfn.IFNA(VLOOKUP(O829,Dropdown!$B:$H,7,0),"-")</f>
        <v>0.12</v>
      </c>
      <c r="AO829" s="434" t="str">
        <f t="shared" si="206"/>
        <v>PHP</v>
      </c>
      <c r="AP829" s="435">
        <f t="shared" si="207"/>
        <v>25250</v>
      </c>
      <c r="AQ829" s="436">
        <f t="shared" si="208"/>
        <v>28280.000000000004</v>
      </c>
      <c r="AR829" s="247"/>
      <c r="AS829" s="465" t="s">
        <v>15</v>
      </c>
      <c r="AT829" s="247"/>
      <c r="AU829" s="454" t="str">
        <f t="shared" si="200"/>
        <v>-</v>
      </c>
    </row>
    <row r="830" spans="1:47" s="30" customFormat="1">
      <c r="A830" s="556">
        <v>827</v>
      </c>
      <c r="B830" s="557" t="s">
        <v>1859</v>
      </c>
      <c r="C830" s="558" t="str">
        <f t="shared" si="196"/>
        <v>2018</v>
      </c>
      <c r="D830" s="558" t="str">
        <f t="shared" si="209"/>
        <v>Sep</v>
      </c>
      <c r="E830" s="586">
        <v>43346</v>
      </c>
      <c r="F830" s="557">
        <v>111602</v>
      </c>
      <c r="G830" s="557">
        <v>44613</v>
      </c>
      <c r="H830" s="557">
        <v>84017</v>
      </c>
      <c r="I830" s="557" t="s">
        <v>1864</v>
      </c>
      <c r="J830" s="602">
        <v>16764</v>
      </c>
      <c r="K830" s="578" t="str">
        <f t="shared" si="201"/>
        <v>#2230 CAM SLIDER #2 | #2230 CAM SLIDER #2</v>
      </c>
      <c r="L830" s="578" t="s">
        <v>1862</v>
      </c>
      <c r="M830" s="578" t="s">
        <v>1862</v>
      </c>
      <c r="N830" s="600" t="s">
        <v>1866</v>
      </c>
      <c r="O830" s="578" t="s">
        <v>31</v>
      </c>
      <c r="P830" s="557">
        <v>2</v>
      </c>
      <c r="Q830" s="557" t="s">
        <v>5151</v>
      </c>
      <c r="R830" s="603">
        <v>53.094999999999999</v>
      </c>
      <c r="S830" s="587">
        <v>27750</v>
      </c>
      <c r="T830" s="604">
        <f t="shared" si="210"/>
        <v>522.64808362369342</v>
      </c>
      <c r="U830" s="583" t="s">
        <v>47</v>
      </c>
      <c r="V830" s="589" t="s">
        <v>49</v>
      </c>
      <c r="W830" s="592" t="s">
        <v>15</v>
      </c>
      <c r="X830" s="569" t="s">
        <v>15</v>
      </c>
      <c r="Y830" s="570" t="s">
        <v>15</v>
      </c>
      <c r="Z830" s="571" t="s">
        <v>15</v>
      </c>
      <c r="AA830" s="557" t="s">
        <v>1856</v>
      </c>
      <c r="AB830" s="139">
        <f t="shared" si="211"/>
        <v>43376</v>
      </c>
      <c r="AC830" s="134">
        <f t="shared" si="197"/>
        <v>43374</v>
      </c>
      <c r="AD830" s="135" t="str">
        <f t="shared" si="198"/>
        <v>-</v>
      </c>
      <c r="AE830" s="136" t="str">
        <f t="shared" si="199"/>
        <v>-</v>
      </c>
      <c r="AF830" s="137" t="s">
        <v>4551</v>
      </c>
      <c r="AG830" s="140" t="str">
        <f t="shared" si="202"/>
        <v>-</v>
      </c>
      <c r="AH830" s="141" t="str">
        <f t="shared" si="203"/>
        <v>-</v>
      </c>
      <c r="AI830" s="211" t="s">
        <v>15</v>
      </c>
      <c r="AJ830" s="443" t="s">
        <v>4592</v>
      </c>
      <c r="AK830" s="478" t="str">
        <f t="shared" si="204"/>
        <v>-</v>
      </c>
      <c r="AL830" s="516" t="str">
        <f t="shared" si="205"/>
        <v>-</v>
      </c>
      <c r="AM830" s="432" t="str">
        <f>_xlfn.IFNA(VLOOKUP(O830,Dropdown!$B:$G,6,0),"-")</f>
        <v>PEZA</v>
      </c>
      <c r="AN830" s="433">
        <f>_xlfn.IFNA(VLOOKUP(O830,Dropdown!$B:$H,7,0),"-")</f>
        <v>0.12</v>
      </c>
      <c r="AO830" s="434" t="str">
        <f t="shared" si="206"/>
        <v>PHP</v>
      </c>
      <c r="AP830" s="435">
        <f t="shared" si="207"/>
        <v>27750</v>
      </c>
      <c r="AQ830" s="436">
        <f t="shared" si="208"/>
        <v>31080.000000000004</v>
      </c>
      <c r="AR830" s="247"/>
      <c r="AS830" s="465" t="s">
        <v>15</v>
      </c>
      <c r="AT830" s="247"/>
      <c r="AU830" s="454" t="str">
        <f t="shared" si="200"/>
        <v>-</v>
      </c>
    </row>
    <row r="831" spans="1:47" s="30" customFormat="1">
      <c r="A831" s="556">
        <v>828</v>
      </c>
      <c r="B831" s="557" t="s">
        <v>1860</v>
      </c>
      <c r="C831" s="558" t="str">
        <f t="shared" si="196"/>
        <v>2018</v>
      </c>
      <c r="D831" s="558" t="str">
        <f t="shared" si="209"/>
        <v>Sep</v>
      </c>
      <c r="E831" s="586">
        <v>43346</v>
      </c>
      <c r="F831" s="557">
        <v>111602</v>
      </c>
      <c r="G831" s="557">
        <v>44613</v>
      </c>
      <c r="H831" s="557">
        <v>84017</v>
      </c>
      <c r="I831" s="557" t="s">
        <v>1864</v>
      </c>
      <c r="J831" s="602">
        <v>16764</v>
      </c>
      <c r="K831" s="578" t="str">
        <f t="shared" si="201"/>
        <v>#2231 CAM SLIDER #3 | #2231 CAM SLIDER #3</v>
      </c>
      <c r="L831" s="578" t="s">
        <v>1863</v>
      </c>
      <c r="M831" s="578" t="s">
        <v>1863</v>
      </c>
      <c r="N831" s="600" t="s">
        <v>1867</v>
      </c>
      <c r="O831" s="578" t="s">
        <v>31</v>
      </c>
      <c r="P831" s="557">
        <v>2</v>
      </c>
      <c r="Q831" s="557" t="s">
        <v>5151</v>
      </c>
      <c r="R831" s="603">
        <v>53.094999999999999</v>
      </c>
      <c r="S831" s="587">
        <v>30100</v>
      </c>
      <c r="T831" s="604">
        <f t="shared" si="210"/>
        <v>566.90837178642062</v>
      </c>
      <c r="U831" s="583" t="s">
        <v>47</v>
      </c>
      <c r="V831" s="589" t="s">
        <v>49</v>
      </c>
      <c r="W831" s="592" t="s">
        <v>15</v>
      </c>
      <c r="X831" s="569" t="s">
        <v>15</v>
      </c>
      <c r="Y831" s="570" t="s">
        <v>15</v>
      </c>
      <c r="Z831" s="571" t="s">
        <v>15</v>
      </c>
      <c r="AA831" s="557" t="s">
        <v>1856</v>
      </c>
      <c r="AB831" s="139">
        <f t="shared" si="211"/>
        <v>43376</v>
      </c>
      <c r="AC831" s="134">
        <f t="shared" si="197"/>
        <v>43374</v>
      </c>
      <c r="AD831" s="135" t="str">
        <f t="shared" si="198"/>
        <v>-</v>
      </c>
      <c r="AE831" s="136" t="str">
        <f t="shared" si="199"/>
        <v>-</v>
      </c>
      <c r="AF831" s="137" t="s">
        <v>4551</v>
      </c>
      <c r="AG831" s="140" t="str">
        <f t="shared" si="202"/>
        <v>-</v>
      </c>
      <c r="AH831" s="141" t="str">
        <f t="shared" si="203"/>
        <v>-</v>
      </c>
      <c r="AI831" s="211" t="s">
        <v>15</v>
      </c>
      <c r="AJ831" s="443" t="s">
        <v>4592</v>
      </c>
      <c r="AK831" s="478" t="str">
        <f t="shared" si="204"/>
        <v>-</v>
      </c>
      <c r="AL831" s="516" t="str">
        <f t="shared" si="205"/>
        <v>-</v>
      </c>
      <c r="AM831" s="432" t="str">
        <f>_xlfn.IFNA(VLOOKUP(O831,Dropdown!$B:$G,6,0),"-")</f>
        <v>PEZA</v>
      </c>
      <c r="AN831" s="433">
        <f>_xlfn.IFNA(VLOOKUP(O831,Dropdown!$B:$H,7,0),"-")</f>
        <v>0.12</v>
      </c>
      <c r="AO831" s="434" t="str">
        <f t="shared" si="206"/>
        <v>PHP</v>
      </c>
      <c r="AP831" s="435">
        <f t="shared" si="207"/>
        <v>30100</v>
      </c>
      <c r="AQ831" s="436">
        <f t="shared" si="208"/>
        <v>33712</v>
      </c>
      <c r="AR831" s="247"/>
      <c r="AS831" s="465" t="s">
        <v>15</v>
      </c>
      <c r="AT831" s="247"/>
      <c r="AU831" s="454" t="str">
        <f t="shared" si="200"/>
        <v>-</v>
      </c>
    </row>
    <row r="832" spans="1:47" s="30" customFormat="1">
      <c r="A832" s="556">
        <v>829</v>
      </c>
      <c r="B832" s="557" t="s">
        <v>1868</v>
      </c>
      <c r="C832" s="558" t="str">
        <f t="shared" si="196"/>
        <v>2018</v>
      </c>
      <c r="D832" s="558" t="str">
        <f t="shared" si="209"/>
        <v>Sep</v>
      </c>
      <c r="E832" s="586">
        <v>43346</v>
      </c>
      <c r="F832" s="557">
        <v>111603</v>
      </c>
      <c r="G832" s="557">
        <v>44614</v>
      </c>
      <c r="H832" s="557">
        <v>84018</v>
      </c>
      <c r="I832" s="557" t="s">
        <v>1869</v>
      </c>
      <c r="J832" s="602">
        <v>17085</v>
      </c>
      <c r="K832" s="578" t="str">
        <f t="shared" si="201"/>
        <v>EXTENSION PLATE 67R0 | EXTENSION PLATE 67R0</v>
      </c>
      <c r="L832" s="578" t="s">
        <v>1870</v>
      </c>
      <c r="M832" s="578" t="s">
        <v>1870</v>
      </c>
      <c r="N832" s="600" t="s">
        <v>1871</v>
      </c>
      <c r="O832" s="578" t="s">
        <v>31</v>
      </c>
      <c r="P832" s="557">
        <v>1</v>
      </c>
      <c r="Q832" s="557" t="s">
        <v>5151</v>
      </c>
      <c r="R832" s="603">
        <v>53.094999999999999</v>
      </c>
      <c r="S832" s="587">
        <v>46115</v>
      </c>
      <c r="T832" s="565">
        <f t="shared" si="210"/>
        <v>868.5375270741124</v>
      </c>
      <c r="U832" s="583" t="s">
        <v>47</v>
      </c>
      <c r="V832" s="589" t="s">
        <v>49</v>
      </c>
      <c r="W832" s="592" t="s">
        <v>15</v>
      </c>
      <c r="X832" s="569" t="s">
        <v>2769</v>
      </c>
      <c r="Y832" s="570" t="s">
        <v>15</v>
      </c>
      <c r="Z832" s="571" t="s">
        <v>15</v>
      </c>
      <c r="AA832" s="557" t="s">
        <v>1856</v>
      </c>
      <c r="AB832" s="139">
        <f t="shared" si="211"/>
        <v>43376</v>
      </c>
      <c r="AC832" s="134">
        <f t="shared" si="197"/>
        <v>43374</v>
      </c>
      <c r="AD832" s="135" t="str">
        <f t="shared" si="198"/>
        <v>-</v>
      </c>
      <c r="AE832" s="136" t="str">
        <f t="shared" si="199"/>
        <v>-</v>
      </c>
      <c r="AF832" s="137" t="s">
        <v>4551</v>
      </c>
      <c r="AG832" s="140" t="str">
        <f t="shared" si="202"/>
        <v>1</v>
      </c>
      <c r="AH832" s="141" t="str">
        <f t="shared" si="203"/>
        <v>-</v>
      </c>
      <c r="AI832" s="211" t="s">
        <v>15</v>
      </c>
      <c r="AJ832" s="443" t="s">
        <v>4592</v>
      </c>
      <c r="AK832" s="478" t="str">
        <f t="shared" si="204"/>
        <v>-</v>
      </c>
      <c r="AL832" s="516" t="str">
        <f t="shared" si="205"/>
        <v>-</v>
      </c>
      <c r="AM832" s="432" t="str">
        <f>_xlfn.IFNA(VLOOKUP(O832,Dropdown!$B:$G,6,0),"-")</f>
        <v>PEZA</v>
      </c>
      <c r="AN832" s="433">
        <f>_xlfn.IFNA(VLOOKUP(O832,Dropdown!$B:$H,7,0),"-")</f>
        <v>0.12</v>
      </c>
      <c r="AO832" s="434" t="str">
        <f t="shared" si="206"/>
        <v>PHP</v>
      </c>
      <c r="AP832" s="435">
        <f t="shared" si="207"/>
        <v>46115</v>
      </c>
      <c r="AQ832" s="436">
        <f t="shared" si="208"/>
        <v>51648.800000000003</v>
      </c>
      <c r="AR832" s="247"/>
      <c r="AS832" s="465" t="s">
        <v>15</v>
      </c>
      <c r="AT832" s="247"/>
      <c r="AU832" s="454" t="str">
        <f t="shared" si="200"/>
        <v>-</v>
      </c>
    </row>
    <row r="833" spans="1:47" s="30" customFormat="1">
      <c r="A833" s="556">
        <v>830</v>
      </c>
      <c r="B833" s="558" t="s">
        <v>1872</v>
      </c>
      <c r="C833" s="558" t="str">
        <f t="shared" si="196"/>
        <v>2018</v>
      </c>
      <c r="D833" s="558" t="str">
        <f t="shared" si="209"/>
        <v>Sep</v>
      </c>
      <c r="E833" s="605">
        <v>43349</v>
      </c>
      <c r="F833" s="558">
        <v>111604</v>
      </c>
      <c r="G833" s="558">
        <v>44615</v>
      </c>
      <c r="H833" s="558">
        <v>84092</v>
      </c>
      <c r="I833" s="558" t="s">
        <v>1576</v>
      </c>
      <c r="J833" s="606">
        <v>16751</v>
      </c>
      <c r="K833" s="607" t="str">
        <f t="shared" si="201"/>
        <v>18310-TLAA-A020-M1-4000 | #2504 CURLING DIE 1 (REPAIR) | 18310-TLAA-A020-M1-4000 | #2504 CURLING DIE 1 (REPAIR)</v>
      </c>
      <c r="L833" s="607" t="s">
        <v>1874</v>
      </c>
      <c r="M833" s="607" t="s">
        <v>1874</v>
      </c>
      <c r="N833" s="608" t="s">
        <v>1875</v>
      </c>
      <c r="O833" s="607" t="s">
        <v>31</v>
      </c>
      <c r="P833" s="558">
        <v>1</v>
      </c>
      <c r="Q833" s="557" t="s">
        <v>5151</v>
      </c>
      <c r="R833" s="609">
        <f>IFERROR(VLOOKUP(CONCATENATE(D833,"'",C833),'Monthly Forex'!A:D,4,0),"-")</f>
        <v>53.475000000000001</v>
      </c>
      <c r="S833" s="610">
        <v>35400</v>
      </c>
      <c r="T833" s="611">
        <f t="shared" si="210"/>
        <v>661.99158485273495</v>
      </c>
      <c r="U833" s="612" t="s">
        <v>47</v>
      </c>
      <c r="V833" s="613" t="s">
        <v>49</v>
      </c>
      <c r="W833" s="592" t="s">
        <v>15</v>
      </c>
      <c r="X833" s="569" t="s">
        <v>15</v>
      </c>
      <c r="Y833" s="570" t="s">
        <v>15</v>
      </c>
      <c r="Z833" s="571" t="s">
        <v>15</v>
      </c>
      <c r="AA833" s="557" t="s">
        <v>1856</v>
      </c>
      <c r="AB833" s="139">
        <f t="shared" si="211"/>
        <v>43379</v>
      </c>
      <c r="AC833" s="134">
        <f t="shared" si="197"/>
        <v>43374</v>
      </c>
      <c r="AD833" s="135" t="str">
        <f t="shared" si="198"/>
        <v>-</v>
      </c>
      <c r="AE833" s="136" t="str">
        <f t="shared" si="199"/>
        <v>-</v>
      </c>
      <c r="AF833" s="137" t="s">
        <v>4551</v>
      </c>
      <c r="AG833" s="140" t="str">
        <f t="shared" si="202"/>
        <v>1</v>
      </c>
      <c r="AH833" s="141" t="str">
        <f t="shared" si="203"/>
        <v>-</v>
      </c>
      <c r="AI833" s="211" t="s">
        <v>15</v>
      </c>
      <c r="AJ833" s="443" t="s">
        <v>4592</v>
      </c>
      <c r="AK833" s="478" t="str">
        <f t="shared" si="204"/>
        <v>-</v>
      </c>
      <c r="AL833" s="516" t="str">
        <f t="shared" si="205"/>
        <v>-</v>
      </c>
      <c r="AM833" s="432" t="str">
        <f>_xlfn.IFNA(VLOOKUP(O833,Dropdown!$B:$G,6,0),"-")</f>
        <v>PEZA</v>
      </c>
      <c r="AN833" s="433">
        <f>_xlfn.IFNA(VLOOKUP(O833,Dropdown!$B:$H,7,0),"-")</f>
        <v>0.12</v>
      </c>
      <c r="AO833" s="434" t="str">
        <f t="shared" si="206"/>
        <v>PHP</v>
      </c>
      <c r="AP833" s="435">
        <f t="shared" si="207"/>
        <v>35400</v>
      </c>
      <c r="AQ833" s="436">
        <f t="shared" si="208"/>
        <v>39648.000000000007</v>
      </c>
      <c r="AR833" s="247"/>
      <c r="AS833" s="465" t="s">
        <v>15</v>
      </c>
      <c r="AT833" s="247"/>
      <c r="AU833" s="454" t="str">
        <f t="shared" si="200"/>
        <v>-</v>
      </c>
    </row>
    <row r="834" spans="1:47" s="30" customFormat="1">
      <c r="A834" s="556">
        <v>831</v>
      </c>
      <c r="B834" s="557" t="s">
        <v>1876</v>
      </c>
      <c r="C834" s="558" t="str">
        <f t="shared" si="196"/>
        <v>2018</v>
      </c>
      <c r="D834" s="558" t="str">
        <f t="shared" si="209"/>
        <v>Sep</v>
      </c>
      <c r="E834" s="586">
        <v>43355</v>
      </c>
      <c r="F834" s="558">
        <v>111605</v>
      </c>
      <c r="G834" s="558">
        <v>44616</v>
      </c>
      <c r="H834" s="557">
        <v>84200</v>
      </c>
      <c r="I834" s="557" t="s">
        <v>1505</v>
      </c>
      <c r="J834" s="577" t="s">
        <v>1873</v>
      </c>
      <c r="K834" s="578" t="str">
        <f t="shared" si="201"/>
        <v>18310-TLAA-A010-M1-4000 | #3604 CURLING DIE (CURL 2) | 18310-TLAA-A010-M1-4000 | #3604 CURLING DIE (CURL 2)</v>
      </c>
      <c r="L834" s="578" t="s">
        <v>1878</v>
      </c>
      <c r="M834" s="578" t="s">
        <v>1878</v>
      </c>
      <c r="N834" s="600" t="s">
        <v>1883</v>
      </c>
      <c r="O834" s="607" t="s">
        <v>31</v>
      </c>
      <c r="P834" s="558">
        <v>1</v>
      </c>
      <c r="Q834" s="557" t="s">
        <v>5151</v>
      </c>
      <c r="R834" s="581">
        <f>IFERROR(VLOOKUP(CONCATENATE(D834,"'",C834),'Monthly Forex'!A:D,4,0),"-")</f>
        <v>53.475000000000001</v>
      </c>
      <c r="S834" s="587">
        <v>88200</v>
      </c>
      <c r="T834" s="565">
        <f t="shared" si="210"/>
        <v>1649.3688639551192</v>
      </c>
      <c r="U834" s="612" t="s">
        <v>47</v>
      </c>
      <c r="V834" s="613" t="s">
        <v>49</v>
      </c>
      <c r="W834" s="592" t="s">
        <v>15</v>
      </c>
      <c r="X834" s="569" t="s">
        <v>15</v>
      </c>
      <c r="Y834" s="570" t="s">
        <v>15</v>
      </c>
      <c r="Z834" s="571" t="s">
        <v>15</v>
      </c>
      <c r="AA834" s="557" t="s">
        <v>1856</v>
      </c>
      <c r="AB834" s="139">
        <f t="shared" si="211"/>
        <v>43385</v>
      </c>
      <c r="AC834" s="134">
        <f t="shared" si="197"/>
        <v>43374</v>
      </c>
      <c r="AD834" s="135" t="str">
        <f t="shared" si="198"/>
        <v>-</v>
      </c>
      <c r="AE834" s="136" t="str">
        <f t="shared" si="199"/>
        <v>-</v>
      </c>
      <c r="AF834" s="137" t="s">
        <v>4551</v>
      </c>
      <c r="AG834" s="140" t="str">
        <f t="shared" si="202"/>
        <v>1</v>
      </c>
      <c r="AH834" s="141" t="str">
        <f t="shared" si="203"/>
        <v>-</v>
      </c>
      <c r="AI834" s="211" t="s">
        <v>15</v>
      </c>
      <c r="AJ834" s="443" t="s">
        <v>4592</v>
      </c>
      <c r="AK834" s="478" t="str">
        <f t="shared" si="204"/>
        <v>-</v>
      </c>
      <c r="AL834" s="516" t="str">
        <f t="shared" si="205"/>
        <v>-</v>
      </c>
      <c r="AM834" s="432" t="str">
        <f>_xlfn.IFNA(VLOOKUP(O834,Dropdown!$B:$G,6,0),"-")</f>
        <v>PEZA</v>
      </c>
      <c r="AN834" s="433">
        <f>_xlfn.IFNA(VLOOKUP(O834,Dropdown!$B:$H,7,0),"-")</f>
        <v>0.12</v>
      </c>
      <c r="AO834" s="434" t="str">
        <f t="shared" si="206"/>
        <v>PHP</v>
      </c>
      <c r="AP834" s="435">
        <f t="shared" si="207"/>
        <v>88200</v>
      </c>
      <c r="AQ834" s="436">
        <f t="shared" si="208"/>
        <v>98784.000000000015</v>
      </c>
      <c r="AR834" s="247"/>
      <c r="AS834" s="465" t="s">
        <v>15</v>
      </c>
      <c r="AT834" s="247"/>
      <c r="AU834" s="454" t="str">
        <f t="shared" si="200"/>
        <v>-</v>
      </c>
    </row>
    <row r="835" spans="1:47" s="30" customFormat="1">
      <c r="A835" s="556">
        <v>832</v>
      </c>
      <c r="B835" s="557" t="s">
        <v>1877</v>
      </c>
      <c r="C835" s="558" t="str">
        <f t="shared" si="196"/>
        <v>2018</v>
      </c>
      <c r="D835" s="558" t="str">
        <f t="shared" si="209"/>
        <v>Sep</v>
      </c>
      <c r="E835" s="586">
        <v>43355</v>
      </c>
      <c r="F835" s="558">
        <v>111605</v>
      </c>
      <c r="G835" s="558">
        <v>44616</v>
      </c>
      <c r="H835" s="557">
        <v>84200</v>
      </c>
      <c r="I835" s="557" t="s">
        <v>1576</v>
      </c>
      <c r="J835" s="577" t="s">
        <v>1873</v>
      </c>
      <c r="K835" s="578" t="str">
        <f t="shared" si="201"/>
        <v>18310-TLAA-A020-M1-4000 | #3604 CURLING DIE 2 (REPAIR) | 18310-TLAA-A020-M1-4000 | #3604 CURLING DIE 2 (REPAIR)</v>
      </c>
      <c r="L835" s="578" t="s">
        <v>1879</v>
      </c>
      <c r="M835" s="578" t="s">
        <v>1879</v>
      </c>
      <c r="N835" s="600" t="s">
        <v>1882</v>
      </c>
      <c r="O835" s="607" t="s">
        <v>31</v>
      </c>
      <c r="P835" s="558">
        <v>1</v>
      </c>
      <c r="Q835" s="557" t="s">
        <v>5151</v>
      </c>
      <c r="R835" s="581">
        <f>IFERROR(VLOOKUP(CONCATENATE(D835,"'",C835),'Monthly Forex'!A:D,4,0),"-")</f>
        <v>53.475000000000001</v>
      </c>
      <c r="S835" s="587">
        <v>31500</v>
      </c>
      <c r="T835" s="565">
        <f t="shared" si="210"/>
        <v>589.06030855539973</v>
      </c>
      <c r="U835" s="612" t="s">
        <v>47</v>
      </c>
      <c r="V835" s="613" t="s">
        <v>49</v>
      </c>
      <c r="W835" s="592" t="s">
        <v>15</v>
      </c>
      <c r="X835" s="569" t="s">
        <v>15</v>
      </c>
      <c r="Y835" s="570" t="s">
        <v>15</v>
      </c>
      <c r="Z835" s="571" t="s">
        <v>15</v>
      </c>
      <c r="AA835" s="557" t="s">
        <v>1856</v>
      </c>
      <c r="AB835" s="139">
        <f t="shared" si="211"/>
        <v>43385</v>
      </c>
      <c r="AC835" s="134">
        <f t="shared" si="197"/>
        <v>43374</v>
      </c>
      <c r="AD835" s="135" t="str">
        <f t="shared" si="198"/>
        <v>-</v>
      </c>
      <c r="AE835" s="136" t="str">
        <f t="shared" si="199"/>
        <v>-</v>
      </c>
      <c r="AF835" s="137" t="s">
        <v>4551</v>
      </c>
      <c r="AG835" s="140" t="str">
        <f t="shared" si="202"/>
        <v>-</v>
      </c>
      <c r="AH835" s="141" t="str">
        <f t="shared" si="203"/>
        <v>-</v>
      </c>
      <c r="AI835" s="211" t="s">
        <v>15</v>
      </c>
      <c r="AJ835" s="443" t="s">
        <v>4592</v>
      </c>
      <c r="AK835" s="478" t="str">
        <f t="shared" si="204"/>
        <v>-</v>
      </c>
      <c r="AL835" s="516" t="str">
        <f t="shared" si="205"/>
        <v>-</v>
      </c>
      <c r="AM835" s="432" t="str">
        <f>_xlfn.IFNA(VLOOKUP(O835,Dropdown!$B:$G,6,0),"-")</f>
        <v>PEZA</v>
      </c>
      <c r="AN835" s="433">
        <f>_xlfn.IFNA(VLOOKUP(O835,Dropdown!$B:$H,7,0),"-")</f>
        <v>0.12</v>
      </c>
      <c r="AO835" s="434" t="str">
        <f t="shared" si="206"/>
        <v>PHP</v>
      </c>
      <c r="AP835" s="435">
        <f t="shared" si="207"/>
        <v>31500</v>
      </c>
      <c r="AQ835" s="436">
        <f t="shared" si="208"/>
        <v>35280</v>
      </c>
      <c r="AR835" s="247"/>
      <c r="AS835" s="465" t="s">
        <v>15</v>
      </c>
      <c r="AT835" s="247"/>
      <c r="AU835" s="454" t="str">
        <f t="shared" si="200"/>
        <v>-</v>
      </c>
    </row>
    <row r="836" spans="1:47" s="30" customFormat="1">
      <c r="A836" s="556">
        <v>833</v>
      </c>
      <c r="B836" s="557" t="s">
        <v>1881</v>
      </c>
      <c r="C836" s="558" t="str">
        <f t="shared" ref="C836:C883" si="212">TEXT(E836,"yyyy")</f>
        <v>2018</v>
      </c>
      <c r="D836" s="558" t="str">
        <f t="shared" si="209"/>
        <v>Sep</v>
      </c>
      <c r="E836" s="586">
        <v>43355</v>
      </c>
      <c r="F836" s="558">
        <v>111605</v>
      </c>
      <c r="G836" s="558">
        <v>44616</v>
      </c>
      <c r="H836" s="557">
        <v>84200</v>
      </c>
      <c r="I836" s="557" t="s">
        <v>1505</v>
      </c>
      <c r="J836" s="577" t="s">
        <v>1873</v>
      </c>
      <c r="K836" s="614" t="str">
        <f t="shared" si="201"/>
        <v>18310-TLAA-A010-M1-4000 | #2504 CURLING DIE (CURL 1) | 18310-TLAA-A010-M1-4000 | #2504 CURLING DIE (CURL 1)</v>
      </c>
      <c r="L836" s="614" t="s">
        <v>1880</v>
      </c>
      <c r="M836" s="614" t="s">
        <v>1880</v>
      </c>
      <c r="N836" s="600" t="s">
        <v>1884</v>
      </c>
      <c r="O836" s="607" t="s">
        <v>31</v>
      </c>
      <c r="P836" s="558">
        <v>1</v>
      </c>
      <c r="Q836" s="557" t="s">
        <v>5151</v>
      </c>
      <c r="R836" s="581">
        <f>IFERROR(VLOOKUP(CONCATENATE(D836,"'",C836),'Monthly Forex'!A:D,4,0),"-")</f>
        <v>53.475000000000001</v>
      </c>
      <c r="S836" s="587">
        <v>88200</v>
      </c>
      <c r="T836" s="565">
        <f t="shared" si="210"/>
        <v>1649.3688639551192</v>
      </c>
      <c r="U836" s="612" t="s">
        <v>47</v>
      </c>
      <c r="V836" s="613" t="s">
        <v>49</v>
      </c>
      <c r="W836" s="592" t="s">
        <v>15</v>
      </c>
      <c r="X836" s="569" t="s">
        <v>15</v>
      </c>
      <c r="Y836" s="570" t="s">
        <v>15</v>
      </c>
      <c r="Z836" s="571" t="s">
        <v>15</v>
      </c>
      <c r="AA836" s="557" t="s">
        <v>1856</v>
      </c>
      <c r="AB836" s="139">
        <f t="shared" si="211"/>
        <v>43385</v>
      </c>
      <c r="AC836" s="134">
        <f t="shared" ref="AC836:AC899" si="213">IFERROR(IF(AB836="-","-",(AB836-DAY(AB836)+1)),"")</f>
        <v>43374</v>
      </c>
      <c r="AD836" s="135" t="str">
        <f t="shared" ref="AD836:AD899" si="214">IFERROR(IF(AF836="O","-",AB836+60),"-")</f>
        <v>-</v>
      </c>
      <c r="AE836" s="136" t="str">
        <f t="shared" ref="AE836:AE899" si="215">IFERROR(IF(AD836="-","-",(AD836-DAY(AD836)+1)),"")</f>
        <v>-</v>
      </c>
      <c r="AF836" s="137" t="s">
        <v>4551</v>
      </c>
      <c r="AG836" s="140" t="str">
        <f t="shared" si="202"/>
        <v>-</v>
      </c>
      <c r="AH836" s="141" t="str">
        <f t="shared" si="203"/>
        <v>-</v>
      </c>
      <c r="AI836" s="211" t="s">
        <v>15</v>
      </c>
      <c r="AJ836" s="443" t="s">
        <v>4592</v>
      </c>
      <c r="AK836" s="478" t="str">
        <f t="shared" si="204"/>
        <v>-</v>
      </c>
      <c r="AL836" s="516" t="str">
        <f t="shared" si="205"/>
        <v>-</v>
      </c>
      <c r="AM836" s="432" t="str">
        <f>_xlfn.IFNA(VLOOKUP(O836,Dropdown!$B:$G,6,0),"-")</f>
        <v>PEZA</v>
      </c>
      <c r="AN836" s="433">
        <f>_xlfn.IFNA(VLOOKUP(O836,Dropdown!$B:$H,7,0),"-")</f>
        <v>0.12</v>
      </c>
      <c r="AO836" s="434" t="str">
        <f t="shared" si="206"/>
        <v>PHP</v>
      </c>
      <c r="AP836" s="435">
        <f t="shared" si="207"/>
        <v>88200</v>
      </c>
      <c r="AQ836" s="436">
        <f t="shared" si="208"/>
        <v>98784.000000000015</v>
      </c>
      <c r="AR836" s="247"/>
      <c r="AS836" s="465" t="s">
        <v>15</v>
      </c>
      <c r="AT836" s="247"/>
      <c r="AU836" s="454" t="str">
        <f t="shared" ref="AU836:AU899" si="216">IFERROR(IF(AJ836="Collected",AI836-E836," "),"-")</f>
        <v>-</v>
      </c>
    </row>
    <row r="837" spans="1:47" s="30" customFormat="1">
      <c r="A837" s="556">
        <v>834</v>
      </c>
      <c r="B837" s="557" t="s">
        <v>1886</v>
      </c>
      <c r="C837" s="558" t="str">
        <f t="shared" si="212"/>
        <v>2018</v>
      </c>
      <c r="D837" s="558" t="str">
        <f t="shared" si="209"/>
        <v>Sep</v>
      </c>
      <c r="E837" s="586">
        <v>43357</v>
      </c>
      <c r="F837" s="558">
        <v>111606</v>
      </c>
      <c r="G837" s="558">
        <v>44617</v>
      </c>
      <c r="H837" s="557">
        <v>84257</v>
      </c>
      <c r="I837" s="557" t="s">
        <v>1888</v>
      </c>
      <c r="J837" s="557">
        <v>17189</v>
      </c>
      <c r="K837" s="578" t="str">
        <f t="shared" ref="K837:K900" si="217">IF(L837="-",M837,CONCATENATE(L837," | ",M837))</f>
        <v>#3359 SPAX10-110-P7.00 (PIERCE PUNCH) | #3359 SPAX10-110-P7.00 (PIERCE PUNCH)</v>
      </c>
      <c r="L837" s="578" t="s">
        <v>1887</v>
      </c>
      <c r="M837" s="578" t="s">
        <v>1887</v>
      </c>
      <c r="N837" s="600" t="s">
        <v>1889</v>
      </c>
      <c r="O837" s="607" t="s">
        <v>31</v>
      </c>
      <c r="P837" s="557">
        <v>4</v>
      </c>
      <c r="Q837" s="557" t="s">
        <v>5151</v>
      </c>
      <c r="R837" s="581">
        <f>IFERROR(VLOOKUP(CONCATENATE(D837,"'",C837),'Monthly Forex'!A:D,4,0),"-")</f>
        <v>53.475000000000001</v>
      </c>
      <c r="S837" s="587">
        <v>14000</v>
      </c>
      <c r="T837" s="565">
        <f t="shared" si="210"/>
        <v>261.80458158017763</v>
      </c>
      <c r="U837" s="583" t="s">
        <v>47</v>
      </c>
      <c r="V837" s="613" t="s">
        <v>49</v>
      </c>
      <c r="W837" s="592" t="s">
        <v>15</v>
      </c>
      <c r="X837" s="569" t="s">
        <v>15</v>
      </c>
      <c r="Y837" s="570" t="s">
        <v>15</v>
      </c>
      <c r="Z837" s="571" t="s">
        <v>15</v>
      </c>
      <c r="AA837" s="557" t="s">
        <v>1856</v>
      </c>
      <c r="AB837" s="139">
        <f t="shared" si="211"/>
        <v>43387</v>
      </c>
      <c r="AC837" s="134">
        <f t="shared" si="213"/>
        <v>43374</v>
      </c>
      <c r="AD837" s="135" t="str">
        <f t="shared" si="214"/>
        <v>-</v>
      </c>
      <c r="AE837" s="136" t="str">
        <f t="shared" si="215"/>
        <v>-</v>
      </c>
      <c r="AF837" s="137" t="s">
        <v>4551</v>
      </c>
      <c r="AG837" s="140" t="str">
        <f t="shared" ref="AG837:AG900" si="218">IF(F837=F836,"-","1")</f>
        <v>1</v>
      </c>
      <c r="AH837" s="141" t="str">
        <f t="shared" ref="AH837:AH900" si="219">IFERROR(IF(AF837="-","-",IF(AF837="O","-",$AK$1-E837)),"-")</f>
        <v>-</v>
      </c>
      <c r="AI837" s="211" t="s">
        <v>15</v>
      </c>
      <c r="AJ837" s="443" t="s">
        <v>4592</v>
      </c>
      <c r="AK837" s="478" t="str">
        <f t="shared" ref="AK837:AK900" si="220">IFERROR(IF(AF837="O",$AB837-$AI837,""),"-")</f>
        <v>-</v>
      </c>
      <c r="AL837" s="516" t="str">
        <f t="shared" ref="AL837:AL900" si="221">IFERROR(AI837-DAY(AI837)+1,"-")</f>
        <v>-</v>
      </c>
      <c r="AM837" s="432" t="str">
        <f>_xlfn.IFNA(VLOOKUP(O837,Dropdown!$B:$G,6,0),"-")</f>
        <v>PEZA</v>
      </c>
      <c r="AN837" s="433">
        <f>_xlfn.IFNA(VLOOKUP(O837,Dropdown!$B:$H,7,0),"-")</f>
        <v>0.12</v>
      </c>
      <c r="AO837" s="434" t="str">
        <f t="shared" ref="AO837:AO900" si="222">_xlfn.IFNA(IF(S837="-","USD","PHP"),"-")</f>
        <v>PHP</v>
      </c>
      <c r="AP837" s="435">
        <f t="shared" ref="AP837:AP900" si="223">IF(AO837="USD",T837,S837)</f>
        <v>14000</v>
      </c>
      <c r="AQ837" s="436">
        <f t="shared" ref="AQ837:AQ900" si="224">IFERROR(IF(AN837="-",AP837,AP837*1.12),"-")</f>
        <v>15680.000000000002</v>
      </c>
      <c r="AR837" s="247"/>
      <c r="AS837" s="465" t="s">
        <v>15</v>
      </c>
      <c r="AT837" s="247"/>
      <c r="AU837" s="454" t="str">
        <f t="shared" si="216"/>
        <v>-</v>
      </c>
    </row>
    <row r="838" spans="1:47" s="30" customFormat="1">
      <c r="A838" s="556">
        <v>835</v>
      </c>
      <c r="B838" s="557" t="s">
        <v>1890</v>
      </c>
      <c r="C838" s="558" t="str">
        <f t="shared" si="212"/>
        <v>2018</v>
      </c>
      <c r="D838" s="558" t="str">
        <f t="shared" si="209"/>
        <v>Sep</v>
      </c>
      <c r="E838" s="586">
        <v>43357</v>
      </c>
      <c r="F838" s="558">
        <v>111606</v>
      </c>
      <c r="G838" s="558">
        <v>44617</v>
      </c>
      <c r="H838" s="557">
        <v>84257</v>
      </c>
      <c r="I838" s="557" t="s">
        <v>1892</v>
      </c>
      <c r="J838" s="557">
        <v>16404</v>
      </c>
      <c r="K838" s="578" t="str">
        <f t="shared" si="217"/>
        <v>18181-5R0A-0100 COVER COMP LOWER | #5504 DIE INSERT | 18181-5R0A-0100 COVER COMP LOWER | #5504 DIE INSERT</v>
      </c>
      <c r="L838" s="578" t="s">
        <v>1891</v>
      </c>
      <c r="M838" s="578" t="s">
        <v>1891</v>
      </c>
      <c r="N838" s="600" t="s">
        <v>1893</v>
      </c>
      <c r="O838" s="607" t="s">
        <v>31</v>
      </c>
      <c r="P838" s="557">
        <v>1</v>
      </c>
      <c r="Q838" s="557" t="s">
        <v>5151</v>
      </c>
      <c r="R838" s="581">
        <f>IFERROR(VLOOKUP(CONCATENATE(D838,"'",C838),'Monthly Forex'!A:D,4,0),"-")</f>
        <v>53.475000000000001</v>
      </c>
      <c r="S838" s="587">
        <v>25500</v>
      </c>
      <c r="T838" s="565">
        <f t="shared" si="210"/>
        <v>476.85834502103785</v>
      </c>
      <c r="U838" s="612" t="s">
        <v>47</v>
      </c>
      <c r="V838" s="613" t="s">
        <v>49</v>
      </c>
      <c r="W838" s="592" t="s">
        <v>15</v>
      </c>
      <c r="X838" s="569" t="s">
        <v>15</v>
      </c>
      <c r="Y838" s="570" t="s">
        <v>15</v>
      </c>
      <c r="Z838" s="571" t="s">
        <v>15</v>
      </c>
      <c r="AA838" s="557" t="s">
        <v>1856</v>
      </c>
      <c r="AB838" s="139">
        <f t="shared" si="211"/>
        <v>43387</v>
      </c>
      <c r="AC838" s="134">
        <f t="shared" si="213"/>
        <v>43374</v>
      </c>
      <c r="AD838" s="135" t="str">
        <f t="shared" si="214"/>
        <v>-</v>
      </c>
      <c r="AE838" s="136" t="str">
        <f t="shared" si="215"/>
        <v>-</v>
      </c>
      <c r="AF838" s="137" t="s">
        <v>4551</v>
      </c>
      <c r="AG838" s="140" t="str">
        <f t="shared" si="218"/>
        <v>-</v>
      </c>
      <c r="AH838" s="141" t="str">
        <f t="shared" si="219"/>
        <v>-</v>
      </c>
      <c r="AI838" s="211" t="s">
        <v>15</v>
      </c>
      <c r="AJ838" s="443" t="s">
        <v>4592</v>
      </c>
      <c r="AK838" s="478" t="str">
        <f t="shared" si="220"/>
        <v>-</v>
      </c>
      <c r="AL838" s="516" t="str">
        <f t="shared" si="221"/>
        <v>-</v>
      </c>
      <c r="AM838" s="432" t="str">
        <f>_xlfn.IFNA(VLOOKUP(O838,Dropdown!$B:$G,6,0),"-")</f>
        <v>PEZA</v>
      </c>
      <c r="AN838" s="433">
        <f>_xlfn.IFNA(VLOOKUP(O838,Dropdown!$B:$H,7,0),"-")</f>
        <v>0.12</v>
      </c>
      <c r="AO838" s="434" t="str">
        <f t="shared" si="222"/>
        <v>PHP</v>
      </c>
      <c r="AP838" s="435">
        <f t="shared" si="223"/>
        <v>25500</v>
      </c>
      <c r="AQ838" s="436">
        <f t="shared" si="224"/>
        <v>28560.000000000004</v>
      </c>
      <c r="AR838" s="247"/>
      <c r="AS838" s="465" t="s">
        <v>15</v>
      </c>
      <c r="AT838" s="247"/>
      <c r="AU838" s="454" t="str">
        <f t="shared" si="216"/>
        <v>-</v>
      </c>
    </row>
    <row r="839" spans="1:47" s="30" customFormat="1">
      <c r="A839" s="556">
        <v>836</v>
      </c>
      <c r="B839" s="557" t="s">
        <v>1894</v>
      </c>
      <c r="C839" s="558" t="str">
        <f t="shared" si="212"/>
        <v>2018</v>
      </c>
      <c r="D839" s="558" t="str">
        <f t="shared" si="209"/>
        <v>Sep</v>
      </c>
      <c r="E839" s="586">
        <v>43357</v>
      </c>
      <c r="F839" s="558">
        <v>111606</v>
      </c>
      <c r="G839" s="558">
        <v>44617</v>
      </c>
      <c r="H839" s="557">
        <v>84257</v>
      </c>
      <c r="I839" s="557" t="s">
        <v>1892</v>
      </c>
      <c r="J839" s="557">
        <v>16404</v>
      </c>
      <c r="K839" s="578" t="str">
        <f t="shared" si="217"/>
        <v>18181-5R0A-0100 COVER COMP LOWER | #5508 PIERCE PUNCH | 18181-5R0A-0100 COVER COMP LOWER | #5508 PIERCE PUNCH</v>
      </c>
      <c r="L839" s="578" t="s">
        <v>1896</v>
      </c>
      <c r="M839" s="578" t="s">
        <v>1896</v>
      </c>
      <c r="N839" s="600" t="s">
        <v>1898</v>
      </c>
      <c r="O839" s="607" t="s">
        <v>31</v>
      </c>
      <c r="P839" s="557">
        <v>1</v>
      </c>
      <c r="Q839" s="557" t="s">
        <v>5151</v>
      </c>
      <c r="R839" s="581">
        <f>IFERROR(VLOOKUP(CONCATENATE(D839,"'",C839),'Monthly Forex'!A:D,4,0),"-")</f>
        <v>53.475000000000001</v>
      </c>
      <c r="S839" s="587">
        <v>11750</v>
      </c>
      <c r="T839" s="565">
        <f t="shared" si="210"/>
        <v>219.72884525479196</v>
      </c>
      <c r="U839" s="612" t="s">
        <v>47</v>
      </c>
      <c r="V839" s="613" t="s">
        <v>49</v>
      </c>
      <c r="W839" s="592" t="s">
        <v>15</v>
      </c>
      <c r="X839" s="569" t="s">
        <v>15</v>
      </c>
      <c r="Y839" s="570" t="s">
        <v>15</v>
      </c>
      <c r="Z839" s="571" t="s">
        <v>15</v>
      </c>
      <c r="AA839" s="557" t="s">
        <v>1856</v>
      </c>
      <c r="AB839" s="139">
        <f t="shared" si="211"/>
        <v>43387</v>
      </c>
      <c r="AC839" s="134">
        <f t="shared" si="213"/>
        <v>43374</v>
      </c>
      <c r="AD839" s="135" t="str">
        <f t="shared" si="214"/>
        <v>-</v>
      </c>
      <c r="AE839" s="136" t="str">
        <f t="shared" si="215"/>
        <v>-</v>
      </c>
      <c r="AF839" s="137" t="s">
        <v>4551</v>
      </c>
      <c r="AG839" s="140" t="str">
        <f t="shared" si="218"/>
        <v>-</v>
      </c>
      <c r="AH839" s="141" t="str">
        <f t="shared" si="219"/>
        <v>-</v>
      </c>
      <c r="AI839" s="211" t="s">
        <v>15</v>
      </c>
      <c r="AJ839" s="443" t="s">
        <v>4592</v>
      </c>
      <c r="AK839" s="478" t="str">
        <f t="shared" si="220"/>
        <v>-</v>
      </c>
      <c r="AL839" s="516" t="str">
        <f t="shared" si="221"/>
        <v>-</v>
      </c>
      <c r="AM839" s="432" t="str">
        <f>_xlfn.IFNA(VLOOKUP(O839,Dropdown!$B:$G,6,0),"-")</f>
        <v>PEZA</v>
      </c>
      <c r="AN839" s="433">
        <f>_xlfn.IFNA(VLOOKUP(O839,Dropdown!$B:$H,7,0),"-")</f>
        <v>0.12</v>
      </c>
      <c r="AO839" s="434" t="str">
        <f t="shared" si="222"/>
        <v>PHP</v>
      </c>
      <c r="AP839" s="435">
        <f t="shared" si="223"/>
        <v>11750</v>
      </c>
      <c r="AQ839" s="436">
        <f t="shared" si="224"/>
        <v>13160.000000000002</v>
      </c>
      <c r="AR839" s="247"/>
      <c r="AS839" s="465" t="s">
        <v>15</v>
      </c>
      <c r="AT839" s="247"/>
      <c r="AU839" s="454" t="str">
        <f t="shared" si="216"/>
        <v>-</v>
      </c>
    </row>
    <row r="840" spans="1:47" s="30" customFormat="1">
      <c r="A840" s="556">
        <v>837</v>
      </c>
      <c r="B840" s="557" t="s">
        <v>1895</v>
      </c>
      <c r="C840" s="558" t="str">
        <f t="shared" si="212"/>
        <v>2018</v>
      </c>
      <c r="D840" s="558" t="str">
        <f t="shared" si="209"/>
        <v>Sep</v>
      </c>
      <c r="E840" s="586">
        <v>43357</v>
      </c>
      <c r="F840" s="558">
        <v>111606</v>
      </c>
      <c r="G840" s="558">
        <v>44617</v>
      </c>
      <c r="H840" s="557">
        <v>84257</v>
      </c>
      <c r="I840" s="557" t="s">
        <v>1892</v>
      </c>
      <c r="J840" s="557">
        <v>16404</v>
      </c>
      <c r="K840" s="578" t="str">
        <f t="shared" si="217"/>
        <v>18181-5R0A-0100 COVER COMP LOWER | #5510 PIERCE PUNCH | 18181-5R0A-0100 COVER COMP LOWER | #5510 PIERCE PUNCH</v>
      </c>
      <c r="L840" s="578" t="s">
        <v>1897</v>
      </c>
      <c r="M840" s="578" t="s">
        <v>1897</v>
      </c>
      <c r="N840" s="600" t="s">
        <v>1899</v>
      </c>
      <c r="O840" s="607" t="s">
        <v>31</v>
      </c>
      <c r="P840" s="557">
        <v>2</v>
      </c>
      <c r="Q840" s="557" t="s">
        <v>5151</v>
      </c>
      <c r="R840" s="581">
        <f>IFERROR(VLOOKUP(CONCATENATE(D840,"'",C840),'Monthly Forex'!A:D,4,0),"-")</f>
        <v>53.475000000000001</v>
      </c>
      <c r="S840" s="587">
        <v>21500</v>
      </c>
      <c r="T840" s="565">
        <f t="shared" si="210"/>
        <v>402.05703599812995</v>
      </c>
      <c r="U840" s="612" t="s">
        <v>47</v>
      </c>
      <c r="V840" s="613" t="s">
        <v>49</v>
      </c>
      <c r="W840" s="592" t="s">
        <v>15</v>
      </c>
      <c r="X840" s="569" t="s">
        <v>15</v>
      </c>
      <c r="Y840" s="570" t="s">
        <v>15</v>
      </c>
      <c r="Z840" s="571" t="s">
        <v>15</v>
      </c>
      <c r="AA840" s="557" t="s">
        <v>1856</v>
      </c>
      <c r="AB840" s="139">
        <f t="shared" si="211"/>
        <v>43387</v>
      </c>
      <c r="AC840" s="134">
        <f t="shared" si="213"/>
        <v>43374</v>
      </c>
      <c r="AD840" s="135" t="str">
        <f t="shared" si="214"/>
        <v>-</v>
      </c>
      <c r="AE840" s="136" t="str">
        <f t="shared" si="215"/>
        <v>-</v>
      </c>
      <c r="AF840" s="137" t="s">
        <v>4551</v>
      </c>
      <c r="AG840" s="140" t="str">
        <f t="shared" si="218"/>
        <v>-</v>
      </c>
      <c r="AH840" s="141" t="str">
        <f t="shared" si="219"/>
        <v>-</v>
      </c>
      <c r="AI840" s="211" t="s">
        <v>15</v>
      </c>
      <c r="AJ840" s="443" t="s">
        <v>4592</v>
      </c>
      <c r="AK840" s="478" t="str">
        <f t="shared" si="220"/>
        <v>-</v>
      </c>
      <c r="AL840" s="516" t="str">
        <f t="shared" si="221"/>
        <v>-</v>
      </c>
      <c r="AM840" s="432" t="str">
        <f>_xlfn.IFNA(VLOOKUP(O840,Dropdown!$B:$G,6,0),"-")</f>
        <v>PEZA</v>
      </c>
      <c r="AN840" s="433">
        <f>_xlfn.IFNA(VLOOKUP(O840,Dropdown!$B:$H,7,0),"-")</f>
        <v>0.12</v>
      </c>
      <c r="AO840" s="434" t="str">
        <f t="shared" si="222"/>
        <v>PHP</v>
      </c>
      <c r="AP840" s="435">
        <f t="shared" si="223"/>
        <v>21500</v>
      </c>
      <c r="AQ840" s="436">
        <f t="shared" si="224"/>
        <v>24080.000000000004</v>
      </c>
      <c r="AR840" s="247"/>
      <c r="AS840" s="465" t="s">
        <v>15</v>
      </c>
      <c r="AT840" s="247"/>
      <c r="AU840" s="454" t="str">
        <f t="shared" si="216"/>
        <v>-</v>
      </c>
    </row>
    <row r="841" spans="1:47" s="30" customFormat="1">
      <c r="A841" s="556">
        <v>838</v>
      </c>
      <c r="B841" s="558" t="s">
        <v>1900</v>
      </c>
      <c r="C841" s="558" t="str">
        <f t="shared" si="212"/>
        <v>2018</v>
      </c>
      <c r="D841" s="558" t="str">
        <f t="shared" si="209"/>
        <v>Sep</v>
      </c>
      <c r="E841" s="605">
        <v>43361</v>
      </c>
      <c r="F841" s="558">
        <v>111607</v>
      </c>
      <c r="G841" s="558">
        <v>44618</v>
      </c>
      <c r="H841" s="558">
        <v>84327</v>
      </c>
      <c r="I841" s="558" t="s">
        <v>1902</v>
      </c>
      <c r="J841" s="558">
        <v>20182710</v>
      </c>
      <c r="K841" s="607" t="str">
        <f t="shared" si="217"/>
        <v>2311-35308-7-0700 FR EMBOSS CLINCH FIXTURE | #104 DIE | 2311-35308-7-0700 FR EMBOSS CLINCH FIXTURE | #104 DIE</v>
      </c>
      <c r="L841" s="607" t="s">
        <v>1901</v>
      </c>
      <c r="M841" s="607" t="s">
        <v>1901</v>
      </c>
      <c r="N841" s="615" t="str">
        <f>IF(O841="YUTAKA MANUFACTURING","","-")</f>
        <v>-</v>
      </c>
      <c r="O841" s="607" t="s">
        <v>38</v>
      </c>
      <c r="P841" s="558">
        <v>1</v>
      </c>
      <c r="Q841" s="557" t="s">
        <v>5151</v>
      </c>
      <c r="R841" s="609">
        <f>IFERROR(VLOOKUP(CONCATENATE(D841,"'",C841),'Monthly Forex'!A:D,4,0),"-")</f>
        <v>53.475000000000001</v>
      </c>
      <c r="S841" s="564" t="s">
        <v>15</v>
      </c>
      <c r="T841" s="611">
        <v>440</v>
      </c>
      <c r="U841" s="612" t="s">
        <v>47</v>
      </c>
      <c r="V841" s="613" t="s">
        <v>49</v>
      </c>
      <c r="W841" s="592" t="s">
        <v>15</v>
      </c>
      <c r="X841" s="569" t="s">
        <v>15</v>
      </c>
      <c r="Y841" s="570" t="s">
        <v>15</v>
      </c>
      <c r="Z841" s="571" t="s">
        <v>15</v>
      </c>
      <c r="AA841" s="557" t="s">
        <v>1856</v>
      </c>
      <c r="AB841" s="139">
        <f t="shared" si="211"/>
        <v>43391</v>
      </c>
      <c r="AC841" s="134">
        <f t="shared" si="213"/>
        <v>43374</v>
      </c>
      <c r="AD841" s="135" t="str">
        <f t="shared" si="214"/>
        <v>-</v>
      </c>
      <c r="AE841" s="136" t="str">
        <f t="shared" si="215"/>
        <v>-</v>
      </c>
      <c r="AF841" s="137" t="s">
        <v>4551</v>
      </c>
      <c r="AG841" s="140" t="str">
        <f t="shared" si="218"/>
        <v>1</v>
      </c>
      <c r="AH841" s="141" t="str">
        <f t="shared" si="219"/>
        <v>-</v>
      </c>
      <c r="AI841" s="211" t="s">
        <v>15</v>
      </c>
      <c r="AJ841" s="443" t="s">
        <v>4592</v>
      </c>
      <c r="AK841" s="478" t="str">
        <f t="shared" si="220"/>
        <v>-</v>
      </c>
      <c r="AL841" s="516" t="str">
        <f t="shared" si="221"/>
        <v>-</v>
      </c>
      <c r="AM841" s="432" t="str">
        <f>_xlfn.IFNA(VLOOKUP(O841,Dropdown!$B:$G,6,0),"-")</f>
        <v>PEZA</v>
      </c>
      <c r="AN841" s="433">
        <f>_xlfn.IFNA(VLOOKUP(O841,Dropdown!$B:$H,7,0),"-")</f>
        <v>0.12</v>
      </c>
      <c r="AO841" s="434" t="str">
        <f t="shared" si="222"/>
        <v>USD</v>
      </c>
      <c r="AP841" s="435">
        <f t="shared" si="223"/>
        <v>440</v>
      </c>
      <c r="AQ841" s="436">
        <f t="shared" si="224"/>
        <v>492.80000000000007</v>
      </c>
      <c r="AR841" s="247"/>
      <c r="AS841" s="465" t="s">
        <v>15</v>
      </c>
      <c r="AT841" s="247"/>
      <c r="AU841" s="454" t="str">
        <f t="shared" si="216"/>
        <v>-</v>
      </c>
    </row>
    <row r="842" spans="1:47" s="29" customFormat="1">
      <c r="A842" s="556">
        <v>839</v>
      </c>
      <c r="B842" s="558" t="s">
        <v>1904</v>
      </c>
      <c r="C842" s="558" t="str">
        <f t="shared" si="212"/>
        <v>2018</v>
      </c>
      <c r="D842" s="558" t="str">
        <f t="shared" si="209"/>
        <v>Sep</v>
      </c>
      <c r="E842" s="605">
        <v>43361</v>
      </c>
      <c r="F842" s="558">
        <v>111608</v>
      </c>
      <c r="G842" s="558">
        <v>44619</v>
      </c>
      <c r="H842" s="558">
        <v>84329</v>
      </c>
      <c r="I842" s="558" t="s">
        <v>1892</v>
      </c>
      <c r="J842" s="558" t="s">
        <v>1907</v>
      </c>
      <c r="K842" s="607" t="str">
        <f t="shared" si="217"/>
        <v>18181-5R0A-0100 COVER COMP LOWER | #5509 PIERCE PUNCH | 18181-5R0A-0100 COVER COMP LOWER | #5509 PIERCE PUNCH</v>
      </c>
      <c r="L842" s="607" t="s">
        <v>1905</v>
      </c>
      <c r="M842" s="607" t="s">
        <v>1905</v>
      </c>
      <c r="N842" s="615" t="s">
        <v>1906</v>
      </c>
      <c r="O842" s="607" t="s">
        <v>31</v>
      </c>
      <c r="P842" s="558">
        <v>1</v>
      </c>
      <c r="Q842" s="557" t="s">
        <v>5151</v>
      </c>
      <c r="R842" s="609">
        <f>IFERROR(VLOOKUP(CONCATENATE(D842,"'",C842),'Monthly Forex'!A:D,4,0),"-")</f>
        <v>53.475000000000001</v>
      </c>
      <c r="S842" s="616">
        <v>10750</v>
      </c>
      <c r="T842" s="611">
        <f>S842/R842</f>
        <v>201.02851799906497</v>
      </c>
      <c r="U842" s="612" t="s">
        <v>47</v>
      </c>
      <c r="V842" s="613" t="s">
        <v>49</v>
      </c>
      <c r="W842" s="592" t="s">
        <v>15</v>
      </c>
      <c r="X842" s="569" t="s">
        <v>15</v>
      </c>
      <c r="Y842" s="570" t="s">
        <v>15</v>
      </c>
      <c r="Z842" s="571" t="s">
        <v>15</v>
      </c>
      <c r="AA842" s="557" t="s">
        <v>1856</v>
      </c>
      <c r="AB842" s="139">
        <f t="shared" si="211"/>
        <v>43391</v>
      </c>
      <c r="AC842" s="134">
        <f t="shared" si="213"/>
        <v>43374</v>
      </c>
      <c r="AD842" s="135" t="str">
        <f t="shared" si="214"/>
        <v>-</v>
      </c>
      <c r="AE842" s="136" t="str">
        <f t="shared" si="215"/>
        <v>-</v>
      </c>
      <c r="AF842" s="137" t="s">
        <v>4551</v>
      </c>
      <c r="AG842" s="140" t="str">
        <f t="shared" si="218"/>
        <v>1</v>
      </c>
      <c r="AH842" s="141" t="str">
        <f t="shared" si="219"/>
        <v>-</v>
      </c>
      <c r="AI842" s="211" t="s">
        <v>15</v>
      </c>
      <c r="AJ842" s="443" t="s">
        <v>4592</v>
      </c>
      <c r="AK842" s="478" t="str">
        <f t="shared" si="220"/>
        <v>-</v>
      </c>
      <c r="AL842" s="482" t="str">
        <f t="shared" si="221"/>
        <v>-</v>
      </c>
      <c r="AM842" s="432" t="str">
        <f>_xlfn.IFNA(VLOOKUP(O842,Dropdown!$B:$G,6,0),"-")</f>
        <v>PEZA</v>
      </c>
      <c r="AN842" s="433">
        <f>_xlfn.IFNA(VLOOKUP(O842,Dropdown!$B:$H,7,0),"-")</f>
        <v>0.12</v>
      </c>
      <c r="AO842" s="434" t="str">
        <f t="shared" si="222"/>
        <v>PHP</v>
      </c>
      <c r="AP842" s="435">
        <f t="shared" si="223"/>
        <v>10750</v>
      </c>
      <c r="AQ842" s="436">
        <f t="shared" si="224"/>
        <v>12040.000000000002</v>
      </c>
      <c r="AR842" s="247"/>
      <c r="AS842" s="465" t="s">
        <v>15</v>
      </c>
      <c r="AT842" s="247"/>
      <c r="AU842" s="454" t="str">
        <f t="shared" si="216"/>
        <v>-</v>
      </c>
    </row>
    <row r="843" spans="1:47" s="30" customFormat="1">
      <c r="A843" s="556">
        <v>840</v>
      </c>
      <c r="B843" s="558" t="s">
        <v>1908</v>
      </c>
      <c r="C843" s="558" t="str">
        <f t="shared" si="212"/>
        <v>2018</v>
      </c>
      <c r="D843" s="558" t="str">
        <f t="shared" si="209"/>
        <v>Sep</v>
      </c>
      <c r="E843" s="605">
        <v>43361</v>
      </c>
      <c r="F843" s="558">
        <v>111609</v>
      </c>
      <c r="G843" s="558">
        <v>44620</v>
      </c>
      <c r="H843" s="558">
        <v>84330</v>
      </c>
      <c r="I843" s="558" t="s">
        <v>1888</v>
      </c>
      <c r="J843" s="617" t="s">
        <v>1915</v>
      </c>
      <c r="K843" s="607" t="str">
        <f t="shared" si="217"/>
        <v>#6664 BLBF1616-35-P7.26 (BUTTON DIE) | #6664 BLBF1616-35-P7.26 (BUTTON DIE)</v>
      </c>
      <c r="L843" s="607" t="s">
        <v>1910</v>
      </c>
      <c r="M843" s="607" t="s">
        <v>1910</v>
      </c>
      <c r="N843" s="608" t="s">
        <v>1912</v>
      </c>
      <c r="O843" s="607" t="s">
        <v>31</v>
      </c>
      <c r="P843" s="558">
        <v>2</v>
      </c>
      <c r="Q843" s="557" t="s">
        <v>5151</v>
      </c>
      <c r="R843" s="609">
        <f>IFERROR(VLOOKUP(CONCATENATE(D843,"'",C843),'Monthly Forex'!A:D,4,0),"-")</f>
        <v>53.475000000000001</v>
      </c>
      <c r="S843" s="610">
        <v>21780</v>
      </c>
      <c r="T843" s="611">
        <f>S843/R843</f>
        <v>407.29312762973353</v>
      </c>
      <c r="U843" s="612" t="s">
        <v>47</v>
      </c>
      <c r="V843" s="613" t="s">
        <v>49</v>
      </c>
      <c r="W843" s="592" t="s">
        <v>15</v>
      </c>
      <c r="X843" s="569" t="s">
        <v>15</v>
      </c>
      <c r="Y843" s="570" t="s">
        <v>15</v>
      </c>
      <c r="Z843" s="571" t="s">
        <v>15</v>
      </c>
      <c r="AA843" s="557" t="s">
        <v>1856</v>
      </c>
      <c r="AB843" s="139">
        <f t="shared" si="211"/>
        <v>43391</v>
      </c>
      <c r="AC843" s="134">
        <f t="shared" si="213"/>
        <v>43374</v>
      </c>
      <c r="AD843" s="135" t="str">
        <f t="shared" si="214"/>
        <v>-</v>
      </c>
      <c r="AE843" s="136" t="str">
        <f t="shared" si="215"/>
        <v>-</v>
      </c>
      <c r="AF843" s="137" t="s">
        <v>4551</v>
      </c>
      <c r="AG843" s="140" t="str">
        <f t="shared" si="218"/>
        <v>1</v>
      </c>
      <c r="AH843" s="141" t="str">
        <f t="shared" si="219"/>
        <v>-</v>
      </c>
      <c r="AI843" s="211" t="s">
        <v>15</v>
      </c>
      <c r="AJ843" s="443" t="s">
        <v>4592</v>
      </c>
      <c r="AK843" s="478" t="str">
        <f t="shared" si="220"/>
        <v>-</v>
      </c>
      <c r="AL843" s="516" t="str">
        <f t="shared" si="221"/>
        <v>-</v>
      </c>
      <c r="AM843" s="432" t="str">
        <f>_xlfn.IFNA(VLOOKUP(O843,Dropdown!$B:$G,6,0),"-")</f>
        <v>PEZA</v>
      </c>
      <c r="AN843" s="433">
        <f>_xlfn.IFNA(VLOOKUP(O843,Dropdown!$B:$H,7,0),"-")</f>
        <v>0.12</v>
      </c>
      <c r="AO843" s="434" t="str">
        <f t="shared" si="222"/>
        <v>PHP</v>
      </c>
      <c r="AP843" s="435">
        <f t="shared" si="223"/>
        <v>21780</v>
      </c>
      <c r="AQ843" s="436">
        <f t="shared" si="224"/>
        <v>24393.600000000002</v>
      </c>
      <c r="AR843" s="247"/>
      <c r="AS843" s="465" t="s">
        <v>15</v>
      </c>
      <c r="AT843" s="247"/>
      <c r="AU843" s="454" t="str">
        <f t="shared" si="216"/>
        <v>-</v>
      </c>
    </row>
    <row r="844" spans="1:47" s="30" customFormat="1">
      <c r="A844" s="556">
        <v>841</v>
      </c>
      <c r="B844" s="558" t="s">
        <v>1909</v>
      </c>
      <c r="C844" s="558" t="str">
        <f t="shared" si="212"/>
        <v>2018</v>
      </c>
      <c r="D844" s="558" t="str">
        <f t="shared" si="209"/>
        <v>Sep</v>
      </c>
      <c r="E844" s="605">
        <v>43361</v>
      </c>
      <c r="F844" s="558">
        <v>111609</v>
      </c>
      <c r="G844" s="558">
        <v>44620</v>
      </c>
      <c r="H844" s="558">
        <v>84330</v>
      </c>
      <c r="I844" s="558" t="s">
        <v>1888</v>
      </c>
      <c r="J844" s="617" t="s">
        <v>1915</v>
      </c>
      <c r="K844" s="607" t="str">
        <f t="shared" si="217"/>
        <v>#6665 BLBF1616-35-P7.26 (BUTTON DIE) | #6665 BLBF1616-35-P7.26 (BUTTON DIE)</v>
      </c>
      <c r="L844" s="607" t="s">
        <v>1911</v>
      </c>
      <c r="M844" s="607" t="s">
        <v>1911</v>
      </c>
      <c r="N844" s="608" t="s">
        <v>1913</v>
      </c>
      <c r="O844" s="607" t="s">
        <v>31</v>
      </c>
      <c r="P844" s="558">
        <v>2</v>
      </c>
      <c r="Q844" s="557" t="s">
        <v>5151</v>
      </c>
      <c r="R844" s="609">
        <f>IFERROR(VLOOKUP(CONCATENATE(D844,"'",C844),'Monthly Forex'!A:D,4,0),"-")</f>
        <v>53.475000000000001</v>
      </c>
      <c r="S844" s="610">
        <v>21780</v>
      </c>
      <c r="T844" s="611">
        <f>S844/R844</f>
        <v>407.29312762973353</v>
      </c>
      <c r="U844" s="612" t="s">
        <v>47</v>
      </c>
      <c r="V844" s="613" t="s">
        <v>49</v>
      </c>
      <c r="W844" s="592" t="s">
        <v>15</v>
      </c>
      <c r="X844" s="569" t="s">
        <v>15</v>
      </c>
      <c r="Y844" s="570" t="s">
        <v>15</v>
      </c>
      <c r="Z844" s="571" t="s">
        <v>15</v>
      </c>
      <c r="AA844" s="557" t="s">
        <v>1856</v>
      </c>
      <c r="AB844" s="139">
        <f t="shared" si="211"/>
        <v>43391</v>
      </c>
      <c r="AC844" s="134">
        <f t="shared" si="213"/>
        <v>43374</v>
      </c>
      <c r="AD844" s="135" t="str">
        <f t="shared" si="214"/>
        <v>-</v>
      </c>
      <c r="AE844" s="136" t="str">
        <f t="shared" si="215"/>
        <v>-</v>
      </c>
      <c r="AF844" s="137" t="s">
        <v>4551</v>
      </c>
      <c r="AG844" s="140" t="str">
        <f t="shared" si="218"/>
        <v>-</v>
      </c>
      <c r="AH844" s="141" t="str">
        <f t="shared" si="219"/>
        <v>-</v>
      </c>
      <c r="AI844" s="211" t="s">
        <v>15</v>
      </c>
      <c r="AJ844" s="443" t="s">
        <v>4592</v>
      </c>
      <c r="AK844" s="478" t="str">
        <f t="shared" si="220"/>
        <v>-</v>
      </c>
      <c r="AL844" s="516" t="str">
        <f t="shared" si="221"/>
        <v>-</v>
      </c>
      <c r="AM844" s="432" t="str">
        <f>_xlfn.IFNA(VLOOKUP(O844,Dropdown!$B:$G,6,0),"-")</f>
        <v>PEZA</v>
      </c>
      <c r="AN844" s="433">
        <f>_xlfn.IFNA(VLOOKUP(O844,Dropdown!$B:$H,7,0),"-")</f>
        <v>0.12</v>
      </c>
      <c r="AO844" s="434" t="str">
        <f t="shared" si="222"/>
        <v>PHP</v>
      </c>
      <c r="AP844" s="435">
        <f t="shared" si="223"/>
        <v>21780</v>
      </c>
      <c r="AQ844" s="436">
        <f t="shared" si="224"/>
        <v>24393.600000000002</v>
      </c>
      <c r="AR844" s="247"/>
      <c r="AS844" s="465" t="s">
        <v>15</v>
      </c>
      <c r="AT844" s="247"/>
      <c r="AU844" s="454" t="str">
        <f t="shared" si="216"/>
        <v>-</v>
      </c>
    </row>
    <row r="845" spans="1:47" s="30" customFormat="1">
      <c r="A845" s="556">
        <v>842</v>
      </c>
      <c r="B845" s="558" t="s">
        <v>1917</v>
      </c>
      <c r="C845" s="558" t="str">
        <f t="shared" si="212"/>
        <v>2018</v>
      </c>
      <c r="D845" s="558" t="str">
        <f t="shared" ref="D845:D883" si="225">TEXT(E845,"mmm")</f>
        <v>Sep</v>
      </c>
      <c r="E845" s="605">
        <v>43362</v>
      </c>
      <c r="F845" s="558">
        <v>111611</v>
      </c>
      <c r="G845" s="558">
        <v>44622</v>
      </c>
      <c r="H845" s="558">
        <v>84368</v>
      </c>
      <c r="I845" s="558" t="s">
        <v>1842</v>
      </c>
      <c r="J845" s="618">
        <v>45361</v>
      </c>
      <c r="K845" s="607" t="str">
        <f t="shared" si="217"/>
        <v>SHAVING PUNCH - LOWER (107) - 40mm (2nd batch) | SHAVING PUNCH - LOWER (107) - 40mm (2nd batch)</v>
      </c>
      <c r="L845" s="607" t="s">
        <v>1920</v>
      </c>
      <c r="M845" s="607" t="s">
        <v>1920</v>
      </c>
      <c r="N845" s="615" t="str">
        <f>IF(O845="YUTAKA MANUFACTURING","","-")</f>
        <v>-</v>
      </c>
      <c r="O845" s="607" t="s">
        <v>1845</v>
      </c>
      <c r="P845" s="558">
        <v>15</v>
      </c>
      <c r="Q845" s="557" t="s">
        <v>5151</v>
      </c>
      <c r="R845" s="609">
        <f>IFERROR(VLOOKUP(CONCATENATE(D845,"'",C845),'Monthly Forex'!A:D,4,0),"-")</f>
        <v>53.475000000000001</v>
      </c>
      <c r="S845" s="610">
        <v>504000</v>
      </c>
      <c r="T845" s="611">
        <f>S845/R845</f>
        <v>9424.9649368863957</v>
      </c>
      <c r="U845" s="612" t="s">
        <v>47</v>
      </c>
      <c r="V845" s="613" t="s">
        <v>49</v>
      </c>
      <c r="W845" s="619" t="s">
        <v>15</v>
      </c>
      <c r="X845" s="569" t="s">
        <v>4595</v>
      </c>
      <c r="Y845" s="570" t="s">
        <v>15</v>
      </c>
      <c r="Z845" s="571" t="s">
        <v>15</v>
      </c>
      <c r="AA845" s="557" t="s">
        <v>1856</v>
      </c>
      <c r="AB845" s="139">
        <f t="shared" si="211"/>
        <v>43392</v>
      </c>
      <c r="AC845" s="134">
        <f t="shared" si="213"/>
        <v>43374</v>
      </c>
      <c r="AD845" s="135" t="str">
        <f t="shared" si="214"/>
        <v>-</v>
      </c>
      <c r="AE845" s="136" t="str">
        <f t="shared" si="215"/>
        <v>-</v>
      </c>
      <c r="AF845" s="137" t="s">
        <v>4551</v>
      </c>
      <c r="AG845" s="140" t="str">
        <f t="shared" si="218"/>
        <v>1</v>
      </c>
      <c r="AH845" s="141" t="str">
        <f t="shared" si="219"/>
        <v>-</v>
      </c>
      <c r="AI845" s="211" t="s">
        <v>15</v>
      </c>
      <c r="AJ845" s="443" t="s">
        <v>4592</v>
      </c>
      <c r="AK845" s="478" t="str">
        <f t="shared" si="220"/>
        <v>-</v>
      </c>
      <c r="AL845" s="516" t="str">
        <f t="shared" si="221"/>
        <v>-</v>
      </c>
      <c r="AM845" s="432" t="str">
        <f>_xlfn.IFNA(VLOOKUP(O845,Dropdown!$B:$G,6,0),"-")</f>
        <v>PEZA</v>
      </c>
      <c r="AN845" s="433">
        <f>_xlfn.IFNA(VLOOKUP(O845,Dropdown!$B:$H,7,0),"-")</f>
        <v>0.12</v>
      </c>
      <c r="AO845" s="434" t="str">
        <f t="shared" si="222"/>
        <v>PHP</v>
      </c>
      <c r="AP845" s="435">
        <f t="shared" si="223"/>
        <v>504000</v>
      </c>
      <c r="AQ845" s="436">
        <f t="shared" si="224"/>
        <v>564480</v>
      </c>
      <c r="AR845" s="247"/>
      <c r="AS845" s="465" t="s">
        <v>15</v>
      </c>
      <c r="AT845" s="247"/>
      <c r="AU845" s="454" t="str">
        <f t="shared" si="216"/>
        <v>-</v>
      </c>
    </row>
    <row r="846" spans="1:47" s="30" customFormat="1">
      <c r="A846" s="556">
        <v>843</v>
      </c>
      <c r="B846" s="558" t="s">
        <v>1916</v>
      </c>
      <c r="C846" s="558" t="str">
        <f t="shared" si="212"/>
        <v>2018</v>
      </c>
      <c r="D846" s="558" t="str">
        <f t="shared" si="225"/>
        <v>Sep</v>
      </c>
      <c r="E846" s="605">
        <v>43363</v>
      </c>
      <c r="F846" s="558">
        <v>111610</v>
      </c>
      <c r="G846" s="558">
        <v>44621</v>
      </c>
      <c r="H846" s="558">
        <v>84411</v>
      </c>
      <c r="I846" s="558" t="s">
        <v>1918</v>
      </c>
      <c r="J846" s="558">
        <v>45264</v>
      </c>
      <c r="K846" s="607" t="str">
        <f t="shared" si="217"/>
        <v>REPAIR DIE / RECYCLE SHAVING DIE | HS01-302-0000 | DIE NO. 2 | REPAIR DIE / RECYCLE SHAVING DIE | HS01-302-0000 | DIE NO. 2</v>
      </c>
      <c r="L846" s="607" t="s">
        <v>1919</v>
      </c>
      <c r="M846" s="607" t="s">
        <v>1919</v>
      </c>
      <c r="N846" s="615" t="str">
        <f>IF(O846="YUTAKA MANUFACTURING","","-")</f>
        <v>-</v>
      </c>
      <c r="O846" s="607" t="s">
        <v>32</v>
      </c>
      <c r="P846" s="558">
        <v>1</v>
      </c>
      <c r="Q846" s="557" t="s">
        <v>5152</v>
      </c>
      <c r="R846" s="609">
        <f>IFERROR(VLOOKUP(CONCATENATE(D846,"'",C846),'Monthly Forex'!A:D,4,0),"-")</f>
        <v>53.475000000000001</v>
      </c>
      <c r="S846" s="610">
        <v>113650</v>
      </c>
      <c r="T846" s="611">
        <f>S846/R846</f>
        <v>2125.2921926133708</v>
      </c>
      <c r="U846" s="612" t="s">
        <v>47</v>
      </c>
      <c r="V846" s="613" t="s">
        <v>49</v>
      </c>
      <c r="W846" s="620" t="s">
        <v>1929</v>
      </c>
      <c r="X846" s="569" t="s">
        <v>2769</v>
      </c>
      <c r="Y846" s="570" t="s">
        <v>15</v>
      </c>
      <c r="Z846" s="571" t="s">
        <v>15</v>
      </c>
      <c r="AA846" s="557" t="s">
        <v>1856</v>
      </c>
      <c r="AB846" s="139">
        <f t="shared" si="211"/>
        <v>43393</v>
      </c>
      <c r="AC846" s="134">
        <f t="shared" si="213"/>
        <v>43374</v>
      </c>
      <c r="AD846" s="135" t="str">
        <f t="shared" si="214"/>
        <v>-</v>
      </c>
      <c r="AE846" s="136" t="str">
        <f t="shared" si="215"/>
        <v>-</v>
      </c>
      <c r="AF846" s="137" t="s">
        <v>4551</v>
      </c>
      <c r="AG846" s="140" t="str">
        <f t="shared" si="218"/>
        <v>1</v>
      </c>
      <c r="AH846" s="141" t="str">
        <f t="shared" si="219"/>
        <v>-</v>
      </c>
      <c r="AI846" s="211" t="s">
        <v>15</v>
      </c>
      <c r="AJ846" s="443" t="s">
        <v>4592</v>
      </c>
      <c r="AK846" s="478" t="str">
        <f t="shared" si="220"/>
        <v>-</v>
      </c>
      <c r="AL846" s="516" t="str">
        <f t="shared" si="221"/>
        <v>-</v>
      </c>
      <c r="AM846" s="432" t="str">
        <f>_xlfn.IFNA(VLOOKUP(O846,Dropdown!$B:$G,6,0),"-")</f>
        <v>PEZA</v>
      </c>
      <c r="AN846" s="433">
        <f>_xlfn.IFNA(VLOOKUP(O846,Dropdown!$B:$H,7,0),"-")</f>
        <v>0.12</v>
      </c>
      <c r="AO846" s="434" t="str">
        <f t="shared" si="222"/>
        <v>PHP</v>
      </c>
      <c r="AP846" s="435">
        <f t="shared" si="223"/>
        <v>113650</v>
      </c>
      <c r="AQ846" s="436">
        <f t="shared" si="224"/>
        <v>127288.00000000001</v>
      </c>
      <c r="AR846" s="247"/>
      <c r="AS846" s="465" t="s">
        <v>15</v>
      </c>
      <c r="AT846" s="247"/>
      <c r="AU846" s="454" t="str">
        <f t="shared" si="216"/>
        <v>-</v>
      </c>
    </row>
    <row r="847" spans="1:47" s="30" customFormat="1">
      <c r="A847" s="556">
        <v>844</v>
      </c>
      <c r="B847" s="558" t="s">
        <v>1921</v>
      </c>
      <c r="C847" s="558" t="str">
        <f t="shared" si="212"/>
        <v>2018</v>
      </c>
      <c r="D847" s="558" t="str">
        <f t="shared" si="225"/>
        <v>Sep</v>
      </c>
      <c r="E847" s="605">
        <v>43363</v>
      </c>
      <c r="F847" s="558">
        <v>111612</v>
      </c>
      <c r="G847" s="558">
        <v>44623</v>
      </c>
      <c r="H847" s="558">
        <v>84412</v>
      </c>
      <c r="I847" s="558" t="s">
        <v>1923</v>
      </c>
      <c r="J847" s="558" t="s">
        <v>1924</v>
      </c>
      <c r="K847" s="607" t="str">
        <f t="shared" si="217"/>
        <v>679237-02 Post | 679237-02 Post</v>
      </c>
      <c r="L847" s="607" t="s">
        <v>1922</v>
      </c>
      <c r="M847" s="607" t="s">
        <v>1922</v>
      </c>
      <c r="N847" s="615" t="str">
        <f>IF(O847="YUTAKA MANUFACTURING","","-")</f>
        <v>-</v>
      </c>
      <c r="O847" s="607" t="s">
        <v>33</v>
      </c>
      <c r="P847" s="558">
        <v>2</v>
      </c>
      <c r="Q847" s="557" t="s">
        <v>5151</v>
      </c>
      <c r="R847" s="609">
        <f>IFERROR(VLOOKUP(CONCATENATE(D847,"'",C847),'Monthly Forex'!A:D,4,0),"-")</f>
        <v>53.475000000000001</v>
      </c>
      <c r="S847" s="564" t="s">
        <v>15</v>
      </c>
      <c r="T847" s="621">
        <v>230</v>
      </c>
      <c r="U847" s="612" t="s">
        <v>47</v>
      </c>
      <c r="V847" s="613" t="s">
        <v>49</v>
      </c>
      <c r="W847" s="619" t="s">
        <v>15</v>
      </c>
      <c r="X847" s="569" t="s">
        <v>4599</v>
      </c>
      <c r="Y847" s="597" t="s">
        <v>2904</v>
      </c>
      <c r="Z847" s="571" t="s">
        <v>15</v>
      </c>
      <c r="AA847" s="557" t="s">
        <v>1856</v>
      </c>
      <c r="AB847" s="139">
        <f t="shared" si="211"/>
        <v>43393</v>
      </c>
      <c r="AC847" s="134">
        <f t="shared" si="213"/>
        <v>43374</v>
      </c>
      <c r="AD847" s="135" t="str">
        <f t="shared" si="214"/>
        <v>-</v>
      </c>
      <c r="AE847" s="136" t="str">
        <f t="shared" si="215"/>
        <v>-</v>
      </c>
      <c r="AF847" s="137" t="s">
        <v>4551</v>
      </c>
      <c r="AG847" s="140" t="str">
        <f t="shared" si="218"/>
        <v>1</v>
      </c>
      <c r="AH847" s="141" t="str">
        <f t="shared" si="219"/>
        <v>-</v>
      </c>
      <c r="AI847" s="211" t="s">
        <v>15</v>
      </c>
      <c r="AJ847" s="443" t="s">
        <v>4592</v>
      </c>
      <c r="AK847" s="478" t="str">
        <f t="shared" si="220"/>
        <v>-</v>
      </c>
      <c r="AL847" s="516" t="str">
        <f t="shared" si="221"/>
        <v>-</v>
      </c>
      <c r="AM847" s="432" t="str">
        <f>_xlfn.IFNA(VLOOKUP(O847,Dropdown!$B:$G,6,0),"-")</f>
        <v>NON-PEZA</v>
      </c>
      <c r="AN847" s="433" t="str">
        <f>_xlfn.IFNA(VLOOKUP(O847,Dropdown!$B:$H,7,0),"-")</f>
        <v>-</v>
      </c>
      <c r="AO847" s="434" t="str">
        <f t="shared" si="222"/>
        <v>USD</v>
      </c>
      <c r="AP847" s="435">
        <f t="shared" si="223"/>
        <v>230</v>
      </c>
      <c r="AQ847" s="436">
        <f t="shared" si="224"/>
        <v>230</v>
      </c>
      <c r="AR847" s="247"/>
      <c r="AS847" s="465" t="s">
        <v>15</v>
      </c>
      <c r="AT847" s="247"/>
      <c r="AU847" s="454" t="str">
        <f t="shared" si="216"/>
        <v>-</v>
      </c>
    </row>
    <row r="848" spans="1:47" s="30" customFormat="1">
      <c r="A848" s="556">
        <v>845</v>
      </c>
      <c r="B848" s="558" t="s">
        <v>1940</v>
      </c>
      <c r="C848" s="558" t="str">
        <f t="shared" si="212"/>
        <v>2018</v>
      </c>
      <c r="D848" s="558" t="str">
        <f t="shared" si="225"/>
        <v>Sep</v>
      </c>
      <c r="E848" s="605">
        <v>43367</v>
      </c>
      <c r="F848" s="558">
        <v>111614</v>
      </c>
      <c r="G848" s="558">
        <v>44625</v>
      </c>
      <c r="H848" s="558">
        <v>84604</v>
      </c>
      <c r="I848" s="558" t="s">
        <v>1941</v>
      </c>
      <c r="J848" s="558">
        <v>16940</v>
      </c>
      <c r="K848" s="607" t="str">
        <f t="shared" si="217"/>
        <v>HM8N PEDAL | BLANKING PUNCH | HM8N PEDAL | BLANKING PUNCH</v>
      </c>
      <c r="L848" s="607" t="s">
        <v>1942</v>
      </c>
      <c r="M848" s="607" t="s">
        <v>1942</v>
      </c>
      <c r="N848" s="608" t="s">
        <v>1951</v>
      </c>
      <c r="O848" s="607" t="s">
        <v>31</v>
      </c>
      <c r="P848" s="558">
        <v>1</v>
      </c>
      <c r="Q848" s="557" t="s">
        <v>5152</v>
      </c>
      <c r="R848" s="609">
        <f>IFERROR(VLOOKUP(CONCATENATE(D848,"'",C848),'Monthly Forex'!A:D,4,0),"-")</f>
        <v>53.475000000000001</v>
      </c>
      <c r="S848" s="610">
        <v>274510</v>
      </c>
      <c r="T848" s="611">
        <f t="shared" ref="T848:T853" si="226">S848/R848</f>
        <v>5133.4268349696122</v>
      </c>
      <c r="U848" s="612" t="s">
        <v>47</v>
      </c>
      <c r="V848" s="613" t="s">
        <v>49</v>
      </c>
      <c r="W848" s="592" t="s">
        <v>15</v>
      </c>
      <c r="X848" s="569" t="s">
        <v>1958</v>
      </c>
      <c r="Y848" s="570" t="s">
        <v>15</v>
      </c>
      <c r="Z848" s="571" t="s">
        <v>15</v>
      </c>
      <c r="AA848" s="557" t="s">
        <v>1856</v>
      </c>
      <c r="AB848" s="139">
        <f t="shared" si="211"/>
        <v>43397</v>
      </c>
      <c r="AC848" s="134">
        <f t="shared" si="213"/>
        <v>43374</v>
      </c>
      <c r="AD848" s="135" t="str">
        <f t="shared" si="214"/>
        <v>-</v>
      </c>
      <c r="AE848" s="136" t="str">
        <f t="shared" si="215"/>
        <v>-</v>
      </c>
      <c r="AF848" s="137" t="s">
        <v>4551</v>
      </c>
      <c r="AG848" s="140" t="str">
        <f t="shared" si="218"/>
        <v>1</v>
      </c>
      <c r="AH848" s="141" t="str">
        <f t="shared" si="219"/>
        <v>-</v>
      </c>
      <c r="AI848" s="211" t="s">
        <v>15</v>
      </c>
      <c r="AJ848" s="443" t="s">
        <v>4592</v>
      </c>
      <c r="AK848" s="478" t="str">
        <f t="shared" si="220"/>
        <v>-</v>
      </c>
      <c r="AL848" s="516" t="str">
        <f t="shared" si="221"/>
        <v>-</v>
      </c>
      <c r="AM848" s="432" t="str">
        <f>_xlfn.IFNA(VLOOKUP(O848,Dropdown!$B:$G,6,0),"-")</f>
        <v>PEZA</v>
      </c>
      <c r="AN848" s="433">
        <f>_xlfn.IFNA(VLOOKUP(O848,Dropdown!$B:$H,7,0),"-")</f>
        <v>0.12</v>
      </c>
      <c r="AO848" s="434" t="str">
        <f t="shared" si="222"/>
        <v>PHP</v>
      </c>
      <c r="AP848" s="435">
        <f t="shared" si="223"/>
        <v>274510</v>
      </c>
      <c r="AQ848" s="436">
        <f t="shared" si="224"/>
        <v>307451.2</v>
      </c>
      <c r="AR848" s="247"/>
      <c r="AS848" s="465" t="s">
        <v>15</v>
      </c>
      <c r="AT848" s="247"/>
      <c r="AU848" s="454" t="str">
        <f t="shared" si="216"/>
        <v>-</v>
      </c>
    </row>
    <row r="849" spans="1:47" s="30" customFormat="1">
      <c r="A849" s="556">
        <v>846</v>
      </c>
      <c r="B849" s="558" t="s">
        <v>1943</v>
      </c>
      <c r="C849" s="558" t="str">
        <f t="shared" si="212"/>
        <v>2018</v>
      </c>
      <c r="D849" s="558" t="str">
        <f t="shared" si="225"/>
        <v>Sep</v>
      </c>
      <c r="E849" s="605">
        <v>43367</v>
      </c>
      <c r="F849" s="558">
        <v>111615</v>
      </c>
      <c r="G849" s="558">
        <v>44626</v>
      </c>
      <c r="H849" s="558">
        <v>84515</v>
      </c>
      <c r="I849" s="558" t="s">
        <v>1949</v>
      </c>
      <c r="J849" s="558">
        <v>16875</v>
      </c>
      <c r="K849" s="607" t="str">
        <f t="shared" si="217"/>
        <v>18307-TLAA-A030-M1-C400 | #2223 RESTRIKE PUNCH2 (SKD11) | 18307-TLAA-A030-M1-C400 | #2223 RESTRIKE PUNCH2 (SKD11)</v>
      </c>
      <c r="L849" s="607" t="s">
        <v>1947</v>
      </c>
      <c r="M849" s="607" t="s">
        <v>1947</v>
      </c>
      <c r="N849" s="608" t="s">
        <v>1952</v>
      </c>
      <c r="O849" s="607" t="s">
        <v>31</v>
      </c>
      <c r="P849" s="558">
        <v>1</v>
      </c>
      <c r="Q849" s="557" t="s">
        <v>5151</v>
      </c>
      <c r="R849" s="609">
        <f>IFERROR(VLOOKUP(CONCATENATE(D849,"'",C849),'Monthly Forex'!A:D,4,0),"-")</f>
        <v>53.475000000000001</v>
      </c>
      <c r="S849" s="610">
        <v>32500</v>
      </c>
      <c r="T849" s="611">
        <f t="shared" si="226"/>
        <v>607.76063581112669</v>
      </c>
      <c r="U849" s="612" t="s">
        <v>47</v>
      </c>
      <c r="V849" s="613" t="s">
        <v>49</v>
      </c>
      <c r="W849" s="592" t="s">
        <v>15</v>
      </c>
      <c r="X849" s="569" t="s">
        <v>1958</v>
      </c>
      <c r="Y849" s="570" t="s">
        <v>15</v>
      </c>
      <c r="Z849" s="571" t="s">
        <v>15</v>
      </c>
      <c r="AA849" s="557" t="s">
        <v>1856</v>
      </c>
      <c r="AB849" s="139">
        <f t="shared" si="211"/>
        <v>43397</v>
      </c>
      <c r="AC849" s="134">
        <f t="shared" si="213"/>
        <v>43374</v>
      </c>
      <c r="AD849" s="135" t="str">
        <f t="shared" si="214"/>
        <v>-</v>
      </c>
      <c r="AE849" s="136" t="str">
        <f t="shared" si="215"/>
        <v>-</v>
      </c>
      <c r="AF849" s="137" t="s">
        <v>4551</v>
      </c>
      <c r="AG849" s="140" t="str">
        <f t="shared" si="218"/>
        <v>1</v>
      </c>
      <c r="AH849" s="141" t="str">
        <f t="shared" si="219"/>
        <v>-</v>
      </c>
      <c r="AI849" s="211" t="s">
        <v>15</v>
      </c>
      <c r="AJ849" s="443" t="s">
        <v>4592</v>
      </c>
      <c r="AK849" s="478" t="str">
        <f t="shared" si="220"/>
        <v>-</v>
      </c>
      <c r="AL849" s="516" t="str">
        <f t="shared" si="221"/>
        <v>-</v>
      </c>
      <c r="AM849" s="432" t="str">
        <f>_xlfn.IFNA(VLOOKUP(O849,Dropdown!$B:$G,6,0),"-")</f>
        <v>PEZA</v>
      </c>
      <c r="AN849" s="433">
        <f>_xlfn.IFNA(VLOOKUP(O849,Dropdown!$B:$H,7,0),"-")</f>
        <v>0.12</v>
      </c>
      <c r="AO849" s="434" t="str">
        <f t="shared" si="222"/>
        <v>PHP</v>
      </c>
      <c r="AP849" s="435">
        <f t="shared" si="223"/>
        <v>32500</v>
      </c>
      <c r="AQ849" s="436">
        <f t="shared" si="224"/>
        <v>36400</v>
      </c>
      <c r="AR849" s="247"/>
      <c r="AS849" s="465" t="s">
        <v>15</v>
      </c>
      <c r="AT849" s="247"/>
      <c r="AU849" s="454" t="str">
        <f t="shared" si="216"/>
        <v>-</v>
      </c>
    </row>
    <row r="850" spans="1:47" s="29" customFormat="1">
      <c r="A850" s="556">
        <v>847</v>
      </c>
      <c r="B850" s="558" t="s">
        <v>1944</v>
      </c>
      <c r="C850" s="558" t="str">
        <f t="shared" si="212"/>
        <v>2018</v>
      </c>
      <c r="D850" s="558" t="str">
        <f t="shared" si="225"/>
        <v>Sep</v>
      </c>
      <c r="E850" s="605">
        <v>43367</v>
      </c>
      <c r="F850" s="558">
        <v>111615</v>
      </c>
      <c r="G850" s="558">
        <v>44626</v>
      </c>
      <c r="H850" s="558">
        <v>84515</v>
      </c>
      <c r="I850" s="558" t="s">
        <v>1949</v>
      </c>
      <c r="J850" s="558">
        <v>16875</v>
      </c>
      <c r="K850" s="607" t="str">
        <f t="shared" si="217"/>
        <v>18307-TLAA-A030-M1-C400 | #2223 RESTRIKE PUNCH2 (SKD11) | 18307-TLAA-A030-M1-C400 | #2223 RESTRIKE PUNCH2 (SKD11)</v>
      </c>
      <c r="L850" s="607" t="s">
        <v>1947</v>
      </c>
      <c r="M850" s="607" t="s">
        <v>1947</v>
      </c>
      <c r="N850" s="608" t="s">
        <v>1952</v>
      </c>
      <c r="O850" s="607" t="s">
        <v>31</v>
      </c>
      <c r="P850" s="558">
        <v>1</v>
      </c>
      <c r="Q850" s="557" t="s">
        <v>5151</v>
      </c>
      <c r="R850" s="609">
        <f>IFERROR(VLOOKUP(CONCATENATE(D850,"'",C850),'Monthly Forex'!A:D,4,0),"-")</f>
        <v>53.475000000000001</v>
      </c>
      <c r="S850" s="610">
        <v>32500</v>
      </c>
      <c r="T850" s="611">
        <f t="shared" si="226"/>
        <v>607.76063581112669</v>
      </c>
      <c r="U850" s="612" t="s">
        <v>47</v>
      </c>
      <c r="V850" s="613" t="s">
        <v>49</v>
      </c>
      <c r="W850" s="592" t="s">
        <v>15</v>
      </c>
      <c r="X850" s="569" t="s">
        <v>1958</v>
      </c>
      <c r="Y850" s="570" t="s">
        <v>15</v>
      </c>
      <c r="Z850" s="571" t="s">
        <v>15</v>
      </c>
      <c r="AA850" s="557" t="s">
        <v>1856</v>
      </c>
      <c r="AB850" s="139">
        <f t="shared" si="211"/>
        <v>43397</v>
      </c>
      <c r="AC850" s="134">
        <f t="shared" si="213"/>
        <v>43374</v>
      </c>
      <c r="AD850" s="135" t="str">
        <f t="shared" si="214"/>
        <v>-</v>
      </c>
      <c r="AE850" s="136" t="str">
        <f t="shared" si="215"/>
        <v>-</v>
      </c>
      <c r="AF850" s="137" t="s">
        <v>4551</v>
      </c>
      <c r="AG850" s="140" t="str">
        <f t="shared" si="218"/>
        <v>-</v>
      </c>
      <c r="AH850" s="141" t="str">
        <f t="shared" si="219"/>
        <v>-</v>
      </c>
      <c r="AI850" s="211" t="s">
        <v>15</v>
      </c>
      <c r="AJ850" s="443" t="s">
        <v>4592</v>
      </c>
      <c r="AK850" s="478" t="str">
        <f t="shared" si="220"/>
        <v>-</v>
      </c>
      <c r="AL850" s="482" t="str">
        <f t="shared" si="221"/>
        <v>-</v>
      </c>
      <c r="AM850" s="432" t="str">
        <f>_xlfn.IFNA(VLOOKUP(O850,Dropdown!$B:$G,6,0),"-")</f>
        <v>PEZA</v>
      </c>
      <c r="AN850" s="433">
        <f>_xlfn.IFNA(VLOOKUP(O850,Dropdown!$B:$H,7,0),"-")</f>
        <v>0.12</v>
      </c>
      <c r="AO850" s="434" t="str">
        <f t="shared" si="222"/>
        <v>PHP</v>
      </c>
      <c r="AP850" s="435">
        <f t="shared" si="223"/>
        <v>32500</v>
      </c>
      <c r="AQ850" s="436">
        <f t="shared" si="224"/>
        <v>36400</v>
      </c>
      <c r="AR850" s="247"/>
      <c r="AS850" s="465" t="s">
        <v>15</v>
      </c>
      <c r="AT850" s="247"/>
      <c r="AU850" s="454" t="str">
        <f t="shared" si="216"/>
        <v>-</v>
      </c>
    </row>
    <row r="851" spans="1:47" s="29" customFormat="1">
      <c r="A851" s="556">
        <v>848</v>
      </c>
      <c r="B851" s="558" t="s">
        <v>1945</v>
      </c>
      <c r="C851" s="558" t="str">
        <f t="shared" si="212"/>
        <v>2018</v>
      </c>
      <c r="D851" s="558" t="str">
        <f t="shared" si="225"/>
        <v>Sep</v>
      </c>
      <c r="E851" s="605">
        <v>43367</v>
      </c>
      <c r="F851" s="558">
        <v>111615</v>
      </c>
      <c r="G851" s="558">
        <v>44626</v>
      </c>
      <c r="H851" s="558">
        <v>84515</v>
      </c>
      <c r="I851" s="558" t="s">
        <v>1949</v>
      </c>
      <c r="J851" s="558">
        <v>16875</v>
      </c>
      <c r="K851" s="607" t="str">
        <f t="shared" si="217"/>
        <v>18307-TLAA-A030-M1-C400 | #2211 STRIPPER INSERT1 (SKD11) | 18307-TLAA-A030-M1-C400 | #2211 STRIPPER INSERT1 (SKD11)</v>
      </c>
      <c r="L851" s="607" t="s">
        <v>1948</v>
      </c>
      <c r="M851" s="607" t="s">
        <v>1948</v>
      </c>
      <c r="N851" s="608" t="s">
        <v>1953</v>
      </c>
      <c r="O851" s="607" t="s">
        <v>31</v>
      </c>
      <c r="P851" s="558">
        <v>1</v>
      </c>
      <c r="Q851" s="557" t="s">
        <v>5151</v>
      </c>
      <c r="R851" s="609">
        <f>IFERROR(VLOOKUP(CONCATENATE(D851,"'",C851),'Monthly Forex'!A:D,4,0),"-")</f>
        <v>53.475000000000001</v>
      </c>
      <c r="S851" s="610">
        <v>31850</v>
      </c>
      <c r="T851" s="611">
        <f t="shared" si="226"/>
        <v>595.60542309490415</v>
      </c>
      <c r="U851" s="612" t="s">
        <v>47</v>
      </c>
      <c r="V851" s="613" t="s">
        <v>49</v>
      </c>
      <c r="W851" s="592" t="s">
        <v>15</v>
      </c>
      <c r="X851" s="569" t="s">
        <v>1958</v>
      </c>
      <c r="Y851" s="570" t="s">
        <v>15</v>
      </c>
      <c r="Z851" s="571" t="s">
        <v>15</v>
      </c>
      <c r="AA851" s="557" t="s">
        <v>1856</v>
      </c>
      <c r="AB851" s="139">
        <f t="shared" si="211"/>
        <v>43397</v>
      </c>
      <c r="AC851" s="134">
        <f t="shared" si="213"/>
        <v>43374</v>
      </c>
      <c r="AD851" s="135" t="str">
        <f t="shared" si="214"/>
        <v>-</v>
      </c>
      <c r="AE851" s="136" t="str">
        <f t="shared" si="215"/>
        <v>-</v>
      </c>
      <c r="AF851" s="137" t="s">
        <v>4551</v>
      </c>
      <c r="AG851" s="140" t="str">
        <f t="shared" si="218"/>
        <v>-</v>
      </c>
      <c r="AH851" s="141" t="str">
        <f t="shared" si="219"/>
        <v>-</v>
      </c>
      <c r="AI851" s="211" t="s">
        <v>15</v>
      </c>
      <c r="AJ851" s="443" t="s">
        <v>4592</v>
      </c>
      <c r="AK851" s="478" t="str">
        <f t="shared" si="220"/>
        <v>-</v>
      </c>
      <c r="AL851" s="482" t="str">
        <f t="shared" si="221"/>
        <v>-</v>
      </c>
      <c r="AM851" s="432" t="str">
        <f>_xlfn.IFNA(VLOOKUP(O851,Dropdown!$B:$G,6,0),"-")</f>
        <v>PEZA</v>
      </c>
      <c r="AN851" s="433">
        <f>_xlfn.IFNA(VLOOKUP(O851,Dropdown!$B:$H,7,0),"-")</f>
        <v>0.12</v>
      </c>
      <c r="AO851" s="434" t="str">
        <f t="shared" si="222"/>
        <v>PHP</v>
      </c>
      <c r="AP851" s="435">
        <f t="shared" si="223"/>
        <v>31850</v>
      </c>
      <c r="AQ851" s="436">
        <f t="shared" si="224"/>
        <v>35672</v>
      </c>
      <c r="AR851" s="247"/>
      <c r="AS851" s="465" t="s">
        <v>15</v>
      </c>
      <c r="AT851" s="247"/>
      <c r="AU851" s="454" t="str">
        <f t="shared" si="216"/>
        <v>-</v>
      </c>
    </row>
    <row r="852" spans="1:47" s="29" customFormat="1">
      <c r="A852" s="556">
        <v>849</v>
      </c>
      <c r="B852" s="558" t="s">
        <v>1946</v>
      </c>
      <c r="C852" s="558" t="str">
        <f t="shared" si="212"/>
        <v>2018</v>
      </c>
      <c r="D852" s="558" t="str">
        <f t="shared" si="225"/>
        <v>Sep</v>
      </c>
      <c r="E852" s="605">
        <v>43367</v>
      </c>
      <c r="F852" s="558">
        <v>111615</v>
      </c>
      <c r="G852" s="558">
        <v>44626</v>
      </c>
      <c r="H852" s="558">
        <v>84515</v>
      </c>
      <c r="I852" s="558" t="s">
        <v>1869</v>
      </c>
      <c r="J852" s="558">
        <v>17085</v>
      </c>
      <c r="K852" s="607" t="str">
        <f t="shared" si="217"/>
        <v>DRAW 2 KNOCK-OUT PUNCH (SKD11) | DRAW 2 KNOCK-OUT PUNCH (SKD11)</v>
      </c>
      <c r="L852" s="607" t="s">
        <v>1950</v>
      </c>
      <c r="M852" s="607" t="s">
        <v>1950</v>
      </c>
      <c r="N852" s="608" t="s">
        <v>1954</v>
      </c>
      <c r="O852" s="607" t="s">
        <v>31</v>
      </c>
      <c r="P852" s="558">
        <v>1</v>
      </c>
      <c r="Q852" s="557" t="s">
        <v>5151</v>
      </c>
      <c r="R852" s="609">
        <f>IFERROR(VLOOKUP(CONCATENATE(D852,"'",C852),'Monthly Forex'!A:D,4,0),"-")</f>
        <v>53.475000000000001</v>
      </c>
      <c r="S852" s="610">
        <v>68550</v>
      </c>
      <c r="T852" s="611">
        <f t="shared" si="226"/>
        <v>1281.9074333800841</v>
      </c>
      <c r="U852" s="612" t="s">
        <v>47</v>
      </c>
      <c r="V852" s="613" t="s">
        <v>49</v>
      </c>
      <c r="W852" s="592" t="s">
        <v>15</v>
      </c>
      <c r="X852" s="569" t="s">
        <v>1958</v>
      </c>
      <c r="Y852" s="570" t="s">
        <v>15</v>
      </c>
      <c r="Z852" s="571" t="s">
        <v>15</v>
      </c>
      <c r="AA852" s="557" t="s">
        <v>1856</v>
      </c>
      <c r="AB852" s="139">
        <f t="shared" si="211"/>
        <v>43397</v>
      </c>
      <c r="AC852" s="134">
        <f t="shared" si="213"/>
        <v>43374</v>
      </c>
      <c r="AD852" s="135" t="str">
        <f t="shared" si="214"/>
        <v>-</v>
      </c>
      <c r="AE852" s="136" t="str">
        <f t="shared" si="215"/>
        <v>-</v>
      </c>
      <c r="AF852" s="137" t="s">
        <v>4551</v>
      </c>
      <c r="AG852" s="140" t="str">
        <f t="shared" si="218"/>
        <v>-</v>
      </c>
      <c r="AH852" s="141" t="str">
        <f t="shared" si="219"/>
        <v>-</v>
      </c>
      <c r="AI852" s="211" t="s">
        <v>15</v>
      </c>
      <c r="AJ852" s="443" t="s">
        <v>4592</v>
      </c>
      <c r="AK852" s="478" t="str">
        <f t="shared" si="220"/>
        <v>-</v>
      </c>
      <c r="AL852" s="482" t="str">
        <f t="shared" si="221"/>
        <v>-</v>
      </c>
      <c r="AM852" s="432" t="str">
        <f>_xlfn.IFNA(VLOOKUP(O852,Dropdown!$B:$G,6,0),"-")</f>
        <v>PEZA</v>
      </c>
      <c r="AN852" s="433">
        <f>_xlfn.IFNA(VLOOKUP(O852,Dropdown!$B:$H,7,0),"-")</f>
        <v>0.12</v>
      </c>
      <c r="AO852" s="434" t="str">
        <f t="shared" si="222"/>
        <v>PHP</v>
      </c>
      <c r="AP852" s="435">
        <f t="shared" si="223"/>
        <v>68550</v>
      </c>
      <c r="AQ852" s="436">
        <f t="shared" si="224"/>
        <v>76776.000000000015</v>
      </c>
      <c r="AR852" s="247"/>
      <c r="AS852" s="465" t="s">
        <v>15</v>
      </c>
      <c r="AT852" s="247"/>
      <c r="AU852" s="454" t="str">
        <f t="shared" si="216"/>
        <v>-</v>
      </c>
    </row>
    <row r="853" spans="1:47" s="29" customFormat="1">
      <c r="A853" s="556">
        <v>850</v>
      </c>
      <c r="B853" s="558" t="s">
        <v>1955</v>
      </c>
      <c r="C853" s="558" t="str">
        <f t="shared" si="212"/>
        <v>2018</v>
      </c>
      <c r="D853" s="558" t="str">
        <f t="shared" si="225"/>
        <v>Sep</v>
      </c>
      <c r="E853" s="605">
        <v>43367</v>
      </c>
      <c r="F853" s="558">
        <v>111616</v>
      </c>
      <c r="G853" s="558">
        <v>44627</v>
      </c>
      <c r="H853" s="558">
        <v>84516</v>
      </c>
      <c r="I853" s="558" t="s">
        <v>1949</v>
      </c>
      <c r="J853" s="558">
        <v>16875</v>
      </c>
      <c r="K853" s="607" t="str">
        <f t="shared" si="217"/>
        <v>18307-TLAA-A030-M1-C400 | #2211 STRIPPER INSERT1 (SKD11) | 18307-TLAA-A030-M1-C400 | #2211 STRIPPER INSERT1 (SKD11)</v>
      </c>
      <c r="L853" s="607" t="s">
        <v>1948</v>
      </c>
      <c r="M853" s="607" t="s">
        <v>1948</v>
      </c>
      <c r="N853" s="615" t="s">
        <v>1953</v>
      </c>
      <c r="O853" s="607" t="s">
        <v>31</v>
      </c>
      <c r="P853" s="558">
        <v>1</v>
      </c>
      <c r="Q853" s="557" t="s">
        <v>5151</v>
      </c>
      <c r="R853" s="609">
        <f>IFERROR(VLOOKUP(CONCATENATE(D853,"'",C853),'Monthly Forex'!A:D,4,0),"-")</f>
        <v>53.475000000000001</v>
      </c>
      <c r="S853" s="610">
        <v>31850</v>
      </c>
      <c r="T853" s="611">
        <f t="shared" si="226"/>
        <v>595.60542309490415</v>
      </c>
      <c r="U853" s="612" t="s">
        <v>47</v>
      </c>
      <c r="V853" s="613" t="s">
        <v>49</v>
      </c>
      <c r="W853" s="592" t="s">
        <v>15</v>
      </c>
      <c r="X853" s="569" t="s">
        <v>1958</v>
      </c>
      <c r="Y853" s="570" t="s">
        <v>15</v>
      </c>
      <c r="Z853" s="571" t="s">
        <v>15</v>
      </c>
      <c r="AA853" s="557" t="s">
        <v>1856</v>
      </c>
      <c r="AB853" s="139">
        <f t="shared" si="211"/>
        <v>43397</v>
      </c>
      <c r="AC853" s="134">
        <f t="shared" si="213"/>
        <v>43374</v>
      </c>
      <c r="AD853" s="135" t="str">
        <f t="shared" si="214"/>
        <v>-</v>
      </c>
      <c r="AE853" s="136" t="str">
        <f t="shared" si="215"/>
        <v>-</v>
      </c>
      <c r="AF853" s="137" t="s">
        <v>4551</v>
      </c>
      <c r="AG853" s="140" t="str">
        <f t="shared" si="218"/>
        <v>1</v>
      </c>
      <c r="AH853" s="141" t="str">
        <f t="shared" si="219"/>
        <v>-</v>
      </c>
      <c r="AI853" s="211" t="s">
        <v>15</v>
      </c>
      <c r="AJ853" s="443" t="s">
        <v>4592</v>
      </c>
      <c r="AK853" s="478" t="str">
        <f t="shared" si="220"/>
        <v>-</v>
      </c>
      <c r="AL853" s="482" t="str">
        <f t="shared" si="221"/>
        <v>-</v>
      </c>
      <c r="AM853" s="432" t="str">
        <f>_xlfn.IFNA(VLOOKUP(O853,Dropdown!$B:$G,6,0),"-")</f>
        <v>PEZA</v>
      </c>
      <c r="AN853" s="433">
        <f>_xlfn.IFNA(VLOOKUP(O853,Dropdown!$B:$H,7,0),"-")</f>
        <v>0.12</v>
      </c>
      <c r="AO853" s="434" t="str">
        <f t="shared" si="222"/>
        <v>PHP</v>
      </c>
      <c r="AP853" s="435">
        <f t="shared" si="223"/>
        <v>31850</v>
      </c>
      <c r="AQ853" s="436">
        <f t="shared" si="224"/>
        <v>35672</v>
      </c>
      <c r="AR853" s="247"/>
      <c r="AS853" s="465" t="s">
        <v>15</v>
      </c>
      <c r="AT853" s="247"/>
      <c r="AU853" s="454" t="str">
        <f t="shared" si="216"/>
        <v>-</v>
      </c>
    </row>
    <row r="854" spans="1:47" s="29" customFormat="1">
      <c r="A854" s="556">
        <v>851</v>
      </c>
      <c r="B854" s="558" t="s">
        <v>1970</v>
      </c>
      <c r="C854" s="558" t="str">
        <f t="shared" si="212"/>
        <v>2018</v>
      </c>
      <c r="D854" s="558" t="str">
        <f t="shared" si="225"/>
        <v>Sep</v>
      </c>
      <c r="E854" s="605">
        <v>43368</v>
      </c>
      <c r="F854" s="558">
        <v>111618</v>
      </c>
      <c r="G854" s="558">
        <v>44629</v>
      </c>
      <c r="H854" s="558">
        <v>84584</v>
      </c>
      <c r="I854" s="558" t="s">
        <v>1976</v>
      </c>
      <c r="J854" s="558">
        <v>3000010756</v>
      </c>
      <c r="K854" s="607" t="str">
        <f t="shared" si="217"/>
        <v>Ø2.3 X P6 (4LINES; 42HOLES/LINE; W500) | UPPER DIE | Ø2.3 X P6 (4LINES; 42HOLES/LINE; W500) | UPPER DIE</v>
      </c>
      <c r="L854" s="607" t="s">
        <v>1819</v>
      </c>
      <c r="M854" s="607" t="s">
        <v>1819</v>
      </c>
      <c r="N854" s="608" t="s">
        <v>15</v>
      </c>
      <c r="O854" s="607" t="s">
        <v>39</v>
      </c>
      <c r="P854" s="558">
        <v>1</v>
      </c>
      <c r="Q854" s="557" t="s">
        <v>5151</v>
      </c>
      <c r="R854" s="609">
        <f>IFERROR(VLOOKUP(CONCATENATE(D854,"'",C854),'Monthly Forex'!A:D,4,0),"-")</f>
        <v>53.475000000000001</v>
      </c>
      <c r="S854" s="564" t="s">
        <v>15</v>
      </c>
      <c r="T854" s="611">
        <v>1710</v>
      </c>
      <c r="U854" s="612" t="s">
        <v>47</v>
      </c>
      <c r="V854" s="613" t="s">
        <v>49</v>
      </c>
      <c r="W854" s="619" t="s">
        <v>15</v>
      </c>
      <c r="X854" s="569" t="s">
        <v>1989</v>
      </c>
      <c r="Y854" s="597" t="s">
        <v>2913</v>
      </c>
      <c r="Z854" s="571" t="s">
        <v>15</v>
      </c>
      <c r="AA854" s="557" t="s">
        <v>1856</v>
      </c>
      <c r="AB854" s="139">
        <f t="shared" si="211"/>
        <v>43398</v>
      </c>
      <c r="AC854" s="134">
        <f t="shared" si="213"/>
        <v>43374</v>
      </c>
      <c r="AD854" s="135" t="str">
        <f t="shared" si="214"/>
        <v>-</v>
      </c>
      <c r="AE854" s="136" t="str">
        <f t="shared" si="215"/>
        <v>-</v>
      </c>
      <c r="AF854" s="137" t="s">
        <v>4551</v>
      </c>
      <c r="AG854" s="140" t="str">
        <f t="shared" si="218"/>
        <v>1</v>
      </c>
      <c r="AH854" s="141" t="str">
        <f t="shared" si="219"/>
        <v>-</v>
      </c>
      <c r="AI854" s="211" t="s">
        <v>15</v>
      </c>
      <c r="AJ854" s="443" t="s">
        <v>4592</v>
      </c>
      <c r="AK854" s="478" t="str">
        <f t="shared" si="220"/>
        <v>-</v>
      </c>
      <c r="AL854" s="482" t="str">
        <f t="shared" si="221"/>
        <v>-</v>
      </c>
      <c r="AM854" s="432" t="str">
        <f>_xlfn.IFNA(VLOOKUP(O854,Dropdown!$B:$G,6,0),"-")</f>
        <v>PEZA</v>
      </c>
      <c r="AN854" s="433">
        <f>_xlfn.IFNA(VLOOKUP(O854,Dropdown!$B:$H,7,0),"-")</f>
        <v>0.12</v>
      </c>
      <c r="AO854" s="434" t="str">
        <f t="shared" si="222"/>
        <v>USD</v>
      </c>
      <c r="AP854" s="435">
        <f t="shared" si="223"/>
        <v>1710</v>
      </c>
      <c r="AQ854" s="436">
        <f t="shared" si="224"/>
        <v>1915.2000000000003</v>
      </c>
      <c r="AR854" s="247"/>
      <c r="AS854" s="465" t="s">
        <v>15</v>
      </c>
      <c r="AT854" s="247"/>
      <c r="AU854" s="454" t="str">
        <f t="shared" si="216"/>
        <v>-</v>
      </c>
    </row>
    <row r="855" spans="1:47" s="29" customFormat="1">
      <c r="A855" s="556">
        <v>852</v>
      </c>
      <c r="B855" s="558" t="s">
        <v>1971</v>
      </c>
      <c r="C855" s="558" t="str">
        <f t="shared" si="212"/>
        <v>2018</v>
      </c>
      <c r="D855" s="558" t="str">
        <f t="shared" si="225"/>
        <v>Sep</v>
      </c>
      <c r="E855" s="605">
        <v>43368</v>
      </c>
      <c r="F855" s="558">
        <v>111618</v>
      </c>
      <c r="G855" s="558">
        <v>44629</v>
      </c>
      <c r="H855" s="558">
        <v>84584</v>
      </c>
      <c r="I855" s="558" t="s">
        <v>1976</v>
      </c>
      <c r="J855" s="558" t="s">
        <v>1977</v>
      </c>
      <c r="K855" s="607" t="str">
        <f t="shared" si="217"/>
        <v>Ø2.3 X P6 (4LINES; 42HOLES/LINE; W500) | LOWER DIE | Ø2.3 X P6 (4LINES; 42HOLES/LINE; W500) | LOWER DIE</v>
      </c>
      <c r="L855" s="607" t="s">
        <v>1820</v>
      </c>
      <c r="M855" s="607" t="s">
        <v>1820</v>
      </c>
      <c r="N855" s="608" t="s">
        <v>15</v>
      </c>
      <c r="O855" s="607" t="s">
        <v>39</v>
      </c>
      <c r="P855" s="558">
        <v>1</v>
      </c>
      <c r="Q855" s="557" t="s">
        <v>5151</v>
      </c>
      <c r="R855" s="609">
        <f>IFERROR(VLOOKUP(CONCATENATE(D855,"'",C855),'Monthly Forex'!A:D,4,0),"-")</f>
        <v>53.475000000000001</v>
      </c>
      <c r="S855" s="564" t="s">
        <v>15</v>
      </c>
      <c r="T855" s="611">
        <v>2175</v>
      </c>
      <c r="U855" s="612" t="s">
        <v>47</v>
      </c>
      <c r="V855" s="613" t="s">
        <v>49</v>
      </c>
      <c r="W855" s="619" t="s">
        <v>15</v>
      </c>
      <c r="X855" s="569" t="s">
        <v>1989</v>
      </c>
      <c r="Y855" s="597" t="s">
        <v>2913</v>
      </c>
      <c r="Z855" s="571" t="s">
        <v>15</v>
      </c>
      <c r="AA855" s="557" t="s">
        <v>1856</v>
      </c>
      <c r="AB855" s="139">
        <f t="shared" si="211"/>
        <v>43398</v>
      </c>
      <c r="AC855" s="134">
        <f t="shared" si="213"/>
        <v>43374</v>
      </c>
      <c r="AD855" s="135" t="str">
        <f t="shared" si="214"/>
        <v>-</v>
      </c>
      <c r="AE855" s="136" t="str">
        <f t="shared" si="215"/>
        <v>-</v>
      </c>
      <c r="AF855" s="137" t="s">
        <v>4551</v>
      </c>
      <c r="AG855" s="140" t="str">
        <f t="shared" si="218"/>
        <v>-</v>
      </c>
      <c r="AH855" s="141" t="str">
        <f t="shared" si="219"/>
        <v>-</v>
      </c>
      <c r="AI855" s="211" t="s">
        <v>15</v>
      </c>
      <c r="AJ855" s="443" t="s">
        <v>4592</v>
      </c>
      <c r="AK855" s="478" t="str">
        <f t="shared" si="220"/>
        <v>-</v>
      </c>
      <c r="AL855" s="482" t="str">
        <f t="shared" si="221"/>
        <v>-</v>
      </c>
      <c r="AM855" s="432" t="str">
        <f>_xlfn.IFNA(VLOOKUP(O855,Dropdown!$B:$G,6,0),"-")</f>
        <v>PEZA</v>
      </c>
      <c r="AN855" s="433">
        <f>_xlfn.IFNA(VLOOKUP(O855,Dropdown!$B:$H,7,0),"-")</f>
        <v>0.12</v>
      </c>
      <c r="AO855" s="434" t="str">
        <f t="shared" si="222"/>
        <v>USD</v>
      </c>
      <c r="AP855" s="435">
        <f t="shared" si="223"/>
        <v>2175</v>
      </c>
      <c r="AQ855" s="436">
        <f t="shared" si="224"/>
        <v>2436.0000000000005</v>
      </c>
      <c r="AR855" s="247"/>
      <c r="AS855" s="465" t="s">
        <v>15</v>
      </c>
      <c r="AT855" s="247"/>
      <c r="AU855" s="454" t="str">
        <f t="shared" si="216"/>
        <v>-</v>
      </c>
    </row>
    <row r="856" spans="1:47" s="29" customFormat="1">
      <c r="A856" s="556">
        <v>853</v>
      </c>
      <c r="B856" s="558" t="s">
        <v>1972</v>
      </c>
      <c r="C856" s="558" t="str">
        <f t="shared" si="212"/>
        <v>2018</v>
      </c>
      <c r="D856" s="558" t="str">
        <f t="shared" si="225"/>
        <v>Sep</v>
      </c>
      <c r="E856" s="605">
        <v>43368</v>
      </c>
      <c r="F856" s="558">
        <v>111618</v>
      </c>
      <c r="G856" s="558">
        <v>44629</v>
      </c>
      <c r="H856" s="558">
        <v>84584</v>
      </c>
      <c r="I856" s="558" t="s">
        <v>1976</v>
      </c>
      <c r="J856" s="558" t="s">
        <v>1977</v>
      </c>
      <c r="K856" s="607" t="str">
        <f t="shared" si="217"/>
        <v>Ø3.0 X P6 (8LINES; 42HOLES/LINE; W500) | UPPER DIE | Ø3.0 X P6 (8LINES; 42HOLES/LINE; W500) | UPPER DIE</v>
      </c>
      <c r="L856" s="607" t="s">
        <v>1974</v>
      </c>
      <c r="M856" s="607" t="s">
        <v>1974</v>
      </c>
      <c r="N856" s="608" t="s">
        <v>15</v>
      </c>
      <c r="O856" s="607" t="s">
        <v>39</v>
      </c>
      <c r="P856" s="558">
        <v>1</v>
      </c>
      <c r="Q856" s="557" t="s">
        <v>5151</v>
      </c>
      <c r="R856" s="609">
        <f>IFERROR(VLOOKUP(CONCATENATE(D856,"'",C856),'Monthly Forex'!A:D,4,0),"-")</f>
        <v>53.475000000000001</v>
      </c>
      <c r="S856" s="564" t="s">
        <v>15</v>
      </c>
      <c r="T856" s="611">
        <v>2530</v>
      </c>
      <c r="U856" s="612" t="s">
        <v>47</v>
      </c>
      <c r="V856" s="613" t="s">
        <v>49</v>
      </c>
      <c r="W856" s="619" t="s">
        <v>15</v>
      </c>
      <c r="X856" s="569" t="s">
        <v>1989</v>
      </c>
      <c r="Y856" s="597" t="s">
        <v>2913</v>
      </c>
      <c r="Z856" s="571" t="s">
        <v>15</v>
      </c>
      <c r="AA856" s="557" t="s">
        <v>1856</v>
      </c>
      <c r="AB856" s="139">
        <f t="shared" si="211"/>
        <v>43398</v>
      </c>
      <c r="AC856" s="134">
        <f t="shared" si="213"/>
        <v>43374</v>
      </c>
      <c r="AD856" s="135" t="str">
        <f t="shared" si="214"/>
        <v>-</v>
      </c>
      <c r="AE856" s="136" t="str">
        <f t="shared" si="215"/>
        <v>-</v>
      </c>
      <c r="AF856" s="137" t="s">
        <v>4551</v>
      </c>
      <c r="AG856" s="140" t="str">
        <f t="shared" si="218"/>
        <v>-</v>
      </c>
      <c r="AH856" s="141" t="str">
        <f t="shared" si="219"/>
        <v>-</v>
      </c>
      <c r="AI856" s="211" t="s">
        <v>15</v>
      </c>
      <c r="AJ856" s="443" t="s">
        <v>4592</v>
      </c>
      <c r="AK856" s="478" t="str">
        <f t="shared" si="220"/>
        <v>-</v>
      </c>
      <c r="AL856" s="482" t="str">
        <f t="shared" si="221"/>
        <v>-</v>
      </c>
      <c r="AM856" s="432" t="str">
        <f>_xlfn.IFNA(VLOOKUP(O856,Dropdown!$B:$G,6,0),"-")</f>
        <v>PEZA</v>
      </c>
      <c r="AN856" s="433">
        <f>_xlfn.IFNA(VLOOKUP(O856,Dropdown!$B:$H,7,0),"-")</f>
        <v>0.12</v>
      </c>
      <c r="AO856" s="434" t="str">
        <f t="shared" si="222"/>
        <v>USD</v>
      </c>
      <c r="AP856" s="435">
        <f t="shared" si="223"/>
        <v>2530</v>
      </c>
      <c r="AQ856" s="436">
        <f t="shared" si="224"/>
        <v>2833.6000000000004</v>
      </c>
      <c r="AR856" s="247"/>
      <c r="AS856" s="465" t="s">
        <v>15</v>
      </c>
      <c r="AT856" s="247"/>
      <c r="AU856" s="454" t="str">
        <f t="shared" si="216"/>
        <v>-</v>
      </c>
    </row>
    <row r="857" spans="1:47" s="29" customFormat="1">
      <c r="A857" s="556">
        <v>854</v>
      </c>
      <c r="B857" s="558" t="s">
        <v>1973</v>
      </c>
      <c r="C857" s="558" t="str">
        <f t="shared" si="212"/>
        <v>2018</v>
      </c>
      <c r="D857" s="558" t="str">
        <f t="shared" si="225"/>
        <v>Sep</v>
      </c>
      <c r="E857" s="605">
        <v>43368</v>
      </c>
      <c r="F857" s="558">
        <v>111618</v>
      </c>
      <c r="G857" s="558">
        <v>44629</v>
      </c>
      <c r="H857" s="558">
        <v>84584</v>
      </c>
      <c r="I857" s="558" t="s">
        <v>1976</v>
      </c>
      <c r="J857" s="558" t="s">
        <v>1977</v>
      </c>
      <c r="K857" s="607" t="str">
        <f t="shared" si="217"/>
        <v>Ø3.0 X P6 (8LINES; 42HOLES/LINE; W500) | LOWER DIE | Ø3.0 X P6 (8LINES; 42HOLES/LINE; W500) | LOWER DIE</v>
      </c>
      <c r="L857" s="607" t="s">
        <v>1975</v>
      </c>
      <c r="M857" s="607" t="s">
        <v>1975</v>
      </c>
      <c r="N857" s="608" t="s">
        <v>15</v>
      </c>
      <c r="O857" s="607" t="s">
        <v>39</v>
      </c>
      <c r="P857" s="558">
        <v>1</v>
      </c>
      <c r="Q857" s="557" t="s">
        <v>5151</v>
      </c>
      <c r="R857" s="609">
        <f>IFERROR(VLOOKUP(CONCATENATE(D857,"'",C857),'Monthly Forex'!A:D,4,0),"-")</f>
        <v>53.475000000000001</v>
      </c>
      <c r="S857" s="564" t="s">
        <v>15</v>
      </c>
      <c r="T857" s="611">
        <v>2605</v>
      </c>
      <c r="U857" s="612" t="s">
        <v>47</v>
      </c>
      <c r="V857" s="613" t="s">
        <v>49</v>
      </c>
      <c r="W857" s="619" t="s">
        <v>15</v>
      </c>
      <c r="X857" s="569" t="s">
        <v>1989</v>
      </c>
      <c r="Y857" s="597" t="s">
        <v>2913</v>
      </c>
      <c r="Z857" s="571" t="s">
        <v>15</v>
      </c>
      <c r="AA857" s="557" t="s">
        <v>1856</v>
      </c>
      <c r="AB857" s="139">
        <f t="shared" si="211"/>
        <v>43398</v>
      </c>
      <c r="AC857" s="134">
        <f t="shared" si="213"/>
        <v>43374</v>
      </c>
      <c r="AD857" s="135" t="str">
        <f t="shared" si="214"/>
        <v>-</v>
      </c>
      <c r="AE857" s="136" t="str">
        <f t="shared" si="215"/>
        <v>-</v>
      </c>
      <c r="AF857" s="137" t="s">
        <v>4551</v>
      </c>
      <c r="AG857" s="140" t="str">
        <f t="shared" si="218"/>
        <v>-</v>
      </c>
      <c r="AH857" s="141" t="str">
        <f t="shared" si="219"/>
        <v>-</v>
      </c>
      <c r="AI857" s="211" t="s">
        <v>15</v>
      </c>
      <c r="AJ857" s="443" t="s">
        <v>4592</v>
      </c>
      <c r="AK857" s="478" t="str">
        <f t="shared" si="220"/>
        <v>-</v>
      </c>
      <c r="AL857" s="482" t="str">
        <f t="shared" si="221"/>
        <v>-</v>
      </c>
      <c r="AM857" s="432" t="str">
        <f>_xlfn.IFNA(VLOOKUP(O857,Dropdown!$B:$G,6,0),"-")</f>
        <v>PEZA</v>
      </c>
      <c r="AN857" s="433">
        <f>_xlfn.IFNA(VLOOKUP(O857,Dropdown!$B:$H,7,0),"-")</f>
        <v>0.12</v>
      </c>
      <c r="AO857" s="434" t="str">
        <f t="shared" si="222"/>
        <v>USD</v>
      </c>
      <c r="AP857" s="435">
        <f t="shared" si="223"/>
        <v>2605</v>
      </c>
      <c r="AQ857" s="436">
        <f t="shared" si="224"/>
        <v>2917.6000000000004</v>
      </c>
      <c r="AR857" s="247"/>
      <c r="AS857" s="465" t="s">
        <v>15</v>
      </c>
      <c r="AT857" s="247"/>
      <c r="AU857" s="454" t="str">
        <f t="shared" si="216"/>
        <v>-</v>
      </c>
    </row>
    <row r="858" spans="1:47" s="29" customFormat="1">
      <c r="A858" s="556">
        <v>855</v>
      </c>
      <c r="B858" s="558" t="s">
        <v>1925</v>
      </c>
      <c r="C858" s="558" t="str">
        <f t="shared" si="212"/>
        <v>2018</v>
      </c>
      <c r="D858" s="558" t="str">
        <f t="shared" si="225"/>
        <v>Sep</v>
      </c>
      <c r="E858" s="605">
        <v>43369</v>
      </c>
      <c r="F858" s="558">
        <v>111622</v>
      </c>
      <c r="G858" s="558">
        <v>44633</v>
      </c>
      <c r="H858" s="558">
        <v>84595</v>
      </c>
      <c r="I858" s="558" t="s">
        <v>1918</v>
      </c>
      <c r="J858" s="558">
        <v>45263</v>
      </c>
      <c r="K858" s="607" t="str">
        <f t="shared" si="217"/>
        <v>REPAIR DIE / RECYCLE SHAVING DIE | HS01-107-0000 | DIE NO. 30 | REPAIR DIE / RECYCLE SHAVING DIE | HS01-107-0000 | DIE NO. 30</v>
      </c>
      <c r="L858" s="607" t="s">
        <v>1927</v>
      </c>
      <c r="M858" s="607" t="s">
        <v>1927</v>
      </c>
      <c r="N858" s="615" t="str">
        <f t="shared" ref="N858:N863" si="227">IF(O858="YUTAKA MANUFACTURING","","-")</f>
        <v>-</v>
      </c>
      <c r="O858" s="607" t="s">
        <v>32</v>
      </c>
      <c r="P858" s="558">
        <v>1</v>
      </c>
      <c r="Q858" s="557" t="s">
        <v>5152</v>
      </c>
      <c r="R858" s="609">
        <f>IFERROR(VLOOKUP(CONCATENATE(D858,"'",C858),'Monthly Forex'!A:D,4,0),"-")</f>
        <v>53.475000000000001</v>
      </c>
      <c r="S858" s="610">
        <v>93000</v>
      </c>
      <c r="T858" s="621">
        <f t="shared" ref="T858:T863" si="228">S858/R858</f>
        <v>1739.1304347826087</v>
      </c>
      <c r="U858" s="612" t="s">
        <v>47</v>
      </c>
      <c r="V858" s="613" t="s">
        <v>49</v>
      </c>
      <c r="W858" s="620" t="s">
        <v>1983</v>
      </c>
      <c r="X858" s="569" t="s">
        <v>2769</v>
      </c>
      <c r="Y858" s="570" t="s">
        <v>15</v>
      </c>
      <c r="Z858" s="571" t="s">
        <v>15</v>
      </c>
      <c r="AA858" s="557" t="s">
        <v>1856</v>
      </c>
      <c r="AB858" s="139">
        <f t="shared" si="211"/>
        <v>43399</v>
      </c>
      <c r="AC858" s="134">
        <f t="shared" si="213"/>
        <v>43374</v>
      </c>
      <c r="AD858" s="135" t="str">
        <f t="shared" si="214"/>
        <v>-</v>
      </c>
      <c r="AE858" s="136" t="str">
        <f t="shared" si="215"/>
        <v>-</v>
      </c>
      <c r="AF858" s="137" t="s">
        <v>4551</v>
      </c>
      <c r="AG858" s="140" t="str">
        <f t="shared" si="218"/>
        <v>1</v>
      </c>
      <c r="AH858" s="141" t="str">
        <f t="shared" si="219"/>
        <v>-</v>
      </c>
      <c r="AI858" s="211" t="s">
        <v>15</v>
      </c>
      <c r="AJ858" s="443" t="s">
        <v>4592</v>
      </c>
      <c r="AK858" s="478" t="str">
        <f t="shared" si="220"/>
        <v>-</v>
      </c>
      <c r="AL858" s="482" t="str">
        <f t="shared" si="221"/>
        <v>-</v>
      </c>
      <c r="AM858" s="432" t="str">
        <f>_xlfn.IFNA(VLOOKUP(O858,Dropdown!$B:$G,6,0),"-")</f>
        <v>PEZA</v>
      </c>
      <c r="AN858" s="433">
        <f>_xlfn.IFNA(VLOOKUP(O858,Dropdown!$B:$H,7,0),"-")</f>
        <v>0.12</v>
      </c>
      <c r="AO858" s="434" t="str">
        <f t="shared" si="222"/>
        <v>PHP</v>
      </c>
      <c r="AP858" s="435">
        <f t="shared" si="223"/>
        <v>93000</v>
      </c>
      <c r="AQ858" s="436">
        <f t="shared" si="224"/>
        <v>104160.00000000001</v>
      </c>
      <c r="AR858" s="247"/>
      <c r="AS858" s="465" t="s">
        <v>15</v>
      </c>
      <c r="AT858" s="247"/>
      <c r="AU858" s="454" t="str">
        <f t="shared" si="216"/>
        <v>-</v>
      </c>
    </row>
    <row r="859" spans="1:47" s="29" customFormat="1">
      <c r="A859" s="556">
        <v>856</v>
      </c>
      <c r="B859" s="558" t="s">
        <v>1926</v>
      </c>
      <c r="C859" s="558" t="str">
        <f t="shared" si="212"/>
        <v>2018</v>
      </c>
      <c r="D859" s="558" t="str">
        <f t="shared" si="225"/>
        <v>Sep</v>
      </c>
      <c r="E859" s="605">
        <v>43369</v>
      </c>
      <c r="F859" s="558">
        <v>111623</v>
      </c>
      <c r="G859" s="558">
        <v>44634</v>
      </c>
      <c r="H859" s="558">
        <v>84596</v>
      </c>
      <c r="I859" s="558" t="s">
        <v>1918</v>
      </c>
      <c r="J859" s="558">
        <v>45262</v>
      </c>
      <c r="K859" s="607" t="str">
        <f t="shared" si="217"/>
        <v>REPAIR DIE / RECYCLE SHAVING DIE | HS01-107-0000 | DIE NO. 34 | REPAIR DIE / RECYCLE SHAVING DIE | HS01-107-0000 | DIE NO. 34</v>
      </c>
      <c r="L859" s="607" t="s">
        <v>1928</v>
      </c>
      <c r="M859" s="607" t="s">
        <v>1928</v>
      </c>
      <c r="N859" s="615" t="str">
        <f t="shared" si="227"/>
        <v>-</v>
      </c>
      <c r="O859" s="607" t="s">
        <v>32</v>
      </c>
      <c r="P859" s="558">
        <v>1</v>
      </c>
      <c r="Q859" s="557" t="s">
        <v>5152</v>
      </c>
      <c r="R859" s="609">
        <f>IFERROR(VLOOKUP(CONCATENATE(D859,"'",C859),'Monthly Forex'!A:D,4,0),"-")</f>
        <v>53.475000000000001</v>
      </c>
      <c r="S859" s="610">
        <v>93000</v>
      </c>
      <c r="T859" s="611">
        <f t="shared" si="228"/>
        <v>1739.1304347826087</v>
      </c>
      <c r="U859" s="612" t="s">
        <v>47</v>
      </c>
      <c r="V859" s="613" t="s">
        <v>49</v>
      </c>
      <c r="W859" s="620" t="s">
        <v>1930</v>
      </c>
      <c r="X859" s="569" t="s">
        <v>1956</v>
      </c>
      <c r="Y859" s="570" t="s">
        <v>15</v>
      </c>
      <c r="Z859" s="571" t="s">
        <v>15</v>
      </c>
      <c r="AA859" s="557" t="s">
        <v>1856</v>
      </c>
      <c r="AB859" s="139">
        <f t="shared" si="211"/>
        <v>43399</v>
      </c>
      <c r="AC859" s="134">
        <f t="shared" si="213"/>
        <v>43374</v>
      </c>
      <c r="AD859" s="135" t="str">
        <f t="shared" si="214"/>
        <v>-</v>
      </c>
      <c r="AE859" s="136" t="str">
        <f t="shared" si="215"/>
        <v>-</v>
      </c>
      <c r="AF859" s="137" t="s">
        <v>4551</v>
      </c>
      <c r="AG859" s="140" t="str">
        <f t="shared" si="218"/>
        <v>1</v>
      </c>
      <c r="AH859" s="141" t="str">
        <f t="shared" si="219"/>
        <v>-</v>
      </c>
      <c r="AI859" s="211" t="s">
        <v>15</v>
      </c>
      <c r="AJ859" s="443" t="s">
        <v>4592</v>
      </c>
      <c r="AK859" s="478" t="str">
        <f t="shared" si="220"/>
        <v>-</v>
      </c>
      <c r="AL859" s="482" t="str">
        <f t="shared" si="221"/>
        <v>-</v>
      </c>
      <c r="AM859" s="432" t="str">
        <f>_xlfn.IFNA(VLOOKUP(O859,Dropdown!$B:$G,6,0),"-")</f>
        <v>PEZA</v>
      </c>
      <c r="AN859" s="433">
        <f>_xlfn.IFNA(VLOOKUP(O859,Dropdown!$B:$H,7,0),"-")</f>
        <v>0.12</v>
      </c>
      <c r="AO859" s="434" t="str">
        <f t="shared" si="222"/>
        <v>PHP</v>
      </c>
      <c r="AP859" s="435">
        <f t="shared" si="223"/>
        <v>93000</v>
      </c>
      <c r="AQ859" s="436">
        <f t="shared" si="224"/>
        <v>104160.00000000001</v>
      </c>
      <c r="AR859" s="247"/>
      <c r="AS859" s="465" t="s">
        <v>15</v>
      </c>
      <c r="AT859" s="247"/>
      <c r="AU859" s="454" t="str">
        <f t="shared" si="216"/>
        <v>-</v>
      </c>
    </row>
    <row r="860" spans="1:47" s="29" customFormat="1">
      <c r="A860" s="556">
        <v>857</v>
      </c>
      <c r="B860" s="558" t="s">
        <v>1931</v>
      </c>
      <c r="C860" s="558" t="str">
        <f t="shared" si="212"/>
        <v>2018</v>
      </c>
      <c r="D860" s="558" t="str">
        <f t="shared" si="225"/>
        <v>Sep</v>
      </c>
      <c r="E860" s="605">
        <v>43369</v>
      </c>
      <c r="F860" s="558">
        <v>111624</v>
      </c>
      <c r="G860" s="558">
        <v>44635</v>
      </c>
      <c r="H860" s="558">
        <v>84597</v>
      </c>
      <c r="I860" s="558" t="s">
        <v>1918</v>
      </c>
      <c r="J860" s="558">
        <v>45261</v>
      </c>
      <c r="K860" s="607" t="str">
        <f t="shared" si="217"/>
        <v>REPAIR DIE / RECYCLE SHAVING DIE | HS01-107-0000 | DIE NO. 27 | REPAIR DIE / RECYCLE SHAVING DIE | HS01-107-0000 | DIE NO. 27</v>
      </c>
      <c r="L860" s="607" t="s">
        <v>1932</v>
      </c>
      <c r="M860" s="607" t="s">
        <v>1932</v>
      </c>
      <c r="N860" s="615" t="str">
        <f t="shared" si="227"/>
        <v>-</v>
      </c>
      <c r="O860" s="607" t="s">
        <v>32</v>
      </c>
      <c r="P860" s="558">
        <v>1</v>
      </c>
      <c r="Q860" s="557" t="s">
        <v>5152</v>
      </c>
      <c r="R860" s="609">
        <f>IFERROR(VLOOKUP(CONCATENATE(D860,"'",C860),'Monthly Forex'!A:D,4,0),"-")</f>
        <v>53.475000000000001</v>
      </c>
      <c r="S860" s="610">
        <v>93000</v>
      </c>
      <c r="T860" s="611">
        <f t="shared" si="228"/>
        <v>1739.1304347826087</v>
      </c>
      <c r="U860" s="612" t="s">
        <v>47</v>
      </c>
      <c r="V860" s="613" t="s">
        <v>49</v>
      </c>
      <c r="W860" s="620" t="s">
        <v>1933</v>
      </c>
      <c r="X860" s="569" t="s">
        <v>1982</v>
      </c>
      <c r="Y860" s="570" t="s">
        <v>15</v>
      </c>
      <c r="Z860" s="571" t="s">
        <v>15</v>
      </c>
      <c r="AA860" s="557" t="s">
        <v>1856</v>
      </c>
      <c r="AB860" s="139">
        <f t="shared" si="211"/>
        <v>43399</v>
      </c>
      <c r="AC860" s="134">
        <f t="shared" si="213"/>
        <v>43374</v>
      </c>
      <c r="AD860" s="135" t="str">
        <f t="shared" si="214"/>
        <v>-</v>
      </c>
      <c r="AE860" s="136" t="str">
        <f t="shared" si="215"/>
        <v>-</v>
      </c>
      <c r="AF860" s="137" t="s">
        <v>4551</v>
      </c>
      <c r="AG860" s="140" t="str">
        <f t="shared" si="218"/>
        <v>1</v>
      </c>
      <c r="AH860" s="141" t="str">
        <f t="shared" si="219"/>
        <v>-</v>
      </c>
      <c r="AI860" s="211" t="s">
        <v>15</v>
      </c>
      <c r="AJ860" s="443" t="s">
        <v>4592</v>
      </c>
      <c r="AK860" s="478" t="str">
        <f t="shared" si="220"/>
        <v>-</v>
      </c>
      <c r="AL860" s="482" t="str">
        <f t="shared" si="221"/>
        <v>-</v>
      </c>
      <c r="AM860" s="432" t="str">
        <f>_xlfn.IFNA(VLOOKUP(O860,Dropdown!$B:$G,6,0),"-")</f>
        <v>PEZA</v>
      </c>
      <c r="AN860" s="433">
        <f>_xlfn.IFNA(VLOOKUP(O860,Dropdown!$B:$H,7,0),"-")</f>
        <v>0.12</v>
      </c>
      <c r="AO860" s="434" t="str">
        <f t="shared" si="222"/>
        <v>PHP</v>
      </c>
      <c r="AP860" s="435">
        <f t="shared" si="223"/>
        <v>93000</v>
      </c>
      <c r="AQ860" s="436">
        <f t="shared" si="224"/>
        <v>104160.00000000001</v>
      </c>
      <c r="AR860" s="247"/>
      <c r="AS860" s="465" t="s">
        <v>15</v>
      </c>
      <c r="AT860" s="247"/>
      <c r="AU860" s="454" t="str">
        <f t="shared" si="216"/>
        <v>-</v>
      </c>
    </row>
    <row r="861" spans="1:47" s="29" customFormat="1">
      <c r="A861" s="556">
        <v>858</v>
      </c>
      <c r="B861" s="558" t="s">
        <v>1934</v>
      </c>
      <c r="C861" s="558" t="str">
        <f t="shared" si="212"/>
        <v>2018</v>
      </c>
      <c r="D861" s="558" t="str">
        <f t="shared" si="225"/>
        <v>Sep</v>
      </c>
      <c r="E861" s="605">
        <v>43369</v>
      </c>
      <c r="F861" s="558">
        <v>111625</v>
      </c>
      <c r="G861" s="558">
        <v>44636</v>
      </c>
      <c r="H861" s="558">
        <v>84598</v>
      </c>
      <c r="I861" s="622" t="s">
        <v>1918</v>
      </c>
      <c r="J861" s="622">
        <v>45265</v>
      </c>
      <c r="K861" s="607" t="str">
        <f t="shared" si="217"/>
        <v>REPAIR DIE / RECYCLE SHAVING DIE | HS01-377-0000 | DIE NO. 10 | REPAIR DIE / RECYCLE SHAVING DIE | HS01-377-0000 | DIE NO. 10</v>
      </c>
      <c r="L861" s="607" t="s">
        <v>1937</v>
      </c>
      <c r="M861" s="607" t="s">
        <v>1937</v>
      </c>
      <c r="N861" s="608" t="str">
        <f t="shared" si="227"/>
        <v>-</v>
      </c>
      <c r="O861" s="607" t="s">
        <v>32</v>
      </c>
      <c r="P861" s="558">
        <v>1</v>
      </c>
      <c r="Q861" s="557" t="s">
        <v>5152</v>
      </c>
      <c r="R861" s="609">
        <f>IFERROR(VLOOKUP(CONCATENATE(D861,"'",C861),'Monthly Forex'!A:D,4,0),"-")</f>
        <v>53.475000000000001</v>
      </c>
      <c r="S861" s="610">
        <v>114000</v>
      </c>
      <c r="T861" s="611">
        <f t="shared" si="228"/>
        <v>2131.8373071528749</v>
      </c>
      <c r="U861" s="612" t="s">
        <v>47</v>
      </c>
      <c r="V861" s="613" t="s">
        <v>49</v>
      </c>
      <c r="W861" s="619" t="s">
        <v>15</v>
      </c>
      <c r="X861" s="569" t="s">
        <v>1982</v>
      </c>
      <c r="Y861" s="570" t="s">
        <v>15</v>
      </c>
      <c r="Z861" s="571" t="s">
        <v>15</v>
      </c>
      <c r="AA861" s="557" t="s">
        <v>1856</v>
      </c>
      <c r="AB861" s="139">
        <f t="shared" si="211"/>
        <v>43399</v>
      </c>
      <c r="AC861" s="134">
        <f t="shared" si="213"/>
        <v>43374</v>
      </c>
      <c r="AD861" s="135" t="str">
        <f t="shared" si="214"/>
        <v>-</v>
      </c>
      <c r="AE861" s="136" t="str">
        <f t="shared" si="215"/>
        <v>-</v>
      </c>
      <c r="AF861" s="137" t="s">
        <v>4551</v>
      </c>
      <c r="AG861" s="140" t="str">
        <f t="shared" si="218"/>
        <v>1</v>
      </c>
      <c r="AH861" s="141" t="str">
        <f t="shared" si="219"/>
        <v>-</v>
      </c>
      <c r="AI861" s="211" t="s">
        <v>15</v>
      </c>
      <c r="AJ861" s="443" t="s">
        <v>4592</v>
      </c>
      <c r="AK861" s="478" t="str">
        <f t="shared" si="220"/>
        <v>-</v>
      </c>
      <c r="AL861" s="482" t="str">
        <f t="shared" si="221"/>
        <v>-</v>
      </c>
      <c r="AM861" s="432" t="str">
        <f>_xlfn.IFNA(VLOOKUP(O861,Dropdown!$B:$G,6,0),"-")</f>
        <v>PEZA</v>
      </c>
      <c r="AN861" s="433">
        <f>_xlfn.IFNA(VLOOKUP(O861,Dropdown!$B:$H,7,0),"-")</f>
        <v>0.12</v>
      </c>
      <c r="AO861" s="434" t="str">
        <f t="shared" si="222"/>
        <v>PHP</v>
      </c>
      <c r="AP861" s="435">
        <f t="shared" si="223"/>
        <v>114000</v>
      </c>
      <c r="AQ861" s="436">
        <f t="shared" si="224"/>
        <v>127680.00000000001</v>
      </c>
      <c r="AR861" s="247"/>
      <c r="AS861" s="465" t="s">
        <v>15</v>
      </c>
      <c r="AT861" s="247"/>
      <c r="AU861" s="454" t="str">
        <f t="shared" si="216"/>
        <v>-</v>
      </c>
    </row>
    <row r="862" spans="1:47" s="29" customFormat="1">
      <c r="A862" s="556">
        <v>859</v>
      </c>
      <c r="B862" s="558" t="s">
        <v>1935</v>
      </c>
      <c r="C862" s="558" t="str">
        <f t="shared" si="212"/>
        <v>2018</v>
      </c>
      <c r="D862" s="558" t="str">
        <f t="shared" si="225"/>
        <v>Sep</v>
      </c>
      <c r="E862" s="605">
        <v>43369</v>
      </c>
      <c r="F862" s="558">
        <v>111626</v>
      </c>
      <c r="G862" s="558">
        <v>44637</v>
      </c>
      <c r="H862" s="558">
        <v>84599</v>
      </c>
      <c r="I862" s="622" t="s">
        <v>1918</v>
      </c>
      <c r="J862" s="622">
        <v>45267</v>
      </c>
      <c r="K862" s="623" t="str">
        <f t="shared" si="217"/>
        <v>REPAIR DIE / RECYCLE SHAVING DIE | HS01-KA3-0000 | DIE NO. 1 | REPAIR DIE / RECYCLE SHAVING DIE | HS01-KA3-0000 | DIE NO. 1</v>
      </c>
      <c r="L862" s="623" t="s">
        <v>1938</v>
      </c>
      <c r="M862" s="623" t="s">
        <v>1938</v>
      </c>
      <c r="N862" s="608" t="str">
        <f t="shared" si="227"/>
        <v>-</v>
      </c>
      <c r="O862" s="607" t="s">
        <v>32</v>
      </c>
      <c r="P862" s="558">
        <v>1</v>
      </c>
      <c r="Q862" s="557" t="s">
        <v>5152</v>
      </c>
      <c r="R862" s="609">
        <f>IFERROR(VLOOKUP(CONCATENATE(D862,"'",C862),'Monthly Forex'!A:D,4,0),"-")</f>
        <v>53.475000000000001</v>
      </c>
      <c r="S862" s="610">
        <v>98450</v>
      </c>
      <c r="T862" s="611">
        <f t="shared" si="228"/>
        <v>1841.0472183263207</v>
      </c>
      <c r="U862" s="612" t="s">
        <v>47</v>
      </c>
      <c r="V862" s="613" t="s">
        <v>49</v>
      </c>
      <c r="W862" s="619" t="s">
        <v>15</v>
      </c>
      <c r="X862" s="569" t="s">
        <v>1982</v>
      </c>
      <c r="Y862" s="570" t="s">
        <v>15</v>
      </c>
      <c r="Z862" s="571" t="s">
        <v>15</v>
      </c>
      <c r="AA862" s="557" t="s">
        <v>1856</v>
      </c>
      <c r="AB862" s="139">
        <f t="shared" si="211"/>
        <v>43399</v>
      </c>
      <c r="AC862" s="134">
        <f t="shared" si="213"/>
        <v>43374</v>
      </c>
      <c r="AD862" s="135" t="str">
        <f t="shared" si="214"/>
        <v>-</v>
      </c>
      <c r="AE862" s="136" t="str">
        <f t="shared" si="215"/>
        <v>-</v>
      </c>
      <c r="AF862" s="137" t="s">
        <v>4551</v>
      </c>
      <c r="AG862" s="140" t="str">
        <f t="shared" si="218"/>
        <v>1</v>
      </c>
      <c r="AH862" s="141" t="str">
        <f t="shared" si="219"/>
        <v>-</v>
      </c>
      <c r="AI862" s="211" t="s">
        <v>15</v>
      </c>
      <c r="AJ862" s="443" t="s">
        <v>4592</v>
      </c>
      <c r="AK862" s="478" t="str">
        <f t="shared" si="220"/>
        <v>-</v>
      </c>
      <c r="AL862" s="482" t="str">
        <f t="shared" si="221"/>
        <v>-</v>
      </c>
      <c r="AM862" s="432" t="str">
        <f>_xlfn.IFNA(VLOOKUP(O862,Dropdown!$B:$G,6,0),"-")</f>
        <v>PEZA</v>
      </c>
      <c r="AN862" s="433">
        <f>_xlfn.IFNA(VLOOKUP(O862,Dropdown!$B:$H,7,0),"-")</f>
        <v>0.12</v>
      </c>
      <c r="AO862" s="434" t="str">
        <f t="shared" si="222"/>
        <v>PHP</v>
      </c>
      <c r="AP862" s="435">
        <f t="shared" si="223"/>
        <v>98450</v>
      </c>
      <c r="AQ862" s="436">
        <f t="shared" si="224"/>
        <v>110264.00000000001</v>
      </c>
      <c r="AR862" s="247"/>
      <c r="AS862" s="465" t="s">
        <v>15</v>
      </c>
      <c r="AT862" s="247"/>
      <c r="AU862" s="454" t="str">
        <f t="shared" si="216"/>
        <v>-</v>
      </c>
    </row>
    <row r="863" spans="1:47" s="29" customFormat="1">
      <c r="A863" s="556">
        <v>860</v>
      </c>
      <c r="B863" s="558" t="s">
        <v>1936</v>
      </c>
      <c r="C863" s="558" t="str">
        <f t="shared" si="212"/>
        <v>2018</v>
      </c>
      <c r="D863" s="558" t="str">
        <f t="shared" si="225"/>
        <v>Sep</v>
      </c>
      <c r="E863" s="605">
        <v>43369</v>
      </c>
      <c r="F863" s="558">
        <v>111627</v>
      </c>
      <c r="G863" s="558">
        <v>44638</v>
      </c>
      <c r="H863" s="558">
        <v>84600</v>
      </c>
      <c r="I863" s="622" t="s">
        <v>1918</v>
      </c>
      <c r="J863" s="622">
        <v>45266</v>
      </c>
      <c r="K863" s="607" t="str">
        <f t="shared" si="217"/>
        <v>REPAIR DIE / RECYCLE SHAVING DIE | HS01-KA3-7100 | DIE NO. 2 | REPAIR DIE / RECYCLE SHAVING DIE | HS01-KA3-7100 | DIE NO. 2</v>
      </c>
      <c r="L863" s="607" t="s">
        <v>1939</v>
      </c>
      <c r="M863" s="607" t="s">
        <v>1939</v>
      </c>
      <c r="N863" s="608" t="str">
        <f t="shared" si="227"/>
        <v>-</v>
      </c>
      <c r="O863" s="607" t="s">
        <v>32</v>
      </c>
      <c r="P863" s="558">
        <v>1</v>
      </c>
      <c r="Q863" s="557" t="s">
        <v>5152</v>
      </c>
      <c r="R863" s="609">
        <f>IFERROR(VLOOKUP(CONCATENATE(D863,"'",C863),'Monthly Forex'!A:D,4,0),"-")</f>
        <v>53.475000000000001</v>
      </c>
      <c r="S863" s="610">
        <v>98450</v>
      </c>
      <c r="T863" s="611">
        <f t="shared" si="228"/>
        <v>1841.0472183263207</v>
      </c>
      <c r="U863" s="612" t="s">
        <v>47</v>
      </c>
      <c r="V863" s="613" t="s">
        <v>49</v>
      </c>
      <c r="W863" s="619" t="s">
        <v>15</v>
      </c>
      <c r="X863" s="569" t="s">
        <v>1982</v>
      </c>
      <c r="Y863" s="570" t="s">
        <v>15</v>
      </c>
      <c r="Z863" s="571" t="s">
        <v>15</v>
      </c>
      <c r="AA863" s="557" t="s">
        <v>1856</v>
      </c>
      <c r="AB863" s="139">
        <f t="shared" si="211"/>
        <v>43399</v>
      </c>
      <c r="AC863" s="134">
        <f t="shared" si="213"/>
        <v>43374</v>
      </c>
      <c r="AD863" s="135" t="str">
        <f t="shared" si="214"/>
        <v>-</v>
      </c>
      <c r="AE863" s="136" t="str">
        <f t="shared" si="215"/>
        <v>-</v>
      </c>
      <c r="AF863" s="137" t="s">
        <v>4551</v>
      </c>
      <c r="AG863" s="140" t="str">
        <f t="shared" si="218"/>
        <v>1</v>
      </c>
      <c r="AH863" s="141" t="str">
        <f t="shared" si="219"/>
        <v>-</v>
      </c>
      <c r="AI863" s="211" t="s">
        <v>15</v>
      </c>
      <c r="AJ863" s="443" t="s">
        <v>4592</v>
      </c>
      <c r="AK863" s="478" t="str">
        <f t="shared" si="220"/>
        <v>-</v>
      </c>
      <c r="AL863" s="482" t="str">
        <f t="shared" si="221"/>
        <v>-</v>
      </c>
      <c r="AM863" s="432" t="str">
        <f>_xlfn.IFNA(VLOOKUP(O863,Dropdown!$B:$G,6,0),"-")</f>
        <v>PEZA</v>
      </c>
      <c r="AN863" s="433">
        <f>_xlfn.IFNA(VLOOKUP(O863,Dropdown!$B:$H,7,0),"-")</f>
        <v>0.12</v>
      </c>
      <c r="AO863" s="434" t="str">
        <f t="shared" si="222"/>
        <v>PHP</v>
      </c>
      <c r="AP863" s="435">
        <f t="shared" si="223"/>
        <v>98450</v>
      </c>
      <c r="AQ863" s="436">
        <f t="shared" si="224"/>
        <v>110264.00000000001</v>
      </c>
      <c r="AR863" s="247"/>
      <c r="AS863" s="465" t="s">
        <v>15</v>
      </c>
      <c r="AT863" s="247"/>
      <c r="AU863" s="454" t="str">
        <f t="shared" si="216"/>
        <v>-</v>
      </c>
    </row>
    <row r="864" spans="1:47" s="29" customFormat="1">
      <c r="A864" s="556">
        <v>861</v>
      </c>
      <c r="B864" s="558" t="s">
        <v>1967</v>
      </c>
      <c r="C864" s="558" t="str">
        <f t="shared" si="212"/>
        <v>2018</v>
      </c>
      <c r="D864" s="558" t="str">
        <f t="shared" si="225"/>
        <v>Sep</v>
      </c>
      <c r="E864" s="605">
        <v>43369</v>
      </c>
      <c r="F864" s="558">
        <v>111621</v>
      </c>
      <c r="G864" s="558">
        <v>44632</v>
      </c>
      <c r="H864" s="558">
        <v>84601</v>
      </c>
      <c r="I864" s="558" t="s">
        <v>1902</v>
      </c>
      <c r="J864" s="558">
        <v>7259</v>
      </c>
      <c r="K864" s="607" t="str">
        <f t="shared" si="217"/>
        <v>2311-35308-7-1100 RR EMBOSS CLINCH FIXTURE | #110 DIE | 2311-35308-7-1100 RR EMBOSS CLINCH FIXTURE | #110 DIE</v>
      </c>
      <c r="L864" s="607" t="s">
        <v>1651</v>
      </c>
      <c r="M864" s="607" t="s">
        <v>1651</v>
      </c>
      <c r="N864" s="608" t="s">
        <v>15</v>
      </c>
      <c r="O864" s="607" t="s">
        <v>38</v>
      </c>
      <c r="P864" s="558">
        <v>1</v>
      </c>
      <c r="Q864" s="557" t="s">
        <v>5151</v>
      </c>
      <c r="R864" s="609">
        <f>IFERROR(VLOOKUP(CONCATENATE(D864,"'",C864),'Monthly Forex'!A:D,4,0),"-")</f>
        <v>53.475000000000001</v>
      </c>
      <c r="S864" s="564" t="s">
        <v>15</v>
      </c>
      <c r="T864" s="611">
        <v>440</v>
      </c>
      <c r="U864" s="612" t="s">
        <v>47</v>
      </c>
      <c r="V864" s="613" t="s">
        <v>49</v>
      </c>
      <c r="W864" s="619" t="s">
        <v>15</v>
      </c>
      <c r="X864" s="569" t="s">
        <v>1958</v>
      </c>
      <c r="Y864" s="570" t="s">
        <v>15</v>
      </c>
      <c r="Z864" s="571" t="s">
        <v>15</v>
      </c>
      <c r="AA864" s="557" t="s">
        <v>1856</v>
      </c>
      <c r="AB864" s="139">
        <f t="shared" si="211"/>
        <v>43399</v>
      </c>
      <c r="AC864" s="134">
        <f t="shared" si="213"/>
        <v>43374</v>
      </c>
      <c r="AD864" s="135" t="str">
        <f t="shared" si="214"/>
        <v>-</v>
      </c>
      <c r="AE864" s="136" t="str">
        <f t="shared" si="215"/>
        <v>-</v>
      </c>
      <c r="AF864" s="137" t="s">
        <v>4551</v>
      </c>
      <c r="AG864" s="140" t="str">
        <f t="shared" si="218"/>
        <v>1</v>
      </c>
      <c r="AH864" s="141" t="str">
        <f t="shared" si="219"/>
        <v>-</v>
      </c>
      <c r="AI864" s="211" t="s">
        <v>15</v>
      </c>
      <c r="AJ864" s="443" t="s">
        <v>4592</v>
      </c>
      <c r="AK864" s="478" t="str">
        <f t="shared" si="220"/>
        <v>-</v>
      </c>
      <c r="AL864" s="482" t="str">
        <f t="shared" si="221"/>
        <v>-</v>
      </c>
      <c r="AM864" s="432" t="str">
        <f>_xlfn.IFNA(VLOOKUP(O864,Dropdown!$B:$G,6,0),"-")</f>
        <v>PEZA</v>
      </c>
      <c r="AN864" s="433">
        <f>_xlfn.IFNA(VLOOKUP(O864,Dropdown!$B:$H,7,0),"-")</f>
        <v>0.12</v>
      </c>
      <c r="AO864" s="434" t="str">
        <f t="shared" si="222"/>
        <v>USD</v>
      </c>
      <c r="AP864" s="435">
        <f t="shared" si="223"/>
        <v>440</v>
      </c>
      <c r="AQ864" s="436">
        <f t="shared" si="224"/>
        <v>492.80000000000007</v>
      </c>
      <c r="AR864" s="247"/>
      <c r="AS864" s="465" t="s">
        <v>15</v>
      </c>
      <c r="AT864" s="247"/>
      <c r="AU864" s="454" t="str">
        <f t="shared" si="216"/>
        <v>-</v>
      </c>
    </row>
    <row r="865" spans="1:47" s="29" customFormat="1">
      <c r="A865" s="556">
        <v>862</v>
      </c>
      <c r="B865" s="558" t="s">
        <v>1968</v>
      </c>
      <c r="C865" s="558" t="str">
        <f t="shared" si="212"/>
        <v>2018</v>
      </c>
      <c r="D865" s="558" t="str">
        <f t="shared" si="225"/>
        <v>Sep</v>
      </c>
      <c r="E865" s="605">
        <v>43369</v>
      </c>
      <c r="F865" s="558">
        <v>111621</v>
      </c>
      <c r="G865" s="558">
        <v>44632</v>
      </c>
      <c r="H865" s="558">
        <v>84601</v>
      </c>
      <c r="I865" s="558" t="s">
        <v>1902</v>
      </c>
      <c r="J865" s="558">
        <v>7259</v>
      </c>
      <c r="K865" s="607" t="str">
        <f t="shared" si="217"/>
        <v>2311-35308-7-0900 RR EMBOSS CLINCH FIXTURE | #108 DIE | 2311-35308-7-0900 RR EMBOSS CLINCH FIXTURE | #108 DIE</v>
      </c>
      <c r="L865" s="607" t="s">
        <v>1969</v>
      </c>
      <c r="M865" s="607" t="s">
        <v>1969</v>
      </c>
      <c r="N865" s="608" t="s">
        <v>15</v>
      </c>
      <c r="O865" s="607" t="s">
        <v>38</v>
      </c>
      <c r="P865" s="558">
        <v>1</v>
      </c>
      <c r="Q865" s="557" t="s">
        <v>5151</v>
      </c>
      <c r="R865" s="609">
        <f>IFERROR(VLOOKUP(CONCATENATE(D865,"'",C865),'Monthly Forex'!A:D,4,0),"-")</f>
        <v>53.475000000000001</v>
      </c>
      <c r="S865" s="564" t="s">
        <v>15</v>
      </c>
      <c r="T865" s="611">
        <v>440</v>
      </c>
      <c r="U865" s="612" t="s">
        <v>47</v>
      </c>
      <c r="V865" s="613" t="s">
        <v>49</v>
      </c>
      <c r="W865" s="619" t="s">
        <v>15</v>
      </c>
      <c r="X865" s="569" t="s">
        <v>1958</v>
      </c>
      <c r="Y865" s="570" t="s">
        <v>15</v>
      </c>
      <c r="Z865" s="571" t="s">
        <v>15</v>
      </c>
      <c r="AA865" s="557" t="s">
        <v>1856</v>
      </c>
      <c r="AB865" s="139">
        <f t="shared" si="211"/>
        <v>43399</v>
      </c>
      <c r="AC865" s="134">
        <f t="shared" si="213"/>
        <v>43374</v>
      </c>
      <c r="AD865" s="135" t="str">
        <f t="shared" si="214"/>
        <v>-</v>
      </c>
      <c r="AE865" s="136" t="str">
        <f t="shared" si="215"/>
        <v>-</v>
      </c>
      <c r="AF865" s="137" t="s">
        <v>4551</v>
      </c>
      <c r="AG865" s="140" t="str">
        <f t="shared" si="218"/>
        <v>-</v>
      </c>
      <c r="AH865" s="141" t="str">
        <f t="shared" si="219"/>
        <v>-</v>
      </c>
      <c r="AI865" s="211" t="s">
        <v>15</v>
      </c>
      <c r="AJ865" s="443" t="s">
        <v>4592</v>
      </c>
      <c r="AK865" s="478" t="str">
        <f t="shared" si="220"/>
        <v>-</v>
      </c>
      <c r="AL865" s="482" t="str">
        <f t="shared" si="221"/>
        <v>-</v>
      </c>
      <c r="AM865" s="432" t="str">
        <f>_xlfn.IFNA(VLOOKUP(O865,Dropdown!$B:$G,6,0),"-")</f>
        <v>PEZA</v>
      </c>
      <c r="AN865" s="433">
        <f>_xlfn.IFNA(VLOOKUP(O865,Dropdown!$B:$H,7,0),"-")</f>
        <v>0.12</v>
      </c>
      <c r="AO865" s="434" t="str">
        <f t="shared" si="222"/>
        <v>USD</v>
      </c>
      <c r="AP865" s="435">
        <f t="shared" si="223"/>
        <v>440</v>
      </c>
      <c r="AQ865" s="436">
        <f t="shared" si="224"/>
        <v>492.80000000000007</v>
      </c>
      <c r="AR865" s="247"/>
      <c r="AS865" s="465" t="s">
        <v>15</v>
      </c>
      <c r="AT865" s="247"/>
      <c r="AU865" s="454" t="str">
        <f t="shared" si="216"/>
        <v>-</v>
      </c>
    </row>
    <row r="866" spans="1:47" s="29" customFormat="1">
      <c r="A866" s="556">
        <v>863</v>
      </c>
      <c r="B866" s="558" t="s">
        <v>1959</v>
      </c>
      <c r="C866" s="558" t="str">
        <f t="shared" si="212"/>
        <v>2018</v>
      </c>
      <c r="D866" s="558" t="str">
        <f t="shared" si="225"/>
        <v>Sep</v>
      </c>
      <c r="E866" s="605">
        <v>43369</v>
      </c>
      <c r="F866" s="558">
        <v>111619</v>
      </c>
      <c r="G866" s="558">
        <v>44630</v>
      </c>
      <c r="H866" s="558">
        <v>84634</v>
      </c>
      <c r="I866" s="558" t="s">
        <v>1980</v>
      </c>
      <c r="J866" s="558">
        <v>7259</v>
      </c>
      <c r="K866" s="623" t="str">
        <f t="shared" si="217"/>
        <v>JNL-500 INNER BOTTOM | KNOCK-OUT | JNL-500 INNER BOTTOM | KNOCK-OUT</v>
      </c>
      <c r="L866" s="623" t="s">
        <v>1963</v>
      </c>
      <c r="M866" s="623" t="s">
        <v>1963</v>
      </c>
      <c r="N866" s="608" t="s">
        <v>15</v>
      </c>
      <c r="O866" s="607" t="s">
        <v>34</v>
      </c>
      <c r="P866" s="558">
        <v>1</v>
      </c>
      <c r="Q866" s="557" t="s">
        <v>5151</v>
      </c>
      <c r="R866" s="609">
        <f>IFERROR(VLOOKUP(CONCATENATE(D866,"'",C866),'Monthly Forex'!A:D,4,0),"-")</f>
        <v>53.475000000000001</v>
      </c>
      <c r="S866" s="564" t="s">
        <v>15</v>
      </c>
      <c r="T866" s="611">
        <v>450</v>
      </c>
      <c r="U866" s="612" t="s">
        <v>47</v>
      </c>
      <c r="V866" s="613" t="s">
        <v>49</v>
      </c>
      <c r="W866" s="619" t="s">
        <v>15</v>
      </c>
      <c r="X866" s="569" t="s">
        <v>1956</v>
      </c>
      <c r="Y866" s="570" t="s">
        <v>15</v>
      </c>
      <c r="Z866" s="571" t="s">
        <v>15</v>
      </c>
      <c r="AA866" s="557" t="s">
        <v>1856</v>
      </c>
      <c r="AB866" s="139">
        <f t="shared" si="211"/>
        <v>43399</v>
      </c>
      <c r="AC866" s="134">
        <f t="shared" si="213"/>
        <v>43374</v>
      </c>
      <c r="AD866" s="135" t="str">
        <f t="shared" si="214"/>
        <v>-</v>
      </c>
      <c r="AE866" s="136" t="str">
        <f t="shared" si="215"/>
        <v>-</v>
      </c>
      <c r="AF866" s="137" t="s">
        <v>4551</v>
      </c>
      <c r="AG866" s="140" t="str">
        <f t="shared" si="218"/>
        <v>1</v>
      </c>
      <c r="AH866" s="141" t="str">
        <f t="shared" si="219"/>
        <v>-</v>
      </c>
      <c r="AI866" s="211" t="s">
        <v>15</v>
      </c>
      <c r="AJ866" s="443" t="s">
        <v>4592</v>
      </c>
      <c r="AK866" s="478" t="str">
        <f t="shared" si="220"/>
        <v>-</v>
      </c>
      <c r="AL866" s="482" t="str">
        <f t="shared" si="221"/>
        <v>-</v>
      </c>
      <c r="AM866" s="432" t="str">
        <f>_xlfn.IFNA(VLOOKUP(O866,Dropdown!$B:$G,6,0),"-")</f>
        <v>PEZA</v>
      </c>
      <c r="AN866" s="433">
        <f>_xlfn.IFNA(VLOOKUP(O866,Dropdown!$B:$H,7,0),"-")</f>
        <v>0.12</v>
      </c>
      <c r="AO866" s="434" t="str">
        <f t="shared" si="222"/>
        <v>USD</v>
      </c>
      <c r="AP866" s="435">
        <f t="shared" si="223"/>
        <v>450</v>
      </c>
      <c r="AQ866" s="436">
        <f t="shared" si="224"/>
        <v>504.00000000000006</v>
      </c>
      <c r="AR866" s="247"/>
      <c r="AS866" s="465" t="s">
        <v>15</v>
      </c>
      <c r="AT866" s="247"/>
      <c r="AU866" s="454" t="str">
        <f t="shared" si="216"/>
        <v>-</v>
      </c>
    </row>
    <row r="867" spans="1:47" s="29" customFormat="1">
      <c r="A867" s="556">
        <v>864</v>
      </c>
      <c r="B867" s="558" t="s">
        <v>1960</v>
      </c>
      <c r="C867" s="558" t="str">
        <f t="shared" si="212"/>
        <v>2018</v>
      </c>
      <c r="D867" s="558" t="str">
        <f t="shared" si="225"/>
        <v>Sep</v>
      </c>
      <c r="E867" s="605">
        <v>43369</v>
      </c>
      <c r="F867" s="558">
        <v>111619</v>
      </c>
      <c r="G867" s="558">
        <v>44630</v>
      </c>
      <c r="H867" s="558">
        <v>84634</v>
      </c>
      <c r="I867" s="558" t="s">
        <v>1980</v>
      </c>
      <c r="J867" s="558">
        <v>7259</v>
      </c>
      <c r="K867" s="607" t="str">
        <f t="shared" si="217"/>
        <v>JNL-500 INNER BOTTOM | UPPER DIE | JNL-500 INNER BOTTOM | UPPER DIE</v>
      </c>
      <c r="L867" s="607" t="s">
        <v>1964</v>
      </c>
      <c r="M867" s="607" t="s">
        <v>1964</v>
      </c>
      <c r="N867" s="608" t="s">
        <v>15</v>
      </c>
      <c r="O867" s="607" t="s">
        <v>34</v>
      </c>
      <c r="P867" s="558">
        <v>1</v>
      </c>
      <c r="Q867" s="557" t="s">
        <v>5151</v>
      </c>
      <c r="R867" s="609">
        <f>IFERROR(VLOOKUP(CONCATENATE(D867,"'",C867),'Monthly Forex'!A:D,4,0),"-")</f>
        <v>53.475000000000001</v>
      </c>
      <c r="S867" s="564" t="s">
        <v>15</v>
      </c>
      <c r="T867" s="611">
        <v>810</v>
      </c>
      <c r="U867" s="612" t="s">
        <v>47</v>
      </c>
      <c r="V867" s="613" t="s">
        <v>49</v>
      </c>
      <c r="W867" s="619" t="s">
        <v>15</v>
      </c>
      <c r="X867" s="569" t="s">
        <v>1956</v>
      </c>
      <c r="Y867" s="570" t="s">
        <v>15</v>
      </c>
      <c r="Z867" s="571" t="s">
        <v>15</v>
      </c>
      <c r="AA867" s="557" t="s">
        <v>1856</v>
      </c>
      <c r="AB867" s="139">
        <f t="shared" si="211"/>
        <v>43399</v>
      </c>
      <c r="AC867" s="134">
        <f t="shared" si="213"/>
        <v>43374</v>
      </c>
      <c r="AD867" s="135" t="str">
        <f t="shared" si="214"/>
        <v>-</v>
      </c>
      <c r="AE867" s="136" t="str">
        <f t="shared" si="215"/>
        <v>-</v>
      </c>
      <c r="AF867" s="137" t="s">
        <v>4551</v>
      </c>
      <c r="AG867" s="140" t="str">
        <f t="shared" si="218"/>
        <v>-</v>
      </c>
      <c r="AH867" s="141" t="str">
        <f t="shared" si="219"/>
        <v>-</v>
      </c>
      <c r="AI867" s="211" t="s">
        <v>15</v>
      </c>
      <c r="AJ867" s="443" t="s">
        <v>4592</v>
      </c>
      <c r="AK867" s="478" t="str">
        <f t="shared" si="220"/>
        <v>-</v>
      </c>
      <c r="AL867" s="482" t="str">
        <f t="shared" si="221"/>
        <v>-</v>
      </c>
      <c r="AM867" s="432" t="str">
        <f>_xlfn.IFNA(VLOOKUP(O867,Dropdown!$B:$G,6,0),"-")</f>
        <v>PEZA</v>
      </c>
      <c r="AN867" s="433">
        <f>_xlfn.IFNA(VLOOKUP(O867,Dropdown!$B:$H,7,0),"-")</f>
        <v>0.12</v>
      </c>
      <c r="AO867" s="434" t="str">
        <f t="shared" si="222"/>
        <v>USD</v>
      </c>
      <c r="AP867" s="435">
        <f t="shared" si="223"/>
        <v>810</v>
      </c>
      <c r="AQ867" s="436">
        <f t="shared" si="224"/>
        <v>907.2</v>
      </c>
      <c r="AR867" s="247"/>
      <c r="AS867" s="465" t="s">
        <v>15</v>
      </c>
      <c r="AT867" s="247"/>
      <c r="AU867" s="454" t="str">
        <f t="shared" si="216"/>
        <v>-</v>
      </c>
    </row>
    <row r="868" spans="1:47" s="29" customFormat="1">
      <c r="A868" s="556">
        <v>865</v>
      </c>
      <c r="B868" s="558" t="s">
        <v>1961</v>
      </c>
      <c r="C868" s="558" t="str">
        <f t="shared" si="212"/>
        <v>2018</v>
      </c>
      <c r="D868" s="558" t="str">
        <f t="shared" si="225"/>
        <v>Sep</v>
      </c>
      <c r="E868" s="605">
        <v>43369</v>
      </c>
      <c r="F868" s="558">
        <v>111619</v>
      </c>
      <c r="G868" s="558">
        <v>44630</v>
      </c>
      <c r="H868" s="558">
        <v>84634</v>
      </c>
      <c r="I868" s="558" t="s">
        <v>1980</v>
      </c>
      <c r="J868" s="558">
        <v>7259</v>
      </c>
      <c r="K868" s="607" t="str">
        <f t="shared" si="217"/>
        <v>JNL-500 INNER BOTTOM | BLANK HOLDER | JNL-500 INNER BOTTOM | BLANK HOLDER</v>
      </c>
      <c r="L868" s="607" t="s">
        <v>1965</v>
      </c>
      <c r="M868" s="607" t="s">
        <v>1965</v>
      </c>
      <c r="N868" s="607" t="s">
        <v>15</v>
      </c>
      <c r="O868" s="607" t="s">
        <v>34</v>
      </c>
      <c r="P868" s="558">
        <v>1</v>
      </c>
      <c r="Q868" s="557" t="s">
        <v>5151</v>
      </c>
      <c r="R868" s="609">
        <f>IFERROR(VLOOKUP(CONCATENATE(D868,"'",C868),'Monthly Forex'!A:D,4,0),"-")</f>
        <v>53.475000000000001</v>
      </c>
      <c r="S868" s="564" t="s">
        <v>15</v>
      </c>
      <c r="T868" s="611">
        <v>900</v>
      </c>
      <c r="U868" s="612" t="s">
        <v>47</v>
      </c>
      <c r="V868" s="613" t="s">
        <v>49</v>
      </c>
      <c r="W868" s="619" t="s">
        <v>15</v>
      </c>
      <c r="X868" s="569" t="s">
        <v>1956</v>
      </c>
      <c r="Y868" s="570" t="s">
        <v>15</v>
      </c>
      <c r="Z868" s="571" t="s">
        <v>15</v>
      </c>
      <c r="AA868" s="557" t="s">
        <v>1856</v>
      </c>
      <c r="AB868" s="139">
        <f t="shared" si="211"/>
        <v>43399</v>
      </c>
      <c r="AC868" s="134">
        <f t="shared" si="213"/>
        <v>43374</v>
      </c>
      <c r="AD868" s="135" t="str">
        <f t="shared" si="214"/>
        <v>-</v>
      </c>
      <c r="AE868" s="136" t="str">
        <f t="shared" si="215"/>
        <v>-</v>
      </c>
      <c r="AF868" s="137" t="s">
        <v>4551</v>
      </c>
      <c r="AG868" s="140" t="str">
        <f t="shared" si="218"/>
        <v>-</v>
      </c>
      <c r="AH868" s="141" t="str">
        <f t="shared" si="219"/>
        <v>-</v>
      </c>
      <c r="AI868" s="211" t="s">
        <v>15</v>
      </c>
      <c r="AJ868" s="443" t="s">
        <v>4592</v>
      </c>
      <c r="AK868" s="478" t="str">
        <f t="shared" si="220"/>
        <v>-</v>
      </c>
      <c r="AL868" s="482" t="str">
        <f t="shared" si="221"/>
        <v>-</v>
      </c>
      <c r="AM868" s="432" t="str">
        <f>_xlfn.IFNA(VLOOKUP(O868,Dropdown!$B:$G,6,0),"-")</f>
        <v>PEZA</v>
      </c>
      <c r="AN868" s="433">
        <f>_xlfn.IFNA(VLOOKUP(O868,Dropdown!$B:$H,7,0),"-")</f>
        <v>0.12</v>
      </c>
      <c r="AO868" s="434" t="str">
        <f t="shared" si="222"/>
        <v>USD</v>
      </c>
      <c r="AP868" s="435">
        <f t="shared" si="223"/>
        <v>900</v>
      </c>
      <c r="AQ868" s="436">
        <f t="shared" si="224"/>
        <v>1008.0000000000001</v>
      </c>
      <c r="AR868" s="247"/>
      <c r="AS868" s="465" t="s">
        <v>15</v>
      </c>
      <c r="AT868" s="247"/>
      <c r="AU868" s="454" t="str">
        <f t="shared" si="216"/>
        <v>-</v>
      </c>
    </row>
    <row r="869" spans="1:47" s="29" customFormat="1">
      <c r="A869" s="556">
        <v>866</v>
      </c>
      <c r="B869" s="558" t="s">
        <v>1962</v>
      </c>
      <c r="C869" s="558" t="str">
        <f t="shared" si="212"/>
        <v>2018</v>
      </c>
      <c r="D869" s="558" t="str">
        <f t="shared" si="225"/>
        <v>Sep</v>
      </c>
      <c r="E869" s="605">
        <v>43369</v>
      </c>
      <c r="F869" s="558">
        <v>111619</v>
      </c>
      <c r="G869" s="558">
        <v>44630</v>
      </c>
      <c r="H869" s="558">
        <v>84634</v>
      </c>
      <c r="I869" s="558" t="s">
        <v>1980</v>
      </c>
      <c r="J869" s="558">
        <v>7259</v>
      </c>
      <c r="K869" s="623" t="str">
        <f t="shared" si="217"/>
        <v>JNL-500 INNER BOTTOM | LOWER DIE | JNL-500 INNER BOTTOM | LOWER DIE</v>
      </c>
      <c r="L869" s="623" t="s">
        <v>1966</v>
      </c>
      <c r="M869" s="623" t="s">
        <v>1966</v>
      </c>
      <c r="N869" s="608" t="s">
        <v>15</v>
      </c>
      <c r="O869" s="607" t="s">
        <v>34</v>
      </c>
      <c r="P869" s="558">
        <v>1</v>
      </c>
      <c r="Q869" s="557" t="s">
        <v>5151</v>
      </c>
      <c r="R869" s="609">
        <f>IFERROR(VLOOKUP(CONCATENATE(D869,"'",C869),'Monthly Forex'!A:D,4,0),"-")</f>
        <v>53.475000000000001</v>
      </c>
      <c r="S869" s="564" t="s">
        <v>15</v>
      </c>
      <c r="T869" s="611">
        <v>660</v>
      </c>
      <c r="U869" s="612" t="s">
        <v>47</v>
      </c>
      <c r="V869" s="613" t="s">
        <v>49</v>
      </c>
      <c r="W869" s="619" t="s">
        <v>15</v>
      </c>
      <c r="X869" s="569" t="s">
        <v>1956</v>
      </c>
      <c r="Y869" s="570" t="s">
        <v>15</v>
      </c>
      <c r="Z869" s="571" t="s">
        <v>15</v>
      </c>
      <c r="AA869" s="557" t="s">
        <v>1856</v>
      </c>
      <c r="AB869" s="139">
        <f t="shared" si="211"/>
        <v>43399</v>
      </c>
      <c r="AC869" s="134">
        <f t="shared" si="213"/>
        <v>43374</v>
      </c>
      <c r="AD869" s="135" t="str">
        <f t="shared" si="214"/>
        <v>-</v>
      </c>
      <c r="AE869" s="136" t="str">
        <f t="shared" si="215"/>
        <v>-</v>
      </c>
      <c r="AF869" s="137" t="s">
        <v>4551</v>
      </c>
      <c r="AG869" s="140" t="str">
        <f t="shared" si="218"/>
        <v>-</v>
      </c>
      <c r="AH869" s="141" t="str">
        <f t="shared" si="219"/>
        <v>-</v>
      </c>
      <c r="AI869" s="211" t="s">
        <v>15</v>
      </c>
      <c r="AJ869" s="443" t="s">
        <v>4592</v>
      </c>
      <c r="AK869" s="478" t="str">
        <f t="shared" si="220"/>
        <v>-</v>
      </c>
      <c r="AL869" s="482" t="str">
        <f t="shared" si="221"/>
        <v>-</v>
      </c>
      <c r="AM869" s="432" t="str">
        <f>_xlfn.IFNA(VLOOKUP(O869,Dropdown!$B:$G,6,0),"-")</f>
        <v>PEZA</v>
      </c>
      <c r="AN869" s="433">
        <f>_xlfn.IFNA(VLOOKUP(O869,Dropdown!$B:$H,7,0),"-")</f>
        <v>0.12</v>
      </c>
      <c r="AO869" s="434" t="str">
        <f t="shared" si="222"/>
        <v>USD</v>
      </c>
      <c r="AP869" s="435">
        <f t="shared" si="223"/>
        <v>660</v>
      </c>
      <c r="AQ869" s="436">
        <f t="shared" si="224"/>
        <v>739.2</v>
      </c>
      <c r="AR869" s="247"/>
      <c r="AS869" s="465" t="s">
        <v>15</v>
      </c>
      <c r="AT869" s="247"/>
      <c r="AU869" s="454" t="str">
        <f t="shared" si="216"/>
        <v>-</v>
      </c>
    </row>
    <row r="870" spans="1:47" s="29" customFormat="1">
      <c r="A870" s="556">
        <v>867</v>
      </c>
      <c r="B870" s="558" t="s">
        <v>1979</v>
      </c>
      <c r="C870" s="558" t="str">
        <f t="shared" si="212"/>
        <v>2018</v>
      </c>
      <c r="D870" s="558" t="str">
        <f t="shared" si="225"/>
        <v>Sep</v>
      </c>
      <c r="E870" s="605">
        <v>43369</v>
      </c>
      <c r="F870" s="558">
        <v>111620</v>
      </c>
      <c r="G870" s="558">
        <v>44631</v>
      </c>
      <c r="H870" s="558">
        <v>84635</v>
      </c>
      <c r="I870" s="558" t="s">
        <v>1981</v>
      </c>
      <c r="J870" s="558">
        <v>7259</v>
      </c>
      <c r="K870" s="607" t="str">
        <f t="shared" si="217"/>
        <v>NEW DIE | JNL-600_OUTER BOTTOM | DRAW/ EMBOSS/ PIERCE MOLD | NEW DIE | JNL-600_OUTER BOTTOM | DRAW/ EMBOSS/ PIERCE MOLD</v>
      </c>
      <c r="L870" s="607" t="s">
        <v>1978</v>
      </c>
      <c r="M870" s="607" t="s">
        <v>1978</v>
      </c>
      <c r="N870" s="608" t="s">
        <v>15</v>
      </c>
      <c r="O870" s="607" t="s">
        <v>34</v>
      </c>
      <c r="P870" s="558">
        <v>1</v>
      </c>
      <c r="Q870" s="557" t="s">
        <v>5151</v>
      </c>
      <c r="R870" s="609">
        <f>IFERROR(VLOOKUP(CONCATENATE(D870,"'",C870),'Monthly Forex'!A:D,4,0),"-")</f>
        <v>53.475000000000001</v>
      </c>
      <c r="S870" s="564" t="s">
        <v>15</v>
      </c>
      <c r="T870" s="611">
        <v>8200</v>
      </c>
      <c r="U870" s="612" t="s">
        <v>47</v>
      </c>
      <c r="V870" s="613" t="s">
        <v>49</v>
      </c>
      <c r="W870" s="619" t="s">
        <v>15</v>
      </c>
      <c r="X870" s="569" t="s">
        <v>1956</v>
      </c>
      <c r="Y870" s="570" t="s">
        <v>15</v>
      </c>
      <c r="Z870" s="571" t="s">
        <v>15</v>
      </c>
      <c r="AA870" s="557" t="s">
        <v>1856</v>
      </c>
      <c r="AB870" s="139">
        <f t="shared" si="211"/>
        <v>43399</v>
      </c>
      <c r="AC870" s="134">
        <f t="shared" si="213"/>
        <v>43374</v>
      </c>
      <c r="AD870" s="135" t="str">
        <f t="shared" si="214"/>
        <v>-</v>
      </c>
      <c r="AE870" s="136" t="str">
        <f t="shared" si="215"/>
        <v>-</v>
      </c>
      <c r="AF870" s="137" t="s">
        <v>4551</v>
      </c>
      <c r="AG870" s="140" t="str">
        <f t="shared" si="218"/>
        <v>1</v>
      </c>
      <c r="AH870" s="141" t="str">
        <f t="shared" si="219"/>
        <v>-</v>
      </c>
      <c r="AI870" s="211" t="s">
        <v>15</v>
      </c>
      <c r="AJ870" s="443" t="s">
        <v>4592</v>
      </c>
      <c r="AK870" s="478" t="str">
        <f t="shared" si="220"/>
        <v>-</v>
      </c>
      <c r="AL870" s="482" t="str">
        <f t="shared" si="221"/>
        <v>-</v>
      </c>
      <c r="AM870" s="432" t="str">
        <f>_xlfn.IFNA(VLOOKUP(O870,Dropdown!$B:$G,6,0),"-")</f>
        <v>PEZA</v>
      </c>
      <c r="AN870" s="433">
        <f>_xlfn.IFNA(VLOOKUP(O870,Dropdown!$B:$H,7,0),"-")</f>
        <v>0.12</v>
      </c>
      <c r="AO870" s="434" t="str">
        <f t="shared" si="222"/>
        <v>USD</v>
      </c>
      <c r="AP870" s="435">
        <f t="shared" si="223"/>
        <v>8200</v>
      </c>
      <c r="AQ870" s="436">
        <f t="shared" si="224"/>
        <v>9184</v>
      </c>
      <c r="AR870" s="247"/>
      <c r="AS870" s="465" t="s">
        <v>15</v>
      </c>
      <c r="AT870" s="247"/>
      <c r="AU870" s="454" t="str">
        <f t="shared" si="216"/>
        <v>-</v>
      </c>
    </row>
    <row r="871" spans="1:47" s="29" customFormat="1">
      <c r="A871" s="556">
        <v>868</v>
      </c>
      <c r="B871" s="558" t="s">
        <v>1984</v>
      </c>
      <c r="C871" s="558" t="str">
        <f t="shared" si="212"/>
        <v>2018</v>
      </c>
      <c r="D871" s="558" t="str">
        <f t="shared" si="225"/>
        <v>Sep</v>
      </c>
      <c r="E871" s="605">
        <v>43370</v>
      </c>
      <c r="F871" s="558">
        <v>111628</v>
      </c>
      <c r="G871" s="558">
        <v>44639</v>
      </c>
      <c r="H871" s="558">
        <v>84637</v>
      </c>
      <c r="I871" s="558" t="s">
        <v>1988</v>
      </c>
      <c r="J871" s="558">
        <v>45257</v>
      </c>
      <c r="K871" s="607" t="str">
        <f t="shared" si="217"/>
        <v>NEW DIECASTING DIE (2-CAV) | HS01-KA4/KZ3-720 CAV# 29 &amp; 30 | NEW DIECASTING DIE (2-CAV) | HS01-KA4/KZ3-720 CAV# 29 &amp; 30</v>
      </c>
      <c r="L871" s="607" t="s">
        <v>1986</v>
      </c>
      <c r="M871" s="607" t="s">
        <v>1986</v>
      </c>
      <c r="N871" s="608" t="s">
        <v>15</v>
      </c>
      <c r="O871" s="607" t="s">
        <v>32</v>
      </c>
      <c r="P871" s="558">
        <v>1</v>
      </c>
      <c r="Q871" s="557" t="s">
        <v>5152</v>
      </c>
      <c r="R871" s="609">
        <f>IFERROR(VLOOKUP(CONCATENATE(D871,"'",C871),'Monthly Forex'!A:D,4,0),"-")</f>
        <v>53.475000000000001</v>
      </c>
      <c r="S871" s="610">
        <v>780000</v>
      </c>
      <c r="T871" s="611">
        <f>S871/R871</f>
        <v>14586.25525946704</v>
      </c>
      <c r="U871" s="612" t="s">
        <v>47</v>
      </c>
      <c r="V871" s="613" t="s">
        <v>49</v>
      </c>
      <c r="W871" s="619" t="s">
        <v>15</v>
      </c>
      <c r="X871" s="569" t="s">
        <v>1982</v>
      </c>
      <c r="Y871" s="570" t="s">
        <v>15</v>
      </c>
      <c r="Z871" s="571" t="s">
        <v>15</v>
      </c>
      <c r="AA871" s="557" t="s">
        <v>1856</v>
      </c>
      <c r="AB871" s="139">
        <f t="shared" si="211"/>
        <v>43400</v>
      </c>
      <c r="AC871" s="134">
        <f t="shared" si="213"/>
        <v>43374</v>
      </c>
      <c r="AD871" s="135" t="str">
        <f t="shared" si="214"/>
        <v>-</v>
      </c>
      <c r="AE871" s="136" t="str">
        <f t="shared" si="215"/>
        <v>-</v>
      </c>
      <c r="AF871" s="137" t="s">
        <v>4551</v>
      </c>
      <c r="AG871" s="140" t="str">
        <f t="shared" si="218"/>
        <v>1</v>
      </c>
      <c r="AH871" s="141" t="str">
        <f t="shared" si="219"/>
        <v>-</v>
      </c>
      <c r="AI871" s="211" t="s">
        <v>15</v>
      </c>
      <c r="AJ871" s="443" t="s">
        <v>4592</v>
      </c>
      <c r="AK871" s="478" t="str">
        <f t="shared" si="220"/>
        <v>-</v>
      </c>
      <c r="AL871" s="482" t="str">
        <f t="shared" si="221"/>
        <v>-</v>
      </c>
      <c r="AM871" s="432" t="str">
        <f>_xlfn.IFNA(VLOOKUP(O871,Dropdown!$B:$G,6,0),"-")</f>
        <v>PEZA</v>
      </c>
      <c r="AN871" s="433">
        <f>_xlfn.IFNA(VLOOKUP(O871,Dropdown!$B:$H,7,0),"-")</f>
        <v>0.12</v>
      </c>
      <c r="AO871" s="434" t="str">
        <f t="shared" si="222"/>
        <v>PHP</v>
      </c>
      <c r="AP871" s="435">
        <f t="shared" si="223"/>
        <v>780000</v>
      </c>
      <c r="AQ871" s="436">
        <f t="shared" si="224"/>
        <v>873600.00000000012</v>
      </c>
      <c r="AR871" s="247"/>
      <c r="AS871" s="465" t="s">
        <v>15</v>
      </c>
      <c r="AT871" s="247"/>
      <c r="AU871" s="454" t="str">
        <f t="shared" si="216"/>
        <v>-</v>
      </c>
    </row>
    <row r="872" spans="1:47" s="29" customFormat="1">
      <c r="A872" s="556">
        <v>869</v>
      </c>
      <c r="B872" s="558" t="s">
        <v>1985</v>
      </c>
      <c r="C872" s="558" t="str">
        <f t="shared" si="212"/>
        <v>2018</v>
      </c>
      <c r="D872" s="558" t="str">
        <f t="shared" si="225"/>
        <v>Sep</v>
      </c>
      <c r="E872" s="605">
        <v>43370</v>
      </c>
      <c r="F872" s="558">
        <v>111629</v>
      </c>
      <c r="G872" s="558">
        <v>44640</v>
      </c>
      <c r="H872" s="558">
        <v>84633</v>
      </c>
      <c r="I872" s="558" t="s">
        <v>1842</v>
      </c>
      <c r="J872" s="558">
        <v>45361</v>
      </c>
      <c r="K872" s="607" t="str">
        <f t="shared" si="217"/>
        <v>SHAVING PUNCH - LOWER (KA3) - 40mm (2nd batch) | SHAVING PUNCH - LOWER (KA3) - 40mm (2nd batch)</v>
      </c>
      <c r="L872" s="607" t="s">
        <v>1987</v>
      </c>
      <c r="M872" s="607" t="s">
        <v>1987</v>
      </c>
      <c r="N872" s="607" t="s">
        <v>15</v>
      </c>
      <c r="O872" s="607" t="s">
        <v>1845</v>
      </c>
      <c r="P872" s="558">
        <v>9</v>
      </c>
      <c r="Q872" s="557" t="s">
        <v>5151</v>
      </c>
      <c r="R872" s="609">
        <f>IFERROR(VLOOKUP(CONCATENATE(D872,"'",C872),'Monthly Forex'!A:D,4,0),"-")</f>
        <v>53.475000000000001</v>
      </c>
      <c r="S872" s="610">
        <v>317205</v>
      </c>
      <c r="T872" s="611">
        <f>S872/R872</f>
        <v>5931.8373071528749</v>
      </c>
      <c r="U872" s="612" t="s">
        <v>47</v>
      </c>
      <c r="V872" s="613" t="s">
        <v>49</v>
      </c>
      <c r="W872" s="619" t="s">
        <v>15</v>
      </c>
      <c r="X872" s="569" t="s">
        <v>1982</v>
      </c>
      <c r="Y872" s="570" t="s">
        <v>15</v>
      </c>
      <c r="Z872" s="571" t="s">
        <v>15</v>
      </c>
      <c r="AA872" s="557" t="s">
        <v>1856</v>
      </c>
      <c r="AB872" s="139">
        <f t="shared" si="211"/>
        <v>43400</v>
      </c>
      <c r="AC872" s="134">
        <f t="shared" si="213"/>
        <v>43374</v>
      </c>
      <c r="AD872" s="135" t="str">
        <f t="shared" si="214"/>
        <v>-</v>
      </c>
      <c r="AE872" s="136" t="str">
        <f t="shared" si="215"/>
        <v>-</v>
      </c>
      <c r="AF872" s="137" t="s">
        <v>4551</v>
      </c>
      <c r="AG872" s="140" t="str">
        <f t="shared" si="218"/>
        <v>1</v>
      </c>
      <c r="AH872" s="141" t="str">
        <f t="shared" si="219"/>
        <v>-</v>
      </c>
      <c r="AI872" s="211" t="s">
        <v>15</v>
      </c>
      <c r="AJ872" s="443" t="s">
        <v>4592</v>
      </c>
      <c r="AK872" s="478" t="str">
        <f t="shared" si="220"/>
        <v>-</v>
      </c>
      <c r="AL872" s="482" t="str">
        <f t="shared" si="221"/>
        <v>-</v>
      </c>
      <c r="AM872" s="432" t="str">
        <f>_xlfn.IFNA(VLOOKUP(O872,Dropdown!$B:$G,6,0),"-")</f>
        <v>PEZA</v>
      </c>
      <c r="AN872" s="433">
        <f>_xlfn.IFNA(VLOOKUP(O872,Dropdown!$B:$H,7,0),"-")</f>
        <v>0.12</v>
      </c>
      <c r="AO872" s="434" t="str">
        <f t="shared" si="222"/>
        <v>PHP</v>
      </c>
      <c r="AP872" s="435">
        <f t="shared" si="223"/>
        <v>317205</v>
      </c>
      <c r="AQ872" s="436">
        <f t="shared" si="224"/>
        <v>355269.60000000003</v>
      </c>
      <c r="AR872" s="247"/>
      <c r="AS872" s="465" t="s">
        <v>15</v>
      </c>
      <c r="AT872" s="247"/>
      <c r="AU872" s="454" t="str">
        <f t="shared" si="216"/>
        <v>-</v>
      </c>
    </row>
    <row r="873" spans="1:47" s="29" customFormat="1">
      <c r="A873" s="556">
        <v>870</v>
      </c>
      <c r="B873" s="558" t="s">
        <v>1990</v>
      </c>
      <c r="C873" s="558" t="str">
        <f t="shared" si="212"/>
        <v>2018</v>
      </c>
      <c r="D873" s="558" t="str">
        <f t="shared" si="225"/>
        <v>Sep</v>
      </c>
      <c r="E873" s="605">
        <v>43371</v>
      </c>
      <c r="F873" s="558">
        <v>111630</v>
      </c>
      <c r="G873" s="558">
        <v>44641</v>
      </c>
      <c r="H873" s="558">
        <v>84638</v>
      </c>
      <c r="I873" s="558" t="s">
        <v>1988</v>
      </c>
      <c r="J873" s="558">
        <v>45259</v>
      </c>
      <c r="K873" s="623" t="str">
        <f t="shared" si="217"/>
        <v>NEW DIECASTING DIE (2-CAV) | YS4X7-00 CAV# 15 &amp; 16 | NEW DIECASTING DIE (2-CAV) | YS4X7-00 CAV# 15 &amp; 16</v>
      </c>
      <c r="L873" s="623" t="s">
        <v>1992</v>
      </c>
      <c r="M873" s="623" t="s">
        <v>1992</v>
      </c>
      <c r="N873" s="608" t="s">
        <v>15</v>
      </c>
      <c r="O873" s="607" t="s">
        <v>32</v>
      </c>
      <c r="P873" s="558">
        <v>1</v>
      </c>
      <c r="Q873" s="557" t="s">
        <v>5152</v>
      </c>
      <c r="R873" s="609">
        <f>IFERROR(VLOOKUP(CONCATENATE(D873,"'",C873),'Monthly Forex'!A:D,4,0),"-")</f>
        <v>53.475000000000001</v>
      </c>
      <c r="S873" s="610">
        <v>780000</v>
      </c>
      <c r="T873" s="621">
        <f>S873/R873</f>
        <v>14586.25525946704</v>
      </c>
      <c r="U873" s="612" t="s">
        <v>47</v>
      </c>
      <c r="V873" s="613" t="s">
        <v>49</v>
      </c>
      <c r="W873" s="619" t="s">
        <v>15</v>
      </c>
      <c r="X873" s="569" t="s">
        <v>1982</v>
      </c>
      <c r="Y873" s="570" t="s">
        <v>15</v>
      </c>
      <c r="Z873" s="571" t="s">
        <v>15</v>
      </c>
      <c r="AA873" s="557" t="s">
        <v>1856</v>
      </c>
      <c r="AB873" s="139">
        <f t="shared" si="211"/>
        <v>43401</v>
      </c>
      <c r="AC873" s="134">
        <f t="shared" si="213"/>
        <v>43374</v>
      </c>
      <c r="AD873" s="135" t="str">
        <f t="shared" si="214"/>
        <v>-</v>
      </c>
      <c r="AE873" s="136" t="str">
        <f t="shared" si="215"/>
        <v>-</v>
      </c>
      <c r="AF873" s="137" t="s">
        <v>4551</v>
      </c>
      <c r="AG873" s="140" t="str">
        <f t="shared" si="218"/>
        <v>1</v>
      </c>
      <c r="AH873" s="141" t="str">
        <f t="shared" si="219"/>
        <v>-</v>
      </c>
      <c r="AI873" s="211" t="s">
        <v>15</v>
      </c>
      <c r="AJ873" s="443" t="s">
        <v>4592</v>
      </c>
      <c r="AK873" s="478" t="str">
        <f t="shared" si="220"/>
        <v>-</v>
      </c>
      <c r="AL873" s="482" t="str">
        <f t="shared" si="221"/>
        <v>-</v>
      </c>
      <c r="AM873" s="432" t="str">
        <f>_xlfn.IFNA(VLOOKUP(O873,Dropdown!$B:$G,6,0),"-")</f>
        <v>PEZA</v>
      </c>
      <c r="AN873" s="433">
        <f>_xlfn.IFNA(VLOOKUP(O873,Dropdown!$B:$H,7,0),"-")</f>
        <v>0.12</v>
      </c>
      <c r="AO873" s="434" t="str">
        <f t="shared" si="222"/>
        <v>PHP</v>
      </c>
      <c r="AP873" s="435">
        <f t="shared" si="223"/>
        <v>780000</v>
      </c>
      <c r="AQ873" s="436">
        <f t="shared" si="224"/>
        <v>873600.00000000012</v>
      </c>
      <c r="AR873" s="247"/>
      <c r="AS873" s="465" t="s">
        <v>15</v>
      </c>
      <c r="AT873" s="247"/>
      <c r="AU873" s="454" t="str">
        <f t="shared" si="216"/>
        <v>-</v>
      </c>
    </row>
    <row r="874" spans="1:47" s="29" customFormat="1">
      <c r="A874" s="556">
        <v>871</v>
      </c>
      <c r="B874" s="558" t="s">
        <v>1991</v>
      </c>
      <c r="C874" s="558" t="str">
        <f t="shared" si="212"/>
        <v>2018</v>
      </c>
      <c r="D874" s="558" t="str">
        <f t="shared" si="225"/>
        <v>Sep</v>
      </c>
      <c r="E874" s="605">
        <v>43371</v>
      </c>
      <c r="F874" s="558">
        <v>111631</v>
      </c>
      <c r="G874" s="558">
        <v>44642</v>
      </c>
      <c r="H874" s="558">
        <v>84636</v>
      </c>
      <c r="I874" s="558" t="s">
        <v>1842</v>
      </c>
      <c r="J874" s="558">
        <v>45361</v>
      </c>
      <c r="K874" s="607" t="str">
        <f t="shared" si="217"/>
        <v>SHAVING PUNCH - LOWER (4V0) - 40mm (2nd batch) | SHAVING PUNCH - LOWER (4V0) - 40mm (2nd batch)</v>
      </c>
      <c r="L874" s="607" t="s">
        <v>1993</v>
      </c>
      <c r="M874" s="607" t="s">
        <v>1993</v>
      </c>
      <c r="N874" s="608" t="s">
        <v>15</v>
      </c>
      <c r="O874" s="607" t="s">
        <v>1845</v>
      </c>
      <c r="P874" s="558">
        <v>9</v>
      </c>
      <c r="Q874" s="557" t="s">
        <v>5151</v>
      </c>
      <c r="R874" s="609">
        <f>IFERROR(VLOOKUP(CONCATENATE(D874,"'",C874),'Monthly Forex'!A:D,4,0),"-")</f>
        <v>53.475000000000001</v>
      </c>
      <c r="S874" s="610">
        <v>304290</v>
      </c>
      <c r="T874" s="621">
        <f>S874/R874</f>
        <v>5690.322580645161</v>
      </c>
      <c r="U874" s="612" t="s">
        <v>47</v>
      </c>
      <c r="V874" s="613" t="s">
        <v>49</v>
      </c>
      <c r="W874" s="619" t="s">
        <v>15</v>
      </c>
      <c r="X874" s="569" t="s">
        <v>1982</v>
      </c>
      <c r="Y874" s="570" t="s">
        <v>15</v>
      </c>
      <c r="Z874" s="571" t="s">
        <v>15</v>
      </c>
      <c r="AA874" s="557" t="s">
        <v>1856</v>
      </c>
      <c r="AB874" s="139">
        <f t="shared" si="211"/>
        <v>43401</v>
      </c>
      <c r="AC874" s="134">
        <f t="shared" si="213"/>
        <v>43374</v>
      </c>
      <c r="AD874" s="135" t="str">
        <f t="shared" si="214"/>
        <v>-</v>
      </c>
      <c r="AE874" s="136" t="str">
        <f t="shared" si="215"/>
        <v>-</v>
      </c>
      <c r="AF874" s="137" t="s">
        <v>4551</v>
      </c>
      <c r="AG874" s="140" t="str">
        <f t="shared" si="218"/>
        <v>1</v>
      </c>
      <c r="AH874" s="141" t="str">
        <f t="shared" si="219"/>
        <v>-</v>
      </c>
      <c r="AI874" s="211" t="s">
        <v>15</v>
      </c>
      <c r="AJ874" s="443" t="s">
        <v>4592</v>
      </c>
      <c r="AK874" s="478" t="str">
        <f t="shared" si="220"/>
        <v>-</v>
      </c>
      <c r="AL874" s="482" t="str">
        <f t="shared" si="221"/>
        <v>-</v>
      </c>
      <c r="AM874" s="432" t="str">
        <f>_xlfn.IFNA(VLOOKUP(O874,Dropdown!$B:$G,6,0),"-")</f>
        <v>PEZA</v>
      </c>
      <c r="AN874" s="433">
        <f>_xlfn.IFNA(VLOOKUP(O874,Dropdown!$B:$H,7,0),"-")</f>
        <v>0.12</v>
      </c>
      <c r="AO874" s="434" t="str">
        <f t="shared" si="222"/>
        <v>PHP</v>
      </c>
      <c r="AP874" s="435">
        <f t="shared" si="223"/>
        <v>304290</v>
      </c>
      <c r="AQ874" s="436">
        <f t="shared" si="224"/>
        <v>340804.80000000005</v>
      </c>
      <c r="AR874" s="247"/>
      <c r="AS874" s="465" t="s">
        <v>15</v>
      </c>
      <c r="AT874" s="247"/>
      <c r="AU874" s="454" t="str">
        <f t="shared" si="216"/>
        <v>-</v>
      </c>
    </row>
    <row r="875" spans="1:47" s="29" customFormat="1">
      <c r="A875" s="556">
        <v>872</v>
      </c>
      <c r="B875" s="558" t="s">
        <v>1997</v>
      </c>
      <c r="C875" s="558" t="str">
        <f t="shared" si="212"/>
        <v>2018</v>
      </c>
      <c r="D875" s="558" t="str">
        <f t="shared" si="225"/>
        <v>Oct</v>
      </c>
      <c r="E875" s="586">
        <v>43381</v>
      </c>
      <c r="F875" s="558">
        <v>111633</v>
      </c>
      <c r="G875" s="558">
        <v>44644</v>
      </c>
      <c r="H875" s="557">
        <v>84877</v>
      </c>
      <c r="I875" s="557" t="s">
        <v>1999</v>
      </c>
      <c r="J875" s="557">
        <v>7428</v>
      </c>
      <c r="K875" s="578" t="str">
        <f t="shared" si="217"/>
        <v>FFZ-800_INNER BOTTOM_DRAWING_M1 | FFZ-800_INNER BOTTOM_DRAWING_M1</v>
      </c>
      <c r="L875" s="578" t="s">
        <v>1998</v>
      </c>
      <c r="M875" s="578" t="s">
        <v>1998</v>
      </c>
      <c r="N875" s="624" t="s">
        <v>15</v>
      </c>
      <c r="O875" s="578" t="s">
        <v>34</v>
      </c>
      <c r="P875" s="557">
        <v>1</v>
      </c>
      <c r="Q875" s="557" t="s">
        <v>5152</v>
      </c>
      <c r="R875" s="581">
        <f>IFERROR(VLOOKUP(CONCATENATE(D875,"'",C875),'Monthly Forex'!A:D,4,0),"-")</f>
        <v>54.02</v>
      </c>
      <c r="S875" s="564" t="s">
        <v>15</v>
      </c>
      <c r="T875" s="582">
        <v>6350</v>
      </c>
      <c r="U875" s="583" t="s">
        <v>47</v>
      </c>
      <c r="V875" s="613" t="s">
        <v>49</v>
      </c>
      <c r="W875" s="619" t="s">
        <v>15</v>
      </c>
      <c r="X875" s="569" t="s">
        <v>1956</v>
      </c>
      <c r="Y875" s="570" t="s">
        <v>15</v>
      </c>
      <c r="Z875" s="571" t="s">
        <v>15</v>
      </c>
      <c r="AA875" s="557" t="s">
        <v>1856</v>
      </c>
      <c r="AB875" s="139">
        <f t="shared" si="211"/>
        <v>43411</v>
      </c>
      <c r="AC875" s="134">
        <f t="shared" si="213"/>
        <v>43405</v>
      </c>
      <c r="AD875" s="135" t="str">
        <f t="shared" si="214"/>
        <v>-</v>
      </c>
      <c r="AE875" s="136" t="str">
        <f t="shared" si="215"/>
        <v>-</v>
      </c>
      <c r="AF875" s="137" t="s">
        <v>4551</v>
      </c>
      <c r="AG875" s="140" t="str">
        <f t="shared" si="218"/>
        <v>1</v>
      </c>
      <c r="AH875" s="141" t="str">
        <f t="shared" si="219"/>
        <v>-</v>
      </c>
      <c r="AI875" s="211" t="s">
        <v>15</v>
      </c>
      <c r="AJ875" s="443" t="s">
        <v>4592</v>
      </c>
      <c r="AK875" s="478" t="str">
        <f t="shared" si="220"/>
        <v>-</v>
      </c>
      <c r="AL875" s="482" t="str">
        <f t="shared" si="221"/>
        <v>-</v>
      </c>
      <c r="AM875" s="432" t="str">
        <f>_xlfn.IFNA(VLOOKUP(O875,Dropdown!$B:$G,6,0),"-")</f>
        <v>PEZA</v>
      </c>
      <c r="AN875" s="433">
        <f>_xlfn.IFNA(VLOOKUP(O875,Dropdown!$B:$H,7,0),"-")</f>
        <v>0.12</v>
      </c>
      <c r="AO875" s="434" t="str">
        <f t="shared" si="222"/>
        <v>USD</v>
      </c>
      <c r="AP875" s="435">
        <f t="shared" si="223"/>
        <v>6350</v>
      </c>
      <c r="AQ875" s="436">
        <f t="shared" si="224"/>
        <v>7112.0000000000009</v>
      </c>
      <c r="AR875" s="247"/>
      <c r="AS875" s="465" t="s">
        <v>15</v>
      </c>
      <c r="AT875" s="247"/>
      <c r="AU875" s="454" t="str">
        <f t="shared" si="216"/>
        <v>-</v>
      </c>
    </row>
    <row r="876" spans="1:47" s="29" customFormat="1">
      <c r="A876" s="556">
        <v>873</v>
      </c>
      <c r="B876" s="558" t="s">
        <v>2004</v>
      </c>
      <c r="C876" s="558" t="str">
        <f t="shared" si="212"/>
        <v>2018</v>
      </c>
      <c r="D876" s="558" t="str">
        <f t="shared" si="225"/>
        <v>Oct</v>
      </c>
      <c r="E876" s="586">
        <v>43389</v>
      </c>
      <c r="F876" s="558">
        <v>111636</v>
      </c>
      <c r="G876" s="558">
        <v>44647</v>
      </c>
      <c r="H876" s="557">
        <v>85046</v>
      </c>
      <c r="I876" s="557" t="s">
        <v>2008</v>
      </c>
      <c r="J876" s="557">
        <v>45706</v>
      </c>
      <c r="K876" s="578" t="str">
        <f t="shared" si="217"/>
        <v>NEW SHAVING DIE (CORE PLATE) | HS01-107-0000 | NEW SHAVING DIE (CORE PLATE) | HS01-107-0000</v>
      </c>
      <c r="L876" s="578" t="s">
        <v>2006</v>
      </c>
      <c r="M876" s="578" t="s">
        <v>2006</v>
      </c>
      <c r="N876" s="600" t="s">
        <v>15</v>
      </c>
      <c r="O876" s="578" t="s">
        <v>1845</v>
      </c>
      <c r="P876" s="557">
        <v>1</v>
      </c>
      <c r="Q876" s="557" t="s">
        <v>5152</v>
      </c>
      <c r="R876" s="581">
        <f>IFERROR(VLOOKUP(CONCATENATE(D876,"'",C876),'Monthly Forex'!A:D,4,0),"-")</f>
        <v>54.02</v>
      </c>
      <c r="S876" s="587">
        <v>312400</v>
      </c>
      <c r="T876" s="625">
        <f t="shared" ref="T876:T882" si="229">S876/R876</f>
        <v>5783.043317289892</v>
      </c>
      <c r="U876" s="612" t="s">
        <v>47</v>
      </c>
      <c r="V876" s="613" t="s">
        <v>49</v>
      </c>
      <c r="W876" s="619" t="s">
        <v>15</v>
      </c>
      <c r="X876" s="569" t="s">
        <v>1982</v>
      </c>
      <c r="Y876" s="570" t="s">
        <v>15</v>
      </c>
      <c r="Z876" s="571" t="s">
        <v>15</v>
      </c>
      <c r="AA876" s="557" t="s">
        <v>1856</v>
      </c>
      <c r="AB876" s="139">
        <f t="shared" si="211"/>
        <v>43419</v>
      </c>
      <c r="AC876" s="134">
        <f t="shared" si="213"/>
        <v>43405</v>
      </c>
      <c r="AD876" s="135" t="str">
        <f t="shared" si="214"/>
        <v>-</v>
      </c>
      <c r="AE876" s="136" t="str">
        <f t="shared" si="215"/>
        <v>-</v>
      </c>
      <c r="AF876" s="137" t="s">
        <v>4551</v>
      </c>
      <c r="AG876" s="140" t="str">
        <f t="shared" si="218"/>
        <v>1</v>
      </c>
      <c r="AH876" s="141" t="str">
        <f t="shared" si="219"/>
        <v>-</v>
      </c>
      <c r="AI876" s="211" t="s">
        <v>15</v>
      </c>
      <c r="AJ876" s="443" t="s">
        <v>4592</v>
      </c>
      <c r="AK876" s="478" t="str">
        <f t="shared" si="220"/>
        <v>-</v>
      </c>
      <c r="AL876" s="482" t="str">
        <f t="shared" si="221"/>
        <v>-</v>
      </c>
      <c r="AM876" s="432" t="str">
        <f>_xlfn.IFNA(VLOOKUP(O876,Dropdown!$B:$G,6,0),"-")</f>
        <v>PEZA</v>
      </c>
      <c r="AN876" s="433">
        <f>_xlfn.IFNA(VLOOKUP(O876,Dropdown!$B:$H,7,0),"-")</f>
        <v>0.12</v>
      </c>
      <c r="AO876" s="434" t="str">
        <f t="shared" si="222"/>
        <v>PHP</v>
      </c>
      <c r="AP876" s="435">
        <f t="shared" si="223"/>
        <v>312400</v>
      </c>
      <c r="AQ876" s="436">
        <f t="shared" si="224"/>
        <v>349888.00000000006</v>
      </c>
      <c r="AR876" s="247"/>
      <c r="AS876" s="465" t="s">
        <v>15</v>
      </c>
      <c r="AT876" s="247"/>
      <c r="AU876" s="454" t="str">
        <f t="shared" si="216"/>
        <v>-</v>
      </c>
    </row>
    <row r="877" spans="1:47" s="29" customFormat="1">
      <c r="A877" s="556">
        <v>874</v>
      </c>
      <c r="B877" s="558" t="s">
        <v>2005</v>
      </c>
      <c r="C877" s="558" t="str">
        <f t="shared" si="212"/>
        <v>2018</v>
      </c>
      <c r="D877" s="558" t="str">
        <f t="shared" si="225"/>
        <v>Oct</v>
      </c>
      <c r="E877" s="586">
        <v>43389</v>
      </c>
      <c r="F877" s="558">
        <v>111636</v>
      </c>
      <c r="G877" s="558">
        <v>44647</v>
      </c>
      <c r="H877" s="557">
        <v>85046</v>
      </c>
      <c r="I877" s="557" t="s">
        <v>2008</v>
      </c>
      <c r="J877" s="557">
        <v>45706</v>
      </c>
      <c r="K877" s="578" t="str">
        <f t="shared" si="217"/>
        <v>NEW SHAVING DIE (CORE PLATE) | YS4V0-00 | NEW SHAVING DIE (CORE PLATE) | YS4V0-00</v>
      </c>
      <c r="L877" s="578" t="s">
        <v>2007</v>
      </c>
      <c r="M877" s="578" t="s">
        <v>2007</v>
      </c>
      <c r="N877" s="600" t="s">
        <v>15</v>
      </c>
      <c r="O877" s="578" t="s">
        <v>1845</v>
      </c>
      <c r="P877" s="557">
        <v>1</v>
      </c>
      <c r="Q877" s="557" t="s">
        <v>5152</v>
      </c>
      <c r="R877" s="581">
        <f>IFERROR(VLOOKUP(CONCATENATE(D877,"'",C877),'Monthly Forex'!A:D,4,0),"-")</f>
        <v>54.02</v>
      </c>
      <c r="S877" s="587">
        <v>317245</v>
      </c>
      <c r="T877" s="582">
        <f t="shared" si="229"/>
        <v>5872.7323213624577</v>
      </c>
      <c r="U877" s="612" t="s">
        <v>47</v>
      </c>
      <c r="V877" s="613" t="s">
        <v>49</v>
      </c>
      <c r="W877" s="619" t="s">
        <v>15</v>
      </c>
      <c r="X877" s="569" t="s">
        <v>1982</v>
      </c>
      <c r="Y877" s="570" t="s">
        <v>15</v>
      </c>
      <c r="Z877" s="571" t="s">
        <v>15</v>
      </c>
      <c r="AA877" s="557" t="s">
        <v>1856</v>
      </c>
      <c r="AB877" s="139">
        <f t="shared" si="211"/>
        <v>43419</v>
      </c>
      <c r="AC877" s="134">
        <f t="shared" si="213"/>
        <v>43405</v>
      </c>
      <c r="AD877" s="135" t="str">
        <f t="shared" si="214"/>
        <v>-</v>
      </c>
      <c r="AE877" s="136" t="str">
        <f t="shared" si="215"/>
        <v>-</v>
      </c>
      <c r="AF877" s="137" t="s">
        <v>4551</v>
      </c>
      <c r="AG877" s="140" t="str">
        <f t="shared" si="218"/>
        <v>-</v>
      </c>
      <c r="AH877" s="141" t="str">
        <f t="shared" si="219"/>
        <v>-</v>
      </c>
      <c r="AI877" s="211" t="s">
        <v>15</v>
      </c>
      <c r="AJ877" s="443" t="s">
        <v>4592</v>
      </c>
      <c r="AK877" s="478" t="str">
        <f t="shared" si="220"/>
        <v>-</v>
      </c>
      <c r="AL877" s="482" t="str">
        <f t="shared" si="221"/>
        <v>-</v>
      </c>
      <c r="AM877" s="432" t="str">
        <f>_xlfn.IFNA(VLOOKUP(O877,Dropdown!$B:$G,6,0),"-")</f>
        <v>PEZA</v>
      </c>
      <c r="AN877" s="433">
        <f>_xlfn.IFNA(VLOOKUP(O877,Dropdown!$B:$H,7,0),"-")</f>
        <v>0.12</v>
      </c>
      <c r="AO877" s="434" t="str">
        <f t="shared" si="222"/>
        <v>PHP</v>
      </c>
      <c r="AP877" s="435">
        <f t="shared" si="223"/>
        <v>317245</v>
      </c>
      <c r="AQ877" s="436">
        <f t="shared" si="224"/>
        <v>355314.4</v>
      </c>
      <c r="AR877" s="247"/>
      <c r="AS877" s="465" t="s">
        <v>15</v>
      </c>
      <c r="AT877" s="247"/>
      <c r="AU877" s="454" t="str">
        <f t="shared" si="216"/>
        <v>-</v>
      </c>
    </row>
    <row r="878" spans="1:47" s="29" customFormat="1">
      <c r="A878" s="556">
        <v>875</v>
      </c>
      <c r="B878" s="558" t="s">
        <v>2000</v>
      </c>
      <c r="C878" s="558" t="str">
        <f t="shared" si="212"/>
        <v>2018</v>
      </c>
      <c r="D878" s="558" t="str">
        <f t="shared" si="225"/>
        <v>Oct</v>
      </c>
      <c r="E878" s="586">
        <v>43389</v>
      </c>
      <c r="F878" s="558">
        <v>111635</v>
      </c>
      <c r="G878" s="558">
        <v>44646</v>
      </c>
      <c r="H878" s="557">
        <v>85052</v>
      </c>
      <c r="I878" s="557" t="s">
        <v>1949</v>
      </c>
      <c r="J878" s="557">
        <v>16875</v>
      </c>
      <c r="K878" s="578" t="str">
        <f t="shared" si="217"/>
        <v>18307-TLAA-A030-M1-C400 | #2214 DIE INSERT1 (PM23) | 18307-TLAA-A030-M1-C400 | #2214 DIE INSERT1 (PM23)</v>
      </c>
      <c r="L878" s="578" t="s">
        <v>2002</v>
      </c>
      <c r="M878" s="578" t="s">
        <v>2002</v>
      </c>
      <c r="N878" s="626" t="s">
        <v>2003</v>
      </c>
      <c r="O878" s="578" t="s">
        <v>31</v>
      </c>
      <c r="P878" s="557">
        <v>1</v>
      </c>
      <c r="Q878" s="557" t="s">
        <v>5151</v>
      </c>
      <c r="R878" s="581">
        <f>IFERROR(VLOOKUP(CONCATENATE(D878,"'",C878),'Monthly Forex'!A:D,4,0),"-")</f>
        <v>54.02</v>
      </c>
      <c r="S878" s="587">
        <v>38240</v>
      </c>
      <c r="T878" s="582">
        <f t="shared" si="229"/>
        <v>707.88596815994072</v>
      </c>
      <c r="U878" s="583" t="s">
        <v>47</v>
      </c>
      <c r="V878" s="613" t="s">
        <v>49</v>
      </c>
      <c r="W878" s="619" t="s">
        <v>15</v>
      </c>
      <c r="X878" s="569" t="s">
        <v>1958</v>
      </c>
      <c r="Y878" s="570" t="s">
        <v>15</v>
      </c>
      <c r="Z878" s="571" t="s">
        <v>15</v>
      </c>
      <c r="AA878" s="557" t="s">
        <v>1856</v>
      </c>
      <c r="AB878" s="139">
        <f t="shared" si="211"/>
        <v>43419</v>
      </c>
      <c r="AC878" s="134">
        <f t="shared" si="213"/>
        <v>43405</v>
      </c>
      <c r="AD878" s="135" t="str">
        <f t="shared" si="214"/>
        <v>-</v>
      </c>
      <c r="AE878" s="136" t="str">
        <f t="shared" si="215"/>
        <v>-</v>
      </c>
      <c r="AF878" s="137" t="s">
        <v>4551</v>
      </c>
      <c r="AG878" s="140" t="str">
        <f t="shared" si="218"/>
        <v>1</v>
      </c>
      <c r="AH878" s="141" t="str">
        <f t="shared" si="219"/>
        <v>-</v>
      </c>
      <c r="AI878" s="211" t="s">
        <v>15</v>
      </c>
      <c r="AJ878" s="443" t="s">
        <v>4592</v>
      </c>
      <c r="AK878" s="478" t="str">
        <f t="shared" si="220"/>
        <v>-</v>
      </c>
      <c r="AL878" s="482" t="str">
        <f t="shared" si="221"/>
        <v>-</v>
      </c>
      <c r="AM878" s="432" t="str">
        <f>_xlfn.IFNA(VLOOKUP(O878,Dropdown!$B:$G,6,0),"-")</f>
        <v>PEZA</v>
      </c>
      <c r="AN878" s="433">
        <f>_xlfn.IFNA(VLOOKUP(O878,Dropdown!$B:$H,7,0),"-")</f>
        <v>0.12</v>
      </c>
      <c r="AO878" s="434" t="str">
        <f t="shared" si="222"/>
        <v>PHP</v>
      </c>
      <c r="AP878" s="435">
        <f t="shared" si="223"/>
        <v>38240</v>
      </c>
      <c r="AQ878" s="436">
        <f t="shared" si="224"/>
        <v>42828.800000000003</v>
      </c>
      <c r="AR878" s="247"/>
      <c r="AS878" s="465" t="s">
        <v>15</v>
      </c>
      <c r="AT878" s="247"/>
      <c r="AU878" s="454" t="str">
        <f t="shared" si="216"/>
        <v>-</v>
      </c>
    </row>
    <row r="879" spans="1:47" s="29" customFormat="1">
      <c r="A879" s="556">
        <v>876</v>
      </c>
      <c r="B879" s="558" t="s">
        <v>2001</v>
      </c>
      <c r="C879" s="558" t="str">
        <f t="shared" si="212"/>
        <v>2018</v>
      </c>
      <c r="D879" s="558" t="str">
        <f t="shared" si="225"/>
        <v>Oct</v>
      </c>
      <c r="E879" s="586">
        <v>43389</v>
      </c>
      <c r="F879" s="558">
        <v>111635</v>
      </c>
      <c r="G879" s="558">
        <v>44646</v>
      </c>
      <c r="H879" s="557">
        <v>85052</v>
      </c>
      <c r="I879" s="557" t="s">
        <v>1949</v>
      </c>
      <c r="J879" s="557">
        <v>16875</v>
      </c>
      <c r="K879" s="578" t="str">
        <f t="shared" si="217"/>
        <v>18307-TLAA-A030-M1-C400 | #2214 DIE INSERT1 (PM23) | 18307-TLAA-A030-M1-C400 | #2214 DIE INSERT1 (PM23)</v>
      </c>
      <c r="L879" s="578" t="s">
        <v>2002</v>
      </c>
      <c r="M879" s="578" t="s">
        <v>2002</v>
      </c>
      <c r="N879" s="626" t="s">
        <v>2003</v>
      </c>
      <c r="O879" s="578" t="s">
        <v>31</v>
      </c>
      <c r="P879" s="557">
        <v>1</v>
      </c>
      <c r="Q879" s="557" t="s">
        <v>5151</v>
      </c>
      <c r="R879" s="581">
        <f>IFERROR(VLOOKUP(CONCATENATE(D879,"'",C879),'Monthly Forex'!A:D,4,0),"-")</f>
        <v>54.02</v>
      </c>
      <c r="S879" s="587">
        <v>38240</v>
      </c>
      <c r="T879" s="582">
        <f t="shared" si="229"/>
        <v>707.88596815994072</v>
      </c>
      <c r="U879" s="583" t="s">
        <v>47</v>
      </c>
      <c r="V879" s="613" t="s">
        <v>49</v>
      </c>
      <c r="W879" s="619" t="s">
        <v>15</v>
      </c>
      <c r="X879" s="569" t="s">
        <v>1958</v>
      </c>
      <c r="Y879" s="570" t="s">
        <v>15</v>
      </c>
      <c r="Z879" s="571" t="s">
        <v>15</v>
      </c>
      <c r="AA879" s="557" t="s">
        <v>1856</v>
      </c>
      <c r="AB879" s="139">
        <f t="shared" si="211"/>
        <v>43419</v>
      </c>
      <c r="AC879" s="134">
        <f t="shared" si="213"/>
        <v>43405</v>
      </c>
      <c r="AD879" s="135" t="str">
        <f t="shared" si="214"/>
        <v>-</v>
      </c>
      <c r="AE879" s="136" t="str">
        <f t="shared" si="215"/>
        <v>-</v>
      </c>
      <c r="AF879" s="137" t="s">
        <v>4551</v>
      </c>
      <c r="AG879" s="140" t="str">
        <f t="shared" si="218"/>
        <v>-</v>
      </c>
      <c r="AH879" s="141" t="str">
        <f t="shared" si="219"/>
        <v>-</v>
      </c>
      <c r="AI879" s="211" t="s">
        <v>15</v>
      </c>
      <c r="AJ879" s="443" t="s">
        <v>4592</v>
      </c>
      <c r="AK879" s="478" t="str">
        <f t="shared" si="220"/>
        <v>-</v>
      </c>
      <c r="AL879" s="482" t="str">
        <f t="shared" si="221"/>
        <v>-</v>
      </c>
      <c r="AM879" s="432" t="str">
        <f>_xlfn.IFNA(VLOOKUP(O879,Dropdown!$B:$G,6,0),"-")</f>
        <v>PEZA</v>
      </c>
      <c r="AN879" s="433">
        <f>_xlfn.IFNA(VLOOKUP(O879,Dropdown!$B:$H,7,0),"-")</f>
        <v>0.12</v>
      </c>
      <c r="AO879" s="434" t="str">
        <f t="shared" si="222"/>
        <v>PHP</v>
      </c>
      <c r="AP879" s="435">
        <f t="shared" si="223"/>
        <v>38240</v>
      </c>
      <c r="AQ879" s="436">
        <f t="shared" si="224"/>
        <v>42828.800000000003</v>
      </c>
      <c r="AR879" s="247"/>
      <c r="AS879" s="465" t="s">
        <v>15</v>
      </c>
      <c r="AT879" s="247"/>
      <c r="AU879" s="454" t="str">
        <f t="shared" si="216"/>
        <v>-</v>
      </c>
    </row>
    <row r="880" spans="1:47" s="29" customFormat="1">
      <c r="A880" s="556">
        <v>877</v>
      </c>
      <c r="B880" s="557" t="s">
        <v>2010</v>
      </c>
      <c r="C880" s="558" t="str">
        <f t="shared" si="212"/>
        <v>2018</v>
      </c>
      <c r="D880" s="558" t="str">
        <f t="shared" si="225"/>
        <v>Oct</v>
      </c>
      <c r="E880" s="586">
        <v>43390</v>
      </c>
      <c r="F880" s="558">
        <v>111637</v>
      </c>
      <c r="G880" s="558">
        <v>44648</v>
      </c>
      <c r="H880" s="557">
        <v>85125</v>
      </c>
      <c r="I880" s="557" t="s">
        <v>2016</v>
      </c>
      <c r="J880" s="557">
        <v>17411</v>
      </c>
      <c r="K880" s="578" t="str">
        <f t="shared" si="217"/>
        <v>59B - STAY D PUNCH | 59B - STAY D PUNCH</v>
      </c>
      <c r="L880" s="578" t="s">
        <v>2013</v>
      </c>
      <c r="M880" s="578" t="s">
        <v>2013</v>
      </c>
      <c r="N880" s="600" t="s">
        <v>2017</v>
      </c>
      <c r="O880" s="578" t="s">
        <v>31</v>
      </c>
      <c r="P880" s="557">
        <v>1</v>
      </c>
      <c r="Q880" s="557" t="s">
        <v>5151</v>
      </c>
      <c r="R880" s="581">
        <f>IFERROR(VLOOKUP(CONCATENATE(D880,"'",C880),'Monthly Forex'!A:D,4,0),"-")</f>
        <v>54.02</v>
      </c>
      <c r="S880" s="587">
        <v>15900</v>
      </c>
      <c r="T880" s="582">
        <f t="shared" si="229"/>
        <v>294.3354313217327</v>
      </c>
      <c r="U880" s="583" t="s">
        <v>47</v>
      </c>
      <c r="V880" s="613" t="s">
        <v>49</v>
      </c>
      <c r="W880" s="619" t="s">
        <v>15</v>
      </c>
      <c r="X880" s="569" t="s">
        <v>1958</v>
      </c>
      <c r="Y880" s="570" t="s">
        <v>15</v>
      </c>
      <c r="Z880" s="571" t="s">
        <v>15</v>
      </c>
      <c r="AA880" s="557" t="s">
        <v>1856</v>
      </c>
      <c r="AB880" s="139">
        <f t="shared" si="211"/>
        <v>43420</v>
      </c>
      <c r="AC880" s="134">
        <f t="shared" si="213"/>
        <v>43405</v>
      </c>
      <c r="AD880" s="135" t="str">
        <f t="shared" si="214"/>
        <v>-</v>
      </c>
      <c r="AE880" s="136" t="str">
        <f t="shared" si="215"/>
        <v>-</v>
      </c>
      <c r="AF880" s="137" t="s">
        <v>4551</v>
      </c>
      <c r="AG880" s="140" t="str">
        <f t="shared" si="218"/>
        <v>1</v>
      </c>
      <c r="AH880" s="141" t="str">
        <f t="shared" si="219"/>
        <v>-</v>
      </c>
      <c r="AI880" s="211" t="s">
        <v>15</v>
      </c>
      <c r="AJ880" s="443" t="s">
        <v>4592</v>
      </c>
      <c r="AK880" s="478" t="str">
        <f t="shared" si="220"/>
        <v>-</v>
      </c>
      <c r="AL880" s="482" t="str">
        <f t="shared" si="221"/>
        <v>-</v>
      </c>
      <c r="AM880" s="432" t="str">
        <f>_xlfn.IFNA(VLOOKUP(O880,Dropdown!$B:$G,6,0),"-")</f>
        <v>PEZA</v>
      </c>
      <c r="AN880" s="433">
        <f>_xlfn.IFNA(VLOOKUP(O880,Dropdown!$B:$H,7,0),"-")</f>
        <v>0.12</v>
      </c>
      <c r="AO880" s="434" t="str">
        <f t="shared" si="222"/>
        <v>PHP</v>
      </c>
      <c r="AP880" s="435">
        <f t="shared" si="223"/>
        <v>15900</v>
      </c>
      <c r="AQ880" s="436">
        <f t="shared" si="224"/>
        <v>17808</v>
      </c>
      <c r="AR880" s="247"/>
      <c r="AS880" s="465" t="s">
        <v>15</v>
      </c>
      <c r="AT880" s="247"/>
      <c r="AU880" s="454" t="str">
        <f t="shared" si="216"/>
        <v>-</v>
      </c>
    </row>
    <row r="881" spans="1:47" s="29" customFormat="1">
      <c r="A881" s="556">
        <v>878</v>
      </c>
      <c r="B881" s="557" t="s">
        <v>2011</v>
      </c>
      <c r="C881" s="558" t="str">
        <f t="shared" si="212"/>
        <v>2018</v>
      </c>
      <c r="D881" s="558" t="str">
        <f t="shared" si="225"/>
        <v>Oct</v>
      </c>
      <c r="E881" s="586">
        <v>43390</v>
      </c>
      <c r="F881" s="558">
        <v>111637</v>
      </c>
      <c r="G881" s="558">
        <v>44648</v>
      </c>
      <c r="H881" s="557">
        <v>85125</v>
      </c>
      <c r="I881" s="557" t="s">
        <v>2016</v>
      </c>
      <c r="J881" s="557">
        <v>17411</v>
      </c>
      <c r="K881" s="578" t="str">
        <f t="shared" si="217"/>
        <v>59B - STAY B PUNCH | 59B - STAY B PUNCH</v>
      </c>
      <c r="L881" s="578" t="s">
        <v>2014</v>
      </c>
      <c r="M881" s="578" t="s">
        <v>2014</v>
      </c>
      <c r="N881" s="624" t="s">
        <v>2018</v>
      </c>
      <c r="O881" s="578" t="s">
        <v>31</v>
      </c>
      <c r="P881" s="557">
        <v>1</v>
      </c>
      <c r="Q881" s="557" t="s">
        <v>5151</v>
      </c>
      <c r="R881" s="581">
        <f>IFERROR(VLOOKUP(CONCATENATE(D881,"'",C881),'Monthly Forex'!A:D,4,0),"-")</f>
        <v>54.02</v>
      </c>
      <c r="S881" s="587">
        <v>18020</v>
      </c>
      <c r="T881" s="582">
        <f t="shared" si="229"/>
        <v>333.58015549796369</v>
      </c>
      <c r="U881" s="583" t="s">
        <v>47</v>
      </c>
      <c r="V881" s="613" t="s">
        <v>49</v>
      </c>
      <c r="W881" s="619" t="s">
        <v>15</v>
      </c>
      <c r="X881" s="569" t="s">
        <v>1958</v>
      </c>
      <c r="Y881" s="570" t="s">
        <v>15</v>
      </c>
      <c r="Z881" s="571" t="s">
        <v>15</v>
      </c>
      <c r="AA881" s="557" t="s">
        <v>1856</v>
      </c>
      <c r="AB881" s="139">
        <f t="shared" si="211"/>
        <v>43420</v>
      </c>
      <c r="AC881" s="134">
        <f t="shared" si="213"/>
        <v>43405</v>
      </c>
      <c r="AD881" s="135" t="str">
        <f t="shared" si="214"/>
        <v>-</v>
      </c>
      <c r="AE881" s="136" t="str">
        <f t="shared" si="215"/>
        <v>-</v>
      </c>
      <c r="AF881" s="137" t="s">
        <v>4551</v>
      </c>
      <c r="AG881" s="140" t="str">
        <f t="shared" si="218"/>
        <v>-</v>
      </c>
      <c r="AH881" s="141" t="str">
        <f t="shared" si="219"/>
        <v>-</v>
      </c>
      <c r="AI881" s="211" t="s">
        <v>15</v>
      </c>
      <c r="AJ881" s="443" t="s">
        <v>4592</v>
      </c>
      <c r="AK881" s="478" t="str">
        <f t="shared" si="220"/>
        <v>-</v>
      </c>
      <c r="AL881" s="482" t="str">
        <f t="shared" si="221"/>
        <v>-</v>
      </c>
      <c r="AM881" s="432" t="str">
        <f>_xlfn.IFNA(VLOOKUP(O881,Dropdown!$B:$G,6,0),"-")</f>
        <v>PEZA</v>
      </c>
      <c r="AN881" s="433">
        <f>_xlfn.IFNA(VLOOKUP(O881,Dropdown!$B:$H,7,0),"-")</f>
        <v>0.12</v>
      </c>
      <c r="AO881" s="434" t="str">
        <f t="shared" si="222"/>
        <v>PHP</v>
      </c>
      <c r="AP881" s="435">
        <f t="shared" si="223"/>
        <v>18020</v>
      </c>
      <c r="AQ881" s="436">
        <f t="shared" si="224"/>
        <v>20182.400000000001</v>
      </c>
      <c r="AR881" s="247"/>
      <c r="AS881" s="465" t="s">
        <v>15</v>
      </c>
      <c r="AT881" s="247"/>
      <c r="AU881" s="454" t="str">
        <f t="shared" si="216"/>
        <v>-</v>
      </c>
    </row>
    <row r="882" spans="1:47" s="29" customFormat="1">
      <c r="A882" s="556">
        <v>879</v>
      </c>
      <c r="B882" s="557" t="s">
        <v>2012</v>
      </c>
      <c r="C882" s="558" t="str">
        <f t="shared" si="212"/>
        <v>2018</v>
      </c>
      <c r="D882" s="558" t="str">
        <f t="shared" si="225"/>
        <v>Oct</v>
      </c>
      <c r="E882" s="586">
        <v>43390</v>
      </c>
      <c r="F882" s="558">
        <v>111637</v>
      </c>
      <c r="G882" s="558">
        <v>44648</v>
      </c>
      <c r="H882" s="557">
        <v>85125</v>
      </c>
      <c r="I882" s="557" t="s">
        <v>2016</v>
      </c>
      <c r="J882" s="557">
        <v>17411</v>
      </c>
      <c r="K882" s="578" t="str">
        <f t="shared" si="217"/>
        <v xml:space="preserve">59B – STAY D DIE PLATE – NEW  | 59B – STAY D DIE PLATE – NEW </v>
      </c>
      <c r="L882" s="578" t="s">
        <v>2015</v>
      </c>
      <c r="M882" s="578" t="s">
        <v>2015</v>
      </c>
      <c r="N882" s="600" t="s">
        <v>2019</v>
      </c>
      <c r="O882" s="578" t="s">
        <v>31</v>
      </c>
      <c r="P882" s="557">
        <v>1</v>
      </c>
      <c r="Q882" s="557" t="s">
        <v>5151</v>
      </c>
      <c r="R882" s="581">
        <f>IFERROR(VLOOKUP(CONCATENATE(D882,"'",C882),'Monthly Forex'!A:D,4,0),"-")</f>
        <v>54.02</v>
      </c>
      <c r="S882" s="587">
        <v>29415</v>
      </c>
      <c r="T882" s="582">
        <f t="shared" si="229"/>
        <v>544.52054794520541</v>
      </c>
      <c r="U882" s="583" t="s">
        <v>47</v>
      </c>
      <c r="V882" s="613" t="s">
        <v>49</v>
      </c>
      <c r="W882" s="619" t="s">
        <v>15</v>
      </c>
      <c r="X882" s="569" t="s">
        <v>1958</v>
      </c>
      <c r="Y882" s="570" t="s">
        <v>15</v>
      </c>
      <c r="Z882" s="571" t="s">
        <v>15</v>
      </c>
      <c r="AA882" s="557" t="s">
        <v>1856</v>
      </c>
      <c r="AB882" s="139">
        <f t="shared" si="211"/>
        <v>43420</v>
      </c>
      <c r="AC882" s="134">
        <f t="shared" si="213"/>
        <v>43405</v>
      </c>
      <c r="AD882" s="135" t="str">
        <f t="shared" si="214"/>
        <v>-</v>
      </c>
      <c r="AE882" s="136" t="str">
        <f t="shared" si="215"/>
        <v>-</v>
      </c>
      <c r="AF882" s="137" t="s">
        <v>4551</v>
      </c>
      <c r="AG882" s="140" t="str">
        <f t="shared" si="218"/>
        <v>-</v>
      </c>
      <c r="AH882" s="141" t="str">
        <f t="shared" si="219"/>
        <v>-</v>
      </c>
      <c r="AI882" s="211" t="s">
        <v>15</v>
      </c>
      <c r="AJ882" s="443" t="s">
        <v>4592</v>
      </c>
      <c r="AK882" s="478" t="str">
        <f t="shared" si="220"/>
        <v>-</v>
      </c>
      <c r="AL882" s="482" t="str">
        <f t="shared" si="221"/>
        <v>-</v>
      </c>
      <c r="AM882" s="432" t="str">
        <f>_xlfn.IFNA(VLOOKUP(O882,Dropdown!$B:$G,6,0),"-")</f>
        <v>PEZA</v>
      </c>
      <c r="AN882" s="433">
        <f>_xlfn.IFNA(VLOOKUP(O882,Dropdown!$B:$H,7,0),"-")</f>
        <v>0.12</v>
      </c>
      <c r="AO882" s="434" t="str">
        <f t="shared" si="222"/>
        <v>PHP</v>
      </c>
      <c r="AP882" s="435">
        <f t="shared" si="223"/>
        <v>29415</v>
      </c>
      <c r="AQ882" s="436">
        <f t="shared" si="224"/>
        <v>32944.800000000003</v>
      </c>
      <c r="AR882" s="247"/>
      <c r="AS882" s="465" t="s">
        <v>15</v>
      </c>
      <c r="AT882" s="247"/>
      <c r="AU882" s="454" t="str">
        <f t="shared" si="216"/>
        <v>-</v>
      </c>
    </row>
    <row r="883" spans="1:47" s="29" customFormat="1">
      <c r="A883" s="556">
        <v>880</v>
      </c>
      <c r="B883" s="557" t="s">
        <v>2022</v>
      </c>
      <c r="C883" s="558" t="str">
        <f t="shared" si="212"/>
        <v>2018</v>
      </c>
      <c r="D883" s="558" t="str">
        <f t="shared" si="225"/>
        <v>Oct</v>
      </c>
      <c r="E883" s="586">
        <v>43396</v>
      </c>
      <c r="F883" s="558">
        <v>111639</v>
      </c>
      <c r="G883" s="558">
        <v>44650</v>
      </c>
      <c r="H883" s="557">
        <v>85219</v>
      </c>
      <c r="I883" s="557" t="s">
        <v>2024</v>
      </c>
      <c r="J883" s="557">
        <v>20183213</v>
      </c>
      <c r="K883" s="578" t="str">
        <f t="shared" si="217"/>
        <v>2311-35308-7-0500 FR EMBOSS  | #104 DIE | 2311-35308-7-0500 FR EMBOSS  | #104 DIE</v>
      </c>
      <c r="L883" s="578" t="s">
        <v>2027</v>
      </c>
      <c r="M883" s="578" t="s">
        <v>2027</v>
      </c>
      <c r="N883" s="579" t="s">
        <v>15</v>
      </c>
      <c r="O883" s="578" t="s">
        <v>38</v>
      </c>
      <c r="P883" s="557">
        <v>2</v>
      </c>
      <c r="Q883" s="557" t="s">
        <v>5151</v>
      </c>
      <c r="R883" s="581">
        <f>IFERROR(VLOOKUP(CONCATENATE(D883,"'",C883),'Monthly Forex'!A:D,4,0),"-")</f>
        <v>54.02</v>
      </c>
      <c r="S883" s="564" t="s">
        <v>15</v>
      </c>
      <c r="T883" s="565">
        <v>880</v>
      </c>
      <c r="U883" s="583" t="s">
        <v>47</v>
      </c>
      <c r="V883" s="613" t="s">
        <v>49</v>
      </c>
      <c r="W883" s="619" t="s">
        <v>15</v>
      </c>
      <c r="X883" s="569" t="s">
        <v>1958</v>
      </c>
      <c r="Y883" s="570" t="s">
        <v>15</v>
      </c>
      <c r="Z883" s="571" t="s">
        <v>15</v>
      </c>
      <c r="AA883" s="557" t="s">
        <v>1856</v>
      </c>
      <c r="AB883" s="139">
        <f t="shared" si="211"/>
        <v>43426</v>
      </c>
      <c r="AC883" s="134">
        <f t="shared" si="213"/>
        <v>43405</v>
      </c>
      <c r="AD883" s="135" t="str">
        <f t="shared" si="214"/>
        <v>-</v>
      </c>
      <c r="AE883" s="136" t="str">
        <f t="shared" si="215"/>
        <v>-</v>
      </c>
      <c r="AF883" s="137" t="s">
        <v>4551</v>
      </c>
      <c r="AG883" s="140" t="str">
        <f t="shared" si="218"/>
        <v>1</v>
      </c>
      <c r="AH883" s="141" t="str">
        <f t="shared" si="219"/>
        <v>-</v>
      </c>
      <c r="AI883" s="211" t="s">
        <v>15</v>
      </c>
      <c r="AJ883" s="443" t="s">
        <v>4592</v>
      </c>
      <c r="AK883" s="478" t="str">
        <f t="shared" si="220"/>
        <v>-</v>
      </c>
      <c r="AL883" s="482" t="str">
        <f t="shared" si="221"/>
        <v>-</v>
      </c>
      <c r="AM883" s="432" t="str">
        <f>_xlfn.IFNA(VLOOKUP(O883,Dropdown!$B:$G,6,0),"-")</f>
        <v>PEZA</v>
      </c>
      <c r="AN883" s="433">
        <f>_xlfn.IFNA(VLOOKUP(O883,Dropdown!$B:$H,7,0),"-")</f>
        <v>0.12</v>
      </c>
      <c r="AO883" s="434" t="str">
        <f t="shared" si="222"/>
        <v>USD</v>
      </c>
      <c r="AP883" s="435">
        <f t="shared" si="223"/>
        <v>880</v>
      </c>
      <c r="AQ883" s="436">
        <f t="shared" si="224"/>
        <v>985.60000000000014</v>
      </c>
      <c r="AR883" s="247"/>
      <c r="AS883" s="465" t="s">
        <v>15</v>
      </c>
      <c r="AT883" s="247"/>
      <c r="AU883" s="454" t="str">
        <f t="shared" si="216"/>
        <v>-</v>
      </c>
    </row>
    <row r="884" spans="1:47" s="30" customFormat="1">
      <c r="A884" s="556">
        <v>881</v>
      </c>
      <c r="B884" s="557" t="s">
        <v>2020</v>
      </c>
      <c r="C884" s="558" t="s">
        <v>2009</v>
      </c>
      <c r="D884" s="558" t="s">
        <v>53</v>
      </c>
      <c r="E884" s="586">
        <v>43396</v>
      </c>
      <c r="F884" s="558">
        <v>111638</v>
      </c>
      <c r="G884" s="558">
        <v>44649</v>
      </c>
      <c r="H884" s="557">
        <v>85218</v>
      </c>
      <c r="I884" s="557" t="s">
        <v>2023</v>
      </c>
      <c r="J884" s="557">
        <v>17411</v>
      </c>
      <c r="K884" s="578" t="str">
        <f t="shared" si="217"/>
        <v>KYA PUNCH | CAP PUNCH DIE A [R] | KYA PUNCH | CAP PUNCH DIE A [R]</v>
      </c>
      <c r="L884" s="578" t="s">
        <v>2025</v>
      </c>
      <c r="M884" s="578" t="s">
        <v>2025</v>
      </c>
      <c r="N884" s="600" t="s">
        <v>2028</v>
      </c>
      <c r="O884" s="578" t="s">
        <v>31</v>
      </c>
      <c r="P884" s="557">
        <v>1</v>
      </c>
      <c r="Q884" s="557" t="s">
        <v>5151</v>
      </c>
      <c r="R884" s="581">
        <v>54.02</v>
      </c>
      <c r="S884" s="587">
        <v>21070</v>
      </c>
      <c r="T884" s="565">
        <f t="shared" ref="T884:T890" si="230">S884/R884</f>
        <v>390.04072565716399</v>
      </c>
      <c r="U884" s="583" t="s">
        <v>47</v>
      </c>
      <c r="V884" s="613" t="s">
        <v>49</v>
      </c>
      <c r="W884" s="619" t="s">
        <v>15</v>
      </c>
      <c r="X884" s="569" t="s">
        <v>1958</v>
      </c>
      <c r="Y884" s="570" t="s">
        <v>15</v>
      </c>
      <c r="Z884" s="571" t="s">
        <v>15</v>
      </c>
      <c r="AA884" s="557" t="s">
        <v>1856</v>
      </c>
      <c r="AB884" s="139">
        <f t="shared" si="211"/>
        <v>43426</v>
      </c>
      <c r="AC884" s="134">
        <f t="shared" si="213"/>
        <v>43405</v>
      </c>
      <c r="AD884" s="135" t="str">
        <f t="shared" si="214"/>
        <v>-</v>
      </c>
      <c r="AE884" s="136" t="str">
        <f t="shared" si="215"/>
        <v>-</v>
      </c>
      <c r="AF884" s="137" t="s">
        <v>4551</v>
      </c>
      <c r="AG884" s="140" t="str">
        <f t="shared" si="218"/>
        <v>1</v>
      </c>
      <c r="AH884" s="141" t="str">
        <f t="shared" si="219"/>
        <v>-</v>
      </c>
      <c r="AI884" s="211" t="s">
        <v>15</v>
      </c>
      <c r="AJ884" s="443" t="s">
        <v>4592</v>
      </c>
      <c r="AK884" s="478" t="str">
        <f t="shared" si="220"/>
        <v>-</v>
      </c>
      <c r="AL884" s="516" t="str">
        <f t="shared" si="221"/>
        <v>-</v>
      </c>
      <c r="AM884" s="432" t="str">
        <f>_xlfn.IFNA(VLOOKUP(O884,Dropdown!$B:$G,6,0),"-")</f>
        <v>PEZA</v>
      </c>
      <c r="AN884" s="433">
        <f>_xlfn.IFNA(VLOOKUP(O884,Dropdown!$B:$H,7,0),"-")</f>
        <v>0.12</v>
      </c>
      <c r="AO884" s="434" t="str">
        <f t="shared" si="222"/>
        <v>PHP</v>
      </c>
      <c r="AP884" s="435">
        <f t="shared" si="223"/>
        <v>21070</v>
      </c>
      <c r="AQ884" s="436">
        <f t="shared" si="224"/>
        <v>23598.400000000001</v>
      </c>
      <c r="AR884" s="247"/>
      <c r="AS884" s="465" t="s">
        <v>15</v>
      </c>
      <c r="AT884" s="247"/>
      <c r="AU884" s="454" t="str">
        <f t="shared" si="216"/>
        <v>-</v>
      </c>
    </row>
    <row r="885" spans="1:47" s="30" customFormat="1">
      <c r="A885" s="556">
        <v>882</v>
      </c>
      <c r="B885" s="557" t="s">
        <v>2021</v>
      </c>
      <c r="C885" s="558" t="str">
        <f t="shared" ref="C885:C916" si="231">TEXT(E885,"yyyy")</f>
        <v>2018</v>
      </c>
      <c r="D885" s="558" t="str">
        <f t="shared" ref="D885:D916" si="232">TEXT(E885,"mmm")</f>
        <v>Oct</v>
      </c>
      <c r="E885" s="586">
        <v>43396</v>
      </c>
      <c r="F885" s="558">
        <v>111638</v>
      </c>
      <c r="G885" s="558">
        <v>44649</v>
      </c>
      <c r="H885" s="557">
        <v>85218</v>
      </c>
      <c r="I885" s="557" t="s">
        <v>2023</v>
      </c>
      <c r="J885" s="557">
        <v>17411</v>
      </c>
      <c r="K885" s="578" t="str">
        <f t="shared" si="217"/>
        <v>KYA PUNCH | CAP PUNCH DIE B [L] | KYA PUNCH | CAP PUNCH DIE B [L]</v>
      </c>
      <c r="L885" s="578" t="s">
        <v>2026</v>
      </c>
      <c r="M885" s="578" t="s">
        <v>2026</v>
      </c>
      <c r="N885" s="600" t="s">
        <v>2029</v>
      </c>
      <c r="O885" s="578" t="s">
        <v>31</v>
      </c>
      <c r="P885" s="557">
        <v>1</v>
      </c>
      <c r="Q885" s="557" t="s">
        <v>5151</v>
      </c>
      <c r="R885" s="581">
        <f>IFERROR(VLOOKUP(CONCATENATE(D885,"'",C885),'Monthly Forex'!A:D,4,0),"-")</f>
        <v>54.02</v>
      </c>
      <c r="S885" s="587">
        <v>21070</v>
      </c>
      <c r="T885" s="565">
        <f t="shared" si="230"/>
        <v>390.04072565716399</v>
      </c>
      <c r="U885" s="583" t="s">
        <v>47</v>
      </c>
      <c r="V885" s="613" t="s">
        <v>49</v>
      </c>
      <c r="W885" s="619" t="s">
        <v>15</v>
      </c>
      <c r="X885" s="569" t="s">
        <v>1958</v>
      </c>
      <c r="Y885" s="570" t="s">
        <v>15</v>
      </c>
      <c r="Z885" s="571" t="s">
        <v>15</v>
      </c>
      <c r="AA885" s="557" t="s">
        <v>1856</v>
      </c>
      <c r="AB885" s="139">
        <f t="shared" si="211"/>
        <v>43426</v>
      </c>
      <c r="AC885" s="134">
        <f t="shared" si="213"/>
        <v>43405</v>
      </c>
      <c r="AD885" s="135" t="str">
        <f t="shared" si="214"/>
        <v>-</v>
      </c>
      <c r="AE885" s="136" t="str">
        <f t="shared" si="215"/>
        <v>-</v>
      </c>
      <c r="AF885" s="137" t="s">
        <v>4551</v>
      </c>
      <c r="AG885" s="140" t="str">
        <f t="shared" si="218"/>
        <v>-</v>
      </c>
      <c r="AH885" s="141" t="str">
        <f t="shared" si="219"/>
        <v>-</v>
      </c>
      <c r="AI885" s="211" t="s">
        <v>15</v>
      </c>
      <c r="AJ885" s="443" t="s">
        <v>4592</v>
      </c>
      <c r="AK885" s="478" t="str">
        <f t="shared" si="220"/>
        <v>-</v>
      </c>
      <c r="AL885" s="516" t="str">
        <f t="shared" si="221"/>
        <v>-</v>
      </c>
      <c r="AM885" s="432" t="str">
        <f>_xlfn.IFNA(VLOOKUP(O885,Dropdown!$B:$G,6,0),"-")</f>
        <v>PEZA</v>
      </c>
      <c r="AN885" s="433">
        <f>_xlfn.IFNA(VLOOKUP(O885,Dropdown!$B:$H,7,0),"-")</f>
        <v>0.12</v>
      </c>
      <c r="AO885" s="434" t="str">
        <f t="shared" si="222"/>
        <v>PHP</v>
      </c>
      <c r="AP885" s="435">
        <f t="shared" si="223"/>
        <v>21070</v>
      </c>
      <c r="AQ885" s="436">
        <f t="shared" si="224"/>
        <v>23598.400000000001</v>
      </c>
      <c r="AR885" s="247"/>
      <c r="AS885" s="465" t="s">
        <v>15</v>
      </c>
      <c r="AT885" s="247"/>
      <c r="AU885" s="454" t="str">
        <f t="shared" si="216"/>
        <v>-</v>
      </c>
    </row>
    <row r="886" spans="1:47" s="30" customFormat="1">
      <c r="A886" s="556">
        <v>883</v>
      </c>
      <c r="B886" s="557" t="s">
        <v>2065</v>
      </c>
      <c r="C886" s="558" t="str">
        <f t="shared" si="231"/>
        <v>2018</v>
      </c>
      <c r="D886" s="558" t="str">
        <f t="shared" si="232"/>
        <v>Oct</v>
      </c>
      <c r="E886" s="586">
        <v>43399</v>
      </c>
      <c r="F886" s="558">
        <v>111640</v>
      </c>
      <c r="G886" s="557">
        <v>46301</v>
      </c>
      <c r="H886" s="557">
        <v>85376</v>
      </c>
      <c r="I886" s="557" t="s">
        <v>1988</v>
      </c>
      <c r="J886" s="557">
        <v>45258</v>
      </c>
      <c r="K886" s="578" t="str">
        <f t="shared" si="217"/>
        <v>NEW DIECASTING DIE (2-CAV) | HS01-MEN-0000 CAV#3 &amp; 4 | NEW DIECASTING DIE (2-CAV) | HS01-MEN-0000 CAV#3 &amp; 4</v>
      </c>
      <c r="L886" s="578" t="s">
        <v>2067</v>
      </c>
      <c r="M886" s="578" t="s">
        <v>2067</v>
      </c>
      <c r="N886" s="579" t="s">
        <v>15</v>
      </c>
      <c r="O886" s="607" t="s">
        <v>32</v>
      </c>
      <c r="P886" s="557">
        <v>1</v>
      </c>
      <c r="Q886" s="557" t="s">
        <v>5152</v>
      </c>
      <c r="R886" s="581">
        <f>IFERROR(VLOOKUP(CONCATENATE(D886,"'",C886),'Monthly Forex'!A:D,4,0),"-")</f>
        <v>54.02</v>
      </c>
      <c r="S886" s="587">
        <v>780000</v>
      </c>
      <c r="T886" s="565">
        <f t="shared" si="230"/>
        <v>14439.096630877451</v>
      </c>
      <c r="U886" s="583" t="s">
        <v>47</v>
      </c>
      <c r="V886" s="627" t="s">
        <v>49</v>
      </c>
      <c r="W886" s="619" t="s">
        <v>15</v>
      </c>
      <c r="X886" s="569" t="s">
        <v>1956</v>
      </c>
      <c r="Y886" s="570" t="s">
        <v>15</v>
      </c>
      <c r="Z886" s="571" t="s">
        <v>15</v>
      </c>
      <c r="AA886" s="557" t="s">
        <v>1856</v>
      </c>
      <c r="AB886" s="139">
        <f t="shared" si="211"/>
        <v>43429</v>
      </c>
      <c r="AC886" s="134">
        <f t="shared" si="213"/>
        <v>43405</v>
      </c>
      <c r="AD886" s="135" t="str">
        <f t="shared" si="214"/>
        <v>-</v>
      </c>
      <c r="AE886" s="136" t="str">
        <f t="shared" si="215"/>
        <v>-</v>
      </c>
      <c r="AF886" s="137" t="s">
        <v>4551</v>
      </c>
      <c r="AG886" s="140" t="str">
        <f t="shared" si="218"/>
        <v>1</v>
      </c>
      <c r="AH886" s="141" t="str">
        <f t="shared" si="219"/>
        <v>-</v>
      </c>
      <c r="AI886" s="211" t="s">
        <v>15</v>
      </c>
      <c r="AJ886" s="443" t="s">
        <v>4592</v>
      </c>
      <c r="AK886" s="478" t="str">
        <f t="shared" si="220"/>
        <v>-</v>
      </c>
      <c r="AL886" s="516" t="str">
        <f t="shared" si="221"/>
        <v>-</v>
      </c>
      <c r="AM886" s="432" t="str">
        <f>_xlfn.IFNA(VLOOKUP(O886,Dropdown!$B:$G,6,0),"-")</f>
        <v>PEZA</v>
      </c>
      <c r="AN886" s="433">
        <f>_xlfn.IFNA(VLOOKUP(O886,Dropdown!$B:$H,7,0),"-")</f>
        <v>0.12</v>
      </c>
      <c r="AO886" s="434" t="str">
        <f t="shared" si="222"/>
        <v>PHP</v>
      </c>
      <c r="AP886" s="435">
        <f t="shared" si="223"/>
        <v>780000</v>
      </c>
      <c r="AQ886" s="436">
        <f t="shared" si="224"/>
        <v>873600.00000000012</v>
      </c>
      <c r="AR886" s="247"/>
      <c r="AS886" s="465" t="s">
        <v>15</v>
      </c>
      <c r="AT886" s="247"/>
      <c r="AU886" s="454" t="str">
        <f t="shared" si="216"/>
        <v>-</v>
      </c>
    </row>
    <row r="887" spans="1:47" s="30" customFormat="1">
      <c r="A887" s="556">
        <v>884</v>
      </c>
      <c r="B887" s="557" t="s">
        <v>2066</v>
      </c>
      <c r="C887" s="558" t="str">
        <f t="shared" si="231"/>
        <v>2018</v>
      </c>
      <c r="D887" s="558" t="str">
        <f t="shared" si="232"/>
        <v>Oct</v>
      </c>
      <c r="E887" s="586">
        <v>43399</v>
      </c>
      <c r="F887" s="558">
        <v>111641</v>
      </c>
      <c r="G887" s="557">
        <v>46302</v>
      </c>
      <c r="H887" s="557">
        <v>85377</v>
      </c>
      <c r="I887" s="557" t="s">
        <v>1988</v>
      </c>
      <c r="J887" s="557">
        <v>45260</v>
      </c>
      <c r="K887" s="578" t="str">
        <f t="shared" si="217"/>
        <v>NEW DIECASTING DIE (2-CAV) | KS88-1088C CAV# 3 &amp; 4 | NEW DIECASTING DIE (2-CAV) | KS88-1088C CAV# 3 &amp; 4</v>
      </c>
      <c r="L887" s="578" t="s">
        <v>2068</v>
      </c>
      <c r="M887" s="578" t="s">
        <v>2068</v>
      </c>
      <c r="N887" s="579" t="s">
        <v>15</v>
      </c>
      <c r="O887" s="607" t="s">
        <v>32</v>
      </c>
      <c r="P887" s="557">
        <v>1</v>
      </c>
      <c r="Q887" s="557" t="s">
        <v>5152</v>
      </c>
      <c r="R887" s="581">
        <f>IFERROR(VLOOKUP(CONCATENATE(D887,"'",C887),'Monthly Forex'!A:D,4,0),"-")</f>
        <v>54.02</v>
      </c>
      <c r="S887" s="587">
        <v>780000</v>
      </c>
      <c r="T887" s="565">
        <f t="shared" si="230"/>
        <v>14439.096630877451</v>
      </c>
      <c r="U887" s="583" t="s">
        <v>47</v>
      </c>
      <c r="V887" s="627" t="s">
        <v>49</v>
      </c>
      <c r="W887" s="619" t="s">
        <v>15</v>
      </c>
      <c r="X887" s="569" t="s">
        <v>1956</v>
      </c>
      <c r="Y887" s="570" t="s">
        <v>15</v>
      </c>
      <c r="Z887" s="571" t="s">
        <v>15</v>
      </c>
      <c r="AA887" s="557" t="s">
        <v>1856</v>
      </c>
      <c r="AB887" s="139">
        <f t="shared" ref="AB887:AB950" si="233">IF(V887="","",IF(V887="Cancelled","-",E887+30))</f>
        <v>43429</v>
      </c>
      <c r="AC887" s="134">
        <f t="shared" si="213"/>
        <v>43405</v>
      </c>
      <c r="AD887" s="135" t="str">
        <f t="shared" si="214"/>
        <v>-</v>
      </c>
      <c r="AE887" s="136" t="str">
        <f t="shared" si="215"/>
        <v>-</v>
      </c>
      <c r="AF887" s="137" t="s">
        <v>4551</v>
      </c>
      <c r="AG887" s="140" t="str">
        <f t="shared" si="218"/>
        <v>1</v>
      </c>
      <c r="AH887" s="141" t="str">
        <f t="shared" si="219"/>
        <v>-</v>
      </c>
      <c r="AI887" s="211" t="s">
        <v>15</v>
      </c>
      <c r="AJ887" s="443" t="s">
        <v>4592</v>
      </c>
      <c r="AK887" s="478" t="str">
        <f t="shared" si="220"/>
        <v>-</v>
      </c>
      <c r="AL887" s="516" t="str">
        <f t="shared" si="221"/>
        <v>-</v>
      </c>
      <c r="AM887" s="432" t="str">
        <f>_xlfn.IFNA(VLOOKUP(O887,Dropdown!$B:$G,6,0),"-")</f>
        <v>PEZA</v>
      </c>
      <c r="AN887" s="433">
        <f>_xlfn.IFNA(VLOOKUP(O887,Dropdown!$B:$H,7,0),"-")</f>
        <v>0.12</v>
      </c>
      <c r="AO887" s="434" t="str">
        <f t="shared" si="222"/>
        <v>PHP</v>
      </c>
      <c r="AP887" s="435">
        <f t="shared" si="223"/>
        <v>780000</v>
      </c>
      <c r="AQ887" s="436">
        <f t="shared" si="224"/>
        <v>873600.00000000012</v>
      </c>
      <c r="AR887" s="247"/>
      <c r="AS887" s="465" t="s">
        <v>15</v>
      </c>
      <c r="AT887" s="247"/>
      <c r="AU887" s="454" t="str">
        <f t="shared" si="216"/>
        <v>-</v>
      </c>
    </row>
    <row r="888" spans="1:47" s="30" customFormat="1">
      <c r="A888" s="556">
        <v>885</v>
      </c>
      <c r="B888" s="558" t="s">
        <v>2069</v>
      </c>
      <c r="C888" s="558" t="str">
        <f t="shared" si="231"/>
        <v>2018</v>
      </c>
      <c r="D888" s="558" t="str">
        <f t="shared" si="232"/>
        <v>Oct</v>
      </c>
      <c r="E888" s="605">
        <v>43402</v>
      </c>
      <c r="F888" s="558">
        <v>111642</v>
      </c>
      <c r="G888" s="558">
        <v>46303</v>
      </c>
      <c r="H888" s="558">
        <v>85389</v>
      </c>
      <c r="I888" s="558" t="s">
        <v>2071</v>
      </c>
      <c r="J888" s="558">
        <v>45726</v>
      </c>
      <c r="K888" s="607" t="str">
        <f t="shared" si="217"/>
        <v>DIE CASTING DIE (1-CAV) | KS88-1018-1CAVITY ; CAV# 7 | DIE CASTING DIE (1-CAV) | KS88-1018-1CAVITY ; CAV# 7</v>
      </c>
      <c r="L888" s="607" t="s">
        <v>2070</v>
      </c>
      <c r="M888" s="607" t="s">
        <v>2070</v>
      </c>
      <c r="N888" s="579" t="s">
        <v>15</v>
      </c>
      <c r="O888" s="607" t="s">
        <v>32</v>
      </c>
      <c r="P888" s="558">
        <v>1</v>
      </c>
      <c r="Q888" s="557" t="s">
        <v>5152</v>
      </c>
      <c r="R888" s="609">
        <f>IFERROR(VLOOKUP(CONCATENATE(D888,"'",C888),'Monthly Forex'!A:D,4,0),"-")</f>
        <v>54.02</v>
      </c>
      <c r="S888" s="610">
        <v>195735</v>
      </c>
      <c r="T888" s="611">
        <f t="shared" si="230"/>
        <v>3623.380229544613</v>
      </c>
      <c r="U888" s="628" t="s">
        <v>47</v>
      </c>
      <c r="V888" s="613" t="s">
        <v>49</v>
      </c>
      <c r="W888" s="619" t="s">
        <v>15</v>
      </c>
      <c r="X888" s="569" t="s">
        <v>1956</v>
      </c>
      <c r="Y888" s="570" t="s">
        <v>15</v>
      </c>
      <c r="Z888" s="571" t="s">
        <v>15</v>
      </c>
      <c r="AA888" s="557" t="s">
        <v>1856</v>
      </c>
      <c r="AB888" s="139">
        <f t="shared" si="233"/>
        <v>43432</v>
      </c>
      <c r="AC888" s="134">
        <f t="shared" si="213"/>
        <v>43405</v>
      </c>
      <c r="AD888" s="135" t="str">
        <f t="shared" si="214"/>
        <v>-</v>
      </c>
      <c r="AE888" s="136" t="str">
        <f t="shared" si="215"/>
        <v>-</v>
      </c>
      <c r="AF888" s="137" t="s">
        <v>4551</v>
      </c>
      <c r="AG888" s="140" t="str">
        <f t="shared" si="218"/>
        <v>1</v>
      </c>
      <c r="AH888" s="141" t="str">
        <f t="shared" si="219"/>
        <v>-</v>
      </c>
      <c r="AI888" s="211" t="s">
        <v>15</v>
      </c>
      <c r="AJ888" s="443" t="s">
        <v>4592</v>
      </c>
      <c r="AK888" s="478" t="str">
        <f t="shared" si="220"/>
        <v>-</v>
      </c>
      <c r="AL888" s="516" t="str">
        <f t="shared" si="221"/>
        <v>-</v>
      </c>
      <c r="AM888" s="432" t="str">
        <f>_xlfn.IFNA(VLOOKUP(O888,Dropdown!$B:$G,6,0),"-")</f>
        <v>PEZA</v>
      </c>
      <c r="AN888" s="433">
        <f>_xlfn.IFNA(VLOOKUP(O888,Dropdown!$B:$H,7,0),"-")</f>
        <v>0.12</v>
      </c>
      <c r="AO888" s="434" t="str">
        <f t="shared" si="222"/>
        <v>PHP</v>
      </c>
      <c r="AP888" s="435">
        <f t="shared" si="223"/>
        <v>195735</v>
      </c>
      <c r="AQ888" s="436">
        <f t="shared" si="224"/>
        <v>219223.2</v>
      </c>
      <c r="AR888" s="247"/>
      <c r="AS888" s="465" t="s">
        <v>15</v>
      </c>
      <c r="AT888" s="247"/>
      <c r="AU888" s="454" t="str">
        <f t="shared" si="216"/>
        <v>-</v>
      </c>
    </row>
    <row r="889" spans="1:47" s="30" customFormat="1">
      <c r="A889" s="556">
        <v>886</v>
      </c>
      <c r="B889" s="558" t="s">
        <v>2077</v>
      </c>
      <c r="C889" s="558" t="str">
        <f t="shared" si="231"/>
        <v>2018</v>
      </c>
      <c r="D889" s="558" t="str">
        <f t="shared" si="232"/>
        <v>Oct</v>
      </c>
      <c r="E889" s="605">
        <v>43402</v>
      </c>
      <c r="F889" s="558">
        <v>111644</v>
      </c>
      <c r="G889" s="558">
        <v>46305</v>
      </c>
      <c r="H889" s="558">
        <v>85390</v>
      </c>
      <c r="I889" s="558" t="s">
        <v>2080</v>
      </c>
      <c r="J889" s="558">
        <v>45947</v>
      </c>
      <c r="K889" s="623" t="str">
        <f t="shared" si="217"/>
        <v>NEW SHAVING DIE (CORE PLATE) | HS01-107-0000 | NEW SHAVING DIE (CORE PLATE) | HS01-107-0000</v>
      </c>
      <c r="L889" s="623" t="s">
        <v>2006</v>
      </c>
      <c r="M889" s="623" t="s">
        <v>2006</v>
      </c>
      <c r="N889" s="579" t="s">
        <v>15</v>
      </c>
      <c r="O889" s="607" t="s">
        <v>1845</v>
      </c>
      <c r="P889" s="558">
        <v>3</v>
      </c>
      <c r="Q889" s="557" t="s">
        <v>5152</v>
      </c>
      <c r="R889" s="609">
        <f>IFERROR(VLOOKUP(CONCATENATE(D889,"'",C889),'Monthly Forex'!A:D,4,0),"-")</f>
        <v>54.02</v>
      </c>
      <c r="S889" s="610">
        <v>747000</v>
      </c>
      <c r="T889" s="611">
        <f t="shared" si="230"/>
        <v>13828.211773417252</v>
      </c>
      <c r="U889" s="612" t="s">
        <v>47</v>
      </c>
      <c r="V889" s="613" t="s">
        <v>49</v>
      </c>
      <c r="W889" s="619" t="s">
        <v>15</v>
      </c>
      <c r="X889" s="569" t="s">
        <v>1956</v>
      </c>
      <c r="Y889" s="570" t="s">
        <v>15</v>
      </c>
      <c r="Z889" s="571" t="s">
        <v>15</v>
      </c>
      <c r="AA889" s="557" t="s">
        <v>1856</v>
      </c>
      <c r="AB889" s="139">
        <f t="shared" si="233"/>
        <v>43432</v>
      </c>
      <c r="AC889" s="134">
        <f t="shared" si="213"/>
        <v>43405</v>
      </c>
      <c r="AD889" s="135" t="str">
        <f t="shared" si="214"/>
        <v>-</v>
      </c>
      <c r="AE889" s="136" t="str">
        <f t="shared" si="215"/>
        <v>-</v>
      </c>
      <c r="AF889" s="137" t="s">
        <v>4551</v>
      </c>
      <c r="AG889" s="140" t="str">
        <f t="shared" si="218"/>
        <v>1</v>
      </c>
      <c r="AH889" s="141" t="str">
        <f t="shared" si="219"/>
        <v>-</v>
      </c>
      <c r="AI889" s="211" t="s">
        <v>15</v>
      </c>
      <c r="AJ889" s="443" t="s">
        <v>4592</v>
      </c>
      <c r="AK889" s="478" t="str">
        <f t="shared" si="220"/>
        <v>-</v>
      </c>
      <c r="AL889" s="516" t="str">
        <f t="shared" si="221"/>
        <v>-</v>
      </c>
      <c r="AM889" s="432" t="str">
        <f>_xlfn.IFNA(VLOOKUP(O889,Dropdown!$B:$G,6,0),"-")</f>
        <v>PEZA</v>
      </c>
      <c r="AN889" s="433">
        <f>_xlfn.IFNA(VLOOKUP(O889,Dropdown!$B:$H,7,0),"-")</f>
        <v>0.12</v>
      </c>
      <c r="AO889" s="434" t="str">
        <f t="shared" si="222"/>
        <v>PHP</v>
      </c>
      <c r="AP889" s="435">
        <f t="shared" si="223"/>
        <v>747000</v>
      </c>
      <c r="AQ889" s="436">
        <f t="shared" si="224"/>
        <v>836640.00000000012</v>
      </c>
      <c r="AR889" s="247"/>
      <c r="AS889" s="465" t="s">
        <v>15</v>
      </c>
      <c r="AT889" s="247"/>
      <c r="AU889" s="454" t="str">
        <f t="shared" si="216"/>
        <v>-</v>
      </c>
    </row>
    <row r="890" spans="1:47" s="30" customFormat="1">
      <c r="A890" s="556">
        <v>887</v>
      </c>
      <c r="B890" s="558" t="s">
        <v>2078</v>
      </c>
      <c r="C890" s="558" t="str">
        <f t="shared" si="231"/>
        <v>2018</v>
      </c>
      <c r="D890" s="558" t="str">
        <f t="shared" si="232"/>
        <v>Oct</v>
      </c>
      <c r="E890" s="605">
        <v>43402</v>
      </c>
      <c r="F890" s="558">
        <v>111644</v>
      </c>
      <c r="G890" s="558">
        <v>46305</v>
      </c>
      <c r="H890" s="558">
        <v>85390</v>
      </c>
      <c r="I890" s="558" t="s">
        <v>2080</v>
      </c>
      <c r="J890" s="558">
        <v>45947</v>
      </c>
      <c r="K890" s="607" t="str">
        <f t="shared" si="217"/>
        <v>NEW SHAVING DIE (CORE PLATE) | HS01-KA3-712 | NEW SHAVING DIE (CORE PLATE) | HS01-KA3-712</v>
      </c>
      <c r="L890" s="607" t="s">
        <v>2079</v>
      </c>
      <c r="M890" s="607" t="s">
        <v>2079</v>
      </c>
      <c r="N890" s="579" t="s">
        <v>15</v>
      </c>
      <c r="O890" s="607" t="s">
        <v>1845</v>
      </c>
      <c r="P890" s="558">
        <v>2</v>
      </c>
      <c r="Q890" s="557" t="s">
        <v>5152</v>
      </c>
      <c r="R890" s="609">
        <f>IFERROR(VLOOKUP(CONCATENATE(D890,"'",C890),'Monthly Forex'!A:D,4,0),"-")</f>
        <v>54.02</v>
      </c>
      <c r="S890" s="610">
        <v>510000</v>
      </c>
      <c r="T890" s="611">
        <f t="shared" si="230"/>
        <v>9440.9477971121796</v>
      </c>
      <c r="U890" s="612" t="s">
        <v>47</v>
      </c>
      <c r="V890" s="613" t="s">
        <v>49</v>
      </c>
      <c r="W890" s="619" t="s">
        <v>15</v>
      </c>
      <c r="X890" s="569" t="s">
        <v>1956</v>
      </c>
      <c r="Y890" s="570" t="s">
        <v>15</v>
      </c>
      <c r="Z890" s="571" t="s">
        <v>15</v>
      </c>
      <c r="AA890" s="557" t="s">
        <v>1856</v>
      </c>
      <c r="AB890" s="139">
        <f t="shared" si="233"/>
        <v>43432</v>
      </c>
      <c r="AC890" s="134">
        <f t="shared" si="213"/>
        <v>43405</v>
      </c>
      <c r="AD890" s="135" t="str">
        <f t="shared" si="214"/>
        <v>-</v>
      </c>
      <c r="AE890" s="136" t="str">
        <f t="shared" si="215"/>
        <v>-</v>
      </c>
      <c r="AF890" s="137" t="s">
        <v>4551</v>
      </c>
      <c r="AG890" s="140" t="str">
        <f t="shared" si="218"/>
        <v>-</v>
      </c>
      <c r="AH890" s="141" t="str">
        <f t="shared" si="219"/>
        <v>-</v>
      </c>
      <c r="AI890" s="211" t="s">
        <v>15</v>
      </c>
      <c r="AJ890" s="443" t="s">
        <v>4592</v>
      </c>
      <c r="AK890" s="478" t="str">
        <f t="shared" si="220"/>
        <v>-</v>
      </c>
      <c r="AL890" s="516" t="str">
        <f t="shared" si="221"/>
        <v>-</v>
      </c>
      <c r="AM890" s="432" t="str">
        <f>_xlfn.IFNA(VLOOKUP(O890,Dropdown!$B:$G,6,0),"-")</f>
        <v>PEZA</v>
      </c>
      <c r="AN890" s="433">
        <f>_xlfn.IFNA(VLOOKUP(O890,Dropdown!$B:$H,7,0),"-")</f>
        <v>0.12</v>
      </c>
      <c r="AO890" s="434" t="str">
        <f t="shared" si="222"/>
        <v>PHP</v>
      </c>
      <c r="AP890" s="435">
        <f t="shared" si="223"/>
        <v>510000</v>
      </c>
      <c r="AQ890" s="436">
        <f t="shared" si="224"/>
        <v>571200</v>
      </c>
      <c r="AR890" s="247"/>
      <c r="AS890" s="465" t="s">
        <v>15</v>
      </c>
      <c r="AT890" s="247"/>
      <c r="AU890" s="454" t="str">
        <f t="shared" si="216"/>
        <v>-</v>
      </c>
    </row>
    <row r="891" spans="1:47" s="30" customFormat="1">
      <c r="A891" s="556">
        <v>888</v>
      </c>
      <c r="B891" s="558" t="s">
        <v>2072</v>
      </c>
      <c r="C891" s="558" t="str">
        <f t="shared" si="231"/>
        <v>2018</v>
      </c>
      <c r="D891" s="558" t="str">
        <f t="shared" si="232"/>
        <v>Oct</v>
      </c>
      <c r="E891" s="605">
        <v>43402</v>
      </c>
      <c r="F891" s="558">
        <v>111643</v>
      </c>
      <c r="G891" s="558">
        <v>46304</v>
      </c>
      <c r="H891" s="558">
        <v>85406</v>
      </c>
      <c r="I891" s="558" t="s">
        <v>2076</v>
      </c>
      <c r="J891" s="558">
        <v>20183105</v>
      </c>
      <c r="K891" s="607" t="str">
        <f t="shared" si="217"/>
        <v>2311-35308-7-0500 FR EMBOSS CLINCH FIXTURE | #203 PUNCH | 2311-35308-7-0500 FR EMBOSS CLINCH FIXTURE | #203 PUNCH</v>
      </c>
      <c r="L891" s="607" t="s">
        <v>2074</v>
      </c>
      <c r="M891" s="607" t="s">
        <v>2074</v>
      </c>
      <c r="N891" s="579" t="s">
        <v>15</v>
      </c>
      <c r="O891" s="607" t="s">
        <v>38</v>
      </c>
      <c r="P891" s="558">
        <v>1</v>
      </c>
      <c r="Q891" s="557" t="s">
        <v>5151</v>
      </c>
      <c r="R891" s="609">
        <f>IFERROR(VLOOKUP(CONCATENATE(D891,"'",C891),'Monthly Forex'!A:D,4,0),"-")</f>
        <v>54.02</v>
      </c>
      <c r="S891" s="564" t="s">
        <v>15</v>
      </c>
      <c r="T891" s="611">
        <v>400</v>
      </c>
      <c r="U891" s="612" t="s">
        <v>47</v>
      </c>
      <c r="V891" s="613" t="s">
        <v>49</v>
      </c>
      <c r="W891" s="619" t="s">
        <v>15</v>
      </c>
      <c r="X891" s="569" t="s">
        <v>1958</v>
      </c>
      <c r="Y891" s="570" t="s">
        <v>15</v>
      </c>
      <c r="Z891" s="571" t="s">
        <v>15</v>
      </c>
      <c r="AA891" s="557" t="s">
        <v>1856</v>
      </c>
      <c r="AB891" s="139">
        <f t="shared" si="233"/>
        <v>43432</v>
      </c>
      <c r="AC891" s="134">
        <f t="shared" si="213"/>
        <v>43405</v>
      </c>
      <c r="AD891" s="135" t="str">
        <f t="shared" si="214"/>
        <v>-</v>
      </c>
      <c r="AE891" s="136" t="str">
        <f t="shared" si="215"/>
        <v>-</v>
      </c>
      <c r="AF891" s="137" t="s">
        <v>4551</v>
      </c>
      <c r="AG891" s="140" t="str">
        <f t="shared" si="218"/>
        <v>1</v>
      </c>
      <c r="AH891" s="141" t="str">
        <f t="shared" si="219"/>
        <v>-</v>
      </c>
      <c r="AI891" s="211" t="s">
        <v>15</v>
      </c>
      <c r="AJ891" s="443" t="s">
        <v>4592</v>
      </c>
      <c r="AK891" s="478" t="str">
        <f t="shared" si="220"/>
        <v>-</v>
      </c>
      <c r="AL891" s="516" t="str">
        <f t="shared" si="221"/>
        <v>-</v>
      </c>
      <c r="AM891" s="432" t="str">
        <f>_xlfn.IFNA(VLOOKUP(O891,Dropdown!$B:$G,6,0),"-")</f>
        <v>PEZA</v>
      </c>
      <c r="AN891" s="433">
        <f>_xlfn.IFNA(VLOOKUP(O891,Dropdown!$B:$H,7,0),"-")</f>
        <v>0.12</v>
      </c>
      <c r="AO891" s="434" t="str">
        <f t="shared" si="222"/>
        <v>USD</v>
      </c>
      <c r="AP891" s="435">
        <f t="shared" si="223"/>
        <v>400</v>
      </c>
      <c r="AQ891" s="436">
        <f t="shared" si="224"/>
        <v>448.00000000000006</v>
      </c>
      <c r="AR891" s="247"/>
      <c r="AS891" s="465" t="s">
        <v>15</v>
      </c>
      <c r="AT891" s="247"/>
      <c r="AU891" s="454" t="str">
        <f t="shared" si="216"/>
        <v>-</v>
      </c>
    </row>
    <row r="892" spans="1:47" s="30" customFormat="1">
      <c r="A892" s="556">
        <v>889</v>
      </c>
      <c r="B892" s="558" t="s">
        <v>2073</v>
      </c>
      <c r="C892" s="558" t="str">
        <f t="shared" si="231"/>
        <v>2018</v>
      </c>
      <c r="D892" s="558" t="str">
        <f t="shared" si="232"/>
        <v>Oct</v>
      </c>
      <c r="E892" s="605">
        <v>43402</v>
      </c>
      <c r="F892" s="558">
        <v>111643</v>
      </c>
      <c r="G892" s="558">
        <v>46304</v>
      </c>
      <c r="H892" s="558">
        <v>85406</v>
      </c>
      <c r="I892" s="558" t="s">
        <v>2024</v>
      </c>
      <c r="J892" s="558">
        <v>20183213</v>
      </c>
      <c r="K892" s="607" t="str">
        <f t="shared" si="217"/>
        <v>2311-35308-7-1100 RR EMBOSS | #203 PUNCH | 2311-35308-7-1100 RR EMBOSS | #203 PUNCH</v>
      </c>
      <c r="L892" s="607" t="s">
        <v>2075</v>
      </c>
      <c r="M892" s="607" t="s">
        <v>2075</v>
      </c>
      <c r="N892" s="579" t="s">
        <v>15</v>
      </c>
      <c r="O892" s="607" t="s">
        <v>38</v>
      </c>
      <c r="P892" s="558">
        <v>2</v>
      </c>
      <c r="Q892" s="557" t="s">
        <v>5151</v>
      </c>
      <c r="R892" s="609">
        <f>IFERROR(VLOOKUP(CONCATENATE(D892,"'",C892),'Monthly Forex'!A:D,4,0),"-")</f>
        <v>54.02</v>
      </c>
      <c r="S892" s="564" t="s">
        <v>15</v>
      </c>
      <c r="T892" s="611">
        <v>800</v>
      </c>
      <c r="U892" s="612" t="s">
        <v>47</v>
      </c>
      <c r="V892" s="613" t="s">
        <v>49</v>
      </c>
      <c r="W892" s="619" t="s">
        <v>15</v>
      </c>
      <c r="X892" s="569" t="s">
        <v>1958</v>
      </c>
      <c r="Y892" s="570" t="s">
        <v>15</v>
      </c>
      <c r="Z892" s="571" t="s">
        <v>15</v>
      </c>
      <c r="AA892" s="557" t="s">
        <v>1856</v>
      </c>
      <c r="AB892" s="139">
        <f t="shared" si="233"/>
        <v>43432</v>
      </c>
      <c r="AC892" s="134">
        <f t="shared" si="213"/>
        <v>43405</v>
      </c>
      <c r="AD892" s="135" t="str">
        <f t="shared" si="214"/>
        <v>-</v>
      </c>
      <c r="AE892" s="136" t="str">
        <f t="shared" si="215"/>
        <v>-</v>
      </c>
      <c r="AF892" s="137" t="s">
        <v>4551</v>
      </c>
      <c r="AG892" s="140" t="str">
        <f t="shared" si="218"/>
        <v>-</v>
      </c>
      <c r="AH892" s="141" t="str">
        <f t="shared" si="219"/>
        <v>-</v>
      </c>
      <c r="AI892" s="211" t="s">
        <v>15</v>
      </c>
      <c r="AJ892" s="443" t="s">
        <v>4592</v>
      </c>
      <c r="AK892" s="478" t="str">
        <f t="shared" si="220"/>
        <v>-</v>
      </c>
      <c r="AL892" s="516" t="str">
        <f t="shared" si="221"/>
        <v>-</v>
      </c>
      <c r="AM892" s="432" t="str">
        <f>_xlfn.IFNA(VLOOKUP(O892,Dropdown!$B:$G,6,0),"-")</f>
        <v>PEZA</v>
      </c>
      <c r="AN892" s="433">
        <f>_xlfn.IFNA(VLOOKUP(O892,Dropdown!$B:$H,7,0),"-")</f>
        <v>0.12</v>
      </c>
      <c r="AO892" s="434" t="str">
        <f t="shared" si="222"/>
        <v>USD</v>
      </c>
      <c r="AP892" s="435">
        <f t="shared" si="223"/>
        <v>800</v>
      </c>
      <c r="AQ892" s="436">
        <f t="shared" si="224"/>
        <v>896.00000000000011</v>
      </c>
      <c r="AR892" s="247"/>
      <c r="AS892" s="465" t="s">
        <v>15</v>
      </c>
      <c r="AT892" s="247"/>
      <c r="AU892" s="454" t="str">
        <f t="shared" si="216"/>
        <v>-</v>
      </c>
    </row>
    <row r="893" spans="1:47" s="30" customFormat="1">
      <c r="A893" s="556">
        <v>890</v>
      </c>
      <c r="B893" s="557" t="s">
        <v>2081</v>
      </c>
      <c r="C893" s="558" t="str">
        <f t="shared" si="231"/>
        <v>2018</v>
      </c>
      <c r="D893" s="558" t="str">
        <f t="shared" si="232"/>
        <v>Oct</v>
      </c>
      <c r="E893" s="586">
        <v>43403</v>
      </c>
      <c r="F893" s="557">
        <v>111645</v>
      </c>
      <c r="G893" s="557">
        <v>46306</v>
      </c>
      <c r="H893" s="557">
        <v>85407</v>
      </c>
      <c r="I893" s="557" t="s">
        <v>2084</v>
      </c>
      <c r="J893" s="557">
        <v>110002930</v>
      </c>
      <c r="K893" s="578" t="str">
        <f t="shared" si="217"/>
        <v>SP013 ALUMINUM BASE DSCF4922 | SP013 ALUMINUM BASE DSCF4922</v>
      </c>
      <c r="L893" s="578" t="s">
        <v>2085</v>
      </c>
      <c r="M893" s="578" t="s">
        <v>2085</v>
      </c>
      <c r="N893" s="579" t="s">
        <v>15</v>
      </c>
      <c r="O893" s="578" t="s">
        <v>2089</v>
      </c>
      <c r="P893" s="557">
        <v>1</v>
      </c>
      <c r="Q893" s="557" t="s">
        <v>5151</v>
      </c>
      <c r="R893" s="581">
        <f>IFERROR(VLOOKUP(CONCATENATE(D893,"'",C893),'Monthly Forex'!A:D,4,0),"-")</f>
        <v>54.02</v>
      </c>
      <c r="S893" s="564" t="s">
        <v>15</v>
      </c>
      <c r="T893" s="565">
        <v>80</v>
      </c>
      <c r="U893" s="583" t="s">
        <v>47</v>
      </c>
      <c r="V893" s="589" t="s">
        <v>49</v>
      </c>
      <c r="W893" s="619" t="s">
        <v>15</v>
      </c>
      <c r="X893" s="569" t="s">
        <v>1958</v>
      </c>
      <c r="Y893" s="570" t="s">
        <v>15</v>
      </c>
      <c r="Z893" s="571" t="s">
        <v>15</v>
      </c>
      <c r="AA893" s="557" t="s">
        <v>1856</v>
      </c>
      <c r="AB893" s="139">
        <f t="shared" si="233"/>
        <v>43433</v>
      </c>
      <c r="AC893" s="134">
        <f t="shared" si="213"/>
        <v>43405</v>
      </c>
      <c r="AD893" s="135" t="str">
        <f t="shared" si="214"/>
        <v>-</v>
      </c>
      <c r="AE893" s="136" t="str">
        <f t="shared" si="215"/>
        <v>-</v>
      </c>
      <c r="AF893" s="137" t="s">
        <v>4551</v>
      </c>
      <c r="AG893" s="140" t="str">
        <f t="shared" si="218"/>
        <v>1</v>
      </c>
      <c r="AH893" s="141" t="str">
        <f t="shared" si="219"/>
        <v>-</v>
      </c>
      <c r="AI893" s="211" t="s">
        <v>15</v>
      </c>
      <c r="AJ893" s="443" t="s">
        <v>4592</v>
      </c>
      <c r="AK893" s="478" t="str">
        <f t="shared" si="220"/>
        <v>-</v>
      </c>
      <c r="AL893" s="516" t="str">
        <f t="shared" si="221"/>
        <v>-</v>
      </c>
      <c r="AM893" s="432" t="str">
        <f>_xlfn.IFNA(VLOOKUP(O893,Dropdown!$B:$G,6,0),"-")</f>
        <v>PEZA</v>
      </c>
      <c r="AN893" s="433">
        <f>_xlfn.IFNA(VLOOKUP(O893,Dropdown!$B:$H,7,0),"-")</f>
        <v>0.12</v>
      </c>
      <c r="AO893" s="434" t="str">
        <f t="shared" si="222"/>
        <v>USD</v>
      </c>
      <c r="AP893" s="435">
        <f t="shared" si="223"/>
        <v>80</v>
      </c>
      <c r="AQ893" s="436">
        <f t="shared" si="224"/>
        <v>89.600000000000009</v>
      </c>
      <c r="AR893" s="247"/>
      <c r="AS893" s="465" t="s">
        <v>15</v>
      </c>
      <c r="AT893" s="247"/>
      <c r="AU893" s="454" t="str">
        <f t="shared" si="216"/>
        <v>-</v>
      </c>
    </row>
    <row r="894" spans="1:47" s="30" customFormat="1">
      <c r="A894" s="556">
        <v>891</v>
      </c>
      <c r="B894" s="557" t="s">
        <v>2082</v>
      </c>
      <c r="C894" s="558" t="str">
        <f t="shared" si="231"/>
        <v>2018</v>
      </c>
      <c r="D894" s="558" t="str">
        <f t="shared" si="232"/>
        <v>Oct</v>
      </c>
      <c r="E894" s="586">
        <v>43403</v>
      </c>
      <c r="F894" s="557">
        <v>111645</v>
      </c>
      <c r="G894" s="557">
        <v>46306</v>
      </c>
      <c r="H894" s="557">
        <v>85407</v>
      </c>
      <c r="I894" s="557" t="s">
        <v>2084</v>
      </c>
      <c r="J894" s="557">
        <v>110002930</v>
      </c>
      <c r="K894" s="578" t="str">
        <f t="shared" si="217"/>
        <v>SP014 PIN DSCF4923 | SP014 PIN DSCF4923</v>
      </c>
      <c r="L894" s="578" t="s">
        <v>2086</v>
      </c>
      <c r="M894" s="578" t="s">
        <v>2086</v>
      </c>
      <c r="N894" s="579" t="s">
        <v>15</v>
      </c>
      <c r="O894" s="578" t="s">
        <v>2089</v>
      </c>
      <c r="P894" s="557">
        <v>6</v>
      </c>
      <c r="Q894" s="557" t="s">
        <v>5151</v>
      </c>
      <c r="R894" s="581">
        <f>IFERROR(VLOOKUP(CONCATENATE(D894,"'",C894),'Monthly Forex'!A:D,4,0),"-")</f>
        <v>54.02</v>
      </c>
      <c r="S894" s="564" t="s">
        <v>15</v>
      </c>
      <c r="T894" s="565">
        <v>54</v>
      </c>
      <c r="U894" s="583" t="s">
        <v>47</v>
      </c>
      <c r="V894" s="589" t="s">
        <v>49</v>
      </c>
      <c r="W894" s="619" t="s">
        <v>15</v>
      </c>
      <c r="X894" s="569" t="s">
        <v>1958</v>
      </c>
      <c r="Y894" s="570" t="s">
        <v>15</v>
      </c>
      <c r="Z894" s="571" t="s">
        <v>15</v>
      </c>
      <c r="AA894" s="557" t="s">
        <v>1856</v>
      </c>
      <c r="AB894" s="139">
        <f t="shared" si="233"/>
        <v>43433</v>
      </c>
      <c r="AC894" s="134">
        <f t="shared" si="213"/>
        <v>43405</v>
      </c>
      <c r="AD894" s="135" t="str">
        <f t="shared" si="214"/>
        <v>-</v>
      </c>
      <c r="AE894" s="136" t="str">
        <f t="shared" si="215"/>
        <v>-</v>
      </c>
      <c r="AF894" s="137" t="s">
        <v>4551</v>
      </c>
      <c r="AG894" s="140" t="str">
        <f t="shared" si="218"/>
        <v>-</v>
      </c>
      <c r="AH894" s="141" t="str">
        <f t="shared" si="219"/>
        <v>-</v>
      </c>
      <c r="AI894" s="211" t="s">
        <v>15</v>
      </c>
      <c r="AJ894" s="443" t="s">
        <v>4592</v>
      </c>
      <c r="AK894" s="478" t="str">
        <f t="shared" si="220"/>
        <v>-</v>
      </c>
      <c r="AL894" s="516" t="str">
        <f t="shared" si="221"/>
        <v>-</v>
      </c>
      <c r="AM894" s="432" t="str">
        <f>_xlfn.IFNA(VLOOKUP(O894,Dropdown!$B:$G,6,0),"-")</f>
        <v>PEZA</v>
      </c>
      <c r="AN894" s="433">
        <f>_xlfn.IFNA(VLOOKUP(O894,Dropdown!$B:$H,7,0),"-")</f>
        <v>0.12</v>
      </c>
      <c r="AO894" s="434" t="str">
        <f t="shared" si="222"/>
        <v>USD</v>
      </c>
      <c r="AP894" s="435">
        <f t="shared" si="223"/>
        <v>54</v>
      </c>
      <c r="AQ894" s="436">
        <f t="shared" si="224"/>
        <v>60.480000000000004</v>
      </c>
      <c r="AR894" s="247"/>
      <c r="AS894" s="465" t="s">
        <v>15</v>
      </c>
      <c r="AT894" s="247"/>
      <c r="AU894" s="454" t="str">
        <f t="shared" si="216"/>
        <v>-</v>
      </c>
    </row>
    <row r="895" spans="1:47" s="30" customFormat="1">
      <c r="A895" s="556">
        <v>892</v>
      </c>
      <c r="B895" s="557" t="s">
        <v>2083</v>
      </c>
      <c r="C895" s="558" t="str">
        <f t="shared" si="231"/>
        <v>2018</v>
      </c>
      <c r="D895" s="558" t="str">
        <f t="shared" si="232"/>
        <v>Oct</v>
      </c>
      <c r="E895" s="586">
        <v>43403</v>
      </c>
      <c r="F895" s="557">
        <v>111646</v>
      </c>
      <c r="G895" s="557">
        <v>46307</v>
      </c>
      <c r="H895" s="557">
        <v>85408</v>
      </c>
      <c r="I895" s="557" t="s">
        <v>2087</v>
      </c>
      <c r="J895" s="557">
        <v>110002906</v>
      </c>
      <c r="K895" s="578" t="str">
        <f t="shared" si="217"/>
        <v>SPG78 #1001 PLATE (2ND COVER PLATE) | SPG78 #1001 PLATE (2ND COVER PLATE)</v>
      </c>
      <c r="L895" s="578" t="s">
        <v>2088</v>
      </c>
      <c r="M895" s="578" t="s">
        <v>2088</v>
      </c>
      <c r="N895" s="579" t="s">
        <v>15</v>
      </c>
      <c r="O895" s="578" t="s">
        <v>2089</v>
      </c>
      <c r="P895" s="557">
        <v>1</v>
      </c>
      <c r="Q895" s="557" t="s">
        <v>5151</v>
      </c>
      <c r="R895" s="581">
        <f>IFERROR(VLOOKUP(CONCATENATE(D895,"'",C895),'Monthly Forex'!A:D,4,0),"-")</f>
        <v>54.02</v>
      </c>
      <c r="S895" s="564" t="s">
        <v>15</v>
      </c>
      <c r="T895" s="565">
        <v>35</v>
      </c>
      <c r="U895" s="583" t="s">
        <v>47</v>
      </c>
      <c r="V895" s="589" t="s">
        <v>49</v>
      </c>
      <c r="W895" s="619" t="s">
        <v>15</v>
      </c>
      <c r="X895" s="569" t="s">
        <v>1958</v>
      </c>
      <c r="Y895" s="570" t="s">
        <v>15</v>
      </c>
      <c r="Z895" s="571" t="s">
        <v>15</v>
      </c>
      <c r="AA895" s="557" t="s">
        <v>1856</v>
      </c>
      <c r="AB895" s="139">
        <f t="shared" si="233"/>
        <v>43433</v>
      </c>
      <c r="AC895" s="134">
        <f t="shared" si="213"/>
        <v>43405</v>
      </c>
      <c r="AD895" s="135" t="str">
        <f t="shared" si="214"/>
        <v>-</v>
      </c>
      <c r="AE895" s="136" t="str">
        <f t="shared" si="215"/>
        <v>-</v>
      </c>
      <c r="AF895" s="137" t="s">
        <v>4551</v>
      </c>
      <c r="AG895" s="140" t="str">
        <f t="shared" si="218"/>
        <v>1</v>
      </c>
      <c r="AH895" s="141" t="str">
        <f t="shared" si="219"/>
        <v>-</v>
      </c>
      <c r="AI895" s="211" t="s">
        <v>15</v>
      </c>
      <c r="AJ895" s="443" t="s">
        <v>4592</v>
      </c>
      <c r="AK895" s="478" t="str">
        <f t="shared" si="220"/>
        <v>-</v>
      </c>
      <c r="AL895" s="516" t="str">
        <f t="shared" si="221"/>
        <v>-</v>
      </c>
      <c r="AM895" s="432" t="str">
        <f>_xlfn.IFNA(VLOOKUP(O895,Dropdown!$B:$G,6,0),"-")</f>
        <v>PEZA</v>
      </c>
      <c r="AN895" s="433">
        <f>_xlfn.IFNA(VLOOKUP(O895,Dropdown!$B:$H,7,0),"-")</f>
        <v>0.12</v>
      </c>
      <c r="AO895" s="434" t="str">
        <f t="shared" si="222"/>
        <v>USD</v>
      </c>
      <c r="AP895" s="435">
        <f t="shared" si="223"/>
        <v>35</v>
      </c>
      <c r="AQ895" s="436">
        <f t="shared" si="224"/>
        <v>39.200000000000003</v>
      </c>
      <c r="AR895" s="247"/>
      <c r="AS895" s="465" t="s">
        <v>15</v>
      </c>
      <c r="AT895" s="247"/>
      <c r="AU895" s="454" t="str">
        <f t="shared" si="216"/>
        <v>-</v>
      </c>
    </row>
    <row r="896" spans="1:47" s="30" customFormat="1">
      <c r="A896" s="556">
        <v>893</v>
      </c>
      <c r="B896" s="557" t="s">
        <v>2090</v>
      </c>
      <c r="C896" s="558" t="str">
        <f t="shared" si="231"/>
        <v>2018</v>
      </c>
      <c r="D896" s="558" t="str">
        <f t="shared" si="232"/>
        <v>Oct</v>
      </c>
      <c r="E896" s="629">
        <v>43403</v>
      </c>
      <c r="F896" s="558">
        <v>111647</v>
      </c>
      <c r="G896" s="558">
        <v>46308</v>
      </c>
      <c r="H896" s="557">
        <v>85423</v>
      </c>
      <c r="I896" s="557" t="s">
        <v>2091</v>
      </c>
      <c r="J896" s="557">
        <v>7839</v>
      </c>
      <c r="K896" s="578" t="str">
        <f t="shared" si="217"/>
        <v>FFZ-800_OUTER BOTTOM_BLANKING_M1 | FFZ-800_OUTER BOTTOM_BLANKING_M1</v>
      </c>
      <c r="L896" s="578" t="s">
        <v>2092</v>
      </c>
      <c r="M896" s="578" t="s">
        <v>2092</v>
      </c>
      <c r="N896" s="579" t="s">
        <v>15</v>
      </c>
      <c r="O896" s="578" t="s">
        <v>34</v>
      </c>
      <c r="P896" s="557">
        <v>1</v>
      </c>
      <c r="Q896" s="557" t="s">
        <v>5152</v>
      </c>
      <c r="R896" s="581">
        <f>IFERROR(VLOOKUP(CONCATENATE(D896,"'",C896),'Monthly Forex'!A:D,4,0),"-")</f>
        <v>54.02</v>
      </c>
      <c r="S896" s="564" t="s">
        <v>15</v>
      </c>
      <c r="T896" s="582">
        <v>6500</v>
      </c>
      <c r="U896" s="583" t="s">
        <v>47</v>
      </c>
      <c r="V896" s="589" t="s">
        <v>49</v>
      </c>
      <c r="W896" s="619" t="s">
        <v>15</v>
      </c>
      <c r="X896" s="569" t="s">
        <v>2099</v>
      </c>
      <c r="Y896" s="570" t="s">
        <v>15</v>
      </c>
      <c r="Z896" s="571" t="s">
        <v>15</v>
      </c>
      <c r="AA896" s="557" t="s">
        <v>1856</v>
      </c>
      <c r="AB896" s="139">
        <f t="shared" si="233"/>
        <v>43433</v>
      </c>
      <c r="AC896" s="134">
        <f t="shared" si="213"/>
        <v>43405</v>
      </c>
      <c r="AD896" s="135" t="str">
        <f t="shared" si="214"/>
        <v>-</v>
      </c>
      <c r="AE896" s="136" t="str">
        <f t="shared" si="215"/>
        <v>-</v>
      </c>
      <c r="AF896" s="137" t="s">
        <v>4551</v>
      </c>
      <c r="AG896" s="140" t="str">
        <f t="shared" si="218"/>
        <v>1</v>
      </c>
      <c r="AH896" s="141" t="str">
        <f t="shared" si="219"/>
        <v>-</v>
      </c>
      <c r="AI896" s="211" t="s">
        <v>15</v>
      </c>
      <c r="AJ896" s="443" t="s">
        <v>4592</v>
      </c>
      <c r="AK896" s="478" t="str">
        <f t="shared" si="220"/>
        <v>-</v>
      </c>
      <c r="AL896" s="516" t="str">
        <f t="shared" si="221"/>
        <v>-</v>
      </c>
      <c r="AM896" s="432" t="str">
        <f>_xlfn.IFNA(VLOOKUP(O896,Dropdown!$B:$G,6,0),"-")</f>
        <v>PEZA</v>
      </c>
      <c r="AN896" s="433">
        <f>_xlfn.IFNA(VLOOKUP(O896,Dropdown!$B:$H,7,0),"-")</f>
        <v>0.12</v>
      </c>
      <c r="AO896" s="434" t="str">
        <f t="shared" si="222"/>
        <v>USD</v>
      </c>
      <c r="AP896" s="435">
        <f t="shared" si="223"/>
        <v>6500</v>
      </c>
      <c r="AQ896" s="436">
        <f t="shared" si="224"/>
        <v>7280.0000000000009</v>
      </c>
      <c r="AR896" s="247"/>
      <c r="AS896" s="465" t="s">
        <v>15</v>
      </c>
      <c r="AT896" s="247"/>
      <c r="AU896" s="454" t="str">
        <f t="shared" si="216"/>
        <v>-</v>
      </c>
    </row>
    <row r="897" spans="1:47" s="29" customFormat="1">
      <c r="A897" s="556">
        <v>894</v>
      </c>
      <c r="B897" s="558" t="s">
        <v>2096</v>
      </c>
      <c r="C897" s="558" t="str">
        <f t="shared" si="231"/>
        <v>2018</v>
      </c>
      <c r="D897" s="558" t="str">
        <f t="shared" si="232"/>
        <v>Nov</v>
      </c>
      <c r="E897" s="605">
        <v>43410</v>
      </c>
      <c r="F897" s="558">
        <v>111648</v>
      </c>
      <c r="G897" s="558">
        <v>46309</v>
      </c>
      <c r="H897" s="558">
        <v>85534</v>
      </c>
      <c r="I897" s="558" t="s">
        <v>2100</v>
      </c>
      <c r="J897" s="558" t="s">
        <v>2097</v>
      </c>
      <c r="K897" s="607" t="str">
        <f t="shared" si="217"/>
        <v>RC06-03-02-0 TRIMMING COVER | RC06-03-02-0 TRIMMING COVER</v>
      </c>
      <c r="L897" s="607" t="s">
        <v>2098</v>
      </c>
      <c r="M897" s="607" t="s">
        <v>2098</v>
      </c>
      <c r="N897" s="608" t="s">
        <v>2098</v>
      </c>
      <c r="O897" s="607" t="s">
        <v>33</v>
      </c>
      <c r="P897" s="558">
        <v>1</v>
      </c>
      <c r="Q897" s="557" t="s">
        <v>5151</v>
      </c>
      <c r="R897" s="609">
        <f>IFERROR(VLOOKUP(CONCATENATE(D897,"'",C897),'Monthly Forex'!A:D,4,0),"-")</f>
        <v>53.534999999999997</v>
      </c>
      <c r="S897" s="564" t="s">
        <v>15</v>
      </c>
      <c r="T897" s="611">
        <v>415</v>
      </c>
      <c r="U897" s="612" t="s">
        <v>47</v>
      </c>
      <c r="V897" s="589" t="s">
        <v>49</v>
      </c>
      <c r="W897" s="619" t="s">
        <v>15</v>
      </c>
      <c r="X897" s="569" t="s">
        <v>1989</v>
      </c>
      <c r="Y897" s="597" t="s">
        <v>2903</v>
      </c>
      <c r="Z897" s="571" t="s">
        <v>15</v>
      </c>
      <c r="AA897" s="630" t="s">
        <v>1856</v>
      </c>
      <c r="AB897" s="139">
        <f t="shared" si="233"/>
        <v>43440</v>
      </c>
      <c r="AC897" s="134">
        <f t="shared" si="213"/>
        <v>43435</v>
      </c>
      <c r="AD897" s="135" t="str">
        <f t="shared" si="214"/>
        <v>-</v>
      </c>
      <c r="AE897" s="136" t="str">
        <f t="shared" si="215"/>
        <v>-</v>
      </c>
      <c r="AF897" s="137" t="s">
        <v>4551</v>
      </c>
      <c r="AG897" s="140" t="str">
        <f t="shared" si="218"/>
        <v>1</v>
      </c>
      <c r="AH897" s="141" t="str">
        <f t="shared" si="219"/>
        <v>-</v>
      </c>
      <c r="AI897" s="211" t="s">
        <v>15</v>
      </c>
      <c r="AJ897" s="443" t="s">
        <v>4592</v>
      </c>
      <c r="AK897" s="478" t="str">
        <f t="shared" si="220"/>
        <v>-</v>
      </c>
      <c r="AL897" s="482" t="str">
        <f t="shared" si="221"/>
        <v>-</v>
      </c>
      <c r="AM897" s="432" t="str">
        <f>_xlfn.IFNA(VLOOKUP(O897,Dropdown!$B:$G,6,0),"-")</f>
        <v>NON-PEZA</v>
      </c>
      <c r="AN897" s="433" t="str">
        <f>_xlfn.IFNA(VLOOKUP(O897,Dropdown!$B:$H,7,0),"-")</f>
        <v>-</v>
      </c>
      <c r="AO897" s="434" t="str">
        <f t="shared" si="222"/>
        <v>USD</v>
      </c>
      <c r="AP897" s="435">
        <f t="shared" si="223"/>
        <v>415</v>
      </c>
      <c r="AQ897" s="436">
        <f t="shared" si="224"/>
        <v>415</v>
      </c>
      <c r="AR897" s="247"/>
      <c r="AS897" s="465" t="s">
        <v>15</v>
      </c>
      <c r="AT897" s="247"/>
      <c r="AU897" s="454" t="str">
        <f t="shared" si="216"/>
        <v>-</v>
      </c>
    </row>
    <row r="898" spans="1:47" s="29" customFormat="1">
      <c r="A898" s="556">
        <v>895</v>
      </c>
      <c r="B898" s="557" t="s">
        <v>2103</v>
      </c>
      <c r="C898" s="558" t="str">
        <f t="shared" si="231"/>
        <v>2018</v>
      </c>
      <c r="D898" s="558" t="str">
        <f t="shared" si="232"/>
        <v>Nov</v>
      </c>
      <c r="E898" s="586">
        <v>43412</v>
      </c>
      <c r="F898" s="557">
        <v>111649</v>
      </c>
      <c r="G898" s="557">
        <v>46310</v>
      </c>
      <c r="H898" s="557">
        <v>85897</v>
      </c>
      <c r="I898" s="557" t="s">
        <v>2023</v>
      </c>
      <c r="J898" s="557">
        <v>17411</v>
      </c>
      <c r="K898" s="578" t="str">
        <f t="shared" si="217"/>
        <v>KYA DIE | DIE INSERT A [R] | KYA DIE | DIE INSERT A [R]</v>
      </c>
      <c r="L898" s="578" t="s">
        <v>2101</v>
      </c>
      <c r="M898" s="578" t="s">
        <v>2101</v>
      </c>
      <c r="N898" s="600" t="s">
        <v>2105</v>
      </c>
      <c r="O898" s="578" t="s">
        <v>31</v>
      </c>
      <c r="P898" s="557">
        <v>1</v>
      </c>
      <c r="Q898" s="557" t="s">
        <v>5151</v>
      </c>
      <c r="R898" s="581">
        <f>IFERROR(VLOOKUP(CONCATENATE(D898,"'",C898),'Monthly Forex'!A:D,4,0),"-")</f>
        <v>53.534999999999997</v>
      </c>
      <c r="S898" s="587">
        <v>14140</v>
      </c>
      <c r="T898" s="565">
        <f>S898/R898</f>
        <v>264.12627253198843</v>
      </c>
      <c r="U898" s="612" t="s">
        <v>47</v>
      </c>
      <c r="V898" s="613" t="s">
        <v>49</v>
      </c>
      <c r="W898" s="619" t="s">
        <v>15</v>
      </c>
      <c r="X898" s="569" t="s">
        <v>2107</v>
      </c>
      <c r="Y898" s="570" t="s">
        <v>15</v>
      </c>
      <c r="Z898" s="571" t="s">
        <v>15</v>
      </c>
      <c r="AA898" s="557" t="s">
        <v>1856</v>
      </c>
      <c r="AB898" s="139">
        <f t="shared" si="233"/>
        <v>43442</v>
      </c>
      <c r="AC898" s="134">
        <f t="shared" si="213"/>
        <v>43435</v>
      </c>
      <c r="AD898" s="135" t="str">
        <f t="shared" si="214"/>
        <v>-</v>
      </c>
      <c r="AE898" s="136" t="str">
        <f t="shared" si="215"/>
        <v>-</v>
      </c>
      <c r="AF898" s="137" t="s">
        <v>4551</v>
      </c>
      <c r="AG898" s="140" t="str">
        <f t="shared" si="218"/>
        <v>1</v>
      </c>
      <c r="AH898" s="141" t="str">
        <f t="shared" si="219"/>
        <v>-</v>
      </c>
      <c r="AI898" s="211" t="s">
        <v>15</v>
      </c>
      <c r="AJ898" s="443" t="s">
        <v>4592</v>
      </c>
      <c r="AK898" s="478" t="str">
        <f t="shared" si="220"/>
        <v>-</v>
      </c>
      <c r="AL898" s="482" t="str">
        <f t="shared" si="221"/>
        <v>-</v>
      </c>
      <c r="AM898" s="432" t="str">
        <f>_xlfn.IFNA(VLOOKUP(O898,Dropdown!$B:$G,6,0),"-")</f>
        <v>PEZA</v>
      </c>
      <c r="AN898" s="433">
        <f>_xlfn.IFNA(VLOOKUP(O898,Dropdown!$B:$H,7,0),"-")</f>
        <v>0.12</v>
      </c>
      <c r="AO898" s="434" t="str">
        <f t="shared" si="222"/>
        <v>PHP</v>
      </c>
      <c r="AP898" s="435">
        <f t="shared" si="223"/>
        <v>14140</v>
      </c>
      <c r="AQ898" s="436">
        <f t="shared" si="224"/>
        <v>15836.800000000001</v>
      </c>
      <c r="AR898" s="247"/>
      <c r="AS898" s="465" t="s">
        <v>15</v>
      </c>
      <c r="AT898" s="247"/>
      <c r="AU898" s="454" t="str">
        <f t="shared" si="216"/>
        <v>-</v>
      </c>
    </row>
    <row r="899" spans="1:47" s="29" customFormat="1">
      <c r="A899" s="556">
        <v>896</v>
      </c>
      <c r="B899" s="557" t="s">
        <v>2104</v>
      </c>
      <c r="C899" s="558" t="str">
        <f t="shared" si="231"/>
        <v>2018</v>
      </c>
      <c r="D899" s="558" t="str">
        <f t="shared" si="232"/>
        <v>Nov</v>
      </c>
      <c r="E899" s="586">
        <v>43412</v>
      </c>
      <c r="F899" s="557">
        <v>111649</v>
      </c>
      <c r="G899" s="557">
        <v>46310</v>
      </c>
      <c r="H899" s="557">
        <v>85897</v>
      </c>
      <c r="I899" s="557" t="s">
        <v>2023</v>
      </c>
      <c r="J899" s="557">
        <v>17411</v>
      </c>
      <c r="K899" s="578" t="str">
        <f t="shared" si="217"/>
        <v>KYA DIE | DIE INSERT B [L] | KYA DIE | DIE INSERT B [L]</v>
      </c>
      <c r="L899" s="578" t="s">
        <v>2102</v>
      </c>
      <c r="M899" s="578" t="s">
        <v>2102</v>
      </c>
      <c r="N899" s="600" t="s">
        <v>2106</v>
      </c>
      <c r="O899" s="578" t="s">
        <v>31</v>
      </c>
      <c r="P899" s="557">
        <v>1</v>
      </c>
      <c r="Q899" s="557" t="s">
        <v>5151</v>
      </c>
      <c r="R899" s="581">
        <f>IFERROR(VLOOKUP(CONCATENATE(D899,"'",C899),'Monthly Forex'!A:D,4,0),"-")</f>
        <v>53.534999999999997</v>
      </c>
      <c r="S899" s="587">
        <v>14140</v>
      </c>
      <c r="T899" s="565">
        <f>S899/R899</f>
        <v>264.12627253198843</v>
      </c>
      <c r="U899" s="612" t="s">
        <v>47</v>
      </c>
      <c r="V899" s="613" t="s">
        <v>49</v>
      </c>
      <c r="W899" s="619" t="s">
        <v>15</v>
      </c>
      <c r="X899" s="569" t="s">
        <v>2107</v>
      </c>
      <c r="Y899" s="570" t="s">
        <v>15</v>
      </c>
      <c r="Z899" s="571" t="s">
        <v>15</v>
      </c>
      <c r="AA899" s="557" t="s">
        <v>1856</v>
      </c>
      <c r="AB899" s="139">
        <f t="shared" si="233"/>
        <v>43442</v>
      </c>
      <c r="AC899" s="134">
        <f t="shared" si="213"/>
        <v>43435</v>
      </c>
      <c r="AD899" s="135" t="str">
        <f t="shared" si="214"/>
        <v>-</v>
      </c>
      <c r="AE899" s="136" t="str">
        <f t="shared" si="215"/>
        <v>-</v>
      </c>
      <c r="AF899" s="137" t="s">
        <v>4551</v>
      </c>
      <c r="AG899" s="140" t="str">
        <f t="shared" si="218"/>
        <v>-</v>
      </c>
      <c r="AH899" s="141" t="str">
        <f t="shared" si="219"/>
        <v>-</v>
      </c>
      <c r="AI899" s="211" t="s">
        <v>15</v>
      </c>
      <c r="AJ899" s="443" t="s">
        <v>4592</v>
      </c>
      <c r="AK899" s="478" t="str">
        <f t="shared" si="220"/>
        <v>-</v>
      </c>
      <c r="AL899" s="482" t="str">
        <f t="shared" si="221"/>
        <v>-</v>
      </c>
      <c r="AM899" s="432" t="str">
        <f>_xlfn.IFNA(VLOOKUP(O899,Dropdown!$B:$G,6,0),"-")</f>
        <v>PEZA</v>
      </c>
      <c r="AN899" s="433">
        <f>_xlfn.IFNA(VLOOKUP(O899,Dropdown!$B:$H,7,0),"-")</f>
        <v>0.12</v>
      </c>
      <c r="AO899" s="434" t="str">
        <f t="shared" si="222"/>
        <v>PHP</v>
      </c>
      <c r="AP899" s="435">
        <f t="shared" si="223"/>
        <v>14140</v>
      </c>
      <c r="AQ899" s="436">
        <f t="shared" si="224"/>
        <v>15836.800000000001</v>
      </c>
      <c r="AR899" s="247"/>
      <c r="AS899" s="465" t="s">
        <v>15</v>
      </c>
      <c r="AT899" s="247"/>
      <c r="AU899" s="454" t="str">
        <f t="shared" si="216"/>
        <v>-</v>
      </c>
    </row>
    <row r="900" spans="1:47" s="29" customFormat="1">
      <c r="A900" s="556">
        <v>897</v>
      </c>
      <c r="B900" s="557" t="s">
        <v>2032</v>
      </c>
      <c r="C900" s="558" t="str">
        <f t="shared" si="231"/>
        <v>2018</v>
      </c>
      <c r="D900" s="558" t="str">
        <f t="shared" si="232"/>
        <v>Nov</v>
      </c>
      <c r="E900" s="586">
        <v>43413</v>
      </c>
      <c r="F900" s="557">
        <v>111650</v>
      </c>
      <c r="G900" s="557">
        <v>46311</v>
      </c>
      <c r="H900" s="557">
        <v>85578</v>
      </c>
      <c r="I900" s="557" t="s">
        <v>2038</v>
      </c>
      <c r="J900" s="557" t="s">
        <v>2039</v>
      </c>
      <c r="K900" s="578" t="str">
        <f t="shared" si="217"/>
        <v>HS01-KA3-712 SHAVING DIE | #1003 DIE PLATE | HS01-KA3-712 SHAVING DIE | #1003 DIE PLATE</v>
      </c>
      <c r="L900" s="578" t="s">
        <v>2040</v>
      </c>
      <c r="M900" s="578" t="s">
        <v>2040</v>
      </c>
      <c r="N900" s="600" t="s">
        <v>2046</v>
      </c>
      <c r="O900" s="578" t="s">
        <v>43</v>
      </c>
      <c r="P900" s="557">
        <v>1</v>
      </c>
      <c r="Q900" s="557" t="s">
        <v>5151</v>
      </c>
      <c r="R900" s="581">
        <f>IFERROR(VLOOKUP(CONCATENATE(D900,"'",C900),'Monthly Forex'!A:D,4,0),"-")</f>
        <v>53.534999999999997</v>
      </c>
      <c r="S900" s="564" t="s">
        <v>15</v>
      </c>
      <c r="T900" s="565">
        <v>920</v>
      </c>
      <c r="U900" s="583" t="s">
        <v>47</v>
      </c>
      <c r="V900" s="589" t="s">
        <v>49</v>
      </c>
      <c r="W900" s="619" t="s">
        <v>15</v>
      </c>
      <c r="X900" s="569" t="s">
        <v>2111</v>
      </c>
      <c r="Y900" s="570" t="s">
        <v>15</v>
      </c>
      <c r="Z900" s="571" t="s">
        <v>15</v>
      </c>
      <c r="AA900" s="557" t="s">
        <v>1856</v>
      </c>
      <c r="AB900" s="139">
        <f t="shared" si="233"/>
        <v>43443</v>
      </c>
      <c r="AC900" s="134">
        <f t="shared" ref="AC900:AC963" si="234">IFERROR(IF(AB900="-","-",(AB900-DAY(AB900)+1)),"")</f>
        <v>43435</v>
      </c>
      <c r="AD900" s="135" t="str">
        <f t="shared" ref="AD900:AD963" si="235">IFERROR(IF(AF900="O","-",AB900+60),"-")</f>
        <v>-</v>
      </c>
      <c r="AE900" s="136" t="str">
        <f t="shared" ref="AE900:AE963" si="236">IFERROR(IF(AD900="-","-",(AD900-DAY(AD900)+1)),"")</f>
        <v>-</v>
      </c>
      <c r="AF900" s="137" t="s">
        <v>4551</v>
      </c>
      <c r="AG900" s="140" t="str">
        <f t="shared" si="218"/>
        <v>1</v>
      </c>
      <c r="AH900" s="141" t="str">
        <f t="shared" si="219"/>
        <v>-</v>
      </c>
      <c r="AI900" s="211" t="s">
        <v>15</v>
      </c>
      <c r="AJ900" s="443" t="s">
        <v>4592</v>
      </c>
      <c r="AK900" s="478" t="str">
        <f t="shared" si="220"/>
        <v>-</v>
      </c>
      <c r="AL900" s="482" t="str">
        <f t="shared" si="221"/>
        <v>-</v>
      </c>
      <c r="AM900" s="432" t="str">
        <f>_xlfn.IFNA(VLOOKUP(O900,Dropdown!$B:$G,6,0),"-")</f>
        <v>EXPORT</v>
      </c>
      <c r="AN900" s="433" t="str">
        <f>_xlfn.IFNA(VLOOKUP(O900,Dropdown!$B:$H,7,0),"-")</f>
        <v>-</v>
      </c>
      <c r="AO900" s="434" t="str">
        <f t="shared" si="222"/>
        <v>USD</v>
      </c>
      <c r="AP900" s="435">
        <f t="shared" si="223"/>
        <v>920</v>
      </c>
      <c r="AQ900" s="436">
        <f t="shared" si="224"/>
        <v>920</v>
      </c>
      <c r="AR900" s="247"/>
      <c r="AS900" s="465" t="s">
        <v>15</v>
      </c>
      <c r="AT900" s="247"/>
      <c r="AU900" s="454" t="str">
        <f t="shared" ref="AU900:AU963" si="237">IFERROR(IF(AJ900="Collected",AI900-E900," "),"-")</f>
        <v>-</v>
      </c>
    </row>
    <row r="901" spans="1:47" s="29" customFormat="1">
      <c r="A901" s="556">
        <v>898</v>
      </c>
      <c r="B901" s="557" t="s">
        <v>2033</v>
      </c>
      <c r="C901" s="558" t="str">
        <f t="shared" si="231"/>
        <v>2018</v>
      </c>
      <c r="D901" s="558" t="str">
        <f t="shared" si="232"/>
        <v>Nov</v>
      </c>
      <c r="E901" s="586">
        <v>43413</v>
      </c>
      <c r="F901" s="557">
        <v>111650</v>
      </c>
      <c r="G901" s="557">
        <v>46311</v>
      </c>
      <c r="H901" s="557">
        <v>85578</v>
      </c>
      <c r="I901" s="557" t="s">
        <v>2038</v>
      </c>
      <c r="J901" s="557" t="s">
        <v>2039</v>
      </c>
      <c r="K901" s="578" t="str">
        <f t="shared" ref="K901:K964" si="238">IF(L901="-",M901,CONCATENATE(L901," | ",M901))</f>
        <v>HS01-KA3-712 SHAVING DIE | #1009 KNOCKOUT | HS01-KA3-712 SHAVING DIE | #1009 KNOCKOUT</v>
      </c>
      <c r="L901" s="578" t="s">
        <v>2041</v>
      </c>
      <c r="M901" s="578" t="s">
        <v>2041</v>
      </c>
      <c r="N901" s="600" t="s">
        <v>2047</v>
      </c>
      <c r="O901" s="578" t="s">
        <v>43</v>
      </c>
      <c r="P901" s="557">
        <v>2</v>
      </c>
      <c r="Q901" s="557" t="s">
        <v>5151</v>
      </c>
      <c r="R901" s="581">
        <f>IFERROR(VLOOKUP(CONCATENATE(D901,"'",C901),'Monthly Forex'!A:D,4,0),"-")</f>
        <v>53.534999999999997</v>
      </c>
      <c r="S901" s="564" t="s">
        <v>15</v>
      </c>
      <c r="T901" s="565">
        <v>1020</v>
      </c>
      <c r="U901" s="583" t="s">
        <v>47</v>
      </c>
      <c r="V901" s="589" t="s">
        <v>49</v>
      </c>
      <c r="W901" s="619" t="s">
        <v>15</v>
      </c>
      <c r="X901" s="569" t="s">
        <v>2111</v>
      </c>
      <c r="Y901" s="570" t="s">
        <v>15</v>
      </c>
      <c r="Z901" s="571" t="s">
        <v>15</v>
      </c>
      <c r="AA901" s="557" t="s">
        <v>1856</v>
      </c>
      <c r="AB901" s="139">
        <f t="shared" si="233"/>
        <v>43443</v>
      </c>
      <c r="AC901" s="134">
        <f t="shared" si="234"/>
        <v>43435</v>
      </c>
      <c r="AD901" s="135" t="str">
        <f t="shared" si="235"/>
        <v>-</v>
      </c>
      <c r="AE901" s="136" t="str">
        <f t="shared" si="236"/>
        <v>-</v>
      </c>
      <c r="AF901" s="137" t="s">
        <v>4551</v>
      </c>
      <c r="AG901" s="140" t="str">
        <f t="shared" ref="AG901:AG964" si="239">IF(F901=F900,"-","1")</f>
        <v>-</v>
      </c>
      <c r="AH901" s="141" t="str">
        <f t="shared" ref="AH901:AH964" si="240">IFERROR(IF(AF901="-","-",IF(AF901="O","-",$AK$1-E901)),"-")</f>
        <v>-</v>
      </c>
      <c r="AI901" s="211" t="s">
        <v>15</v>
      </c>
      <c r="AJ901" s="443" t="s">
        <v>4592</v>
      </c>
      <c r="AK901" s="478" t="str">
        <f t="shared" ref="AK901:AK964" si="241">IFERROR(IF(AF901="O",$AB901-$AI901,""),"-")</f>
        <v>-</v>
      </c>
      <c r="AL901" s="482" t="str">
        <f t="shared" ref="AL901:AL964" si="242">IFERROR(AI901-DAY(AI901)+1,"-")</f>
        <v>-</v>
      </c>
      <c r="AM901" s="432" t="str">
        <f>_xlfn.IFNA(VLOOKUP(O901,Dropdown!$B:$G,6,0),"-")</f>
        <v>EXPORT</v>
      </c>
      <c r="AN901" s="433" t="str">
        <f>_xlfn.IFNA(VLOOKUP(O901,Dropdown!$B:$H,7,0),"-")</f>
        <v>-</v>
      </c>
      <c r="AO901" s="434" t="str">
        <f t="shared" ref="AO901:AO964" si="243">_xlfn.IFNA(IF(S901="-","USD","PHP"),"-")</f>
        <v>USD</v>
      </c>
      <c r="AP901" s="435">
        <f t="shared" ref="AP901:AP964" si="244">IF(AO901="USD",T901,S901)</f>
        <v>1020</v>
      </c>
      <c r="AQ901" s="436">
        <f t="shared" ref="AQ901:AQ964" si="245">IFERROR(IF(AN901="-",AP901,AP901*1.12),"-")</f>
        <v>1020</v>
      </c>
      <c r="AR901" s="247"/>
      <c r="AS901" s="465" t="s">
        <v>15</v>
      </c>
      <c r="AT901" s="247"/>
      <c r="AU901" s="454" t="str">
        <f t="shared" si="237"/>
        <v>-</v>
      </c>
    </row>
    <row r="902" spans="1:47" s="30" customFormat="1">
      <c r="A902" s="556">
        <v>899</v>
      </c>
      <c r="B902" s="557" t="s">
        <v>2034</v>
      </c>
      <c r="C902" s="558" t="str">
        <f t="shared" si="231"/>
        <v>2018</v>
      </c>
      <c r="D902" s="558" t="str">
        <f t="shared" si="232"/>
        <v>Nov</v>
      </c>
      <c r="E902" s="586">
        <v>43413</v>
      </c>
      <c r="F902" s="557">
        <v>111650</v>
      </c>
      <c r="G902" s="557">
        <v>46311</v>
      </c>
      <c r="H902" s="557">
        <v>85578</v>
      </c>
      <c r="I902" s="557" t="s">
        <v>2038</v>
      </c>
      <c r="J902" s="557" t="s">
        <v>2039</v>
      </c>
      <c r="K902" s="578" t="str">
        <f t="shared" si="238"/>
        <v>HS01-KA3-712 SHAVING DIE | #1010 KNOCKOUT HOLDER | HS01-KA3-712 SHAVING DIE | #1010 KNOCKOUT HOLDER</v>
      </c>
      <c r="L902" s="578" t="s">
        <v>2042</v>
      </c>
      <c r="M902" s="578" t="s">
        <v>2042</v>
      </c>
      <c r="N902" s="600" t="s">
        <v>2048</v>
      </c>
      <c r="O902" s="578" t="s">
        <v>43</v>
      </c>
      <c r="P902" s="557">
        <v>2</v>
      </c>
      <c r="Q902" s="557" t="s">
        <v>5151</v>
      </c>
      <c r="R902" s="581">
        <f>IFERROR(VLOOKUP(CONCATENATE(D902,"'",C902),'Monthly Forex'!A:D,4,0),"-")</f>
        <v>53.534999999999997</v>
      </c>
      <c r="S902" s="564" t="s">
        <v>15</v>
      </c>
      <c r="T902" s="565">
        <v>400</v>
      </c>
      <c r="U902" s="583" t="s">
        <v>47</v>
      </c>
      <c r="V902" s="589" t="s">
        <v>49</v>
      </c>
      <c r="W902" s="619" t="s">
        <v>15</v>
      </c>
      <c r="X902" s="569" t="s">
        <v>2111</v>
      </c>
      <c r="Y902" s="570" t="s">
        <v>15</v>
      </c>
      <c r="Z902" s="571" t="s">
        <v>15</v>
      </c>
      <c r="AA902" s="557" t="s">
        <v>1856</v>
      </c>
      <c r="AB902" s="139">
        <f t="shared" si="233"/>
        <v>43443</v>
      </c>
      <c r="AC902" s="134">
        <f t="shared" si="234"/>
        <v>43435</v>
      </c>
      <c r="AD902" s="135" t="str">
        <f t="shared" si="235"/>
        <v>-</v>
      </c>
      <c r="AE902" s="136" t="str">
        <f t="shared" si="236"/>
        <v>-</v>
      </c>
      <c r="AF902" s="137" t="s">
        <v>4551</v>
      </c>
      <c r="AG902" s="140" t="str">
        <f t="shared" si="239"/>
        <v>-</v>
      </c>
      <c r="AH902" s="141" t="str">
        <f t="shared" si="240"/>
        <v>-</v>
      </c>
      <c r="AI902" s="211" t="s">
        <v>15</v>
      </c>
      <c r="AJ902" s="443" t="s">
        <v>4592</v>
      </c>
      <c r="AK902" s="478" t="str">
        <f t="shared" si="241"/>
        <v>-</v>
      </c>
      <c r="AL902" s="516" t="str">
        <f t="shared" si="242"/>
        <v>-</v>
      </c>
      <c r="AM902" s="432" t="str">
        <f>_xlfn.IFNA(VLOOKUP(O902,Dropdown!$B:$G,6,0),"-")</f>
        <v>EXPORT</v>
      </c>
      <c r="AN902" s="433" t="str">
        <f>_xlfn.IFNA(VLOOKUP(O902,Dropdown!$B:$H,7,0),"-")</f>
        <v>-</v>
      </c>
      <c r="AO902" s="434" t="str">
        <f t="shared" si="243"/>
        <v>USD</v>
      </c>
      <c r="AP902" s="435">
        <f t="shared" si="244"/>
        <v>400</v>
      </c>
      <c r="AQ902" s="436">
        <f t="shared" si="245"/>
        <v>400</v>
      </c>
      <c r="AR902" s="247"/>
      <c r="AS902" s="465" t="s">
        <v>15</v>
      </c>
      <c r="AT902" s="247"/>
      <c r="AU902" s="454" t="str">
        <f t="shared" si="237"/>
        <v>-</v>
      </c>
    </row>
    <row r="903" spans="1:47" s="30" customFormat="1">
      <c r="A903" s="556">
        <v>900</v>
      </c>
      <c r="B903" s="557" t="s">
        <v>2035</v>
      </c>
      <c r="C903" s="558" t="str">
        <f t="shared" si="231"/>
        <v>2018</v>
      </c>
      <c r="D903" s="558" t="str">
        <f t="shared" si="232"/>
        <v>Nov</v>
      </c>
      <c r="E903" s="586">
        <v>43413</v>
      </c>
      <c r="F903" s="557">
        <v>111650</v>
      </c>
      <c r="G903" s="557">
        <v>46311</v>
      </c>
      <c r="H903" s="557">
        <v>85578</v>
      </c>
      <c r="I903" s="557" t="s">
        <v>2038</v>
      </c>
      <c r="J903" s="557" t="s">
        <v>2039</v>
      </c>
      <c r="K903" s="578" t="str">
        <f t="shared" si="238"/>
        <v>HS01-KA3-712 SHAVING DIE | #1015 GUIDE PLATE | HS01-KA3-712 SHAVING DIE | #1015 GUIDE PLATE</v>
      </c>
      <c r="L903" s="578" t="s">
        <v>2043</v>
      </c>
      <c r="M903" s="578" t="s">
        <v>2043</v>
      </c>
      <c r="N903" s="600" t="s">
        <v>2049</v>
      </c>
      <c r="O903" s="578" t="s">
        <v>43</v>
      </c>
      <c r="P903" s="557">
        <v>3</v>
      </c>
      <c r="Q903" s="557" t="s">
        <v>5151</v>
      </c>
      <c r="R903" s="581">
        <f>IFERROR(VLOOKUP(CONCATENATE(D903,"'",C903),'Monthly Forex'!A:D,4,0),"-")</f>
        <v>53.534999999999997</v>
      </c>
      <c r="S903" s="564" t="s">
        <v>15</v>
      </c>
      <c r="T903" s="565">
        <v>1110</v>
      </c>
      <c r="U903" s="583" t="s">
        <v>47</v>
      </c>
      <c r="V903" s="589" t="s">
        <v>49</v>
      </c>
      <c r="W903" s="619" t="s">
        <v>15</v>
      </c>
      <c r="X903" s="569" t="s">
        <v>2111</v>
      </c>
      <c r="Y903" s="570" t="s">
        <v>15</v>
      </c>
      <c r="Z903" s="571" t="s">
        <v>15</v>
      </c>
      <c r="AA903" s="557" t="s">
        <v>1856</v>
      </c>
      <c r="AB903" s="139">
        <f t="shared" si="233"/>
        <v>43443</v>
      </c>
      <c r="AC903" s="134">
        <f t="shared" si="234"/>
        <v>43435</v>
      </c>
      <c r="AD903" s="135" t="str">
        <f t="shared" si="235"/>
        <v>-</v>
      </c>
      <c r="AE903" s="136" t="str">
        <f t="shared" si="236"/>
        <v>-</v>
      </c>
      <c r="AF903" s="137" t="s">
        <v>4551</v>
      </c>
      <c r="AG903" s="140" t="str">
        <f t="shared" si="239"/>
        <v>-</v>
      </c>
      <c r="AH903" s="141" t="str">
        <f t="shared" si="240"/>
        <v>-</v>
      </c>
      <c r="AI903" s="211" t="s">
        <v>15</v>
      </c>
      <c r="AJ903" s="443" t="s">
        <v>4592</v>
      </c>
      <c r="AK903" s="478" t="str">
        <f t="shared" si="241"/>
        <v>-</v>
      </c>
      <c r="AL903" s="516" t="str">
        <f t="shared" si="242"/>
        <v>-</v>
      </c>
      <c r="AM903" s="432" t="str">
        <f>_xlfn.IFNA(VLOOKUP(O903,Dropdown!$B:$G,6,0),"-")</f>
        <v>EXPORT</v>
      </c>
      <c r="AN903" s="433" t="str">
        <f>_xlfn.IFNA(VLOOKUP(O903,Dropdown!$B:$H,7,0),"-")</f>
        <v>-</v>
      </c>
      <c r="AO903" s="434" t="str">
        <f t="shared" si="243"/>
        <v>USD</v>
      </c>
      <c r="AP903" s="435">
        <f t="shared" si="244"/>
        <v>1110</v>
      </c>
      <c r="AQ903" s="436">
        <f t="shared" si="245"/>
        <v>1110</v>
      </c>
      <c r="AR903" s="247"/>
      <c r="AS903" s="465" t="s">
        <v>15</v>
      </c>
      <c r="AT903" s="247"/>
      <c r="AU903" s="454" t="str">
        <f t="shared" si="237"/>
        <v>-</v>
      </c>
    </row>
    <row r="904" spans="1:47" s="30" customFormat="1">
      <c r="A904" s="556">
        <v>901</v>
      </c>
      <c r="B904" s="557" t="s">
        <v>2036</v>
      </c>
      <c r="C904" s="558" t="str">
        <f t="shared" si="231"/>
        <v>2018</v>
      </c>
      <c r="D904" s="558" t="str">
        <f t="shared" si="232"/>
        <v>Nov</v>
      </c>
      <c r="E904" s="586">
        <v>43413</v>
      </c>
      <c r="F904" s="557">
        <v>111650</v>
      </c>
      <c r="G904" s="557">
        <v>46311</v>
      </c>
      <c r="H904" s="557">
        <v>85578</v>
      </c>
      <c r="I904" s="557" t="s">
        <v>2038</v>
      </c>
      <c r="J904" s="557" t="s">
        <v>2039</v>
      </c>
      <c r="K904" s="578" t="str">
        <f t="shared" si="238"/>
        <v>HS01-KA3-712 SHAVING DIE | #1007 UPPER PUNCH | HS01-KA3-712 SHAVING DIE | #1007 UPPER PUNCH</v>
      </c>
      <c r="L904" s="578" t="s">
        <v>2044</v>
      </c>
      <c r="M904" s="578" t="s">
        <v>2044</v>
      </c>
      <c r="N904" s="600" t="s">
        <v>2050</v>
      </c>
      <c r="O904" s="578" t="s">
        <v>43</v>
      </c>
      <c r="P904" s="557">
        <v>1</v>
      </c>
      <c r="Q904" s="557" t="s">
        <v>5151</v>
      </c>
      <c r="R904" s="581">
        <f>IFERROR(VLOOKUP(CONCATENATE(D904,"'",C904),'Monthly Forex'!A:D,4,0),"-")</f>
        <v>53.534999999999997</v>
      </c>
      <c r="S904" s="564" t="s">
        <v>15</v>
      </c>
      <c r="T904" s="565">
        <v>430</v>
      </c>
      <c r="U904" s="583" t="s">
        <v>47</v>
      </c>
      <c r="V904" s="589" t="s">
        <v>49</v>
      </c>
      <c r="W904" s="619" t="s">
        <v>15</v>
      </c>
      <c r="X904" s="569" t="s">
        <v>2111</v>
      </c>
      <c r="Y904" s="570" t="s">
        <v>15</v>
      </c>
      <c r="Z904" s="571" t="s">
        <v>15</v>
      </c>
      <c r="AA904" s="557" t="s">
        <v>1856</v>
      </c>
      <c r="AB904" s="139">
        <f t="shared" si="233"/>
        <v>43443</v>
      </c>
      <c r="AC904" s="134">
        <f t="shared" si="234"/>
        <v>43435</v>
      </c>
      <c r="AD904" s="135" t="str">
        <f t="shared" si="235"/>
        <v>-</v>
      </c>
      <c r="AE904" s="136" t="str">
        <f t="shared" si="236"/>
        <v>-</v>
      </c>
      <c r="AF904" s="137" t="s">
        <v>4551</v>
      </c>
      <c r="AG904" s="140" t="str">
        <f t="shared" si="239"/>
        <v>-</v>
      </c>
      <c r="AH904" s="141" t="str">
        <f t="shared" si="240"/>
        <v>-</v>
      </c>
      <c r="AI904" s="211" t="s">
        <v>15</v>
      </c>
      <c r="AJ904" s="443" t="s">
        <v>4592</v>
      </c>
      <c r="AK904" s="478" t="str">
        <f t="shared" si="241"/>
        <v>-</v>
      </c>
      <c r="AL904" s="516" t="str">
        <f t="shared" si="242"/>
        <v>-</v>
      </c>
      <c r="AM904" s="432" t="str">
        <f>_xlfn.IFNA(VLOOKUP(O904,Dropdown!$B:$G,6,0),"-")</f>
        <v>EXPORT</v>
      </c>
      <c r="AN904" s="433" t="str">
        <f>_xlfn.IFNA(VLOOKUP(O904,Dropdown!$B:$H,7,0),"-")</f>
        <v>-</v>
      </c>
      <c r="AO904" s="434" t="str">
        <f t="shared" si="243"/>
        <v>USD</v>
      </c>
      <c r="AP904" s="435">
        <f t="shared" si="244"/>
        <v>430</v>
      </c>
      <c r="AQ904" s="436">
        <f t="shared" si="245"/>
        <v>430</v>
      </c>
      <c r="AR904" s="247"/>
      <c r="AS904" s="465" t="s">
        <v>15</v>
      </c>
      <c r="AT904" s="247"/>
      <c r="AU904" s="454" t="str">
        <f t="shared" si="237"/>
        <v>-</v>
      </c>
    </row>
    <row r="905" spans="1:47" s="30" customFormat="1">
      <c r="A905" s="556">
        <v>902</v>
      </c>
      <c r="B905" s="557" t="s">
        <v>2037</v>
      </c>
      <c r="C905" s="558" t="str">
        <f t="shared" si="231"/>
        <v>2018</v>
      </c>
      <c r="D905" s="558" t="str">
        <f t="shared" si="232"/>
        <v>Nov</v>
      </c>
      <c r="E905" s="586">
        <v>43413</v>
      </c>
      <c r="F905" s="557">
        <v>111650</v>
      </c>
      <c r="G905" s="557">
        <v>46311</v>
      </c>
      <c r="H905" s="557">
        <v>85578</v>
      </c>
      <c r="I905" s="557" t="s">
        <v>2038</v>
      </c>
      <c r="J905" s="557" t="s">
        <v>2039</v>
      </c>
      <c r="K905" s="578" t="str">
        <f t="shared" si="238"/>
        <v>HS01-KA3-712 SHAVING DIE | #1006 LOWER PUNCH | HS01-KA3-712 SHAVING DIE | #1006 LOWER PUNCH</v>
      </c>
      <c r="L905" s="578" t="s">
        <v>2045</v>
      </c>
      <c r="M905" s="578" t="s">
        <v>2045</v>
      </c>
      <c r="N905" s="600" t="s">
        <v>2051</v>
      </c>
      <c r="O905" s="578" t="s">
        <v>43</v>
      </c>
      <c r="P905" s="557">
        <v>1</v>
      </c>
      <c r="Q905" s="557" t="s">
        <v>5151</v>
      </c>
      <c r="R905" s="581">
        <f>IFERROR(VLOOKUP(CONCATENATE(D905,"'",C905),'Monthly Forex'!A:D,4,0),"-")</f>
        <v>53.534999999999997</v>
      </c>
      <c r="S905" s="564" t="s">
        <v>15</v>
      </c>
      <c r="T905" s="565">
        <v>860</v>
      </c>
      <c r="U905" s="583" t="s">
        <v>47</v>
      </c>
      <c r="V905" s="589" t="s">
        <v>49</v>
      </c>
      <c r="W905" s="619" t="s">
        <v>15</v>
      </c>
      <c r="X905" s="569" t="s">
        <v>2111</v>
      </c>
      <c r="Y905" s="570" t="s">
        <v>15</v>
      </c>
      <c r="Z905" s="571" t="s">
        <v>15</v>
      </c>
      <c r="AA905" s="557" t="s">
        <v>1856</v>
      </c>
      <c r="AB905" s="139">
        <f t="shared" si="233"/>
        <v>43443</v>
      </c>
      <c r="AC905" s="134">
        <f t="shared" si="234"/>
        <v>43435</v>
      </c>
      <c r="AD905" s="135" t="str">
        <f t="shared" si="235"/>
        <v>-</v>
      </c>
      <c r="AE905" s="136" t="str">
        <f t="shared" si="236"/>
        <v>-</v>
      </c>
      <c r="AF905" s="137" t="s">
        <v>4551</v>
      </c>
      <c r="AG905" s="140" t="str">
        <f t="shared" si="239"/>
        <v>-</v>
      </c>
      <c r="AH905" s="141" t="str">
        <f t="shared" si="240"/>
        <v>-</v>
      </c>
      <c r="AI905" s="211" t="s">
        <v>15</v>
      </c>
      <c r="AJ905" s="443" t="s">
        <v>4592</v>
      </c>
      <c r="AK905" s="478" t="str">
        <f t="shared" si="241"/>
        <v>-</v>
      </c>
      <c r="AL905" s="516" t="str">
        <f t="shared" si="242"/>
        <v>-</v>
      </c>
      <c r="AM905" s="432" t="str">
        <f>_xlfn.IFNA(VLOOKUP(O905,Dropdown!$B:$G,6,0),"-")</f>
        <v>EXPORT</v>
      </c>
      <c r="AN905" s="433" t="str">
        <f>_xlfn.IFNA(VLOOKUP(O905,Dropdown!$B:$H,7,0),"-")</f>
        <v>-</v>
      </c>
      <c r="AO905" s="434" t="str">
        <f t="shared" si="243"/>
        <v>USD</v>
      </c>
      <c r="AP905" s="435">
        <f t="shared" si="244"/>
        <v>860</v>
      </c>
      <c r="AQ905" s="436">
        <f t="shared" si="245"/>
        <v>860</v>
      </c>
      <c r="AR905" s="247"/>
      <c r="AS905" s="465" t="s">
        <v>15</v>
      </c>
      <c r="AT905" s="247"/>
      <c r="AU905" s="454" t="str">
        <f t="shared" si="237"/>
        <v>-</v>
      </c>
    </row>
    <row r="906" spans="1:47" s="29" customFormat="1">
      <c r="A906" s="556">
        <v>903</v>
      </c>
      <c r="B906" s="557" t="s">
        <v>2052</v>
      </c>
      <c r="C906" s="558" t="str">
        <f t="shared" si="231"/>
        <v>2018</v>
      </c>
      <c r="D906" s="558" t="str">
        <f t="shared" si="232"/>
        <v>Nov</v>
      </c>
      <c r="E906" s="586">
        <v>43413</v>
      </c>
      <c r="F906" s="557">
        <v>113452</v>
      </c>
      <c r="G906" s="557">
        <v>46313</v>
      </c>
      <c r="H906" s="557">
        <v>85579</v>
      </c>
      <c r="I906" s="557" t="s">
        <v>2057</v>
      </c>
      <c r="J906" s="557" t="s">
        <v>2039</v>
      </c>
      <c r="K906" s="578" t="str">
        <f t="shared" si="238"/>
        <v>HS01-107-0000 CORE PLATE | #1009 KNOCKOUT | HS01-107-0000 CORE PLATE | #1009 KNOCKOUT</v>
      </c>
      <c r="L906" s="578" t="s">
        <v>2059</v>
      </c>
      <c r="M906" s="578" t="s">
        <v>2059</v>
      </c>
      <c r="N906" s="600" t="s">
        <v>2047</v>
      </c>
      <c r="O906" s="578" t="s">
        <v>43</v>
      </c>
      <c r="P906" s="557">
        <v>4</v>
      </c>
      <c r="Q906" s="557" t="s">
        <v>5151</v>
      </c>
      <c r="R906" s="581">
        <f>IFERROR(VLOOKUP(CONCATENATE(D906,"'",C906),'Monthly Forex'!A:D,4,0),"-")</f>
        <v>53.534999999999997</v>
      </c>
      <c r="S906" s="564" t="s">
        <v>15</v>
      </c>
      <c r="T906" s="565">
        <v>1320</v>
      </c>
      <c r="U906" s="583" t="s">
        <v>47</v>
      </c>
      <c r="V906" s="589" t="s">
        <v>49</v>
      </c>
      <c r="W906" s="619" t="s">
        <v>15</v>
      </c>
      <c r="X906" s="569" t="s">
        <v>2111</v>
      </c>
      <c r="Y906" s="570" t="s">
        <v>15</v>
      </c>
      <c r="Z906" s="571" t="s">
        <v>15</v>
      </c>
      <c r="AA906" s="557" t="s">
        <v>1856</v>
      </c>
      <c r="AB906" s="139">
        <f t="shared" si="233"/>
        <v>43443</v>
      </c>
      <c r="AC906" s="134">
        <f t="shared" si="234"/>
        <v>43435</v>
      </c>
      <c r="AD906" s="135" t="str">
        <f t="shared" si="235"/>
        <v>-</v>
      </c>
      <c r="AE906" s="136" t="str">
        <f t="shared" si="236"/>
        <v>-</v>
      </c>
      <c r="AF906" s="137" t="s">
        <v>4551</v>
      </c>
      <c r="AG906" s="140" t="str">
        <f t="shared" si="239"/>
        <v>1</v>
      </c>
      <c r="AH906" s="141" t="str">
        <f t="shared" si="240"/>
        <v>-</v>
      </c>
      <c r="AI906" s="211" t="s">
        <v>15</v>
      </c>
      <c r="AJ906" s="443" t="s">
        <v>4592</v>
      </c>
      <c r="AK906" s="478" t="str">
        <f t="shared" si="241"/>
        <v>-</v>
      </c>
      <c r="AL906" s="482" t="str">
        <f t="shared" si="242"/>
        <v>-</v>
      </c>
      <c r="AM906" s="432" t="str">
        <f>_xlfn.IFNA(VLOOKUP(O906,Dropdown!$B:$G,6,0),"-")</f>
        <v>EXPORT</v>
      </c>
      <c r="AN906" s="433" t="str">
        <f>_xlfn.IFNA(VLOOKUP(O906,Dropdown!$B:$H,7,0),"-")</f>
        <v>-</v>
      </c>
      <c r="AO906" s="434" t="str">
        <f t="shared" si="243"/>
        <v>USD</v>
      </c>
      <c r="AP906" s="435">
        <f t="shared" si="244"/>
        <v>1320</v>
      </c>
      <c r="AQ906" s="436">
        <f t="shared" si="245"/>
        <v>1320</v>
      </c>
      <c r="AR906" s="247"/>
      <c r="AS906" s="465" t="s">
        <v>15</v>
      </c>
      <c r="AT906" s="247"/>
      <c r="AU906" s="454" t="str">
        <f t="shared" si="237"/>
        <v>-</v>
      </c>
    </row>
    <row r="907" spans="1:47" s="30" customFormat="1">
      <c r="A907" s="556">
        <v>904</v>
      </c>
      <c r="B907" s="557" t="s">
        <v>2053</v>
      </c>
      <c r="C907" s="558" t="str">
        <f t="shared" si="231"/>
        <v>2018</v>
      </c>
      <c r="D907" s="558" t="str">
        <f t="shared" si="232"/>
        <v>Nov</v>
      </c>
      <c r="E907" s="586">
        <v>43413</v>
      </c>
      <c r="F907" s="557">
        <v>113452</v>
      </c>
      <c r="G907" s="557">
        <v>46313</v>
      </c>
      <c r="H907" s="557">
        <v>85579</v>
      </c>
      <c r="I907" s="557" t="s">
        <v>2057</v>
      </c>
      <c r="J907" s="557" t="s">
        <v>2039</v>
      </c>
      <c r="K907" s="578" t="str">
        <f t="shared" si="238"/>
        <v>HS01-107-0000 CORE PLATE | #1010 KNOCKOUT HOLDER | HS01-107-0000 CORE PLATE | #1010 KNOCKOUT HOLDER</v>
      </c>
      <c r="L907" s="578" t="s">
        <v>2060</v>
      </c>
      <c r="M907" s="578" t="s">
        <v>2060</v>
      </c>
      <c r="N907" s="600" t="s">
        <v>2048</v>
      </c>
      <c r="O907" s="578" t="s">
        <v>43</v>
      </c>
      <c r="P907" s="557">
        <v>4</v>
      </c>
      <c r="Q907" s="557" t="s">
        <v>5151</v>
      </c>
      <c r="R907" s="581">
        <f>IFERROR(VLOOKUP(CONCATENATE(D907,"'",C907),'Monthly Forex'!A:D,4,0),"-")</f>
        <v>53.534999999999997</v>
      </c>
      <c r="S907" s="564" t="s">
        <v>15</v>
      </c>
      <c r="T907" s="565">
        <v>800</v>
      </c>
      <c r="U907" s="583" t="s">
        <v>47</v>
      </c>
      <c r="V907" s="589" t="s">
        <v>49</v>
      </c>
      <c r="W907" s="619" t="s">
        <v>15</v>
      </c>
      <c r="X907" s="569" t="s">
        <v>2111</v>
      </c>
      <c r="Y907" s="570" t="s">
        <v>15</v>
      </c>
      <c r="Z907" s="571" t="s">
        <v>15</v>
      </c>
      <c r="AA907" s="557" t="s">
        <v>1856</v>
      </c>
      <c r="AB907" s="139">
        <f t="shared" si="233"/>
        <v>43443</v>
      </c>
      <c r="AC907" s="134">
        <f t="shared" si="234"/>
        <v>43435</v>
      </c>
      <c r="AD907" s="135" t="str">
        <f t="shared" si="235"/>
        <v>-</v>
      </c>
      <c r="AE907" s="136" t="str">
        <f t="shared" si="236"/>
        <v>-</v>
      </c>
      <c r="AF907" s="137" t="s">
        <v>4551</v>
      </c>
      <c r="AG907" s="140" t="str">
        <f t="shared" si="239"/>
        <v>-</v>
      </c>
      <c r="AH907" s="141" t="str">
        <f t="shared" si="240"/>
        <v>-</v>
      </c>
      <c r="AI907" s="211" t="s">
        <v>15</v>
      </c>
      <c r="AJ907" s="443" t="s">
        <v>4592</v>
      </c>
      <c r="AK907" s="478" t="str">
        <f t="shared" si="241"/>
        <v>-</v>
      </c>
      <c r="AL907" s="516" t="str">
        <f t="shared" si="242"/>
        <v>-</v>
      </c>
      <c r="AM907" s="432" t="str">
        <f>_xlfn.IFNA(VLOOKUP(O907,Dropdown!$B:$G,6,0),"-")</f>
        <v>EXPORT</v>
      </c>
      <c r="AN907" s="433" t="str">
        <f>_xlfn.IFNA(VLOOKUP(O907,Dropdown!$B:$H,7,0),"-")</f>
        <v>-</v>
      </c>
      <c r="AO907" s="434" t="str">
        <f t="shared" si="243"/>
        <v>USD</v>
      </c>
      <c r="AP907" s="435">
        <f t="shared" si="244"/>
        <v>800</v>
      </c>
      <c r="AQ907" s="436">
        <f t="shared" si="245"/>
        <v>800</v>
      </c>
      <c r="AR907" s="247"/>
      <c r="AS907" s="465" t="s">
        <v>15</v>
      </c>
      <c r="AT907" s="247"/>
      <c r="AU907" s="454" t="str">
        <f t="shared" si="237"/>
        <v>-</v>
      </c>
    </row>
    <row r="908" spans="1:47" s="30" customFormat="1">
      <c r="A908" s="556">
        <v>905</v>
      </c>
      <c r="B908" s="557" t="s">
        <v>2054</v>
      </c>
      <c r="C908" s="558" t="str">
        <f t="shared" si="231"/>
        <v>2018</v>
      </c>
      <c r="D908" s="558" t="str">
        <f t="shared" si="232"/>
        <v>Nov</v>
      </c>
      <c r="E908" s="586">
        <v>43413</v>
      </c>
      <c r="F908" s="557">
        <v>113452</v>
      </c>
      <c r="G908" s="557">
        <v>46313</v>
      </c>
      <c r="H908" s="557">
        <v>85579</v>
      </c>
      <c r="I908" s="557" t="s">
        <v>2057</v>
      </c>
      <c r="J908" s="557" t="s">
        <v>2039</v>
      </c>
      <c r="K908" s="578" t="str">
        <f t="shared" si="238"/>
        <v>HS01-107-0000 CORE PLATE | #1015 GUIDE PLATE | HS01-107-0000 CORE PLATE | #1015 GUIDE PLATE</v>
      </c>
      <c r="L908" s="578" t="s">
        <v>2061</v>
      </c>
      <c r="M908" s="578" t="s">
        <v>2061</v>
      </c>
      <c r="N908" s="600" t="s">
        <v>2049</v>
      </c>
      <c r="O908" s="578" t="s">
        <v>43</v>
      </c>
      <c r="P908" s="557">
        <v>6</v>
      </c>
      <c r="Q908" s="557" t="s">
        <v>5151</v>
      </c>
      <c r="R908" s="581">
        <f>IFERROR(VLOOKUP(CONCATENATE(D908,"'",C908),'Monthly Forex'!A:D,4,0),"-")</f>
        <v>53.534999999999997</v>
      </c>
      <c r="S908" s="564" t="s">
        <v>15</v>
      </c>
      <c r="T908" s="565">
        <v>1800</v>
      </c>
      <c r="U908" s="583" t="s">
        <v>47</v>
      </c>
      <c r="V908" s="589" t="s">
        <v>49</v>
      </c>
      <c r="W908" s="619" t="s">
        <v>15</v>
      </c>
      <c r="X908" s="569" t="s">
        <v>2111</v>
      </c>
      <c r="Y908" s="570" t="s">
        <v>15</v>
      </c>
      <c r="Z908" s="571" t="s">
        <v>15</v>
      </c>
      <c r="AA908" s="557" t="s">
        <v>1856</v>
      </c>
      <c r="AB908" s="139">
        <f t="shared" si="233"/>
        <v>43443</v>
      </c>
      <c r="AC908" s="134">
        <f t="shared" si="234"/>
        <v>43435</v>
      </c>
      <c r="AD908" s="135" t="str">
        <f t="shared" si="235"/>
        <v>-</v>
      </c>
      <c r="AE908" s="136" t="str">
        <f t="shared" si="236"/>
        <v>-</v>
      </c>
      <c r="AF908" s="137" t="s">
        <v>4551</v>
      </c>
      <c r="AG908" s="140" t="str">
        <f t="shared" si="239"/>
        <v>-</v>
      </c>
      <c r="AH908" s="141" t="str">
        <f t="shared" si="240"/>
        <v>-</v>
      </c>
      <c r="AI908" s="211" t="s">
        <v>15</v>
      </c>
      <c r="AJ908" s="443" t="s">
        <v>4592</v>
      </c>
      <c r="AK908" s="478" t="str">
        <f t="shared" si="241"/>
        <v>-</v>
      </c>
      <c r="AL908" s="516" t="str">
        <f t="shared" si="242"/>
        <v>-</v>
      </c>
      <c r="AM908" s="432" t="str">
        <f>_xlfn.IFNA(VLOOKUP(O908,Dropdown!$B:$G,6,0),"-")</f>
        <v>EXPORT</v>
      </c>
      <c r="AN908" s="433" t="str">
        <f>_xlfn.IFNA(VLOOKUP(O908,Dropdown!$B:$H,7,0),"-")</f>
        <v>-</v>
      </c>
      <c r="AO908" s="434" t="str">
        <f t="shared" si="243"/>
        <v>USD</v>
      </c>
      <c r="AP908" s="435">
        <f t="shared" si="244"/>
        <v>1800</v>
      </c>
      <c r="AQ908" s="436">
        <f t="shared" si="245"/>
        <v>1800</v>
      </c>
      <c r="AR908" s="247"/>
      <c r="AS908" s="465" t="s">
        <v>15</v>
      </c>
      <c r="AT908" s="247"/>
      <c r="AU908" s="454" t="str">
        <f t="shared" si="237"/>
        <v>-</v>
      </c>
    </row>
    <row r="909" spans="1:47" s="30" customFormat="1">
      <c r="A909" s="556">
        <v>906</v>
      </c>
      <c r="B909" s="557" t="s">
        <v>2055</v>
      </c>
      <c r="C909" s="558" t="str">
        <f t="shared" si="231"/>
        <v>2018</v>
      </c>
      <c r="D909" s="558" t="str">
        <f t="shared" si="232"/>
        <v>Nov</v>
      </c>
      <c r="E909" s="586">
        <v>43413</v>
      </c>
      <c r="F909" s="557">
        <v>113452</v>
      </c>
      <c r="G909" s="557">
        <v>46313</v>
      </c>
      <c r="H909" s="557">
        <v>85579</v>
      </c>
      <c r="I909" s="557" t="s">
        <v>2057</v>
      </c>
      <c r="J909" s="557" t="s">
        <v>2039</v>
      </c>
      <c r="K909" s="578" t="str">
        <f t="shared" si="238"/>
        <v>HS01-107-0000 CORE PLATE | #1007 UPPER PUNCH | HS01-107-0000 CORE PLATE | #1007 UPPER PUNCH</v>
      </c>
      <c r="L909" s="578" t="s">
        <v>2062</v>
      </c>
      <c r="M909" s="578" t="s">
        <v>2062</v>
      </c>
      <c r="N909" s="600" t="s">
        <v>2050</v>
      </c>
      <c r="O909" s="578" t="s">
        <v>43</v>
      </c>
      <c r="P909" s="557">
        <v>2</v>
      </c>
      <c r="Q909" s="557" t="s">
        <v>5151</v>
      </c>
      <c r="R909" s="581">
        <f>IFERROR(VLOOKUP(CONCATENATE(D909,"'",C909),'Monthly Forex'!A:D,4,0),"-")</f>
        <v>53.534999999999997</v>
      </c>
      <c r="S909" s="564" t="s">
        <v>15</v>
      </c>
      <c r="T909" s="565">
        <v>700</v>
      </c>
      <c r="U909" s="583" t="s">
        <v>47</v>
      </c>
      <c r="V909" s="589" t="s">
        <v>49</v>
      </c>
      <c r="W909" s="619" t="s">
        <v>15</v>
      </c>
      <c r="X909" s="569" t="s">
        <v>2111</v>
      </c>
      <c r="Y909" s="570" t="s">
        <v>15</v>
      </c>
      <c r="Z909" s="571" t="s">
        <v>15</v>
      </c>
      <c r="AA909" s="557" t="s">
        <v>1856</v>
      </c>
      <c r="AB909" s="139">
        <f t="shared" si="233"/>
        <v>43443</v>
      </c>
      <c r="AC909" s="134">
        <f t="shared" si="234"/>
        <v>43435</v>
      </c>
      <c r="AD909" s="135" t="str">
        <f t="shared" si="235"/>
        <v>-</v>
      </c>
      <c r="AE909" s="136" t="str">
        <f t="shared" si="236"/>
        <v>-</v>
      </c>
      <c r="AF909" s="137" t="s">
        <v>4551</v>
      </c>
      <c r="AG909" s="140" t="str">
        <f t="shared" si="239"/>
        <v>-</v>
      </c>
      <c r="AH909" s="141" t="str">
        <f t="shared" si="240"/>
        <v>-</v>
      </c>
      <c r="AI909" s="211" t="s">
        <v>15</v>
      </c>
      <c r="AJ909" s="443" t="s">
        <v>4592</v>
      </c>
      <c r="AK909" s="478" t="str">
        <f t="shared" si="241"/>
        <v>-</v>
      </c>
      <c r="AL909" s="516" t="str">
        <f t="shared" si="242"/>
        <v>-</v>
      </c>
      <c r="AM909" s="432" t="str">
        <f>_xlfn.IFNA(VLOOKUP(O909,Dropdown!$B:$G,6,0),"-")</f>
        <v>EXPORT</v>
      </c>
      <c r="AN909" s="433" t="str">
        <f>_xlfn.IFNA(VLOOKUP(O909,Dropdown!$B:$H,7,0),"-")</f>
        <v>-</v>
      </c>
      <c r="AO909" s="434" t="str">
        <f t="shared" si="243"/>
        <v>USD</v>
      </c>
      <c r="AP909" s="435">
        <f t="shared" si="244"/>
        <v>700</v>
      </c>
      <c r="AQ909" s="436">
        <f t="shared" si="245"/>
        <v>700</v>
      </c>
      <c r="AR909" s="247"/>
      <c r="AS909" s="465" t="s">
        <v>15</v>
      </c>
      <c r="AT909" s="247"/>
      <c r="AU909" s="454" t="str">
        <f t="shared" si="237"/>
        <v>-</v>
      </c>
    </row>
    <row r="910" spans="1:47" s="30" customFormat="1">
      <c r="A910" s="556">
        <v>907</v>
      </c>
      <c r="B910" s="557" t="s">
        <v>2056</v>
      </c>
      <c r="C910" s="558" t="str">
        <f t="shared" si="231"/>
        <v>2018</v>
      </c>
      <c r="D910" s="558" t="str">
        <f t="shared" si="232"/>
        <v>Nov</v>
      </c>
      <c r="E910" s="586">
        <v>43413</v>
      </c>
      <c r="F910" s="557">
        <v>113452</v>
      </c>
      <c r="G910" s="557">
        <v>46313</v>
      </c>
      <c r="H910" s="557">
        <v>85579</v>
      </c>
      <c r="I910" s="557" t="s">
        <v>2057</v>
      </c>
      <c r="J910" s="557" t="s">
        <v>2058</v>
      </c>
      <c r="K910" s="578" t="str">
        <f t="shared" si="238"/>
        <v>HS01-107-0000 CORE PLATE | #1006 SHAVING PUNCH | HS01-107-0000 CORE PLATE | #1006 SHAVING PUNCH</v>
      </c>
      <c r="L910" s="578" t="s">
        <v>2063</v>
      </c>
      <c r="M910" s="578" t="s">
        <v>2063</v>
      </c>
      <c r="N910" s="600" t="s">
        <v>2064</v>
      </c>
      <c r="O910" s="578" t="s">
        <v>43</v>
      </c>
      <c r="P910" s="557">
        <v>2</v>
      </c>
      <c r="Q910" s="557" t="s">
        <v>5151</v>
      </c>
      <c r="R910" s="581">
        <f>IFERROR(VLOOKUP(CONCATENATE(D910,"'",C910),'Monthly Forex'!A:D,4,0),"-")</f>
        <v>53.534999999999997</v>
      </c>
      <c r="S910" s="564" t="s">
        <v>15</v>
      </c>
      <c r="T910" s="565">
        <v>1500</v>
      </c>
      <c r="U910" s="583" t="s">
        <v>47</v>
      </c>
      <c r="V910" s="589" t="s">
        <v>49</v>
      </c>
      <c r="W910" s="619" t="s">
        <v>15</v>
      </c>
      <c r="X910" s="569" t="s">
        <v>2111</v>
      </c>
      <c r="Y910" s="570" t="s">
        <v>15</v>
      </c>
      <c r="Z910" s="571" t="s">
        <v>15</v>
      </c>
      <c r="AA910" s="557" t="s">
        <v>1856</v>
      </c>
      <c r="AB910" s="139">
        <f t="shared" si="233"/>
        <v>43443</v>
      </c>
      <c r="AC910" s="134">
        <f t="shared" si="234"/>
        <v>43435</v>
      </c>
      <c r="AD910" s="135" t="str">
        <f t="shared" si="235"/>
        <v>-</v>
      </c>
      <c r="AE910" s="136" t="str">
        <f t="shared" si="236"/>
        <v>-</v>
      </c>
      <c r="AF910" s="137" t="s">
        <v>4551</v>
      </c>
      <c r="AG910" s="140" t="str">
        <f t="shared" si="239"/>
        <v>-</v>
      </c>
      <c r="AH910" s="141" t="str">
        <f t="shared" si="240"/>
        <v>-</v>
      </c>
      <c r="AI910" s="211" t="s">
        <v>15</v>
      </c>
      <c r="AJ910" s="443" t="s">
        <v>4592</v>
      </c>
      <c r="AK910" s="478" t="str">
        <f t="shared" si="241"/>
        <v>-</v>
      </c>
      <c r="AL910" s="516" t="str">
        <f t="shared" si="242"/>
        <v>-</v>
      </c>
      <c r="AM910" s="432" t="str">
        <f>_xlfn.IFNA(VLOOKUP(O910,Dropdown!$B:$G,6,0),"-")</f>
        <v>EXPORT</v>
      </c>
      <c r="AN910" s="433" t="str">
        <f>_xlfn.IFNA(VLOOKUP(O910,Dropdown!$B:$H,7,0),"-")</f>
        <v>-</v>
      </c>
      <c r="AO910" s="434" t="str">
        <f t="shared" si="243"/>
        <v>USD</v>
      </c>
      <c r="AP910" s="435">
        <f t="shared" si="244"/>
        <v>1500</v>
      </c>
      <c r="AQ910" s="436">
        <f t="shared" si="245"/>
        <v>1500</v>
      </c>
      <c r="AR910" s="247"/>
      <c r="AS910" s="465" t="s">
        <v>15</v>
      </c>
      <c r="AT910" s="247"/>
      <c r="AU910" s="454" t="str">
        <f t="shared" si="237"/>
        <v>-</v>
      </c>
    </row>
    <row r="911" spans="1:47" s="30" customFormat="1">
      <c r="A911" s="556">
        <v>908</v>
      </c>
      <c r="B911" s="557" t="s">
        <v>2112</v>
      </c>
      <c r="C911" s="558" t="str">
        <f t="shared" si="231"/>
        <v>2018</v>
      </c>
      <c r="D911" s="558" t="str">
        <f t="shared" si="232"/>
        <v>Nov</v>
      </c>
      <c r="E911" s="586">
        <v>43420</v>
      </c>
      <c r="F911" s="557">
        <v>113454</v>
      </c>
      <c r="G911" s="557">
        <v>46315</v>
      </c>
      <c r="H911" s="557">
        <v>85819</v>
      </c>
      <c r="I911" s="557" t="s">
        <v>2114</v>
      </c>
      <c r="J911" s="557">
        <v>17634</v>
      </c>
      <c r="K911" s="578" t="str">
        <f t="shared" si="238"/>
        <v>BLANK DIE MODIFICATION 22J60 | BLANK DIE MODIFICATION 22J60</v>
      </c>
      <c r="L911" s="578" t="s">
        <v>2113</v>
      </c>
      <c r="M911" s="578" t="s">
        <v>2113</v>
      </c>
      <c r="N911" s="600" t="s">
        <v>2118</v>
      </c>
      <c r="O911" s="578" t="s">
        <v>31</v>
      </c>
      <c r="P911" s="557">
        <v>1</v>
      </c>
      <c r="Q911" s="557" t="s">
        <v>5151</v>
      </c>
      <c r="R911" s="581">
        <f>IFERROR(VLOOKUP(CONCATENATE(D911,"'",C911),'Monthly Forex'!A:D,4,0),"-")</f>
        <v>53.534999999999997</v>
      </c>
      <c r="S911" s="587">
        <v>16110</v>
      </c>
      <c r="T911" s="565">
        <f>S911/R911</f>
        <v>300.92462874754835</v>
      </c>
      <c r="U911" s="583" t="s">
        <v>47</v>
      </c>
      <c r="V911" s="589" t="s">
        <v>49</v>
      </c>
      <c r="W911" s="619" t="s">
        <v>15</v>
      </c>
      <c r="X911" s="569" t="s">
        <v>2120</v>
      </c>
      <c r="Y911" s="570" t="s">
        <v>15</v>
      </c>
      <c r="Z911" s="571" t="s">
        <v>15</v>
      </c>
      <c r="AA911" s="557" t="s">
        <v>1856</v>
      </c>
      <c r="AB911" s="139">
        <f t="shared" si="233"/>
        <v>43450</v>
      </c>
      <c r="AC911" s="134">
        <f t="shared" si="234"/>
        <v>43435</v>
      </c>
      <c r="AD911" s="135" t="str">
        <f t="shared" si="235"/>
        <v>-</v>
      </c>
      <c r="AE911" s="136" t="str">
        <f t="shared" si="236"/>
        <v>-</v>
      </c>
      <c r="AF911" s="137" t="s">
        <v>4551</v>
      </c>
      <c r="AG911" s="140" t="str">
        <f t="shared" si="239"/>
        <v>1</v>
      </c>
      <c r="AH911" s="141" t="str">
        <f t="shared" si="240"/>
        <v>-</v>
      </c>
      <c r="AI911" s="211" t="s">
        <v>15</v>
      </c>
      <c r="AJ911" s="443" t="s">
        <v>4592</v>
      </c>
      <c r="AK911" s="478" t="str">
        <f t="shared" si="241"/>
        <v>-</v>
      </c>
      <c r="AL911" s="516" t="str">
        <f t="shared" si="242"/>
        <v>-</v>
      </c>
      <c r="AM911" s="432" t="str">
        <f>_xlfn.IFNA(VLOOKUP(O911,Dropdown!$B:$G,6,0),"-")</f>
        <v>PEZA</v>
      </c>
      <c r="AN911" s="433">
        <f>_xlfn.IFNA(VLOOKUP(O911,Dropdown!$B:$H,7,0),"-")</f>
        <v>0.12</v>
      </c>
      <c r="AO911" s="434" t="str">
        <f t="shared" si="243"/>
        <v>PHP</v>
      </c>
      <c r="AP911" s="435">
        <f t="shared" si="244"/>
        <v>16110</v>
      </c>
      <c r="AQ911" s="436">
        <f t="shared" si="245"/>
        <v>18043.2</v>
      </c>
      <c r="AR911" s="247"/>
      <c r="AS911" s="465" t="s">
        <v>15</v>
      </c>
      <c r="AT911" s="247"/>
      <c r="AU911" s="454" t="str">
        <f t="shared" si="237"/>
        <v>-</v>
      </c>
    </row>
    <row r="912" spans="1:47" s="30" customFormat="1">
      <c r="A912" s="556">
        <v>909</v>
      </c>
      <c r="B912" s="557" t="s">
        <v>2117</v>
      </c>
      <c r="C912" s="558" t="str">
        <f t="shared" si="231"/>
        <v>2018</v>
      </c>
      <c r="D912" s="558" t="str">
        <f t="shared" si="232"/>
        <v>Nov</v>
      </c>
      <c r="E912" s="586">
        <v>43420</v>
      </c>
      <c r="F912" s="557">
        <v>113455</v>
      </c>
      <c r="G912" s="557">
        <v>46316</v>
      </c>
      <c r="H912" s="557">
        <v>85898</v>
      </c>
      <c r="I912" s="557" t="s">
        <v>2116</v>
      </c>
      <c r="J912" s="557">
        <v>17634</v>
      </c>
      <c r="K912" s="578" t="str">
        <f t="shared" si="238"/>
        <v>HM8 BLANKING PUNCH | HM8 BLANKING PUNCH</v>
      </c>
      <c r="L912" s="578" t="s">
        <v>2115</v>
      </c>
      <c r="M912" s="578" t="s">
        <v>2115</v>
      </c>
      <c r="N912" s="600" t="s">
        <v>2119</v>
      </c>
      <c r="O912" s="578" t="s">
        <v>31</v>
      </c>
      <c r="P912" s="557">
        <v>1</v>
      </c>
      <c r="Q912" s="557" t="s">
        <v>5151</v>
      </c>
      <c r="R912" s="581">
        <f>IFERROR(VLOOKUP(CONCATENATE(D912,"'",C912),'Monthly Forex'!A:D,4,0),"-")</f>
        <v>53.534999999999997</v>
      </c>
      <c r="S912" s="587">
        <v>29970</v>
      </c>
      <c r="T912" s="565">
        <f>S912/R912</f>
        <v>559.82067806108159</v>
      </c>
      <c r="U912" s="612" t="s">
        <v>47</v>
      </c>
      <c r="V912" s="613" t="s">
        <v>49</v>
      </c>
      <c r="W912" s="619" t="s">
        <v>15</v>
      </c>
      <c r="X912" s="569" t="s">
        <v>2120</v>
      </c>
      <c r="Y912" s="570" t="s">
        <v>15</v>
      </c>
      <c r="Z912" s="571" t="s">
        <v>15</v>
      </c>
      <c r="AA912" s="557" t="s">
        <v>1856</v>
      </c>
      <c r="AB912" s="139">
        <f t="shared" si="233"/>
        <v>43450</v>
      </c>
      <c r="AC912" s="134">
        <f t="shared" si="234"/>
        <v>43435</v>
      </c>
      <c r="AD912" s="135" t="str">
        <f t="shared" si="235"/>
        <v>-</v>
      </c>
      <c r="AE912" s="136" t="str">
        <f t="shared" si="236"/>
        <v>-</v>
      </c>
      <c r="AF912" s="137" t="s">
        <v>4551</v>
      </c>
      <c r="AG912" s="140" t="str">
        <f t="shared" si="239"/>
        <v>1</v>
      </c>
      <c r="AH912" s="141" t="str">
        <f t="shared" si="240"/>
        <v>-</v>
      </c>
      <c r="AI912" s="211" t="s">
        <v>15</v>
      </c>
      <c r="AJ912" s="443" t="s">
        <v>4592</v>
      </c>
      <c r="AK912" s="478" t="str">
        <f t="shared" si="241"/>
        <v>-</v>
      </c>
      <c r="AL912" s="516" t="str">
        <f t="shared" si="242"/>
        <v>-</v>
      </c>
      <c r="AM912" s="432" t="str">
        <f>_xlfn.IFNA(VLOOKUP(O912,Dropdown!$B:$G,6,0),"-")</f>
        <v>PEZA</v>
      </c>
      <c r="AN912" s="433">
        <f>_xlfn.IFNA(VLOOKUP(O912,Dropdown!$B:$H,7,0),"-")</f>
        <v>0.12</v>
      </c>
      <c r="AO912" s="434" t="str">
        <f t="shared" si="243"/>
        <v>PHP</v>
      </c>
      <c r="AP912" s="435">
        <f t="shared" si="244"/>
        <v>29970</v>
      </c>
      <c r="AQ912" s="436">
        <f t="shared" si="245"/>
        <v>33566.400000000001</v>
      </c>
      <c r="AR912" s="247"/>
      <c r="AS912" s="465" t="s">
        <v>15</v>
      </c>
      <c r="AT912" s="247"/>
      <c r="AU912" s="454" t="str">
        <f t="shared" si="237"/>
        <v>-</v>
      </c>
    </row>
    <row r="913" spans="1:47" s="30" customFormat="1">
      <c r="A913" s="556">
        <v>910</v>
      </c>
      <c r="B913" s="557" t="s">
        <v>2121</v>
      </c>
      <c r="C913" s="558" t="str">
        <f t="shared" si="231"/>
        <v>2018</v>
      </c>
      <c r="D913" s="558" t="str">
        <f t="shared" si="232"/>
        <v>Nov</v>
      </c>
      <c r="E913" s="586">
        <v>43423</v>
      </c>
      <c r="F913" s="557">
        <v>113458</v>
      </c>
      <c r="G913" s="557">
        <v>46319</v>
      </c>
      <c r="H913" s="557">
        <v>85820</v>
      </c>
      <c r="I913" s="557" t="s">
        <v>2123</v>
      </c>
      <c r="J913" s="557">
        <v>110003073</v>
      </c>
      <c r="K913" s="578" t="str">
        <f t="shared" si="238"/>
        <v>ONDA LOWER JIG | ONDA LOWER JIG</v>
      </c>
      <c r="L913" s="578" t="s">
        <v>2122</v>
      </c>
      <c r="M913" s="578" t="s">
        <v>2122</v>
      </c>
      <c r="N913" s="579" t="s">
        <v>15</v>
      </c>
      <c r="O913" s="578" t="s">
        <v>2089</v>
      </c>
      <c r="P913" s="557">
        <v>1</v>
      </c>
      <c r="Q913" s="557" t="s">
        <v>5152</v>
      </c>
      <c r="R913" s="581">
        <f>IFERROR(VLOOKUP(CONCATENATE(D913,"'",C913),'Monthly Forex'!A:D,4,0),"-")</f>
        <v>53.534999999999997</v>
      </c>
      <c r="S913" s="564" t="s">
        <v>15</v>
      </c>
      <c r="T913" s="565">
        <v>945</v>
      </c>
      <c r="U913" s="583" t="s">
        <v>47</v>
      </c>
      <c r="V913" s="589" t="s">
        <v>49</v>
      </c>
      <c r="W913" s="619" t="s">
        <v>15</v>
      </c>
      <c r="X913" s="569" t="s">
        <v>2120</v>
      </c>
      <c r="Y913" s="570" t="s">
        <v>15</v>
      </c>
      <c r="Z913" s="571" t="s">
        <v>15</v>
      </c>
      <c r="AA913" s="557" t="s">
        <v>1856</v>
      </c>
      <c r="AB913" s="139">
        <f t="shared" si="233"/>
        <v>43453</v>
      </c>
      <c r="AC913" s="134">
        <f t="shared" si="234"/>
        <v>43435</v>
      </c>
      <c r="AD913" s="135" t="str">
        <f t="shared" si="235"/>
        <v>-</v>
      </c>
      <c r="AE913" s="136" t="str">
        <f t="shared" si="236"/>
        <v>-</v>
      </c>
      <c r="AF913" s="137" t="s">
        <v>4551</v>
      </c>
      <c r="AG913" s="140" t="str">
        <f t="shared" si="239"/>
        <v>1</v>
      </c>
      <c r="AH913" s="141" t="str">
        <f t="shared" si="240"/>
        <v>-</v>
      </c>
      <c r="AI913" s="211" t="s">
        <v>15</v>
      </c>
      <c r="AJ913" s="443" t="s">
        <v>4592</v>
      </c>
      <c r="AK913" s="478" t="str">
        <f t="shared" si="241"/>
        <v>-</v>
      </c>
      <c r="AL913" s="516" t="str">
        <f t="shared" si="242"/>
        <v>-</v>
      </c>
      <c r="AM913" s="432" t="str">
        <f>_xlfn.IFNA(VLOOKUP(O913,Dropdown!$B:$G,6,0),"-")</f>
        <v>PEZA</v>
      </c>
      <c r="AN913" s="433">
        <f>_xlfn.IFNA(VLOOKUP(O913,Dropdown!$B:$H,7,0),"-")</f>
        <v>0.12</v>
      </c>
      <c r="AO913" s="434" t="str">
        <f t="shared" si="243"/>
        <v>USD</v>
      </c>
      <c r="AP913" s="435">
        <f t="shared" si="244"/>
        <v>945</v>
      </c>
      <c r="AQ913" s="436">
        <f t="shared" si="245"/>
        <v>1058.4000000000001</v>
      </c>
      <c r="AR913" s="247"/>
      <c r="AS913" s="465" t="s">
        <v>15</v>
      </c>
      <c r="AT913" s="247"/>
      <c r="AU913" s="454" t="str">
        <f t="shared" si="237"/>
        <v>-</v>
      </c>
    </row>
    <row r="914" spans="1:47" s="30" customFormat="1">
      <c r="A914" s="556">
        <v>911</v>
      </c>
      <c r="B914" s="557" t="s">
        <v>2124</v>
      </c>
      <c r="C914" s="558" t="str">
        <f t="shared" si="231"/>
        <v>2018</v>
      </c>
      <c r="D914" s="558" t="str">
        <f t="shared" si="232"/>
        <v>Nov</v>
      </c>
      <c r="E914" s="586">
        <v>43426</v>
      </c>
      <c r="F914" s="557">
        <v>113459</v>
      </c>
      <c r="G914" s="557">
        <v>46320</v>
      </c>
      <c r="H914" s="557">
        <v>85912</v>
      </c>
      <c r="I914" s="557" t="s">
        <v>2132</v>
      </c>
      <c r="J914" s="557">
        <v>3000012707</v>
      </c>
      <c r="K914" s="578" t="str">
        <f t="shared" si="238"/>
        <v>Ø3.0 X P6 (4LINES; 29HOLES/LINE; W350) | UPPER DIE | Ø3.0 X P6 (4LINES; 29HOLES/LINE; W350) | UPPER DIE</v>
      </c>
      <c r="L914" s="578" t="s">
        <v>2128</v>
      </c>
      <c r="M914" s="578" t="s">
        <v>2128</v>
      </c>
      <c r="N914" s="579" t="s">
        <v>15</v>
      </c>
      <c r="O914" s="578" t="s">
        <v>39</v>
      </c>
      <c r="P914" s="557">
        <v>1</v>
      </c>
      <c r="Q914" s="557" t="s">
        <v>5151</v>
      </c>
      <c r="R914" s="581">
        <f>IFERROR(VLOOKUP(CONCATENATE(D914,"'",C914),'Monthly Forex'!A:D,4,0),"-")</f>
        <v>53.534999999999997</v>
      </c>
      <c r="S914" s="564" t="s">
        <v>15</v>
      </c>
      <c r="T914" s="582">
        <v>1260</v>
      </c>
      <c r="U914" s="583" t="s">
        <v>47</v>
      </c>
      <c r="V914" s="589" t="s">
        <v>49</v>
      </c>
      <c r="W914" s="619" t="s">
        <v>15</v>
      </c>
      <c r="X914" s="569" t="s">
        <v>2143</v>
      </c>
      <c r="Y914" s="597" t="s">
        <v>2914</v>
      </c>
      <c r="Z914" s="571" t="s">
        <v>15</v>
      </c>
      <c r="AA914" s="557" t="s">
        <v>1856</v>
      </c>
      <c r="AB914" s="139">
        <f t="shared" si="233"/>
        <v>43456</v>
      </c>
      <c r="AC914" s="134">
        <f t="shared" si="234"/>
        <v>43435</v>
      </c>
      <c r="AD914" s="135" t="str">
        <f t="shared" si="235"/>
        <v>-</v>
      </c>
      <c r="AE914" s="136" t="str">
        <f t="shared" si="236"/>
        <v>-</v>
      </c>
      <c r="AF914" s="137" t="s">
        <v>4551</v>
      </c>
      <c r="AG914" s="140" t="str">
        <f t="shared" si="239"/>
        <v>1</v>
      </c>
      <c r="AH914" s="141" t="str">
        <f t="shared" si="240"/>
        <v>-</v>
      </c>
      <c r="AI914" s="211" t="s">
        <v>15</v>
      </c>
      <c r="AJ914" s="443" t="s">
        <v>4592</v>
      </c>
      <c r="AK914" s="478" t="str">
        <f t="shared" si="241"/>
        <v>-</v>
      </c>
      <c r="AL914" s="516" t="str">
        <f t="shared" si="242"/>
        <v>-</v>
      </c>
      <c r="AM914" s="432" t="str">
        <f>_xlfn.IFNA(VLOOKUP(O914,Dropdown!$B:$G,6,0),"-")</f>
        <v>PEZA</v>
      </c>
      <c r="AN914" s="433">
        <f>_xlfn.IFNA(VLOOKUP(O914,Dropdown!$B:$H,7,0),"-")</f>
        <v>0.12</v>
      </c>
      <c r="AO914" s="434" t="str">
        <f t="shared" si="243"/>
        <v>USD</v>
      </c>
      <c r="AP914" s="435">
        <f t="shared" si="244"/>
        <v>1260</v>
      </c>
      <c r="AQ914" s="436">
        <f t="shared" si="245"/>
        <v>1411.2</v>
      </c>
      <c r="AR914" s="247"/>
      <c r="AS914" s="465" t="s">
        <v>15</v>
      </c>
      <c r="AT914" s="247"/>
      <c r="AU914" s="454" t="str">
        <f t="shared" si="237"/>
        <v>-</v>
      </c>
    </row>
    <row r="915" spans="1:47" s="30" customFormat="1">
      <c r="A915" s="556">
        <v>912</v>
      </c>
      <c r="B915" s="557" t="s">
        <v>2125</v>
      </c>
      <c r="C915" s="558" t="str">
        <f t="shared" si="231"/>
        <v>2018</v>
      </c>
      <c r="D915" s="558" t="str">
        <f t="shared" si="232"/>
        <v>Nov</v>
      </c>
      <c r="E915" s="586">
        <v>43426</v>
      </c>
      <c r="F915" s="557">
        <v>113459</v>
      </c>
      <c r="G915" s="557">
        <v>46320</v>
      </c>
      <c r="H915" s="557">
        <v>85912</v>
      </c>
      <c r="I915" s="557" t="s">
        <v>2132</v>
      </c>
      <c r="J915" s="557">
        <v>3000012707</v>
      </c>
      <c r="K915" s="578" t="str">
        <f t="shared" si="238"/>
        <v>Ø3.0 X P6 (4LINES; 29HOLES/LINE; W350) | LOWER DIE | Ø3.0 X P6 (4LINES; 29HOLES/LINE; W350) | LOWER DIE</v>
      </c>
      <c r="L915" s="578" t="s">
        <v>2129</v>
      </c>
      <c r="M915" s="578" t="s">
        <v>2129</v>
      </c>
      <c r="N915" s="579" t="s">
        <v>15</v>
      </c>
      <c r="O915" s="578" t="s">
        <v>39</v>
      </c>
      <c r="P915" s="557">
        <v>2</v>
      </c>
      <c r="Q915" s="557" t="s">
        <v>5151</v>
      </c>
      <c r="R915" s="581">
        <f>IFERROR(VLOOKUP(CONCATENATE(D915,"'",C915),'Monthly Forex'!A:D,4,0),"-")</f>
        <v>53.534999999999997</v>
      </c>
      <c r="S915" s="564" t="s">
        <v>15</v>
      </c>
      <c r="T915" s="582">
        <v>2570</v>
      </c>
      <c r="U915" s="583" t="s">
        <v>47</v>
      </c>
      <c r="V915" s="589" t="s">
        <v>49</v>
      </c>
      <c r="W915" s="619" t="s">
        <v>15</v>
      </c>
      <c r="X915" s="569" t="s">
        <v>2143</v>
      </c>
      <c r="Y915" s="597" t="s">
        <v>2914</v>
      </c>
      <c r="Z915" s="571" t="s">
        <v>15</v>
      </c>
      <c r="AA915" s="557" t="s">
        <v>1856</v>
      </c>
      <c r="AB915" s="139">
        <f t="shared" si="233"/>
        <v>43456</v>
      </c>
      <c r="AC915" s="134">
        <f t="shared" si="234"/>
        <v>43435</v>
      </c>
      <c r="AD915" s="135" t="str">
        <f t="shared" si="235"/>
        <v>-</v>
      </c>
      <c r="AE915" s="136" t="str">
        <f t="shared" si="236"/>
        <v>-</v>
      </c>
      <c r="AF915" s="137" t="s">
        <v>4551</v>
      </c>
      <c r="AG915" s="140" t="str">
        <f t="shared" si="239"/>
        <v>-</v>
      </c>
      <c r="AH915" s="141" t="str">
        <f t="shared" si="240"/>
        <v>-</v>
      </c>
      <c r="AI915" s="211" t="s">
        <v>15</v>
      </c>
      <c r="AJ915" s="443" t="s">
        <v>4592</v>
      </c>
      <c r="AK915" s="478" t="str">
        <f t="shared" si="241"/>
        <v>-</v>
      </c>
      <c r="AL915" s="516" t="str">
        <f t="shared" si="242"/>
        <v>-</v>
      </c>
      <c r="AM915" s="432" t="str">
        <f>_xlfn.IFNA(VLOOKUP(O915,Dropdown!$B:$G,6,0),"-")</f>
        <v>PEZA</v>
      </c>
      <c r="AN915" s="433">
        <f>_xlfn.IFNA(VLOOKUP(O915,Dropdown!$B:$H,7,0),"-")</f>
        <v>0.12</v>
      </c>
      <c r="AO915" s="434" t="str">
        <f t="shared" si="243"/>
        <v>USD</v>
      </c>
      <c r="AP915" s="435">
        <f t="shared" si="244"/>
        <v>2570</v>
      </c>
      <c r="AQ915" s="436">
        <f t="shared" si="245"/>
        <v>2878.4</v>
      </c>
      <c r="AR915" s="247"/>
      <c r="AS915" s="465" t="s">
        <v>15</v>
      </c>
      <c r="AT915" s="247"/>
      <c r="AU915" s="454" t="str">
        <f t="shared" si="237"/>
        <v>-</v>
      </c>
    </row>
    <row r="916" spans="1:47" s="30" customFormat="1">
      <c r="A916" s="556">
        <v>913</v>
      </c>
      <c r="B916" s="557" t="s">
        <v>2126</v>
      </c>
      <c r="C916" s="558" t="str">
        <f t="shared" si="231"/>
        <v>2018</v>
      </c>
      <c r="D916" s="558" t="str">
        <f t="shared" si="232"/>
        <v>Nov</v>
      </c>
      <c r="E916" s="586">
        <v>43426</v>
      </c>
      <c r="F916" s="557">
        <v>113460</v>
      </c>
      <c r="G916" s="557">
        <v>46321</v>
      </c>
      <c r="H916" s="557">
        <v>85913</v>
      </c>
      <c r="I916" s="557" t="s">
        <v>2133</v>
      </c>
      <c r="J916" s="557">
        <v>17634</v>
      </c>
      <c r="K916" s="578" t="str">
        <f t="shared" si="238"/>
        <v>#5808 DIE INSERT (RIGHT) | #5808 DIE INSERT (RIGHT)</v>
      </c>
      <c r="L916" s="578" t="s">
        <v>2130</v>
      </c>
      <c r="M916" s="578" t="s">
        <v>2130</v>
      </c>
      <c r="N916" s="600" t="s">
        <v>2134</v>
      </c>
      <c r="O916" s="578" t="s">
        <v>31</v>
      </c>
      <c r="P916" s="557">
        <v>1</v>
      </c>
      <c r="Q916" s="557" t="s">
        <v>5151</v>
      </c>
      <c r="R916" s="581">
        <f>IFERROR(VLOOKUP(CONCATENATE(D916,"'",C916),'Monthly Forex'!A:D,4,0),"-")</f>
        <v>53.534999999999997</v>
      </c>
      <c r="S916" s="587">
        <v>20200</v>
      </c>
      <c r="T916" s="582">
        <f>S916/R916</f>
        <v>377.32324647426918</v>
      </c>
      <c r="U916" s="583" t="s">
        <v>47</v>
      </c>
      <c r="V916" s="589" t="s">
        <v>49</v>
      </c>
      <c r="W916" s="619" t="s">
        <v>15</v>
      </c>
      <c r="X916" s="569" t="s">
        <v>2147</v>
      </c>
      <c r="Y916" s="570" t="s">
        <v>15</v>
      </c>
      <c r="Z916" s="571" t="s">
        <v>15</v>
      </c>
      <c r="AA916" s="557" t="s">
        <v>1856</v>
      </c>
      <c r="AB916" s="139">
        <f t="shared" si="233"/>
        <v>43456</v>
      </c>
      <c r="AC916" s="134">
        <f t="shared" si="234"/>
        <v>43435</v>
      </c>
      <c r="AD916" s="135" t="str">
        <f t="shared" si="235"/>
        <v>-</v>
      </c>
      <c r="AE916" s="136" t="str">
        <f t="shared" si="236"/>
        <v>-</v>
      </c>
      <c r="AF916" s="137" t="s">
        <v>4551</v>
      </c>
      <c r="AG916" s="140" t="str">
        <f t="shared" si="239"/>
        <v>1</v>
      </c>
      <c r="AH916" s="141" t="str">
        <f t="shared" si="240"/>
        <v>-</v>
      </c>
      <c r="AI916" s="211" t="s">
        <v>15</v>
      </c>
      <c r="AJ916" s="443" t="s">
        <v>4592</v>
      </c>
      <c r="AK916" s="478" t="str">
        <f t="shared" si="241"/>
        <v>-</v>
      </c>
      <c r="AL916" s="516" t="str">
        <f t="shared" si="242"/>
        <v>-</v>
      </c>
      <c r="AM916" s="432" t="str">
        <f>_xlfn.IFNA(VLOOKUP(O916,Dropdown!$B:$G,6,0),"-")</f>
        <v>PEZA</v>
      </c>
      <c r="AN916" s="433">
        <f>_xlfn.IFNA(VLOOKUP(O916,Dropdown!$B:$H,7,0),"-")</f>
        <v>0.12</v>
      </c>
      <c r="AO916" s="434" t="str">
        <f t="shared" si="243"/>
        <v>PHP</v>
      </c>
      <c r="AP916" s="435">
        <f t="shared" si="244"/>
        <v>20200</v>
      </c>
      <c r="AQ916" s="436">
        <f t="shared" si="245"/>
        <v>22624.000000000004</v>
      </c>
      <c r="AR916" s="247"/>
      <c r="AS916" s="465" t="s">
        <v>15</v>
      </c>
      <c r="AT916" s="247"/>
      <c r="AU916" s="454" t="str">
        <f t="shared" si="237"/>
        <v>-</v>
      </c>
    </row>
    <row r="917" spans="1:47" s="30" customFormat="1">
      <c r="A917" s="556">
        <v>914</v>
      </c>
      <c r="B917" s="557" t="s">
        <v>2127</v>
      </c>
      <c r="C917" s="558" t="str">
        <f t="shared" ref="C917:C948" si="246">TEXT(E917,"yyyy")</f>
        <v>2018</v>
      </c>
      <c r="D917" s="558" t="str">
        <f t="shared" ref="D917:D948" si="247">TEXT(E917,"mmm")</f>
        <v>Nov</v>
      </c>
      <c r="E917" s="586">
        <v>43426</v>
      </c>
      <c r="F917" s="557">
        <v>113460</v>
      </c>
      <c r="G917" s="557">
        <v>46321</v>
      </c>
      <c r="H917" s="557">
        <v>85913</v>
      </c>
      <c r="I917" s="557" t="s">
        <v>2133</v>
      </c>
      <c r="J917" s="557">
        <v>17634</v>
      </c>
      <c r="K917" s="578" t="str">
        <f t="shared" si="238"/>
        <v>#5808 DIE INSERT (LEFT) | #5808 DIE INSERT (LEFT)</v>
      </c>
      <c r="L917" s="578" t="s">
        <v>2131</v>
      </c>
      <c r="M917" s="578" t="s">
        <v>2131</v>
      </c>
      <c r="N917" s="600" t="s">
        <v>2135</v>
      </c>
      <c r="O917" s="578" t="s">
        <v>31</v>
      </c>
      <c r="P917" s="557">
        <v>1</v>
      </c>
      <c r="Q917" s="557" t="s">
        <v>5151</v>
      </c>
      <c r="R917" s="581">
        <f>IFERROR(VLOOKUP(CONCATENATE(D917,"'",C917),'Monthly Forex'!A:D,4,0),"-")</f>
        <v>53.534999999999997</v>
      </c>
      <c r="S917" s="587">
        <v>20200</v>
      </c>
      <c r="T917" s="582">
        <f>S917/R917</f>
        <v>377.32324647426918</v>
      </c>
      <c r="U917" s="583" t="s">
        <v>47</v>
      </c>
      <c r="V917" s="589" t="s">
        <v>49</v>
      </c>
      <c r="W917" s="619" t="s">
        <v>15</v>
      </c>
      <c r="X917" s="569" t="s">
        <v>2147</v>
      </c>
      <c r="Y917" s="570" t="s">
        <v>15</v>
      </c>
      <c r="Z917" s="571" t="s">
        <v>15</v>
      </c>
      <c r="AA917" s="557" t="s">
        <v>1856</v>
      </c>
      <c r="AB917" s="139">
        <f t="shared" si="233"/>
        <v>43456</v>
      </c>
      <c r="AC917" s="134">
        <f t="shared" si="234"/>
        <v>43435</v>
      </c>
      <c r="AD917" s="135" t="str">
        <f t="shared" si="235"/>
        <v>-</v>
      </c>
      <c r="AE917" s="136" t="str">
        <f t="shared" si="236"/>
        <v>-</v>
      </c>
      <c r="AF917" s="137" t="s">
        <v>4551</v>
      </c>
      <c r="AG917" s="140" t="str">
        <f t="shared" si="239"/>
        <v>-</v>
      </c>
      <c r="AH917" s="141" t="str">
        <f t="shared" si="240"/>
        <v>-</v>
      </c>
      <c r="AI917" s="211" t="s">
        <v>15</v>
      </c>
      <c r="AJ917" s="443" t="s">
        <v>4592</v>
      </c>
      <c r="AK917" s="478" t="str">
        <f t="shared" si="241"/>
        <v>-</v>
      </c>
      <c r="AL917" s="516" t="str">
        <f t="shared" si="242"/>
        <v>-</v>
      </c>
      <c r="AM917" s="432" t="str">
        <f>_xlfn.IFNA(VLOOKUP(O917,Dropdown!$B:$G,6,0),"-")</f>
        <v>PEZA</v>
      </c>
      <c r="AN917" s="433">
        <f>_xlfn.IFNA(VLOOKUP(O917,Dropdown!$B:$H,7,0),"-")</f>
        <v>0.12</v>
      </c>
      <c r="AO917" s="434" t="str">
        <f t="shared" si="243"/>
        <v>PHP</v>
      </c>
      <c r="AP917" s="435">
        <f t="shared" si="244"/>
        <v>20200</v>
      </c>
      <c r="AQ917" s="436">
        <f t="shared" si="245"/>
        <v>22624.000000000004</v>
      </c>
      <c r="AR917" s="247"/>
      <c r="AS917" s="465" t="s">
        <v>15</v>
      </c>
      <c r="AT917" s="247"/>
      <c r="AU917" s="454" t="str">
        <f t="shared" si="237"/>
        <v>-</v>
      </c>
    </row>
    <row r="918" spans="1:47" s="30" customFormat="1">
      <c r="A918" s="556">
        <v>915</v>
      </c>
      <c r="B918" s="558" t="s">
        <v>2136</v>
      </c>
      <c r="C918" s="558" t="str">
        <f t="shared" si="246"/>
        <v>2018</v>
      </c>
      <c r="D918" s="558" t="str">
        <f t="shared" si="247"/>
        <v>Nov</v>
      </c>
      <c r="E918" s="605">
        <v>43427</v>
      </c>
      <c r="F918" s="558">
        <v>113461</v>
      </c>
      <c r="G918" s="558">
        <v>46322</v>
      </c>
      <c r="H918" s="558">
        <v>85940</v>
      </c>
      <c r="I918" s="558" t="s">
        <v>2109</v>
      </c>
      <c r="J918" s="558">
        <v>20183264</v>
      </c>
      <c r="K918" s="607" t="str">
        <f t="shared" si="238"/>
        <v>2311-35308-7-0900 RR EMBOSS | #203 PUNCH | 2311-35308-7-0900 RR EMBOSS | #203 PUNCH</v>
      </c>
      <c r="L918" s="607" t="s">
        <v>2140</v>
      </c>
      <c r="M918" s="607" t="s">
        <v>2140</v>
      </c>
      <c r="N918" s="608" t="s">
        <v>15</v>
      </c>
      <c r="O918" s="607" t="s">
        <v>38</v>
      </c>
      <c r="P918" s="558">
        <v>1</v>
      </c>
      <c r="Q918" s="557" t="s">
        <v>5151</v>
      </c>
      <c r="R918" s="609">
        <f>IFERROR(VLOOKUP(CONCATENATE(D918,"'",C918),'Monthly Forex'!A:D,4,0),"-")</f>
        <v>53.534999999999997</v>
      </c>
      <c r="S918" s="564" t="s">
        <v>15</v>
      </c>
      <c r="T918" s="611">
        <v>400</v>
      </c>
      <c r="U918" s="583" t="s">
        <v>47</v>
      </c>
      <c r="V918" s="589" t="s">
        <v>49</v>
      </c>
      <c r="W918" s="619" t="s">
        <v>15</v>
      </c>
      <c r="X918" s="569" t="s">
        <v>2147</v>
      </c>
      <c r="Y918" s="570" t="s">
        <v>15</v>
      </c>
      <c r="Z918" s="571" t="s">
        <v>15</v>
      </c>
      <c r="AA918" s="557" t="s">
        <v>1856</v>
      </c>
      <c r="AB918" s="139">
        <f t="shared" si="233"/>
        <v>43457</v>
      </c>
      <c r="AC918" s="134">
        <f t="shared" si="234"/>
        <v>43435</v>
      </c>
      <c r="AD918" s="135" t="str">
        <f t="shared" si="235"/>
        <v>-</v>
      </c>
      <c r="AE918" s="136" t="str">
        <f t="shared" si="236"/>
        <v>-</v>
      </c>
      <c r="AF918" s="137" t="s">
        <v>4551</v>
      </c>
      <c r="AG918" s="140" t="str">
        <f t="shared" si="239"/>
        <v>1</v>
      </c>
      <c r="AH918" s="141" t="str">
        <f t="shared" si="240"/>
        <v>-</v>
      </c>
      <c r="AI918" s="211" t="s">
        <v>15</v>
      </c>
      <c r="AJ918" s="443" t="s">
        <v>4592</v>
      </c>
      <c r="AK918" s="478" t="str">
        <f t="shared" si="241"/>
        <v>-</v>
      </c>
      <c r="AL918" s="516" t="str">
        <f t="shared" si="242"/>
        <v>-</v>
      </c>
      <c r="AM918" s="432" t="str">
        <f>_xlfn.IFNA(VLOOKUP(O918,Dropdown!$B:$G,6,0),"-")</f>
        <v>PEZA</v>
      </c>
      <c r="AN918" s="433">
        <f>_xlfn.IFNA(VLOOKUP(O918,Dropdown!$B:$H,7,0),"-")</f>
        <v>0.12</v>
      </c>
      <c r="AO918" s="434" t="str">
        <f t="shared" si="243"/>
        <v>USD</v>
      </c>
      <c r="AP918" s="435">
        <f t="shared" si="244"/>
        <v>400</v>
      </c>
      <c r="AQ918" s="436">
        <f t="shared" si="245"/>
        <v>448.00000000000006</v>
      </c>
      <c r="AR918" s="247"/>
      <c r="AS918" s="465" t="s">
        <v>15</v>
      </c>
      <c r="AT918" s="247"/>
      <c r="AU918" s="454" t="str">
        <f t="shared" si="237"/>
        <v>-</v>
      </c>
    </row>
    <row r="919" spans="1:47" s="30" customFormat="1">
      <c r="A919" s="556">
        <v>916</v>
      </c>
      <c r="B919" s="558" t="s">
        <v>2137</v>
      </c>
      <c r="C919" s="558" t="str">
        <f t="shared" si="246"/>
        <v>2018</v>
      </c>
      <c r="D919" s="558" t="str">
        <f t="shared" si="247"/>
        <v>Nov</v>
      </c>
      <c r="E919" s="605">
        <v>43427</v>
      </c>
      <c r="F919" s="558">
        <v>113461</v>
      </c>
      <c r="G919" s="558">
        <v>46322</v>
      </c>
      <c r="H919" s="558">
        <v>85940</v>
      </c>
      <c r="I919" s="558" t="s">
        <v>2109</v>
      </c>
      <c r="J919" s="558">
        <v>20183264</v>
      </c>
      <c r="K919" s="607" t="str">
        <f t="shared" si="238"/>
        <v>2311-35308-7-1700 RR EMBOSS | #204 PUNCH | 2311-35308-7-1700 RR EMBOSS | #204 PUNCH</v>
      </c>
      <c r="L919" s="607" t="s">
        <v>2141</v>
      </c>
      <c r="M919" s="607" t="s">
        <v>2141</v>
      </c>
      <c r="N919" s="608" t="s">
        <v>15</v>
      </c>
      <c r="O919" s="607" t="s">
        <v>38</v>
      </c>
      <c r="P919" s="558">
        <v>1</v>
      </c>
      <c r="Q919" s="557" t="s">
        <v>5151</v>
      </c>
      <c r="R919" s="609">
        <f>IFERROR(VLOOKUP(CONCATENATE(D919,"'",C919),'Monthly Forex'!A:D,4,0),"-")</f>
        <v>53.534999999999997</v>
      </c>
      <c r="S919" s="564" t="s">
        <v>15</v>
      </c>
      <c r="T919" s="611">
        <v>400</v>
      </c>
      <c r="U919" s="583" t="s">
        <v>47</v>
      </c>
      <c r="V919" s="589" t="s">
        <v>49</v>
      </c>
      <c r="W919" s="619" t="s">
        <v>15</v>
      </c>
      <c r="X919" s="569" t="s">
        <v>2147</v>
      </c>
      <c r="Y919" s="570" t="s">
        <v>15</v>
      </c>
      <c r="Z919" s="571" t="s">
        <v>15</v>
      </c>
      <c r="AA919" s="557" t="s">
        <v>1856</v>
      </c>
      <c r="AB919" s="139">
        <f t="shared" si="233"/>
        <v>43457</v>
      </c>
      <c r="AC919" s="134">
        <f t="shared" si="234"/>
        <v>43435</v>
      </c>
      <c r="AD919" s="135" t="str">
        <f t="shared" si="235"/>
        <v>-</v>
      </c>
      <c r="AE919" s="136" t="str">
        <f t="shared" si="236"/>
        <v>-</v>
      </c>
      <c r="AF919" s="137" t="s">
        <v>4551</v>
      </c>
      <c r="AG919" s="140" t="str">
        <f t="shared" si="239"/>
        <v>-</v>
      </c>
      <c r="AH919" s="141" t="str">
        <f t="shared" si="240"/>
        <v>-</v>
      </c>
      <c r="AI919" s="211" t="s">
        <v>15</v>
      </c>
      <c r="AJ919" s="443" t="s">
        <v>4592</v>
      </c>
      <c r="AK919" s="478" t="str">
        <f t="shared" si="241"/>
        <v>-</v>
      </c>
      <c r="AL919" s="516" t="str">
        <f t="shared" si="242"/>
        <v>-</v>
      </c>
      <c r="AM919" s="432" t="str">
        <f>_xlfn.IFNA(VLOOKUP(O919,Dropdown!$B:$G,6,0),"-")</f>
        <v>PEZA</v>
      </c>
      <c r="AN919" s="433">
        <f>_xlfn.IFNA(VLOOKUP(O919,Dropdown!$B:$H,7,0),"-")</f>
        <v>0.12</v>
      </c>
      <c r="AO919" s="434" t="str">
        <f t="shared" si="243"/>
        <v>USD</v>
      </c>
      <c r="AP919" s="435">
        <f t="shared" si="244"/>
        <v>400</v>
      </c>
      <c r="AQ919" s="436">
        <f t="shared" si="245"/>
        <v>448.00000000000006</v>
      </c>
      <c r="AR919" s="247"/>
      <c r="AS919" s="465" t="s">
        <v>15</v>
      </c>
      <c r="AT919" s="247"/>
      <c r="AU919" s="454" t="str">
        <f t="shared" si="237"/>
        <v>-</v>
      </c>
    </row>
    <row r="920" spans="1:47" s="30" customFormat="1">
      <c r="A920" s="556">
        <v>917</v>
      </c>
      <c r="B920" s="558" t="s">
        <v>2108</v>
      </c>
      <c r="C920" s="558" t="str">
        <f t="shared" si="246"/>
        <v>2018</v>
      </c>
      <c r="D920" s="558" t="str">
        <f t="shared" si="247"/>
        <v>Nov</v>
      </c>
      <c r="E920" s="605">
        <v>43427</v>
      </c>
      <c r="F920" s="558">
        <v>113461</v>
      </c>
      <c r="G920" s="558">
        <v>46322</v>
      </c>
      <c r="H920" s="558">
        <v>85940</v>
      </c>
      <c r="I920" s="558" t="s">
        <v>2109</v>
      </c>
      <c r="J920" s="558">
        <v>20183264</v>
      </c>
      <c r="K920" s="607" t="str">
        <f t="shared" si="238"/>
        <v>2311-35308-7-0700 FR EMBOSS | #104 DIE | 2311-35308-7-0700 FR EMBOSS | #104 DIE</v>
      </c>
      <c r="L920" s="607" t="s">
        <v>2110</v>
      </c>
      <c r="M920" s="607" t="s">
        <v>2110</v>
      </c>
      <c r="N920" s="608" t="s">
        <v>15</v>
      </c>
      <c r="O920" s="607" t="s">
        <v>38</v>
      </c>
      <c r="P920" s="558">
        <v>1</v>
      </c>
      <c r="Q920" s="557" t="s">
        <v>5151</v>
      </c>
      <c r="R920" s="609">
        <f>IFERROR(VLOOKUP(CONCATENATE(D920,"'",C920),'Monthly Forex'!A:D,4,0),"-")</f>
        <v>53.534999999999997</v>
      </c>
      <c r="S920" s="564" t="s">
        <v>15</v>
      </c>
      <c r="T920" s="611">
        <v>440</v>
      </c>
      <c r="U920" s="583" t="s">
        <v>47</v>
      </c>
      <c r="V920" s="589" t="s">
        <v>49</v>
      </c>
      <c r="W920" s="619" t="s">
        <v>15</v>
      </c>
      <c r="X920" s="569" t="s">
        <v>2147</v>
      </c>
      <c r="Y920" s="570" t="s">
        <v>15</v>
      </c>
      <c r="Z920" s="571" t="s">
        <v>15</v>
      </c>
      <c r="AA920" s="557" t="s">
        <v>1856</v>
      </c>
      <c r="AB920" s="139">
        <f t="shared" si="233"/>
        <v>43457</v>
      </c>
      <c r="AC920" s="134">
        <f t="shared" si="234"/>
        <v>43435</v>
      </c>
      <c r="AD920" s="135" t="str">
        <f t="shared" si="235"/>
        <v>-</v>
      </c>
      <c r="AE920" s="136" t="str">
        <f t="shared" si="236"/>
        <v>-</v>
      </c>
      <c r="AF920" s="137" t="s">
        <v>4551</v>
      </c>
      <c r="AG920" s="140" t="str">
        <f t="shared" si="239"/>
        <v>-</v>
      </c>
      <c r="AH920" s="141" t="str">
        <f t="shared" si="240"/>
        <v>-</v>
      </c>
      <c r="AI920" s="211" t="s">
        <v>15</v>
      </c>
      <c r="AJ920" s="443" t="s">
        <v>4592</v>
      </c>
      <c r="AK920" s="478" t="str">
        <f t="shared" si="241"/>
        <v>-</v>
      </c>
      <c r="AL920" s="516" t="str">
        <f t="shared" si="242"/>
        <v>-</v>
      </c>
      <c r="AM920" s="432" t="str">
        <f>_xlfn.IFNA(VLOOKUP(O920,Dropdown!$B:$G,6,0),"-")</f>
        <v>PEZA</v>
      </c>
      <c r="AN920" s="433">
        <f>_xlfn.IFNA(VLOOKUP(O920,Dropdown!$B:$H,7,0),"-")</f>
        <v>0.12</v>
      </c>
      <c r="AO920" s="434" t="str">
        <f t="shared" si="243"/>
        <v>USD</v>
      </c>
      <c r="AP920" s="435">
        <f t="shared" si="244"/>
        <v>440</v>
      </c>
      <c r="AQ920" s="436">
        <f t="shared" si="245"/>
        <v>492.80000000000007</v>
      </c>
      <c r="AR920" s="247"/>
      <c r="AS920" s="465" t="s">
        <v>15</v>
      </c>
      <c r="AT920" s="247"/>
      <c r="AU920" s="454" t="str">
        <f t="shared" si="237"/>
        <v>-</v>
      </c>
    </row>
    <row r="921" spans="1:47" s="30" customFormat="1">
      <c r="A921" s="556">
        <v>918</v>
      </c>
      <c r="B921" s="558" t="s">
        <v>2138</v>
      </c>
      <c r="C921" s="558" t="str">
        <f t="shared" si="246"/>
        <v>2018</v>
      </c>
      <c r="D921" s="558" t="str">
        <f t="shared" si="247"/>
        <v>Nov</v>
      </c>
      <c r="E921" s="605">
        <v>43427</v>
      </c>
      <c r="F921" s="558">
        <v>113462</v>
      </c>
      <c r="G921" s="558">
        <v>46323</v>
      </c>
      <c r="H921" s="558">
        <v>85941</v>
      </c>
      <c r="I921" s="558" t="s">
        <v>2109</v>
      </c>
      <c r="J921" s="558">
        <v>20183334</v>
      </c>
      <c r="K921" s="607" t="str">
        <f t="shared" si="238"/>
        <v>2311-35308-7-0700 FR EMBOSS | #104 DIE | 2311-35308-7-0700 FR EMBOSS | #104 DIE</v>
      </c>
      <c r="L921" s="607" t="s">
        <v>2110</v>
      </c>
      <c r="M921" s="607" t="s">
        <v>2110</v>
      </c>
      <c r="N921" s="608" t="s">
        <v>15</v>
      </c>
      <c r="O921" s="607" t="s">
        <v>38</v>
      </c>
      <c r="P921" s="558">
        <v>1</v>
      </c>
      <c r="Q921" s="557" t="s">
        <v>5151</v>
      </c>
      <c r="R921" s="609">
        <f>IFERROR(VLOOKUP(CONCATENATE(D921,"'",C921),'Monthly Forex'!A:D,4,0),"-")</f>
        <v>53.534999999999997</v>
      </c>
      <c r="S921" s="564" t="s">
        <v>15</v>
      </c>
      <c r="T921" s="611">
        <v>440</v>
      </c>
      <c r="U921" s="583" t="s">
        <v>47</v>
      </c>
      <c r="V921" s="589" t="s">
        <v>49</v>
      </c>
      <c r="W921" s="619" t="s">
        <v>15</v>
      </c>
      <c r="X921" s="569" t="s">
        <v>2147</v>
      </c>
      <c r="Y921" s="570" t="s">
        <v>15</v>
      </c>
      <c r="Z921" s="571" t="s">
        <v>15</v>
      </c>
      <c r="AA921" s="557" t="s">
        <v>1856</v>
      </c>
      <c r="AB921" s="139">
        <f t="shared" si="233"/>
        <v>43457</v>
      </c>
      <c r="AC921" s="134">
        <f t="shared" si="234"/>
        <v>43435</v>
      </c>
      <c r="AD921" s="135" t="str">
        <f t="shared" si="235"/>
        <v>-</v>
      </c>
      <c r="AE921" s="136" t="str">
        <f t="shared" si="236"/>
        <v>-</v>
      </c>
      <c r="AF921" s="137" t="s">
        <v>4551</v>
      </c>
      <c r="AG921" s="140" t="str">
        <f t="shared" si="239"/>
        <v>1</v>
      </c>
      <c r="AH921" s="141" t="str">
        <f t="shared" si="240"/>
        <v>-</v>
      </c>
      <c r="AI921" s="211" t="s">
        <v>15</v>
      </c>
      <c r="AJ921" s="443" t="s">
        <v>4592</v>
      </c>
      <c r="AK921" s="478" t="str">
        <f t="shared" si="241"/>
        <v>-</v>
      </c>
      <c r="AL921" s="516" t="str">
        <f t="shared" si="242"/>
        <v>-</v>
      </c>
      <c r="AM921" s="432" t="str">
        <f>_xlfn.IFNA(VLOOKUP(O921,Dropdown!$B:$G,6,0),"-")</f>
        <v>PEZA</v>
      </c>
      <c r="AN921" s="433">
        <f>_xlfn.IFNA(VLOOKUP(O921,Dropdown!$B:$H,7,0),"-")</f>
        <v>0.12</v>
      </c>
      <c r="AO921" s="434" t="str">
        <f t="shared" si="243"/>
        <v>USD</v>
      </c>
      <c r="AP921" s="435">
        <f t="shared" si="244"/>
        <v>440</v>
      </c>
      <c r="AQ921" s="436">
        <f t="shared" si="245"/>
        <v>492.80000000000007</v>
      </c>
      <c r="AR921" s="247"/>
      <c r="AS921" s="465" t="s">
        <v>15</v>
      </c>
      <c r="AT921" s="247"/>
      <c r="AU921" s="454" t="str">
        <f t="shared" si="237"/>
        <v>-</v>
      </c>
    </row>
    <row r="922" spans="1:47" s="30" customFormat="1">
      <c r="A922" s="556">
        <v>919</v>
      </c>
      <c r="B922" s="558" t="s">
        <v>2139</v>
      </c>
      <c r="C922" s="558" t="str">
        <f t="shared" si="246"/>
        <v>2018</v>
      </c>
      <c r="D922" s="558" t="str">
        <f t="shared" si="247"/>
        <v>Nov</v>
      </c>
      <c r="E922" s="605">
        <v>43427</v>
      </c>
      <c r="F922" s="558">
        <v>113462</v>
      </c>
      <c r="G922" s="558">
        <v>46323</v>
      </c>
      <c r="H922" s="558">
        <v>85941</v>
      </c>
      <c r="I922" s="558" t="s">
        <v>1902</v>
      </c>
      <c r="J922" s="558">
        <v>20183381</v>
      </c>
      <c r="K922" s="607" t="str">
        <f t="shared" si="238"/>
        <v>2311-35308-7-1100 RR EMBOSS | #110 DIE | 2311-35308-7-1100 RR EMBOSS | #110 DIE</v>
      </c>
      <c r="L922" s="607" t="s">
        <v>2142</v>
      </c>
      <c r="M922" s="607" t="s">
        <v>2142</v>
      </c>
      <c r="N922" s="608" t="s">
        <v>15</v>
      </c>
      <c r="O922" s="607" t="s">
        <v>38</v>
      </c>
      <c r="P922" s="558">
        <v>1</v>
      </c>
      <c r="Q922" s="557" t="s">
        <v>5151</v>
      </c>
      <c r="R922" s="609">
        <f>IFERROR(VLOOKUP(CONCATENATE(D922,"'",C922),'Monthly Forex'!A:D,4,0),"-")</f>
        <v>53.534999999999997</v>
      </c>
      <c r="S922" s="564" t="s">
        <v>15</v>
      </c>
      <c r="T922" s="611">
        <v>440</v>
      </c>
      <c r="U922" s="583" t="s">
        <v>47</v>
      </c>
      <c r="V922" s="589" t="s">
        <v>49</v>
      </c>
      <c r="W922" s="619" t="s">
        <v>15</v>
      </c>
      <c r="X922" s="569" t="s">
        <v>2147</v>
      </c>
      <c r="Y922" s="570" t="s">
        <v>15</v>
      </c>
      <c r="Z922" s="571" t="s">
        <v>15</v>
      </c>
      <c r="AA922" s="557" t="s">
        <v>1856</v>
      </c>
      <c r="AB922" s="139">
        <f t="shared" si="233"/>
        <v>43457</v>
      </c>
      <c r="AC922" s="134">
        <f t="shared" si="234"/>
        <v>43435</v>
      </c>
      <c r="AD922" s="135" t="str">
        <f t="shared" si="235"/>
        <v>-</v>
      </c>
      <c r="AE922" s="136" t="str">
        <f t="shared" si="236"/>
        <v>-</v>
      </c>
      <c r="AF922" s="137" t="s">
        <v>4551</v>
      </c>
      <c r="AG922" s="140" t="str">
        <f t="shared" si="239"/>
        <v>-</v>
      </c>
      <c r="AH922" s="141" t="str">
        <f t="shared" si="240"/>
        <v>-</v>
      </c>
      <c r="AI922" s="211" t="s">
        <v>15</v>
      </c>
      <c r="AJ922" s="443" t="s">
        <v>4592</v>
      </c>
      <c r="AK922" s="478" t="str">
        <f t="shared" si="241"/>
        <v>-</v>
      </c>
      <c r="AL922" s="516" t="str">
        <f t="shared" si="242"/>
        <v>-</v>
      </c>
      <c r="AM922" s="432" t="str">
        <f>_xlfn.IFNA(VLOOKUP(O922,Dropdown!$B:$G,6,0),"-")</f>
        <v>PEZA</v>
      </c>
      <c r="AN922" s="433">
        <f>_xlfn.IFNA(VLOOKUP(O922,Dropdown!$B:$H,7,0),"-")</f>
        <v>0.12</v>
      </c>
      <c r="AO922" s="434" t="str">
        <f t="shared" si="243"/>
        <v>USD</v>
      </c>
      <c r="AP922" s="435">
        <f t="shared" si="244"/>
        <v>440</v>
      </c>
      <c r="AQ922" s="436">
        <f t="shared" si="245"/>
        <v>492.80000000000007</v>
      </c>
      <c r="AR922" s="247"/>
      <c r="AS922" s="465" t="s">
        <v>15</v>
      </c>
      <c r="AT922" s="247"/>
      <c r="AU922" s="454" t="str">
        <f t="shared" si="237"/>
        <v>-</v>
      </c>
    </row>
    <row r="923" spans="1:47" s="30" customFormat="1">
      <c r="A923" s="556">
        <v>920</v>
      </c>
      <c r="B923" s="558" t="s">
        <v>2148</v>
      </c>
      <c r="C923" s="558" t="str">
        <f t="shared" si="246"/>
        <v>2018</v>
      </c>
      <c r="D923" s="558" t="str">
        <f t="shared" si="247"/>
        <v>Nov</v>
      </c>
      <c r="E923" s="605">
        <v>43430</v>
      </c>
      <c r="F923" s="558">
        <v>113463</v>
      </c>
      <c r="G923" s="558">
        <v>46324</v>
      </c>
      <c r="H923" s="558">
        <v>86021</v>
      </c>
      <c r="I923" s="558" t="s">
        <v>2024</v>
      </c>
      <c r="J923" s="558">
        <v>20183552</v>
      </c>
      <c r="K923" s="607" t="str">
        <f t="shared" si="238"/>
        <v>2311-35308-7-0500 FR EMBOSS  | #104 DIE | 2311-35308-7-0500 FR EMBOSS  | #104 DIE</v>
      </c>
      <c r="L923" s="607" t="s">
        <v>2027</v>
      </c>
      <c r="M923" s="607" t="s">
        <v>2027</v>
      </c>
      <c r="N923" s="615" t="s">
        <v>15</v>
      </c>
      <c r="O923" s="607" t="s">
        <v>38</v>
      </c>
      <c r="P923" s="558">
        <v>2</v>
      </c>
      <c r="Q923" s="557" t="s">
        <v>5151</v>
      </c>
      <c r="R923" s="609">
        <f>IFERROR(VLOOKUP(CONCATENATE(D923,"'",C923),'Monthly Forex'!A:D,4,0),"-")</f>
        <v>53.534999999999997</v>
      </c>
      <c r="S923" s="564" t="s">
        <v>15</v>
      </c>
      <c r="T923" s="611">
        <v>880</v>
      </c>
      <c r="U923" s="612" t="s">
        <v>47</v>
      </c>
      <c r="V923" s="613" t="s">
        <v>49</v>
      </c>
      <c r="W923" s="619" t="s">
        <v>15</v>
      </c>
      <c r="X923" s="569" t="s">
        <v>2160</v>
      </c>
      <c r="Y923" s="570" t="s">
        <v>15</v>
      </c>
      <c r="Z923" s="571" t="s">
        <v>15</v>
      </c>
      <c r="AA923" s="557" t="s">
        <v>1856</v>
      </c>
      <c r="AB923" s="139">
        <f t="shared" si="233"/>
        <v>43460</v>
      </c>
      <c r="AC923" s="134">
        <f t="shared" si="234"/>
        <v>43435</v>
      </c>
      <c r="AD923" s="135" t="str">
        <f t="shared" si="235"/>
        <v>-</v>
      </c>
      <c r="AE923" s="136" t="str">
        <f t="shared" si="236"/>
        <v>-</v>
      </c>
      <c r="AF923" s="137" t="s">
        <v>4551</v>
      </c>
      <c r="AG923" s="140" t="str">
        <f t="shared" si="239"/>
        <v>1</v>
      </c>
      <c r="AH923" s="141" t="str">
        <f t="shared" si="240"/>
        <v>-</v>
      </c>
      <c r="AI923" s="211" t="s">
        <v>15</v>
      </c>
      <c r="AJ923" s="443" t="s">
        <v>4592</v>
      </c>
      <c r="AK923" s="478" t="str">
        <f t="shared" si="241"/>
        <v>-</v>
      </c>
      <c r="AL923" s="516" t="str">
        <f t="shared" si="242"/>
        <v>-</v>
      </c>
      <c r="AM923" s="432" t="str">
        <f>_xlfn.IFNA(VLOOKUP(O923,Dropdown!$B:$G,6,0),"-")</f>
        <v>PEZA</v>
      </c>
      <c r="AN923" s="433">
        <f>_xlfn.IFNA(VLOOKUP(O923,Dropdown!$B:$H,7,0),"-")</f>
        <v>0.12</v>
      </c>
      <c r="AO923" s="434" t="str">
        <f t="shared" si="243"/>
        <v>USD</v>
      </c>
      <c r="AP923" s="435">
        <f t="shared" si="244"/>
        <v>880</v>
      </c>
      <c r="AQ923" s="436">
        <f t="shared" si="245"/>
        <v>985.60000000000014</v>
      </c>
      <c r="AR923" s="247"/>
      <c r="AS923" s="465" t="s">
        <v>15</v>
      </c>
      <c r="AT923" s="247"/>
      <c r="AU923" s="454" t="str">
        <f t="shared" si="237"/>
        <v>-</v>
      </c>
    </row>
    <row r="924" spans="1:47" s="30" customFormat="1">
      <c r="A924" s="556">
        <v>921</v>
      </c>
      <c r="B924" s="558" t="s">
        <v>2149</v>
      </c>
      <c r="C924" s="558" t="str">
        <f t="shared" si="246"/>
        <v>2018</v>
      </c>
      <c r="D924" s="558" t="str">
        <f t="shared" si="247"/>
        <v>Nov</v>
      </c>
      <c r="E924" s="605">
        <v>43430</v>
      </c>
      <c r="F924" s="558">
        <v>113463</v>
      </c>
      <c r="G924" s="558">
        <v>46324</v>
      </c>
      <c r="H924" s="558">
        <v>86021</v>
      </c>
      <c r="I924" s="558" t="s">
        <v>2109</v>
      </c>
      <c r="J924" s="558">
        <v>20183552</v>
      </c>
      <c r="K924" s="607" t="str">
        <f t="shared" si="238"/>
        <v>2311-35308-7-0700 FR EMBOSS | #104 DIE | 2311-35308-7-0700 FR EMBOSS | #104 DIE</v>
      </c>
      <c r="L924" s="607" t="s">
        <v>2110</v>
      </c>
      <c r="M924" s="607" t="s">
        <v>2110</v>
      </c>
      <c r="N924" s="615" t="s">
        <v>15</v>
      </c>
      <c r="O924" s="607" t="s">
        <v>38</v>
      </c>
      <c r="P924" s="558">
        <v>1</v>
      </c>
      <c r="Q924" s="557" t="s">
        <v>5151</v>
      </c>
      <c r="R924" s="609">
        <f>IFERROR(VLOOKUP(CONCATENATE(D924,"'",C924),'Monthly Forex'!A:D,4,0),"-")</f>
        <v>53.534999999999997</v>
      </c>
      <c r="S924" s="564" t="s">
        <v>15</v>
      </c>
      <c r="T924" s="611">
        <v>440</v>
      </c>
      <c r="U924" s="612" t="s">
        <v>47</v>
      </c>
      <c r="V924" s="613" t="s">
        <v>49</v>
      </c>
      <c r="W924" s="619" t="s">
        <v>15</v>
      </c>
      <c r="X924" s="569" t="s">
        <v>2160</v>
      </c>
      <c r="Y924" s="570" t="s">
        <v>15</v>
      </c>
      <c r="Z924" s="571" t="s">
        <v>15</v>
      </c>
      <c r="AA924" s="557" t="s">
        <v>1856</v>
      </c>
      <c r="AB924" s="139">
        <f t="shared" si="233"/>
        <v>43460</v>
      </c>
      <c r="AC924" s="134">
        <f t="shared" si="234"/>
        <v>43435</v>
      </c>
      <c r="AD924" s="135" t="str">
        <f t="shared" si="235"/>
        <v>-</v>
      </c>
      <c r="AE924" s="136" t="str">
        <f t="shared" si="236"/>
        <v>-</v>
      </c>
      <c r="AF924" s="137" t="s">
        <v>4551</v>
      </c>
      <c r="AG924" s="140" t="str">
        <f t="shared" si="239"/>
        <v>-</v>
      </c>
      <c r="AH924" s="141" t="str">
        <f t="shared" si="240"/>
        <v>-</v>
      </c>
      <c r="AI924" s="211" t="s">
        <v>15</v>
      </c>
      <c r="AJ924" s="443" t="s">
        <v>4592</v>
      </c>
      <c r="AK924" s="478" t="str">
        <f t="shared" si="241"/>
        <v>-</v>
      </c>
      <c r="AL924" s="516" t="str">
        <f t="shared" si="242"/>
        <v>-</v>
      </c>
      <c r="AM924" s="432" t="str">
        <f>_xlfn.IFNA(VLOOKUP(O924,Dropdown!$B:$G,6,0),"-")</f>
        <v>PEZA</v>
      </c>
      <c r="AN924" s="433">
        <f>_xlfn.IFNA(VLOOKUP(O924,Dropdown!$B:$H,7,0),"-")</f>
        <v>0.12</v>
      </c>
      <c r="AO924" s="434" t="str">
        <f t="shared" si="243"/>
        <v>USD</v>
      </c>
      <c r="AP924" s="435">
        <f t="shared" si="244"/>
        <v>440</v>
      </c>
      <c r="AQ924" s="436">
        <f t="shared" si="245"/>
        <v>492.80000000000007</v>
      </c>
      <c r="AR924" s="247"/>
      <c r="AS924" s="465" t="s">
        <v>15</v>
      </c>
      <c r="AT924" s="247"/>
      <c r="AU924" s="454" t="str">
        <f t="shared" si="237"/>
        <v>-</v>
      </c>
    </row>
    <row r="925" spans="1:47" s="30" customFormat="1">
      <c r="A925" s="556">
        <v>922</v>
      </c>
      <c r="B925" s="558" t="s">
        <v>2150</v>
      </c>
      <c r="C925" s="558" t="str">
        <f t="shared" si="246"/>
        <v>2018</v>
      </c>
      <c r="D925" s="558" t="str">
        <f t="shared" si="247"/>
        <v>Nov</v>
      </c>
      <c r="E925" s="605">
        <v>43430</v>
      </c>
      <c r="F925" s="558">
        <v>113464</v>
      </c>
      <c r="G925" s="558">
        <v>46325</v>
      </c>
      <c r="H925" s="558">
        <v>86036</v>
      </c>
      <c r="I925" s="558" t="s">
        <v>2153</v>
      </c>
      <c r="J925" s="558">
        <v>110002969</v>
      </c>
      <c r="K925" s="607" t="str">
        <f t="shared" si="238"/>
        <v>FS1175 LMB FIPG-102 VACUUM JIG (PIN) | FS1175 LMB FIPG-102 VACUUM JIG (PIN)</v>
      </c>
      <c r="L925" s="607" t="s">
        <v>2154</v>
      </c>
      <c r="M925" s="607" t="s">
        <v>2154</v>
      </c>
      <c r="N925" s="608" t="s">
        <v>15</v>
      </c>
      <c r="O925" s="607" t="s">
        <v>2089</v>
      </c>
      <c r="P925" s="558">
        <v>3</v>
      </c>
      <c r="Q925" s="557" t="s">
        <v>5151</v>
      </c>
      <c r="R925" s="609">
        <f>IFERROR(VLOOKUP(CONCATENATE(D925,"'",C925),'Monthly Forex'!A:D,4,0),"-")</f>
        <v>53.534999999999997</v>
      </c>
      <c r="S925" s="564" t="s">
        <v>15</v>
      </c>
      <c r="T925" s="611">
        <v>66</v>
      </c>
      <c r="U925" s="612" t="s">
        <v>47</v>
      </c>
      <c r="V925" s="613" t="s">
        <v>49</v>
      </c>
      <c r="W925" s="619" t="s">
        <v>15</v>
      </c>
      <c r="X925" s="569" t="s">
        <v>2160</v>
      </c>
      <c r="Y925" s="570" t="s">
        <v>15</v>
      </c>
      <c r="Z925" s="571" t="s">
        <v>15</v>
      </c>
      <c r="AA925" s="557" t="s">
        <v>1856</v>
      </c>
      <c r="AB925" s="139">
        <f t="shared" si="233"/>
        <v>43460</v>
      </c>
      <c r="AC925" s="134">
        <f t="shared" si="234"/>
        <v>43435</v>
      </c>
      <c r="AD925" s="135" t="str">
        <f t="shared" si="235"/>
        <v>-</v>
      </c>
      <c r="AE925" s="136" t="str">
        <f t="shared" si="236"/>
        <v>-</v>
      </c>
      <c r="AF925" s="137" t="s">
        <v>4551</v>
      </c>
      <c r="AG925" s="140" t="str">
        <f t="shared" si="239"/>
        <v>1</v>
      </c>
      <c r="AH925" s="141" t="str">
        <f t="shared" si="240"/>
        <v>-</v>
      </c>
      <c r="AI925" s="211" t="s">
        <v>15</v>
      </c>
      <c r="AJ925" s="443" t="s">
        <v>4592</v>
      </c>
      <c r="AK925" s="478" t="str">
        <f t="shared" si="241"/>
        <v>-</v>
      </c>
      <c r="AL925" s="516" t="str">
        <f t="shared" si="242"/>
        <v>-</v>
      </c>
      <c r="AM925" s="432" t="str">
        <f>_xlfn.IFNA(VLOOKUP(O925,Dropdown!$B:$G,6,0),"-")</f>
        <v>PEZA</v>
      </c>
      <c r="AN925" s="433">
        <f>_xlfn.IFNA(VLOOKUP(O925,Dropdown!$B:$H,7,0),"-")</f>
        <v>0.12</v>
      </c>
      <c r="AO925" s="434" t="str">
        <f t="shared" si="243"/>
        <v>USD</v>
      </c>
      <c r="AP925" s="435">
        <f t="shared" si="244"/>
        <v>66</v>
      </c>
      <c r="AQ925" s="436">
        <f t="shared" si="245"/>
        <v>73.92</v>
      </c>
      <c r="AR925" s="247"/>
      <c r="AS925" s="465" t="s">
        <v>15</v>
      </c>
      <c r="AT925" s="247"/>
      <c r="AU925" s="454" t="str">
        <f t="shared" si="237"/>
        <v>-</v>
      </c>
    </row>
    <row r="926" spans="1:47" s="30" customFormat="1">
      <c r="A926" s="556">
        <v>923</v>
      </c>
      <c r="B926" s="558" t="s">
        <v>2151</v>
      </c>
      <c r="C926" s="558" t="str">
        <f t="shared" si="246"/>
        <v>2018</v>
      </c>
      <c r="D926" s="558" t="str">
        <f t="shared" si="247"/>
        <v>Nov</v>
      </c>
      <c r="E926" s="605">
        <v>43430</v>
      </c>
      <c r="F926" s="558">
        <v>113464</v>
      </c>
      <c r="G926" s="558">
        <v>46325</v>
      </c>
      <c r="H926" s="558">
        <v>86036</v>
      </c>
      <c r="I926" s="558" t="s">
        <v>2153</v>
      </c>
      <c r="J926" s="558">
        <v>110002969</v>
      </c>
      <c r="K926" s="607" t="str">
        <f t="shared" si="238"/>
        <v>FS1174 LMB FIPG-101 VACUUM JIG | FS1174 LMB FIPG-101 VACUUM JIG</v>
      </c>
      <c r="L926" s="607" t="s">
        <v>2155</v>
      </c>
      <c r="M926" s="607" t="s">
        <v>2155</v>
      </c>
      <c r="N926" s="608" t="s">
        <v>15</v>
      </c>
      <c r="O926" s="607" t="s">
        <v>2089</v>
      </c>
      <c r="P926" s="558">
        <v>1</v>
      </c>
      <c r="Q926" s="557" t="s">
        <v>5151</v>
      </c>
      <c r="R926" s="609">
        <f>IFERROR(VLOOKUP(CONCATENATE(D926,"'",C926),'Monthly Forex'!A:D,4,0),"-")</f>
        <v>53.534999999999997</v>
      </c>
      <c r="S926" s="564" t="s">
        <v>15</v>
      </c>
      <c r="T926" s="611">
        <v>275</v>
      </c>
      <c r="U926" s="612" t="s">
        <v>47</v>
      </c>
      <c r="V926" s="613" t="s">
        <v>49</v>
      </c>
      <c r="W926" s="619" t="s">
        <v>15</v>
      </c>
      <c r="X926" s="569" t="s">
        <v>2160</v>
      </c>
      <c r="Y926" s="570" t="s">
        <v>15</v>
      </c>
      <c r="Z926" s="571" t="s">
        <v>15</v>
      </c>
      <c r="AA926" s="557" t="s">
        <v>1856</v>
      </c>
      <c r="AB926" s="139">
        <f t="shared" si="233"/>
        <v>43460</v>
      </c>
      <c r="AC926" s="134">
        <f t="shared" si="234"/>
        <v>43435</v>
      </c>
      <c r="AD926" s="135" t="str">
        <f t="shared" si="235"/>
        <v>-</v>
      </c>
      <c r="AE926" s="136" t="str">
        <f t="shared" si="236"/>
        <v>-</v>
      </c>
      <c r="AF926" s="137" t="s">
        <v>4551</v>
      </c>
      <c r="AG926" s="140" t="str">
        <f t="shared" si="239"/>
        <v>-</v>
      </c>
      <c r="AH926" s="141" t="str">
        <f t="shared" si="240"/>
        <v>-</v>
      </c>
      <c r="AI926" s="211" t="s">
        <v>15</v>
      </c>
      <c r="AJ926" s="443" t="s">
        <v>4592</v>
      </c>
      <c r="AK926" s="478" t="str">
        <f t="shared" si="241"/>
        <v>-</v>
      </c>
      <c r="AL926" s="516" t="str">
        <f t="shared" si="242"/>
        <v>-</v>
      </c>
      <c r="AM926" s="432" t="str">
        <f>_xlfn.IFNA(VLOOKUP(O926,Dropdown!$B:$G,6,0),"-")</f>
        <v>PEZA</v>
      </c>
      <c r="AN926" s="433">
        <f>_xlfn.IFNA(VLOOKUP(O926,Dropdown!$B:$H,7,0),"-")</f>
        <v>0.12</v>
      </c>
      <c r="AO926" s="434" t="str">
        <f t="shared" si="243"/>
        <v>USD</v>
      </c>
      <c r="AP926" s="435">
        <f t="shared" si="244"/>
        <v>275</v>
      </c>
      <c r="AQ926" s="436">
        <f t="shared" si="245"/>
        <v>308.00000000000006</v>
      </c>
      <c r="AR926" s="247"/>
      <c r="AS926" s="465" t="s">
        <v>15</v>
      </c>
      <c r="AT926" s="247"/>
      <c r="AU926" s="454" t="str">
        <f t="shared" si="237"/>
        <v>-</v>
      </c>
    </row>
    <row r="927" spans="1:47" s="29" customFormat="1">
      <c r="A927" s="556">
        <v>924</v>
      </c>
      <c r="B927" s="558" t="s">
        <v>2152</v>
      </c>
      <c r="C927" s="558" t="str">
        <f t="shared" si="246"/>
        <v>2018</v>
      </c>
      <c r="D927" s="558" t="str">
        <f t="shared" si="247"/>
        <v>Nov</v>
      </c>
      <c r="E927" s="605">
        <v>43430</v>
      </c>
      <c r="F927" s="558">
        <v>113464</v>
      </c>
      <c r="G927" s="558">
        <v>46325</v>
      </c>
      <c r="H927" s="558">
        <v>86036</v>
      </c>
      <c r="I927" s="558" t="s">
        <v>2153</v>
      </c>
      <c r="J927" s="558">
        <v>110002969</v>
      </c>
      <c r="K927" s="607" t="str">
        <f t="shared" si="238"/>
        <v>FS1173 LMB FIPG-124 VACUUM JIG | FS1173 LMB FIPG-124 VACUUM JIG</v>
      </c>
      <c r="L927" s="607" t="s">
        <v>2156</v>
      </c>
      <c r="M927" s="607" t="s">
        <v>2156</v>
      </c>
      <c r="N927" s="608" t="s">
        <v>15</v>
      </c>
      <c r="O927" s="607" t="s">
        <v>2089</v>
      </c>
      <c r="P927" s="558">
        <v>1</v>
      </c>
      <c r="Q927" s="557" t="s">
        <v>5151</v>
      </c>
      <c r="R927" s="609">
        <f>IFERROR(VLOOKUP(CONCATENATE(D927,"'",C927),'Monthly Forex'!A:D,4,0),"-")</f>
        <v>53.534999999999997</v>
      </c>
      <c r="S927" s="564" t="s">
        <v>15</v>
      </c>
      <c r="T927" s="611">
        <v>220</v>
      </c>
      <c r="U927" s="612" t="s">
        <v>47</v>
      </c>
      <c r="V927" s="613" t="s">
        <v>49</v>
      </c>
      <c r="W927" s="619" t="s">
        <v>15</v>
      </c>
      <c r="X927" s="569" t="s">
        <v>2160</v>
      </c>
      <c r="Y927" s="570" t="s">
        <v>15</v>
      </c>
      <c r="Z927" s="571" t="s">
        <v>15</v>
      </c>
      <c r="AA927" s="557" t="s">
        <v>1856</v>
      </c>
      <c r="AB927" s="139">
        <f t="shared" si="233"/>
        <v>43460</v>
      </c>
      <c r="AC927" s="134">
        <f t="shared" si="234"/>
        <v>43435</v>
      </c>
      <c r="AD927" s="135" t="str">
        <f t="shared" si="235"/>
        <v>-</v>
      </c>
      <c r="AE927" s="136" t="str">
        <f t="shared" si="236"/>
        <v>-</v>
      </c>
      <c r="AF927" s="137" t="s">
        <v>4551</v>
      </c>
      <c r="AG927" s="140" t="str">
        <f t="shared" si="239"/>
        <v>-</v>
      </c>
      <c r="AH927" s="141" t="str">
        <f t="shared" si="240"/>
        <v>-</v>
      </c>
      <c r="AI927" s="211" t="s">
        <v>15</v>
      </c>
      <c r="AJ927" s="443" t="s">
        <v>4592</v>
      </c>
      <c r="AK927" s="478" t="str">
        <f t="shared" si="241"/>
        <v>-</v>
      </c>
      <c r="AL927" s="482" t="str">
        <f t="shared" si="242"/>
        <v>-</v>
      </c>
      <c r="AM927" s="432" t="str">
        <f>_xlfn.IFNA(VLOOKUP(O927,Dropdown!$B:$G,6,0),"-")</f>
        <v>PEZA</v>
      </c>
      <c r="AN927" s="433">
        <f>_xlfn.IFNA(VLOOKUP(O927,Dropdown!$B:$H,7,0),"-")</f>
        <v>0.12</v>
      </c>
      <c r="AO927" s="434" t="str">
        <f t="shared" si="243"/>
        <v>USD</v>
      </c>
      <c r="AP927" s="435">
        <f t="shared" si="244"/>
        <v>220</v>
      </c>
      <c r="AQ927" s="436">
        <f t="shared" si="245"/>
        <v>246.40000000000003</v>
      </c>
      <c r="AR927" s="247"/>
      <c r="AS927" s="465" t="s">
        <v>15</v>
      </c>
      <c r="AT927" s="247"/>
      <c r="AU927" s="454" t="str">
        <f t="shared" si="237"/>
        <v>-</v>
      </c>
    </row>
    <row r="928" spans="1:47" s="29" customFormat="1">
      <c r="A928" s="556">
        <v>925</v>
      </c>
      <c r="B928" s="558" t="s">
        <v>2157</v>
      </c>
      <c r="C928" s="558" t="str">
        <f t="shared" si="246"/>
        <v>2018</v>
      </c>
      <c r="D928" s="558" t="str">
        <f t="shared" si="247"/>
        <v>Nov</v>
      </c>
      <c r="E928" s="605">
        <v>43430</v>
      </c>
      <c r="F928" s="558">
        <v>113465</v>
      </c>
      <c r="G928" s="558">
        <v>46326</v>
      </c>
      <c r="H928" s="558">
        <v>86020</v>
      </c>
      <c r="I928" s="558" t="s">
        <v>2133</v>
      </c>
      <c r="J928" s="558">
        <v>17634</v>
      </c>
      <c r="K928" s="607" t="str">
        <f t="shared" si="238"/>
        <v>TLA RR CAM EXPANSION PUNCH | #8105 PUNCH | TLA RR CAM EXPANSION PUNCH | #8105 PUNCH</v>
      </c>
      <c r="L928" s="607" t="s">
        <v>2158</v>
      </c>
      <c r="M928" s="607" t="s">
        <v>2158</v>
      </c>
      <c r="N928" s="608" t="s">
        <v>2159</v>
      </c>
      <c r="O928" s="607" t="s">
        <v>31</v>
      </c>
      <c r="P928" s="558">
        <v>1</v>
      </c>
      <c r="Q928" s="557" t="s">
        <v>5151</v>
      </c>
      <c r="R928" s="609">
        <f>IFERROR(VLOOKUP(CONCATENATE(D928,"'",C928),'Monthly Forex'!A:D,4,0),"-")</f>
        <v>53.534999999999997</v>
      </c>
      <c r="S928" s="610">
        <v>15000</v>
      </c>
      <c r="T928" s="611">
        <f>S928/R928</f>
        <v>280.19052956010091</v>
      </c>
      <c r="U928" s="612" t="s">
        <v>47</v>
      </c>
      <c r="V928" s="613" t="s">
        <v>49</v>
      </c>
      <c r="W928" s="619" t="s">
        <v>15</v>
      </c>
      <c r="X928" s="569" t="s">
        <v>2147</v>
      </c>
      <c r="Y928" s="570" t="s">
        <v>15</v>
      </c>
      <c r="Z928" s="571" t="s">
        <v>15</v>
      </c>
      <c r="AA928" s="557" t="s">
        <v>1856</v>
      </c>
      <c r="AB928" s="139">
        <f t="shared" si="233"/>
        <v>43460</v>
      </c>
      <c r="AC928" s="134">
        <f t="shared" si="234"/>
        <v>43435</v>
      </c>
      <c r="AD928" s="135" t="str">
        <f t="shared" si="235"/>
        <v>-</v>
      </c>
      <c r="AE928" s="136" t="str">
        <f t="shared" si="236"/>
        <v>-</v>
      </c>
      <c r="AF928" s="137" t="s">
        <v>4551</v>
      </c>
      <c r="AG928" s="140" t="str">
        <f t="shared" si="239"/>
        <v>1</v>
      </c>
      <c r="AH928" s="141" t="str">
        <f t="shared" si="240"/>
        <v>-</v>
      </c>
      <c r="AI928" s="211" t="s">
        <v>15</v>
      </c>
      <c r="AJ928" s="443" t="s">
        <v>4592</v>
      </c>
      <c r="AK928" s="478" t="str">
        <f t="shared" si="241"/>
        <v>-</v>
      </c>
      <c r="AL928" s="482" t="str">
        <f t="shared" si="242"/>
        <v>-</v>
      </c>
      <c r="AM928" s="432" t="str">
        <f>_xlfn.IFNA(VLOOKUP(O928,Dropdown!$B:$G,6,0),"-")</f>
        <v>PEZA</v>
      </c>
      <c r="AN928" s="433">
        <f>_xlfn.IFNA(VLOOKUP(O928,Dropdown!$B:$H,7,0),"-")</f>
        <v>0.12</v>
      </c>
      <c r="AO928" s="434" t="str">
        <f t="shared" si="243"/>
        <v>PHP</v>
      </c>
      <c r="AP928" s="435">
        <f t="shared" si="244"/>
        <v>15000</v>
      </c>
      <c r="AQ928" s="436">
        <f t="shared" si="245"/>
        <v>16800</v>
      </c>
      <c r="AR928" s="247"/>
      <c r="AS928" s="465" t="s">
        <v>15</v>
      </c>
      <c r="AT928" s="247"/>
      <c r="AU928" s="454" t="str">
        <f t="shared" si="237"/>
        <v>-</v>
      </c>
    </row>
    <row r="929" spans="1:47" s="29" customFormat="1">
      <c r="A929" s="556">
        <v>926</v>
      </c>
      <c r="B929" s="557" t="s">
        <v>2162</v>
      </c>
      <c r="C929" s="558" t="str">
        <f t="shared" si="246"/>
        <v>2018</v>
      </c>
      <c r="D929" s="558" t="str">
        <f t="shared" si="247"/>
        <v>Dec</v>
      </c>
      <c r="E929" s="586">
        <v>43440</v>
      </c>
      <c r="F929" s="558">
        <v>113466</v>
      </c>
      <c r="G929" s="558">
        <v>46327</v>
      </c>
      <c r="H929" s="557">
        <v>86197</v>
      </c>
      <c r="I929" s="557" t="s">
        <v>1499</v>
      </c>
      <c r="J929" s="557">
        <v>20183657</v>
      </c>
      <c r="K929" s="578" t="str">
        <f t="shared" si="238"/>
        <v>2311-35308-7-1700 RR EMBOSS CLINCH FIXTURE | #110 DIE | 2311-35308-7-1700 RR EMBOSS CLINCH FIXTURE | #110 DIE</v>
      </c>
      <c r="L929" s="578" t="s">
        <v>1650</v>
      </c>
      <c r="M929" s="578" t="s">
        <v>1650</v>
      </c>
      <c r="N929" s="600" t="s">
        <v>15</v>
      </c>
      <c r="O929" s="578" t="s">
        <v>38</v>
      </c>
      <c r="P929" s="557">
        <v>1</v>
      </c>
      <c r="Q929" s="557" t="s">
        <v>5151</v>
      </c>
      <c r="R929" s="581">
        <f>IFERROR(VLOOKUP(CONCATENATE(D929,"'",C929),'Monthly Forex'!A:D,4,0),"-")</f>
        <v>52.45</v>
      </c>
      <c r="S929" s="564" t="s">
        <v>15</v>
      </c>
      <c r="T929" s="582">
        <v>440</v>
      </c>
      <c r="U929" s="583" t="s">
        <v>47</v>
      </c>
      <c r="V929" s="613" t="s">
        <v>49</v>
      </c>
      <c r="W929" s="619" t="s">
        <v>15</v>
      </c>
      <c r="X929" s="569" t="s">
        <v>1958</v>
      </c>
      <c r="Y929" s="570" t="s">
        <v>15</v>
      </c>
      <c r="Z929" s="571" t="s">
        <v>15</v>
      </c>
      <c r="AA929" s="557" t="s">
        <v>1856</v>
      </c>
      <c r="AB929" s="139">
        <f t="shared" si="233"/>
        <v>43470</v>
      </c>
      <c r="AC929" s="134">
        <f t="shared" si="234"/>
        <v>43466</v>
      </c>
      <c r="AD929" s="135" t="str">
        <f t="shared" si="235"/>
        <v>-</v>
      </c>
      <c r="AE929" s="136" t="str">
        <f t="shared" si="236"/>
        <v>-</v>
      </c>
      <c r="AF929" s="137" t="s">
        <v>4551</v>
      </c>
      <c r="AG929" s="140" t="str">
        <f t="shared" si="239"/>
        <v>1</v>
      </c>
      <c r="AH929" s="141" t="str">
        <f t="shared" si="240"/>
        <v>-</v>
      </c>
      <c r="AI929" s="211" t="s">
        <v>15</v>
      </c>
      <c r="AJ929" s="443" t="s">
        <v>4592</v>
      </c>
      <c r="AK929" s="478" t="str">
        <f t="shared" si="241"/>
        <v>-</v>
      </c>
      <c r="AL929" s="482" t="str">
        <f t="shared" si="242"/>
        <v>-</v>
      </c>
      <c r="AM929" s="432" t="str">
        <f>_xlfn.IFNA(VLOOKUP(O929,Dropdown!$B:$G,6,0),"-")</f>
        <v>PEZA</v>
      </c>
      <c r="AN929" s="433">
        <f>_xlfn.IFNA(VLOOKUP(O929,Dropdown!$B:$H,7,0),"-")</f>
        <v>0.12</v>
      </c>
      <c r="AO929" s="434" t="str">
        <f t="shared" si="243"/>
        <v>USD</v>
      </c>
      <c r="AP929" s="435">
        <f t="shared" si="244"/>
        <v>440</v>
      </c>
      <c r="AQ929" s="436">
        <f t="shared" si="245"/>
        <v>492.80000000000007</v>
      </c>
      <c r="AR929" s="247"/>
      <c r="AS929" s="465" t="s">
        <v>15</v>
      </c>
      <c r="AT929" s="247"/>
      <c r="AU929" s="454" t="str">
        <f t="shared" si="237"/>
        <v>-</v>
      </c>
    </row>
    <row r="930" spans="1:47" s="29" customFormat="1">
      <c r="A930" s="556">
        <v>927</v>
      </c>
      <c r="B930" s="557" t="s">
        <v>2163</v>
      </c>
      <c r="C930" s="558" t="str">
        <f t="shared" si="246"/>
        <v>2018</v>
      </c>
      <c r="D930" s="558" t="str">
        <f t="shared" si="247"/>
        <v>Dec</v>
      </c>
      <c r="E930" s="586">
        <v>43445</v>
      </c>
      <c r="F930" s="558">
        <v>113467</v>
      </c>
      <c r="G930" s="558">
        <v>46328</v>
      </c>
      <c r="H930" s="557">
        <v>86328</v>
      </c>
      <c r="I930" s="557" t="s">
        <v>2132</v>
      </c>
      <c r="J930" s="557" t="s">
        <v>2165</v>
      </c>
      <c r="K930" s="578" t="str">
        <f t="shared" si="238"/>
        <v>Ø3.0 X P6 (4LINES; 29HOLES/LINE; W350) | UPPER DIE | Ø3.0 X P6 (4LINES; 29HOLES/LINE; W350) | UPPER DIE</v>
      </c>
      <c r="L930" s="578" t="s">
        <v>2128</v>
      </c>
      <c r="M930" s="578" t="s">
        <v>2128</v>
      </c>
      <c r="N930" s="600" t="s">
        <v>15</v>
      </c>
      <c r="O930" s="578" t="s">
        <v>39</v>
      </c>
      <c r="P930" s="557">
        <v>1</v>
      </c>
      <c r="Q930" s="557" t="s">
        <v>1824</v>
      </c>
      <c r="R930" s="581">
        <f>IFERROR(VLOOKUP(CONCATENATE(D930,"'",C930),'Monthly Forex'!A:D,4,0),"-")</f>
        <v>52.45</v>
      </c>
      <c r="S930" s="564" t="s">
        <v>15</v>
      </c>
      <c r="T930" s="582">
        <v>1270</v>
      </c>
      <c r="U930" s="583" t="s">
        <v>47</v>
      </c>
      <c r="V930" s="613" t="s">
        <v>49</v>
      </c>
      <c r="W930" s="619" t="s">
        <v>15</v>
      </c>
      <c r="X930" s="569" t="s">
        <v>2143</v>
      </c>
      <c r="Y930" s="597" t="s">
        <v>2915</v>
      </c>
      <c r="Z930" s="571" t="s">
        <v>15</v>
      </c>
      <c r="AA930" s="557" t="s">
        <v>1856</v>
      </c>
      <c r="AB930" s="139">
        <f t="shared" si="233"/>
        <v>43475</v>
      </c>
      <c r="AC930" s="134">
        <f t="shared" si="234"/>
        <v>43466</v>
      </c>
      <c r="AD930" s="135" t="str">
        <f t="shared" si="235"/>
        <v>-</v>
      </c>
      <c r="AE930" s="136" t="str">
        <f t="shared" si="236"/>
        <v>-</v>
      </c>
      <c r="AF930" s="137" t="s">
        <v>4551</v>
      </c>
      <c r="AG930" s="140" t="str">
        <f t="shared" si="239"/>
        <v>1</v>
      </c>
      <c r="AH930" s="141" t="str">
        <f t="shared" si="240"/>
        <v>-</v>
      </c>
      <c r="AI930" s="211" t="s">
        <v>15</v>
      </c>
      <c r="AJ930" s="443" t="s">
        <v>4592</v>
      </c>
      <c r="AK930" s="478" t="str">
        <f t="shared" si="241"/>
        <v>-</v>
      </c>
      <c r="AL930" s="482" t="str">
        <f t="shared" si="242"/>
        <v>-</v>
      </c>
      <c r="AM930" s="432" t="str">
        <f>_xlfn.IFNA(VLOOKUP(O930,Dropdown!$B:$G,6,0),"-")</f>
        <v>PEZA</v>
      </c>
      <c r="AN930" s="433">
        <f>_xlfn.IFNA(VLOOKUP(O930,Dropdown!$B:$H,7,0),"-")</f>
        <v>0.12</v>
      </c>
      <c r="AO930" s="434" t="str">
        <f t="shared" si="243"/>
        <v>USD</v>
      </c>
      <c r="AP930" s="435">
        <f t="shared" si="244"/>
        <v>1270</v>
      </c>
      <c r="AQ930" s="436">
        <f t="shared" si="245"/>
        <v>1422.4</v>
      </c>
      <c r="AR930" s="247"/>
      <c r="AS930" s="465" t="s">
        <v>15</v>
      </c>
      <c r="AT930" s="247"/>
      <c r="AU930" s="454" t="str">
        <f t="shared" si="237"/>
        <v>-</v>
      </c>
    </row>
    <row r="931" spans="1:47" s="29" customFormat="1">
      <c r="A931" s="556">
        <v>928</v>
      </c>
      <c r="B931" s="557" t="s">
        <v>2164</v>
      </c>
      <c r="C931" s="558" t="str">
        <f t="shared" si="246"/>
        <v>2018</v>
      </c>
      <c r="D931" s="558" t="str">
        <f t="shared" si="247"/>
        <v>Dec</v>
      </c>
      <c r="E931" s="586">
        <v>43445</v>
      </c>
      <c r="F931" s="558">
        <v>113467</v>
      </c>
      <c r="G931" s="558">
        <v>46328</v>
      </c>
      <c r="H931" s="557">
        <v>86328</v>
      </c>
      <c r="I931" s="557" t="s">
        <v>2132</v>
      </c>
      <c r="J931" s="557">
        <v>3000013704</v>
      </c>
      <c r="K931" s="578" t="str">
        <f t="shared" si="238"/>
        <v>Ø3.0 X P6 (4LINES; 29HOLES/LINE; W350) | LOWER DIE | Ø3.0 X P6 (4LINES; 29HOLES/LINE; W350) | LOWER DIE</v>
      </c>
      <c r="L931" s="578" t="s">
        <v>2129</v>
      </c>
      <c r="M931" s="578" t="s">
        <v>2129</v>
      </c>
      <c r="N931" s="600" t="s">
        <v>15</v>
      </c>
      <c r="O931" s="578" t="s">
        <v>39</v>
      </c>
      <c r="P931" s="557">
        <v>1</v>
      </c>
      <c r="Q931" s="557" t="s">
        <v>1824</v>
      </c>
      <c r="R931" s="581">
        <f>IFERROR(VLOOKUP(CONCATENATE(D931,"'",C931),'Monthly Forex'!A:D,4,0),"-")</f>
        <v>52.45</v>
      </c>
      <c r="S931" s="564" t="s">
        <v>15</v>
      </c>
      <c r="T931" s="582">
        <v>1290</v>
      </c>
      <c r="U931" s="583" t="s">
        <v>47</v>
      </c>
      <c r="V931" s="613" t="s">
        <v>49</v>
      </c>
      <c r="W931" s="619" t="s">
        <v>15</v>
      </c>
      <c r="X931" s="569" t="s">
        <v>2143</v>
      </c>
      <c r="Y931" s="597" t="s">
        <v>2915</v>
      </c>
      <c r="Z931" s="571" t="s">
        <v>15</v>
      </c>
      <c r="AA931" s="557" t="s">
        <v>1856</v>
      </c>
      <c r="AB931" s="139">
        <f t="shared" si="233"/>
        <v>43475</v>
      </c>
      <c r="AC931" s="134">
        <f t="shared" si="234"/>
        <v>43466</v>
      </c>
      <c r="AD931" s="135" t="str">
        <f t="shared" si="235"/>
        <v>-</v>
      </c>
      <c r="AE931" s="136" t="str">
        <f t="shared" si="236"/>
        <v>-</v>
      </c>
      <c r="AF931" s="137" t="s">
        <v>4551</v>
      </c>
      <c r="AG931" s="140" t="str">
        <f t="shared" si="239"/>
        <v>-</v>
      </c>
      <c r="AH931" s="141" t="str">
        <f t="shared" si="240"/>
        <v>-</v>
      </c>
      <c r="AI931" s="211" t="s">
        <v>15</v>
      </c>
      <c r="AJ931" s="443" t="s">
        <v>4592</v>
      </c>
      <c r="AK931" s="478" t="str">
        <f t="shared" si="241"/>
        <v>-</v>
      </c>
      <c r="AL931" s="482" t="str">
        <f t="shared" si="242"/>
        <v>-</v>
      </c>
      <c r="AM931" s="432" t="str">
        <f>_xlfn.IFNA(VLOOKUP(O931,Dropdown!$B:$G,6,0),"-")</f>
        <v>PEZA</v>
      </c>
      <c r="AN931" s="433">
        <f>_xlfn.IFNA(VLOOKUP(O931,Dropdown!$B:$H,7,0),"-")</f>
        <v>0.12</v>
      </c>
      <c r="AO931" s="434" t="str">
        <f t="shared" si="243"/>
        <v>USD</v>
      </c>
      <c r="AP931" s="435">
        <f t="shared" si="244"/>
        <v>1290</v>
      </c>
      <c r="AQ931" s="436">
        <f t="shared" si="245"/>
        <v>1444.8000000000002</v>
      </c>
      <c r="AR931" s="247"/>
      <c r="AS931" s="465" t="s">
        <v>15</v>
      </c>
      <c r="AT931" s="247"/>
      <c r="AU931" s="454" t="str">
        <f t="shared" si="237"/>
        <v>-</v>
      </c>
    </row>
    <row r="932" spans="1:47" s="29" customFormat="1">
      <c r="A932" s="556">
        <v>929</v>
      </c>
      <c r="B932" s="557" t="s">
        <v>2166</v>
      </c>
      <c r="C932" s="558" t="str">
        <f t="shared" si="246"/>
        <v>2018</v>
      </c>
      <c r="D932" s="558" t="str">
        <f t="shared" si="247"/>
        <v>Dec</v>
      </c>
      <c r="E932" s="586">
        <v>43447</v>
      </c>
      <c r="F932" s="558">
        <v>113468</v>
      </c>
      <c r="G932" s="558">
        <v>46330</v>
      </c>
      <c r="H932" s="557">
        <v>86387</v>
      </c>
      <c r="I932" s="557" t="s">
        <v>1638</v>
      </c>
      <c r="J932" s="557" t="s">
        <v>2167</v>
      </c>
      <c r="K932" s="578" t="str">
        <f t="shared" si="238"/>
        <v>RC02-08-05-0 DIES | RC02-08-05-0 DIES</v>
      </c>
      <c r="L932" s="578" t="s">
        <v>2168</v>
      </c>
      <c r="M932" s="578" t="s">
        <v>2168</v>
      </c>
      <c r="N932" s="600" t="s">
        <v>2169</v>
      </c>
      <c r="O932" s="578" t="s">
        <v>33</v>
      </c>
      <c r="P932" s="557">
        <v>1</v>
      </c>
      <c r="Q932" s="557" t="s">
        <v>5151</v>
      </c>
      <c r="R932" s="581">
        <f>IFERROR(VLOOKUP(CONCATENATE(D932,"'",C932),'Monthly Forex'!A:D,4,0),"-")</f>
        <v>52.45</v>
      </c>
      <c r="S932" s="564" t="s">
        <v>15</v>
      </c>
      <c r="T932" s="582">
        <v>195</v>
      </c>
      <c r="U932" s="583" t="s">
        <v>47</v>
      </c>
      <c r="V932" s="613" t="s">
        <v>49</v>
      </c>
      <c r="W932" s="619" t="s">
        <v>15</v>
      </c>
      <c r="X932" s="569" t="s">
        <v>2143</v>
      </c>
      <c r="Y932" s="597" t="s">
        <v>2905</v>
      </c>
      <c r="Z932" s="571" t="s">
        <v>15</v>
      </c>
      <c r="AA932" s="557" t="s">
        <v>1856</v>
      </c>
      <c r="AB932" s="139">
        <f t="shared" si="233"/>
        <v>43477</v>
      </c>
      <c r="AC932" s="134">
        <f t="shared" si="234"/>
        <v>43466</v>
      </c>
      <c r="AD932" s="135" t="str">
        <f t="shared" si="235"/>
        <v>-</v>
      </c>
      <c r="AE932" s="136" t="str">
        <f t="shared" si="236"/>
        <v>-</v>
      </c>
      <c r="AF932" s="137" t="s">
        <v>4551</v>
      </c>
      <c r="AG932" s="140" t="str">
        <f t="shared" si="239"/>
        <v>1</v>
      </c>
      <c r="AH932" s="141" t="str">
        <f t="shared" si="240"/>
        <v>-</v>
      </c>
      <c r="AI932" s="211" t="s">
        <v>15</v>
      </c>
      <c r="AJ932" s="443" t="s">
        <v>4592</v>
      </c>
      <c r="AK932" s="478" t="str">
        <f t="shared" si="241"/>
        <v>-</v>
      </c>
      <c r="AL932" s="482" t="str">
        <f t="shared" si="242"/>
        <v>-</v>
      </c>
      <c r="AM932" s="432" t="str">
        <f>_xlfn.IFNA(VLOOKUP(O932,Dropdown!$B:$G,6,0),"-")</f>
        <v>NON-PEZA</v>
      </c>
      <c r="AN932" s="433" t="str">
        <f>_xlfn.IFNA(VLOOKUP(O932,Dropdown!$B:$H,7,0),"-")</f>
        <v>-</v>
      </c>
      <c r="AO932" s="434" t="str">
        <f t="shared" si="243"/>
        <v>USD</v>
      </c>
      <c r="AP932" s="435">
        <f t="shared" si="244"/>
        <v>195</v>
      </c>
      <c r="AQ932" s="436">
        <f t="shared" si="245"/>
        <v>195</v>
      </c>
      <c r="AR932" s="247"/>
      <c r="AS932" s="465" t="s">
        <v>15</v>
      </c>
      <c r="AT932" s="247"/>
      <c r="AU932" s="454" t="str">
        <f t="shared" si="237"/>
        <v>-</v>
      </c>
    </row>
    <row r="933" spans="1:47" s="29" customFormat="1">
      <c r="A933" s="556">
        <v>930</v>
      </c>
      <c r="B933" s="557" t="s">
        <v>2170</v>
      </c>
      <c r="C933" s="558" t="str">
        <f t="shared" si="246"/>
        <v>2018</v>
      </c>
      <c r="D933" s="558" t="str">
        <f t="shared" si="247"/>
        <v>Dec</v>
      </c>
      <c r="E933" s="586">
        <v>43448</v>
      </c>
      <c r="F933" s="558">
        <v>113469</v>
      </c>
      <c r="G933" s="558">
        <v>46331</v>
      </c>
      <c r="H933" s="557">
        <v>86397</v>
      </c>
      <c r="I933" s="557" t="s">
        <v>2109</v>
      </c>
      <c r="J933" s="557">
        <v>20183754</v>
      </c>
      <c r="K933" s="578" t="str">
        <f t="shared" si="238"/>
        <v>2311-35308-7-0700 FR EMBOSS | #104 DIE | 2311-35308-7-0700 FR EMBOSS | #104 DIE</v>
      </c>
      <c r="L933" s="578" t="s">
        <v>2110</v>
      </c>
      <c r="M933" s="578" t="s">
        <v>2110</v>
      </c>
      <c r="N933" s="600" t="s">
        <v>15</v>
      </c>
      <c r="O933" s="578" t="s">
        <v>38</v>
      </c>
      <c r="P933" s="557">
        <v>2</v>
      </c>
      <c r="Q933" s="557" t="s">
        <v>5151</v>
      </c>
      <c r="R933" s="581">
        <f>IFERROR(VLOOKUP(CONCATENATE(D933,"'",C933),'Monthly Forex'!A:D,4,0),"-")</f>
        <v>52.45</v>
      </c>
      <c r="S933" s="564" t="s">
        <v>15</v>
      </c>
      <c r="T933" s="582">
        <v>880</v>
      </c>
      <c r="U933" s="583" t="s">
        <v>47</v>
      </c>
      <c r="V933" s="613" t="s">
        <v>49</v>
      </c>
      <c r="W933" s="619" t="s">
        <v>15</v>
      </c>
      <c r="X933" s="569" t="s">
        <v>2270</v>
      </c>
      <c r="Y933" s="570" t="s">
        <v>15</v>
      </c>
      <c r="Z933" s="571" t="s">
        <v>15</v>
      </c>
      <c r="AA933" s="557" t="s">
        <v>1856</v>
      </c>
      <c r="AB933" s="139">
        <f t="shared" si="233"/>
        <v>43478</v>
      </c>
      <c r="AC933" s="134">
        <f t="shared" si="234"/>
        <v>43466</v>
      </c>
      <c r="AD933" s="135" t="str">
        <f t="shared" si="235"/>
        <v>-</v>
      </c>
      <c r="AE933" s="136" t="str">
        <f t="shared" si="236"/>
        <v>-</v>
      </c>
      <c r="AF933" s="137" t="s">
        <v>4551</v>
      </c>
      <c r="AG933" s="140" t="str">
        <f t="shared" si="239"/>
        <v>1</v>
      </c>
      <c r="AH933" s="141" t="str">
        <f t="shared" si="240"/>
        <v>-</v>
      </c>
      <c r="AI933" s="211" t="s">
        <v>15</v>
      </c>
      <c r="AJ933" s="443" t="s">
        <v>4592</v>
      </c>
      <c r="AK933" s="478" t="str">
        <f t="shared" si="241"/>
        <v>-</v>
      </c>
      <c r="AL933" s="482" t="str">
        <f t="shared" si="242"/>
        <v>-</v>
      </c>
      <c r="AM933" s="432" t="str">
        <f>_xlfn.IFNA(VLOOKUP(O933,Dropdown!$B:$G,6,0),"-")</f>
        <v>PEZA</v>
      </c>
      <c r="AN933" s="433">
        <f>_xlfn.IFNA(VLOOKUP(O933,Dropdown!$B:$H,7,0),"-")</f>
        <v>0.12</v>
      </c>
      <c r="AO933" s="434" t="str">
        <f t="shared" si="243"/>
        <v>USD</v>
      </c>
      <c r="AP933" s="435">
        <f t="shared" si="244"/>
        <v>880</v>
      </c>
      <c r="AQ933" s="436">
        <f t="shared" si="245"/>
        <v>985.60000000000014</v>
      </c>
      <c r="AR933" s="247"/>
      <c r="AS933" s="465" t="s">
        <v>15</v>
      </c>
      <c r="AT933" s="247"/>
      <c r="AU933" s="454" t="str">
        <f t="shared" si="237"/>
        <v>-</v>
      </c>
    </row>
    <row r="934" spans="1:47" s="29" customFormat="1">
      <c r="A934" s="556">
        <v>931</v>
      </c>
      <c r="B934" s="558" t="s">
        <v>2171</v>
      </c>
      <c r="C934" s="558" t="str">
        <f t="shared" si="246"/>
        <v>2018</v>
      </c>
      <c r="D934" s="558" t="str">
        <f t="shared" si="247"/>
        <v>Dec</v>
      </c>
      <c r="E934" s="605">
        <v>43451</v>
      </c>
      <c r="F934" s="558">
        <v>113472</v>
      </c>
      <c r="G934" s="617" t="s">
        <v>2233</v>
      </c>
      <c r="H934" s="558">
        <v>86454</v>
      </c>
      <c r="I934" s="558" t="s">
        <v>2229</v>
      </c>
      <c r="J934" s="617" t="s">
        <v>2225</v>
      </c>
      <c r="K934" s="607" t="str">
        <f t="shared" si="238"/>
        <v>RING RR R |18310-TLAX-ZZ10-Y1-4200 | DRAW 1 | RING RR R |18310-TLAX-ZZ10-Y1-4200 | DRAW 1</v>
      </c>
      <c r="L934" s="607" t="s">
        <v>2203</v>
      </c>
      <c r="M934" s="607" t="s">
        <v>2203</v>
      </c>
      <c r="N934" s="608" t="s">
        <v>2208</v>
      </c>
      <c r="O934" s="607" t="s">
        <v>31</v>
      </c>
      <c r="P934" s="558">
        <v>1</v>
      </c>
      <c r="Q934" s="557" t="s">
        <v>5152</v>
      </c>
      <c r="R934" s="609">
        <f>IFERROR(VLOOKUP(CONCATENATE(D934,"'",C934),'Monthly Forex'!A:D,4,0),"-")</f>
        <v>52.45</v>
      </c>
      <c r="S934" s="610">
        <v>119826.25</v>
      </c>
      <c r="T934" s="611">
        <f t="shared" ref="T934:T951" si="248">S934/R934</f>
        <v>2284.580552907531</v>
      </c>
      <c r="U934" s="583" t="s">
        <v>47</v>
      </c>
      <c r="V934" s="613" t="s">
        <v>49</v>
      </c>
      <c r="W934" s="620" t="s">
        <v>2655</v>
      </c>
      <c r="X934" s="569" t="s">
        <v>2270</v>
      </c>
      <c r="Y934" s="570" t="s">
        <v>15</v>
      </c>
      <c r="Z934" s="571" t="s">
        <v>15</v>
      </c>
      <c r="AA934" s="557" t="s">
        <v>1856</v>
      </c>
      <c r="AB934" s="139">
        <f t="shared" si="233"/>
        <v>43481</v>
      </c>
      <c r="AC934" s="134">
        <f t="shared" si="234"/>
        <v>43466</v>
      </c>
      <c r="AD934" s="135" t="str">
        <f t="shared" si="235"/>
        <v>-</v>
      </c>
      <c r="AE934" s="136" t="str">
        <f t="shared" si="236"/>
        <v>-</v>
      </c>
      <c r="AF934" s="137" t="s">
        <v>4551</v>
      </c>
      <c r="AG934" s="140" t="str">
        <f t="shared" si="239"/>
        <v>1</v>
      </c>
      <c r="AH934" s="141" t="str">
        <f t="shared" si="240"/>
        <v>-</v>
      </c>
      <c r="AI934" s="211" t="s">
        <v>15</v>
      </c>
      <c r="AJ934" s="443" t="s">
        <v>4592</v>
      </c>
      <c r="AK934" s="478" t="str">
        <f t="shared" si="241"/>
        <v>-</v>
      </c>
      <c r="AL934" s="482" t="str">
        <f t="shared" si="242"/>
        <v>-</v>
      </c>
      <c r="AM934" s="432" t="str">
        <f>_xlfn.IFNA(VLOOKUP(O934,Dropdown!$B:$G,6,0),"-")</f>
        <v>PEZA</v>
      </c>
      <c r="AN934" s="433">
        <f>_xlfn.IFNA(VLOOKUP(O934,Dropdown!$B:$H,7,0),"-")</f>
        <v>0.12</v>
      </c>
      <c r="AO934" s="434" t="str">
        <f t="shared" si="243"/>
        <v>PHP</v>
      </c>
      <c r="AP934" s="435">
        <f t="shared" si="244"/>
        <v>119826.25</v>
      </c>
      <c r="AQ934" s="436">
        <f t="shared" si="245"/>
        <v>134205.40000000002</v>
      </c>
      <c r="AR934" s="247"/>
      <c r="AS934" s="465" t="s">
        <v>15</v>
      </c>
      <c r="AT934" s="247"/>
      <c r="AU934" s="454" t="str">
        <f t="shared" si="237"/>
        <v>-</v>
      </c>
    </row>
    <row r="935" spans="1:47" s="29" customFormat="1">
      <c r="A935" s="556">
        <v>932</v>
      </c>
      <c r="B935" s="558" t="s">
        <v>2172</v>
      </c>
      <c r="C935" s="558" t="str">
        <f t="shared" si="246"/>
        <v>2018</v>
      </c>
      <c r="D935" s="558" t="str">
        <f t="shared" si="247"/>
        <v>Dec</v>
      </c>
      <c r="E935" s="605">
        <v>43451</v>
      </c>
      <c r="F935" s="558">
        <v>113472</v>
      </c>
      <c r="G935" s="617" t="s">
        <v>2233</v>
      </c>
      <c r="H935" s="558">
        <v>86454</v>
      </c>
      <c r="I935" s="558" t="s">
        <v>2229</v>
      </c>
      <c r="J935" s="617" t="s">
        <v>2225</v>
      </c>
      <c r="K935" s="607" t="str">
        <f t="shared" si="238"/>
        <v>RING RR R |18310-TLAX-ZZ10-Y1-4200 | RESTRIKE | RING RR R |18310-TLAX-ZZ10-Y1-4200 | RESTRIKE</v>
      </c>
      <c r="L935" s="607" t="s">
        <v>2204</v>
      </c>
      <c r="M935" s="607" t="s">
        <v>2204</v>
      </c>
      <c r="N935" s="608" t="s">
        <v>2209</v>
      </c>
      <c r="O935" s="607" t="s">
        <v>31</v>
      </c>
      <c r="P935" s="558">
        <v>1</v>
      </c>
      <c r="Q935" s="557" t="s">
        <v>5152</v>
      </c>
      <c r="R935" s="609">
        <f>IFERROR(VLOOKUP(CONCATENATE(D935,"'",C935),'Monthly Forex'!A:D,4,0),"-")</f>
        <v>52.45</v>
      </c>
      <c r="S935" s="610">
        <v>113458.75</v>
      </c>
      <c r="T935" s="611">
        <f t="shared" si="248"/>
        <v>2163.1792183031457</v>
      </c>
      <c r="U935" s="583" t="s">
        <v>47</v>
      </c>
      <c r="V935" s="613" t="s">
        <v>49</v>
      </c>
      <c r="W935" s="620" t="s">
        <v>2655</v>
      </c>
      <c r="X935" s="569" t="s">
        <v>2270</v>
      </c>
      <c r="Y935" s="570" t="s">
        <v>15</v>
      </c>
      <c r="Z935" s="571" t="s">
        <v>15</v>
      </c>
      <c r="AA935" s="557" t="s">
        <v>1856</v>
      </c>
      <c r="AB935" s="139">
        <f t="shared" si="233"/>
        <v>43481</v>
      </c>
      <c r="AC935" s="134">
        <f t="shared" si="234"/>
        <v>43466</v>
      </c>
      <c r="AD935" s="135" t="str">
        <f t="shared" si="235"/>
        <v>-</v>
      </c>
      <c r="AE935" s="136" t="str">
        <f t="shared" si="236"/>
        <v>-</v>
      </c>
      <c r="AF935" s="137" t="s">
        <v>4551</v>
      </c>
      <c r="AG935" s="140" t="str">
        <f t="shared" si="239"/>
        <v>-</v>
      </c>
      <c r="AH935" s="141" t="str">
        <f t="shared" si="240"/>
        <v>-</v>
      </c>
      <c r="AI935" s="211" t="s">
        <v>15</v>
      </c>
      <c r="AJ935" s="443" t="s">
        <v>4592</v>
      </c>
      <c r="AK935" s="478" t="str">
        <f t="shared" si="241"/>
        <v>-</v>
      </c>
      <c r="AL935" s="482" t="str">
        <f t="shared" si="242"/>
        <v>-</v>
      </c>
      <c r="AM935" s="432" t="str">
        <f>_xlfn.IFNA(VLOOKUP(O935,Dropdown!$B:$G,6,0),"-")</f>
        <v>PEZA</v>
      </c>
      <c r="AN935" s="433">
        <f>_xlfn.IFNA(VLOOKUP(O935,Dropdown!$B:$H,7,0),"-")</f>
        <v>0.12</v>
      </c>
      <c r="AO935" s="434" t="str">
        <f t="shared" si="243"/>
        <v>PHP</v>
      </c>
      <c r="AP935" s="435">
        <f t="shared" si="244"/>
        <v>113458.75</v>
      </c>
      <c r="AQ935" s="436">
        <f t="shared" si="245"/>
        <v>127073.80000000002</v>
      </c>
      <c r="AR935" s="247"/>
      <c r="AS935" s="465" t="s">
        <v>15</v>
      </c>
      <c r="AT935" s="247"/>
      <c r="AU935" s="454" t="str">
        <f t="shared" si="237"/>
        <v>-</v>
      </c>
    </row>
    <row r="936" spans="1:47" s="29" customFormat="1">
      <c r="A936" s="556">
        <v>933</v>
      </c>
      <c r="B936" s="558" t="s">
        <v>2173</v>
      </c>
      <c r="C936" s="558" t="str">
        <f t="shared" si="246"/>
        <v>2018</v>
      </c>
      <c r="D936" s="558" t="str">
        <f t="shared" si="247"/>
        <v>Dec</v>
      </c>
      <c r="E936" s="605">
        <v>43451</v>
      </c>
      <c r="F936" s="558">
        <v>113472</v>
      </c>
      <c r="G936" s="617" t="s">
        <v>2233</v>
      </c>
      <c r="H936" s="558">
        <v>86454</v>
      </c>
      <c r="I936" s="558" t="s">
        <v>2229</v>
      </c>
      <c r="J936" s="617" t="s">
        <v>2225</v>
      </c>
      <c r="K936" s="607" t="str">
        <f t="shared" si="238"/>
        <v>RING RR R |18310-TLAX-ZZ10-Y1-4200 | TRIM | RING RR R |18310-TLAX-ZZ10-Y1-4200 | TRIM</v>
      </c>
      <c r="L936" s="607" t="s">
        <v>2189</v>
      </c>
      <c r="M936" s="607" t="s">
        <v>2189</v>
      </c>
      <c r="N936" s="608" t="s">
        <v>2210</v>
      </c>
      <c r="O936" s="607" t="s">
        <v>31</v>
      </c>
      <c r="P936" s="558">
        <v>1</v>
      </c>
      <c r="Q936" s="557" t="s">
        <v>5152</v>
      </c>
      <c r="R936" s="609">
        <f>IFERROR(VLOOKUP(CONCATENATE(D936,"'",C936),'Monthly Forex'!A:D,4,0),"-")</f>
        <v>52.45</v>
      </c>
      <c r="S936" s="610">
        <v>97737.5</v>
      </c>
      <c r="T936" s="611">
        <f t="shared" si="248"/>
        <v>1863.4413727359388</v>
      </c>
      <c r="U936" s="583" t="s">
        <v>47</v>
      </c>
      <c r="V936" s="613" t="s">
        <v>49</v>
      </c>
      <c r="W936" s="620" t="s">
        <v>2655</v>
      </c>
      <c r="X936" s="569" t="s">
        <v>2270</v>
      </c>
      <c r="Y936" s="570" t="s">
        <v>15</v>
      </c>
      <c r="Z936" s="571" t="s">
        <v>15</v>
      </c>
      <c r="AA936" s="557" t="s">
        <v>1856</v>
      </c>
      <c r="AB936" s="139">
        <f t="shared" si="233"/>
        <v>43481</v>
      </c>
      <c r="AC936" s="134">
        <f t="shared" si="234"/>
        <v>43466</v>
      </c>
      <c r="AD936" s="135" t="str">
        <f t="shared" si="235"/>
        <v>-</v>
      </c>
      <c r="AE936" s="136" t="str">
        <f t="shared" si="236"/>
        <v>-</v>
      </c>
      <c r="AF936" s="137" t="s">
        <v>4551</v>
      </c>
      <c r="AG936" s="140" t="str">
        <f t="shared" si="239"/>
        <v>-</v>
      </c>
      <c r="AH936" s="141" t="str">
        <f t="shared" si="240"/>
        <v>-</v>
      </c>
      <c r="AI936" s="211" t="s">
        <v>15</v>
      </c>
      <c r="AJ936" s="443" t="s">
        <v>4592</v>
      </c>
      <c r="AK936" s="478" t="str">
        <f t="shared" si="241"/>
        <v>-</v>
      </c>
      <c r="AL936" s="482" t="str">
        <f t="shared" si="242"/>
        <v>-</v>
      </c>
      <c r="AM936" s="432" t="str">
        <f>_xlfn.IFNA(VLOOKUP(O936,Dropdown!$B:$G,6,0),"-")</f>
        <v>PEZA</v>
      </c>
      <c r="AN936" s="433">
        <f>_xlfn.IFNA(VLOOKUP(O936,Dropdown!$B:$H,7,0),"-")</f>
        <v>0.12</v>
      </c>
      <c r="AO936" s="434" t="str">
        <f t="shared" si="243"/>
        <v>PHP</v>
      </c>
      <c r="AP936" s="435">
        <f t="shared" si="244"/>
        <v>97737.5</v>
      </c>
      <c r="AQ936" s="436">
        <f t="shared" si="245"/>
        <v>109466.00000000001</v>
      </c>
      <c r="AR936" s="247"/>
      <c r="AS936" s="465" t="s">
        <v>15</v>
      </c>
      <c r="AT936" s="247"/>
      <c r="AU936" s="454" t="str">
        <f t="shared" si="237"/>
        <v>-</v>
      </c>
    </row>
    <row r="937" spans="1:47" s="29" customFormat="1">
      <c r="A937" s="556">
        <v>934</v>
      </c>
      <c r="B937" s="558" t="s">
        <v>2174</v>
      </c>
      <c r="C937" s="558" t="str">
        <f t="shared" si="246"/>
        <v>2018</v>
      </c>
      <c r="D937" s="558" t="str">
        <f t="shared" si="247"/>
        <v>Dec</v>
      </c>
      <c r="E937" s="605">
        <v>43451</v>
      </c>
      <c r="F937" s="558">
        <v>113472</v>
      </c>
      <c r="G937" s="617" t="s">
        <v>2233</v>
      </c>
      <c r="H937" s="558">
        <v>86454</v>
      </c>
      <c r="I937" s="558" t="s">
        <v>2229</v>
      </c>
      <c r="J937" s="617" t="s">
        <v>2225</v>
      </c>
      <c r="K937" s="607" t="str">
        <f t="shared" si="238"/>
        <v>RING RR R |18310-TLAX-ZZ10-Y1-4200 | BEND | RING RR R |18310-TLAX-ZZ10-Y1-4200 | BEND</v>
      </c>
      <c r="L937" s="607" t="s">
        <v>2190</v>
      </c>
      <c r="M937" s="607" t="s">
        <v>2190</v>
      </c>
      <c r="N937" s="608" t="s">
        <v>2207</v>
      </c>
      <c r="O937" s="607" t="s">
        <v>31</v>
      </c>
      <c r="P937" s="558">
        <v>1</v>
      </c>
      <c r="Q937" s="557" t="s">
        <v>5152</v>
      </c>
      <c r="R937" s="609">
        <f>IFERROR(VLOOKUP(CONCATENATE(D937,"'",C937),'Monthly Forex'!A:D,4,0),"-")</f>
        <v>52.45</v>
      </c>
      <c r="S937" s="610">
        <v>83750</v>
      </c>
      <c r="T937" s="611">
        <f t="shared" si="248"/>
        <v>1596.7588179218303</v>
      </c>
      <c r="U937" s="583" t="s">
        <v>47</v>
      </c>
      <c r="V937" s="613" t="s">
        <v>49</v>
      </c>
      <c r="W937" s="620" t="s">
        <v>2655</v>
      </c>
      <c r="X937" s="569" t="s">
        <v>2270</v>
      </c>
      <c r="Y937" s="570" t="s">
        <v>15</v>
      </c>
      <c r="Z937" s="571" t="s">
        <v>15</v>
      </c>
      <c r="AA937" s="557" t="s">
        <v>1856</v>
      </c>
      <c r="AB937" s="139">
        <f t="shared" si="233"/>
        <v>43481</v>
      </c>
      <c r="AC937" s="134">
        <f t="shared" si="234"/>
        <v>43466</v>
      </c>
      <c r="AD937" s="135" t="str">
        <f t="shared" si="235"/>
        <v>-</v>
      </c>
      <c r="AE937" s="136" t="str">
        <f t="shared" si="236"/>
        <v>-</v>
      </c>
      <c r="AF937" s="137" t="s">
        <v>4551</v>
      </c>
      <c r="AG937" s="140" t="str">
        <f t="shared" si="239"/>
        <v>-</v>
      </c>
      <c r="AH937" s="141" t="str">
        <f t="shared" si="240"/>
        <v>-</v>
      </c>
      <c r="AI937" s="211" t="s">
        <v>15</v>
      </c>
      <c r="AJ937" s="443" t="s">
        <v>4592</v>
      </c>
      <c r="AK937" s="478" t="str">
        <f t="shared" si="241"/>
        <v>-</v>
      </c>
      <c r="AL937" s="482" t="str">
        <f t="shared" si="242"/>
        <v>-</v>
      </c>
      <c r="AM937" s="432" t="str">
        <f>_xlfn.IFNA(VLOOKUP(O937,Dropdown!$B:$G,6,0),"-")</f>
        <v>PEZA</v>
      </c>
      <c r="AN937" s="433">
        <f>_xlfn.IFNA(VLOOKUP(O937,Dropdown!$B:$H,7,0),"-")</f>
        <v>0.12</v>
      </c>
      <c r="AO937" s="434" t="str">
        <f t="shared" si="243"/>
        <v>PHP</v>
      </c>
      <c r="AP937" s="435">
        <f t="shared" si="244"/>
        <v>83750</v>
      </c>
      <c r="AQ937" s="436">
        <f t="shared" si="245"/>
        <v>93800.000000000015</v>
      </c>
      <c r="AR937" s="247"/>
      <c r="AS937" s="465" t="s">
        <v>15</v>
      </c>
      <c r="AT937" s="247"/>
      <c r="AU937" s="454" t="str">
        <f t="shared" si="237"/>
        <v>-</v>
      </c>
    </row>
    <row r="938" spans="1:47" s="30" customFormat="1">
      <c r="A938" s="556">
        <v>935</v>
      </c>
      <c r="B938" s="558" t="s">
        <v>2175</v>
      </c>
      <c r="C938" s="558" t="str">
        <f t="shared" si="246"/>
        <v>2018</v>
      </c>
      <c r="D938" s="558" t="str">
        <f t="shared" si="247"/>
        <v>Dec</v>
      </c>
      <c r="E938" s="605">
        <v>43451</v>
      </c>
      <c r="F938" s="558">
        <v>113472</v>
      </c>
      <c r="G938" s="617" t="s">
        <v>2233</v>
      </c>
      <c r="H938" s="558">
        <v>86454</v>
      </c>
      <c r="I938" s="558" t="s">
        <v>2229</v>
      </c>
      <c r="J938" s="617" t="s">
        <v>2225</v>
      </c>
      <c r="K938" s="607" t="str">
        <f t="shared" si="238"/>
        <v>RING RR R |18310-TLAX-ZZ10-Y1-4200 | PIERCE 1 AND 2 | RING RR R |18310-TLAX-ZZ10-Y1-4200 | PIERCE 1 AND 2</v>
      </c>
      <c r="L938" s="607" t="s">
        <v>2191</v>
      </c>
      <c r="M938" s="607" t="s">
        <v>2191</v>
      </c>
      <c r="N938" s="608" t="s">
        <v>2220</v>
      </c>
      <c r="O938" s="607" t="s">
        <v>31</v>
      </c>
      <c r="P938" s="558">
        <v>1</v>
      </c>
      <c r="Q938" s="557" t="s">
        <v>5152</v>
      </c>
      <c r="R938" s="609">
        <f>IFERROR(VLOOKUP(CONCATENATE(D938,"'",C938),'Monthly Forex'!A:D,4,0),"-")</f>
        <v>52.45</v>
      </c>
      <c r="S938" s="610">
        <v>80750</v>
      </c>
      <c r="T938" s="611">
        <f t="shared" si="248"/>
        <v>1539.5614871306004</v>
      </c>
      <c r="U938" s="583" t="s">
        <v>47</v>
      </c>
      <c r="V938" s="613" t="s">
        <v>49</v>
      </c>
      <c r="W938" s="620" t="s">
        <v>2655</v>
      </c>
      <c r="X938" s="569" t="s">
        <v>2270</v>
      </c>
      <c r="Y938" s="570" t="s">
        <v>15</v>
      </c>
      <c r="Z938" s="571" t="s">
        <v>15</v>
      </c>
      <c r="AA938" s="557" t="s">
        <v>1856</v>
      </c>
      <c r="AB938" s="139">
        <f t="shared" si="233"/>
        <v>43481</v>
      </c>
      <c r="AC938" s="134">
        <f t="shared" si="234"/>
        <v>43466</v>
      </c>
      <c r="AD938" s="135" t="str">
        <f t="shared" si="235"/>
        <v>-</v>
      </c>
      <c r="AE938" s="136" t="str">
        <f t="shared" si="236"/>
        <v>-</v>
      </c>
      <c r="AF938" s="137" t="s">
        <v>4551</v>
      </c>
      <c r="AG938" s="140" t="str">
        <f t="shared" si="239"/>
        <v>-</v>
      </c>
      <c r="AH938" s="141" t="str">
        <f t="shared" si="240"/>
        <v>-</v>
      </c>
      <c r="AI938" s="211" t="s">
        <v>15</v>
      </c>
      <c r="AJ938" s="443" t="s">
        <v>4592</v>
      </c>
      <c r="AK938" s="478" t="str">
        <f t="shared" si="241"/>
        <v>-</v>
      </c>
      <c r="AL938" s="516" t="str">
        <f t="shared" si="242"/>
        <v>-</v>
      </c>
      <c r="AM938" s="432" t="str">
        <f>_xlfn.IFNA(VLOOKUP(O938,Dropdown!$B:$G,6,0),"-")</f>
        <v>PEZA</v>
      </c>
      <c r="AN938" s="433">
        <f>_xlfn.IFNA(VLOOKUP(O938,Dropdown!$B:$H,7,0),"-")</f>
        <v>0.12</v>
      </c>
      <c r="AO938" s="434" t="str">
        <f t="shared" si="243"/>
        <v>PHP</v>
      </c>
      <c r="AP938" s="435">
        <f t="shared" si="244"/>
        <v>80750</v>
      </c>
      <c r="AQ938" s="436">
        <f t="shared" si="245"/>
        <v>90440.000000000015</v>
      </c>
      <c r="AR938" s="247"/>
      <c r="AS938" s="465" t="s">
        <v>15</v>
      </c>
      <c r="AT938" s="247"/>
      <c r="AU938" s="454" t="str">
        <f t="shared" si="237"/>
        <v>-</v>
      </c>
    </row>
    <row r="939" spans="1:47" s="30" customFormat="1">
      <c r="A939" s="556">
        <v>936</v>
      </c>
      <c r="B939" s="558" t="s">
        <v>2176</v>
      </c>
      <c r="C939" s="558" t="str">
        <f t="shared" si="246"/>
        <v>2018</v>
      </c>
      <c r="D939" s="558" t="str">
        <f t="shared" si="247"/>
        <v>Dec</v>
      </c>
      <c r="E939" s="605">
        <v>43451</v>
      </c>
      <c r="F939" s="558">
        <v>113473</v>
      </c>
      <c r="G939" s="558" t="s">
        <v>2234</v>
      </c>
      <c r="H939" s="558">
        <v>86456</v>
      </c>
      <c r="I939" s="558" t="s">
        <v>2230</v>
      </c>
      <c r="J939" s="617" t="s">
        <v>2226</v>
      </c>
      <c r="K939" s="607" t="str">
        <f t="shared" si="238"/>
        <v>RING RR L | 18320-TLAX-ZZ10-Y1-4200 | DRAW 1 | RING RR L | 18320-TLAX-ZZ10-Y1-4200 | DRAW 1</v>
      </c>
      <c r="L939" s="607" t="s">
        <v>2192</v>
      </c>
      <c r="M939" s="607" t="s">
        <v>2192</v>
      </c>
      <c r="N939" s="608" t="s">
        <v>2211</v>
      </c>
      <c r="O939" s="607" t="s">
        <v>31</v>
      </c>
      <c r="P939" s="558">
        <v>1</v>
      </c>
      <c r="Q939" s="557" t="s">
        <v>5152</v>
      </c>
      <c r="R939" s="609">
        <f>IFERROR(VLOOKUP(CONCATENATE(D939,"'",C939),'Monthly Forex'!A:D,4,0),"-")</f>
        <v>52.45</v>
      </c>
      <c r="S939" s="610">
        <v>119826.25</v>
      </c>
      <c r="T939" s="611">
        <f t="shared" si="248"/>
        <v>2284.580552907531</v>
      </c>
      <c r="U939" s="583" t="s">
        <v>47</v>
      </c>
      <c r="V939" s="613" t="s">
        <v>49</v>
      </c>
      <c r="W939" s="620" t="s">
        <v>2655</v>
      </c>
      <c r="X939" s="569" t="s">
        <v>2270</v>
      </c>
      <c r="Y939" s="570" t="s">
        <v>15</v>
      </c>
      <c r="Z939" s="571" t="s">
        <v>15</v>
      </c>
      <c r="AA939" s="557" t="s">
        <v>1856</v>
      </c>
      <c r="AB939" s="139">
        <f t="shared" si="233"/>
        <v>43481</v>
      </c>
      <c r="AC939" s="134">
        <f t="shared" si="234"/>
        <v>43466</v>
      </c>
      <c r="AD939" s="135" t="str">
        <f t="shared" si="235"/>
        <v>-</v>
      </c>
      <c r="AE939" s="136" t="str">
        <f t="shared" si="236"/>
        <v>-</v>
      </c>
      <c r="AF939" s="137" t="s">
        <v>4551</v>
      </c>
      <c r="AG939" s="140" t="str">
        <f t="shared" si="239"/>
        <v>1</v>
      </c>
      <c r="AH939" s="141" t="str">
        <f t="shared" si="240"/>
        <v>-</v>
      </c>
      <c r="AI939" s="211" t="s">
        <v>15</v>
      </c>
      <c r="AJ939" s="443" t="s">
        <v>4592</v>
      </c>
      <c r="AK939" s="478" t="str">
        <f t="shared" si="241"/>
        <v>-</v>
      </c>
      <c r="AL939" s="516" t="str">
        <f t="shared" si="242"/>
        <v>-</v>
      </c>
      <c r="AM939" s="432" t="str">
        <f>_xlfn.IFNA(VLOOKUP(O939,Dropdown!$B:$G,6,0),"-")</f>
        <v>PEZA</v>
      </c>
      <c r="AN939" s="433">
        <f>_xlfn.IFNA(VLOOKUP(O939,Dropdown!$B:$H,7,0),"-")</f>
        <v>0.12</v>
      </c>
      <c r="AO939" s="434" t="str">
        <f t="shared" si="243"/>
        <v>PHP</v>
      </c>
      <c r="AP939" s="435">
        <f t="shared" si="244"/>
        <v>119826.25</v>
      </c>
      <c r="AQ939" s="436">
        <f t="shared" si="245"/>
        <v>134205.40000000002</v>
      </c>
      <c r="AR939" s="247"/>
      <c r="AS939" s="465" t="s">
        <v>15</v>
      </c>
      <c r="AT939" s="247"/>
      <c r="AU939" s="454" t="str">
        <f t="shared" si="237"/>
        <v>-</v>
      </c>
    </row>
    <row r="940" spans="1:47" s="30" customFormat="1">
      <c r="A940" s="556">
        <v>937</v>
      </c>
      <c r="B940" s="558" t="s">
        <v>2177</v>
      </c>
      <c r="C940" s="558" t="str">
        <f t="shared" si="246"/>
        <v>2018</v>
      </c>
      <c r="D940" s="558" t="str">
        <f t="shared" si="247"/>
        <v>Dec</v>
      </c>
      <c r="E940" s="605">
        <v>43451</v>
      </c>
      <c r="F940" s="558">
        <v>113473</v>
      </c>
      <c r="G940" s="558" t="s">
        <v>2234</v>
      </c>
      <c r="H940" s="558">
        <v>86456</v>
      </c>
      <c r="I940" s="558" t="s">
        <v>2230</v>
      </c>
      <c r="J940" s="617" t="s">
        <v>2226</v>
      </c>
      <c r="K940" s="607" t="str">
        <f t="shared" si="238"/>
        <v>RING RR L | 18320-TLAX-ZZ10-Y1-4200 | RESTRIKE | RING RR L | 18320-TLAX-ZZ10-Y1-4200 | RESTRIKE</v>
      </c>
      <c r="L940" s="607" t="s">
        <v>2193</v>
      </c>
      <c r="M940" s="607" t="s">
        <v>2193</v>
      </c>
      <c r="N940" s="608" t="s">
        <v>2212</v>
      </c>
      <c r="O940" s="607" t="s">
        <v>31</v>
      </c>
      <c r="P940" s="558">
        <v>1</v>
      </c>
      <c r="Q940" s="557" t="s">
        <v>5152</v>
      </c>
      <c r="R940" s="609">
        <f>IFERROR(VLOOKUP(CONCATENATE(D940,"'",C940),'Monthly Forex'!A:D,4,0),"-")</f>
        <v>52.45</v>
      </c>
      <c r="S940" s="610">
        <v>113458.75</v>
      </c>
      <c r="T940" s="611">
        <f t="shared" si="248"/>
        <v>2163.1792183031457</v>
      </c>
      <c r="U940" s="583" t="s">
        <v>47</v>
      </c>
      <c r="V940" s="613" t="s">
        <v>49</v>
      </c>
      <c r="W940" s="620" t="s">
        <v>2655</v>
      </c>
      <c r="X940" s="569" t="s">
        <v>2270</v>
      </c>
      <c r="Y940" s="570" t="s">
        <v>15</v>
      </c>
      <c r="Z940" s="571" t="s">
        <v>15</v>
      </c>
      <c r="AA940" s="557" t="s">
        <v>1856</v>
      </c>
      <c r="AB940" s="139">
        <f t="shared" si="233"/>
        <v>43481</v>
      </c>
      <c r="AC940" s="134">
        <f t="shared" si="234"/>
        <v>43466</v>
      </c>
      <c r="AD940" s="135" t="str">
        <f t="shared" si="235"/>
        <v>-</v>
      </c>
      <c r="AE940" s="136" t="str">
        <f t="shared" si="236"/>
        <v>-</v>
      </c>
      <c r="AF940" s="137" t="s">
        <v>4551</v>
      </c>
      <c r="AG940" s="140" t="str">
        <f t="shared" si="239"/>
        <v>-</v>
      </c>
      <c r="AH940" s="141" t="str">
        <f t="shared" si="240"/>
        <v>-</v>
      </c>
      <c r="AI940" s="211" t="s">
        <v>15</v>
      </c>
      <c r="AJ940" s="443" t="s">
        <v>4592</v>
      </c>
      <c r="AK940" s="478" t="str">
        <f t="shared" si="241"/>
        <v>-</v>
      </c>
      <c r="AL940" s="516" t="str">
        <f t="shared" si="242"/>
        <v>-</v>
      </c>
      <c r="AM940" s="432" t="str">
        <f>_xlfn.IFNA(VLOOKUP(O940,Dropdown!$B:$G,6,0),"-")</f>
        <v>PEZA</v>
      </c>
      <c r="AN940" s="433">
        <f>_xlfn.IFNA(VLOOKUP(O940,Dropdown!$B:$H,7,0),"-")</f>
        <v>0.12</v>
      </c>
      <c r="AO940" s="434" t="str">
        <f t="shared" si="243"/>
        <v>PHP</v>
      </c>
      <c r="AP940" s="435">
        <f t="shared" si="244"/>
        <v>113458.75</v>
      </c>
      <c r="AQ940" s="436">
        <f t="shared" si="245"/>
        <v>127073.80000000002</v>
      </c>
      <c r="AR940" s="247"/>
      <c r="AS940" s="465" t="s">
        <v>15</v>
      </c>
      <c r="AT940" s="247"/>
      <c r="AU940" s="454" t="str">
        <f t="shared" si="237"/>
        <v>-</v>
      </c>
    </row>
    <row r="941" spans="1:47" s="30" customFormat="1">
      <c r="A941" s="556">
        <v>938</v>
      </c>
      <c r="B941" s="558" t="s">
        <v>2178</v>
      </c>
      <c r="C941" s="558" t="str">
        <f t="shared" si="246"/>
        <v>2018</v>
      </c>
      <c r="D941" s="558" t="str">
        <f t="shared" si="247"/>
        <v>Dec</v>
      </c>
      <c r="E941" s="605">
        <v>43451</v>
      </c>
      <c r="F941" s="558">
        <v>113473</v>
      </c>
      <c r="G941" s="558" t="s">
        <v>2234</v>
      </c>
      <c r="H941" s="558">
        <v>86456</v>
      </c>
      <c r="I941" s="558" t="s">
        <v>2230</v>
      </c>
      <c r="J941" s="617" t="s">
        <v>2226</v>
      </c>
      <c r="K941" s="607" t="str">
        <f t="shared" si="238"/>
        <v>RING RR L | 18320-TLAX-ZZ10-Y1-4200 | TRIM | RING RR L | 18320-TLAX-ZZ10-Y1-4200 | TRIM</v>
      </c>
      <c r="L941" s="607" t="s">
        <v>2194</v>
      </c>
      <c r="M941" s="607" t="s">
        <v>2194</v>
      </c>
      <c r="N941" s="608" t="s">
        <v>2213</v>
      </c>
      <c r="O941" s="607" t="s">
        <v>31</v>
      </c>
      <c r="P941" s="558">
        <v>1</v>
      </c>
      <c r="Q941" s="557" t="s">
        <v>5152</v>
      </c>
      <c r="R941" s="609">
        <f>IFERROR(VLOOKUP(CONCATENATE(D941,"'",C941),'Monthly Forex'!A:D,4,0),"-")</f>
        <v>52.45</v>
      </c>
      <c r="S941" s="610">
        <v>97737.5</v>
      </c>
      <c r="T941" s="611">
        <f t="shared" si="248"/>
        <v>1863.4413727359388</v>
      </c>
      <c r="U941" s="583" t="s">
        <v>47</v>
      </c>
      <c r="V941" s="613" t="s">
        <v>49</v>
      </c>
      <c r="W941" s="620" t="s">
        <v>2655</v>
      </c>
      <c r="X941" s="569" t="s">
        <v>2270</v>
      </c>
      <c r="Y941" s="570" t="s">
        <v>15</v>
      </c>
      <c r="Z941" s="571" t="s">
        <v>15</v>
      </c>
      <c r="AA941" s="557" t="s">
        <v>1856</v>
      </c>
      <c r="AB941" s="139">
        <f t="shared" si="233"/>
        <v>43481</v>
      </c>
      <c r="AC941" s="134">
        <f t="shared" si="234"/>
        <v>43466</v>
      </c>
      <c r="AD941" s="135" t="str">
        <f t="shared" si="235"/>
        <v>-</v>
      </c>
      <c r="AE941" s="136" t="str">
        <f t="shared" si="236"/>
        <v>-</v>
      </c>
      <c r="AF941" s="137" t="s">
        <v>4551</v>
      </c>
      <c r="AG941" s="140" t="str">
        <f t="shared" si="239"/>
        <v>-</v>
      </c>
      <c r="AH941" s="141" t="str">
        <f t="shared" si="240"/>
        <v>-</v>
      </c>
      <c r="AI941" s="211" t="s">
        <v>15</v>
      </c>
      <c r="AJ941" s="443" t="s">
        <v>4592</v>
      </c>
      <c r="AK941" s="478" t="str">
        <f t="shared" si="241"/>
        <v>-</v>
      </c>
      <c r="AL941" s="516" t="str">
        <f t="shared" si="242"/>
        <v>-</v>
      </c>
      <c r="AM941" s="432" t="str">
        <f>_xlfn.IFNA(VLOOKUP(O941,Dropdown!$B:$G,6,0),"-")</f>
        <v>PEZA</v>
      </c>
      <c r="AN941" s="433">
        <f>_xlfn.IFNA(VLOOKUP(O941,Dropdown!$B:$H,7,0),"-")</f>
        <v>0.12</v>
      </c>
      <c r="AO941" s="434" t="str">
        <f t="shared" si="243"/>
        <v>PHP</v>
      </c>
      <c r="AP941" s="435">
        <f t="shared" si="244"/>
        <v>97737.5</v>
      </c>
      <c r="AQ941" s="436">
        <f t="shared" si="245"/>
        <v>109466.00000000001</v>
      </c>
      <c r="AR941" s="247"/>
      <c r="AS941" s="465" t="s">
        <v>15</v>
      </c>
      <c r="AT941" s="247"/>
      <c r="AU941" s="454" t="str">
        <f t="shared" si="237"/>
        <v>-</v>
      </c>
    </row>
    <row r="942" spans="1:47" s="30" customFormat="1">
      <c r="A942" s="556">
        <v>939</v>
      </c>
      <c r="B942" s="558" t="s">
        <v>2179</v>
      </c>
      <c r="C942" s="558" t="str">
        <f t="shared" si="246"/>
        <v>2018</v>
      </c>
      <c r="D942" s="558" t="str">
        <f t="shared" si="247"/>
        <v>Dec</v>
      </c>
      <c r="E942" s="605">
        <v>43451</v>
      </c>
      <c r="F942" s="558">
        <v>113473</v>
      </c>
      <c r="G942" s="558" t="s">
        <v>2234</v>
      </c>
      <c r="H942" s="558">
        <v>86456</v>
      </c>
      <c r="I942" s="558" t="s">
        <v>2230</v>
      </c>
      <c r="J942" s="617" t="s">
        <v>2226</v>
      </c>
      <c r="K942" s="607" t="str">
        <f t="shared" si="238"/>
        <v>RING RR L | 18320-TLAX-ZZ10-Y1-4200 | BEND | RING RR L | 18320-TLAX-ZZ10-Y1-4200 | BEND</v>
      </c>
      <c r="L942" s="607" t="s">
        <v>2195</v>
      </c>
      <c r="M942" s="607" t="s">
        <v>2195</v>
      </c>
      <c r="N942" s="608" t="s">
        <v>2214</v>
      </c>
      <c r="O942" s="607" t="s">
        <v>31</v>
      </c>
      <c r="P942" s="558">
        <v>1</v>
      </c>
      <c r="Q942" s="557" t="s">
        <v>5152</v>
      </c>
      <c r="R942" s="609">
        <f>IFERROR(VLOOKUP(CONCATENATE(D942,"'",C942),'Monthly Forex'!A:D,4,0),"-")</f>
        <v>52.45</v>
      </c>
      <c r="S942" s="610">
        <v>83750</v>
      </c>
      <c r="T942" s="611">
        <f t="shared" si="248"/>
        <v>1596.7588179218303</v>
      </c>
      <c r="U942" s="583" t="s">
        <v>47</v>
      </c>
      <c r="V942" s="613" t="s">
        <v>49</v>
      </c>
      <c r="W942" s="620" t="s">
        <v>2655</v>
      </c>
      <c r="X942" s="569" t="s">
        <v>2270</v>
      </c>
      <c r="Y942" s="570" t="s">
        <v>15</v>
      </c>
      <c r="Z942" s="571" t="s">
        <v>15</v>
      </c>
      <c r="AA942" s="557" t="s">
        <v>1856</v>
      </c>
      <c r="AB942" s="139">
        <f t="shared" si="233"/>
        <v>43481</v>
      </c>
      <c r="AC942" s="134">
        <f t="shared" si="234"/>
        <v>43466</v>
      </c>
      <c r="AD942" s="135" t="str">
        <f t="shared" si="235"/>
        <v>-</v>
      </c>
      <c r="AE942" s="136" t="str">
        <f t="shared" si="236"/>
        <v>-</v>
      </c>
      <c r="AF942" s="137" t="s">
        <v>4551</v>
      </c>
      <c r="AG942" s="140" t="str">
        <f t="shared" si="239"/>
        <v>-</v>
      </c>
      <c r="AH942" s="141" t="str">
        <f t="shared" si="240"/>
        <v>-</v>
      </c>
      <c r="AI942" s="211" t="s">
        <v>15</v>
      </c>
      <c r="AJ942" s="443" t="s">
        <v>4592</v>
      </c>
      <c r="AK942" s="478" t="str">
        <f t="shared" si="241"/>
        <v>-</v>
      </c>
      <c r="AL942" s="516" t="str">
        <f t="shared" si="242"/>
        <v>-</v>
      </c>
      <c r="AM942" s="432" t="str">
        <f>_xlfn.IFNA(VLOOKUP(O942,Dropdown!$B:$G,6,0),"-")</f>
        <v>PEZA</v>
      </c>
      <c r="AN942" s="433">
        <f>_xlfn.IFNA(VLOOKUP(O942,Dropdown!$B:$H,7,0),"-")</f>
        <v>0.12</v>
      </c>
      <c r="AO942" s="434" t="str">
        <f t="shared" si="243"/>
        <v>PHP</v>
      </c>
      <c r="AP942" s="435">
        <f t="shared" si="244"/>
        <v>83750</v>
      </c>
      <c r="AQ942" s="436">
        <f t="shared" si="245"/>
        <v>93800.000000000015</v>
      </c>
      <c r="AR942" s="247"/>
      <c r="AS942" s="465" t="s">
        <v>15</v>
      </c>
      <c r="AT942" s="247"/>
      <c r="AU942" s="454" t="str">
        <f t="shared" si="237"/>
        <v>-</v>
      </c>
    </row>
    <row r="943" spans="1:47" s="29" customFormat="1">
      <c r="A943" s="556">
        <v>940</v>
      </c>
      <c r="B943" s="558" t="s">
        <v>2180</v>
      </c>
      <c r="C943" s="558" t="str">
        <f t="shared" si="246"/>
        <v>2018</v>
      </c>
      <c r="D943" s="558" t="str">
        <f t="shared" si="247"/>
        <v>Dec</v>
      </c>
      <c r="E943" s="605">
        <v>43451</v>
      </c>
      <c r="F943" s="558">
        <v>113473</v>
      </c>
      <c r="G943" s="558" t="s">
        <v>2234</v>
      </c>
      <c r="H943" s="558">
        <v>86456</v>
      </c>
      <c r="I943" s="558" t="s">
        <v>2230</v>
      </c>
      <c r="J943" s="617" t="s">
        <v>2226</v>
      </c>
      <c r="K943" s="607" t="str">
        <f t="shared" si="238"/>
        <v>RING RR L | 18320-TLAX-ZZ10-Y1-4200 | PIERCE 1 AND 2 | RING RR L | 18320-TLAX-ZZ10-Y1-4200 | PIERCE 1 AND 2</v>
      </c>
      <c r="L943" s="607" t="s">
        <v>2196</v>
      </c>
      <c r="M943" s="607" t="s">
        <v>2196</v>
      </c>
      <c r="N943" s="608" t="s">
        <v>2221</v>
      </c>
      <c r="O943" s="607" t="s">
        <v>31</v>
      </c>
      <c r="P943" s="558">
        <v>1</v>
      </c>
      <c r="Q943" s="557" t="s">
        <v>5152</v>
      </c>
      <c r="R943" s="609">
        <f>IFERROR(VLOOKUP(CONCATENATE(D943,"'",C943),'Monthly Forex'!A:D,4,0),"-")</f>
        <v>52.45</v>
      </c>
      <c r="S943" s="610">
        <v>80750</v>
      </c>
      <c r="T943" s="611">
        <f t="shared" si="248"/>
        <v>1539.5614871306004</v>
      </c>
      <c r="U943" s="583" t="s">
        <v>47</v>
      </c>
      <c r="V943" s="613" t="s">
        <v>49</v>
      </c>
      <c r="W943" s="620" t="s">
        <v>2655</v>
      </c>
      <c r="X943" s="569" t="s">
        <v>2270</v>
      </c>
      <c r="Y943" s="570" t="s">
        <v>15</v>
      </c>
      <c r="Z943" s="571" t="s">
        <v>15</v>
      </c>
      <c r="AA943" s="557" t="s">
        <v>1856</v>
      </c>
      <c r="AB943" s="139">
        <f t="shared" si="233"/>
        <v>43481</v>
      </c>
      <c r="AC943" s="134">
        <f t="shared" si="234"/>
        <v>43466</v>
      </c>
      <c r="AD943" s="135" t="str">
        <f t="shared" si="235"/>
        <v>-</v>
      </c>
      <c r="AE943" s="136" t="str">
        <f t="shared" si="236"/>
        <v>-</v>
      </c>
      <c r="AF943" s="137" t="s">
        <v>4551</v>
      </c>
      <c r="AG943" s="140" t="str">
        <f t="shared" si="239"/>
        <v>-</v>
      </c>
      <c r="AH943" s="141" t="str">
        <f t="shared" si="240"/>
        <v>-</v>
      </c>
      <c r="AI943" s="211" t="s">
        <v>15</v>
      </c>
      <c r="AJ943" s="443" t="s">
        <v>4592</v>
      </c>
      <c r="AK943" s="478" t="str">
        <f t="shared" si="241"/>
        <v>-</v>
      </c>
      <c r="AL943" s="482" t="str">
        <f t="shared" si="242"/>
        <v>-</v>
      </c>
      <c r="AM943" s="432" t="str">
        <f>_xlfn.IFNA(VLOOKUP(O943,Dropdown!$B:$G,6,0),"-")</f>
        <v>PEZA</v>
      </c>
      <c r="AN943" s="433">
        <f>_xlfn.IFNA(VLOOKUP(O943,Dropdown!$B:$H,7,0),"-")</f>
        <v>0.12</v>
      </c>
      <c r="AO943" s="434" t="str">
        <f t="shared" si="243"/>
        <v>PHP</v>
      </c>
      <c r="AP943" s="435">
        <f t="shared" si="244"/>
        <v>80750</v>
      </c>
      <c r="AQ943" s="436">
        <f t="shared" si="245"/>
        <v>90440.000000000015</v>
      </c>
      <c r="AR943" s="247"/>
      <c r="AS943" s="465" t="s">
        <v>15</v>
      </c>
      <c r="AT943" s="247"/>
      <c r="AU943" s="454" t="str">
        <f t="shared" si="237"/>
        <v>-</v>
      </c>
    </row>
    <row r="944" spans="1:47" s="29" customFormat="1">
      <c r="A944" s="556">
        <v>941</v>
      </c>
      <c r="B944" s="558" t="s">
        <v>2181</v>
      </c>
      <c r="C944" s="558" t="str">
        <f t="shared" si="246"/>
        <v>2018</v>
      </c>
      <c r="D944" s="558" t="str">
        <f t="shared" si="247"/>
        <v>Dec</v>
      </c>
      <c r="E944" s="605">
        <v>43451</v>
      </c>
      <c r="F944" s="558">
        <v>113474</v>
      </c>
      <c r="G944" s="558" t="s">
        <v>2235</v>
      </c>
      <c r="H944" s="558">
        <v>86457</v>
      </c>
      <c r="I944" s="558" t="s">
        <v>2231</v>
      </c>
      <c r="J944" s="617" t="s">
        <v>2227</v>
      </c>
      <c r="K944" s="607" t="str">
        <f t="shared" si="238"/>
        <v>RING FR R | 18310-TLAX-ZZ10-Y1-4100 | TRIM | RING FR R | 18310-TLAX-ZZ10-Y1-4100 | TRIM</v>
      </c>
      <c r="L944" s="607" t="s">
        <v>2197</v>
      </c>
      <c r="M944" s="607" t="s">
        <v>2197</v>
      </c>
      <c r="N944" s="608" t="s">
        <v>2216</v>
      </c>
      <c r="O944" s="607" t="s">
        <v>31</v>
      </c>
      <c r="P944" s="558">
        <v>1</v>
      </c>
      <c r="Q944" s="557" t="s">
        <v>5152</v>
      </c>
      <c r="R944" s="609">
        <f>IFERROR(VLOOKUP(CONCATENATE(D944,"'",C944),'Monthly Forex'!A:D,4,0),"-")</f>
        <v>52.45</v>
      </c>
      <c r="S944" s="610">
        <v>97737.5</v>
      </c>
      <c r="T944" s="611">
        <f t="shared" si="248"/>
        <v>1863.4413727359388</v>
      </c>
      <c r="U944" s="583" t="s">
        <v>47</v>
      </c>
      <c r="V944" s="613" t="s">
        <v>49</v>
      </c>
      <c r="W944" s="620" t="s">
        <v>2655</v>
      </c>
      <c r="X944" s="569" t="s">
        <v>2270</v>
      </c>
      <c r="Y944" s="570" t="s">
        <v>15</v>
      </c>
      <c r="Z944" s="571" t="s">
        <v>15</v>
      </c>
      <c r="AA944" s="557" t="s">
        <v>1856</v>
      </c>
      <c r="AB944" s="139">
        <f t="shared" si="233"/>
        <v>43481</v>
      </c>
      <c r="AC944" s="134">
        <f t="shared" si="234"/>
        <v>43466</v>
      </c>
      <c r="AD944" s="135" t="str">
        <f t="shared" si="235"/>
        <v>-</v>
      </c>
      <c r="AE944" s="136" t="str">
        <f t="shared" si="236"/>
        <v>-</v>
      </c>
      <c r="AF944" s="137" t="s">
        <v>4551</v>
      </c>
      <c r="AG944" s="140" t="str">
        <f t="shared" si="239"/>
        <v>1</v>
      </c>
      <c r="AH944" s="141" t="str">
        <f t="shared" si="240"/>
        <v>-</v>
      </c>
      <c r="AI944" s="211" t="s">
        <v>15</v>
      </c>
      <c r="AJ944" s="443" t="s">
        <v>4592</v>
      </c>
      <c r="AK944" s="478" t="str">
        <f t="shared" si="241"/>
        <v>-</v>
      </c>
      <c r="AL944" s="482" t="str">
        <f t="shared" si="242"/>
        <v>-</v>
      </c>
      <c r="AM944" s="432" t="str">
        <f>_xlfn.IFNA(VLOOKUP(O944,Dropdown!$B:$G,6,0),"-")</f>
        <v>PEZA</v>
      </c>
      <c r="AN944" s="433">
        <f>_xlfn.IFNA(VLOOKUP(O944,Dropdown!$B:$H,7,0),"-")</f>
        <v>0.12</v>
      </c>
      <c r="AO944" s="434" t="str">
        <f t="shared" si="243"/>
        <v>PHP</v>
      </c>
      <c r="AP944" s="435">
        <f t="shared" si="244"/>
        <v>97737.5</v>
      </c>
      <c r="AQ944" s="436">
        <f t="shared" si="245"/>
        <v>109466.00000000001</v>
      </c>
      <c r="AR944" s="247"/>
      <c r="AS944" s="465" t="s">
        <v>15</v>
      </c>
      <c r="AT944" s="247"/>
      <c r="AU944" s="454" t="str">
        <f t="shared" si="237"/>
        <v>-</v>
      </c>
    </row>
    <row r="945" spans="1:47" s="29" customFormat="1">
      <c r="A945" s="556">
        <v>942</v>
      </c>
      <c r="B945" s="558" t="s">
        <v>2182</v>
      </c>
      <c r="C945" s="558" t="str">
        <f t="shared" si="246"/>
        <v>2018</v>
      </c>
      <c r="D945" s="558" t="str">
        <f t="shared" si="247"/>
        <v>Dec</v>
      </c>
      <c r="E945" s="605">
        <v>43451</v>
      </c>
      <c r="F945" s="558">
        <v>113474</v>
      </c>
      <c r="G945" s="558" t="s">
        <v>2235</v>
      </c>
      <c r="H945" s="558">
        <v>86457</v>
      </c>
      <c r="I945" s="558" t="s">
        <v>2231</v>
      </c>
      <c r="J945" s="617" t="s">
        <v>2227</v>
      </c>
      <c r="K945" s="607" t="str">
        <f t="shared" si="238"/>
        <v xml:space="preserve">RING FR R | 18310-TLAX-ZZ10-Y1-4100 | BEND  | RING FR R | 18310-TLAX-ZZ10-Y1-4100 | BEND </v>
      </c>
      <c r="L945" s="607" t="s">
        <v>2198</v>
      </c>
      <c r="M945" s="607" t="s">
        <v>2198</v>
      </c>
      <c r="N945" s="608" t="s">
        <v>2217</v>
      </c>
      <c r="O945" s="607" t="s">
        <v>31</v>
      </c>
      <c r="P945" s="558">
        <v>1</v>
      </c>
      <c r="Q945" s="557" t="s">
        <v>5152</v>
      </c>
      <c r="R945" s="609">
        <f>IFERROR(VLOOKUP(CONCATENATE(D945,"'",C945),'Monthly Forex'!A:D,4,0),"-")</f>
        <v>52.45</v>
      </c>
      <c r="S945" s="610">
        <v>83750</v>
      </c>
      <c r="T945" s="611">
        <f t="shared" si="248"/>
        <v>1596.7588179218303</v>
      </c>
      <c r="U945" s="583" t="s">
        <v>47</v>
      </c>
      <c r="V945" s="613" t="s">
        <v>49</v>
      </c>
      <c r="W945" s="620" t="s">
        <v>2655</v>
      </c>
      <c r="X945" s="569" t="s">
        <v>2270</v>
      </c>
      <c r="Y945" s="570" t="s">
        <v>15</v>
      </c>
      <c r="Z945" s="571" t="s">
        <v>15</v>
      </c>
      <c r="AA945" s="557" t="s">
        <v>1856</v>
      </c>
      <c r="AB945" s="139">
        <f t="shared" si="233"/>
        <v>43481</v>
      </c>
      <c r="AC945" s="134">
        <f t="shared" si="234"/>
        <v>43466</v>
      </c>
      <c r="AD945" s="135" t="str">
        <f t="shared" si="235"/>
        <v>-</v>
      </c>
      <c r="AE945" s="136" t="str">
        <f t="shared" si="236"/>
        <v>-</v>
      </c>
      <c r="AF945" s="137" t="s">
        <v>4551</v>
      </c>
      <c r="AG945" s="140" t="str">
        <f t="shared" si="239"/>
        <v>-</v>
      </c>
      <c r="AH945" s="141" t="str">
        <f t="shared" si="240"/>
        <v>-</v>
      </c>
      <c r="AI945" s="211" t="s">
        <v>15</v>
      </c>
      <c r="AJ945" s="443" t="s">
        <v>4592</v>
      </c>
      <c r="AK945" s="478" t="str">
        <f t="shared" si="241"/>
        <v>-</v>
      </c>
      <c r="AL945" s="482" t="str">
        <f t="shared" si="242"/>
        <v>-</v>
      </c>
      <c r="AM945" s="432" t="str">
        <f>_xlfn.IFNA(VLOOKUP(O945,Dropdown!$B:$G,6,0),"-")</f>
        <v>PEZA</v>
      </c>
      <c r="AN945" s="433">
        <f>_xlfn.IFNA(VLOOKUP(O945,Dropdown!$B:$H,7,0),"-")</f>
        <v>0.12</v>
      </c>
      <c r="AO945" s="434" t="str">
        <f t="shared" si="243"/>
        <v>PHP</v>
      </c>
      <c r="AP945" s="435">
        <f t="shared" si="244"/>
        <v>83750</v>
      </c>
      <c r="AQ945" s="436">
        <f t="shared" si="245"/>
        <v>93800.000000000015</v>
      </c>
      <c r="AR945" s="247"/>
      <c r="AS945" s="465" t="s">
        <v>15</v>
      </c>
      <c r="AT945" s="247"/>
      <c r="AU945" s="454" t="str">
        <f t="shared" si="237"/>
        <v>-</v>
      </c>
    </row>
    <row r="946" spans="1:47" s="29" customFormat="1">
      <c r="A946" s="556">
        <v>943</v>
      </c>
      <c r="B946" s="558" t="s">
        <v>2183</v>
      </c>
      <c r="C946" s="558" t="str">
        <f t="shared" si="246"/>
        <v>2018</v>
      </c>
      <c r="D946" s="558" t="str">
        <f t="shared" si="247"/>
        <v>Dec</v>
      </c>
      <c r="E946" s="605">
        <v>43451</v>
      </c>
      <c r="F946" s="558">
        <v>113474</v>
      </c>
      <c r="G946" s="558" t="s">
        <v>2235</v>
      </c>
      <c r="H946" s="558">
        <v>86457</v>
      </c>
      <c r="I946" s="558" t="s">
        <v>2231</v>
      </c>
      <c r="J946" s="617" t="s">
        <v>2227</v>
      </c>
      <c r="K946" s="607" t="str">
        <f t="shared" si="238"/>
        <v>RING FR R | 18310-TLAX-ZZ10-Y1-4100 | PIERCING 1/ BURRING | RING FR R | 18310-TLAX-ZZ10-Y1-4100 | PIERCING 1/ BURRING</v>
      </c>
      <c r="L946" s="607" t="s">
        <v>2199</v>
      </c>
      <c r="M946" s="607" t="s">
        <v>2199</v>
      </c>
      <c r="N946" s="608" t="s">
        <v>2218</v>
      </c>
      <c r="O946" s="607" t="s">
        <v>31</v>
      </c>
      <c r="P946" s="558">
        <v>1</v>
      </c>
      <c r="Q946" s="557" t="s">
        <v>5152</v>
      </c>
      <c r="R946" s="609">
        <f>IFERROR(VLOOKUP(CONCATENATE(D946,"'",C946),'Monthly Forex'!A:D,4,0),"-")</f>
        <v>52.45</v>
      </c>
      <c r="S946" s="610">
        <v>92240</v>
      </c>
      <c r="T946" s="611">
        <f t="shared" si="248"/>
        <v>1758.6272640610105</v>
      </c>
      <c r="U946" s="583" t="s">
        <v>47</v>
      </c>
      <c r="V946" s="613" t="s">
        <v>49</v>
      </c>
      <c r="W946" s="620" t="s">
        <v>2655</v>
      </c>
      <c r="X946" s="569" t="s">
        <v>2270</v>
      </c>
      <c r="Y946" s="570" t="s">
        <v>15</v>
      </c>
      <c r="Z946" s="571" t="s">
        <v>15</v>
      </c>
      <c r="AA946" s="557" t="s">
        <v>1856</v>
      </c>
      <c r="AB946" s="139">
        <f t="shared" si="233"/>
        <v>43481</v>
      </c>
      <c r="AC946" s="134">
        <f t="shared" si="234"/>
        <v>43466</v>
      </c>
      <c r="AD946" s="135" t="str">
        <f t="shared" si="235"/>
        <v>-</v>
      </c>
      <c r="AE946" s="136" t="str">
        <f t="shared" si="236"/>
        <v>-</v>
      </c>
      <c r="AF946" s="137" t="s">
        <v>4551</v>
      </c>
      <c r="AG946" s="140" t="str">
        <f t="shared" si="239"/>
        <v>-</v>
      </c>
      <c r="AH946" s="141" t="str">
        <f t="shared" si="240"/>
        <v>-</v>
      </c>
      <c r="AI946" s="211" t="s">
        <v>15</v>
      </c>
      <c r="AJ946" s="443" t="s">
        <v>4592</v>
      </c>
      <c r="AK946" s="478" t="str">
        <f t="shared" si="241"/>
        <v>-</v>
      </c>
      <c r="AL946" s="482" t="str">
        <f t="shared" si="242"/>
        <v>-</v>
      </c>
      <c r="AM946" s="432" t="str">
        <f>_xlfn.IFNA(VLOOKUP(O946,Dropdown!$B:$G,6,0),"-")</f>
        <v>PEZA</v>
      </c>
      <c r="AN946" s="433">
        <f>_xlfn.IFNA(VLOOKUP(O946,Dropdown!$B:$H,7,0),"-")</f>
        <v>0.12</v>
      </c>
      <c r="AO946" s="434" t="str">
        <f t="shared" si="243"/>
        <v>PHP</v>
      </c>
      <c r="AP946" s="435">
        <f t="shared" si="244"/>
        <v>92240</v>
      </c>
      <c r="AQ946" s="436">
        <f t="shared" si="245"/>
        <v>103308.8</v>
      </c>
      <c r="AR946" s="247"/>
      <c r="AS946" s="465" t="s">
        <v>15</v>
      </c>
      <c r="AT946" s="247"/>
      <c r="AU946" s="454" t="str">
        <f t="shared" si="237"/>
        <v>-</v>
      </c>
    </row>
    <row r="947" spans="1:47" s="29" customFormat="1">
      <c r="A947" s="556">
        <v>944</v>
      </c>
      <c r="B947" s="558" t="s">
        <v>2184</v>
      </c>
      <c r="C947" s="558" t="str">
        <f t="shared" si="246"/>
        <v>2018</v>
      </c>
      <c r="D947" s="558" t="str">
        <f t="shared" si="247"/>
        <v>Dec</v>
      </c>
      <c r="E947" s="605">
        <v>43451</v>
      </c>
      <c r="F947" s="558">
        <v>113474</v>
      </c>
      <c r="G947" s="558" t="s">
        <v>2235</v>
      </c>
      <c r="H947" s="558">
        <v>86457</v>
      </c>
      <c r="I947" s="558" t="s">
        <v>2231</v>
      </c>
      <c r="J947" s="617" t="s">
        <v>2227</v>
      </c>
      <c r="K947" s="607" t="str">
        <f t="shared" si="238"/>
        <v>RING FR R | 18310-TLAX-ZZ10-Y1-4100 | PIERCING 2 AND 3 | RING FR R | 18310-TLAX-ZZ10-Y1-4100 | PIERCING 2 AND 3</v>
      </c>
      <c r="L947" s="607" t="s">
        <v>2205</v>
      </c>
      <c r="M947" s="607" t="s">
        <v>2205</v>
      </c>
      <c r="N947" s="608" t="s">
        <v>2219</v>
      </c>
      <c r="O947" s="607" t="s">
        <v>31</v>
      </c>
      <c r="P947" s="558">
        <v>1</v>
      </c>
      <c r="Q947" s="557" t="s">
        <v>5152</v>
      </c>
      <c r="R947" s="609">
        <f>IFERROR(VLOOKUP(CONCATENATE(D947,"'",C947),'Monthly Forex'!A:D,4,0),"-")</f>
        <v>52.45</v>
      </c>
      <c r="S947" s="610">
        <v>80750</v>
      </c>
      <c r="T947" s="611">
        <f t="shared" si="248"/>
        <v>1539.5614871306004</v>
      </c>
      <c r="U947" s="583" t="s">
        <v>47</v>
      </c>
      <c r="V947" s="613" t="s">
        <v>49</v>
      </c>
      <c r="W947" s="620" t="s">
        <v>2655</v>
      </c>
      <c r="X947" s="569" t="s">
        <v>2270</v>
      </c>
      <c r="Y947" s="570" t="s">
        <v>15</v>
      </c>
      <c r="Z947" s="571" t="s">
        <v>15</v>
      </c>
      <c r="AA947" s="557" t="s">
        <v>1856</v>
      </c>
      <c r="AB947" s="139">
        <f t="shared" si="233"/>
        <v>43481</v>
      </c>
      <c r="AC947" s="134">
        <f t="shared" si="234"/>
        <v>43466</v>
      </c>
      <c r="AD947" s="135" t="str">
        <f t="shared" si="235"/>
        <v>-</v>
      </c>
      <c r="AE947" s="136" t="str">
        <f t="shared" si="236"/>
        <v>-</v>
      </c>
      <c r="AF947" s="137" t="s">
        <v>4551</v>
      </c>
      <c r="AG947" s="140" t="str">
        <f t="shared" si="239"/>
        <v>-</v>
      </c>
      <c r="AH947" s="141" t="str">
        <f t="shared" si="240"/>
        <v>-</v>
      </c>
      <c r="AI947" s="211" t="s">
        <v>15</v>
      </c>
      <c r="AJ947" s="443" t="s">
        <v>4592</v>
      </c>
      <c r="AK947" s="478" t="str">
        <f t="shared" si="241"/>
        <v>-</v>
      </c>
      <c r="AL947" s="482" t="str">
        <f t="shared" si="242"/>
        <v>-</v>
      </c>
      <c r="AM947" s="432" t="str">
        <f>_xlfn.IFNA(VLOOKUP(O947,Dropdown!$B:$G,6,0),"-")</f>
        <v>PEZA</v>
      </c>
      <c r="AN947" s="433">
        <f>_xlfn.IFNA(VLOOKUP(O947,Dropdown!$B:$H,7,0),"-")</f>
        <v>0.12</v>
      </c>
      <c r="AO947" s="434" t="str">
        <f t="shared" si="243"/>
        <v>PHP</v>
      </c>
      <c r="AP947" s="435">
        <f t="shared" si="244"/>
        <v>80750</v>
      </c>
      <c r="AQ947" s="436">
        <f t="shared" si="245"/>
        <v>90440.000000000015</v>
      </c>
      <c r="AR947" s="247"/>
      <c r="AS947" s="465" t="s">
        <v>15</v>
      </c>
      <c r="AT947" s="247"/>
      <c r="AU947" s="454" t="str">
        <f t="shared" si="237"/>
        <v>-</v>
      </c>
    </row>
    <row r="948" spans="1:47" s="29" customFormat="1">
      <c r="A948" s="556">
        <v>945</v>
      </c>
      <c r="B948" s="558" t="s">
        <v>2185</v>
      </c>
      <c r="C948" s="558" t="str">
        <f t="shared" si="246"/>
        <v>2018</v>
      </c>
      <c r="D948" s="558" t="str">
        <f t="shared" si="247"/>
        <v>Dec</v>
      </c>
      <c r="E948" s="605">
        <v>43451</v>
      </c>
      <c r="F948" s="558">
        <v>113475</v>
      </c>
      <c r="G948" s="558" t="s">
        <v>2236</v>
      </c>
      <c r="H948" s="558">
        <v>86461</v>
      </c>
      <c r="I948" s="558" t="s">
        <v>2232</v>
      </c>
      <c r="J948" s="617" t="s">
        <v>2228</v>
      </c>
      <c r="K948" s="607" t="str">
        <f t="shared" si="238"/>
        <v>RING FR L | 18320-TLAX-ZZ10-Y1-4100 | TRIM | RING FR L | 18320-TLAX-ZZ10-Y1-4100 | TRIM</v>
      </c>
      <c r="L948" s="607" t="s">
        <v>2200</v>
      </c>
      <c r="M948" s="607" t="s">
        <v>2200</v>
      </c>
      <c r="N948" s="608" t="s">
        <v>2215</v>
      </c>
      <c r="O948" s="607" t="s">
        <v>31</v>
      </c>
      <c r="P948" s="558">
        <v>1</v>
      </c>
      <c r="Q948" s="557" t="s">
        <v>5152</v>
      </c>
      <c r="R948" s="609">
        <f>IFERROR(VLOOKUP(CONCATENATE(D948,"'",C948),'Monthly Forex'!A:D,4,0),"-")</f>
        <v>52.45</v>
      </c>
      <c r="S948" s="610">
        <v>97737.5</v>
      </c>
      <c r="T948" s="611">
        <f t="shared" si="248"/>
        <v>1863.4413727359388</v>
      </c>
      <c r="U948" s="583" t="s">
        <v>47</v>
      </c>
      <c r="V948" s="613" t="s">
        <v>49</v>
      </c>
      <c r="W948" s="620" t="s">
        <v>2655</v>
      </c>
      <c r="X948" s="569" t="s">
        <v>2270</v>
      </c>
      <c r="Y948" s="570" t="s">
        <v>15</v>
      </c>
      <c r="Z948" s="571" t="s">
        <v>15</v>
      </c>
      <c r="AA948" s="557" t="s">
        <v>1856</v>
      </c>
      <c r="AB948" s="139">
        <f t="shared" si="233"/>
        <v>43481</v>
      </c>
      <c r="AC948" s="134">
        <f t="shared" si="234"/>
        <v>43466</v>
      </c>
      <c r="AD948" s="135" t="str">
        <f t="shared" si="235"/>
        <v>-</v>
      </c>
      <c r="AE948" s="136" t="str">
        <f t="shared" si="236"/>
        <v>-</v>
      </c>
      <c r="AF948" s="137" t="s">
        <v>4551</v>
      </c>
      <c r="AG948" s="140" t="str">
        <f t="shared" si="239"/>
        <v>1</v>
      </c>
      <c r="AH948" s="141" t="str">
        <f t="shared" si="240"/>
        <v>-</v>
      </c>
      <c r="AI948" s="211" t="s">
        <v>15</v>
      </c>
      <c r="AJ948" s="443" t="s">
        <v>4592</v>
      </c>
      <c r="AK948" s="478" t="str">
        <f t="shared" si="241"/>
        <v>-</v>
      </c>
      <c r="AL948" s="482" t="str">
        <f t="shared" si="242"/>
        <v>-</v>
      </c>
      <c r="AM948" s="432" t="str">
        <f>_xlfn.IFNA(VLOOKUP(O948,Dropdown!$B:$G,6,0),"-")</f>
        <v>PEZA</v>
      </c>
      <c r="AN948" s="433">
        <f>_xlfn.IFNA(VLOOKUP(O948,Dropdown!$B:$H,7,0),"-")</f>
        <v>0.12</v>
      </c>
      <c r="AO948" s="434" t="str">
        <f t="shared" si="243"/>
        <v>PHP</v>
      </c>
      <c r="AP948" s="435">
        <f t="shared" si="244"/>
        <v>97737.5</v>
      </c>
      <c r="AQ948" s="436">
        <f t="shared" si="245"/>
        <v>109466.00000000001</v>
      </c>
      <c r="AR948" s="247"/>
      <c r="AS948" s="465" t="s">
        <v>15</v>
      </c>
      <c r="AT948" s="247"/>
      <c r="AU948" s="454" t="str">
        <f t="shared" si="237"/>
        <v>-</v>
      </c>
    </row>
    <row r="949" spans="1:47" s="29" customFormat="1">
      <c r="A949" s="556">
        <v>946</v>
      </c>
      <c r="B949" s="558" t="s">
        <v>2186</v>
      </c>
      <c r="C949" s="558" t="str">
        <f t="shared" ref="C949:C963" si="249">TEXT(E949,"yyyy")</f>
        <v>2018</v>
      </c>
      <c r="D949" s="558" t="str">
        <f t="shared" ref="D949:D963" si="250">TEXT(E949,"mmm")</f>
        <v>Dec</v>
      </c>
      <c r="E949" s="605">
        <v>43451</v>
      </c>
      <c r="F949" s="558">
        <v>113475</v>
      </c>
      <c r="G949" s="558" t="s">
        <v>2236</v>
      </c>
      <c r="H949" s="558">
        <v>86461</v>
      </c>
      <c r="I949" s="558" t="s">
        <v>2232</v>
      </c>
      <c r="J949" s="617" t="s">
        <v>2228</v>
      </c>
      <c r="K949" s="607" t="str">
        <f t="shared" si="238"/>
        <v>RING FR L | 18320-TLAX-ZZ10-Y1-4100 | BEND | RING FR L | 18320-TLAX-ZZ10-Y1-4100 | BEND</v>
      </c>
      <c r="L949" s="607" t="s">
        <v>2201</v>
      </c>
      <c r="M949" s="607" t="s">
        <v>2201</v>
      </c>
      <c r="N949" s="608" t="s">
        <v>2222</v>
      </c>
      <c r="O949" s="607" t="s">
        <v>31</v>
      </c>
      <c r="P949" s="558">
        <v>1</v>
      </c>
      <c r="Q949" s="557" t="s">
        <v>5152</v>
      </c>
      <c r="R949" s="609">
        <f>IFERROR(VLOOKUP(CONCATENATE(D949,"'",C949),'Monthly Forex'!A:D,4,0),"-")</f>
        <v>52.45</v>
      </c>
      <c r="S949" s="610">
        <v>83750</v>
      </c>
      <c r="T949" s="611">
        <f t="shared" si="248"/>
        <v>1596.7588179218303</v>
      </c>
      <c r="U949" s="583" t="s">
        <v>47</v>
      </c>
      <c r="V949" s="613" t="s">
        <v>49</v>
      </c>
      <c r="W949" s="620" t="s">
        <v>2655</v>
      </c>
      <c r="X949" s="569" t="s">
        <v>2270</v>
      </c>
      <c r="Y949" s="570" t="s">
        <v>15</v>
      </c>
      <c r="Z949" s="571" t="s">
        <v>15</v>
      </c>
      <c r="AA949" s="557" t="s">
        <v>1856</v>
      </c>
      <c r="AB949" s="139">
        <f t="shared" si="233"/>
        <v>43481</v>
      </c>
      <c r="AC949" s="134">
        <f t="shared" si="234"/>
        <v>43466</v>
      </c>
      <c r="AD949" s="135" t="str">
        <f t="shared" si="235"/>
        <v>-</v>
      </c>
      <c r="AE949" s="136" t="str">
        <f t="shared" si="236"/>
        <v>-</v>
      </c>
      <c r="AF949" s="137" t="s">
        <v>4551</v>
      </c>
      <c r="AG949" s="140" t="str">
        <f t="shared" si="239"/>
        <v>-</v>
      </c>
      <c r="AH949" s="141" t="str">
        <f t="shared" si="240"/>
        <v>-</v>
      </c>
      <c r="AI949" s="211" t="s">
        <v>15</v>
      </c>
      <c r="AJ949" s="443" t="s">
        <v>4592</v>
      </c>
      <c r="AK949" s="478" t="str">
        <f t="shared" si="241"/>
        <v>-</v>
      </c>
      <c r="AL949" s="482" t="str">
        <f t="shared" si="242"/>
        <v>-</v>
      </c>
      <c r="AM949" s="432" t="str">
        <f>_xlfn.IFNA(VLOOKUP(O949,Dropdown!$B:$G,6,0),"-")</f>
        <v>PEZA</v>
      </c>
      <c r="AN949" s="433">
        <f>_xlfn.IFNA(VLOOKUP(O949,Dropdown!$B:$H,7,0),"-")</f>
        <v>0.12</v>
      </c>
      <c r="AO949" s="434" t="str">
        <f t="shared" si="243"/>
        <v>PHP</v>
      </c>
      <c r="AP949" s="435">
        <f t="shared" si="244"/>
        <v>83750</v>
      </c>
      <c r="AQ949" s="436">
        <f t="shared" si="245"/>
        <v>93800.000000000015</v>
      </c>
      <c r="AR949" s="247"/>
      <c r="AS949" s="465" t="s">
        <v>15</v>
      </c>
      <c r="AT949" s="247"/>
      <c r="AU949" s="454" t="str">
        <f t="shared" si="237"/>
        <v>-</v>
      </c>
    </row>
    <row r="950" spans="1:47" s="29" customFormat="1">
      <c r="A950" s="556">
        <v>947</v>
      </c>
      <c r="B950" s="558" t="s">
        <v>2187</v>
      </c>
      <c r="C950" s="558" t="str">
        <f t="shared" si="249"/>
        <v>2018</v>
      </c>
      <c r="D950" s="558" t="str">
        <f t="shared" si="250"/>
        <v>Dec</v>
      </c>
      <c r="E950" s="605">
        <v>43451</v>
      </c>
      <c r="F950" s="558">
        <v>113475</v>
      </c>
      <c r="G950" s="558" t="s">
        <v>2236</v>
      </c>
      <c r="H950" s="558">
        <v>86461</v>
      </c>
      <c r="I950" s="558" t="s">
        <v>2232</v>
      </c>
      <c r="J950" s="617" t="s">
        <v>2228</v>
      </c>
      <c r="K950" s="607" t="str">
        <f t="shared" si="238"/>
        <v>RING FR L | 18320-TLAX-ZZ10-Y1-4100 | PIERCE 1/ BURRING | RING FR L | 18320-TLAX-ZZ10-Y1-4100 | PIERCE 1/ BURRING</v>
      </c>
      <c r="L950" s="607" t="s">
        <v>2202</v>
      </c>
      <c r="M950" s="607" t="s">
        <v>2202</v>
      </c>
      <c r="N950" s="608" t="s">
        <v>2223</v>
      </c>
      <c r="O950" s="607" t="s">
        <v>31</v>
      </c>
      <c r="P950" s="558">
        <v>1</v>
      </c>
      <c r="Q950" s="557" t="s">
        <v>5152</v>
      </c>
      <c r="R950" s="609">
        <f>IFERROR(VLOOKUP(CONCATENATE(D950,"'",C950),'Monthly Forex'!A:D,4,0),"-")</f>
        <v>52.45</v>
      </c>
      <c r="S950" s="610">
        <v>92240</v>
      </c>
      <c r="T950" s="611">
        <f t="shared" si="248"/>
        <v>1758.6272640610105</v>
      </c>
      <c r="U950" s="583" t="s">
        <v>47</v>
      </c>
      <c r="V950" s="613" t="s">
        <v>49</v>
      </c>
      <c r="W950" s="620" t="s">
        <v>2655</v>
      </c>
      <c r="X950" s="569" t="s">
        <v>2270</v>
      </c>
      <c r="Y950" s="570" t="s">
        <v>15</v>
      </c>
      <c r="Z950" s="571" t="s">
        <v>15</v>
      </c>
      <c r="AA950" s="557" t="s">
        <v>1856</v>
      </c>
      <c r="AB950" s="139">
        <f t="shared" si="233"/>
        <v>43481</v>
      </c>
      <c r="AC950" s="134">
        <f t="shared" si="234"/>
        <v>43466</v>
      </c>
      <c r="AD950" s="135" t="str">
        <f t="shared" si="235"/>
        <v>-</v>
      </c>
      <c r="AE950" s="136" t="str">
        <f t="shared" si="236"/>
        <v>-</v>
      </c>
      <c r="AF950" s="137" t="s">
        <v>4551</v>
      </c>
      <c r="AG950" s="140" t="str">
        <f t="shared" si="239"/>
        <v>-</v>
      </c>
      <c r="AH950" s="141" t="str">
        <f t="shared" si="240"/>
        <v>-</v>
      </c>
      <c r="AI950" s="211" t="s">
        <v>15</v>
      </c>
      <c r="AJ950" s="443" t="s">
        <v>4592</v>
      </c>
      <c r="AK950" s="478" t="str">
        <f t="shared" si="241"/>
        <v>-</v>
      </c>
      <c r="AL950" s="482" t="str">
        <f t="shared" si="242"/>
        <v>-</v>
      </c>
      <c r="AM950" s="432" t="str">
        <f>_xlfn.IFNA(VLOOKUP(O950,Dropdown!$B:$G,6,0),"-")</f>
        <v>PEZA</v>
      </c>
      <c r="AN950" s="433">
        <f>_xlfn.IFNA(VLOOKUP(O950,Dropdown!$B:$H,7,0),"-")</f>
        <v>0.12</v>
      </c>
      <c r="AO950" s="434" t="str">
        <f t="shared" si="243"/>
        <v>PHP</v>
      </c>
      <c r="AP950" s="435">
        <f t="shared" si="244"/>
        <v>92240</v>
      </c>
      <c r="AQ950" s="436">
        <f t="shared" si="245"/>
        <v>103308.8</v>
      </c>
      <c r="AR950" s="247"/>
      <c r="AS950" s="465" t="s">
        <v>15</v>
      </c>
      <c r="AT950" s="247"/>
      <c r="AU950" s="454" t="str">
        <f t="shared" si="237"/>
        <v>-</v>
      </c>
    </row>
    <row r="951" spans="1:47" s="29" customFormat="1">
      <c r="A951" s="556">
        <v>948</v>
      </c>
      <c r="B951" s="558" t="s">
        <v>2188</v>
      </c>
      <c r="C951" s="558" t="str">
        <f t="shared" si="249"/>
        <v>2018</v>
      </c>
      <c r="D951" s="558" t="str">
        <f t="shared" si="250"/>
        <v>Dec</v>
      </c>
      <c r="E951" s="605">
        <v>43451</v>
      </c>
      <c r="F951" s="558">
        <v>113475</v>
      </c>
      <c r="G951" s="558" t="s">
        <v>2236</v>
      </c>
      <c r="H951" s="558">
        <v>86461</v>
      </c>
      <c r="I951" s="558" t="s">
        <v>2232</v>
      </c>
      <c r="J951" s="617" t="s">
        <v>2228</v>
      </c>
      <c r="K951" s="607" t="str">
        <f t="shared" si="238"/>
        <v>RING FR L| 18320-TLAX-ZZ10-Y1-4100 | PIERCE 2 AND 3 | RING FR L| 18320-TLAX-ZZ10-Y1-4100 | PIERCE 2 AND 3</v>
      </c>
      <c r="L951" s="607" t="s">
        <v>2206</v>
      </c>
      <c r="M951" s="607" t="s">
        <v>2206</v>
      </c>
      <c r="N951" s="608" t="s">
        <v>2224</v>
      </c>
      <c r="O951" s="607" t="s">
        <v>31</v>
      </c>
      <c r="P951" s="558">
        <v>1</v>
      </c>
      <c r="Q951" s="557" t="s">
        <v>5152</v>
      </c>
      <c r="R951" s="609">
        <f>IFERROR(VLOOKUP(CONCATENATE(D951,"'",C951),'Monthly Forex'!A:D,4,0),"-")</f>
        <v>52.45</v>
      </c>
      <c r="S951" s="610">
        <v>80750</v>
      </c>
      <c r="T951" s="611">
        <f t="shared" si="248"/>
        <v>1539.5614871306004</v>
      </c>
      <c r="U951" s="583" t="s">
        <v>47</v>
      </c>
      <c r="V951" s="613" t="s">
        <v>49</v>
      </c>
      <c r="W951" s="620" t="s">
        <v>2655</v>
      </c>
      <c r="X951" s="569" t="s">
        <v>2270</v>
      </c>
      <c r="Y951" s="570" t="s">
        <v>15</v>
      </c>
      <c r="Z951" s="571" t="s">
        <v>15</v>
      </c>
      <c r="AA951" s="557" t="s">
        <v>1856</v>
      </c>
      <c r="AB951" s="139">
        <f t="shared" ref="AB951:AB1014" si="251">IF(V951="","",IF(V951="Cancelled","-",E951+30))</f>
        <v>43481</v>
      </c>
      <c r="AC951" s="134">
        <f t="shared" si="234"/>
        <v>43466</v>
      </c>
      <c r="AD951" s="135" t="str">
        <f t="shared" si="235"/>
        <v>-</v>
      </c>
      <c r="AE951" s="136" t="str">
        <f t="shared" si="236"/>
        <v>-</v>
      </c>
      <c r="AF951" s="137" t="s">
        <v>4551</v>
      </c>
      <c r="AG951" s="140" t="str">
        <f t="shared" si="239"/>
        <v>-</v>
      </c>
      <c r="AH951" s="141" t="str">
        <f t="shared" si="240"/>
        <v>-</v>
      </c>
      <c r="AI951" s="211" t="s">
        <v>15</v>
      </c>
      <c r="AJ951" s="443" t="s">
        <v>4592</v>
      </c>
      <c r="AK951" s="478" t="str">
        <f t="shared" si="241"/>
        <v>-</v>
      </c>
      <c r="AL951" s="482" t="str">
        <f t="shared" si="242"/>
        <v>-</v>
      </c>
      <c r="AM951" s="432" t="str">
        <f>_xlfn.IFNA(VLOOKUP(O951,Dropdown!$B:$G,6,0),"-")</f>
        <v>PEZA</v>
      </c>
      <c r="AN951" s="433">
        <f>_xlfn.IFNA(VLOOKUP(O951,Dropdown!$B:$H,7,0),"-")</f>
        <v>0.12</v>
      </c>
      <c r="AO951" s="434" t="str">
        <f t="shared" si="243"/>
        <v>PHP</v>
      </c>
      <c r="AP951" s="435">
        <f t="shared" si="244"/>
        <v>80750</v>
      </c>
      <c r="AQ951" s="436">
        <f t="shared" si="245"/>
        <v>90440.000000000015</v>
      </c>
      <c r="AR951" s="247"/>
      <c r="AS951" s="465" t="s">
        <v>15</v>
      </c>
      <c r="AT951" s="247"/>
      <c r="AU951" s="454" t="str">
        <f t="shared" si="237"/>
        <v>-</v>
      </c>
    </row>
    <row r="952" spans="1:47" s="29" customFormat="1">
      <c r="A952" s="556">
        <v>949</v>
      </c>
      <c r="B952" s="557" t="s">
        <v>2237</v>
      </c>
      <c r="C952" s="558" t="str">
        <f t="shared" si="249"/>
        <v>2018</v>
      </c>
      <c r="D952" s="558" t="str">
        <f t="shared" si="250"/>
        <v>Dec</v>
      </c>
      <c r="E952" s="586">
        <v>43453</v>
      </c>
      <c r="F952" s="558">
        <v>113476</v>
      </c>
      <c r="G952" s="558">
        <v>46332</v>
      </c>
      <c r="H952" s="557">
        <v>86515</v>
      </c>
      <c r="I952" s="557" t="s">
        <v>2239</v>
      </c>
      <c r="J952" s="557" t="s">
        <v>2240</v>
      </c>
      <c r="K952" s="578" t="str">
        <f t="shared" si="238"/>
        <v>AT05 NOTCHING DIE | #110-5 TRIMMING PUNCH | AT05 NOTCHING DIE | #110-5 TRIMMING PUNCH</v>
      </c>
      <c r="L952" s="578" t="s">
        <v>2238</v>
      </c>
      <c r="M952" s="578" t="s">
        <v>2238</v>
      </c>
      <c r="N952" s="579" t="s">
        <v>15</v>
      </c>
      <c r="O952" s="578" t="s">
        <v>42</v>
      </c>
      <c r="P952" s="558">
        <v>6</v>
      </c>
      <c r="Q952" s="557" t="s">
        <v>5151</v>
      </c>
      <c r="R952" s="581">
        <f>IFERROR(VLOOKUP(CONCATENATE(D952,"'",C952),'Monthly Forex'!A:D,4,0),"-")</f>
        <v>52.45</v>
      </c>
      <c r="S952" s="564" t="s">
        <v>15</v>
      </c>
      <c r="T952" s="582">
        <v>1200</v>
      </c>
      <c r="U952" s="583" t="s">
        <v>47</v>
      </c>
      <c r="V952" s="613" t="s">
        <v>49</v>
      </c>
      <c r="W952" s="619" t="s">
        <v>15</v>
      </c>
      <c r="X952" s="569" t="s">
        <v>1958</v>
      </c>
      <c r="Y952" s="570" t="s">
        <v>15</v>
      </c>
      <c r="Z952" s="571" t="s">
        <v>15</v>
      </c>
      <c r="AA952" s="557" t="s">
        <v>1856</v>
      </c>
      <c r="AB952" s="139">
        <f t="shared" si="251"/>
        <v>43483</v>
      </c>
      <c r="AC952" s="134">
        <f t="shared" si="234"/>
        <v>43466</v>
      </c>
      <c r="AD952" s="135" t="str">
        <f t="shared" si="235"/>
        <v>-</v>
      </c>
      <c r="AE952" s="136" t="str">
        <f t="shared" si="236"/>
        <v>-</v>
      </c>
      <c r="AF952" s="137" t="s">
        <v>4551</v>
      </c>
      <c r="AG952" s="140" t="str">
        <f t="shared" si="239"/>
        <v>1</v>
      </c>
      <c r="AH952" s="141" t="str">
        <f t="shared" si="240"/>
        <v>-</v>
      </c>
      <c r="AI952" s="211" t="s">
        <v>15</v>
      </c>
      <c r="AJ952" s="443" t="s">
        <v>4592</v>
      </c>
      <c r="AK952" s="478" t="str">
        <f t="shared" si="241"/>
        <v>-</v>
      </c>
      <c r="AL952" s="482" t="str">
        <f t="shared" si="242"/>
        <v>-</v>
      </c>
      <c r="AM952" s="432" t="str">
        <f>_xlfn.IFNA(VLOOKUP(O952,Dropdown!$B:$G,6,0),"-")</f>
        <v>PEZA</v>
      </c>
      <c r="AN952" s="433">
        <f>_xlfn.IFNA(VLOOKUP(O952,Dropdown!$B:$H,7,0),"-")</f>
        <v>0.12</v>
      </c>
      <c r="AO952" s="434" t="str">
        <f t="shared" si="243"/>
        <v>USD</v>
      </c>
      <c r="AP952" s="435">
        <f t="shared" si="244"/>
        <v>1200</v>
      </c>
      <c r="AQ952" s="436">
        <f t="shared" si="245"/>
        <v>1344.0000000000002</v>
      </c>
      <c r="AR952" s="247"/>
      <c r="AS952" s="465" t="s">
        <v>15</v>
      </c>
      <c r="AT952" s="247"/>
      <c r="AU952" s="454" t="str">
        <f t="shared" si="237"/>
        <v>-</v>
      </c>
    </row>
    <row r="953" spans="1:47" s="29" customFormat="1">
      <c r="A953" s="556">
        <v>950</v>
      </c>
      <c r="B953" s="557" t="s">
        <v>2250</v>
      </c>
      <c r="C953" s="558" t="str">
        <f t="shared" si="249"/>
        <v>2018</v>
      </c>
      <c r="D953" s="558" t="str">
        <f t="shared" si="250"/>
        <v>Dec</v>
      </c>
      <c r="E953" s="586">
        <v>43454</v>
      </c>
      <c r="F953" s="557">
        <v>113478</v>
      </c>
      <c r="G953" s="557">
        <v>46334</v>
      </c>
      <c r="H953" s="557">
        <v>86566</v>
      </c>
      <c r="I953" s="557" t="s">
        <v>2252</v>
      </c>
      <c r="J953" s="557">
        <v>45877</v>
      </c>
      <c r="K953" s="578" t="str">
        <f t="shared" si="238"/>
        <v>NEW DIECASTING DIE | HS01-MN4-0000 (2-CAV) CAV. NO. 19 &amp; 20 | NEW DIECASTING DIE | HS01-MN4-0000 (2-CAV) CAV. NO. 19 &amp; 20</v>
      </c>
      <c r="L953" s="578" t="s">
        <v>2251</v>
      </c>
      <c r="M953" s="578" t="s">
        <v>2251</v>
      </c>
      <c r="N953" s="579" t="s">
        <v>2251</v>
      </c>
      <c r="O953" s="578" t="s">
        <v>32</v>
      </c>
      <c r="P953" s="557">
        <v>1</v>
      </c>
      <c r="Q953" s="557" t="s">
        <v>5152</v>
      </c>
      <c r="R953" s="581">
        <f>IFERROR(VLOOKUP(CONCATENATE(D953,"'",C953),'Monthly Forex'!A:D,4,0),"-")</f>
        <v>52.45</v>
      </c>
      <c r="S953" s="587">
        <v>780000</v>
      </c>
      <c r="T953" s="582">
        <f>S953/R953</f>
        <v>14871.306005719733</v>
      </c>
      <c r="U953" s="583" t="s">
        <v>47</v>
      </c>
      <c r="V953" s="613" t="s">
        <v>49</v>
      </c>
      <c r="W953" s="619" t="s">
        <v>15</v>
      </c>
      <c r="X953" s="569" t="s">
        <v>1982</v>
      </c>
      <c r="Y953" s="570" t="s">
        <v>15</v>
      </c>
      <c r="Z953" s="571" t="s">
        <v>15</v>
      </c>
      <c r="AA953" s="557" t="s">
        <v>1856</v>
      </c>
      <c r="AB953" s="139">
        <f t="shared" si="251"/>
        <v>43484</v>
      </c>
      <c r="AC953" s="134">
        <f t="shared" si="234"/>
        <v>43466</v>
      </c>
      <c r="AD953" s="135" t="str">
        <f t="shared" si="235"/>
        <v>-</v>
      </c>
      <c r="AE953" s="136" t="str">
        <f t="shared" si="236"/>
        <v>-</v>
      </c>
      <c r="AF953" s="137" t="s">
        <v>4551</v>
      </c>
      <c r="AG953" s="140" t="str">
        <f t="shared" si="239"/>
        <v>1</v>
      </c>
      <c r="AH953" s="141" t="str">
        <f t="shared" si="240"/>
        <v>-</v>
      </c>
      <c r="AI953" s="211" t="s">
        <v>15</v>
      </c>
      <c r="AJ953" s="443" t="s">
        <v>4592</v>
      </c>
      <c r="AK953" s="478" t="str">
        <f t="shared" si="241"/>
        <v>-</v>
      </c>
      <c r="AL953" s="482" t="str">
        <f t="shared" si="242"/>
        <v>-</v>
      </c>
      <c r="AM953" s="432" t="str">
        <f>_xlfn.IFNA(VLOOKUP(O953,Dropdown!$B:$G,6,0),"-")</f>
        <v>PEZA</v>
      </c>
      <c r="AN953" s="433">
        <f>_xlfn.IFNA(VLOOKUP(O953,Dropdown!$B:$H,7,0),"-")</f>
        <v>0.12</v>
      </c>
      <c r="AO953" s="434" t="str">
        <f t="shared" si="243"/>
        <v>PHP</v>
      </c>
      <c r="AP953" s="435">
        <f t="shared" si="244"/>
        <v>780000</v>
      </c>
      <c r="AQ953" s="436">
        <f t="shared" si="245"/>
        <v>873600.00000000012</v>
      </c>
      <c r="AR953" s="247"/>
      <c r="AS953" s="465" t="s">
        <v>15</v>
      </c>
      <c r="AT953" s="247"/>
      <c r="AU953" s="454" t="str">
        <f t="shared" si="237"/>
        <v>-</v>
      </c>
    </row>
    <row r="954" spans="1:47" s="29" customFormat="1">
      <c r="A954" s="556">
        <v>951</v>
      </c>
      <c r="B954" s="557" t="s">
        <v>2243</v>
      </c>
      <c r="C954" s="558" t="str">
        <f t="shared" si="249"/>
        <v>2018</v>
      </c>
      <c r="D954" s="558" t="str">
        <f t="shared" si="250"/>
        <v>Dec</v>
      </c>
      <c r="E954" s="586">
        <v>43454</v>
      </c>
      <c r="F954" s="558">
        <v>113477</v>
      </c>
      <c r="G954" s="558">
        <v>46333</v>
      </c>
      <c r="H954" s="557" t="s">
        <v>15</v>
      </c>
      <c r="I954" s="557" t="s">
        <v>2246</v>
      </c>
      <c r="J954" s="557" t="s">
        <v>2245</v>
      </c>
      <c r="K954" s="578" t="str">
        <f t="shared" si="238"/>
        <v>AT05 NOTCHING DIE | #104 TRIMMING DIE (#1001 DIE) | AT05 NOTCHING DIE | #104 TRIMMING DIE (#1001 DIE)</v>
      </c>
      <c r="L954" s="578" t="s">
        <v>2244</v>
      </c>
      <c r="M954" s="578" t="s">
        <v>2244</v>
      </c>
      <c r="N954" s="579" t="s">
        <v>15</v>
      </c>
      <c r="O954" s="578" t="s">
        <v>42</v>
      </c>
      <c r="P954" s="557">
        <v>2</v>
      </c>
      <c r="Q954" s="557" t="s">
        <v>5151</v>
      </c>
      <c r="R954" s="581">
        <f>IFERROR(VLOOKUP(CONCATENATE(D954,"'",C954),'Monthly Forex'!A:D,4,0),"-")</f>
        <v>52.45</v>
      </c>
      <c r="S954" s="564" t="s">
        <v>15</v>
      </c>
      <c r="T954" s="582">
        <v>1330</v>
      </c>
      <c r="U954" s="583" t="s">
        <v>50</v>
      </c>
      <c r="V954" s="589" t="s">
        <v>50</v>
      </c>
      <c r="W954" s="592" t="s">
        <v>2273</v>
      </c>
      <c r="X954" s="569" t="s">
        <v>15</v>
      </c>
      <c r="Y954" s="570" t="s">
        <v>15</v>
      </c>
      <c r="Z954" s="571" t="s">
        <v>15</v>
      </c>
      <c r="AA954" s="557" t="s">
        <v>1856</v>
      </c>
      <c r="AB954" s="139" t="str">
        <f t="shared" si="251"/>
        <v>-</v>
      </c>
      <c r="AC954" s="134" t="str">
        <f t="shared" si="234"/>
        <v>-</v>
      </c>
      <c r="AD954" s="135" t="str">
        <f t="shared" si="235"/>
        <v>-</v>
      </c>
      <c r="AE954" s="136" t="str">
        <f t="shared" si="236"/>
        <v>-</v>
      </c>
      <c r="AF954" s="137" t="s">
        <v>15</v>
      </c>
      <c r="AG954" s="140" t="str">
        <f t="shared" si="239"/>
        <v>1</v>
      </c>
      <c r="AH954" s="141" t="str">
        <f t="shared" si="240"/>
        <v>-</v>
      </c>
      <c r="AI954" s="208" t="s">
        <v>15</v>
      </c>
      <c r="AJ954" s="444" t="s">
        <v>50</v>
      </c>
      <c r="AK954" s="478" t="str">
        <f t="shared" si="241"/>
        <v/>
      </c>
      <c r="AL954" s="482" t="str">
        <f t="shared" si="242"/>
        <v>-</v>
      </c>
      <c r="AM954" s="432" t="str">
        <f>_xlfn.IFNA(VLOOKUP(O954,Dropdown!$B:$G,6,0),"-")</f>
        <v>PEZA</v>
      </c>
      <c r="AN954" s="433">
        <f>_xlfn.IFNA(VLOOKUP(O954,Dropdown!$B:$H,7,0),"-")</f>
        <v>0.12</v>
      </c>
      <c r="AO954" s="434" t="str">
        <f t="shared" si="243"/>
        <v>USD</v>
      </c>
      <c r="AP954" s="435">
        <f t="shared" si="244"/>
        <v>1330</v>
      </c>
      <c r="AQ954" s="436">
        <f t="shared" si="245"/>
        <v>1489.6000000000001</v>
      </c>
      <c r="AR954" s="247"/>
      <c r="AS954" s="465" t="s">
        <v>15</v>
      </c>
      <c r="AT954" s="247"/>
      <c r="AU954" s="454" t="str">
        <f t="shared" si="237"/>
        <v xml:space="preserve"> </v>
      </c>
    </row>
    <row r="955" spans="1:47" s="29" customFormat="1">
      <c r="A955" s="556">
        <v>952</v>
      </c>
      <c r="B955" s="558" t="s">
        <v>2261</v>
      </c>
      <c r="C955" s="558" t="str">
        <f t="shared" si="249"/>
        <v>2018</v>
      </c>
      <c r="D955" s="558" t="str">
        <f t="shared" si="250"/>
        <v>Dec</v>
      </c>
      <c r="E955" s="605">
        <v>43455</v>
      </c>
      <c r="F955" s="558">
        <v>113481</v>
      </c>
      <c r="G955" s="558">
        <v>46337</v>
      </c>
      <c r="H955" s="558">
        <v>86606</v>
      </c>
      <c r="I955" s="558" t="s">
        <v>2266</v>
      </c>
      <c r="J955" s="558">
        <v>6586</v>
      </c>
      <c r="K955" s="607" t="str">
        <f t="shared" si="238"/>
        <v>PARTS ORDER | FHT 800_OUTER BOTTOM | #226 DRAW PUNCH | PARTS ORDER | FHT 800_OUTER BOTTOM | #226 DRAW PUNCH</v>
      </c>
      <c r="L955" s="607" t="s">
        <v>2264</v>
      </c>
      <c r="M955" s="607" t="s">
        <v>2264</v>
      </c>
      <c r="N955" s="615" t="s">
        <v>15</v>
      </c>
      <c r="O955" s="607" t="s">
        <v>34</v>
      </c>
      <c r="P955" s="558">
        <v>1</v>
      </c>
      <c r="Q955" s="557" t="s">
        <v>5151</v>
      </c>
      <c r="R955" s="609">
        <f>IFERROR(VLOOKUP(CONCATENATE(D955,"'",C955),'Monthly Forex'!A:D,4,0),"-")</f>
        <v>52.45</v>
      </c>
      <c r="S955" s="564" t="s">
        <v>15</v>
      </c>
      <c r="T955" s="611">
        <v>620</v>
      </c>
      <c r="U955" s="612" t="s">
        <v>47</v>
      </c>
      <c r="V955" s="613" t="s">
        <v>49</v>
      </c>
      <c r="W955" s="619" t="s">
        <v>15</v>
      </c>
      <c r="X955" s="569" t="s">
        <v>1956</v>
      </c>
      <c r="Y955" s="570" t="s">
        <v>15</v>
      </c>
      <c r="Z955" s="571" t="s">
        <v>15</v>
      </c>
      <c r="AA955" s="557" t="s">
        <v>1856</v>
      </c>
      <c r="AB955" s="139">
        <f t="shared" si="251"/>
        <v>43485</v>
      </c>
      <c r="AC955" s="134">
        <f t="shared" si="234"/>
        <v>43466</v>
      </c>
      <c r="AD955" s="135" t="str">
        <f t="shared" si="235"/>
        <v>-</v>
      </c>
      <c r="AE955" s="136" t="str">
        <f t="shared" si="236"/>
        <v>-</v>
      </c>
      <c r="AF955" s="137" t="s">
        <v>4551</v>
      </c>
      <c r="AG955" s="140" t="str">
        <f t="shared" si="239"/>
        <v>1</v>
      </c>
      <c r="AH955" s="141" t="str">
        <f t="shared" si="240"/>
        <v>-</v>
      </c>
      <c r="AI955" s="211" t="s">
        <v>15</v>
      </c>
      <c r="AJ955" s="443" t="s">
        <v>4592</v>
      </c>
      <c r="AK955" s="478" t="str">
        <f t="shared" si="241"/>
        <v>-</v>
      </c>
      <c r="AL955" s="482" t="str">
        <f t="shared" si="242"/>
        <v>-</v>
      </c>
      <c r="AM955" s="432" t="str">
        <f>_xlfn.IFNA(VLOOKUP(O955,Dropdown!$B:$G,6,0),"-")</f>
        <v>PEZA</v>
      </c>
      <c r="AN955" s="433">
        <f>_xlfn.IFNA(VLOOKUP(O955,Dropdown!$B:$H,7,0),"-")</f>
        <v>0.12</v>
      </c>
      <c r="AO955" s="434" t="str">
        <f t="shared" si="243"/>
        <v>USD</v>
      </c>
      <c r="AP955" s="435">
        <f t="shared" si="244"/>
        <v>620</v>
      </c>
      <c r="AQ955" s="436">
        <f t="shared" si="245"/>
        <v>694.40000000000009</v>
      </c>
      <c r="AR955" s="247"/>
      <c r="AS955" s="465" t="s">
        <v>15</v>
      </c>
      <c r="AT955" s="247"/>
      <c r="AU955" s="454" t="str">
        <f t="shared" si="237"/>
        <v>-</v>
      </c>
    </row>
    <row r="956" spans="1:47" s="29" customFormat="1">
      <c r="A956" s="556">
        <v>953</v>
      </c>
      <c r="B956" s="558" t="s">
        <v>2263</v>
      </c>
      <c r="C956" s="558" t="str">
        <f t="shared" si="249"/>
        <v>2018</v>
      </c>
      <c r="D956" s="558" t="str">
        <f t="shared" si="250"/>
        <v>Dec</v>
      </c>
      <c r="E956" s="605">
        <v>43455</v>
      </c>
      <c r="F956" s="558">
        <v>113482</v>
      </c>
      <c r="G956" s="558">
        <v>46338</v>
      </c>
      <c r="H956" s="558">
        <v>86607</v>
      </c>
      <c r="I956" s="558" t="s">
        <v>2267</v>
      </c>
      <c r="J956" s="558">
        <v>8397</v>
      </c>
      <c r="K956" s="607" t="str">
        <f t="shared" si="238"/>
        <v>FFZ-800_OUTER BOTTOM_DRAWING_M1 | #207 PUNCH | FFZ-800_OUTER BOTTOM_DRAWING_M1 | #207 PUNCH</v>
      </c>
      <c r="L956" s="607" t="s">
        <v>2269</v>
      </c>
      <c r="M956" s="607" t="s">
        <v>2269</v>
      </c>
      <c r="N956" s="615" t="s">
        <v>15</v>
      </c>
      <c r="O956" s="607" t="s">
        <v>34</v>
      </c>
      <c r="P956" s="558">
        <v>1</v>
      </c>
      <c r="Q956" s="557" t="s">
        <v>5151</v>
      </c>
      <c r="R956" s="609">
        <f>IFERROR(VLOOKUP(CONCATENATE(D956,"'",C956),'Monthly Forex'!A:D,4,0),"-")</f>
        <v>52.45</v>
      </c>
      <c r="S956" s="564" t="s">
        <v>15</v>
      </c>
      <c r="T956" s="611">
        <v>435</v>
      </c>
      <c r="U956" s="612" t="s">
        <v>47</v>
      </c>
      <c r="V956" s="613" t="s">
        <v>49</v>
      </c>
      <c r="W956" s="619" t="s">
        <v>15</v>
      </c>
      <c r="X956" s="569" t="s">
        <v>1956</v>
      </c>
      <c r="Y956" s="570" t="s">
        <v>15</v>
      </c>
      <c r="Z956" s="571" t="s">
        <v>15</v>
      </c>
      <c r="AA956" s="557" t="s">
        <v>1856</v>
      </c>
      <c r="AB956" s="139">
        <f t="shared" si="251"/>
        <v>43485</v>
      </c>
      <c r="AC956" s="134">
        <f t="shared" si="234"/>
        <v>43466</v>
      </c>
      <c r="AD956" s="135" t="str">
        <f t="shared" si="235"/>
        <v>-</v>
      </c>
      <c r="AE956" s="136" t="str">
        <f t="shared" si="236"/>
        <v>-</v>
      </c>
      <c r="AF956" s="137" t="s">
        <v>4551</v>
      </c>
      <c r="AG956" s="140" t="str">
        <f t="shared" si="239"/>
        <v>1</v>
      </c>
      <c r="AH956" s="141" t="str">
        <f t="shared" si="240"/>
        <v>-</v>
      </c>
      <c r="AI956" s="211" t="s">
        <v>15</v>
      </c>
      <c r="AJ956" s="443" t="s">
        <v>4592</v>
      </c>
      <c r="AK956" s="478" t="str">
        <f t="shared" si="241"/>
        <v>-</v>
      </c>
      <c r="AL956" s="482" t="str">
        <f t="shared" si="242"/>
        <v>-</v>
      </c>
      <c r="AM956" s="432" t="str">
        <f>_xlfn.IFNA(VLOOKUP(O956,Dropdown!$B:$G,6,0),"-")</f>
        <v>PEZA</v>
      </c>
      <c r="AN956" s="433">
        <f>_xlfn.IFNA(VLOOKUP(O956,Dropdown!$B:$H,7,0),"-")</f>
        <v>0.12</v>
      </c>
      <c r="AO956" s="434" t="str">
        <f t="shared" si="243"/>
        <v>USD</v>
      </c>
      <c r="AP956" s="435">
        <f t="shared" si="244"/>
        <v>435</v>
      </c>
      <c r="AQ956" s="436">
        <f t="shared" si="245"/>
        <v>487.20000000000005</v>
      </c>
      <c r="AR956" s="247"/>
      <c r="AS956" s="465" t="s">
        <v>15</v>
      </c>
      <c r="AT956" s="247"/>
      <c r="AU956" s="454" t="str">
        <f t="shared" si="237"/>
        <v>-</v>
      </c>
    </row>
    <row r="957" spans="1:47" s="29" customFormat="1">
      <c r="A957" s="556">
        <v>954</v>
      </c>
      <c r="B957" s="558" t="s">
        <v>2262</v>
      </c>
      <c r="C957" s="558" t="str">
        <f t="shared" si="249"/>
        <v>2018</v>
      </c>
      <c r="D957" s="558" t="str">
        <f t="shared" si="250"/>
        <v>Dec</v>
      </c>
      <c r="E957" s="605">
        <v>43455</v>
      </c>
      <c r="F957" s="558">
        <v>113483</v>
      </c>
      <c r="G957" s="558">
        <v>46339</v>
      </c>
      <c r="H957" s="558">
        <v>86609</v>
      </c>
      <c r="I957" s="558" t="s">
        <v>2268</v>
      </c>
      <c r="J957" s="558">
        <v>8202</v>
      </c>
      <c r="K957" s="607" t="str">
        <f t="shared" si="238"/>
        <v>JNL-500 OB DRAWING (BATCH 2) | JNL-500 OB DRAWING (BATCH 2)</v>
      </c>
      <c r="L957" s="607" t="s">
        <v>2265</v>
      </c>
      <c r="M957" s="607" t="s">
        <v>2265</v>
      </c>
      <c r="N957" s="615" t="s">
        <v>15</v>
      </c>
      <c r="O957" s="607" t="s">
        <v>34</v>
      </c>
      <c r="P957" s="558">
        <v>1</v>
      </c>
      <c r="Q957" s="557" t="s">
        <v>5152</v>
      </c>
      <c r="R957" s="609">
        <f>IFERROR(VLOOKUP(CONCATENATE(D957,"'",C957),'Monthly Forex'!A:D,4,0),"-")</f>
        <v>52.45</v>
      </c>
      <c r="S957" s="564" t="s">
        <v>15</v>
      </c>
      <c r="T957" s="611">
        <v>2297</v>
      </c>
      <c r="U957" s="612" t="s">
        <v>47</v>
      </c>
      <c r="V957" s="613" t="s">
        <v>49</v>
      </c>
      <c r="W957" s="619" t="s">
        <v>15</v>
      </c>
      <c r="X957" s="569" t="s">
        <v>1956</v>
      </c>
      <c r="Y957" s="570" t="s">
        <v>15</v>
      </c>
      <c r="Z957" s="571" t="s">
        <v>15</v>
      </c>
      <c r="AA957" s="557" t="s">
        <v>1856</v>
      </c>
      <c r="AB957" s="139">
        <f t="shared" si="251"/>
        <v>43485</v>
      </c>
      <c r="AC957" s="134">
        <f t="shared" si="234"/>
        <v>43466</v>
      </c>
      <c r="AD957" s="135" t="str">
        <f t="shared" si="235"/>
        <v>-</v>
      </c>
      <c r="AE957" s="136" t="str">
        <f t="shared" si="236"/>
        <v>-</v>
      </c>
      <c r="AF957" s="137" t="s">
        <v>4551</v>
      </c>
      <c r="AG957" s="140" t="str">
        <f t="shared" si="239"/>
        <v>1</v>
      </c>
      <c r="AH957" s="141" t="str">
        <f t="shared" si="240"/>
        <v>-</v>
      </c>
      <c r="AI957" s="211" t="s">
        <v>15</v>
      </c>
      <c r="AJ957" s="443" t="s">
        <v>4592</v>
      </c>
      <c r="AK957" s="478" t="str">
        <f t="shared" si="241"/>
        <v>-</v>
      </c>
      <c r="AL957" s="482" t="str">
        <f t="shared" si="242"/>
        <v>-</v>
      </c>
      <c r="AM957" s="432" t="str">
        <f>_xlfn.IFNA(VLOOKUP(O957,Dropdown!$B:$G,6,0),"-")</f>
        <v>PEZA</v>
      </c>
      <c r="AN957" s="433">
        <f>_xlfn.IFNA(VLOOKUP(O957,Dropdown!$B:$H,7,0),"-")</f>
        <v>0.12</v>
      </c>
      <c r="AO957" s="434" t="str">
        <f t="shared" si="243"/>
        <v>USD</v>
      </c>
      <c r="AP957" s="435">
        <f t="shared" si="244"/>
        <v>2297</v>
      </c>
      <c r="AQ957" s="436">
        <f t="shared" si="245"/>
        <v>2572.6400000000003</v>
      </c>
      <c r="AR957" s="247"/>
      <c r="AS957" s="465" t="s">
        <v>15</v>
      </c>
      <c r="AT957" s="247"/>
      <c r="AU957" s="454" t="str">
        <f t="shared" si="237"/>
        <v>-</v>
      </c>
    </row>
    <row r="958" spans="1:47" s="29" customFormat="1">
      <c r="A958" s="556">
        <v>955</v>
      </c>
      <c r="B958" s="557" t="s">
        <v>2250</v>
      </c>
      <c r="C958" s="558" t="str">
        <f t="shared" si="249"/>
        <v>2018</v>
      </c>
      <c r="D958" s="558" t="str">
        <f t="shared" si="250"/>
        <v>Dec</v>
      </c>
      <c r="E958" s="605">
        <v>43455</v>
      </c>
      <c r="F958" s="631">
        <v>113479</v>
      </c>
      <c r="G958" s="558">
        <v>46335</v>
      </c>
      <c r="H958" s="557" t="s">
        <v>15</v>
      </c>
      <c r="I958" s="558" t="s">
        <v>2256</v>
      </c>
      <c r="J958" s="617" t="s">
        <v>2257</v>
      </c>
      <c r="K958" s="607" t="str">
        <f t="shared" si="238"/>
        <v>67R0 MODEL | UPPER DIE - DRAW 2 | 67R0 MODEL | UPPER DIE - DRAW 2</v>
      </c>
      <c r="L958" s="607" t="s">
        <v>2253</v>
      </c>
      <c r="M958" s="607" t="s">
        <v>2253</v>
      </c>
      <c r="N958" s="608" t="s">
        <v>2259</v>
      </c>
      <c r="O958" s="607" t="s">
        <v>31</v>
      </c>
      <c r="P958" s="558">
        <v>1</v>
      </c>
      <c r="Q958" s="557" t="s">
        <v>5151</v>
      </c>
      <c r="R958" s="609">
        <f>IFERROR(VLOOKUP(CONCATENATE(D958,"'",C958),'Monthly Forex'!A:D,4,0),"-")</f>
        <v>52.45</v>
      </c>
      <c r="S958" s="610">
        <v>9745</v>
      </c>
      <c r="T958" s="611">
        <f t="shared" ref="T958:T963" si="252">S958/R958</f>
        <v>185.7959961868446</v>
      </c>
      <c r="U958" s="612" t="s">
        <v>50</v>
      </c>
      <c r="V958" s="613" t="s">
        <v>50</v>
      </c>
      <c r="W958" s="620" t="s">
        <v>2271</v>
      </c>
      <c r="X958" s="569" t="s">
        <v>1958</v>
      </c>
      <c r="Y958" s="570" t="s">
        <v>15</v>
      </c>
      <c r="Z958" s="571" t="s">
        <v>15</v>
      </c>
      <c r="AA958" s="557" t="s">
        <v>1856</v>
      </c>
      <c r="AB958" s="139" t="str">
        <f t="shared" si="251"/>
        <v>-</v>
      </c>
      <c r="AC958" s="134" t="str">
        <f t="shared" si="234"/>
        <v>-</v>
      </c>
      <c r="AD958" s="135" t="str">
        <f t="shared" si="235"/>
        <v>-</v>
      </c>
      <c r="AE958" s="136" t="str">
        <f t="shared" si="236"/>
        <v>-</v>
      </c>
      <c r="AF958" s="137" t="s">
        <v>15</v>
      </c>
      <c r="AG958" s="140" t="str">
        <f t="shared" si="239"/>
        <v>1</v>
      </c>
      <c r="AH958" s="141" t="str">
        <f t="shared" si="240"/>
        <v>-</v>
      </c>
      <c r="AI958" s="208" t="s">
        <v>15</v>
      </c>
      <c r="AJ958" s="444" t="s">
        <v>50</v>
      </c>
      <c r="AK958" s="478" t="str">
        <f t="shared" si="241"/>
        <v/>
      </c>
      <c r="AL958" s="482" t="str">
        <f t="shared" si="242"/>
        <v>-</v>
      </c>
      <c r="AM958" s="432" t="str">
        <f>_xlfn.IFNA(VLOOKUP(O958,Dropdown!$B:$G,6,0),"-")</f>
        <v>PEZA</v>
      </c>
      <c r="AN958" s="433">
        <f>_xlfn.IFNA(VLOOKUP(O958,Dropdown!$B:$H,7,0),"-")</f>
        <v>0.12</v>
      </c>
      <c r="AO958" s="434" t="str">
        <f t="shared" si="243"/>
        <v>PHP</v>
      </c>
      <c r="AP958" s="435">
        <f t="shared" si="244"/>
        <v>9745</v>
      </c>
      <c r="AQ958" s="436">
        <f t="shared" si="245"/>
        <v>10914.400000000001</v>
      </c>
      <c r="AR958" s="247"/>
      <c r="AS958" s="465" t="s">
        <v>15</v>
      </c>
      <c r="AT958" s="247"/>
      <c r="AU958" s="454" t="s">
        <v>15</v>
      </c>
    </row>
    <row r="959" spans="1:47" s="29" customFormat="1">
      <c r="A959" s="556">
        <v>956</v>
      </c>
      <c r="B959" s="558" t="s">
        <v>2248</v>
      </c>
      <c r="C959" s="558" t="str">
        <f t="shared" si="249"/>
        <v>2018</v>
      </c>
      <c r="D959" s="558" t="str">
        <f t="shared" si="250"/>
        <v>Dec</v>
      </c>
      <c r="E959" s="605">
        <v>43455</v>
      </c>
      <c r="F959" s="631">
        <v>113479</v>
      </c>
      <c r="G959" s="558">
        <v>46335</v>
      </c>
      <c r="H959" s="557" t="s">
        <v>15</v>
      </c>
      <c r="I959" s="558" t="s">
        <v>2256</v>
      </c>
      <c r="J959" s="617" t="s">
        <v>2257</v>
      </c>
      <c r="K959" s="607" t="str">
        <f t="shared" si="238"/>
        <v>67R0 MODEL | UPPER DIE - DRAW 3 | 67R0 MODEL | UPPER DIE - DRAW 3</v>
      </c>
      <c r="L959" s="607" t="s">
        <v>2254</v>
      </c>
      <c r="M959" s="607" t="s">
        <v>2254</v>
      </c>
      <c r="N959" s="608" t="s">
        <v>2258</v>
      </c>
      <c r="O959" s="607" t="s">
        <v>31</v>
      </c>
      <c r="P959" s="558">
        <v>1</v>
      </c>
      <c r="Q959" s="557" t="s">
        <v>5151</v>
      </c>
      <c r="R959" s="609">
        <f>IFERROR(VLOOKUP(CONCATENATE(D959,"'",C959),'Monthly Forex'!A:D,4,0),"-")</f>
        <v>52.45</v>
      </c>
      <c r="S959" s="610">
        <v>9745</v>
      </c>
      <c r="T959" s="611">
        <f t="shared" si="252"/>
        <v>185.7959961868446</v>
      </c>
      <c r="U959" s="612" t="s">
        <v>50</v>
      </c>
      <c r="V959" s="613" t="s">
        <v>50</v>
      </c>
      <c r="W959" s="620" t="s">
        <v>2271</v>
      </c>
      <c r="X959" s="569" t="s">
        <v>1958</v>
      </c>
      <c r="Y959" s="570" t="s">
        <v>15</v>
      </c>
      <c r="Z959" s="571" t="s">
        <v>15</v>
      </c>
      <c r="AA959" s="557" t="s">
        <v>1856</v>
      </c>
      <c r="AB959" s="139" t="str">
        <f t="shared" si="251"/>
        <v>-</v>
      </c>
      <c r="AC959" s="134" t="str">
        <f t="shared" si="234"/>
        <v>-</v>
      </c>
      <c r="AD959" s="135" t="str">
        <f t="shared" si="235"/>
        <v>-</v>
      </c>
      <c r="AE959" s="136" t="str">
        <f t="shared" si="236"/>
        <v>-</v>
      </c>
      <c r="AF959" s="140" t="s">
        <v>15</v>
      </c>
      <c r="AG959" s="140" t="str">
        <f t="shared" si="239"/>
        <v>-</v>
      </c>
      <c r="AH959" s="141" t="str">
        <f t="shared" si="240"/>
        <v>-</v>
      </c>
      <c r="AI959" s="208" t="s">
        <v>15</v>
      </c>
      <c r="AJ959" s="444" t="s">
        <v>50</v>
      </c>
      <c r="AK959" s="478" t="str">
        <f t="shared" si="241"/>
        <v/>
      </c>
      <c r="AL959" s="482" t="str">
        <f t="shared" si="242"/>
        <v>-</v>
      </c>
      <c r="AM959" s="432" t="str">
        <f>_xlfn.IFNA(VLOOKUP(O959,Dropdown!$B:$G,6,0),"-")</f>
        <v>PEZA</v>
      </c>
      <c r="AN959" s="433">
        <f>_xlfn.IFNA(VLOOKUP(O959,Dropdown!$B:$H,7,0),"-")</f>
        <v>0.12</v>
      </c>
      <c r="AO959" s="434" t="str">
        <f t="shared" si="243"/>
        <v>PHP</v>
      </c>
      <c r="AP959" s="435">
        <f t="shared" si="244"/>
        <v>9745</v>
      </c>
      <c r="AQ959" s="436">
        <f t="shared" si="245"/>
        <v>10914.400000000001</v>
      </c>
      <c r="AR959" s="247"/>
      <c r="AS959" s="465" t="s">
        <v>15</v>
      </c>
      <c r="AT959" s="247"/>
      <c r="AU959" s="454" t="str">
        <f t="shared" si="237"/>
        <v xml:space="preserve"> </v>
      </c>
    </row>
    <row r="960" spans="1:47" s="29" customFormat="1">
      <c r="A960" s="556">
        <v>957</v>
      </c>
      <c r="B960" s="558" t="s">
        <v>2249</v>
      </c>
      <c r="C960" s="558" t="str">
        <f t="shared" si="249"/>
        <v>2018</v>
      </c>
      <c r="D960" s="558" t="str">
        <f t="shared" si="250"/>
        <v>Dec</v>
      </c>
      <c r="E960" s="605">
        <v>43455</v>
      </c>
      <c r="F960" s="631">
        <v>113479</v>
      </c>
      <c r="G960" s="558">
        <v>46335</v>
      </c>
      <c r="H960" s="557" t="s">
        <v>15</v>
      </c>
      <c r="I960" s="558" t="s">
        <v>2256</v>
      </c>
      <c r="J960" s="617" t="s">
        <v>2257</v>
      </c>
      <c r="K960" s="607" t="str">
        <f t="shared" si="238"/>
        <v>67R0 MODEL | UPPER DIE - DRAW 4 | 67R0 MODEL | UPPER DIE - DRAW 4</v>
      </c>
      <c r="L960" s="607" t="s">
        <v>2255</v>
      </c>
      <c r="M960" s="607" t="s">
        <v>2255</v>
      </c>
      <c r="N960" s="608" t="s">
        <v>2260</v>
      </c>
      <c r="O960" s="607" t="s">
        <v>31</v>
      </c>
      <c r="P960" s="558">
        <v>1</v>
      </c>
      <c r="Q960" s="557" t="s">
        <v>5151</v>
      </c>
      <c r="R960" s="609">
        <f>IFERROR(VLOOKUP(CONCATENATE(D960,"'",C960),'Monthly Forex'!A:D,4,0),"-")</f>
        <v>52.45</v>
      </c>
      <c r="S960" s="610">
        <v>9745</v>
      </c>
      <c r="T960" s="611">
        <f t="shared" si="252"/>
        <v>185.7959961868446</v>
      </c>
      <c r="U960" s="612" t="s">
        <v>50</v>
      </c>
      <c r="V960" s="613" t="s">
        <v>50</v>
      </c>
      <c r="W960" s="620" t="s">
        <v>2271</v>
      </c>
      <c r="X960" s="569" t="s">
        <v>1958</v>
      </c>
      <c r="Y960" s="570" t="s">
        <v>15</v>
      </c>
      <c r="Z960" s="571" t="s">
        <v>15</v>
      </c>
      <c r="AA960" s="557" t="s">
        <v>1856</v>
      </c>
      <c r="AB960" s="139" t="str">
        <f t="shared" si="251"/>
        <v>-</v>
      </c>
      <c r="AC960" s="134" t="str">
        <f t="shared" si="234"/>
        <v>-</v>
      </c>
      <c r="AD960" s="135" t="str">
        <f t="shared" si="235"/>
        <v>-</v>
      </c>
      <c r="AE960" s="136" t="str">
        <f t="shared" si="236"/>
        <v>-</v>
      </c>
      <c r="AF960" s="137" t="s">
        <v>15</v>
      </c>
      <c r="AG960" s="140" t="str">
        <f t="shared" si="239"/>
        <v>-</v>
      </c>
      <c r="AH960" s="141" t="str">
        <f t="shared" si="240"/>
        <v>-</v>
      </c>
      <c r="AI960" s="208" t="s">
        <v>15</v>
      </c>
      <c r="AJ960" s="444" t="s">
        <v>50</v>
      </c>
      <c r="AK960" s="478" t="str">
        <f t="shared" si="241"/>
        <v/>
      </c>
      <c r="AL960" s="482" t="str">
        <f t="shared" si="242"/>
        <v>-</v>
      </c>
      <c r="AM960" s="432" t="str">
        <f>_xlfn.IFNA(VLOOKUP(O960,Dropdown!$B:$G,6,0),"-")</f>
        <v>PEZA</v>
      </c>
      <c r="AN960" s="433">
        <f>_xlfn.IFNA(VLOOKUP(O960,Dropdown!$B:$H,7,0),"-")</f>
        <v>0.12</v>
      </c>
      <c r="AO960" s="434" t="str">
        <f t="shared" si="243"/>
        <v>PHP</v>
      </c>
      <c r="AP960" s="435">
        <f t="shared" si="244"/>
        <v>9745</v>
      </c>
      <c r="AQ960" s="436">
        <f t="shared" si="245"/>
        <v>10914.400000000001</v>
      </c>
      <c r="AR960" s="247"/>
      <c r="AS960" s="465" t="s">
        <v>15</v>
      </c>
      <c r="AT960" s="247"/>
      <c r="AU960" s="454" t="str">
        <f t="shared" si="237"/>
        <v xml:space="preserve"> </v>
      </c>
    </row>
    <row r="961" spans="1:47" s="30" customFormat="1">
      <c r="A961" s="556">
        <v>958</v>
      </c>
      <c r="B961" s="558" t="s">
        <v>2247</v>
      </c>
      <c r="C961" s="558" t="str">
        <f t="shared" si="249"/>
        <v>2018</v>
      </c>
      <c r="D961" s="558" t="str">
        <f t="shared" si="250"/>
        <v>Dec</v>
      </c>
      <c r="E961" s="605">
        <v>43455</v>
      </c>
      <c r="F961" s="631">
        <v>113480</v>
      </c>
      <c r="G961" s="558">
        <v>46336</v>
      </c>
      <c r="H961" s="557" t="s">
        <v>15</v>
      </c>
      <c r="I961" s="558" t="s">
        <v>2256</v>
      </c>
      <c r="J961" s="617" t="s">
        <v>2257</v>
      </c>
      <c r="K961" s="607" t="str">
        <f t="shared" si="238"/>
        <v>67R0 MODEL | UPPER DIE - DRAW 2 | 67R0 MODEL | UPPER DIE - DRAW 2</v>
      </c>
      <c r="L961" s="607" t="s">
        <v>2253</v>
      </c>
      <c r="M961" s="607" t="s">
        <v>2253</v>
      </c>
      <c r="N961" s="608" t="s">
        <v>2259</v>
      </c>
      <c r="O961" s="607" t="s">
        <v>31</v>
      </c>
      <c r="P961" s="558">
        <v>1</v>
      </c>
      <c r="Q961" s="557" t="s">
        <v>5151</v>
      </c>
      <c r="R961" s="609">
        <f>IFERROR(VLOOKUP(CONCATENATE(D961,"'",C961),'Monthly Forex'!A:D,4,0),"-")</f>
        <v>52.45</v>
      </c>
      <c r="S961" s="610">
        <v>9745</v>
      </c>
      <c r="T961" s="611">
        <f t="shared" si="252"/>
        <v>185.7959961868446</v>
      </c>
      <c r="U961" s="612" t="s">
        <v>50</v>
      </c>
      <c r="V961" s="613" t="s">
        <v>50</v>
      </c>
      <c r="W961" s="620" t="s">
        <v>2271</v>
      </c>
      <c r="X961" s="569" t="s">
        <v>1958</v>
      </c>
      <c r="Y961" s="570" t="s">
        <v>15</v>
      </c>
      <c r="Z961" s="571" t="s">
        <v>15</v>
      </c>
      <c r="AA961" s="557" t="s">
        <v>1856</v>
      </c>
      <c r="AB961" s="139" t="str">
        <f t="shared" si="251"/>
        <v>-</v>
      </c>
      <c r="AC961" s="134" t="str">
        <f t="shared" si="234"/>
        <v>-</v>
      </c>
      <c r="AD961" s="135" t="str">
        <f t="shared" si="235"/>
        <v>-</v>
      </c>
      <c r="AE961" s="136" t="str">
        <f t="shared" si="236"/>
        <v>-</v>
      </c>
      <c r="AF961" s="137" t="s">
        <v>15</v>
      </c>
      <c r="AG961" s="140" t="str">
        <f t="shared" si="239"/>
        <v>1</v>
      </c>
      <c r="AH961" s="141" t="str">
        <f t="shared" si="240"/>
        <v>-</v>
      </c>
      <c r="AI961" s="208" t="s">
        <v>15</v>
      </c>
      <c r="AJ961" s="444" t="s">
        <v>50</v>
      </c>
      <c r="AK961" s="478" t="str">
        <f t="shared" si="241"/>
        <v/>
      </c>
      <c r="AL961" s="516" t="str">
        <f t="shared" si="242"/>
        <v>-</v>
      </c>
      <c r="AM961" s="432" t="str">
        <f>_xlfn.IFNA(VLOOKUP(O961,Dropdown!$B:$G,6,0),"-")</f>
        <v>PEZA</v>
      </c>
      <c r="AN961" s="433">
        <f>_xlfn.IFNA(VLOOKUP(O961,Dropdown!$B:$H,7,0),"-")</f>
        <v>0.12</v>
      </c>
      <c r="AO961" s="434" t="str">
        <f t="shared" si="243"/>
        <v>PHP</v>
      </c>
      <c r="AP961" s="435">
        <f t="shared" si="244"/>
        <v>9745</v>
      </c>
      <c r="AQ961" s="436">
        <f t="shared" si="245"/>
        <v>10914.400000000001</v>
      </c>
      <c r="AR961" s="247"/>
      <c r="AS961" s="465" t="s">
        <v>15</v>
      </c>
      <c r="AT961" s="247"/>
      <c r="AU961" s="454" t="str">
        <f t="shared" si="237"/>
        <v xml:space="preserve"> </v>
      </c>
    </row>
    <row r="962" spans="1:47" s="30" customFormat="1">
      <c r="A962" s="556">
        <v>959</v>
      </c>
      <c r="B962" s="558" t="s">
        <v>2248</v>
      </c>
      <c r="C962" s="558" t="str">
        <f t="shared" si="249"/>
        <v>2018</v>
      </c>
      <c r="D962" s="558" t="str">
        <f t="shared" si="250"/>
        <v>Dec</v>
      </c>
      <c r="E962" s="605">
        <v>43455</v>
      </c>
      <c r="F962" s="558">
        <v>113480</v>
      </c>
      <c r="G962" s="558">
        <v>46336</v>
      </c>
      <c r="H962" s="557" t="s">
        <v>15</v>
      </c>
      <c r="I962" s="558" t="s">
        <v>2256</v>
      </c>
      <c r="J962" s="617" t="s">
        <v>2257</v>
      </c>
      <c r="K962" s="607" t="str">
        <f t="shared" si="238"/>
        <v>67R0 MODEL | UPPER DIE - DRAW 3 | 67R0 MODEL | UPPER DIE - DRAW 3</v>
      </c>
      <c r="L962" s="607" t="s">
        <v>2254</v>
      </c>
      <c r="M962" s="607" t="s">
        <v>2254</v>
      </c>
      <c r="N962" s="608" t="s">
        <v>2258</v>
      </c>
      <c r="O962" s="607" t="s">
        <v>31</v>
      </c>
      <c r="P962" s="558">
        <v>1</v>
      </c>
      <c r="Q962" s="557" t="s">
        <v>5151</v>
      </c>
      <c r="R962" s="609">
        <f>IFERROR(VLOOKUP(CONCATENATE(D962,"'",C962),'Monthly Forex'!A:D,4,0),"-")</f>
        <v>52.45</v>
      </c>
      <c r="S962" s="610">
        <v>9745</v>
      </c>
      <c r="T962" s="611">
        <f t="shared" si="252"/>
        <v>185.7959961868446</v>
      </c>
      <c r="U962" s="612" t="s">
        <v>50</v>
      </c>
      <c r="V962" s="613" t="s">
        <v>50</v>
      </c>
      <c r="W962" s="620" t="s">
        <v>2271</v>
      </c>
      <c r="X962" s="569" t="s">
        <v>1958</v>
      </c>
      <c r="Y962" s="570" t="s">
        <v>15</v>
      </c>
      <c r="Z962" s="571" t="s">
        <v>15</v>
      </c>
      <c r="AA962" s="557" t="s">
        <v>1856</v>
      </c>
      <c r="AB962" s="139" t="str">
        <f t="shared" si="251"/>
        <v>-</v>
      </c>
      <c r="AC962" s="134" t="str">
        <f t="shared" si="234"/>
        <v>-</v>
      </c>
      <c r="AD962" s="135" t="str">
        <f t="shared" si="235"/>
        <v>-</v>
      </c>
      <c r="AE962" s="136" t="str">
        <f t="shared" si="236"/>
        <v>-</v>
      </c>
      <c r="AF962" s="137" t="s">
        <v>15</v>
      </c>
      <c r="AG962" s="140" t="str">
        <f t="shared" si="239"/>
        <v>-</v>
      </c>
      <c r="AH962" s="141" t="str">
        <f t="shared" si="240"/>
        <v>-</v>
      </c>
      <c r="AI962" s="208" t="s">
        <v>15</v>
      </c>
      <c r="AJ962" s="444" t="s">
        <v>50</v>
      </c>
      <c r="AK962" s="478" t="str">
        <f t="shared" si="241"/>
        <v/>
      </c>
      <c r="AL962" s="516" t="str">
        <f t="shared" si="242"/>
        <v>-</v>
      </c>
      <c r="AM962" s="432" t="str">
        <f>_xlfn.IFNA(VLOOKUP(O962,Dropdown!$B:$G,6,0),"-")</f>
        <v>PEZA</v>
      </c>
      <c r="AN962" s="433">
        <f>_xlfn.IFNA(VLOOKUP(O962,Dropdown!$B:$H,7,0),"-")</f>
        <v>0.12</v>
      </c>
      <c r="AO962" s="434" t="str">
        <f t="shared" si="243"/>
        <v>PHP</v>
      </c>
      <c r="AP962" s="435">
        <f t="shared" si="244"/>
        <v>9745</v>
      </c>
      <c r="AQ962" s="436">
        <f t="shared" si="245"/>
        <v>10914.400000000001</v>
      </c>
      <c r="AR962" s="247"/>
      <c r="AS962" s="465" t="s">
        <v>15</v>
      </c>
      <c r="AT962" s="247"/>
      <c r="AU962" s="454" t="str">
        <f t="shared" si="237"/>
        <v xml:space="preserve"> </v>
      </c>
    </row>
    <row r="963" spans="1:47" s="30" customFormat="1">
      <c r="A963" s="556">
        <v>960</v>
      </c>
      <c r="B963" s="558" t="s">
        <v>2249</v>
      </c>
      <c r="C963" s="558" t="str">
        <f t="shared" si="249"/>
        <v>2018</v>
      </c>
      <c r="D963" s="558" t="str">
        <f t="shared" si="250"/>
        <v>Dec</v>
      </c>
      <c r="E963" s="605">
        <v>43455</v>
      </c>
      <c r="F963" s="558">
        <v>113480</v>
      </c>
      <c r="G963" s="558">
        <v>46336</v>
      </c>
      <c r="H963" s="557" t="s">
        <v>15</v>
      </c>
      <c r="I963" s="558" t="s">
        <v>2256</v>
      </c>
      <c r="J963" s="617" t="s">
        <v>2257</v>
      </c>
      <c r="K963" s="607" t="str">
        <f t="shared" si="238"/>
        <v>67R0 MODEL | UPPER DIE - DRAW 4 | 67R0 MODEL | UPPER DIE - DRAW 4</v>
      </c>
      <c r="L963" s="607" t="s">
        <v>2255</v>
      </c>
      <c r="M963" s="607" t="s">
        <v>2255</v>
      </c>
      <c r="N963" s="608" t="s">
        <v>2260</v>
      </c>
      <c r="O963" s="607" t="s">
        <v>31</v>
      </c>
      <c r="P963" s="558">
        <v>1</v>
      </c>
      <c r="Q963" s="557" t="s">
        <v>5151</v>
      </c>
      <c r="R963" s="609">
        <f>IFERROR(VLOOKUP(CONCATENATE(D963,"'",C963),'Monthly Forex'!A:D,4,0),"-")</f>
        <v>52.45</v>
      </c>
      <c r="S963" s="610">
        <v>9745</v>
      </c>
      <c r="T963" s="611">
        <f t="shared" si="252"/>
        <v>185.7959961868446</v>
      </c>
      <c r="U963" s="612" t="s">
        <v>50</v>
      </c>
      <c r="V963" s="613" t="s">
        <v>50</v>
      </c>
      <c r="W963" s="620" t="s">
        <v>2271</v>
      </c>
      <c r="X963" s="569" t="s">
        <v>1958</v>
      </c>
      <c r="Y963" s="570" t="s">
        <v>15</v>
      </c>
      <c r="Z963" s="571" t="s">
        <v>15</v>
      </c>
      <c r="AA963" s="557" t="s">
        <v>1856</v>
      </c>
      <c r="AB963" s="139" t="str">
        <f t="shared" si="251"/>
        <v>-</v>
      </c>
      <c r="AC963" s="134" t="str">
        <f t="shared" si="234"/>
        <v>-</v>
      </c>
      <c r="AD963" s="135" t="str">
        <f t="shared" si="235"/>
        <v>-</v>
      </c>
      <c r="AE963" s="136" t="str">
        <f t="shared" si="236"/>
        <v>-</v>
      </c>
      <c r="AF963" s="140" t="s">
        <v>15</v>
      </c>
      <c r="AG963" s="140" t="str">
        <f t="shared" si="239"/>
        <v>-</v>
      </c>
      <c r="AH963" s="141" t="str">
        <f t="shared" si="240"/>
        <v>-</v>
      </c>
      <c r="AI963" s="208" t="s">
        <v>15</v>
      </c>
      <c r="AJ963" s="444" t="s">
        <v>50</v>
      </c>
      <c r="AK963" s="478" t="str">
        <f t="shared" si="241"/>
        <v/>
      </c>
      <c r="AL963" s="516" t="str">
        <f t="shared" si="242"/>
        <v>-</v>
      </c>
      <c r="AM963" s="432" t="str">
        <f>_xlfn.IFNA(VLOOKUP(O963,Dropdown!$B:$G,6,0),"-")</f>
        <v>PEZA</v>
      </c>
      <c r="AN963" s="433">
        <f>_xlfn.IFNA(VLOOKUP(O963,Dropdown!$B:$H,7,0),"-")</f>
        <v>0.12</v>
      </c>
      <c r="AO963" s="434" t="str">
        <f t="shared" si="243"/>
        <v>PHP</v>
      </c>
      <c r="AP963" s="435">
        <f t="shared" si="244"/>
        <v>9745</v>
      </c>
      <c r="AQ963" s="436">
        <f t="shared" si="245"/>
        <v>10914.400000000001</v>
      </c>
      <c r="AR963" s="247"/>
      <c r="AS963" s="465" t="s">
        <v>15</v>
      </c>
      <c r="AT963" s="247"/>
      <c r="AU963" s="454" t="str">
        <f t="shared" si="237"/>
        <v xml:space="preserve"> </v>
      </c>
    </row>
    <row r="964" spans="1:47" s="29" customFormat="1">
      <c r="A964" s="556">
        <v>961</v>
      </c>
      <c r="B964" s="558" t="s">
        <v>2243</v>
      </c>
      <c r="C964" s="558" t="s">
        <v>2272</v>
      </c>
      <c r="D964" s="558" t="s">
        <v>64</v>
      </c>
      <c r="E964" s="605">
        <v>43461</v>
      </c>
      <c r="F964" s="558">
        <v>113485</v>
      </c>
      <c r="G964" s="558">
        <v>46341</v>
      </c>
      <c r="H964" s="558">
        <v>86628</v>
      </c>
      <c r="I964" s="558" t="s">
        <v>2246</v>
      </c>
      <c r="J964" s="558" t="s">
        <v>2245</v>
      </c>
      <c r="K964" s="607" t="str">
        <f t="shared" si="238"/>
        <v>AT05 NOTCHING DIE | #104 TRIMMING DIE (#1001 DIE) | AT05 NOTCHING DIE | #104 TRIMMING DIE (#1001 DIE)</v>
      </c>
      <c r="L964" s="607" t="s">
        <v>2244</v>
      </c>
      <c r="M964" s="607" t="s">
        <v>2244</v>
      </c>
      <c r="N964" s="608" t="s">
        <v>15</v>
      </c>
      <c r="O964" s="607" t="s">
        <v>42</v>
      </c>
      <c r="P964" s="558">
        <v>2</v>
      </c>
      <c r="Q964" s="557" t="s">
        <v>5151</v>
      </c>
      <c r="R964" s="609">
        <v>52.45</v>
      </c>
      <c r="S964" s="564" t="s">
        <v>15</v>
      </c>
      <c r="T964" s="611">
        <v>1330</v>
      </c>
      <c r="U964" s="612" t="s">
        <v>47</v>
      </c>
      <c r="V964" s="613" t="s">
        <v>49</v>
      </c>
      <c r="W964" s="619" t="s">
        <v>15</v>
      </c>
      <c r="X964" s="569" t="s">
        <v>1958</v>
      </c>
      <c r="Y964" s="570" t="s">
        <v>15</v>
      </c>
      <c r="Z964" s="571" t="s">
        <v>15</v>
      </c>
      <c r="AA964" s="557" t="s">
        <v>1856</v>
      </c>
      <c r="AB964" s="139">
        <f t="shared" si="251"/>
        <v>43491</v>
      </c>
      <c r="AC964" s="134">
        <f t="shared" ref="AC964:AC1027" si="253">IFERROR(IF(AB964="-","-",(AB964-DAY(AB964)+1)),"")</f>
        <v>43466</v>
      </c>
      <c r="AD964" s="135" t="str">
        <f t="shared" ref="AD964:AD1027" si="254">IFERROR(IF(AF964="O","-",AB964+60),"-")</f>
        <v>-</v>
      </c>
      <c r="AE964" s="136" t="str">
        <f t="shared" ref="AE964:AE1027" si="255">IFERROR(IF(AD964="-","-",(AD964-DAY(AD964)+1)),"")</f>
        <v>-</v>
      </c>
      <c r="AF964" s="140" t="s">
        <v>4551</v>
      </c>
      <c r="AG964" s="140" t="str">
        <f t="shared" si="239"/>
        <v>1</v>
      </c>
      <c r="AH964" s="141" t="str">
        <f t="shared" si="240"/>
        <v>-</v>
      </c>
      <c r="AI964" s="211" t="s">
        <v>15</v>
      </c>
      <c r="AJ964" s="443" t="s">
        <v>4592</v>
      </c>
      <c r="AK964" s="478" t="str">
        <f t="shared" si="241"/>
        <v>-</v>
      </c>
      <c r="AL964" s="482" t="str">
        <f t="shared" si="242"/>
        <v>-</v>
      </c>
      <c r="AM964" s="432" t="str">
        <f>_xlfn.IFNA(VLOOKUP(O964,Dropdown!$B:$G,6,0),"-")</f>
        <v>PEZA</v>
      </c>
      <c r="AN964" s="433">
        <f>_xlfn.IFNA(VLOOKUP(O964,Dropdown!$B:$H,7,0),"-")</f>
        <v>0.12</v>
      </c>
      <c r="AO964" s="434" t="str">
        <f t="shared" si="243"/>
        <v>USD</v>
      </c>
      <c r="AP964" s="435">
        <f t="shared" si="244"/>
        <v>1330</v>
      </c>
      <c r="AQ964" s="436">
        <f t="shared" si="245"/>
        <v>1489.6000000000001</v>
      </c>
      <c r="AR964" s="247"/>
      <c r="AS964" s="465" t="s">
        <v>15</v>
      </c>
      <c r="AT964" s="247"/>
      <c r="AU964" s="454" t="str">
        <f t="shared" ref="AU964:AU1027" si="256">IFERROR(IF(AJ964="Collected",AI964-E964," "),"-")</f>
        <v>-</v>
      </c>
    </row>
    <row r="965" spans="1:47" s="29" customFormat="1">
      <c r="A965" s="556">
        <v>962</v>
      </c>
      <c r="B965" s="632" t="s">
        <v>2247</v>
      </c>
      <c r="C965" s="558" t="str">
        <f t="shared" ref="C965:C1028" si="257">TEXT(E965,"yyyy")</f>
        <v>2018</v>
      </c>
      <c r="D965" s="558" t="str">
        <f t="shared" ref="D965:D1028" si="258">TEXT(E965,"mmm")</f>
        <v>Dec</v>
      </c>
      <c r="E965" s="633">
        <v>43461</v>
      </c>
      <c r="F965" s="632">
        <v>113484</v>
      </c>
      <c r="G965" s="632">
        <v>46340</v>
      </c>
      <c r="H965" s="557" t="s">
        <v>15</v>
      </c>
      <c r="I965" s="632" t="s">
        <v>2256</v>
      </c>
      <c r="J965" s="634" t="s">
        <v>2257</v>
      </c>
      <c r="K965" s="635" t="str">
        <f t="shared" ref="K965:K1028" si="259">IF(L965="-",M965,CONCATENATE(L965," | ",M965))</f>
        <v>67R0 MODEL | UPPER DIE - DRAW 2 | 67R0 MODEL | UPPER DIE - DRAW 2</v>
      </c>
      <c r="L965" s="635" t="s">
        <v>2253</v>
      </c>
      <c r="M965" s="635" t="s">
        <v>2253</v>
      </c>
      <c r="N965" s="636" t="s">
        <v>2259</v>
      </c>
      <c r="O965" s="635" t="s">
        <v>31</v>
      </c>
      <c r="P965" s="632">
        <v>1</v>
      </c>
      <c r="Q965" s="557" t="s">
        <v>5151</v>
      </c>
      <c r="R965" s="637">
        <v>52.45</v>
      </c>
      <c r="S965" s="638">
        <v>9745</v>
      </c>
      <c r="T965" s="639">
        <v>185.7959961868446</v>
      </c>
      <c r="U965" s="612" t="s">
        <v>50</v>
      </c>
      <c r="V965" s="613" t="s">
        <v>50</v>
      </c>
      <c r="W965" s="620" t="s">
        <v>2271</v>
      </c>
      <c r="X965" s="569" t="s">
        <v>15</v>
      </c>
      <c r="Y965" s="570" t="s">
        <v>15</v>
      </c>
      <c r="Z965" s="571" t="s">
        <v>15</v>
      </c>
      <c r="AA965" s="557" t="s">
        <v>1856</v>
      </c>
      <c r="AB965" s="139" t="str">
        <f t="shared" si="251"/>
        <v>-</v>
      </c>
      <c r="AC965" s="134" t="str">
        <f t="shared" si="253"/>
        <v>-</v>
      </c>
      <c r="AD965" s="135" t="str">
        <f t="shared" si="254"/>
        <v>-</v>
      </c>
      <c r="AE965" s="136" t="str">
        <f t="shared" si="255"/>
        <v>-</v>
      </c>
      <c r="AF965" s="140" t="s">
        <v>15</v>
      </c>
      <c r="AG965" s="140" t="str">
        <f t="shared" ref="AG965:AG1028" si="260">IF(F965=F964,"-","1")</f>
        <v>1</v>
      </c>
      <c r="AH965" s="141" t="str">
        <f t="shared" ref="AH965:AH1028" si="261">IFERROR(IF(AF965="-","-",IF(AF965="O","-",$AK$1-E965)),"-")</f>
        <v>-</v>
      </c>
      <c r="AI965" s="208" t="s">
        <v>15</v>
      </c>
      <c r="AJ965" s="444" t="s">
        <v>50</v>
      </c>
      <c r="AK965" s="478" t="str">
        <f t="shared" ref="AK965:AK1028" si="262">IFERROR(IF(AF965="O",$AB965-$AI965,""),"-")</f>
        <v/>
      </c>
      <c r="AL965" s="482" t="str">
        <f t="shared" ref="AL965:AL1028" si="263">IFERROR(AI965-DAY(AI965)+1,"-")</f>
        <v>-</v>
      </c>
      <c r="AM965" s="432" t="str">
        <f>_xlfn.IFNA(VLOOKUP(O965,Dropdown!$B:$G,6,0),"-")</f>
        <v>PEZA</v>
      </c>
      <c r="AN965" s="433">
        <f>_xlfn.IFNA(VLOOKUP(O965,Dropdown!$B:$H,7,0),"-")</f>
        <v>0.12</v>
      </c>
      <c r="AO965" s="434" t="str">
        <f t="shared" ref="AO965:AO1028" si="264">_xlfn.IFNA(IF(S965="-","USD","PHP"),"-")</f>
        <v>PHP</v>
      </c>
      <c r="AP965" s="435">
        <f t="shared" ref="AP965:AP1028" si="265">IF(AO965="USD",T965,S965)</f>
        <v>9745</v>
      </c>
      <c r="AQ965" s="436">
        <f t="shared" ref="AQ965:AQ1028" si="266">IFERROR(IF(AN965="-",AP965,AP965*1.12),"-")</f>
        <v>10914.400000000001</v>
      </c>
      <c r="AR965" s="247"/>
      <c r="AS965" s="465" t="s">
        <v>15</v>
      </c>
      <c r="AT965" s="247"/>
      <c r="AU965" s="454" t="str">
        <f t="shared" si="256"/>
        <v xml:space="preserve"> </v>
      </c>
    </row>
    <row r="966" spans="1:47" s="29" customFormat="1">
      <c r="A966" s="556">
        <v>963</v>
      </c>
      <c r="B966" s="632" t="s">
        <v>2248</v>
      </c>
      <c r="C966" s="558" t="str">
        <f t="shared" si="257"/>
        <v>2018</v>
      </c>
      <c r="D966" s="558" t="str">
        <f t="shared" si="258"/>
        <v>Dec</v>
      </c>
      <c r="E966" s="633">
        <v>43461</v>
      </c>
      <c r="F966" s="632">
        <v>113484</v>
      </c>
      <c r="G966" s="632">
        <v>46340</v>
      </c>
      <c r="H966" s="557" t="s">
        <v>15</v>
      </c>
      <c r="I966" s="632" t="s">
        <v>2256</v>
      </c>
      <c r="J966" s="634" t="s">
        <v>2257</v>
      </c>
      <c r="K966" s="635" t="str">
        <f t="shared" si="259"/>
        <v>67R0 MODEL | UPPER DIE - DRAW 3 | 67R0 MODEL | UPPER DIE - DRAW 3</v>
      </c>
      <c r="L966" s="635" t="s">
        <v>2254</v>
      </c>
      <c r="M966" s="635" t="s">
        <v>2254</v>
      </c>
      <c r="N966" s="636" t="s">
        <v>2258</v>
      </c>
      <c r="O966" s="635" t="s">
        <v>31</v>
      </c>
      <c r="P966" s="632">
        <v>1</v>
      </c>
      <c r="Q966" s="557" t="s">
        <v>5151</v>
      </c>
      <c r="R966" s="637">
        <v>52.45</v>
      </c>
      <c r="S966" s="638">
        <v>9745</v>
      </c>
      <c r="T966" s="639">
        <v>185.7959961868446</v>
      </c>
      <c r="U966" s="612" t="s">
        <v>50</v>
      </c>
      <c r="V966" s="613" t="s">
        <v>50</v>
      </c>
      <c r="W966" s="620" t="s">
        <v>2271</v>
      </c>
      <c r="X966" s="569" t="s">
        <v>15</v>
      </c>
      <c r="Y966" s="570" t="s">
        <v>15</v>
      </c>
      <c r="Z966" s="571" t="s">
        <v>15</v>
      </c>
      <c r="AA966" s="557" t="s">
        <v>1856</v>
      </c>
      <c r="AB966" s="139" t="str">
        <f t="shared" si="251"/>
        <v>-</v>
      </c>
      <c r="AC966" s="134" t="str">
        <f t="shared" si="253"/>
        <v>-</v>
      </c>
      <c r="AD966" s="135" t="str">
        <f t="shared" si="254"/>
        <v>-</v>
      </c>
      <c r="AE966" s="136" t="str">
        <f t="shared" si="255"/>
        <v>-</v>
      </c>
      <c r="AF966" s="140" t="s">
        <v>15</v>
      </c>
      <c r="AG966" s="140" t="str">
        <f t="shared" si="260"/>
        <v>-</v>
      </c>
      <c r="AH966" s="141" t="str">
        <f t="shared" si="261"/>
        <v>-</v>
      </c>
      <c r="AI966" s="208" t="s">
        <v>15</v>
      </c>
      <c r="AJ966" s="444" t="s">
        <v>50</v>
      </c>
      <c r="AK966" s="478" t="str">
        <f t="shared" si="262"/>
        <v/>
      </c>
      <c r="AL966" s="482" t="str">
        <f t="shared" si="263"/>
        <v>-</v>
      </c>
      <c r="AM966" s="432" t="str">
        <f>_xlfn.IFNA(VLOOKUP(O966,Dropdown!$B:$G,6,0),"-")</f>
        <v>PEZA</v>
      </c>
      <c r="AN966" s="433">
        <f>_xlfn.IFNA(VLOOKUP(O966,Dropdown!$B:$H,7,0),"-")</f>
        <v>0.12</v>
      </c>
      <c r="AO966" s="434" t="str">
        <f t="shared" si="264"/>
        <v>PHP</v>
      </c>
      <c r="AP966" s="435">
        <f t="shared" si="265"/>
        <v>9745</v>
      </c>
      <c r="AQ966" s="436">
        <f t="shared" si="266"/>
        <v>10914.400000000001</v>
      </c>
      <c r="AR966" s="247"/>
      <c r="AS966" s="465" t="s">
        <v>15</v>
      </c>
      <c r="AT966" s="247"/>
      <c r="AU966" s="454" t="str">
        <f t="shared" si="256"/>
        <v xml:space="preserve"> </v>
      </c>
    </row>
    <row r="967" spans="1:47" s="29" customFormat="1">
      <c r="A967" s="556">
        <v>964</v>
      </c>
      <c r="B967" s="632" t="s">
        <v>2249</v>
      </c>
      <c r="C967" s="558" t="str">
        <f t="shared" si="257"/>
        <v>2018</v>
      </c>
      <c r="D967" s="558" t="str">
        <f t="shared" si="258"/>
        <v>Dec</v>
      </c>
      <c r="E967" s="633">
        <v>43461</v>
      </c>
      <c r="F967" s="632">
        <v>113484</v>
      </c>
      <c r="G967" s="632">
        <v>46340</v>
      </c>
      <c r="H967" s="557" t="s">
        <v>15</v>
      </c>
      <c r="I967" s="632" t="s">
        <v>2256</v>
      </c>
      <c r="J967" s="634" t="s">
        <v>2257</v>
      </c>
      <c r="K967" s="635" t="str">
        <f t="shared" si="259"/>
        <v>67R0 MODEL | UPPER DIE - DRAW 4 | 67R0 MODEL | UPPER DIE - DRAW 4</v>
      </c>
      <c r="L967" s="635" t="s">
        <v>2255</v>
      </c>
      <c r="M967" s="635" t="s">
        <v>2255</v>
      </c>
      <c r="N967" s="636" t="s">
        <v>2260</v>
      </c>
      <c r="O967" s="635" t="s">
        <v>31</v>
      </c>
      <c r="P967" s="632">
        <v>1</v>
      </c>
      <c r="Q967" s="557" t="s">
        <v>5151</v>
      </c>
      <c r="R967" s="637">
        <v>52.45</v>
      </c>
      <c r="S967" s="638">
        <v>9745</v>
      </c>
      <c r="T967" s="639">
        <v>185.7959961868446</v>
      </c>
      <c r="U967" s="612" t="s">
        <v>50</v>
      </c>
      <c r="V967" s="613" t="s">
        <v>50</v>
      </c>
      <c r="W967" s="620" t="s">
        <v>2271</v>
      </c>
      <c r="X967" s="569" t="s">
        <v>15</v>
      </c>
      <c r="Y967" s="570" t="s">
        <v>15</v>
      </c>
      <c r="Z967" s="571" t="s">
        <v>15</v>
      </c>
      <c r="AA967" s="557" t="s">
        <v>1856</v>
      </c>
      <c r="AB967" s="139" t="str">
        <f t="shared" si="251"/>
        <v>-</v>
      </c>
      <c r="AC967" s="134" t="str">
        <f t="shared" si="253"/>
        <v>-</v>
      </c>
      <c r="AD967" s="135" t="str">
        <f t="shared" si="254"/>
        <v>-</v>
      </c>
      <c r="AE967" s="136" t="str">
        <f t="shared" si="255"/>
        <v>-</v>
      </c>
      <c r="AF967" s="140" t="s">
        <v>15</v>
      </c>
      <c r="AG967" s="140" t="str">
        <f t="shared" si="260"/>
        <v>-</v>
      </c>
      <c r="AH967" s="141" t="str">
        <f t="shared" si="261"/>
        <v>-</v>
      </c>
      <c r="AI967" s="208" t="s">
        <v>15</v>
      </c>
      <c r="AJ967" s="444" t="s">
        <v>50</v>
      </c>
      <c r="AK967" s="478" t="str">
        <f t="shared" si="262"/>
        <v/>
      </c>
      <c r="AL967" s="482" t="str">
        <f t="shared" si="263"/>
        <v>-</v>
      </c>
      <c r="AM967" s="432" t="str">
        <f>_xlfn.IFNA(VLOOKUP(O967,Dropdown!$B:$G,6,0),"-")</f>
        <v>PEZA</v>
      </c>
      <c r="AN967" s="433">
        <f>_xlfn.IFNA(VLOOKUP(O967,Dropdown!$B:$H,7,0),"-")</f>
        <v>0.12</v>
      </c>
      <c r="AO967" s="434" t="str">
        <f t="shared" si="264"/>
        <v>PHP</v>
      </c>
      <c r="AP967" s="435">
        <f t="shared" si="265"/>
        <v>9745</v>
      </c>
      <c r="AQ967" s="436">
        <f t="shared" si="266"/>
        <v>10914.400000000001</v>
      </c>
      <c r="AR967" s="247"/>
      <c r="AS967" s="465" t="s">
        <v>15</v>
      </c>
      <c r="AT967" s="247"/>
      <c r="AU967" s="454" t="str">
        <f t="shared" si="256"/>
        <v xml:space="preserve"> </v>
      </c>
    </row>
    <row r="968" spans="1:47" s="29" customFormat="1">
      <c r="A968" s="556">
        <v>965</v>
      </c>
      <c r="B968" s="557" t="s">
        <v>2247</v>
      </c>
      <c r="C968" s="558" t="str">
        <f t="shared" si="257"/>
        <v>2019</v>
      </c>
      <c r="D968" s="558" t="str">
        <f t="shared" si="258"/>
        <v>Jan</v>
      </c>
      <c r="E968" s="586">
        <v>43473</v>
      </c>
      <c r="F968" s="558">
        <v>113486</v>
      </c>
      <c r="G968" s="557">
        <v>46342</v>
      </c>
      <c r="H968" s="557">
        <v>86782</v>
      </c>
      <c r="I968" s="557" t="s">
        <v>2256</v>
      </c>
      <c r="J968" s="557" t="s">
        <v>2257</v>
      </c>
      <c r="K968" s="578" t="str">
        <f t="shared" si="259"/>
        <v>67R0 MODEL | UPPER DIE - DRAW 2 | 67R0 MODEL | UPPER DIE - DRAW 2</v>
      </c>
      <c r="L968" s="578" t="s">
        <v>2253</v>
      </c>
      <c r="M968" s="578" t="s">
        <v>2253</v>
      </c>
      <c r="N968" s="600" t="s">
        <v>2259</v>
      </c>
      <c r="O968" s="578" t="s">
        <v>31</v>
      </c>
      <c r="P968" s="557">
        <v>1</v>
      </c>
      <c r="Q968" s="557" t="s">
        <v>5151</v>
      </c>
      <c r="R968" s="581">
        <f>IFERROR(VLOOKUP(CONCATENATE(D968,"'",C968),'Monthly Forex'!A:D,4,0),"-")</f>
        <v>52.58</v>
      </c>
      <c r="S968" s="587">
        <v>9745</v>
      </c>
      <c r="T968" s="582">
        <f>S968/R968</f>
        <v>185.33662989729936</v>
      </c>
      <c r="U968" s="583" t="s">
        <v>47</v>
      </c>
      <c r="V968" s="613" t="s">
        <v>49</v>
      </c>
      <c r="W968" s="619" t="s">
        <v>15</v>
      </c>
      <c r="X968" s="569" t="s">
        <v>1958</v>
      </c>
      <c r="Y968" s="570" t="s">
        <v>15</v>
      </c>
      <c r="Z968" s="571" t="s">
        <v>15</v>
      </c>
      <c r="AA968" s="557" t="s">
        <v>1856</v>
      </c>
      <c r="AB968" s="139">
        <f t="shared" si="251"/>
        <v>43503</v>
      </c>
      <c r="AC968" s="134">
        <f t="shared" si="253"/>
        <v>43497</v>
      </c>
      <c r="AD968" s="135" t="str">
        <f t="shared" si="254"/>
        <v>-</v>
      </c>
      <c r="AE968" s="136" t="str">
        <f t="shared" si="255"/>
        <v>-</v>
      </c>
      <c r="AF968" s="140" t="s">
        <v>4551</v>
      </c>
      <c r="AG968" s="140" t="str">
        <f t="shared" si="260"/>
        <v>1</v>
      </c>
      <c r="AH968" s="141" t="str">
        <f t="shared" si="261"/>
        <v>-</v>
      </c>
      <c r="AI968" s="211" t="s">
        <v>15</v>
      </c>
      <c r="AJ968" s="443" t="s">
        <v>4592</v>
      </c>
      <c r="AK968" s="478" t="str">
        <f t="shared" si="262"/>
        <v>-</v>
      </c>
      <c r="AL968" s="482" t="str">
        <f t="shared" si="263"/>
        <v>-</v>
      </c>
      <c r="AM968" s="432" t="str">
        <f>_xlfn.IFNA(VLOOKUP(O968,Dropdown!$B:$G,6,0),"-")</f>
        <v>PEZA</v>
      </c>
      <c r="AN968" s="433">
        <f>_xlfn.IFNA(VLOOKUP(O968,Dropdown!$B:$H,7,0),"-")</f>
        <v>0.12</v>
      </c>
      <c r="AO968" s="434" t="str">
        <f t="shared" si="264"/>
        <v>PHP</v>
      </c>
      <c r="AP968" s="435">
        <f t="shared" si="265"/>
        <v>9745</v>
      </c>
      <c r="AQ968" s="436">
        <f t="shared" si="266"/>
        <v>10914.400000000001</v>
      </c>
      <c r="AR968" s="247"/>
      <c r="AS968" s="465" t="s">
        <v>15</v>
      </c>
      <c r="AT968" s="247"/>
      <c r="AU968" s="454" t="str">
        <f t="shared" si="256"/>
        <v>-</v>
      </c>
    </row>
    <row r="969" spans="1:47" s="29" customFormat="1">
      <c r="A969" s="556">
        <v>966</v>
      </c>
      <c r="B969" s="557" t="s">
        <v>2248</v>
      </c>
      <c r="C969" s="558" t="str">
        <f t="shared" si="257"/>
        <v>2019</v>
      </c>
      <c r="D969" s="558" t="str">
        <f t="shared" si="258"/>
        <v>Jan</v>
      </c>
      <c r="E969" s="586">
        <v>43473</v>
      </c>
      <c r="F969" s="558">
        <v>113486</v>
      </c>
      <c r="G969" s="557">
        <v>46342</v>
      </c>
      <c r="H969" s="557">
        <v>86782</v>
      </c>
      <c r="I969" s="557" t="s">
        <v>2256</v>
      </c>
      <c r="J969" s="557" t="s">
        <v>2257</v>
      </c>
      <c r="K969" s="578" t="str">
        <f t="shared" si="259"/>
        <v>67R0 MODEL | UPPER DIE - DRAW 3 | 67R0 MODEL | UPPER DIE - DRAW 3</v>
      </c>
      <c r="L969" s="578" t="s">
        <v>2254</v>
      </c>
      <c r="M969" s="578" t="s">
        <v>2254</v>
      </c>
      <c r="N969" s="600" t="s">
        <v>2258</v>
      </c>
      <c r="O969" s="578" t="s">
        <v>31</v>
      </c>
      <c r="P969" s="557">
        <v>1</v>
      </c>
      <c r="Q969" s="557" t="s">
        <v>5151</v>
      </c>
      <c r="R969" s="581">
        <f>IFERROR(VLOOKUP(CONCATENATE(D969,"'",C969),'Monthly Forex'!A:D,4,0),"-")</f>
        <v>52.58</v>
      </c>
      <c r="S969" s="587">
        <v>9745</v>
      </c>
      <c r="T969" s="582">
        <f>S969/R969</f>
        <v>185.33662989729936</v>
      </c>
      <c r="U969" s="583" t="s">
        <v>47</v>
      </c>
      <c r="V969" s="613" t="s">
        <v>49</v>
      </c>
      <c r="W969" s="619" t="s">
        <v>15</v>
      </c>
      <c r="X969" s="569" t="s">
        <v>1958</v>
      </c>
      <c r="Y969" s="570" t="s">
        <v>15</v>
      </c>
      <c r="Z969" s="571" t="s">
        <v>15</v>
      </c>
      <c r="AA969" s="557" t="s">
        <v>1856</v>
      </c>
      <c r="AB969" s="139">
        <f t="shared" si="251"/>
        <v>43503</v>
      </c>
      <c r="AC969" s="134">
        <f t="shared" si="253"/>
        <v>43497</v>
      </c>
      <c r="AD969" s="135" t="str">
        <f t="shared" si="254"/>
        <v>-</v>
      </c>
      <c r="AE969" s="136" t="str">
        <f t="shared" si="255"/>
        <v>-</v>
      </c>
      <c r="AF969" s="137" t="s">
        <v>4551</v>
      </c>
      <c r="AG969" s="140" t="str">
        <f t="shared" si="260"/>
        <v>-</v>
      </c>
      <c r="AH969" s="141" t="str">
        <f t="shared" si="261"/>
        <v>-</v>
      </c>
      <c r="AI969" s="211" t="s">
        <v>15</v>
      </c>
      <c r="AJ969" s="443" t="s">
        <v>4592</v>
      </c>
      <c r="AK969" s="478" t="str">
        <f t="shared" si="262"/>
        <v>-</v>
      </c>
      <c r="AL969" s="482" t="str">
        <f t="shared" si="263"/>
        <v>-</v>
      </c>
      <c r="AM969" s="432" t="str">
        <f>_xlfn.IFNA(VLOOKUP(O969,Dropdown!$B:$G,6,0),"-")</f>
        <v>PEZA</v>
      </c>
      <c r="AN969" s="433">
        <f>_xlfn.IFNA(VLOOKUP(O969,Dropdown!$B:$H,7,0),"-")</f>
        <v>0.12</v>
      </c>
      <c r="AO969" s="434" t="str">
        <f t="shared" si="264"/>
        <v>PHP</v>
      </c>
      <c r="AP969" s="435">
        <f t="shared" si="265"/>
        <v>9745</v>
      </c>
      <c r="AQ969" s="436">
        <f t="shared" si="266"/>
        <v>10914.400000000001</v>
      </c>
      <c r="AR969" s="247"/>
      <c r="AS969" s="465" t="s">
        <v>15</v>
      </c>
      <c r="AT969" s="247"/>
      <c r="AU969" s="454" t="str">
        <f t="shared" si="256"/>
        <v>-</v>
      </c>
    </row>
    <row r="970" spans="1:47" s="29" customFormat="1">
      <c r="A970" s="556">
        <v>967</v>
      </c>
      <c r="B970" s="557" t="s">
        <v>2249</v>
      </c>
      <c r="C970" s="558" t="str">
        <f t="shared" si="257"/>
        <v>2019</v>
      </c>
      <c r="D970" s="558" t="str">
        <f t="shared" si="258"/>
        <v>Jan</v>
      </c>
      <c r="E970" s="586">
        <v>43473</v>
      </c>
      <c r="F970" s="558">
        <v>113486</v>
      </c>
      <c r="G970" s="557">
        <v>46342</v>
      </c>
      <c r="H970" s="557">
        <v>86782</v>
      </c>
      <c r="I970" s="557" t="s">
        <v>2256</v>
      </c>
      <c r="J970" s="557" t="s">
        <v>2257</v>
      </c>
      <c r="K970" s="578" t="str">
        <f t="shared" si="259"/>
        <v>67R0 MODEL | UPPER DIE - DRAW 4 | 67R0 MODEL | UPPER DIE - DRAW 4</v>
      </c>
      <c r="L970" s="578" t="s">
        <v>2255</v>
      </c>
      <c r="M970" s="578" t="s">
        <v>2255</v>
      </c>
      <c r="N970" s="600" t="s">
        <v>2260</v>
      </c>
      <c r="O970" s="578" t="s">
        <v>31</v>
      </c>
      <c r="P970" s="557">
        <v>1</v>
      </c>
      <c r="Q970" s="557" t="s">
        <v>5151</v>
      </c>
      <c r="R970" s="581">
        <f>IFERROR(VLOOKUP(CONCATENATE(D970,"'",C970),'Monthly Forex'!A:D,4,0),"-")</f>
        <v>52.58</v>
      </c>
      <c r="S970" s="587">
        <v>9745</v>
      </c>
      <c r="T970" s="582">
        <f>S970/R970</f>
        <v>185.33662989729936</v>
      </c>
      <c r="U970" s="583" t="s">
        <v>47</v>
      </c>
      <c r="V970" s="613" t="s">
        <v>49</v>
      </c>
      <c r="W970" s="619" t="s">
        <v>15</v>
      </c>
      <c r="X970" s="569" t="s">
        <v>1958</v>
      </c>
      <c r="Y970" s="570" t="s">
        <v>15</v>
      </c>
      <c r="Z970" s="571" t="s">
        <v>15</v>
      </c>
      <c r="AA970" s="557" t="s">
        <v>1856</v>
      </c>
      <c r="AB970" s="139">
        <f t="shared" si="251"/>
        <v>43503</v>
      </c>
      <c r="AC970" s="134">
        <f t="shared" si="253"/>
        <v>43497</v>
      </c>
      <c r="AD970" s="135" t="str">
        <f t="shared" si="254"/>
        <v>-</v>
      </c>
      <c r="AE970" s="136" t="str">
        <f t="shared" si="255"/>
        <v>-</v>
      </c>
      <c r="AF970" s="140" t="s">
        <v>4551</v>
      </c>
      <c r="AG970" s="140" t="str">
        <f t="shared" si="260"/>
        <v>-</v>
      </c>
      <c r="AH970" s="141" t="str">
        <f t="shared" si="261"/>
        <v>-</v>
      </c>
      <c r="AI970" s="211" t="s">
        <v>15</v>
      </c>
      <c r="AJ970" s="443" t="s">
        <v>4592</v>
      </c>
      <c r="AK970" s="478" t="str">
        <f t="shared" si="262"/>
        <v>-</v>
      </c>
      <c r="AL970" s="482" t="str">
        <f t="shared" si="263"/>
        <v>-</v>
      </c>
      <c r="AM970" s="432" t="str">
        <f>_xlfn.IFNA(VLOOKUP(O970,Dropdown!$B:$G,6,0),"-")</f>
        <v>PEZA</v>
      </c>
      <c r="AN970" s="433">
        <f>_xlfn.IFNA(VLOOKUP(O970,Dropdown!$B:$H,7,0),"-")</f>
        <v>0.12</v>
      </c>
      <c r="AO970" s="434" t="str">
        <f t="shared" si="264"/>
        <v>PHP</v>
      </c>
      <c r="AP970" s="435">
        <f t="shared" si="265"/>
        <v>9745</v>
      </c>
      <c r="AQ970" s="436">
        <f t="shared" si="266"/>
        <v>10914.400000000001</v>
      </c>
      <c r="AR970" s="247"/>
      <c r="AS970" s="465" t="s">
        <v>15</v>
      </c>
      <c r="AT970" s="247"/>
      <c r="AU970" s="454" t="str">
        <f t="shared" si="256"/>
        <v>-</v>
      </c>
    </row>
    <row r="971" spans="1:47" s="29" customFormat="1">
      <c r="A971" s="556">
        <v>968</v>
      </c>
      <c r="B971" s="557" t="s">
        <v>2283</v>
      </c>
      <c r="C971" s="558" t="str">
        <f t="shared" si="257"/>
        <v>2019</v>
      </c>
      <c r="D971" s="558" t="str">
        <f t="shared" si="258"/>
        <v>Jan</v>
      </c>
      <c r="E971" s="586">
        <v>43481</v>
      </c>
      <c r="F971" s="558">
        <v>113489</v>
      </c>
      <c r="G971" s="557">
        <v>46345</v>
      </c>
      <c r="H971" s="557">
        <v>86946</v>
      </c>
      <c r="I971" s="557" t="s">
        <v>2256</v>
      </c>
      <c r="J971" s="557" t="s">
        <v>2257</v>
      </c>
      <c r="K971" s="578" t="str">
        <f t="shared" si="259"/>
        <v>5R0A COVER | #5504 DIE INSERT | 5R0A COVER | #5504 DIE INSERT</v>
      </c>
      <c r="L971" s="578" t="s">
        <v>2285</v>
      </c>
      <c r="M971" s="578" t="s">
        <v>2285</v>
      </c>
      <c r="N971" s="600" t="s">
        <v>1893</v>
      </c>
      <c r="O971" s="578" t="s">
        <v>31</v>
      </c>
      <c r="P971" s="557">
        <v>1</v>
      </c>
      <c r="Q971" s="557" t="s">
        <v>5151</v>
      </c>
      <c r="R971" s="581">
        <f>IFERROR(VLOOKUP(CONCATENATE(D971,"'",C971),'Monthly Forex'!A:D,4,0),"-")</f>
        <v>52.58</v>
      </c>
      <c r="S971" s="587">
        <v>25500</v>
      </c>
      <c r="T971" s="582">
        <f>S971/R971</f>
        <v>484.97527577025488</v>
      </c>
      <c r="U971" s="583" t="s">
        <v>47</v>
      </c>
      <c r="V971" s="613" t="s">
        <v>49</v>
      </c>
      <c r="W971" s="619" t="s">
        <v>15</v>
      </c>
      <c r="X971" s="569" t="s">
        <v>1958</v>
      </c>
      <c r="Y971" s="570" t="s">
        <v>15</v>
      </c>
      <c r="Z971" s="571" t="s">
        <v>15</v>
      </c>
      <c r="AA971" s="557" t="s">
        <v>1856</v>
      </c>
      <c r="AB971" s="139">
        <f t="shared" si="251"/>
        <v>43511</v>
      </c>
      <c r="AC971" s="134">
        <f t="shared" si="253"/>
        <v>43497</v>
      </c>
      <c r="AD971" s="135" t="str">
        <f t="shared" si="254"/>
        <v>-</v>
      </c>
      <c r="AE971" s="136" t="str">
        <f t="shared" si="255"/>
        <v>-</v>
      </c>
      <c r="AF971" s="140" t="s">
        <v>4551</v>
      </c>
      <c r="AG971" s="140" t="str">
        <f t="shared" si="260"/>
        <v>1</v>
      </c>
      <c r="AH971" s="141" t="str">
        <f t="shared" si="261"/>
        <v>-</v>
      </c>
      <c r="AI971" s="211" t="s">
        <v>15</v>
      </c>
      <c r="AJ971" s="443" t="s">
        <v>4592</v>
      </c>
      <c r="AK971" s="478" t="str">
        <f t="shared" si="262"/>
        <v>-</v>
      </c>
      <c r="AL971" s="482" t="str">
        <f t="shared" si="263"/>
        <v>-</v>
      </c>
      <c r="AM971" s="432" t="str">
        <f>_xlfn.IFNA(VLOOKUP(O971,Dropdown!$B:$G,6,0),"-")</f>
        <v>PEZA</v>
      </c>
      <c r="AN971" s="433">
        <f>_xlfn.IFNA(VLOOKUP(O971,Dropdown!$B:$H,7,0),"-")</f>
        <v>0.12</v>
      </c>
      <c r="AO971" s="434" t="str">
        <f t="shared" si="264"/>
        <v>PHP</v>
      </c>
      <c r="AP971" s="435">
        <f t="shared" si="265"/>
        <v>25500</v>
      </c>
      <c r="AQ971" s="436">
        <f t="shared" si="266"/>
        <v>28560.000000000004</v>
      </c>
      <c r="AR971" s="247"/>
      <c r="AS971" s="465" t="s">
        <v>15</v>
      </c>
      <c r="AT971" s="247"/>
      <c r="AU971" s="454" t="str">
        <f t="shared" si="256"/>
        <v>-</v>
      </c>
    </row>
    <row r="972" spans="1:47" s="29" customFormat="1">
      <c r="A972" s="556">
        <v>969</v>
      </c>
      <c r="B972" s="557" t="s">
        <v>2284</v>
      </c>
      <c r="C972" s="558" t="str">
        <f t="shared" si="257"/>
        <v>2019</v>
      </c>
      <c r="D972" s="558" t="str">
        <f t="shared" si="258"/>
        <v>Jan</v>
      </c>
      <c r="E972" s="586">
        <v>43481</v>
      </c>
      <c r="F972" s="558">
        <v>113489</v>
      </c>
      <c r="G972" s="557">
        <v>46345</v>
      </c>
      <c r="H972" s="557">
        <v>86946</v>
      </c>
      <c r="I972" s="557" t="s">
        <v>2256</v>
      </c>
      <c r="J972" s="557">
        <v>17964</v>
      </c>
      <c r="K972" s="578" t="str">
        <f t="shared" si="259"/>
        <v>GUIDE BLOCK #2229 | GUIDE BLOCK #2229</v>
      </c>
      <c r="L972" s="578" t="s">
        <v>2286</v>
      </c>
      <c r="M972" s="578" t="s">
        <v>2286</v>
      </c>
      <c r="N972" s="600" t="s">
        <v>2287</v>
      </c>
      <c r="O972" s="578" t="s">
        <v>31</v>
      </c>
      <c r="P972" s="557">
        <v>2</v>
      </c>
      <c r="Q972" s="557" t="s">
        <v>5151</v>
      </c>
      <c r="R972" s="581">
        <f>IFERROR(VLOOKUP(CONCATENATE(D972,"'",C972),'Monthly Forex'!A:D,4,0),"-")</f>
        <v>52.58</v>
      </c>
      <c r="S972" s="587">
        <v>25250</v>
      </c>
      <c r="T972" s="582">
        <f>S972/R972</f>
        <v>480.22061620387984</v>
      </c>
      <c r="U972" s="583" t="s">
        <v>47</v>
      </c>
      <c r="V972" s="613" t="s">
        <v>49</v>
      </c>
      <c r="W972" s="619" t="s">
        <v>15</v>
      </c>
      <c r="X972" s="569" t="s">
        <v>1958</v>
      </c>
      <c r="Y972" s="570" t="s">
        <v>15</v>
      </c>
      <c r="Z972" s="571" t="s">
        <v>15</v>
      </c>
      <c r="AA972" s="557" t="s">
        <v>1856</v>
      </c>
      <c r="AB972" s="139">
        <f t="shared" si="251"/>
        <v>43511</v>
      </c>
      <c r="AC972" s="134">
        <f t="shared" si="253"/>
        <v>43497</v>
      </c>
      <c r="AD972" s="135" t="str">
        <f t="shared" si="254"/>
        <v>-</v>
      </c>
      <c r="AE972" s="136" t="str">
        <f t="shared" si="255"/>
        <v>-</v>
      </c>
      <c r="AF972" s="140" t="s">
        <v>4551</v>
      </c>
      <c r="AG972" s="140" t="str">
        <f t="shared" si="260"/>
        <v>-</v>
      </c>
      <c r="AH972" s="141" t="str">
        <f t="shared" si="261"/>
        <v>-</v>
      </c>
      <c r="AI972" s="211" t="s">
        <v>15</v>
      </c>
      <c r="AJ972" s="443" t="s">
        <v>4592</v>
      </c>
      <c r="AK972" s="478" t="str">
        <f t="shared" si="262"/>
        <v>-</v>
      </c>
      <c r="AL972" s="482" t="str">
        <f t="shared" si="263"/>
        <v>-</v>
      </c>
      <c r="AM972" s="432" t="str">
        <f>_xlfn.IFNA(VLOOKUP(O972,Dropdown!$B:$G,6,0),"-")</f>
        <v>PEZA</v>
      </c>
      <c r="AN972" s="433">
        <f>_xlfn.IFNA(VLOOKUP(O972,Dropdown!$B:$H,7,0),"-")</f>
        <v>0.12</v>
      </c>
      <c r="AO972" s="434" t="str">
        <f t="shared" si="264"/>
        <v>PHP</v>
      </c>
      <c r="AP972" s="435">
        <f t="shared" si="265"/>
        <v>25250</v>
      </c>
      <c r="AQ972" s="436">
        <f t="shared" si="266"/>
        <v>28280.000000000004</v>
      </c>
      <c r="AR972" s="247"/>
      <c r="AS972" s="465" t="s">
        <v>15</v>
      </c>
      <c r="AT972" s="247"/>
      <c r="AU972" s="454" t="str">
        <f t="shared" si="256"/>
        <v>-</v>
      </c>
    </row>
    <row r="973" spans="1:47" s="53" customFormat="1">
      <c r="A973" s="556">
        <v>970</v>
      </c>
      <c r="B973" s="558" t="s">
        <v>2278</v>
      </c>
      <c r="C973" s="558" t="str">
        <f t="shared" si="257"/>
        <v>2019</v>
      </c>
      <c r="D973" s="558" t="str">
        <f t="shared" si="258"/>
        <v>Jan</v>
      </c>
      <c r="E973" s="605">
        <v>43482</v>
      </c>
      <c r="F973" s="558">
        <v>113487</v>
      </c>
      <c r="G973" s="558">
        <v>46343</v>
      </c>
      <c r="H973" s="558">
        <v>87076</v>
      </c>
      <c r="I973" s="558" t="s">
        <v>2279</v>
      </c>
      <c r="J973" s="558">
        <v>8595</v>
      </c>
      <c r="K973" s="607" t="str">
        <f t="shared" si="259"/>
        <v>FFZ-800_INNER BOTTOM_DRAWING_M1 | #207 DRAW PUNCH | FFZ-800_INNER BOTTOM_DRAWING_M1 | #207 DRAW PUNCH</v>
      </c>
      <c r="L973" s="607" t="s">
        <v>2280</v>
      </c>
      <c r="M973" s="607" t="s">
        <v>2280</v>
      </c>
      <c r="N973" s="615" t="s">
        <v>15</v>
      </c>
      <c r="O973" s="607" t="s">
        <v>34</v>
      </c>
      <c r="P973" s="558">
        <v>1</v>
      </c>
      <c r="Q973" s="557" t="s">
        <v>5151</v>
      </c>
      <c r="R973" s="609">
        <f>IFERROR(VLOOKUP(CONCATENATE(D973,"'",C973),'Monthly Forex'!A:D,4,0),"-")</f>
        <v>52.58</v>
      </c>
      <c r="S973" s="564" t="s">
        <v>15</v>
      </c>
      <c r="T973" s="611">
        <v>175</v>
      </c>
      <c r="U973" s="612" t="s">
        <v>47</v>
      </c>
      <c r="V973" s="613" t="s">
        <v>49</v>
      </c>
      <c r="W973" s="619" t="s">
        <v>15</v>
      </c>
      <c r="X973" s="569" t="s">
        <v>1958</v>
      </c>
      <c r="Y973" s="597" t="s">
        <v>4621</v>
      </c>
      <c r="Z973" s="571" t="s">
        <v>15</v>
      </c>
      <c r="AA973" s="557" t="s">
        <v>1856</v>
      </c>
      <c r="AB973" s="139">
        <f t="shared" si="251"/>
        <v>43512</v>
      </c>
      <c r="AC973" s="134">
        <f t="shared" si="253"/>
        <v>43497</v>
      </c>
      <c r="AD973" s="135" t="str">
        <f t="shared" si="254"/>
        <v>-</v>
      </c>
      <c r="AE973" s="136" t="str">
        <f t="shared" si="255"/>
        <v>-</v>
      </c>
      <c r="AF973" s="140" t="s">
        <v>4551</v>
      </c>
      <c r="AG973" s="140" t="str">
        <f t="shared" si="260"/>
        <v>1</v>
      </c>
      <c r="AH973" s="141" t="str">
        <f t="shared" si="261"/>
        <v>-</v>
      </c>
      <c r="AI973" s="211" t="s">
        <v>15</v>
      </c>
      <c r="AJ973" s="443" t="s">
        <v>4592</v>
      </c>
      <c r="AK973" s="478" t="str">
        <f t="shared" si="262"/>
        <v>-</v>
      </c>
      <c r="AL973" s="517" t="str">
        <f t="shared" si="263"/>
        <v>-</v>
      </c>
      <c r="AM973" s="432" t="str">
        <f>_xlfn.IFNA(VLOOKUP(O973,Dropdown!$B:$G,6,0),"-")</f>
        <v>PEZA</v>
      </c>
      <c r="AN973" s="433">
        <f>_xlfn.IFNA(VLOOKUP(O973,Dropdown!$B:$H,7,0),"-")</f>
        <v>0.12</v>
      </c>
      <c r="AO973" s="434" t="str">
        <f t="shared" si="264"/>
        <v>USD</v>
      </c>
      <c r="AP973" s="435">
        <f t="shared" si="265"/>
        <v>175</v>
      </c>
      <c r="AQ973" s="436">
        <f t="shared" si="266"/>
        <v>196.00000000000003</v>
      </c>
      <c r="AR973" s="247"/>
      <c r="AS973" s="465" t="s">
        <v>15</v>
      </c>
      <c r="AT973" s="247"/>
      <c r="AU973" s="454" t="str">
        <f t="shared" si="256"/>
        <v>-</v>
      </c>
    </row>
    <row r="974" spans="1:47" s="53" customFormat="1">
      <c r="A974" s="556">
        <v>971</v>
      </c>
      <c r="B974" s="558" t="s">
        <v>2281</v>
      </c>
      <c r="C974" s="558" t="str">
        <f t="shared" si="257"/>
        <v>2019</v>
      </c>
      <c r="D974" s="558" t="str">
        <f t="shared" si="258"/>
        <v>Jan</v>
      </c>
      <c r="E974" s="605">
        <v>43482</v>
      </c>
      <c r="F974" s="558">
        <v>113488</v>
      </c>
      <c r="G974" s="558">
        <v>46344</v>
      </c>
      <c r="H974" s="558">
        <v>87077</v>
      </c>
      <c r="I974" s="558" t="s">
        <v>2266</v>
      </c>
      <c r="J974" s="558">
        <v>6586</v>
      </c>
      <c r="K974" s="607" t="str">
        <f t="shared" si="259"/>
        <v>PARTS ORDER | FHT 800_OUTER BOTTOM | #222 DRAW DIE | PARTS ORDER | FHT 800_OUTER BOTTOM | #222 DRAW DIE</v>
      </c>
      <c r="L974" s="607" t="s">
        <v>2282</v>
      </c>
      <c r="M974" s="607" t="s">
        <v>2282</v>
      </c>
      <c r="N974" s="615" t="s">
        <v>15</v>
      </c>
      <c r="O974" s="607" t="s">
        <v>34</v>
      </c>
      <c r="P974" s="558">
        <v>1</v>
      </c>
      <c r="Q974" s="557" t="s">
        <v>5151</v>
      </c>
      <c r="R974" s="609">
        <f>IFERROR(VLOOKUP(CONCATENATE(D974,"'",C974),'Monthly Forex'!A:D,4,0),"-")</f>
        <v>52.58</v>
      </c>
      <c r="S974" s="564" t="s">
        <v>15</v>
      </c>
      <c r="T974" s="611">
        <v>920</v>
      </c>
      <c r="U974" s="612" t="s">
        <v>47</v>
      </c>
      <c r="V974" s="613" t="s">
        <v>49</v>
      </c>
      <c r="W974" s="619" t="s">
        <v>15</v>
      </c>
      <c r="X974" s="569" t="s">
        <v>1958</v>
      </c>
      <c r="Y974" s="597" t="s">
        <v>4621</v>
      </c>
      <c r="Z974" s="571" t="s">
        <v>15</v>
      </c>
      <c r="AA974" s="557" t="s">
        <v>1856</v>
      </c>
      <c r="AB974" s="139">
        <f t="shared" si="251"/>
        <v>43512</v>
      </c>
      <c r="AC974" s="134">
        <f t="shared" si="253"/>
        <v>43497</v>
      </c>
      <c r="AD974" s="135" t="str">
        <f t="shared" si="254"/>
        <v>-</v>
      </c>
      <c r="AE974" s="136" t="str">
        <f t="shared" si="255"/>
        <v>-</v>
      </c>
      <c r="AF974" s="140" t="s">
        <v>4551</v>
      </c>
      <c r="AG974" s="140" t="str">
        <f t="shared" si="260"/>
        <v>1</v>
      </c>
      <c r="AH974" s="141" t="str">
        <f t="shared" si="261"/>
        <v>-</v>
      </c>
      <c r="AI974" s="211" t="s">
        <v>15</v>
      </c>
      <c r="AJ974" s="443" t="s">
        <v>4592</v>
      </c>
      <c r="AK974" s="478" t="str">
        <f t="shared" si="262"/>
        <v>-</v>
      </c>
      <c r="AL974" s="517" t="str">
        <f t="shared" si="263"/>
        <v>-</v>
      </c>
      <c r="AM974" s="432" t="str">
        <f>_xlfn.IFNA(VLOOKUP(O974,Dropdown!$B:$G,6,0),"-")</f>
        <v>PEZA</v>
      </c>
      <c r="AN974" s="433">
        <f>_xlfn.IFNA(VLOOKUP(O974,Dropdown!$B:$H,7,0),"-")</f>
        <v>0.12</v>
      </c>
      <c r="AO974" s="434" t="str">
        <f t="shared" si="264"/>
        <v>USD</v>
      </c>
      <c r="AP974" s="435">
        <f t="shared" si="265"/>
        <v>920</v>
      </c>
      <c r="AQ974" s="436">
        <f t="shared" si="266"/>
        <v>1030.4000000000001</v>
      </c>
      <c r="AR974" s="247"/>
      <c r="AS974" s="465" t="s">
        <v>15</v>
      </c>
      <c r="AT974" s="247"/>
      <c r="AU974" s="454" t="str">
        <f t="shared" si="256"/>
        <v>-</v>
      </c>
    </row>
    <row r="975" spans="1:47" s="53" customFormat="1">
      <c r="A975" s="556">
        <v>972</v>
      </c>
      <c r="B975" s="558" t="s">
        <v>2312</v>
      </c>
      <c r="C975" s="558" t="str">
        <f t="shared" si="257"/>
        <v>2019</v>
      </c>
      <c r="D975" s="558" t="str">
        <f t="shared" si="258"/>
        <v>Jan</v>
      </c>
      <c r="E975" s="605">
        <v>43483</v>
      </c>
      <c r="F975" s="558">
        <v>113494</v>
      </c>
      <c r="G975" s="558" t="s">
        <v>2313</v>
      </c>
      <c r="H975" s="558">
        <v>87007</v>
      </c>
      <c r="I975" s="558" t="s">
        <v>2309</v>
      </c>
      <c r="J975" s="558" t="s">
        <v>2308</v>
      </c>
      <c r="K975" s="607" t="str">
        <f t="shared" si="259"/>
        <v>THRX-BRKT STPR PDL 1/1 PROG DIE | THRX-BRKT STPR PDL 1/1 PROG DIE</v>
      </c>
      <c r="L975" s="607" t="s">
        <v>2310</v>
      </c>
      <c r="M975" s="607" t="s">
        <v>2310</v>
      </c>
      <c r="N975" s="608" t="s">
        <v>15</v>
      </c>
      <c r="O975" s="607" t="s">
        <v>2311</v>
      </c>
      <c r="P975" s="558">
        <v>1</v>
      </c>
      <c r="Q975" s="557" t="s">
        <v>5152</v>
      </c>
      <c r="R975" s="609">
        <f>IFERROR(VLOOKUP(CONCATENATE(D975,"'",C975),'Monthly Forex'!A:D,4,0),"-")</f>
        <v>52.58</v>
      </c>
      <c r="S975" s="564" t="s">
        <v>15</v>
      </c>
      <c r="T975" s="611">
        <v>6750</v>
      </c>
      <c r="U975" s="612" t="s">
        <v>47</v>
      </c>
      <c r="V975" s="613" t="s">
        <v>49</v>
      </c>
      <c r="W975" s="620" t="s">
        <v>2314</v>
      </c>
      <c r="X975" s="569" t="s">
        <v>1958</v>
      </c>
      <c r="Y975" s="570" t="s">
        <v>15</v>
      </c>
      <c r="Z975" s="571" t="s">
        <v>15</v>
      </c>
      <c r="AA975" s="557" t="s">
        <v>1856</v>
      </c>
      <c r="AB975" s="139">
        <f t="shared" si="251"/>
        <v>43513</v>
      </c>
      <c r="AC975" s="134">
        <f t="shared" si="253"/>
        <v>43497</v>
      </c>
      <c r="AD975" s="135" t="str">
        <f t="shared" si="254"/>
        <v>-</v>
      </c>
      <c r="AE975" s="136" t="str">
        <f t="shared" si="255"/>
        <v>-</v>
      </c>
      <c r="AF975" s="140" t="s">
        <v>4551</v>
      </c>
      <c r="AG975" s="140" t="str">
        <f t="shared" si="260"/>
        <v>1</v>
      </c>
      <c r="AH975" s="141" t="str">
        <f t="shared" si="261"/>
        <v>-</v>
      </c>
      <c r="AI975" s="211" t="s">
        <v>15</v>
      </c>
      <c r="AJ975" s="443" t="s">
        <v>4592</v>
      </c>
      <c r="AK975" s="478" t="str">
        <f t="shared" si="262"/>
        <v>-</v>
      </c>
      <c r="AL975" s="517" t="str">
        <f t="shared" si="263"/>
        <v>-</v>
      </c>
      <c r="AM975" s="432" t="str">
        <f>_xlfn.IFNA(VLOOKUP(O975,Dropdown!$B:$G,6,0),"-")</f>
        <v>PEZA</v>
      </c>
      <c r="AN975" s="433">
        <f>_xlfn.IFNA(VLOOKUP(O975,Dropdown!$B:$H,7,0),"-")</f>
        <v>0.12</v>
      </c>
      <c r="AO975" s="434" t="str">
        <f t="shared" si="264"/>
        <v>USD</v>
      </c>
      <c r="AP975" s="435">
        <f t="shared" si="265"/>
        <v>6750</v>
      </c>
      <c r="AQ975" s="436">
        <f t="shared" si="266"/>
        <v>7560.0000000000009</v>
      </c>
      <c r="AR975" s="247"/>
      <c r="AS975" s="465" t="s">
        <v>15</v>
      </c>
      <c r="AT975" s="247"/>
      <c r="AU975" s="454" t="str">
        <f t="shared" si="256"/>
        <v>-</v>
      </c>
    </row>
    <row r="976" spans="1:47" s="30" customFormat="1">
      <c r="A976" s="556">
        <v>973</v>
      </c>
      <c r="B976" s="558" t="s">
        <v>2304</v>
      </c>
      <c r="C976" s="558" t="str">
        <f t="shared" si="257"/>
        <v>2019</v>
      </c>
      <c r="D976" s="558" t="str">
        <f t="shared" si="258"/>
        <v>Jan</v>
      </c>
      <c r="E976" s="605">
        <v>43483</v>
      </c>
      <c r="F976" s="558">
        <v>113492</v>
      </c>
      <c r="G976" s="558">
        <v>46348</v>
      </c>
      <c r="H976" s="558">
        <v>87005</v>
      </c>
      <c r="I976" s="558" t="s">
        <v>2306</v>
      </c>
      <c r="J976" s="558">
        <v>46494</v>
      </c>
      <c r="K976" s="607" t="str">
        <f t="shared" si="259"/>
        <v>NEW SHAVING DIE HDS41-16G86-00 | NEW SHAVING DIE HDS41-16G86-00</v>
      </c>
      <c r="L976" s="607" t="s">
        <v>2305</v>
      </c>
      <c r="M976" s="607" t="s">
        <v>2305</v>
      </c>
      <c r="N976" s="615" t="s">
        <v>2305</v>
      </c>
      <c r="O976" s="607" t="s">
        <v>32</v>
      </c>
      <c r="P976" s="558">
        <v>1</v>
      </c>
      <c r="Q976" s="557" t="s">
        <v>5152</v>
      </c>
      <c r="R976" s="609">
        <f>IFERROR(VLOOKUP(CONCATENATE(D976,"'",C976),'Monthly Forex'!A:D,4,0),"-")</f>
        <v>52.58</v>
      </c>
      <c r="S976" s="616">
        <v>298000</v>
      </c>
      <c r="T976" s="611">
        <f>S976/R976</f>
        <v>5667.5542031190571</v>
      </c>
      <c r="U976" s="612" t="s">
        <v>47</v>
      </c>
      <c r="V976" s="613" t="s">
        <v>49</v>
      </c>
      <c r="W976" s="619" t="s">
        <v>15</v>
      </c>
      <c r="X976" s="569" t="s">
        <v>1958</v>
      </c>
      <c r="Y976" s="570" t="s">
        <v>15</v>
      </c>
      <c r="Z976" s="571" t="s">
        <v>15</v>
      </c>
      <c r="AA976" s="557" t="s">
        <v>1856</v>
      </c>
      <c r="AB976" s="139">
        <f t="shared" si="251"/>
        <v>43513</v>
      </c>
      <c r="AC976" s="134">
        <f t="shared" si="253"/>
        <v>43497</v>
      </c>
      <c r="AD976" s="135" t="str">
        <f t="shared" si="254"/>
        <v>-</v>
      </c>
      <c r="AE976" s="136" t="str">
        <f t="shared" si="255"/>
        <v>-</v>
      </c>
      <c r="AF976" s="140" t="s">
        <v>4551</v>
      </c>
      <c r="AG976" s="140" t="str">
        <f t="shared" si="260"/>
        <v>1</v>
      </c>
      <c r="AH976" s="141" t="str">
        <f t="shared" si="261"/>
        <v>-</v>
      </c>
      <c r="AI976" s="211" t="s">
        <v>15</v>
      </c>
      <c r="AJ976" s="443" t="s">
        <v>4592</v>
      </c>
      <c r="AK976" s="478" t="str">
        <f t="shared" si="262"/>
        <v>-</v>
      </c>
      <c r="AL976" s="516" t="str">
        <f t="shared" si="263"/>
        <v>-</v>
      </c>
      <c r="AM976" s="432" t="str">
        <f>_xlfn.IFNA(VLOOKUP(O976,Dropdown!$B:$G,6,0),"-")</f>
        <v>PEZA</v>
      </c>
      <c r="AN976" s="433">
        <f>_xlfn.IFNA(VLOOKUP(O976,Dropdown!$B:$H,7,0),"-")</f>
        <v>0.12</v>
      </c>
      <c r="AO976" s="434" t="str">
        <f t="shared" si="264"/>
        <v>PHP</v>
      </c>
      <c r="AP976" s="435">
        <f t="shared" si="265"/>
        <v>298000</v>
      </c>
      <c r="AQ976" s="436">
        <f t="shared" si="266"/>
        <v>333760.00000000006</v>
      </c>
      <c r="AR976" s="247"/>
      <c r="AS976" s="465" t="s">
        <v>15</v>
      </c>
      <c r="AT976" s="247"/>
      <c r="AU976" s="454" t="str">
        <f t="shared" si="256"/>
        <v>-</v>
      </c>
    </row>
    <row r="977" spans="1:47" s="30" customFormat="1">
      <c r="A977" s="556">
        <v>974</v>
      </c>
      <c r="B977" s="558" t="s">
        <v>2307</v>
      </c>
      <c r="C977" s="558" t="str">
        <f t="shared" si="257"/>
        <v>2019</v>
      </c>
      <c r="D977" s="558" t="str">
        <f t="shared" si="258"/>
        <v>Jan</v>
      </c>
      <c r="E977" s="605">
        <v>43483</v>
      </c>
      <c r="F977" s="558">
        <v>113493</v>
      </c>
      <c r="G977" s="558">
        <v>46349</v>
      </c>
      <c r="H977" s="558">
        <v>87006</v>
      </c>
      <c r="I977" s="558" t="s">
        <v>2076</v>
      </c>
      <c r="J977" s="558">
        <v>20183839</v>
      </c>
      <c r="K977" s="607" t="str">
        <f t="shared" si="259"/>
        <v>2311-35308-7-0500 FR EMBOSS CLINCH FIXTURE | #203 PUNCH | 2311-35308-7-0500 FR EMBOSS CLINCH FIXTURE | #203 PUNCH</v>
      </c>
      <c r="L977" s="607" t="s">
        <v>2074</v>
      </c>
      <c r="M977" s="607" t="s">
        <v>2074</v>
      </c>
      <c r="N977" s="608" t="s">
        <v>15</v>
      </c>
      <c r="O977" s="607" t="s">
        <v>38</v>
      </c>
      <c r="P977" s="558">
        <v>1</v>
      </c>
      <c r="Q977" s="557" t="s">
        <v>5151</v>
      </c>
      <c r="R977" s="609">
        <f>IFERROR(VLOOKUP(CONCATENATE(D977,"'",C977),'Monthly Forex'!A:D,4,0),"-")</f>
        <v>52.58</v>
      </c>
      <c r="S977" s="564" t="s">
        <v>15</v>
      </c>
      <c r="T977" s="611">
        <v>400</v>
      </c>
      <c r="U977" s="612" t="s">
        <v>47</v>
      </c>
      <c r="V977" s="613" t="s">
        <v>49</v>
      </c>
      <c r="W977" s="619" t="s">
        <v>15</v>
      </c>
      <c r="X977" s="569" t="s">
        <v>1958</v>
      </c>
      <c r="Y977" s="570" t="s">
        <v>15</v>
      </c>
      <c r="Z977" s="571" t="s">
        <v>15</v>
      </c>
      <c r="AA977" s="557" t="s">
        <v>1856</v>
      </c>
      <c r="AB977" s="139">
        <f t="shared" si="251"/>
        <v>43513</v>
      </c>
      <c r="AC977" s="134">
        <f t="shared" si="253"/>
        <v>43497</v>
      </c>
      <c r="AD977" s="135" t="str">
        <f t="shared" si="254"/>
        <v>-</v>
      </c>
      <c r="AE977" s="136" t="str">
        <f t="shared" si="255"/>
        <v>-</v>
      </c>
      <c r="AF977" s="140" t="s">
        <v>4551</v>
      </c>
      <c r="AG977" s="140" t="str">
        <f t="shared" si="260"/>
        <v>1</v>
      </c>
      <c r="AH977" s="141" t="str">
        <f t="shared" si="261"/>
        <v>-</v>
      </c>
      <c r="AI977" s="211" t="s">
        <v>15</v>
      </c>
      <c r="AJ977" s="443" t="s">
        <v>4592</v>
      </c>
      <c r="AK977" s="478" t="str">
        <f t="shared" si="262"/>
        <v>-</v>
      </c>
      <c r="AL977" s="516" t="str">
        <f t="shared" si="263"/>
        <v>-</v>
      </c>
      <c r="AM977" s="432" t="str">
        <f>_xlfn.IFNA(VLOOKUP(O977,Dropdown!$B:$G,6,0),"-")</f>
        <v>PEZA</v>
      </c>
      <c r="AN977" s="433">
        <f>_xlfn.IFNA(VLOOKUP(O977,Dropdown!$B:$H,7,0),"-")</f>
        <v>0.12</v>
      </c>
      <c r="AO977" s="434" t="str">
        <f t="shared" si="264"/>
        <v>USD</v>
      </c>
      <c r="AP977" s="435">
        <f t="shared" si="265"/>
        <v>400</v>
      </c>
      <c r="AQ977" s="436">
        <f t="shared" si="266"/>
        <v>448.00000000000006</v>
      </c>
      <c r="AR977" s="247"/>
      <c r="AS977" s="465" t="s">
        <v>15</v>
      </c>
      <c r="AT977" s="247"/>
      <c r="AU977" s="454" t="str">
        <f t="shared" si="256"/>
        <v>-</v>
      </c>
    </row>
    <row r="978" spans="1:47" s="30" customFormat="1">
      <c r="A978" s="556">
        <v>975</v>
      </c>
      <c r="B978" s="558" t="s">
        <v>2292</v>
      </c>
      <c r="C978" s="558" t="str">
        <f t="shared" si="257"/>
        <v>2019</v>
      </c>
      <c r="D978" s="558" t="str">
        <f t="shared" si="258"/>
        <v>Jan</v>
      </c>
      <c r="E978" s="605">
        <v>43483</v>
      </c>
      <c r="F978" s="558">
        <v>113490</v>
      </c>
      <c r="G978" s="558">
        <v>46346</v>
      </c>
      <c r="H978" s="558">
        <v>87004</v>
      </c>
      <c r="I978" s="558" t="s">
        <v>2256</v>
      </c>
      <c r="J978" s="558" t="s">
        <v>2257</v>
      </c>
      <c r="K978" s="607" t="str">
        <f t="shared" si="259"/>
        <v>TLAA BODY | #5809 CUT PUNCH (LEFT) | TLAA BODY | #5809 CUT PUNCH (LEFT)</v>
      </c>
      <c r="L978" s="607" t="s">
        <v>2294</v>
      </c>
      <c r="M978" s="607" t="s">
        <v>2294</v>
      </c>
      <c r="N978" s="608" t="s">
        <v>2298</v>
      </c>
      <c r="O978" s="607" t="s">
        <v>31</v>
      </c>
      <c r="P978" s="558">
        <v>1</v>
      </c>
      <c r="Q978" s="557" t="s">
        <v>5151</v>
      </c>
      <c r="R978" s="609">
        <f>IFERROR(VLOOKUP(CONCATENATE(D978,"'",C978),'Monthly Forex'!A:D,4,0),"-")</f>
        <v>52.58</v>
      </c>
      <c r="S978" s="610">
        <v>22300</v>
      </c>
      <c r="T978" s="611">
        <f>S978/R978</f>
        <v>424.11563332065424</v>
      </c>
      <c r="U978" s="612" t="s">
        <v>47</v>
      </c>
      <c r="V978" s="613" t="s">
        <v>49</v>
      </c>
      <c r="W978" s="619" t="s">
        <v>15</v>
      </c>
      <c r="X978" s="569" t="s">
        <v>1958</v>
      </c>
      <c r="Y978" s="570" t="s">
        <v>15</v>
      </c>
      <c r="Z978" s="571" t="s">
        <v>15</v>
      </c>
      <c r="AA978" s="557" t="s">
        <v>1856</v>
      </c>
      <c r="AB978" s="139">
        <f t="shared" si="251"/>
        <v>43513</v>
      </c>
      <c r="AC978" s="134">
        <f t="shared" si="253"/>
        <v>43497</v>
      </c>
      <c r="AD978" s="135" t="str">
        <f t="shared" si="254"/>
        <v>-</v>
      </c>
      <c r="AE978" s="136" t="str">
        <f t="shared" si="255"/>
        <v>-</v>
      </c>
      <c r="AF978" s="140" t="s">
        <v>4551</v>
      </c>
      <c r="AG978" s="140" t="str">
        <f t="shared" si="260"/>
        <v>1</v>
      </c>
      <c r="AH978" s="141" t="str">
        <f t="shared" si="261"/>
        <v>-</v>
      </c>
      <c r="AI978" s="211" t="s">
        <v>15</v>
      </c>
      <c r="AJ978" s="443" t="s">
        <v>4592</v>
      </c>
      <c r="AK978" s="478" t="str">
        <f t="shared" si="262"/>
        <v>-</v>
      </c>
      <c r="AL978" s="516" t="str">
        <f t="shared" si="263"/>
        <v>-</v>
      </c>
      <c r="AM978" s="432" t="str">
        <f>_xlfn.IFNA(VLOOKUP(O978,Dropdown!$B:$G,6,0),"-")</f>
        <v>PEZA</v>
      </c>
      <c r="AN978" s="433">
        <f>_xlfn.IFNA(VLOOKUP(O978,Dropdown!$B:$H,7,0),"-")</f>
        <v>0.12</v>
      </c>
      <c r="AO978" s="434" t="str">
        <f t="shared" si="264"/>
        <v>PHP</v>
      </c>
      <c r="AP978" s="435">
        <f t="shared" si="265"/>
        <v>22300</v>
      </c>
      <c r="AQ978" s="436">
        <f t="shared" si="266"/>
        <v>24976.000000000004</v>
      </c>
      <c r="AR978" s="247"/>
      <c r="AS978" s="465" t="s">
        <v>15</v>
      </c>
      <c r="AT978" s="247"/>
      <c r="AU978" s="454" t="str">
        <f t="shared" si="256"/>
        <v>-</v>
      </c>
    </row>
    <row r="979" spans="1:47" s="30" customFormat="1">
      <c r="A979" s="556">
        <v>976</v>
      </c>
      <c r="B979" s="558" t="s">
        <v>2289</v>
      </c>
      <c r="C979" s="558" t="str">
        <f t="shared" si="257"/>
        <v>2019</v>
      </c>
      <c r="D979" s="558" t="str">
        <f t="shared" si="258"/>
        <v>Jan</v>
      </c>
      <c r="E979" s="605">
        <v>43483</v>
      </c>
      <c r="F979" s="558">
        <v>113490</v>
      </c>
      <c r="G979" s="558">
        <v>46346</v>
      </c>
      <c r="H979" s="558">
        <v>87004</v>
      </c>
      <c r="I979" s="558" t="s">
        <v>2256</v>
      </c>
      <c r="J979" s="558" t="s">
        <v>2257</v>
      </c>
      <c r="K979" s="607" t="str">
        <f t="shared" si="259"/>
        <v>TLAA BODY | #5809 CUT PUNCH (RIGHT) | TLAA BODY | #5809 CUT PUNCH (RIGHT)</v>
      </c>
      <c r="L979" s="607" t="s">
        <v>2291</v>
      </c>
      <c r="M979" s="607" t="s">
        <v>2291</v>
      </c>
      <c r="N979" s="608" t="s">
        <v>2297</v>
      </c>
      <c r="O979" s="607" t="s">
        <v>31</v>
      </c>
      <c r="P979" s="558">
        <v>1</v>
      </c>
      <c r="Q979" s="557" t="s">
        <v>5151</v>
      </c>
      <c r="R979" s="609">
        <f>IFERROR(VLOOKUP(CONCATENATE(D979,"'",C979),'Monthly Forex'!A:D,4,0),"-")</f>
        <v>52.58</v>
      </c>
      <c r="S979" s="610">
        <v>22300</v>
      </c>
      <c r="T979" s="611">
        <f>S979/R979</f>
        <v>424.11563332065424</v>
      </c>
      <c r="U979" s="612" t="s">
        <v>47</v>
      </c>
      <c r="V979" s="613" t="s">
        <v>49</v>
      </c>
      <c r="W979" s="619" t="s">
        <v>15</v>
      </c>
      <c r="X979" s="569" t="s">
        <v>1958</v>
      </c>
      <c r="Y979" s="570" t="s">
        <v>15</v>
      </c>
      <c r="Z979" s="571" t="s">
        <v>15</v>
      </c>
      <c r="AA979" s="557" t="s">
        <v>1856</v>
      </c>
      <c r="AB979" s="139">
        <f t="shared" si="251"/>
        <v>43513</v>
      </c>
      <c r="AC979" s="134">
        <f t="shared" si="253"/>
        <v>43497</v>
      </c>
      <c r="AD979" s="135" t="str">
        <f t="shared" si="254"/>
        <v>-</v>
      </c>
      <c r="AE979" s="136" t="str">
        <f t="shared" si="255"/>
        <v>-</v>
      </c>
      <c r="AF979" s="140" t="s">
        <v>4551</v>
      </c>
      <c r="AG979" s="140" t="str">
        <f t="shared" si="260"/>
        <v>-</v>
      </c>
      <c r="AH979" s="141" t="str">
        <f t="shared" si="261"/>
        <v>-</v>
      </c>
      <c r="AI979" s="211" t="s">
        <v>15</v>
      </c>
      <c r="AJ979" s="443" t="s">
        <v>4592</v>
      </c>
      <c r="AK979" s="478" t="str">
        <f t="shared" si="262"/>
        <v>-</v>
      </c>
      <c r="AL979" s="516" t="str">
        <f t="shared" si="263"/>
        <v>-</v>
      </c>
      <c r="AM979" s="432" t="str">
        <f>_xlfn.IFNA(VLOOKUP(O979,Dropdown!$B:$G,6,0),"-")</f>
        <v>PEZA</v>
      </c>
      <c r="AN979" s="433">
        <f>_xlfn.IFNA(VLOOKUP(O979,Dropdown!$B:$H,7,0),"-")</f>
        <v>0.12</v>
      </c>
      <c r="AO979" s="434" t="str">
        <f t="shared" si="264"/>
        <v>PHP</v>
      </c>
      <c r="AP979" s="435">
        <f t="shared" si="265"/>
        <v>22300</v>
      </c>
      <c r="AQ979" s="436">
        <f t="shared" si="266"/>
        <v>24976.000000000004</v>
      </c>
      <c r="AR979" s="247"/>
      <c r="AS979" s="465" t="s">
        <v>15</v>
      </c>
      <c r="AT979" s="247"/>
      <c r="AU979" s="454" t="str">
        <f t="shared" si="256"/>
        <v>-</v>
      </c>
    </row>
    <row r="980" spans="1:47" s="30" customFormat="1">
      <c r="A980" s="556">
        <v>977</v>
      </c>
      <c r="B980" s="558" t="s">
        <v>2288</v>
      </c>
      <c r="C980" s="558" t="str">
        <f t="shared" si="257"/>
        <v>2019</v>
      </c>
      <c r="D980" s="558" t="str">
        <f t="shared" si="258"/>
        <v>Jan</v>
      </c>
      <c r="E980" s="605">
        <v>43483</v>
      </c>
      <c r="F980" s="558">
        <v>113490</v>
      </c>
      <c r="G980" s="558">
        <v>46346</v>
      </c>
      <c r="H980" s="558">
        <v>87004</v>
      </c>
      <c r="I980" s="558" t="s">
        <v>2256</v>
      </c>
      <c r="J980" s="558">
        <v>17964</v>
      </c>
      <c r="K980" s="607" t="str">
        <f t="shared" si="259"/>
        <v>GUIDE BLOCK #2019 | GUIDE BLOCK #2019</v>
      </c>
      <c r="L980" s="607" t="s">
        <v>2290</v>
      </c>
      <c r="M980" s="607" t="s">
        <v>2290</v>
      </c>
      <c r="N980" s="608" t="s">
        <v>2296</v>
      </c>
      <c r="O980" s="607" t="s">
        <v>31</v>
      </c>
      <c r="P980" s="558">
        <v>2</v>
      </c>
      <c r="Q980" s="557" t="s">
        <v>5151</v>
      </c>
      <c r="R980" s="609">
        <f>IFERROR(VLOOKUP(CONCATENATE(D980,"'",C980),'Monthly Forex'!A:D,4,0),"-")</f>
        <v>52.58</v>
      </c>
      <c r="S980" s="610">
        <v>21840</v>
      </c>
      <c r="T980" s="611">
        <f>S980/R980</f>
        <v>415.36705971852416</v>
      </c>
      <c r="U980" s="612" t="s">
        <v>47</v>
      </c>
      <c r="V980" s="613" t="s">
        <v>49</v>
      </c>
      <c r="W980" s="619" t="s">
        <v>15</v>
      </c>
      <c r="X980" s="569" t="s">
        <v>1958</v>
      </c>
      <c r="Y980" s="570" t="s">
        <v>15</v>
      </c>
      <c r="Z980" s="571" t="s">
        <v>15</v>
      </c>
      <c r="AA980" s="557" t="s">
        <v>1856</v>
      </c>
      <c r="AB980" s="139">
        <f t="shared" si="251"/>
        <v>43513</v>
      </c>
      <c r="AC980" s="134">
        <f t="shared" si="253"/>
        <v>43497</v>
      </c>
      <c r="AD980" s="135" t="str">
        <f t="shared" si="254"/>
        <v>-</v>
      </c>
      <c r="AE980" s="136" t="str">
        <f t="shared" si="255"/>
        <v>-</v>
      </c>
      <c r="AF980" s="140" t="s">
        <v>4551</v>
      </c>
      <c r="AG980" s="140" t="str">
        <f t="shared" si="260"/>
        <v>-</v>
      </c>
      <c r="AH980" s="141" t="str">
        <f t="shared" si="261"/>
        <v>-</v>
      </c>
      <c r="AI980" s="211" t="s">
        <v>15</v>
      </c>
      <c r="AJ980" s="443" t="s">
        <v>4592</v>
      </c>
      <c r="AK980" s="478" t="str">
        <f t="shared" si="262"/>
        <v>-</v>
      </c>
      <c r="AL980" s="516" t="str">
        <f t="shared" si="263"/>
        <v>-</v>
      </c>
      <c r="AM980" s="432" t="str">
        <f>_xlfn.IFNA(VLOOKUP(O980,Dropdown!$B:$G,6,0),"-")</f>
        <v>PEZA</v>
      </c>
      <c r="AN980" s="433">
        <f>_xlfn.IFNA(VLOOKUP(O980,Dropdown!$B:$H,7,0),"-")</f>
        <v>0.12</v>
      </c>
      <c r="AO980" s="434" t="str">
        <f t="shared" si="264"/>
        <v>PHP</v>
      </c>
      <c r="AP980" s="435">
        <f t="shared" si="265"/>
        <v>21840</v>
      </c>
      <c r="AQ980" s="436">
        <f t="shared" si="266"/>
        <v>24460.800000000003</v>
      </c>
      <c r="AR980" s="247"/>
      <c r="AS980" s="465" t="s">
        <v>15</v>
      </c>
      <c r="AT980" s="247"/>
      <c r="AU980" s="454" t="str">
        <f t="shared" si="256"/>
        <v>-</v>
      </c>
    </row>
    <row r="981" spans="1:47" s="30" customFormat="1">
      <c r="A981" s="556">
        <v>978</v>
      </c>
      <c r="B981" s="558" t="s">
        <v>2293</v>
      </c>
      <c r="C981" s="558" t="str">
        <f t="shared" si="257"/>
        <v>2019</v>
      </c>
      <c r="D981" s="558" t="str">
        <f t="shared" si="258"/>
        <v>Jan</v>
      </c>
      <c r="E981" s="605">
        <v>43483</v>
      </c>
      <c r="F981" s="558">
        <v>113490</v>
      </c>
      <c r="G981" s="558">
        <v>46346</v>
      </c>
      <c r="H981" s="558">
        <v>87004</v>
      </c>
      <c r="I981" s="558" t="s">
        <v>2256</v>
      </c>
      <c r="J981" s="558">
        <v>17964</v>
      </c>
      <c r="K981" s="607" t="str">
        <f t="shared" si="259"/>
        <v>GUIDE BLOCK #2018 | GUIDE BLOCK #2018</v>
      </c>
      <c r="L981" s="607" t="s">
        <v>2295</v>
      </c>
      <c r="M981" s="607" t="s">
        <v>2295</v>
      </c>
      <c r="N981" s="608" t="s">
        <v>2299</v>
      </c>
      <c r="O981" s="607" t="s">
        <v>31</v>
      </c>
      <c r="P981" s="558">
        <v>2</v>
      </c>
      <c r="Q981" s="557" t="s">
        <v>5151</v>
      </c>
      <c r="R981" s="609">
        <f>IFERROR(VLOOKUP(CONCATENATE(D981,"'",C981),'Monthly Forex'!A:D,4,0),"-")</f>
        <v>52.58</v>
      </c>
      <c r="S981" s="610">
        <v>21840</v>
      </c>
      <c r="T981" s="611">
        <f>S981/R981</f>
        <v>415.36705971852416</v>
      </c>
      <c r="U981" s="612" t="s">
        <v>47</v>
      </c>
      <c r="V981" s="613" t="s">
        <v>49</v>
      </c>
      <c r="W981" s="619" t="s">
        <v>15</v>
      </c>
      <c r="X981" s="569" t="s">
        <v>1958</v>
      </c>
      <c r="Y981" s="570" t="s">
        <v>15</v>
      </c>
      <c r="Z981" s="571" t="s">
        <v>15</v>
      </c>
      <c r="AA981" s="557" t="s">
        <v>1856</v>
      </c>
      <c r="AB981" s="139">
        <f t="shared" si="251"/>
        <v>43513</v>
      </c>
      <c r="AC981" s="134">
        <f t="shared" si="253"/>
        <v>43497</v>
      </c>
      <c r="AD981" s="135" t="str">
        <f t="shared" si="254"/>
        <v>-</v>
      </c>
      <c r="AE981" s="136" t="str">
        <f t="shared" si="255"/>
        <v>-</v>
      </c>
      <c r="AF981" s="140" t="s">
        <v>4551</v>
      </c>
      <c r="AG981" s="140" t="str">
        <f t="shared" si="260"/>
        <v>-</v>
      </c>
      <c r="AH981" s="141" t="str">
        <f t="shared" si="261"/>
        <v>-</v>
      </c>
      <c r="AI981" s="211" t="s">
        <v>15</v>
      </c>
      <c r="AJ981" s="443" t="s">
        <v>4592</v>
      </c>
      <c r="AK981" s="478" t="str">
        <f t="shared" si="262"/>
        <v>-</v>
      </c>
      <c r="AL981" s="516" t="str">
        <f t="shared" si="263"/>
        <v>-</v>
      </c>
      <c r="AM981" s="432" t="str">
        <f>_xlfn.IFNA(VLOOKUP(O981,Dropdown!$B:$G,6,0),"-")</f>
        <v>PEZA</v>
      </c>
      <c r="AN981" s="433">
        <f>_xlfn.IFNA(VLOOKUP(O981,Dropdown!$B:$H,7,0),"-")</f>
        <v>0.12</v>
      </c>
      <c r="AO981" s="434" t="str">
        <f t="shared" si="264"/>
        <v>PHP</v>
      </c>
      <c r="AP981" s="435">
        <f t="shared" si="265"/>
        <v>21840</v>
      </c>
      <c r="AQ981" s="436">
        <f t="shared" si="266"/>
        <v>24460.800000000003</v>
      </c>
      <c r="AR981" s="247"/>
      <c r="AS981" s="465" t="s">
        <v>15</v>
      </c>
      <c r="AT981" s="247"/>
      <c r="AU981" s="454" t="str">
        <f t="shared" si="256"/>
        <v>-</v>
      </c>
    </row>
    <row r="982" spans="1:47" s="29" customFormat="1">
      <c r="A982" s="556">
        <v>979</v>
      </c>
      <c r="B982" s="558" t="s">
        <v>2300</v>
      </c>
      <c r="C982" s="558" t="str">
        <f t="shared" si="257"/>
        <v>2019</v>
      </c>
      <c r="D982" s="558" t="str">
        <f t="shared" si="258"/>
        <v>Jan</v>
      </c>
      <c r="E982" s="605">
        <v>43483</v>
      </c>
      <c r="F982" s="558">
        <v>113491</v>
      </c>
      <c r="G982" s="558">
        <v>46347</v>
      </c>
      <c r="H982" s="558">
        <v>87075</v>
      </c>
      <c r="I982" s="558" t="s">
        <v>2302</v>
      </c>
      <c r="J982" s="558">
        <v>17992</v>
      </c>
      <c r="K982" s="607" t="str">
        <f t="shared" si="259"/>
        <v>KYAJ-B102-20 | #1208 DIE | KYAJ-B102-20 | #1208 DIE</v>
      </c>
      <c r="L982" s="607" t="s">
        <v>2301</v>
      </c>
      <c r="M982" s="607" t="s">
        <v>2301</v>
      </c>
      <c r="N982" s="608" t="s">
        <v>2303</v>
      </c>
      <c r="O982" s="607" t="s">
        <v>31</v>
      </c>
      <c r="P982" s="558">
        <v>1</v>
      </c>
      <c r="Q982" s="557" t="s">
        <v>5151</v>
      </c>
      <c r="R982" s="609">
        <f>IFERROR(VLOOKUP(CONCATENATE(D982,"'",C982),'Monthly Forex'!A:D,4,0),"-")</f>
        <v>52.58</v>
      </c>
      <c r="S982" s="610">
        <v>45344</v>
      </c>
      <c r="T982" s="611">
        <f>S982/R982</f>
        <v>862.38113351084064</v>
      </c>
      <c r="U982" s="612" t="s">
        <v>47</v>
      </c>
      <c r="V982" s="613" t="s">
        <v>49</v>
      </c>
      <c r="W982" s="619" t="s">
        <v>15</v>
      </c>
      <c r="X982" s="569" t="s">
        <v>1958</v>
      </c>
      <c r="Y982" s="570" t="s">
        <v>15</v>
      </c>
      <c r="Z982" s="571" t="s">
        <v>15</v>
      </c>
      <c r="AA982" s="557" t="s">
        <v>1856</v>
      </c>
      <c r="AB982" s="139">
        <f t="shared" si="251"/>
        <v>43513</v>
      </c>
      <c r="AC982" s="134">
        <f t="shared" si="253"/>
        <v>43497</v>
      </c>
      <c r="AD982" s="135" t="str">
        <f t="shared" si="254"/>
        <v>-</v>
      </c>
      <c r="AE982" s="136" t="str">
        <f t="shared" si="255"/>
        <v>-</v>
      </c>
      <c r="AF982" s="140" t="s">
        <v>4551</v>
      </c>
      <c r="AG982" s="140" t="str">
        <f t="shared" si="260"/>
        <v>1</v>
      </c>
      <c r="AH982" s="141" t="str">
        <f t="shared" si="261"/>
        <v>-</v>
      </c>
      <c r="AI982" s="211" t="s">
        <v>15</v>
      </c>
      <c r="AJ982" s="443" t="s">
        <v>4592</v>
      </c>
      <c r="AK982" s="478" t="str">
        <f t="shared" si="262"/>
        <v>-</v>
      </c>
      <c r="AL982" s="482" t="str">
        <f t="shared" si="263"/>
        <v>-</v>
      </c>
      <c r="AM982" s="432" t="str">
        <f>_xlfn.IFNA(VLOOKUP(O982,Dropdown!$B:$G,6,0),"-")</f>
        <v>PEZA</v>
      </c>
      <c r="AN982" s="433">
        <f>_xlfn.IFNA(VLOOKUP(O982,Dropdown!$B:$H,7,0),"-")</f>
        <v>0.12</v>
      </c>
      <c r="AO982" s="434" t="str">
        <f t="shared" si="264"/>
        <v>PHP</v>
      </c>
      <c r="AP982" s="435">
        <f t="shared" si="265"/>
        <v>45344</v>
      </c>
      <c r="AQ982" s="436">
        <f t="shared" si="266"/>
        <v>50785.280000000006</v>
      </c>
      <c r="AR982" s="247"/>
      <c r="AS982" s="465" t="s">
        <v>15</v>
      </c>
      <c r="AT982" s="247"/>
      <c r="AU982" s="454" t="str">
        <f t="shared" si="256"/>
        <v>-</v>
      </c>
    </row>
    <row r="983" spans="1:47" s="29" customFormat="1">
      <c r="A983" s="556">
        <v>980</v>
      </c>
      <c r="B983" s="557" t="s">
        <v>2315</v>
      </c>
      <c r="C983" s="558" t="str">
        <f t="shared" si="257"/>
        <v>2019</v>
      </c>
      <c r="D983" s="558" t="str">
        <f t="shared" si="258"/>
        <v>Jan</v>
      </c>
      <c r="E983" s="586">
        <v>43486</v>
      </c>
      <c r="F983" s="557">
        <v>113495</v>
      </c>
      <c r="G983" s="557">
        <v>46350</v>
      </c>
      <c r="H983" s="557">
        <v>87079</v>
      </c>
      <c r="I983" s="557" t="s">
        <v>1902</v>
      </c>
      <c r="J983" s="557">
        <v>20183839</v>
      </c>
      <c r="K983" s="578" t="str">
        <f t="shared" si="259"/>
        <v>2311-35308-7-1100 RR EMBOSS CLINCH FIXTURE | #110 DIE | 2311-35308-7-1100 RR EMBOSS CLINCH FIXTURE | #110 DIE</v>
      </c>
      <c r="L983" s="578" t="s">
        <v>1651</v>
      </c>
      <c r="M983" s="578" t="s">
        <v>1651</v>
      </c>
      <c r="N983" s="579" t="s">
        <v>15</v>
      </c>
      <c r="O983" s="578" t="s">
        <v>38</v>
      </c>
      <c r="P983" s="557">
        <v>1</v>
      </c>
      <c r="Q983" s="557" t="s">
        <v>5151</v>
      </c>
      <c r="R983" s="581">
        <f>IFERROR(VLOOKUP(CONCATENATE(D983,"'",C983),'Monthly Forex'!A:D,4,0),"-")</f>
        <v>52.58</v>
      </c>
      <c r="S983" s="564" t="s">
        <v>15</v>
      </c>
      <c r="T983" s="582">
        <v>440</v>
      </c>
      <c r="U983" s="583" t="s">
        <v>47</v>
      </c>
      <c r="V983" s="589" t="s">
        <v>49</v>
      </c>
      <c r="W983" s="619" t="s">
        <v>15</v>
      </c>
      <c r="X983" s="569" t="s">
        <v>1958</v>
      </c>
      <c r="Y983" s="570" t="s">
        <v>15</v>
      </c>
      <c r="Z983" s="571" t="s">
        <v>15</v>
      </c>
      <c r="AA983" s="557" t="s">
        <v>1856</v>
      </c>
      <c r="AB983" s="139">
        <f t="shared" si="251"/>
        <v>43516</v>
      </c>
      <c r="AC983" s="134">
        <f t="shared" si="253"/>
        <v>43497</v>
      </c>
      <c r="AD983" s="135" t="str">
        <f t="shared" si="254"/>
        <v>-</v>
      </c>
      <c r="AE983" s="136" t="str">
        <f t="shared" si="255"/>
        <v>-</v>
      </c>
      <c r="AF983" s="140" t="s">
        <v>4551</v>
      </c>
      <c r="AG983" s="140" t="str">
        <f t="shared" si="260"/>
        <v>1</v>
      </c>
      <c r="AH983" s="141" t="str">
        <f t="shared" si="261"/>
        <v>-</v>
      </c>
      <c r="AI983" s="211" t="s">
        <v>15</v>
      </c>
      <c r="AJ983" s="443" t="s">
        <v>4592</v>
      </c>
      <c r="AK983" s="478" t="str">
        <f t="shared" si="262"/>
        <v>-</v>
      </c>
      <c r="AL983" s="482" t="str">
        <f t="shared" si="263"/>
        <v>-</v>
      </c>
      <c r="AM983" s="432" t="str">
        <f>_xlfn.IFNA(VLOOKUP(O983,Dropdown!$B:$G,6,0),"-")</f>
        <v>PEZA</v>
      </c>
      <c r="AN983" s="433">
        <f>_xlfn.IFNA(VLOOKUP(O983,Dropdown!$B:$H,7,0),"-")</f>
        <v>0.12</v>
      </c>
      <c r="AO983" s="434" t="str">
        <f t="shared" si="264"/>
        <v>USD</v>
      </c>
      <c r="AP983" s="435">
        <f t="shared" si="265"/>
        <v>440</v>
      </c>
      <c r="AQ983" s="436">
        <f t="shared" si="266"/>
        <v>492.80000000000007</v>
      </c>
      <c r="AR983" s="247"/>
      <c r="AS983" s="465" t="s">
        <v>15</v>
      </c>
      <c r="AT983" s="247"/>
      <c r="AU983" s="454" t="str">
        <f t="shared" si="256"/>
        <v>-</v>
      </c>
    </row>
    <row r="984" spans="1:47" s="29" customFormat="1">
      <c r="A984" s="556">
        <v>981</v>
      </c>
      <c r="B984" s="557" t="s">
        <v>2316</v>
      </c>
      <c r="C984" s="558" t="str">
        <f t="shared" si="257"/>
        <v>2019</v>
      </c>
      <c r="D984" s="558" t="str">
        <f t="shared" si="258"/>
        <v>Jan</v>
      </c>
      <c r="E984" s="586">
        <v>43487</v>
      </c>
      <c r="F984" s="557">
        <v>113496</v>
      </c>
      <c r="G984" s="557">
        <v>48251</v>
      </c>
      <c r="H984" s="557">
        <v>87082</v>
      </c>
      <c r="I984" s="557" t="s">
        <v>2256</v>
      </c>
      <c r="J984" s="557">
        <v>17964</v>
      </c>
      <c r="K984" s="578" t="str">
        <f t="shared" si="259"/>
        <v>R1AA COVER | #4409 DIE INSERT | R1AA COVER | #4409 DIE INSERT</v>
      </c>
      <c r="L984" s="578" t="s">
        <v>2317</v>
      </c>
      <c r="M984" s="578" t="s">
        <v>2317</v>
      </c>
      <c r="N984" s="579" t="s">
        <v>2318</v>
      </c>
      <c r="O984" s="578" t="s">
        <v>31</v>
      </c>
      <c r="P984" s="557">
        <v>2</v>
      </c>
      <c r="Q984" s="557" t="s">
        <v>5151</v>
      </c>
      <c r="R984" s="581">
        <f>IFERROR(VLOOKUP(CONCATENATE(D984,"'",C984),'Monthly Forex'!A:D,4,0),"-")</f>
        <v>52.58</v>
      </c>
      <c r="S984" s="587">
        <v>36500</v>
      </c>
      <c r="T984" s="582">
        <f>S984/R984</f>
        <v>694.18029669075702</v>
      </c>
      <c r="U984" s="583" t="s">
        <v>47</v>
      </c>
      <c r="V984" s="589" t="s">
        <v>49</v>
      </c>
      <c r="W984" s="592" t="s">
        <v>2319</v>
      </c>
      <c r="X984" s="569" t="s">
        <v>1958</v>
      </c>
      <c r="Y984" s="570" t="s">
        <v>15</v>
      </c>
      <c r="Z984" s="571" t="s">
        <v>15</v>
      </c>
      <c r="AA984" s="557" t="s">
        <v>1856</v>
      </c>
      <c r="AB984" s="139">
        <f t="shared" si="251"/>
        <v>43517</v>
      </c>
      <c r="AC984" s="134">
        <f t="shared" si="253"/>
        <v>43497</v>
      </c>
      <c r="AD984" s="135" t="str">
        <f t="shared" si="254"/>
        <v>-</v>
      </c>
      <c r="AE984" s="136" t="str">
        <f t="shared" si="255"/>
        <v>-</v>
      </c>
      <c r="AF984" s="140" t="s">
        <v>4551</v>
      </c>
      <c r="AG984" s="140" t="str">
        <f t="shared" si="260"/>
        <v>1</v>
      </c>
      <c r="AH984" s="141" t="str">
        <f t="shared" si="261"/>
        <v>-</v>
      </c>
      <c r="AI984" s="211" t="s">
        <v>15</v>
      </c>
      <c r="AJ984" s="443" t="s">
        <v>4592</v>
      </c>
      <c r="AK984" s="478" t="str">
        <f t="shared" si="262"/>
        <v>-</v>
      </c>
      <c r="AL984" s="482" t="str">
        <f t="shared" si="263"/>
        <v>-</v>
      </c>
      <c r="AM984" s="432" t="str">
        <f>_xlfn.IFNA(VLOOKUP(O984,Dropdown!$B:$G,6,0),"-")</f>
        <v>PEZA</v>
      </c>
      <c r="AN984" s="433">
        <f>_xlfn.IFNA(VLOOKUP(O984,Dropdown!$B:$H,7,0),"-")</f>
        <v>0.12</v>
      </c>
      <c r="AO984" s="434" t="str">
        <f t="shared" si="264"/>
        <v>PHP</v>
      </c>
      <c r="AP984" s="435">
        <f t="shared" si="265"/>
        <v>36500</v>
      </c>
      <c r="AQ984" s="436">
        <f t="shared" si="266"/>
        <v>40880.000000000007</v>
      </c>
      <c r="AR984" s="247"/>
      <c r="AS984" s="465" t="s">
        <v>15</v>
      </c>
      <c r="AT984" s="247"/>
      <c r="AU984" s="454" t="str">
        <f t="shared" si="256"/>
        <v>-</v>
      </c>
    </row>
    <row r="985" spans="1:47" s="29" customFormat="1">
      <c r="A985" s="556">
        <v>982</v>
      </c>
      <c r="B985" s="558" t="s">
        <v>2320</v>
      </c>
      <c r="C985" s="558" t="str">
        <f t="shared" si="257"/>
        <v>2019</v>
      </c>
      <c r="D985" s="558" t="str">
        <f t="shared" si="258"/>
        <v>Jan</v>
      </c>
      <c r="E985" s="605">
        <v>43488</v>
      </c>
      <c r="F985" s="558">
        <v>113497</v>
      </c>
      <c r="G985" s="558">
        <v>48252</v>
      </c>
      <c r="H985" s="558">
        <v>87184</v>
      </c>
      <c r="I985" s="558" t="s">
        <v>2321</v>
      </c>
      <c r="J985" s="558">
        <v>8700</v>
      </c>
      <c r="K985" s="607" t="str">
        <f t="shared" si="259"/>
        <v xml:space="preserve"> JNL-500 INNER BOTTOM DRAW |  JNL-500 INNER BOTTOM DRAW</v>
      </c>
      <c r="L985" s="607" t="s">
        <v>2322</v>
      </c>
      <c r="M985" s="607" t="s">
        <v>2322</v>
      </c>
      <c r="N985" s="615" t="s">
        <v>15</v>
      </c>
      <c r="O985" s="607" t="s">
        <v>34</v>
      </c>
      <c r="P985" s="558">
        <v>1</v>
      </c>
      <c r="Q985" s="557" t="s">
        <v>5152</v>
      </c>
      <c r="R985" s="609">
        <f>IFERROR(VLOOKUP(CONCATENATE(D985,"'",C985),'Monthly Forex'!A:D,4,0),"-")</f>
        <v>52.58</v>
      </c>
      <c r="S985" s="564" t="s">
        <v>15</v>
      </c>
      <c r="T985" s="611">
        <v>415</v>
      </c>
      <c r="U985" s="612" t="s">
        <v>47</v>
      </c>
      <c r="V985" s="613" t="s">
        <v>49</v>
      </c>
      <c r="W985" s="619" t="s">
        <v>15</v>
      </c>
      <c r="X985" s="569" t="s">
        <v>2120</v>
      </c>
      <c r="Y985" s="597" t="s">
        <v>4622</v>
      </c>
      <c r="Z985" s="571" t="s">
        <v>15</v>
      </c>
      <c r="AA985" s="557" t="s">
        <v>1856</v>
      </c>
      <c r="AB985" s="139">
        <f t="shared" si="251"/>
        <v>43518</v>
      </c>
      <c r="AC985" s="134">
        <f t="shared" si="253"/>
        <v>43497</v>
      </c>
      <c r="AD985" s="135" t="str">
        <f t="shared" si="254"/>
        <v>-</v>
      </c>
      <c r="AE985" s="136" t="str">
        <f t="shared" si="255"/>
        <v>-</v>
      </c>
      <c r="AF985" s="140" t="s">
        <v>4551</v>
      </c>
      <c r="AG985" s="140" t="str">
        <f t="shared" si="260"/>
        <v>1</v>
      </c>
      <c r="AH985" s="141" t="str">
        <f t="shared" si="261"/>
        <v>-</v>
      </c>
      <c r="AI985" s="211" t="s">
        <v>15</v>
      </c>
      <c r="AJ985" s="443" t="s">
        <v>4592</v>
      </c>
      <c r="AK985" s="478" t="str">
        <f t="shared" si="262"/>
        <v>-</v>
      </c>
      <c r="AL985" s="482" t="str">
        <f t="shared" si="263"/>
        <v>-</v>
      </c>
      <c r="AM985" s="432" t="str">
        <f>_xlfn.IFNA(VLOOKUP(O985,Dropdown!$B:$G,6,0),"-")</f>
        <v>PEZA</v>
      </c>
      <c r="AN985" s="433">
        <f>_xlfn.IFNA(VLOOKUP(O985,Dropdown!$B:$H,7,0),"-")</f>
        <v>0.12</v>
      </c>
      <c r="AO985" s="434" t="str">
        <f t="shared" si="264"/>
        <v>USD</v>
      </c>
      <c r="AP985" s="435">
        <f t="shared" si="265"/>
        <v>415</v>
      </c>
      <c r="AQ985" s="436">
        <f t="shared" si="266"/>
        <v>464.80000000000007</v>
      </c>
      <c r="AR985" s="247"/>
      <c r="AS985" s="465" t="s">
        <v>15</v>
      </c>
      <c r="AT985" s="247"/>
      <c r="AU985" s="454" t="str">
        <f t="shared" si="256"/>
        <v>-</v>
      </c>
    </row>
    <row r="986" spans="1:47" s="29" customFormat="1">
      <c r="A986" s="556">
        <v>983</v>
      </c>
      <c r="B986" s="557" t="s">
        <v>2323</v>
      </c>
      <c r="C986" s="558" t="str">
        <f t="shared" si="257"/>
        <v>2019</v>
      </c>
      <c r="D986" s="558" t="str">
        <f t="shared" si="258"/>
        <v>Jan</v>
      </c>
      <c r="E986" s="586">
        <v>43489</v>
      </c>
      <c r="F986" s="557">
        <v>113498</v>
      </c>
      <c r="G986" s="557">
        <v>48253</v>
      </c>
      <c r="H986" s="557">
        <v>87185</v>
      </c>
      <c r="I986" s="557" t="s">
        <v>2324</v>
      </c>
      <c r="J986" s="577" t="s">
        <v>2325</v>
      </c>
      <c r="K986" s="578" t="str">
        <f t="shared" si="259"/>
        <v>TLAA BODY | #2504 CURLING 1 UPPER L | TLAA BODY | #2504 CURLING 1 UPPER L</v>
      </c>
      <c r="L986" s="578" t="s">
        <v>2326</v>
      </c>
      <c r="M986" s="578" t="s">
        <v>2326</v>
      </c>
      <c r="N986" s="600" t="s">
        <v>2327</v>
      </c>
      <c r="O986" s="578" t="s">
        <v>31</v>
      </c>
      <c r="P986" s="557">
        <v>1</v>
      </c>
      <c r="Q986" s="557" t="s">
        <v>5151</v>
      </c>
      <c r="R986" s="581">
        <f>IFERROR(VLOOKUP(CONCATENATE(D986,"'",C986),'Monthly Forex'!A:D,4,0),"-")</f>
        <v>52.58</v>
      </c>
      <c r="S986" s="587">
        <v>35400</v>
      </c>
      <c r="T986" s="582">
        <f>S986/R986</f>
        <v>673.25979459870678</v>
      </c>
      <c r="U986" s="583" t="s">
        <v>47</v>
      </c>
      <c r="V986" s="589" t="s">
        <v>49</v>
      </c>
      <c r="W986" s="619" t="s">
        <v>15</v>
      </c>
      <c r="X986" s="569" t="s">
        <v>1958</v>
      </c>
      <c r="Y986" s="570" t="s">
        <v>15</v>
      </c>
      <c r="Z986" s="571" t="s">
        <v>15</v>
      </c>
      <c r="AA986" s="557" t="s">
        <v>1856</v>
      </c>
      <c r="AB986" s="139">
        <f t="shared" si="251"/>
        <v>43519</v>
      </c>
      <c r="AC986" s="134">
        <f t="shared" si="253"/>
        <v>43497</v>
      </c>
      <c r="AD986" s="135" t="str">
        <f t="shared" si="254"/>
        <v>-</v>
      </c>
      <c r="AE986" s="136" t="str">
        <f t="shared" si="255"/>
        <v>-</v>
      </c>
      <c r="AF986" s="140" t="s">
        <v>4551</v>
      </c>
      <c r="AG986" s="140" t="str">
        <f t="shared" si="260"/>
        <v>1</v>
      </c>
      <c r="AH986" s="141" t="str">
        <f t="shared" si="261"/>
        <v>-</v>
      </c>
      <c r="AI986" s="211" t="s">
        <v>15</v>
      </c>
      <c r="AJ986" s="443" t="s">
        <v>4592</v>
      </c>
      <c r="AK986" s="478" t="str">
        <f t="shared" si="262"/>
        <v>-</v>
      </c>
      <c r="AL986" s="482" t="str">
        <f t="shared" si="263"/>
        <v>-</v>
      </c>
      <c r="AM986" s="432" t="str">
        <f>_xlfn.IFNA(VLOOKUP(O986,Dropdown!$B:$G,6,0),"-")</f>
        <v>PEZA</v>
      </c>
      <c r="AN986" s="433">
        <f>_xlfn.IFNA(VLOOKUP(O986,Dropdown!$B:$H,7,0),"-")</f>
        <v>0.12</v>
      </c>
      <c r="AO986" s="434" t="str">
        <f t="shared" si="264"/>
        <v>PHP</v>
      </c>
      <c r="AP986" s="435">
        <f t="shared" si="265"/>
        <v>35400</v>
      </c>
      <c r="AQ986" s="436">
        <f t="shared" si="266"/>
        <v>39648.000000000007</v>
      </c>
      <c r="AR986" s="247"/>
      <c r="AS986" s="465" t="s">
        <v>15</v>
      </c>
      <c r="AT986" s="247"/>
      <c r="AU986" s="454" t="str">
        <f t="shared" si="256"/>
        <v>-</v>
      </c>
    </row>
    <row r="987" spans="1:47" s="29" customFormat="1">
      <c r="A987" s="556">
        <v>984</v>
      </c>
      <c r="B987" s="557" t="s">
        <v>2328</v>
      </c>
      <c r="C987" s="558" t="str">
        <f t="shared" si="257"/>
        <v>2019</v>
      </c>
      <c r="D987" s="558" t="str">
        <f t="shared" si="258"/>
        <v>Jan</v>
      </c>
      <c r="E987" s="586">
        <v>43489</v>
      </c>
      <c r="F987" s="557">
        <v>113499</v>
      </c>
      <c r="G987" s="557">
        <v>48254</v>
      </c>
      <c r="H987" s="557">
        <v>87186</v>
      </c>
      <c r="I987" s="557" t="s">
        <v>2302</v>
      </c>
      <c r="J987" s="557" t="s">
        <v>2332</v>
      </c>
      <c r="K987" s="578" t="str">
        <f t="shared" si="259"/>
        <v>KYAJ-B102-20 | #1107 INSERT | KYAJ-B102-20 | #1107 INSERT</v>
      </c>
      <c r="L987" s="578" t="s">
        <v>2330</v>
      </c>
      <c r="M987" s="578" t="s">
        <v>2330</v>
      </c>
      <c r="N987" s="600" t="s">
        <v>2333</v>
      </c>
      <c r="O987" s="578" t="s">
        <v>31</v>
      </c>
      <c r="P987" s="557">
        <v>1</v>
      </c>
      <c r="Q987" s="557" t="s">
        <v>5151</v>
      </c>
      <c r="R987" s="581">
        <f>IFERROR(VLOOKUP(CONCATENATE(D987,"'",C987),'Monthly Forex'!A:D,4,0),"-")</f>
        <v>52.58</v>
      </c>
      <c r="S987" s="587">
        <v>15447</v>
      </c>
      <c r="T987" s="582">
        <f>S987/R987</f>
        <v>293.78090528718144</v>
      </c>
      <c r="U987" s="583" t="s">
        <v>47</v>
      </c>
      <c r="V987" s="589" t="s">
        <v>49</v>
      </c>
      <c r="W987" s="619" t="s">
        <v>15</v>
      </c>
      <c r="X987" s="569" t="s">
        <v>1958</v>
      </c>
      <c r="Y987" s="570" t="s">
        <v>15</v>
      </c>
      <c r="Z987" s="571" t="s">
        <v>15</v>
      </c>
      <c r="AA987" s="557" t="s">
        <v>1856</v>
      </c>
      <c r="AB987" s="139">
        <f t="shared" si="251"/>
        <v>43519</v>
      </c>
      <c r="AC987" s="134">
        <f t="shared" si="253"/>
        <v>43497</v>
      </c>
      <c r="AD987" s="135" t="str">
        <f t="shared" si="254"/>
        <v>-</v>
      </c>
      <c r="AE987" s="136" t="str">
        <f t="shared" si="255"/>
        <v>-</v>
      </c>
      <c r="AF987" s="140" t="s">
        <v>4551</v>
      </c>
      <c r="AG987" s="140" t="str">
        <f t="shared" si="260"/>
        <v>1</v>
      </c>
      <c r="AH987" s="141" t="str">
        <f t="shared" si="261"/>
        <v>-</v>
      </c>
      <c r="AI987" s="211" t="s">
        <v>15</v>
      </c>
      <c r="AJ987" s="443" t="s">
        <v>4592</v>
      </c>
      <c r="AK987" s="478" t="str">
        <f t="shared" si="262"/>
        <v>-</v>
      </c>
      <c r="AL987" s="482" t="str">
        <f t="shared" si="263"/>
        <v>-</v>
      </c>
      <c r="AM987" s="432" t="str">
        <f>_xlfn.IFNA(VLOOKUP(O987,Dropdown!$B:$G,6,0),"-")</f>
        <v>PEZA</v>
      </c>
      <c r="AN987" s="433">
        <f>_xlfn.IFNA(VLOOKUP(O987,Dropdown!$B:$H,7,0),"-")</f>
        <v>0.12</v>
      </c>
      <c r="AO987" s="434" t="str">
        <f t="shared" si="264"/>
        <v>PHP</v>
      </c>
      <c r="AP987" s="435">
        <f t="shared" si="265"/>
        <v>15447</v>
      </c>
      <c r="AQ987" s="436">
        <f t="shared" si="266"/>
        <v>17300.640000000003</v>
      </c>
      <c r="AR987" s="247"/>
      <c r="AS987" s="465" t="s">
        <v>15</v>
      </c>
      <c r="AT987" s="247"/>
      <c r="AU987" s="454" t="str">
        <f t="shared" si="256"/>
        <v>-</v>
      </c>
    </row>
    <row r="988" spans="1:47" s="29" customFormat="1">
      <c r="A988" s="556">
        <v>985</v>
      </c>
      <c r="B988" s="557" t="s">
        <v>2329</v>
      </c>
      <c r="C988" s="558" t="str">
        <f t="shared" si="257"/>
        <v>2019</v>
      </c>
      <c r="D988" s="558" t="str">
        <f t="shared" si="258"/>
        <v>Jan</v>
      </c>
      <c r="E988" s="586">
        <v>43489</v>
      </c>
      <c r="F988" s="557">
        <v>113499</v>
      </c>
      <c r="G988" s="557">
        <v>48254</v>
      </c>
      <c r="H988" s="557">
        <v>87186</v>
      </c>
      <c r="I988" s="557" t="s">
        <v>2302</v>
      </c>
      <c r="J988" s="577" t="s">
        <v>2332</v>
      </c>
      <c r="K988" s="600" t="str">
        <f t="shared" si="259"/>
        <v>KYAJ-B102-20 | #1106 INSERT | KYAJ-B102-20 | #1106 INSERT</v>
      </c>
      <c r="L988" s="600" t="s">
        <v>2331</v>
      </c>
      <c r="M988" s="600" t="s">
        <v>2331</v>
      </c>
      <c r="N988" s="578" t="s">
        <v>2334</v>
      </c>
      <c r="O988" s="578" t="s">
        <v>31</v>
      </c>
      <c r="P988" s="557">
        <v>1</v>
      </c>
      <c r="Q988" s="557" t="s">
        <v>5151</v>
      </c>
      <c r="R988" s="581">
        <f>IFERROR(VLOOKUP(CONCATENATE(D988,"'",C988),'Monthly Forex'!A:D,4,0),"-")</f>
        <v>52.58</v>
      </c>
      <c r="S988" s="587">
        <v>17191</v>
      </c>
      <c r="T988" s="582">
        <f>S988/R988</f>
        <v>326.94941042221376</v>
      </c>
      <c r="U988" s="583" t="s">
        <v>47</v>
      </c>
      <c r="V988" s="589" t="s">
        <v>49</v>
      </c>
      <c r="W988" s="619" t="s">
        <v>15</v>
      </c>
      <c r="X988" s="569" t="s">
        <v>1958</v>
      </c>
      <c r="Y988" s="570" t="s">
        <v>15</v>
      </c>
      <c r="Z988" s="571" t="s">
        <v>15</v>
      </c>
      <c r="AA988" s="557" t="s">
        <v>1856</v>
      </c>
      <c r="AB988" s="139">
        <f t="shared" si="251"/>
        <v>43519</v>
      </c>
      <c r="AC988" s="134">
        <f t="shared" si="253"/>
        <v>43497</v>
      </c>
      <c r="AD988" s="135" t="str">
        <f t="shared" si="254"/>
        <v>-</v>
      </c>
      <c r="AE988" s="136" t="str">
        <f t="shared" si="255"/>
        <v>-</v>
      </c>
      <c r="AF988" s="140" t="s">
        <v>4551</v>
      </c>
      <c r="AG988" s="140" t="str">
        <f t="shared" si="260"/>
        <v>-</v>
      </c>
      <c r="AH988" s="141" t="str">
        <f t="shared" si="261"/>
        <v>-</v>
      </c>
      <c r="AI988" s="211" t="s">
        <v>15</v>
      </c>
      <c r="AJ988" s="443" t="s">
        <v>4592</v>
      </c>
      <c r="AK988" s="478" t="str">
        <f t="shared" si="262"/>
        <v>-</v>
      </c>
      <c r="AL988" s="482" t="str">
        <f t="shared" si="263"/>
        <v>-</v>
      </c>
      <c r="AM988" s="432" t="str">
        <f>_xlfn.IFNA(VLOOKUP(O988,Dropdown!$B:$G,6,0),"-")</f>
        <v>PEZA</v>
      </c>
      <c r="AN988" s="433">
        <f>_xlfn.IFNA(VLOOKUP(O988,Dropdown!$B:$H,7,0),"-")</f>
        <v>0.12</v>
      </c>
      <c r="AO988" s="434" t="str">
        <f t="shared" si="264"/>
        <v>PHP</v>
      </c>
      <c r="AP988" s="435">
        <f t="shared" si="265"/>
        <v>17191</v>
      </c>
      <c r="AQ988" s="436">
        <f t="shared" si="266"/>
        <v>19253.920000000002</v>
      </c>
      <c r="AR988" s="247"/>
      <c r="AS988" s="465" t="s">
        <v>15</v>
      </c>
      <c r="AT988" s="247"/>
      <c r="AU988" s="454" t="str">
        <f t="shared" si="256"/>
        <v>-</v>
      </c>
    </row>
    <row r="989" spans="1:47" s="29" customFormat="1">
      <c r="A989" s="556">
        <v>986</v>
      </c>
      <c r="B989" s="558" t="s">
        <v>2335</v>
      </c>
      <c r="C989" s="558" t="str">
        <f t="shared" si="257"/>
        <v>2019</v>
      </c>
      <c r="D989" s="558" t="str">
        <f t="shared" si="258"/>
        <v>Jan</v>
      </c>
      <c r="E989" s="605">
        <v>43490</v>
      </c>
      <c r="F989" s="558">
        <v>113500</v>
      </c>
      <c r="G989" s="558">
        <v>48255</v>
      </c>
      <c r="H989" s="558">
        <v>87194</v>
      </c>
      <c r="I989" s="558" t="s">
        <v>2302</v>
      </c>
      <c r="J989" s="617" t="s">
        <v>2332</v>
      </c>
      <c r="K989" s="623" t="str">
        <f t="shared" si="259"/>
        <v>KYAJ-B102-20 | #1206 DIE | KYAJ-B102-20 | #1206 DIE</v>
      </c>
      <c r="L989" s="623" t="s">
        <v>2336</v>
      </c>
      <c r="M989" s="623" t="s">
        <v>2336</v>
      </c>
      <c r="N989" s="608" t="s">
        <v>2337</v>
      </c>
      <c r="O989" s="607" t="s">
        <v>31</v>
      </c>
      <c r="P989" s="558">
        <v>1</v>
      </c>
      <c r="Q989" s="557" t="s">
        <v>5151</v>
      </c>
      <c r="R989" s="609">
        <f>IFERROR(VLOOKUP(CONCATENATE(D989,"'",C989),'Monthly Forex'!A:D,4,0),"-")</f>
        <v>52.58</v>
      </c>
      <c r="S989" s="610">
        <v>31392</v>
      </c>
      <c r="T989" s="611">
        <f>S989/R989</f>
        <v>597.03309243058197</v>
      </c>
      <c r="U989" s="612" t="s">
        <v>47</v>
      </c>
      <c r="V989" s="613" t="s">
        <v>49</v>
      </c>
      <c r="W989" s="619" t="s">
        <v>15</v>
      </c>
      <c r="X989" s="569" t="s">
        <v>2340</v>
      </c>
      <c r="Y989" s="570" t="s">
        <v>15</v>
      </c>
      <c r="Z989" s="571" t="s">
        <v>15</v>
      </c>
      <c r="AA989" s="557" t="s">
        <v>1856</v>
      </c>
      <c r="AB989" s="139">
        <f t="shared" si="251"/>
        <v>43520</v>
      </c>
      <c r="AC989" s="134">
        <f t="shared" si="253"/>
        <v>43497</v>
      </c>
      <c r="AD989" s="135" t="str">
        <f t="shared" si="254"/>
        <v>-</v>
      </c>
      <c r="AE989" s="136" t="str">
        <f t="shared" si="255"/>
        <v>-</v>
      </c>
      <c r="AF989" s="140" t="s">
        <v>4551</v>
      </c>
      <c r="AG989" s="140" t="str">
        <f t="shared" si="260"/>
        <v>1</v>
      </c>
      <c r="AH989" s="141" t="str">
        <f t="shared" si="261"/>
        <v>-</v>
      </c>
      <c r="AI989" s="211" t="s">
        <v>15</v>
      </c>
      <c r="AJ989" s="443" t="s">
        <v>4592</v>
      </c>
      <c r="AK989" s="478" t="str">
        <f t="shared" si="262"/>
        <v>-</v>
      </c>
      <c r="AL989" s="482" t="str">
        <f t="shared" si="263"/>
        <v>-</v>
      </c>
      <c r="AM989" s="432" t="str">
        <f>_xlfn.IFNA(VLOOKUP(O989,Dropdown!$B:$G,6,0),"-")</f>
        <v>PEZA</v>
      </c>
      <c r="AN989" s="433">
        <f>_xlfn.IFNA(VLOOKUP(O989,Dropdown!$B:$H,7,0),"-")</f>
        <v>0.12</v>
      </c>
      <c r="AO989" s="434" t="str">
        <f t="shared" si="264"/>
        <v>PHP</v>
      </c>
      <c r="AP989" s="435">
        <f t="shared" si="265"/>
        <v>31392</v>
      </c>
      <c r="AQ989" s="436">
        <f t="shared" si="266"/>
        <v>35159.040000000001</v>
      </c>
      <c r="AR989" s="247"/>
      <c r="AS989" s="465" t="s">
        <v>15</v>
      </c>
      <c r="AT989" s="247"/>
      <c r="AU989" s="454" t="str">
        <f t="shared" si="256"/>
        <v>-</v>
      </c>
    </row>
    <row r="990" spans="1:47" s="29" customFormat="1">
      <c r="A990" s="556">
        <v>987</v>
      </c>
      <c r="B990" s="558" t="s">
        <v>2338</v>
      </c>
      <c r="C990" s="558" t="str">
        <f t="shared" si="257"/>
        <v>2019</v>
      </c>
      <c r="D990" s="558" t="str">
        <f t="shared" si="258"/>
        <v>Jan</v>
      </c>
      <c r="E990" s="605">
        <v>43491</v>
      </c>
      <c r="F990" s="558">
        <v>114901</v>
      </c>
      <c r="G990" s="558">
        <v>48256</v>
      </c>
      <c r="H990" s="558">
        <v>87229</v>
      </c>
      <c r="I990" s="558" t="s">
        <v>2256</v>
      </c>
      <c r="J990" s="617" t="s">
        <v>2257</v>
      </c>
      <c r="K990" s="607" t="str">
        <f t="shared" si="259"/>
        <v>KYA FORK | #1108 UPPER DIE INSERT | KYA FORK | #1108 UPPER DIE INSERT</v>
      </c>
      <c r="L990" s="607" t="s">
        <v>2339</v>
      </c>
      <c r="M990" s="607" t="s">
        <v>2339</v>
      </c>
      <c r="N990" s="608" t="s">
        <v>2341</v>
      </c>
      <c r="O990" s="607" t="s">
        <v>31</v>
      </c>
      <c r="P990" s="558">
        <v>1</v>
      </c>
      <c r="Q990" s="557" t="s">
        <v>5151</v>
      </c>
      <c r="R990" s="609">
        <f>IFERROR(VLOOKUP(CONCATENATE(D990,"'",C990),'Monthly Forex'!A:D,4,0),"-")</f>
        <v>52.58</v>
      </c>
      <c r="S990" s="610">
        <v>37000</v>
      </c>
      <c r="T990" s="611">
        <f>S990/R990</f>
        <v>703.6896158235071</v>
      </c>
      <c r="U990" s="612" t="s">
        <v>47</v>
      </c>
      <c r="V990" s="613" t="s">
        <v>49</v>
      </c>
      <c r="W990" s="619" t="s">
        <v>15</v>
      </c>
      <c r="X990" s="569" t="s">
        <v>1958</v>
      </c>
      <c r="Y990" s="570" t="s">
        <v>15</v>
      </c>
      <c r="Z990" s="571" t="s">
        <v>15</v>
      </c>
      <c r="AA990" s="557" t="s">
        <v>1856</v>
      </c>
      <c r="AB990" s="139">
        <f t="shared" si="251"/>
        <v>43521</v>
      </c>
      <c r="AC990" s="134">
        <f t="shared" si="253"/>
        <v>43497</v>
      </c>
      <c r="AD990" s="135" t="str">
        <f t="shared" si="254"/>
        <v>-</v>
      </c>
      <c r="AE990" s="136" t="str">
        <f t="shared" si="255"/>
        <v>-</v>
      </c>
      <c r="AF990" s="140" t="s">
        <v>4551</v>
      </c>
      <c r="AG990" s="140" t="str">
        <f t="shared" si="260"/>
        <v>1</v>
      </c>
      <c r="AH990" s="141" t="str">
        <f t="shared" si="261"/>
        <v>-</v>
      </c>
      <c r="AI990" s="211" t="s">
        <v>15</v>
      </c>
      <c r="AJ990" s="443" t="s">
        <v>4592</v>
      </c>
      <c r="AK990" s="478" t="str">
        <f t="shared" si="262"/>
        <v>-</v>
      </c>
      <c r="AL990" s="482" t="str">
        <f t="shared" si="263"/>
        <v>-</v>
      </c>
      <c r="AM990" s="432" t="str">
        <f>_xlfn.IFNA(VLOOKUP(O990,Dropdown!$B:$G,6,0),"-")</f>
        <v>PEZA</v>
      </c>
      <c r="AN990" s="433">
        <f>_xlfn.IFNA(VLOOKUP(O990,Dropdown!$B:$H,7,0),"-")</f>
        <v>0.12</v>
      </c>
      <c r="AO990" s="434" t="str">
        <f t="shared" si="264"/>
        <v>PHP</v>
      </c>
      <c r="AP990" s="435">
        <f t="shared" si="265"/>
        <v>37000</v>
      </c>
      <c r="AQ990" s="436">
        <f t="shared" si="266"/>
        <v>41440.000000000007</v>
      </c>
      <c r="AR990" s="247"/>
      <c r="AS990" s="465" t="s">
        <v>15</v>
      </c>
      <c r="AT990" s="247"/>
      <c r="AU990" s="454" t="str">
        <f t="shared" si="256"/>
        <v>-</v>
      </c>
    </row>
    <row r="991" spans="1:47" s="29" customFormat="1">
      <c r="A991" s="556">
        <v>988</v>
      </c>
      <c r="B991" s="558" t="s">
        <v>2343</v>
      </c>
      <c r="C991" s="558" t="str">
        <f t="shared" si="257"/>
        <v>2019</v>
      </c>
      <c r="D991" s="558" t="str">
        <f t="shared" si="258"/>
        <v>Jan</v>
      </c>
      <c r="E991" s="605">
        <v>43493</v>
      </c>
      <c r="F991" s="558">
        <v>114903</v>
      </c>
      <c r="G991" s="558">
        <v>48258</v>
      </c>
      <c r="H991" s="558">
        <v>87258</v>
      </c>
      <c r="I991" s="558" t="s">
        <v>2345</v>
      </c>
      <c r="J991" s="558" t="s">
        <v>2346</v>
      </c>
      <c r="K991" s="607" t="str">
        <f t="shared" si="259"/>
        <v>#412 INNER DIE A | #412 INNER DIE A</v>
      </c>
      <c r="L991" s="607" t="s">
        <v>2348</v>
      </c>
      <c r="M991" s="607" t="s">
        <v>2348</v>
      </c>
      <c r="N991" s="615" t="s">
        <v>15</v>
      </c>
      <c r="O991" s="607" t="s">
        <v>42</v>
      </c>
      <c r="P991" s="558">
        <v>1</v>
      </c>
      <c r="Q991" s="557" t="s">
        <v>5151</v>
      </c>
      <c r="R991" s="609">
        <f>IFERROR(VLOOKUP(CONCATENATE(D991,"'",C991),'Monthly Forex'!A:D,4,0),"-")</f>
        <v>52.58</v>
      </c>
      <c r="S991" s="564" t="s">
        <v>15</v>
      </c>
      <c r="T991" s="611">
        <v>235</v>
      </c>
      <c r="U991" s="612" t="s">
        <v>47</v>
      </c>
      <c r="V991" s="613" t="s">
        <v>49</v>
      </c>
      <c r="W991" s="619" t="s">
        <v>15</v>
      </c>
      <c r="X991" s="569" t="s">
        <v>1958</v>
      </c>
      <c r="Y991" s="570" t="s">
        <v>15</v>
      </c>
      <c r="Z991" s="571" t="s">
        <v>15</v>
      </c>
      <c r="AA991" s="557" t="s">
        <v>1856</v>
      </c>
      <c r="AB991" s="139">
        <f t="shared" si="251"/>
        <v>43523</v>
      </c>
      <c r="AC991" s="134">
        <f t="shared" si="253"/>
        <v>43497</v>
      </c>
      <c r="AD991" s="135" t="str">
        <f t="shared" si="254"/>
        <v>-</v>
      </c>
      <c r="AE991" s="136" t="str">
        <f t="shared" si="255"/>
        <v>-</v>
      </c>
      <c r="AF991" s="140" t="s">
        <v>4551</v>
      </c>
      <c r="AG991" s="140" t="str">
        <f t="shared" si="260"/>
        <v>1</v>
      </c>
      <c r="AH991" s="141" t="str">
        <f t="shared" si="261"/>
        <v>-</v>
      </c>
      <c r="AI991" s="211" t="s">
        <v>15</v>
      </c>
      <c r="AJ991" s="443" t="s">
        <v>4592</v>
      </c>
      <c r="AK991" s="478" t="str">
        <f t="shared" si="262"/>
        <v>-</v>
      </c>
      <c r="AL991" s="482" t="str">
        <f t="shared" si="263"/>
        <v>-</v>
      </c>
      <c r="AM991" s="432" t="str">
        <f>_xlfn.IFNA(VLOOKUP(O991,Dropdown!$B:$G,6,0),"-")</f>
        <v>PEZA</v>
      </c>
      <c r="AN991" s="433">
        <f>_xlfn.IFNA(VLOOKUP(O991,Dropdown!$B:$H,7,0),"-")</f>
        <v>0.12</v>
      </c>
      <c r="AO991" s="434" t="str">
        <f t="shared" si="264"/>
        <v>USD</v>
      </c>
      <c r="AP991" s="435">
        <f t="shared" si="265"/>
        <v>235</v>
      </c>
      <c r="AQ991" s="436">
        <f t="shared" si="266"/>
        <v>263.20000000000005</v>
      </c>
      <c r="AR991" s="247"/>
      <c r="AS991" s="465" t="s">
        <v>15</v>
      </c>
      <c r="AT991" s="247"/>
      <c r="AU991" s="454" t="str">
        <f t="shared" si="256"/>
        <v>-</v>
      </c>
    </row>
    <row r="992" spans="1:47" s="30" customFormat="1">
      <c r="A992" s="556">
        <v>989</v>
      </c>
      <c r="B992" s="558" t="s">
        <v>2353</v>
      </c>
      <c r="C992" s="558" t="str">
        <f t="shared" si="257"/>
        <v>2019</v>
      </c>
      <c r="D992" s="558" t="str">
        <f t="shared" si="258"/>
        <v>Jan</v>
      </c>
      <c r="E992" s="605">
        <v>43494</v>
      </c>
      <c r="F992" s="558">
        <v>114905</v>
      </c>
      <c r="G992" s="558">
        <v>48261</v>
      </c>
      <c r="H992" s="558">
        <v>87271</v>
      </c>
      <c r="I992" s="558" t="s">
        <v>2132</v>
      </c>
      <c r="J992" s="558">
        <v>3000014614</v>
      </c>
      <c r="K992" s="607" t="str">
        <f t="shared" si="259"/>
        <v>Ø3.0 X P6 (4LINES; 29HOLES/LINE; W350) | UPPER DIE | Ø3.0 X P6 (4LINES; 29HOLES/LINE; W350) | UPPER DIE</v>
      </c>
      <c r="L992" s="607" t="s">
        <v>2128</v>
      </c>
      <c r="M992" s="607" t="s">
        <v>2128</v>
      </c>
      <c r="N992" s="608" t="s">
        <v>15</v>
      </c>
      <c r="O992" s="607" t="s">
        <v>39</v>
      </c>
      <c r="P992" s="558">
        <v>1</v>
      </c>
      <c r="Q992" s="557" t="s">
        <v>5151</v>
      </c>
      <c r="R992" s="609">
        <f>IFERROR(VLOOKUP(CONCATENATE(D992,"'",C992),'Monthly Forex'!A:D,4,0),"-")</f>
        <v>52.58</v>
      </c>
      <c r="S992" s="564" t="s">
        <v>15</v>
      </c>
      <c r="T992" s="611">
        <v>1260</v>
      </c>
      <c r="U992" s="612" t="s">
        <v>47</v>
      </c>
      <c r="V992" s="613" t="s">
        <v>49</v>
      </c>
      <c r="W992" s="619" t="s">
        <v>15</v>
      </c>
      <c r="X992" s="569" t="s">
        <v>1989</v>
      </c>
      <c r="Y992" s="597" t="s">
        <v>2916</v>
      </c>
      <c r="Z992" s="571" t="s">
        <v>15</v>
      </c>
      <c r="AA992" s="557" t="s">
        <v>1856</v>
      </c>
      <c r="AB992" s="139">
        <f t="shared" si="251"/>
        <v>43524</v>
      </c>
      <c r="AC992" s="134">
        <f t="shared" si="253"/>
        <v>43497</v>
      </c>
      <c r="AD992" s="135" t="str">
        <f t="shared" si="254"/>
        <v>-</v>
      </c>
      <c r="AE992" s="136" t="str">
        <f t="shared" si="255"/>
        <v>-</v>
      </c>
      <c r="AF992" s="140" t="s">
        <v>4551</v>
      </c>
      <c r="AG992" s="140" t="str">
        <f t="shared" si="260"/>
        <v>1</v>
      </c>
      <c r="AH992" s="141" t="str">
        <f t="shared" si="261"/>
        <v>-</v>
      </c>
      <c r="AI992" s="211" t="s">
        <v>15</v>
      </c>
      <c r="AJ992" s="443" t="s">
        <v>4592</v>
      </c>
      <c r="AK992" s="478" t="str">
        <f t="shared" si="262"/>
        <v>-</v>
      </c>
      <c r="AL992" s="516" t="str">
        <f t="shared" si="263"/>
        <v>-</v>
      </c>
      <c r="AM992" s="432" t="str">
        <f>_xlfn.IFNA(VLOOKUP(O992,Dropdown!$B:$G,6,0),"-")</f>
        <v>PEZA</v>
      </c>
      <c r="AN992" s="433">
        <f>_xlfn.IFNA(VLOOKUP(O992,Dropdown!$B:$H,7,0),"-")</f>
        <v>0.12</v>
      </c>
      <c r="AO992" s="434" t="str">
        <f t="shared" si="264"/>
        <v>USD</v>
      </c>
      <c r="AP992" s="435">
        <f t="shared" si="265"/>
        <v>1260</v>
      </c>
      <c r="AQ992" s="436">
        <f t="shared" si="266"/>
        <v>1411.2</v>
      </c>
      <c r="AR992" s="247"/>
      <c r="AS992" s="465" t="s">
        <v>15</v>
      </c>
      <c r="AT992" s="247"/>
      <c r="AU992" s="454" t="str">
        <f t="shared" si="256"/>
        <v>-</v>
      </c>
    </row>
    <row r="993" spans="1:47" s="30" customFormat="1">
      <c r="A993" s="556">
        <v>990</v>
      </c>
      <c r="B993" s="558" t="s">
        <v>2354</v>
      </c>
      <c r="C993" s="558" t="str">
        <f t="shared" si="257"/>
        <v>2019</v>
      </c>
      <c r="D993" s="558" t="str">
        <f t="shared" si="258"/>
        <v>Jan</v>
      </c>
      <c r="E993" s="605">
        <v>43494</v>
      </c>
      <c r="F993" s="558">
        <v>114905</v>
      </c>
      <c r="G993" s="558">
        <v>48261</v>
      </c>
      <c r="H993" s="558">
        <v>87271</v>
      </c>
      <c r="I993" s="558" t="s">
        <v>2132</v>
      </c>
      <c r="J993" s="558">
        <v>3000014614</v>
      </c>
      <c r="K993" s="607" t="str">
        <f t="shared" si="259"/>
        <v>Ø3.0 X P6 (4LINES; 29HOLES/LINE; W350) | LOWER DIE | Ø3.0 X P6 (4LINES; 29HOLES/LINE; W350) | LOWER DIE</v>
      </c>
      <c r="L993" s="607" t="s">
        <v>2129</v>
      </c>
      <c r="M993" s="607" t="s">
        <v>2129</v>
      </c>
      <c r="N993" s="608" t="s">
        <v>15</v>
      </c>
      <c r="O993" s="607" t="s">
        <v>39</v>
      </c>
      <c r="P993" s="558">
        <v>1</v>
      </c>
      <c r="Q993" s="557" t="s">
        <v>5151</v>
      </c>
      <c r="R993" s="609">
        <f>IFERROR(VLOOKUP(CONCATENATE(D993,"'",C993),'Monthly Forex'!A:D,4,0),"-")</f>
        <v>52.58</v>
      </c>
      <c r="S993" s="564" t="s">
        <v>15</v>
      </c>
      <c r="T993" s="611">
        <v>1285</v>
      </c>
      <c r="U993" s="612" t="s">
        <v>47</v>
      </c>
      <c r="V993" s="613" t="s">
        <v>49</v>
      </c>
      <c r="W993" s="619" t="s">
        <v>15</v>
      </c>
      <c r="X993" s="569" t="s">
        <v>1989</v>
      </c>
      <c r="Y993" s="597" t="s">
        <v>2916</v>
      </c>
      <c r="Z993" s="571" t="s">
        <v>15</v>
      </c>
      <c r="AA993" s="557" t="s">
        <v>1856</v>
      </c>
      <c r="AB993" s="139">
        <f t="shared" si="251"/>
        <v>43524</v>
      </c>
      <c r="AC993" s="134">
        <f t="shared" si="253"/>
        <v>43497</v>
      </c>
      <c r="AD993" s="135" t="str">
        <f t="shared" si="254"/>
        <v>-</v>
      </c>
      <c r="AE993" s="136" t="str">
        <f t="shared" si="255"/>
        <v>-</v>
      </c>
      <c r="AF993" s="140" t="s">
        <v>4551</v>
      </c>
      <c r="AG993" s="140" t="str">
        <f t="shared" si="260"/>
        <v>-</v>
      </c>
      <c r="AH993" s="141" t="str">
        <f t="shared" si="261"/>
        <v>-</v>
      </c>
      <c r="AI993" s="211" t="s">
        <v>15</v>
      </c>
      <c r="AJ993" s="443" t="s">
        <v>4592</v>
      </c>
      <c r="AK993" s="478" t="str">
        <f t="shared" si="262"/>
        <v>-</v>
      </c>
      <c r="AL993" s="516" t="str">
        <f t="shared" si="263"/>
        <v>-</v>
      </c>
      <c r="AM993" s="432" t="str">
        <f>_xlfn.IFNA(VLOOKUP(O993,Dropdown!$B:$G,6,0),"-")</f>
        <v>PEZA</v>
      </c>
      <c r="AN993" s="433">
        <f>_xlfn.IFNA(VLOOKUP(O993,Dropdown!$B:$H,7,0),"-")</f>
        <v>0.12</v>
      </c>
      <c r="AO993" s="434" t="str">
        <f t="shared" si="264"/>
        <v>USD</v>
      </c>
      <c r="AP993" s="435">
        <f t="shared" si="265"/>
        <v>1285</v>
      </c>
      <c r="AQ993" s="436">
        <f t="shared" si="266"/>
        <v>1439.2</v>
      </c>
      <c r="AR993" s="247"/>
      <c r="AS993" s="465" t="s">
        <v>15</v>
      </c>
      <c r="AT993" s="247"/>
      <c r="AU993" s="454" t="str">
        <f t="shared" si="256"/>
        <v>-</v>
      </c>
    </row>
    <row r="994" spans="1:47" s="29" customFormat="1">
      <c r="A994" s="556">
        <v>991</v>
      </c>
      <c r="B994" s="558" t="s">
        <v>2355</v>
      </c>
      <c r="C994" s="558" t="str">
        <f t="shared" si="257"/>
        <v>2019</v>
      </c>
      <c r="D994" s="558" t="str">
        <f t="shared" si="258"/>
        <v>Jan</v>
      </c>
      <c r="E994" s="605">
        <v>43494</v>
      </c>
      <c r="F994" s="558">
        <v>114905</v>
      </c>
      <c r="G994" s="558">
        <v>48261</v>
      </c>
      <c r="H994" s="558">
        <v>87271</v>
      </c>
      <c r="I994" s="558" t="s">
        <v>1976</v>
      </c>
      <c r="J994" s="558">
        <v>3000014614</v>
      </c>
      <c r="K994" s="607" t="str">
        <f t="shared" si="259"/>
        <v>Ø2.3 X P6 (4LINES; 42HOLES/LINE; W500) | LOWER DIE | Ø2.3 X P6 (4LINES; 42HOLES/LINE; W500) | LOWER DIE</v>
      </c>
      <c r="L994" s="607" t="s">
        <v>1820</v>
      </c>
      <c r="M994" s="607" t="s">
        <v>1820</v>
      </c>
      <c r="N994" s="608" t="s">
        <v>15</v>
      </c>
      <c r="O994" s="607" t="s">
        <v>39</v>
      </c>
      <c r="P994" s="558">
        <v>1</v>
      </c>
      <c r="Q994" s="557" t="s">
        <v>5151</v>
      </c>
      <c r="R994" s="609">
        <f>IFERROR(VLOOKUP(CONCATENATE(D994,"'",C994),'Monthly Forex'!A:D,4,0),"-")</f>
        <v>52.58</v>
      </c>
      <c r="S994" s="564" t="s">
        <v>15</v>
      </c>
      <c r="T994" s="611">
        <v>2175</v>
      </c>
      <c r="U994" s="612" t="s">
        <v>47</v>
      </c>
      <c r="V994" s="613" t="s">
        <v>49</v>
      </c>
      <c r="W994" s="619" t="s">
        <v>15</v>
      </c>
      <c r="X994" s="569" t="s">
        <v>1989</v>
      </c>
      <c r="Y994" s="597" t="s">
        <v>2916</v>
      </c>
      <c r="Z994" s="571" t="s">
        <v>15</v>
      </c>
      <c r="AA994" s="557" t="s">
        <v>1856</v>
      </c>
      <c r="AB994" s="139">
        <f t="shared" si="251"/>
        <v>43524</v>
      </c>
      <c r="AC994" s="134">
        <f t="shared" si="253"/>
        <v>43497</v>
      </c>
      <c r="AD994" s="135" t="str">
        <f t="shared" si="254"/>
        <v>-</v>
      </c>
      <c r="AE994" s="136" t="str">
        <f t="shared" si="255"/>
        <v>-</v>
      </c>
      <c r="AF994" s="140" t="s">
        <v>4551</v>
      </c>
      <c r="AG994" s="140" t="str">
        <f t="shared" si="260"/>
        <v>-</v>
      </c>
      <c r="AH994" s="141" t="str">
        <f t="shared" si="261"/>
        <v>-</v>
      </c>
      <c r="AI994" s="211" t="s">
        <v>15</v>
      </c>
      <c r="AJ994" s="443" t="s">
        <v>4592</v>
      </c>
      <c r="AK994" s="478" t="str">
        <f t="shared" si="262"/>
        <v>-</v>
      </c>
      <c r="AL994" s="482" t="str">
        <f t="shared" si="263"/>
        <v>-</v>
      </c>
      <c r="AM994" s="432" t="str">
        <f>_xlfn.IFNA(VLOOKUP(O994,Dropdown!$B:$G,6,0),"-")</f>
        <v>PEZA</v>
      </c>
      <c r="AN994" s="433">
        <f>_xlfn.IFNA(VLOOKUP(O994,Dropdown!$B:$H,7,0),"-")</f>
        <v>0.12</v>
      </c>
      <c r="AO994" s="434" t="str">
        <f t="shared" si="264"/>
        <v>USD</v>
      </c>
      <c r="AP994" s="435">
        <f t="shared" si="265"/>
        <v>2175</v>
      </c>
      <c r="AQ994" s="436">
        <f t="shared" si="266"/>
        <v>2436.0000000000005</v>
      </c>
      <c r="AR994" s="247"/>
      <c r="AS994" s="465" t="s">
        <v>15</v>
      </c>
      <c r="AT994" s="247"/>
      <c r="AU994" s="454" t="str">
        <f t="shared" si="256"/>
        <v>-</v>
      </c>
    </row>
    <row r="995" spans="1:47" s="30" customFormat="1">
      <c r="A995" s="556">
        <v>992</v>
      </c>
      <c r="B995" s="558" t="s">
        <v>2342</v>
      </c>
      <c r="C995" s="558" t="str">
        <f t="shared" si="257"/>
        <v>2019</v>
      </c>
      <c r="D995" s="558" t="str">
        <f t="shared" si="258"/>
        <v>Jan</v>
      </c>
      <c r="E995" s="605">
        <v>43494</v>
      </c>
      <c r="F995" s="558">
        <v>114902</v>
      </c>
      <c r="G995" s="558">
        <v>48257</v>
      </c>
      <c r="H995" s="558">
        <v>87284</v>
      </c>
      <c r="I995" s="558" t="s">
        <v>2344</v>
      </c>
      <c r="J995" s="617" t="s">
        <v>2325</v>
      </c>
      <c r="K995" s="607" t="str">
        <f t="shared" si="259"/>
        <v>#3305 TRIM DIE | #3305 TRIM DIE</v>
      </c>
      <c r="L995" s="607" t="s">
        <v>2347</v>
      </c>
      <c r="M995" s="607" t="s">
        <v>2347</v>
      </c>
      <c r="N995" s="608" t="s">
        <v>2349</v>
      </c>
      <c r="O995" s="607" t="s">
        <v>31</v>
      </c>
      <c r="P995" s="558">
        <v>1</v>
      </c>
      <c r="Q995" s="557" t="s">
        <v>5151</v>
      </c>
      <c r="R995" s="609">
        <f>IFERROR(VLOOKUP(CONCATENATE(D995,"'",C995),'Monthly Forex'!A:D,4,0),"-")</f>
        <v>52.58</v>
      </c>
      <c r="S995" s="610">
        <v>292542</v>
      </c>
      <c r="T995" s="611">
        <f>S995/R995</f>
        <v>5563.7504754659567</v>
      </c>
      <c r="U995" s="612" t="s">
        <v>47</v>
      </c>
      <c r="V995" s="613" t="s">
        <v>49</v>
      </c>
      <c r="W995" s="620" t="s">
        <v>2357</v>
      </c>
      <c r="X995" s="569" t="s">
        <v>2107</v>
      </c>
      <c r="Y995" s="570" t="s">
        <v>15</v>
      </c>
      <c r="Z995" s="571" t="s">
        <v>15</v>
      </c>
      <c r="AA995" s="557" t="s">
        <v>1856</v>
      </c>
      <c r="AB995" s="139">
        <f t="shared" si="251"/>
        <v>43524</v>
      </c>
      <c r="AC995" s="134">
        <f t="shared" si="253"/>
        <v>43497</v>
      </c>
      <c r="AD995" s="135" t="str">
        <f t="shared" si="254"/>
        <v>-</v>
      </c>
      <c r="AE995" s="136" t="str">
        <f t="shared" si="255"/>
        <v>-</v>
      </c>
      <c r="AF995" s="140" t="s">
        <v>4551</v>
      </c>
      <c r="AG995" s="140" t="str">
        <f t="shared" si="260"/>
        <v>1</v>
      </c>
      <c r="AH995" s="141" t="str">
        <f t="shared" si="261"/>
        <v>-</v>
      </c>
      <c r="AI995" s="211" t="s">
        <v>15</v>
      </c>
      <c r="AJ995" s="443" t="s">
        <v>4592</v>
      </c>
      <c r="AK995" s="478" t="str">
        <f t="shared" si="262"/>
        <v>-</v>
      </c>
      <c r="AL995" s="516" t="str">
        <f t="shared" si="263"/>
        <v>-</v>
      </c>
      <c r="AM995" s="432" t="str">
        <f>_xlfn.IFNA(VLOOKUP(O995,Dropdown!$B:$G,6,0),"-")</f>
        <v>PEZA</v>
      </c>
      <c r="AN995" s="433">
        <f>_xlfn.IFNA(VLOOKUP(O995,Dropdown!$B:$H,7,0),"-")</f>
        <v>0.12</v>
      </c>
      <c r="AO995" s="434" t="str">
        <f t="shared" si="264"/>
        <v>PHP</v>
      </c>
      <c r="AP995" s="435">
        <f t="shared" si="265"/>
        <v>292542</v>
      </c>
      <c r="AQ995" s="436">
        <f t="shared" si="266"/>
        <v>327647.04000000004</v>
      </c>
      <c r="AR995" s="247"/>
      <c r="AS995" s="465" t="s">
        <v>15</v>
      </c>
      <c r="AT995" s="247"/>
      <c r="AU995" s="454" t="str">
        <f t="shared" si="256"/>
        <v>-</v>
      </c>
    </row>
    <row r="996" spans="1:47" s="30" customFormat="1">
      <c r="A996" s="556">
        <v>993</v>
      </c>
      <c r="B996" s="558" t="s">
        <v>2351</v>
      </c>
      <c r="C996" s="558" t="str">
        <f t="shared" si="257"/>
        <v>2019</v>
      </c>
      <c r="D996" s="558" t="str">
        <f t="shared" si="258"/>
        <v>Jan</v>
      </c>
      <c r="E996" s="605">
        <v>43494</v>
      </c>
      <c r="F996" s="558">
        <v>114904</v>
      </c>
      <c r="G996" s="558">
        <v>48260</v>
      </c>
      <c r="H996" s="558">
        <v>87288</v>
      </c>
      <c r="I996" s="558" t="s">
        <v>2256</v>
      </c>
      <c r="J996" s="617" t="s">
        <v>2257</v>
      </c>
      <c r="K996" s="607" t="str">
        <f t="shared" si="259"/>
        <v>GUIDE BLOCK #2231 | GUIDE BLOCK #2231</v>
      </c>
      <c r="L996" s="607" t="s">
        <v>2352</v>
      </c>
      <c r="M996" s="607" t="s">
        <v>2352</v>
      </c>
      <c r="N996" s="608" t="s">
        <v>2356</v>
      </c>
      <c r="O996" s="607" t="s">
        <v>31</v>
      </c>
      <c r="P996" s="558">
        <v>2</v>
      </c>
      <c r="Q996" s="557" t="s">
        <v>5151</v>
      </c>
      <c r="R996" s="609">
        <f>IFERROR(VLOOKUP(CONCATENATE(D996,"'",C996),'Monthly Forex'!A:D,4,0),"-")</f>
        <v>52.58</v>
      </c>
      <c r="S996" s="610">
        <v>30100</v>
      </c>
      <c r="T996" s="611">
        <f>S996/R996</f>
        <v>572.46101179155573</v>
      </c>
      <c r="U996" s="612" t="s">
        <v>47</v>
      </c>
      <c r="V996" s="613" t="s">
        <v>49</v>
      </c>
      <c r="W996" s="619" t="s">
        <v>15</v>
      </c>
      <c r="X996" s="569" t="s">
        <v>1958</v>
      </c>
      <c r="Y996" s="570" t="s">
        <v>15</v>
      </c>
      <c r="Z996" s="571" t="s">
        <v>15</v>
      </c>
      <c r="AA996" s="557" t="s">
        <v>1856</v>
      </c>
      <c r="AB996" s="139">
        <f t="shared" si="251"/>
        <v>43524</v>
      </c>
      <c r="AC996" s="134">
        <f t="shared" si="253"/>
        <v>43497</v>
      </c>
      <c r="AD996" s="135" t="str">
        <f t="shared" si="254"/>
        <v>-</v>
      </c>
      <c r="AE996" s="136" t="str">
        <f t="shared" si="255"/>
        <v>-</v>
      </c>
      <c r="AF996" s="140" t="s">
        <v>4551</v>
      </c>
      <c r="AG996" s="140" t="str">
        <f t="shared" si="260"/>
        <v>1</v>
      </c>
      <c r="AH996" s="141" t="str">
        <f t="shared" si="261"/>
        <v>-</v>
      </c>
      <c r="AI996" s="211" t="s">
        <v>15</v>
      </c>
      <c r="AJ996" s="443" t="s">
        <v>4592</v>
      </c>
      <c r="AK996" s="478" t="str">
        <f t="shared" si="262"/>
        <v>-</v>
      </c>
      <c r="AL996" s="516" t="str">
        <f t="shared" si="263"/>
        <v>-</v>
      </c>
      <c r="AM996" s="432" t="str">
        <f>_xlfn.IFNA(VLOOKUP(O996,Dropdown!$B:$G,6,0),"-")</f>
        <v>PEZA</v>
      </c>
      <c r="AN996" s="433">
        <f>_xlfn.IFNA(VLOOKUP(O996,Dropdown!$B:$H,7,0),"-")</f>
        <v>0.12</v>
      </c>
      <c r="AO996" s="434" t="str">
        <f t="shared" si="264"/>
        <v>PHP</v>
      </c>
      <c r="AP996" s="435">
        <f t="shared" si="265"/>
        <v>30100</v>
      </c>
      <c r="AQ996" s="436">
        <f t="shared" si="266"/>
        <v>33712</v>
      </c>
      <c r="AR996" s="247"/>
      <c r="AS996" s="465" t="s">
        <v>15</v>
      </c>
      <c r="AT996" s="247"/>
      <c r="AU996" s="454" t="str">
        <f t="shared" si="256"/>
        <v>-</v>
      </c>
    </row>
    <row r="997" spans="1:47" s="30" customFormat="1">
      <c r="A997" s="556">
        <v>994</v>
      </c>
      <c r="B997" s="558" t="s">
        <v>2358</v>
      </c>
      <c r="C997" s="558" t="str">
        <f t="shared" si="257"/>
        <v>2019</v>
      </c>
      <c r="D997" s="558" t="str">
        <f t="shared" si="258"/>
        <v>Jan</v>
      </c>
      <c r="E997" s="605">
        <v>43494</v>
      </c>
      <c r="F997" s="558">
        <v>114906</v>
      </c>
      <c r="G997" s="558">
        <v>48262</v>
      </c>
      <c r="H997" s="558">
        <v>87287</v>
      </c>
      <c r="I997" s="558" t="s">
        <v>2362</v>
      </c>
      <c r="J997" s="617" t="s">
        <v>2359</v>
      </c>
      <c r="K997" s="607" t="str">
        <f t="shared" si="259"/>
        <v>KYA STAY DIE PLATE | KYA STAY DIE PLATE</v>
      </c>
      <c r="L997" s="607" t="s">
        <v>2360</v>
      </c>
      <c r="M997" s="607" t="s">
        <v>2360</v>
      </c>
      <c r="N997" s="640" t="s">
        <v>2361</v>
      </c>
      <c r="O997" s="607" t="s">
        <v>31</v>
      </c>
      <c r="P997" s="558">
        <v>1</v>
      </c>
      <c r="Q997" s="557" t="s">
        <v>5151</v>
      </c>
      <c r="R997" s="609">
        <f>IFERROR(VLOOKUP(CONCATENATE(D997,"'",C997),'Monthly Forex'!A:D,4,0),"-")</f>
        <v>52.58</v>
      </c>
      <c r="S997" s="610">
        <v>31000</v>
      </c>
      <c r="T997" s="611">
        <f>S997/R997</f>
        <v>589.57778623050592</v>
      </c>
      <c r="U997" s="612" t="s">
        <v>47</v>
      </c>
      <c r="V997" s="613" t="s">
        <v>49</v>
      </c>
      <c r="W997" s="619" t="s">
        <v>15</v>
      </c>
      <c r="X997" s="569" t="s">
        <v>1958</v>
      </c>
      <c r="Y997" s="570" t="s">
        <v>15</v>
      </c>
      <c r="Z997" s="571" t="s">
        <v>15</v>
      </c>
      <c r="AA997" s="557" t="s">
        <v>1856</v>
      </c>
      <c r="AB997" s="139">
        <f t="shared" si="251"/>
        <v>43524</v>
      </c>
      <c r="AC997" s="134">
        <f t="shared" si="253"/>
        <v>43497</v>
      </c>
      <c r="AD997" s="135" t="str">
        <f t="shared" si="254"/>
        <v>-</v>
      </c>
      <c r="AE997" s="136" t="str">
        <f t="shared" si="255"/>
        <v>-</v>
      </c>
      <c r="AF997" s="140" t="s">
        <v>4551</v>
      </c>
      <c r="AG997" s="140" t="str">
        <f t="shared" si="260"/>
        <v>1</v>
      </c>
      <c r="AH997" s="141" t="str">
        <f t="shared" si="261"/>
        <v>-</v>
      </c>
      <c r="AI997" s="211" t="s">
        <v>15</v>
      </c>
      <c r="AJ997" s="443" t="s">
        <v>4592</v>
      </c>
      <c r="AK997" s="478" t="str">
        <f t="shared" si="262"/>
        <v>-</v>
      </c>
      <c r="AL997" s="516" t="str">
        <f t="shared" si="263"/>
        <v>-</v>
      </c>
      <c r="AM997" s="432" t="str">
        <f>_xlfn.IFNA(VLOOKUP(O997,Dropdown!$B:$G,6,0),"-")</f>
        <v>PEZA</v>
      </c>
      <c r="AN997" s="433">
        <f>_xlfn.IFNA(VLOOKUP(O997,Dropdown!$B:$H,7,0),"-")</f>
        <v>0.12</v>
      </c>
      <c r="AO997" s="434" t="str">
        <f t="shared" si="264"/>
        <v>PHP</v>
      </c>
      <c r="AP997" s="435">
        <f t="shared" si="265"/>
        <v>31000</v>
      </c>
      <c r="AQ997" s="436">
        <f t="shared" si="266"/>
        <v>34720</v>
      </c>
      <c r="AR997" s="247"/>
      <c r="AS997" s="465" t="s">
        <v>15</v>
      </c>
      <c r="AT997" s="247"/>
      <c r="AU997" s="454" t="str">
        <f t="shared" si="256"/>
        <v>-</v>
      </c>
    </row>
    <row r="998" spans="1:47" s="29" customFormat="1">
      <c r="A998" s="556">
        <v>995</v>
      </c>
      <c r="B998" s="558" t="s">
        <v>2389</v>
      </c>
      <c r="C998" s="558" t="str">
        <f t="shared" si="257"/>
        <v>2019</v>
      </c>
      <c r="D998" s="558" t="str">
        <f t="shared" si="258"/>
        <v>Jan</v>
      </c>
      <c r="E998" s="605">
        <v>43495</v>
      </c>
      <c r="F998" s="558">
        <v>114907</v>
      </c>
      <c r="G998" s="558">
        <v>48263</v>
      </c>
      <c r="H998" s="558">
        <v>87300</v>
      </c>
      <c r="I998" s="558" t="s">
        <v>2109</v>
      </c>
      <c r="J998" s="558">
        <v>20190079</v>
      </c>
      <c r="K998" s="623" t="str">
        <f t="shared" si="259"/>
        <v>2311-35308-7-0700 FR EMBOSS | #104 DIE | 2311-35308-7-0700 FR EMBOSS | #104 DIE</v>
      </c>
      <c r="L998" s="623" t="s">
        <v>2110</v>
      </c>
      <c r="M998" s="623" t="s">
        <v>2110</v>
      </c>
      <c r="N998" s="615" t="s">
        <v>15</v>
      </c>
      <c r="O998" s="607" t="s">
        <v>38</v>
      </c>
      <c r="P998" s="558">
        <v>2</v>
      </c>
      <c r="Q998" s="557" t="s">
        <v>5151</v>
      </c>
      <c r="R998" s="609">
        <f>IFERROR(VLOOKUP(CONCATENATE(D998,"'",C998),'Monthly Forex'!A:D,4,0),"-")</f>
        <v>52.58</v>
      </c>
      <c r="S998" s="564" t="s">
        <v>15</v>
      </c>
      <c r="T998" s="611">
        <v>880</v>
      </c>
      <c r="U998" s="612" t="s">
        <v>47</v>
      </c>
      <c r="V998" s="613" t="s">
        <v>49</v>
      </c>
      <c r="W998" s="619" t="s">
        <v>15</v>
      </c>
      <c r="X998" s="569" t="s">
        <v>1958</v>
      </c>
      <c r="Y998" s="570" t="s">
        <v>15</v>
      </c>
      <c r="Z998" s="571" t="s">
        <v>15</v>
      </c>
      <c r="AA998" s="557" t="s">
        <v>1856</v>
      </c>
      <c r="AB998" s="139">
        <f t="shared" si="251"/>
        <v>43525</v>
      </c>
      <c r="AC998" s="134">
        <f t="shared" si="253"/>
        <v>43525</v>
      </c>
      <c r="AD998" s="135" t="str">
        <f t="shared" si="254"/>
        <v>-</v>
      </c>
      <c r="AE998" s="136" t="str">
        <f t="shared" si="255"/>
        <v>-</v>
      </c>
      <c r="AF998" s="140" t="s">
        <v>4551</v>
      </c>
      <c r="AG998" s="140" t="str">
        <f t="shared" si="260"/>
        <v>1</v>
      </c>
      <c r="AH998" s="141" t="str">
        <f t="shared" si="261"/>
        <v>-</v>
      </c>
      <c r="AI998" s="211" t="s">
        <v>15</v>
      </c>
      <c r="AJ998" s="443" t="s">
        <v>4592</v>
      </c>
      <c r="AK998" s="478" t="str">
        <f t="shared" si="262"/>
        <v>-</v>
      </c>
      <c r="AL998" s="482" t="str">
        <f t="shared" si="263"/>
        <v>-</v>
      </c>
      <c r="AM998" s="432" t="str">
        <f>_xlfn.IFNA(VLOOKUP(O998,Dropdown!$B:$G,6,0),"-")</f>
        <v>PEZA</v>
      </c>
      <c r="AN998" s="433">
        <f>_xlfn.IFNA(VLOOKUP(O998,Dropdown!$B:$H,7,0),"-")</f>
        <v>0.12</v>
      </c>
      <c r="AO998" s="434" t="str">
        <f t="shared" si="264"/>
        <v>USD</v>
      </c>
      <c r="AP998" s="435">
        <f t="shared" si="265"/>
        <v>880</v>
      </c>
      <c r="AQ998" s="436">
        <f t="shared" si="266"/>
        <v>985.60000000000014</v>
      </c>
      <c r="AR998" s="247"/>
      <c r="AS998" s="465" t="s">
        <v>15</v>
      </c>
      <c r="AT998" s="247"/>
      <c r="AU998" s="454" t="str">
        <f t="shared" si="256"/>
        <v>-</v>
      </c>
    </row>
    <row r="999" spans="1:47" s="29" customFormat="1">
      <c r="A999" s="556">
        <v>996</v>
      </c>
      <c r="B999" s="558" t="s">
        <v>2373</v>
      </c>
      <c r="C999" s="558" t="str">
        <f t="shared" si="257"/>
        <v>2019</v>
      </c>
      <c r="D999" s="558" t="str">
        <f t="shared" si="258"/>
        <v>Jan</v>
      </c>
      <c r="E999" s="605">
        <v>43495</v>
      </c>
      <c r="F999" s="558">
        <v>114909</v>
      </c>
      <c r="G999" s="558">
        <v>48265</v>
      </c>
      <c r="H999" s="558">
        <v>87299</v>
      </c>
      <c r="I999" s="558" t="s">
        <v>2376</v>
      </c>
      <c r="J999" s="558" t="s">
        <v>2374</v>
      </c>
      <c r="K999" s="607" t="str">
        <f t="shared" si="259"/>
        <v>RC82-02-10-0 DIE HOLDER | RC82-02-10-0 DIE HOLDER</v>
      </c>
      <c r="L999" s="607" t="s">
        <v>2375</v>
      </c>
      <c r="M999" s="607" t="s">
        <v>2375</v>
      </c>
      <c r="N999" s="615" t="s">
        <v>2375</v>
      </c>
      <c r="O999" s="607" t="s">
        <v>33</v>
      </c>
      <c r="P999" s="558">
        <v>1</v>
      </c>
      <c r="Q999" s="557" t="s">
        <v>5151</v>
      </c>
      <c r="R999" s="609">
        <f>IFERROR(VLOOKUP(CONCATENATE(D999,"'",C999),'Monthly Forex'!A:D,4,0),"-")</f>
        <v>52.58</v>
      </c>
      <c r="S999" s="564" t="s">
        <v>15</v>
      </c>
      <c r="T999" s="611">
        <v>215</v>
      </c>
      <c r="U999" s="612" t="s">
        <v>47</v>
      </c>
      <c r="V999" s="613" t="s">
        <v>49</v>
      </c>
      <c r="W999" s="619" t="s">
        <v>15</v>
      </c>
      <c r="X999" s="569" t="s">
        <v>1989</v>
      </c>
      <c r="Y999" s="597" t="s">
        <v>2906</v>
      </c>
      <c r="Z999" s="571" t="s">
        <v>15</v>
      </c>
      <c r="AA999" s="557" t="s">
        <v>1856</v>
      </c>
      <c r="AB999" s="139">
        <f t="shared" si="251"/>
        <v>43525</v>
      </c>
      <c r="AC999" s="134">
        <f t="shared" si="253"/>
        <v>43525</v>
      </c>
      <c r="AD999" s="135" t="str">
        <f t="shared" si="254"/>
        <v>-</v>
      </c>
      <c r="AE999" s="136" t="str">
        <f t="shared" si="255"/>
        <v>-</v>
      </c>
      <c r="AF999" s="140" t="s">
        <v>4551</v>
      </c>
      <c r="AG999" s="140" t="str">
        <f t="shared" si="260"/>
        <v>1</v>
      </c>
      <c r="AH999" s="141" t="str">
        <f t="shared" si="261"/>
        <v>-</v>
      </c>
      <c r="AI999" s="211" t="s">
        <v>15</v>
      </c>
      <c r="AJ999" s="443" t="s">
        <v>4592</v>
      </c>
      <c r="AK999" s="478" t="str">
        <f t="shared" si="262"/>
        <v>-</v>
      </c>
      <c r="AL999" s="482" t="str">
        <f t="shared" si="263"/>
        <v>-</v>
      </c>
      <c r="AM999" s="432" t="str">
        <f>_xlfn.IFNA(VLOOKUP(O999,Dropdown!$B:$G,6,0),"-")</f>
        <v>NON-PEZA</v>
      </c>
      <c r="AN999" s="433" t="str">
        <f>_xlfn.IFNA(VLOOKUP(O999,Dropdown!$B:$H,7,0),"-")</f>
        <v>-</v>
      </c>
      <c r="AO999" s="434" t="str">
        <f t="shared" si="264"/>
        <v>USD</v>
      </c>
      <c r="AP999" s="435">
        <f t="shared" si="265"/>
        <v>215</v>
      </c>
      <c r="AQ999" s="436">
        <f t="shared" si="266"/>
        <v>215</v>
      </c>
      <c r="AR999" s="247"/>
      <c r="AS999" s="465" t="s">
        <v>15</v>
      </c>
      <c r="AT999" s="247"/>
      <c r="AU999" s="454" t="str">
        <f t="shared" si="256"/>
        <v>-</v>
      </c>
    </row>
    <row r="1000" spans="1:47" s="29" customFormat="1">
      <c r="A1000" s="556">
        <v>997</v>
      </c>
      <c r="B1000" s="558" t="s">
        <v>2365</v>
      </c>
      <c r="C1000" s="558" t="str">
        <f t="shared" si="257"/>
        <v>2019</v>
      </c>
      <c r="D1000" s="558" t="str">
        <f t="shared" si="258"/>
        <v>Jan</v>
      </c>
      <c r="E1000" s="605">
        <v>43495</v>
      </c>
      <c r="F1000" s="558">
        <v>114911</v>
      </c>
      <c r="G1000" s="558">
        <v>48267</v>
      </c>
      <c r="H1000" s="558">
        <v>87303</v>
      </c>
      <c r="I1000" s="558" t="s">
        <v>2367</v>
      </c>
      <c r="J1000" s="558">
        <v>8629</v>
      </c>
      <c r="K1000" s="607" t="str">
        <f t="shared" si="259"/>
        <v>FFZ-800_IB_DRAW | #205 KNOCK-OUT | FFZ-800_IB_DRAW | #205 KNOCK-OUT</v>
      </c>
      <c r="L1000" s="607" t="s">
        <v>2371</v>
      </c>
      <c r="M1000" s="607" t="s">
        <v>2371</v>
      </c>
      <c r="N1000" s="608" t="s">
        <v>15</v>
      </c>
      <c r="O1000" s="607" t="s">
        <v>34</v>
      </c>
      <c r="P1000" s="558">
        <v>2</v>
      </c>
      <c r="Q1000" s="557" t="s">
        <v>5151</v>
      </c>
      <c r="R1000" s="609">
        <f>IFERROR(VLOOKUP(CONCATENATE(D1000,"'",C1000),'Monthly Forex'!A:D,4,0),"-")</f>
        <v>52.58</v>
      </c>
      <c r="S1000" s="564" t="s">
        <v>15</v>
      </c>
      <c r="T1000" s="611">
        <v>670</v>
      </c>
      <c r="U1000" s="612" t="s">
        <v>47</v>
      </c>
      <c r="V1000" s="613" t="s">
        <v>49</v>
      </c>
      <c r="W1000" s="619" t="s">
        <v>15</v>
      </c>
      <c r="X1000" s="569" t="s">
        <v>1958</v>
      </c>
      <c r="Y1000" s="597" t="s">
        <v>4623</v>
      </c>
      <c r="Z1000" s="571" t="s">
        <v>15</v>
      </c>
      <c r="AA1000" s="557" t="s">
        <v>1856</v>
      </c>
      <c r="AB1000" s="139">
        <f t="shared" si="251"/>
        <v>43525</v>
      </c>
      <c r="AC1000" s="134">
        <f t="shared" si="253"/>
        <v>43525</v>
      </c>
      <c r="AD1000" s="135" t="str">
        <f t="shared" si="254"/>
        <v>-</v>
      </c>
      <c r="AE1000" s="136" t="str">
        <f t="shared" si="255"/>
        <v>-</v>
      </c>
      <c r="AF1000" s="140" t="s">
        <v>4551</v>
      </c>
      <c r="AG1000" s="140" t="str">
        <f t="shared" si="260"/>
        <v>1</v>
      </c>
      <c r="AH1000" s="141" t="str">
        <f t="shared" si="261"/>
        <v>-</v>
      </c>
      <c r="AI1000" s="211" t="s">
        <v>15</v>
      </c>
      <c r="AJ1000" s="443" t="s">
        <v>4592</v>
      </c>
      <c r="AK1000" s="478" t="str">
        <f t="shared" si="262"/>
        <v>-</v>
      </c>
      <c r="AL1000" s="482" t="str">
        <f t="shared" si="263"/>
        <v>-</v>
      </c>
      <c r="AM1000" s="432" t="str">
        <f>_xlfn.IFNA(VLOOKUP(O1000,Dropdown!$B:$G,6,0),"-")</f>
        <v>PEZA</v>
      </c>
      <c r="AN1000" s="433">
        <f>_xlfn.IFNA(VLOOKUP(O1000,Dropdown!$B:$H,7,0),"-")</f>
        <v>0.12</v>
      </c>
      <c r="AO1000" s="434" t="str">
        <f t="shared" si="264"/>
        <v>USD</v>
      </c>
      <c r="AP1000" s="435">
        <f t="shared" si="265"/>
        <v>670</v>
      </c>
      <c r="AQ1000" s="436">
        <f t="shared" si="266"/>
        <v>750.40000000000009</v>
      </c>
      <c r="AR1000" s="247"/>
      <c r="AS1000" s="465" t="s">
        <v>15</v>
      </c>
      <c r="AT1000" s="247"/>
      <c r="AU1000" s="454" t="str">
        <f t="shared" si="256"/>
        <v>-</v>
      </c>
    </row>
    <row r="1001" spans="1:47" s="29" customFormat="1">
      <c r="A1001" s="556">
        <v>998</v>
      </c>
      <c r="B1001" s="558" t="s">
        <v>2363</v>
      </c>
      <c r="C1001" s="558" t="str">
        <f t="shared" si="257"/>
        <v>2019</v>
      </c>
      <c r="D1001" s="558" t="str">
        <f t="shared" si="258"/>
        <v>Jan</v>
      </c>
      <c r="E1001" s="605">
        <v>43495</v>
      </c>
      <c r="F1001" s="558">
        <v>114911</v>
      </c>
      <c r="G1001" s="558">
        <v>48267</v>
      </c>
      <c r="H1001" s="558">
        <v>87303</v>
      </c>
      <c r="I1001" s="558" t="s">
        <v>2367</v>
      </c>
      <c r="J1001" s="558">
        <v>8629</v>
      </c>
      <c r="K1001" s="607" t="str">
        <f t="shared" si="259"/>
        <v>FFZ-800_IB_DRAW | #206 DRAW DIE | FFZ-800_IB_DRAW | #206 DRAW DIE</v>
      </c>
      <c r="L1001" s="607" t="s">
        <v>2369</v>
      </c>
      <c r="M1001" s="607" t="s">
        <v>2369</v>
      </c>
      <c r="N1001" s="608" t="s">
        <v>15</v>
      </c>
      <c r="O1001" s="607" t="s">
        <v>34</v>
      </c>
      <c r="P1001" s="558">
        <v>2</v>
      </c>
      <c r="Q1001" s="557" t="s">
        <v>5151</v>
      </c>
      <c r="R1001" s="609">
        <f>IFERROR(VLOOKUP(CONCATENATE(D1001,"'",C1001),'Monthly Forex'!A:D,4,0),"-")</f>
        <v>52.58</v>
      </c>
      <c r="S1001" s="564" t="s">
        <v>15</v>
      </c>
      <c r="T1001" s="611">
        <v>1300</v>
      </c>
      <c r="U1001" s="612" t="s">
        <v>47</v>
      </c>
      <c r="V1001" s="613" t="s">
        <v>49</v>
      </c>
      <c r="W1001" s="619" t="s">
        <v>15</v>
      </c>
      <c r="X1001" s="569" t="s">
        <v>1958</v>
      </c>
      <c r="Y1001" s="597" t="s">
        <v>4623</v>
      </c>
      <c r="Z1001" s="571" t="s">
        <v>15</v>
      </c>
      <c r="AA1001" s="557" t="s">
        <v>1856</v>
      </c>
      <c r="AB1001" s="139">
        <f t="shared" si="251"/>
        <v>43525</v>
      </c>
      <c r="AC1001" s="134">
        <f t="shared" si="253"/>
        <v>43525</v>
      </c>
      <c r="AD1001" s="135" t="str">
        <f t="shared" si="254"/>
        <v>-</v>
      </c>
      <c r="AE1001" s="136" t="str">
        <f t="shared" si="255"/>
        <v>-</v>
      </c>
      <c r="AF1001" s="140" t="s">
        <v>4551</v>
      </c>
      <c r="AG1001" s="140" t="str">
        <f t="shared" si="260"/>
        <v>-</v>
      </c>
      <c r="AH1001" s="141" t="str">
        <f t="shared" si="261"/>
        <v>-</v>
      </c>
      <c r="AI1001" s="211" t="s">
        <v>15</v>
      </c>
      <c r="AJ1001" s="443" t="s">
        <v>4592</v>
      </c>
      <c r="AK1001" s="478" t="str">
        <f t="shared" si="262"/>
        <v>-</v>
      </c>
      <c r="AL1001" s="482" t="str">
        <f t="shared" si="263"/>
        <v>-</v>
      </c>
      <c r="AM1001" s="432" t="str">
        <f>_xlfn.IFNA(VLOOKUP(O1001,Dropdown!$B:$G,6,0),"-")</f>
        <v>PEZA</v>
      </c>
      <c r="AN1001" s="433">
        <f>_xlfn.IFNA(VLOOKUP(O1001,Dropdown!$B:$H,7,0),"-")</f>
        <v>0.12</v>
      </c>
      <c r="AO1001" s="434" t="str">
        <f t="shared" si="264"/>
        <v>USD</v>
      </c>
      <c r="AP1001" s="435">
        <f t="shared" si="265"/>
        <v>1300</v>
      </c>
      <c r="AQ1001" s="436">
        <f t="shared" si="266"/>
        <v>1456.0000000000002</v>
      </c>
      <c r="AR1001" s="247"/>
      <c r="AS1001" s="465" t="s">
        <v>15</v>
      </c>
      <c r="AT1001" s="247"/>
      <c r="AU1001" s="454" t="str">
        <f t="shared" si="256"/>
        <v>-</v>
      </c>
    </row>
    <row r="1002" spans="1:47" s="29" customFormat="1">
      <c r="A1002" s="556">
        <v>999</v>
      </c>
      <c r="B1002" s="558" t="s">
        <v>2364</v>
      </c>
      <c r="C1002" s="558" t="str">
        <f t="shared" si="257"/>
        <v>2019</v>
      </c>
      <c r="D1002" s="558" t="str">
        <f t="shared" si="258"/>
        <v>Jan</v>
      </c>
      <c r="E1002" s="605">
        <v>43495</v>
      </c>
      <c r="F1002" s="558">
        <v>114911</v>
      </c>
      <c r="G1002" s="558">
        <v>48267</v>
      </c>
      <c r="H1002" s="558">
        <v>87303</v>
      </c>
      <c r="I1002" s="558" t="s">
        <v>2367</v>
      </c>
      <c r="J1002" s="558">
        <v>8629</v>
      </c>
      <c r="K1002" s="607" t="str">
        <f t="shared" si="259"/>
        <v>FFZ-800_IB_DRAW | #207 DRAW PUNCH | FFZ-800_IB_DRAW | #207 DRAW PUNCH</v>
      </c>
      <c r="L1002" s="607" t="s">
        <v>2370</v>
      </c>
      <c r="M1002" s="607" t="s">
        <v>2370</v>
      </c>
      <c r="N1002" s="608" t="s">
        <v>15</v>
      </c>
      <c r="O1002" s="607" t="s">
        <v>34</v>
      </c>
      <c r="P1002" s="558">
        <v>2</v>
      </c>
      <c r="Q1002" s="557" t="s">
        <v>5151</v>
      </c>
      <c r="R1002" s="609">
        <f>IFERROR(VLOOKUP(CONCATENATE(D1002,"'",C1002),'Monthly Forex'!A:D,4,0),"-")</f>
        <v>52.58</v>
      </c>
      <c r="S1002" s="564" t="s">
        <v>15</v>
      </c>
      <c r="T1002" s="611">
        <v>760</v>
      </c>
      <c r="U1002" s="612" t="s">
        <v>47</v>
      </c>
      <c r="V1002" s="613" t="s">
        <v>49</v>
      </c>
      <c r="W1002" s="619" t="s">
        <v>15</v>
      </c>
      <c r="X1002" s="569" t="s">
        <v>1958</v>
      </c>
      <c r="Y1002" s="597" t="s">
        <v>4623</v>
      </c>
      <c r="Z1002" s="571" t="s">
        <v>15</v>
      </c>
      <c r="AA1002" s="557" t="s">
        <v>1856</v>
      </c>
      <c r="AB1002" s="139">
        <f t="shared" si="251"/>
        <v>43525</v>
      </c>
      <c r="AC1002" s="134">
        <f t="shared" si="253"/>
        <v>43525</v>
      </c>
      <c r="AD1002" s="135" t="str">
        <f t="shared" si="254"/>
        <v>-</v>
      </c>
      <c r="AE1002" s="136" t="str">
        <f t="shared" si="255"/>
        <v>-</v>
      </c>
      <c r="AF1002" s="140" t="s">
        <v>4551</v>
      </c>
      <c r="AG1002" s="140" t="str">
        <f t="shared" si="260"/>
        <v>-</v>
      </c>
      <c r="AH1002" s="141" t="str">
        <f t="shared" si="261"/>
        <v>-</v>
      </c>
      <c r="AI1002" s="211" t="s">
        <v>15</v>
      </c>
      <c r="AJ1002" s="443" t="s">
        <v>4592</v>
      </c>
      <c r="AK1002" s="478" t="str">
        <f t="shared" si="262"/>
        <v>-</v>
      </c>
      <c r="AL1002" s="482" t="str">
        <f t="shared" si="263"/>
        <v>-</v>
      </c>
      <c r="AM1002" s="432" t="str">
        <f>_xlfn.IFNA(VLOOKUP(O1002,Dropdown!$B:$G,6,0),"-")</f>
        <v>PEZA</v>
      </c>
      <c r="AN1002" s="433">
        <f>_xlfn.IFNA(VLOOKUP(O1002,Dropdown!$B:$H,7,0),"-")</f>
        <v>0.12</v>
      </c>
      <c r="AO1002" s="434" t="str">
        <f t="shared" si="264"/>
        <v>USD</v>
      </c>
      <c r="AP1002" s="435">
        <f t="shared" si="265"/>
        <v>760</v>
      </c>
      <c r="AQ1002" s="436">
        <f t="shared" si="266"/>
        <v>851.2</v>
      </c>
      <c r="AR1002" s="247"/>
      <c r="AS1002" s="465" t="s">
        <v>15</v>
      </c>
      <c r="AT1002" s="247"/>
      <c r="AU1002" s="454" t="str">
        <f t="shared" si="256"/>
        <v>-</v>
      </c>
    </row>
    <row r="1003" spans="1:47" s="29" customFormat="1">
      <c r="A1003" s="556">
        <v>1000</v>
      </c>
      <c r="B1003" s="558" t="s">
        <v>2366</v>
      </c>
      <c r="C1003" s="558" t="str">
        <f t="shared" si="257"/>
        <v>2019</v>
      </c>
      <c r="D1003" s="558" t="str">
        <f t="shared" si="258"/>
        <v>Jan</v>
      </c>
      <c r="E1003" s="605">
        <v>43495</v>
      </c>
      <c r="F1003" s="558">
        <v>114911</v>
      </c>
      <c r="G1003" s="558">
        <v>48267</v>
      </c>
      <c r="H1003" s="558">
        <v>87303</v>
      </c>
      <c r="I1003" s="558" t="s">
        <v>2368</v>
      </c>
      <c r="J1003" s="558">
        <v>8629</v>
      </c>
      <c r="K1003" s="607" t="str">
        <f t="shared" si="259"/>
        <v>FFZ-800_IB_DRAW | #208 BLANK HOLDER | FFZ-800_IB_DRAW | #208 BLANK HOLDER</v>
      </c>
      <c r="L1003" s="607" t="s">
        <v>2372</v>
      </c>
      <c r="M1003" s="607" t="s">
        <v>2372</v>
      </c>
      <c r="N1003" s="608" t="s">
        <v>15</v>
      </c>
      <c r="O1003" s="607" t="s">
        <v>34</v>
      </c>
      <c r="P1003" s="558">
        <v>2</v>
      </c>
      <c r="Q1003" s="557" t="s">
        <v>5151</v>
      </c>
      <c r="R1003" s="609">
        <f>IFERROR(VLOOKUP(CONCATENATE(D1003,"'",C1003),'Monthly Forex'!A:D,4,0),"-")</f>
        <v>52.58</v>
      </c>
      <c r="S1003" s="564" t="s">
        <v>15</v>
      </c>
      <c r="T1003" s="611">
        <v>1230</v>
      </c>
      <c r="U1003" s="612" t="s">
        <v>47</v>
      </c>
      <c r="V1003" s="613" t="s">
        <v>49</v>
      </c>
      <c r="W1003" s="619" t="s">
        <v>15</v>
      </c>
      <c r="X1003" s="569" t="s">
        <v>1958</v>
      </c>
      <c r="Y1003" s="597" t="s">
        <v>4623</v>
      </c>
      <c r="Z1003" s="571" t="s">
        <v>15</v>
      </c>
      <c r="AA1003" s="557" t="s">
        <v>1856</v>
      </c>
      <c r="AB1003" s="139">
        <f t="shared" si="251"/>
        <v>43525</v>
      </c>
      <c r="AC1003" s="134">
        <f t="shared" si="253"/>
        <v>43525</v>
      </c>
      <c r="AD1003" s="135" t="str">
        <f t="shared" si="254"/>
        <v>-</v>
      </c>
      <c r="AE1003" s="136" t="str">
        <f t="shared" si="255"/>
        <v>-</v>
      </c>
      <c r="AF1003" s="140" t="s">
        <v>4551</v>
      </c>
      <c r="AG1003" s="140" t="str">
        <f t="shared" si="260"/>
        <v>-</v>
      </c>
      <c r="AH1003" s="141" t="str">
        <f t="shared" si="261"/>
        <v>-</v>
      </c>
      <c r="AI1003" s="211" t="s">
        <v>15</v>
      </c>
      <c r="AJ1003" s="443" t="s">
        <v>4592</v>
      </c>
      <c r="AK1003" s="478" t="str">
        <f t="shared" si="262"/>
        <v>-</v>
      </c>
      <c r="AL1003" s="482" t="str">
        <f t="shared" si="263"/>
        <v>-</v>
      </c>
      <c r="AM1003" s="432" t="str">
        <f>_xlfn.IFNA(VLOOKUP(O1003,Dropdown!$B:$G,6,0),"-")</f>
        <v>PEZA</v>
      </c>
      <c r="AN1003" s="433">
        <f>_xlfn.IFNA(VLOOKUP(O1003,Dropdown!$B:$H,7,0),"-")</f>
        <v>0.12</v>
      </c>
      <c r="AO1003" s="434" t="str">
        <f t="shared" si="264"/>
        <v>USD</v>
      </c>
      <c r="AP1003" s="435">
        <f t="shared" si="265"/>
        <v>1230</v>
      </c>
      <c r="AQ1003" s="436">
        <f t="shared" si="266"/>
        <v>1377.6000000000001</v>
      </c>
      <c r="AR1003" s="247"/>
      <c r="AS1003" s="465" t="s">
        <v>15</v>
      </c>
      <c r="AT1003" s="247"/>
      <c r="AU1003" s="454" t="str">
        <f t="shared" si="256"/>
        <v>-</v>
      </c>
    </row>
    <row r="1004" spans="1:47" s="29" customFormat="1">
      <c r="A1004" s="556">
        <v>1001</v>
      </c>
      <c r="B1004" s="558" t="s">
        <v>2383</v>
      </c>
      <c r="C1004" s="558" t="str">
        <f t="shared" si="257"/>
        <v>2019</v>
      </c>
      <c r="D1004" s="558" t="str">
        <f t="shared" si="258"/>
        <v>Jan</v>
      </c>
      <c r="E1004" s="605">
        <v>43495</v>
      </c>
      <c r="F1004" s="558">
        <v>114908</v>
      </c>
      <c r="G1004" s="558">
        <v>48264</v>
      </c>
      <c r="H1004" s="558">
        <v>87302</v>
      </c>
      <c r="I1004" s="558" t="s">
        <v>2256</v>
      </c>
      <c r="J1004" s="617" t="s">
        <v>2257</v>
      </c>
      <c r="K1004" s="607" t="str">
        <f t="shared" si="259"/>
        <v>GUIDE BLOCK #2230 | GUIDE BLOCK #2230</v>
      </c>
      <c r="L1004" s="607" t="s">
        <v>2385</v>
      </c>
      <c r="M1004" s="607" t="s">
        <v>2385</v>
      </c>
      <c r="N1004" s="608" t="s">
        <v>2387</v>
      </c>
      <c r="O1004" s="607" t="s">
        <v>31</v>
      </c>
      <c r="P1004" s="558">
        <v>2</v>
      </c>
      <c r="Q1004" s="557" t="s">
        <v>5151</v>
      </c>
      <c r="R1004" s="609">
        <f>IFERROR(VLOOKUP(CONCATENATE(D1004,"'",C1004),'Monthly Forex'!A:D,4,0),"-")</f>
        <v>52.58</v>
      </c>
      <c r="S1004" s="610">
        <v>27750</v>
      </c>
      <c r="T1004" s="611">
        <f>S1004/R1004</f>
        <v>527.76721186763029</v>
      </c>
      <c r="U1004" s="612" t="s">
        <v>47</v>
      </c>
      <c r="V1004" s="613" t="s">
        <v>49</v>
      </c>
      <c r="W1004" s="619" t="s">
        <v>15</v>
      </c>
      <c r="X1004" s="569" t="s">
        <v>1958</v>
      </c>
      <c r="Y1004" s="570" t="s">
        <v>15</v>
      </c>
      <c r="Z1004" s="571" t="s">
        <v>15</v>
      </c>
      <c r="AA1004" s="557" t="s">
        <v>1856</v>
      </c>
      <c r="AB1004" s="139">
        <f t="shared" si="251"/>
        <v>43525</v>
      </c>
      <c r="AC1004" s="134">
        <f t="shared" si="253"/>
        <v>43525</v>
      </c>
      <c r="AD1004" s="135" t="str">
        <f t="shared" si="254"/>
        <v>-</v>
      </c>
      <c r="AE1004" s="136" t="str">
        <f t="shared" si="255"/>
        <v>-</v>
      </c>
      <c r="AF1004" s="140" t="s">
        <v>4551</v>
      </c>
      <c r="AG1004" s="140" t="str">
        <f t="shared" si="260"/>
        <v>1</v>
      </c>
      <c r="AH1004" s="141" t="str">
        <f t="shared" si="261"/>
        <v>-</v>
      </c>
      <c r="AI1004" s="211" t="s">
        <v>15</v>
      </c>
      <c r="AJ1004" s="443" t="s">
        <v>4592</v>
      </c>
      <c r="AK1004" s="478" t="str">
        <f t="shared" si="262"/>
        <v>-</v>
      </c>
      <c r="AL1004" s="482" t="str">
        <f t="shared" si="263"/>
        <v>-</v>
      </c>
      <c r="AM1004" s="432" t="str">
        <f>_xlfn.IFNA(VLOOKUP(O1004,Dropdown!$B:$G,6,0),"-")</f>
        <v>PEZA</v>
      </c>
      <c r="AN1004" s="433">
        <f>_xlfn.IFNA(VLOOKUP(O1004,Dropdown!$B:$H,7,0),"-")</f>
        <v>0.12</v>
      </c>
      <c r="AO1004" s="434" t="str">
        <f t="shared" si="264"/>
        <v>PHP</v>
      </c>
      <c r="AP1004" s="435">
        <f t="shared" si="265"/>
        <v>27750</v>
      </c>
      <c r="AQ1004" s="436">
        <f t="shared" si="266"/>
        <v>31080.000000000004</v>
      </c>
      <c r="AR1004" s="247"/>
      <c r="AS1004" s="465" t="s">
        <v>15</v>
      </c>
      <c r="AT1004" s="247"/>
      <c r="AU1004" s="454" t="str">
        <f t="shared" si="256"/>
        <v>-</v>
      </c>
    </row>
    <row r="1005" spans="1:47" s="29" customFormat="1">
      <c r="A1005" s="556">
        <v>1002</v>
      </c>
      <c r="B1005" s="558" t="s">
        <v>2384</v>
      </c>
      <c r="C1005" s="558" t="str">
        <f t="shared" si="257"/>
        <v>2019</v>
      </c>
      <c r="D1005" s="558" t="str">
        <f t="shared" si="258"/>
        <v>Jan</v>
      </c>
      <c r="E1005" s="605">
        <v>43495</v>
      </c>
      <c r="F1005" s="558">
        <v>114910</v>
      </c>
      <c r="G1005" s="558">
        <v>48266</v>
      </c>
      <c r="H1005" s="558">
        <v>87301</v>
      </c>
      <c r="I1005" s="558" t="s">
        <v>2344</v>
      </c>
      <c r="J1005" s="617" t="s">
        <v>2325</v>
      </c>
      <c r="K1005" s="607" t="str">
        <f t="shared" si="259"/>
        <v>#3309 PUNCH | #3309 PUNCH</v>
      </c>
      <c r="L1005" s="607" t="s">
        <v>2386</v>
      </c>
      <c r="M1005" s="607" t="s">
        <v>2386</v>
      </c>
      <c r="N1005" s="608" t="s">
        <v>2388</v>
      </c>
      <c r="O1005" s="607" t="s">
        <v>31</v>
      </c>
      <c r="P1005" s="558">
        <v>1</v>
      </c>
      <c r="Q1005" s="557" t="s">
        <v>5151</v>
      </c>
      <c r="R1005" s="609">
        <f>IFERROR(VLOOKUP(CONCATENATE(D1005,"'",C1005),'Monthly Forex'!A:D,4,0),"-")</f>
        <v>52.58</v>
      </c>
      <c r="S1005" s="610">
        <v>196455</v>
      </c>
      <c r="T1005" s="611">
        <f>S1005/R1005</f>
        <v>3736.3065804488401</v>
      </c>
      <c r="U1005" s="612" t="s">
        <v>47</v>
      </c>
      <c r="V1005" s="613" t="s">
        <v>49</v>
      </c>
      <c r="W1005" s="619" t="s">
        <v>15</v>
      </c>
      <c r="X1005" s="569" t="s">
        <v>1958</v>
      </c>
      <c r="Y1005" s="570" t="s">
        <v>15</v>
      </c>
      <c r="Z1005" s="571" t="s">
        <v>15</v>
      </c>
      <c r="AA1005" s="557" t="s">
        <v>1856</v>
      </c>
      <c r="AB1005" s="139">
        <f t="shared" si="251"/>
        <v>43525</v>
      </c>
      <c r="AC1005" s="134">
        <f t="shared" si="253"/>
        <v>43525</v>
      </c>
      <c r="AD1005" s="135" t="str">
        <f t="shared" si="254"/>
        <v>-</v>
      </c>
      <c r="AE1005" s="136" t="str">
        <f t="shared" si="255"/>
        <v>-</v>
      </c>
      <c r="AF1005" s="140" t="s">
        <v>4551</v>
      </c>
      <c r="AG1005" s="140" t="str">
        <f t="shared" si="260"/>
        <v>1</v>
      </c>
      <c r="AH1005" s="141" t="str">
        <f t="shared" si="261"/>
        <v>-</v>
      </c>
      <c r="AI1005" s="211" t="s">
        <v>15</v>
      </c>
      <c r="AJ1005" s="443" t="s">
        <v>4592</v>
      </c>
      <c r="AK1005" s="478" t="str">
        <f t="shared" si="262"/>
        <v>-</v>
      </c>
      <c r="AL1005" s="482" t="str">
        <f t="shared" si="263"/>
        <v>-</v>
      </c>
      <c r="AM1005" s="432" t="str">
        <f>_xlfn.IFNA(VLOOKUP(O1005,Dropdown!$B:$G,6,0),"-")</f>
        <v>PEZA</v>
      </c>
      <c r="AN1005" s="433">
        <f>_xlfn.IFNA(VLOOKUP(O1005,Dropdown!$B:$H,7,0),"-")</f>
        <v>0.12</v>
      </c>
      <c r="AO1005" s="434" t="str">
        <f t="shared" si="264"/>
        <v>PHP</v>
      </c>
      <c r="AP1005" s="435">
        <f t="shared" si="265"/>
        <v>196455</v>
      </c>
      <c r="AQ1005" s="436">
        <f t="shared" si="266"/>
        <v>220029.60000000003</v>
      </c>
      <c r="AR1005" s="247"/>
      <c r="AS1005" s="465" t="s">
        <v>15</v>
      </c>
      <c r="AT1005" s="247"/>
      <c r="AU1005" s="454" t="str">
        <f t="shared" si="256"/>
        <v>-</v>
      </c>
    </row>
    <row r="1006" spans="1:47" s="29" customFormat="1">
      <c r="A1006" s="556">
        <v>1003</v>
      </c>
      <c r="B1006" s="558" t="s">
        <v>2377</v>
      </c>
      <c r="C1006" s="558" t="str">
        <f t="shared" si="257"/>
        <v>2019</v>
      </c>
      <c r="D1006" s="558" t="str">
        <f t="shared" si="258"/>
        <v>Jan</v>
      </c>
      <c r="E1006" s="605">
        <v>43496</v>
      </c>
      <c r="F1006" s="558">
        <v>114912</v>
      </c>
      <c r="G1006" s="558">
        <v>48268</v>
      </c>
      <c r="H1006" s="558">
        <v>87305</v>
      </c>
      <c r="I1006" s="558" t="s">
        <v>2239</v>
      </c>
      <c r="J1006" s="558" t="s">
        <v>2240</v>
      </c>
      <c r="K1006" s="607" t="str">
        <f t="shared" si="259"/>
        <v>AT05 NOTCHING DIE | #104 TRIMMING DIE (CALDIE) | AT05 NOTCHING DIE | #104 TRIMMING DIE (CALDIE)</v>
      </c>
      <c r="L1006" s="607" t="s">
        <v>2381</v>
      </c>
      <c r="M1006" s="607" t="s">
        <v>2381</v>
      </c>
      <c r="N1006" s="641" t="s">
        <v>15</v>
      </c>
      <c r="O1006" s="607" t="s">
        <v>42</v>
      </c>
      <c r="P1006" s="558">
        <v>2</v>
      </c>
      <c r="Q1006" s="557" t="s">
        <v>5151</v>
      </c>
      <c r="R1006" s="609">
        <f>IFERROR(VLOOKUP(CONCATENATE(D1006,"'",C1006),'Monthly Forex'!A:D,4,0),"-")</f>
        <v>52.58</v>
      </c>
      <c r="S1006" s="564" t="s">
        <v>15</v>
      </c>
      <c r="T1006" s="611">
        <v>1330</v>
      </c>
      <c r="U1006" s="612" t="s">
        <v>47</v>
      </c>
      <c r="V1006" s="613" t="s">
        <v>49</v>
      </c>
      <c r="W1006" s="619" t="s">
        <v>15</v>
      </c>
      <c r="X1006" s="569" t="s">
        <v>1958</v>
      </c>
      <c r="Y1006" s="570" t="s">
        <v>15</v>
      </c>
      <c r="Z1006" s="571" t="s">
        <v>15</v>
      </c>
      <c r="AA1006" s="557" t="s">
        <v>1856</v>
      </c>
      <c r="AB1006" s="139">
        <f t="shared" si="251"/>
        <v>43526</v>
      </c>
      <c r="AC1006" s="134">
        <f t="shared" si="253"/>
        <v>43525</v>
      </c>
      <c r="AD1006" s="135" t="str">
        <f t="shared" si="254"/>
        <v>-</v>
      </c>
      <c r="AE1006" s="136" t="str">
        <f t="shared" si="255"/>
        <v>-</v>
      </c>
      <c r="AF1006" s="140" t="s">
        <v>4551</v>
      </c>
      <c r="AG1006" s="140" t="str">
        <f t="shared" si="260"/>
        <v>1</v>
      </c>
      <c r="AH1006" s="141" t="str">
        <f t="shared" si="261"/>
        <v>-</v>
      </c>
      <c r="AI1006" s="211" t="s">
        <v>15</v>
      </c>
      <c r="AJ1006" s="443" t="s">
        <v>4592</v>
      </c>
      <c r="AK1006" s="478" t="str">
        <f t="shared" si="262"/>
        <v>-</v>
      </c>
      <c r="AL1006" s="482" t="str">
        <f t="shared" si="263"/>
        <v>-</v>
      </c>
      <c r="AM1006" s="432" t="str">
        <f>_xlfn.IFNA(VLOOKUP(O1006,Dropdown!$B:$G,6,0),"-")</f>
        <v>PEZA</v>
      </c>
      <c r="AN1006" s="433">
        <f>_xlfn.IFNA(VLOOKUP(O1006,Dropdown!$B:$H,7,0),"-")</f>
        <v>0.12</v>
      </c>
      <c r="AO1006" s="434" t="str">
        <f t="shared" si="264"/>
        <v>USD</v>
      </c>
      <c r="AP1006" s="435">
        <f t="shared" si="265"/>
        <v>1330</v>
      </c>
      <c r="AQ1006" s="436">
        <f t="shared" si="266"/>
        <v>1489.6000000000001</v>
      </c>
      <c r="AR1006" s="247"/>
      <c r="AS1006" s="465" t="s">
        <v>15</v>
      </c>
      <c r="AT1006" s="247"/>
      <c r="AU1006" s="454" t="str">
        <f t="shared" si="256"/>
        <v>-</v>
      </c>
    </row>
    <row r="1007" spans="1:47" s="29" customFormat="1">
      <c r="A1007" s="556">
        <v>1004</v>
      </c>
      <c r="B1007" s="558" t="s">
        <v>2378</v>
      </c>
      <c r="C1007" s="558" t="str">
        <f t="shared" si="257"/>
        <v>2019</v>
      </c>
      <c r="D1007" s="558" t="str">
        <f t="shared" si="258"/>
        <v>Jan</v>
      </c>
      <c r="E1007" s="605">
        <v>43496</v>
      </c>
      <c r="F1007" s="558">
        <v>114913</v>
      </c>
      <c r="G1007" s="558">
        <v>48269</v>
      </c>
      <c r="H1007" s="558">
        <v>87306</v>
      </c>
      <c r="I1007" s="558" t="s">
        <v>2379</v>
      </c>
      <c r="J1007" s="558" t="s">
        <v>2380</v>
      </c>
      <c r="K1007" s="607" t="str">
        <f t="shared" si="259"/>
        <v>AT05 NOTCHING | #110-6 TRIMMING PUNCH | AT05 NOTCHING | #110-6 TRIMMING PUNCH</v>
      </c>
      <c r="L1007" s="607" t="s">
        <v>2382</v>
      </c>
      <c r="M1007" s="607" t="s">
        <v>2382</v>
      </c>
      <c r="N1007" s="615" t="s">
        <v>15</v>
      </c>
      <c r="O1007" s="607" t="s">
        <v>42</v>
      </c>
      <c r="P1007" s="558">
        <v>6</v>
      </c>
      <c r="Q1007" s="557" t="s">
        <v>5151</v>
      </c>
      <c r="R1007" s="609">
        <f>IFERROR(VLOOKUP(CONCATENATE(D1007,"'",C1007),'Monthly Forex'!A:D,4,0),"-")</f>
        <v>52.58</v>
      </c>
      <c r="S1007" s="564" t="s">
        <v>15</v>
      </c>
      <c r="T1007" s="611">
        <v>1200</v>
      </c>
      <c r="U1007" s="612" t="s">
        <v>47</v>
      </c>
      <c r="V1007" s="613" t="s">
        <v>49</v>
      </c>
      <c r="W1007" s="619" t="s">
        <v>15</v>
      </c>
      <c r="X1007" s="569" t="s">
        <v>1958</v>
      </c>
      <c r="Y1007" s="570" t="s">
        <v>15</v>
      </c>
      <c r="Z1007" s="571" t="s">
        <v>15</v>
      </c>
      <c r="AA1007" s="557" t="s">
        <v>1856</v>
      </c>
      <c r="AB1007" s="139">
        <f t="shared" si="251"/>
        <v>43526</v>
      </c>
      <c r="AC1007" s="134">
        <f t="shared" si="253"/>
        <v>43525</v>
      </c>
      <c r="AD1007" s="135" t="str">
        <f t="shared" si="254"/>
        <v>-</v>
      </c>
      <c r="AE1007" s="136" t="str">
        <f t="shared" si="255"/>
        <v>-</v>
      </c>
      <c r="AF1007" s="140" t="s">
        <v>4551</v>
      </c>
      <c r="AG1007" s="140" t="str">
        <f t="shared" si="260"/>
        <v>1</v>
      </c>
      <c r="AH1007" s="141" t="str">
        <f t="shared" si="261"/>
        <v>-</v>
      </c>
      <c r="AI1007" s="211" t="s">
        <v>15</v>
      </c>
      <c r="AJ1007" s="443" t="s">
        <v>4592</v>
      </c>
      <c r="AK1007" s="478" t="str">
        <f t="shared" si="262"/>
        <v>-</v>
      </c>
      <c r="AL1007" s="482" t="str">
        <f t="shared" si="263"/>
        <v>-</v>
      </c>
      <c r="AM1007" s="432" t="str">
        <f>_xlfn.IFNA(VLOOKUP(O1007,Dropdown!$B:$G,6,0),"-")</f>
        <v>PEZA</v>
      </c>
      <c r="AN1007" s="433">
        <f>_xlfn.IFNA(VLOOKUP(O1007,Dropdown!$B:$H,7,0),"-")</f>
        <v>0.12</v>
      </c>
      <c r="AO1007" s="434" t="str">
        <f t="shared" si="264"/>
        <v>USD</v>
      </c>
      <c r="AP1007" s="435">
        <f t="shared" si="265"/>
        <v>1200</v>
      </c>
      <c r="AQ1007" s="436">
        <f t="shared" si="266"/>
        <v>1344.0000000000002</v>
      </c>
      <c r="AR1007" s="247"/>
      <c r="AS1007" s="465" t="s">
        <v>15</v>
      </c>
      <c r="AT1007" s="247"/>
      <c r="AU1007" s="454" t="str">
        <f t="shared" si="256"/>
        <v>-</v>
      </c>
    </row>
    <row r="1008" spans="1:47" s="29" customFormat="1">
      <c r="A1008" s="556">
        <v>1005</v>
      </c>
      <c r="B1008" s="558" t="s">
        <v>2390</v>
      </c>
      <c r="C1008" s="558" t="str">
        <f t="shared" si="257"/>
        <v>2019</v>
      </c>
      <c r="D1008" s="558" t="str">
        <f t="shared" si="258"/>
        <v>Jan</v>
      </c>
      <c r="E1008" s="605">
        <v>43496</v>
      </c>
      <c r="F1008" s="558">
        <v>114914</v>
      </c>
      <c r="G1008" s="558">
        <v>48270</v>
      </c>
      <c r="H1008" s="558">
        <v>87304</v>
      </c>
      <c r="I1008" s="558" t="s">
        <v>2324</v>
      </c>
      <c r="J1008" s="558">
        <v>18019</v>
      </c>
      <c r="K1008" s="607" t="str">
        <f t="shared" si="259"/>
        <v>TLAA BODY | #3604 CURLING 2 UPPER L | TLAA BODY | #3604 CURLING 2 UPPER L</v>
      </c>
      <c r="L1008" s="607" t="s">
        <v>2391</v>
      </c>
      <c r="M1008" s="607" t="s">
        <v>2391</v>
      </c>
      <c r="N1008" s="608" t="s">
        <v>2392</v>
      </c>
      <c r="O1008" s="607" t="s">
        <v>31</v>
      </c>
      <c r="P1008" s="558">
        <v>1</v>
      </c>
      <c r="Q1008" s="557" t="s">
        <v>5151</v>
      </c>
      <c r="R1008" s="609">
        <f>IFERROR(VLOOKUP(CONCATENATE(D1008,"'",C1008),'Monthly Forex'!A:D,4,0),"-")</f>
        <v>52.58</v>
      </c>
      <c r="S1008" s="610">
        <v>31500</v>
      </c>
      <c r="T1008" s="611">
        <f>S1008/R1008</f>
        <v>599.087105363256</v>
      </c>
      <c r="U1008" s="612" t="s">
        <v>47</v>
      </c>
      <c r="V1008" s="613" t="s">
        <v>49</v>
      </c>
      <c r="W1008" s="619" t="s">
        <v>15</v>
      </c>
      <c r="X1008" s="569" t="s">
        <v>1958</v>
      </c>
      <c r="Y1008" s="570" t="s">
        <v>15</v>
      </c>
      <c r="Z1008" s="571" t="s">
        <v>15</v>
      </c>
      <c r="AA1008" s="557" t="s">
        <v>1856</v>
      </c>
      <c r="AB1008" s="139">
        <f t="shared" si="251"/>
        <v>43526</v>
      </c>
      <c r="AC1008" s="134">
        <f t="shared" si="253"/>
        <v>43525</v>
      </c>
      <c r="AD1008" s="135" t="str">
        <f t="shared" si="254"/>
        <v>-</v>
      </c>
      <c r="AE1008" s="136" t="str">
        <f t="shared" si="255"/>
        <v>-</v>
      </c>
      <c r="AF1008" s="140" t="s">
        <v>4551</v>
      </c>
      <c r="AG1008" s="140" t="str">
        <f t="shared" si="260"/>
        <v>1</v>
      </c>
      <c r="AH1008" s="141" t="str">
        <f t="shared" si="261"/>
        <v>-</v>
      </c>
      <c r="AI1008" s="211" t="s">
        <v>15</v>
      </c>
      <c r="AJ1008" s="443" t="s">
        <v>4592</v>
      </c>
      <c r="AK1008" s="478" t="str">
        <f t="shared" si="262"/>
        <v>-</v>
      </c>
      <c r="AL1008" s="482" t="str">
        <f t="shared" si="263"/>
        <v>-</v>
      </c>
      <c r="AM1008" s="432" t="str">
        <f>_xlfn.IFNA(VLOOKUP(O1008,Dropdown!$B:$G,6,0),"-")</f>
        <v>PEZA</v>
      </c>
      <c r="AN1008" s="433">
        <f>_xlfn.IFNA(VLOOKUP(O1008,Dropdown!$B:$H,7,0),"-")</f>
        <v>0.12</v>
      </c>
      <c r="AO1008" s="434" t="str">
        <f t="shared" si="264"/>
        <v>PHP</v>
      </c>
      <c r="AP1008" s="435">
        <f t="shared" si="265"/>
        <v>31500</v>
      </c>
      <c r="AQ1008" s="436">
        <f t="shared" si="266"/>
        <v>35280</v>
      </c>
      <c r="AR1008" s="247"/>
      <c r="AS1008" s="465" t="s">
        <v>15</v>
      </c>
      <c r="AT1008" s="247"/>
      <c r="AU1008" s="454" t="str">
        <f t="shared" si="256"/>
        <v>-</v>
      </c>
    </row>
    <row r="1009" spans="1:47" s="29" customFormat="1">
      <c r="A1009" s="556">
        <v>1006</v>
      </c>
      <c r="B1009" s="557" t="s">
        <v>2405</v>
      </c>
      <c r="C1009" s="558" t="str">
        <f t="shared" si="257"/>
        <v>2019</v>
      </c>
      <c r="D1009" s="558" t="str">
        <f t="shared" si="258"/>
        <v>Feb</v>
      </c>
      <c r="E1009" s="586">
        <v>43509</v>
      </c>
      <c r="F1009" s="558">
        <v>114915</v>
      </c>
      <c r="G1009" s="558">
        <v>48271</v>
      </c>
      <c r="H1009" s="557">
        <v>87612</v>
      </c>
      <c r="I1009" s="557" t="s">
        <v>2324</v>
      </c>
      <c r="J1009" s="557" t="s">
        <v>2325</v>
      </c>
      <c r="K1009" s="578" t="str">
        <f t="shared" si="259"/>
        <v>TLAA BODY | #3603 CURLING 2 PUNCH R | TLAA BODY | #3603 CURLING 2 PUNCH R</v>
      </c>
      <c r="L1009" s="578" t="s">
        <v>2464</v>
      </c>
      <c r="M1009" s="578" t="s">
        <v>2464</v>
      </c>
      <c r="N1009" s="600" t="s">
        <v>2514</v>
      </c>
      <c r="O1009" s="578" t="s">
        <v>31</v>
      </c>
      <c r="P1009" s="558">
        <v>1</v>
      </c>
      <c r="Q1009" s="557" t="s">
        <v>5151</v>
      </c>
      <c r="R1009" s="581">
        <f>IFERROR(VLOOKUP(CONCATENATE(D1009,"'",C1009),'Monthly Forex'!A:D,4,0),"-")</f>
        <v>52.12</v>
      </c>
      <c r="S1009" s="587">
        <v>15300</v>
      </c>
      <c r="T1009" s="582">
        <f>S1009/R1009</f>
        <v>293.55333844973143</v>
      </c>
      <c r="U1009" s="583" t="s">
        <v>47</v>
      </c>
      <c r="V1009" s="613" t="s">
        <v>49</v>
      </c>
      <c r="W1009" s="619" t="s">
        <v>15</v>
      </c>
      <c r="X1009" s="569" t="s">
        <v>2769</v>
      </c>
      <c r="Y1009" s="570" t="s">
        <v>15</v>
      </c>
      <c r="Z1009" s="571" t="s">
        <v>15</v>
      </c>
      <c r="AA1009" s="557" t="s">
        <v>1856</v>
      </c>
      <c r="AB1009" s="139">
        <f t="shared" si="251"/>
        <v>43539</v>
      </c>
      <c r="AC1009" s="134">
        <f t="shared" si="253"/>
        <v>43525</v>
      </c>
      <c r="AD1009" s="135" t="str">
        <f t="shared" si="254"/>
        <v>-</v>
      </c>
      <c r="AE1009" s="136" t="str">
        <f t="shared" si="255"/>
        <v>-</v>
      </c>
      <c r="AF1009" s="140" t="s">
        <v>4551</v>
      </c>
      <c r="AG1009" s="140" t="str">
        <f t="shared" si="260"/>
        <v>1</v>
      </c>
      <c r="AH1009" s="141" t="str">
        <f t="shared" si="261"/>
        <v>-</v>
      </c>
      <c r="AI1009" s="211" t="s">
        <v>15</v>
      </c>
      <c r="AJ1009" s="443" t="s">
        <v>4592</v>
      </c>
      <c r="AK1009" s="478" t="str">
        <f t="shared" si="262"/>
        <v>-</v>
      </c>
      <c r="AL1009" s="482" t="str">
        <f t="shared" si="263"/>
        <v>-</v>
      </c>
      <c r="AM1009" s="432" t="str">
        <f>_xlfn.IFNA(VLOOKUP(O1009,Dropdown!$B:$G,6,0),"-")</f>
        <v>PEZA</v>
      </c>
      <c r="AN1009" s="433">
        <f>_xlfn.IFNA(VLOOKUP(O1009,Dropdown!$B:$H,7,0),"-")</f>
        <v>0.12</v>
      </c>
      <c r="AO1009" s="434" t="str">
        <f t="shared" si="264"/>
        <v>PHP</v>
      </c>
      <c r="AP1009" s="435">
        <f t="shared" si="265"/>
        <v>15300</v>
      </c>
      <c r="AQ1009" s="436">
        <f t="shared" si="266"/>
        <v>17136</v>
      </c>
      <c r="AR1009" s="247"/>
      <c r="AS1009" s="465" t="s">
        <v>15</v>
      </c>
      <c r="AT1009" s="247"/>
      <c r="AU1009" s="454" t="str">
        <f t="shared" si="256"/>
        <v>-</v>
      </c>
    </row>
    <row r="1010" spans="1:47" s="29" customFormat="1">
      <c r="A1010" s="556">
        <v>1007</v>
      </c>
      <c r="B1010" s="557" t="s">
        <v>2407</v>
      </c>
      <c r="C1010" s="558" t="str">
        <f t="shared" si="257"/>
        <v>2019</v>
      </c>
      <c r="D1010" s="558" t="str">
        <f t="shared" si="258"/>
        <v>Feb</v>
      </c>
      <c r="E1010" s="586">
        <v>43509</v>
      </c>
      <c r="F1010" s="558">
        <v>114915</v>
      </c>
      <c r="G1010" s="558">
        <v>48271</v>
      </c>
      <c r="H1010" s="557">
        <v>87612</v>
      </c>
      <c r="I1010" s="557" t="s">
        <v>2324</v>
      </c>
      <c r="J1010" s="557" t="s">
        <v>2325</v>
      </c>
      <c r="K1010" s="578" t="str">
        <f t="shared" si="259"/>
        <v>TLAA BODY | #2503 CURLING 1 PUNCH R | TLAA BODY | #2503 CURLING 1 PUNCH R</v>
      </c>
      <c r="L1010" s="578" t="s">
        <v>2466</v>
      </c>
      <c r="M1010" s="578" t="s">
        <v>2466</v>
      </c>
      <c r="N1010" s="600" t="s">
        <v>2515</v>
      </c>
      <c r="O1010" s="578" t="s">
        <v>31</v>
      </c>
      <c r="P1010" s="558">
        <v>1</v>
      </c>
      <c r="Q1010" s="557" t="s">
        <v>5151</v>
      </c>
      <c r="R1010" s="581">
        <f>IFERROR(VLOOKUP(CONCATENATE(D1010,"'",C1010),'Monthly Forex'!A:D,4,0),"-")</f>
        <v>52.12</v>
      </c>
      <c r="S1010" s="587">
        <v>16310</v>
      </c>
      <c r="T1010" s="582">
        <f>S1010/R1010</f>
        <v>312.93169608595548</v>
      </c>
      <c r="U1010" s="583" t="s">
        <v>47</v>
      </c>
      <c r="V1010" s="613" t="s">
        <v>49</v>
      </c>
      <c r="W1010" s="619" t="s">
        <v>15</v>
      </c>
      <c r="X1010" s="569" t="s">
        <v>2769</v>
      </c>
      <c r="Y1010" s="570" t="s">
        <v>15</v>
      </c>
      <c r="Z1010" s="571" t="s">
        <v>15</v>
      </c>
      <c r="AA1010" s="557" t="s">
        <v>1856</v>
      </c>
      <c r="AB1010" s="139">
        <f t="shared" si="251"/>
        <v>43539</v>
      </c>
      <c r="AC1010" s="134">
        <f t="shared" si="253"/>
        <v>43525</v>
      </c>
      <c r="AD1010" s="135" t="str">
        <f t="shared" si="254"/>
        <v>-</v>
      </c>
      <c r="AE1010" s="136" t="str">
        <f t="shared" si="255"/>
        <v>-</v>
      </c>
      <c r="AF1010" s="140" t="s">
        <v>4551</v>
      </c>
      <c r="AG1010" s="140" t="str">
        <f t="shared" si="260"/>
        <v>-</v>
      </c>
      <c r="AH1010" s="141" t="str">
        <f t="shared" si="261"/>
        <v>-</v>
      </c>
      <c r="AI1010" s="211" t="s">
        <v>15</v>
      </c>
      <c r="AJ1010" s="443" t="s">
        <v>4592</v>
      </c>
      <c r="AK1010" s="478" t="str">
        <f t="shared" si="262"/>
        <v>-</v>
      </c>
      <c r="AL1010" s="482" t="str">
        <f t="shared" si="263"/>
        <v>-</v>
      </c>
      <c r="AM1010" s="432" t="str">
        <f>_xlfn.IFNA(VLOOKUP(O1010,Dropdown!$B:$G,6,0),"-")</f>
        <v>PEZA</v>
      </c>
      <c r="AN1010" s="433">
        <f>_xlfn.IFNA(VLOOKUP(O1010,Dropdown!$B:$H,7,0),"-")</f>
        <v>0.12</v>
      </c>
      <c r="AO1010" s="434" t="str">
        <f t="shared" si="264"/>
        <v>PHP</v>
      </c>
      <c r="AP1010" s="435">
        <f t="shared" si="265"/>
        <v>16310</v>
      </c>
      <c r="AQ1010" s="436">
        <f t="shared" si="266"/>
        <v>18267.2</v>
      </c>
      <c r="AR1010" s="247"/>
      <c r="AS1010" s="465" t="s">
        <v>15</v>
      </c>
      <c r="AT1010" s="247"/>
      <c r="AU1010" s="454" t="str">
        <f t="shared" si="256"/>
        <v>-</v>
      </c>
    </row>
    <row r="1011" spans="1:47" s="29" customFormat="1">
      <c r="A1011" s="556">
        <v>1008</v>
      </c>
      <c r="B1011" s="557" t="s">
        <v>2409</v>
      </c>
      <c r="C1011" s="558" t="str">
        <f t="shared" si="257"/>
        <v>2019</v>
      </c>
      <c r="D1011" s="558" t="str">
        <f t="shared" si="258"/>
        <v>Feb</v>
      </c>
      <c r="E1011" s="586">
        <v>43511</v>
      </c>
      <c r="F1011" s="558">
        <v>114917</v>
      </c>
      <c r="G1011" s="558">
        <v>48273</v>
      </c>
      <c r="H1011" s="557">
        <v>87764</v>
      </c>
      <c r="I1011" s="557" t="s">
        <v>1902</v>
      </c>
      <c r="J1011" s="557">
        <v>20190148</v>
      </c>
      <c r="K1011" s="578" t="str">
        <f t="shared" si="259"/>
        <v>2311-35308-7-0900 RR EMBOSS  | #108 DIE | 2311-35308-7-0900 RR EMBOSS  | #108 DIE</v>
      </c>
      <c r="L1011" s="578" t="s">
        <v>2468</v>
      </c>
      <c r="M1011" s="578" t="s">
        <v>2468</v>
      </c>
      <c r="N1011" s="600" t="s">
        <v>15</v>
      </c>
      <c r="O1011" s="578" t="s">
        <v>38</v>
      </c>
      <c r="P1011" s="558">
        <v>1</v>
      </c>
      <c r="Q1011" s="557" t="s">
        <v>5151</v>
      </c>
      <c r="R1011" s="581">
        <f>IFERROR(VLOOKUP(CONCATENATE(D1011,"'",C1011),'Monthly Forex'!A:D,4,0),"-")</f>
        <v>52.12</v>
      </c>
      <c r="S1011" s="564" t="s">
        <v>15</v>
      </c>
      <c r="T1011" s="582">
        <v>440</v>
      </c>
      <c r="U1011" s="583" t="s">
        <v>47</v>
      </c>
      <c r="V1011" s="613" t="s">
        <v>49</v>
      </c>
      <c r="W1011" s="619" t="s">
        <v>15</v>
      </c>
      <c r="X1011" s="569" t="s">
        <v>15</v>
      </c>
      <c r="Y1011" s="570" t="s">
        <v>15</v>
      </c>
      <c r="Z1011" s="571" t="s">
        <v>15</v>
      </c>
      <c r="AA1011" s="557" t="s">
        <v>1856</v>
      </c>
      <c r="AB1011" s="139">
        <f t="shared" si="251"/>
        <v>43541</v>
      </c>
      <c r="AC1011" s="134">
        <f t="shared" si="253"/>
        <v>43525</v>
      </c>
      <c r="AD1011" s="135" t="str">
        <f t="shared" si="254"/>
        <v>-</v>
      </c>
      <c r="AE1011" s="136" t="str">
        <f t="shared" si="255"/>
        <v>-</v>
      </c>
      <c r="AF1011" s="140" t="s">
        <v>4551</v>
      </c>
      <c r="AG1011" s="140" t="str">
        <f t="shared" si="260"/>
        <v>1</v>
      </c>
      <c r="AH1011" s="141" t="str">
        <f t="shared" si="261"/>
        <v>-</v>
      </c>
      <c r="AI1011" s="211" t="s">
        <v>15</v>
      </c>
      <c r="AJ1011" s="443" t="s">
        <v>4592</v>
      </c>
      <c r="AK1011" s="478" t="str">
        <f t="shared" si="262"/>
        <v>-</v>
      </c>
      <c r="AL1011" s="482" t="str">
        <f t="shared" si="263"/>
        <v>-</v>
      </c>
      <c r="AM1011" s="432" t="str">
        <f>_xlfn.IFNA(VLOOKUP(O1011,Dropdown!$B:$G,6,0),"-")</f>
        <v>PEZA</v>
      </c>
      <c r="AN1011" s="433">
        <f>_xlfn.IFNA(VLOOKUP(O1011,Dropdown!$B:$H,7,0),"-")</f>
        <v>0.12</v>
      </c>
      <c r="AO1011" s="434" t="str">
        <f t="shared" si="264"/>
        <v>USD</v>
      </c>
      <c r="AP1011" s="435">
        <f t="shared" si="265"/>
        <v>440</v>
      </c>
      <c r="AQ1011" s="436">
        <f t="shared" si="266"/>
        <v>492.80000000000007</v>
      </c>
      <c r="AR1011" s="247"/>
      <c r="AS1011" s="465" t="s">
        <v>15</v>
      </c>
      <c r="AT1011" s="247"/>
      <c r="AU1011" s="454" t="str">
        <f t="shared" si="256"/>
        <v>-</v>
      </c>
    </row>
    <row r="1012" spans="1:47" s="29" customFormat="1">
      <c r="A1012" s="556">
        <v>1009</v>
      </c>
      <c r="B1012" s="557" t="s">
        <v>2410</v>
      </c>
      <c r="C1012" s="558" t="str">
        <f t="shared" si="257"/>
        <v>2019</v>
      </c>
      <c r="D1012" s="558" t="str">
        <f t="shared" si="258"/>
        <v>Feb</v>
      </c>
      <c r="E1012" s="586">
        <v>43511</v>
      </c>
      <c r="F1012" s="558">
        <v>114917</v>
      </c>
      <c r="G1012" s="558">
        <v>48273</v>
      </c>
      <c r="H1012" s="642">
        <v>87764</v>
      </c>
      <c r="I1012" s="557" t="s">
        <v>1499</v>
      </c>
      <c r="J1012" s="557">
        <v>20190148</v>
      </c>
      <c r="K1012" s="578" t="str">
        <f t="shared" si="259"/>
        <v>2311-35308-7-1700 RR EMBOSS  | #110 DIE | 2311-35308-7-1700 RR EMBOSS  | #110 DIE</v>
      </c>
      <c r="L1012" s="578" t="s">
        <v>2469</v>
      </c>
      <c r="M1012" s="578" t="s">
        <v>2469</v>
      </c>
      <c r="N1012" s="600" t="s">
        <v>15</v>
      </c>
      <c r="O1012" s="578" t="s">
        <v>38</v>
      </c>
      <c r="P1012" s="558">
        <v>1</v>
      </c>
      <c r="Q1012" s="557" t="s">
        <v>5151</v>
      </c>
      <c r="R1012" s="581">
        <f>IFERROR(VLOOKUP(CONCATENATE(D1012,"'",C1012),'Monthly Forex'!A:D,4,0),"-")</f>
        <v>52.12</v>
      </c>
      <c r="S1012" s="564" t="s">
        <v>15</v>
      </c>
      <c r="T1012" s="582">
        <v>440</v>
      </c>
      <c r="U1012" s="583" t="s">
        <v>47</v>
      </c>
      <c r="V1012" s="613" t="s">
        <v>49</v>
      </c>
      <c r="W1012" s="619" t="s">
        <v>15</v>
      </c>
      <c r="X1012" s="569" t="s">
        <v>15</v>
      </c>
      <c r="Y1012" s="570" t="s">
        <v>15</v>
      </c>
      <c r="Z1012" s="571" t="s">
        <v>15</v>
      </c>
      <c r="AA1012" s="557" t="s">
        <v>1856</v>
      </c>
      <c r="AB1012" s="139">
        <f t="shared" si="251"/>
        <v>43541</v>
      </c>
      <c r="AC1012" s="134">
        <f t="shared" si="253"/>
        <v>43525</v>
      </c>
      <c r="AD1012" s="135" t="str">
        <f t="shared" si="254"/>
        <v>-</v>
      </c>
      <c r="AE1012" s="136" t="str">
        <f t="shared" si="255"/>
        <v>-</v>
      </c>
      <c r="AF1012" s="140" t="s">
        <v>4551</v>
      </c>
      <c r="AG1012" s="140" t="str">
        <f t="shared" si="260"/>
        <v>-</v>
      </c>
      <c r="AH1012" s="141" t="str">
        <f t="shared" si="261"/>
        <v>-</v>
      </c>
      <c r="AI1012" s="211" t="s">
        <v>15</v>
      </c>
      <c r="AJ1012" s="443" t="s">
        <v>4592</v>
      </c>
      <c r="AK1012" s="478" t="str">
        <f t="shared" si="262"/>
        <v>-</v>
      </c>
      <c r="AL1012" s="482" t="str">
        <f t="shared" si="263"/>
        <v>-</v>
      </c>
      <c r="AM1012" s="432" t="str">
        <f>_xlfn.IFNA(VLOOKUP(O1012,Dropdown!$B:$G,6,0),"-")</f>
        <v>PEZA</v>
      </c>
      <c r="AN1012" s="433">
        <f>_xlfn.IFNA(VLOOKUP(O1012,Dropdown!$B:$H,7,0),"-")</f>
        <v>0.12</v>
      </c>
      <c r="AO1012" s="434" t="str">
        <f t="shared" si="264"/>
        <v>USD</v>
      </c>
      <c r="AP1012" s="435">
        <f t="shared" si="265"/>
        <v>440</v>
      </c>
      <c r="AQ1012" s="436">
        <f t="shared" si="266"/>
        <v>492.80000000000007</v>
      </c>
      <c r="AR1012" s="247"/>
      <c r="AS1012" s="465" t="s">
        <v>15</v>
      </c>
      <c r="AT1012" s="247"/>
      <c r="AU1012" s="454" t="str">
        <f t="shared" si="256"/>
        <v>-</v>
      </c>
    </row>
    <row r="1013" spans="1:47" s="29" customFormat="1">
      <c r="A1013" s="556">
        <v>1010</v>
      </c>
      <c r="B1013" s="557" t="s">
        <v>2412</v>
      </c>
      <c r="C1013" s="558" t="str">
        <f t="shared" si="257"/>
        <v>2019</v>
      </c>
      <c r="D1013" s="558" t="str">
        <f t="shared" si="258"/>
        <v>Feb</v>
      </c>
      <c r="E1013" s="586">
        <v>43511</v>
      </c>
      <c r="F1013" s="558">
        <v>114917</v>
      </c>
      <c r="G1013" s="558">
        <v>48273</v>
      </c>
      <c r="H1013" s="557">
        <v>87764</v>
      </c>
      <c r="I1013" s="557" t="s">
        <v>2024</v>
      </c>
      <c r="J1013" s="557">
        <v>20190148</v>
      </c>
      <c r="K1013" s="578" t="str">
        <f t="shared" si="259"/>
        <v>2311-35308-7-0500 FR EMBOSS  | #104 DIE | 2311-35308-7-0500 FR EMBOSS  | #104 DIE</v>
      </c>
      <c r="L1013" s="578" t="s">
        <v>2027</v>
      </c>
      <c r="M1013" s="578" t="s">
        <v>2027</v>
      </c>
      <c r="N1013" s="600" t="s">
        <v>15</v>
      </c>
      <c r="O1013" s="578" t="s">
        <v>38</v>
      </c>
      <c r="P1013" s="558">
        <v>1</v>
      </c>
      <c r="Q1013" s="557" t="s">
        <v>5151</v>
      </c>
      <c r="R1013" s="581">
        <f>IFERROR(VLOOKUP(CONCATENATE(D1013,"'",C1013),'Monthly Forex'!A:D,4,0),"-")</f>
        <v>52.12</v>
      </c>
      <c r="S1013" s="564" t="s">
        <v>15</v>
      </c>
      <c r="T1013" s="582">
        <v>440</v>
      </c>
      <c r="U1013" s="583" t="s">
        <v>47</v>
      </c>
      <c r="V1013" s="613" t="s">
        <v>49</v>
      </c>
      <c r="W1013" s="619" t="s">
        <v>15</v>
      </c>
      <c r="X1013" s="569" t="s">
        <v>15</v>
      </c>
      <c r="Y1013" s="570" t="s">
        <v>15</v>
      </c>
      <c r="Z1013" s="571" t="s">
        <v>15</v>
      </c>
      <c r="AA1013" s="557" t="s">
        <v>1856</v>
      </c>
      <c r="AB1013" s="139">
        <f t="shared" si="251"/>
        <v>43541</v>
      </c>
      <c r="AC1013" s="134">
        <f t="shared" si="253"/>
        <v>43525</v>
      </c>
      <c r="AD1013" s="135" t="str">
        <f t="shared" si="254"/>
        <v>-</v>
      </c>
      <c r="AE1013" s="136" t="str">
        <f t="shared" si="255"/>
        <v>-</v>
      </c>
      <c r="AF1013" s="140" t="s">
        <v>4551</v>
      </c>
      <c r="AG1013" s="140" t="str">
        <f t="shared" si="260"/>
        <v>-</v>
      </c>
      <c r="AH1013" s="141" t="str">
        <f t="shared" si="261"/>
        <v>-</v>
      </c>
      <c r="AI1013" s="211" t="s">
        <v>15</v>
      </c>
      <c r="AJ1013" s="443" t="s">
        <v>4592</v>
      </c>
      <c r="AK1013" s="478" t="str">
        <f t="shared" si="262"/>
        <v>-</v>
      </c>
      <c r="AL1013" s="482" t="str">
        <f t="shared" si="263"/>
        <v>-</v>
      </c>
      <c r="AM1013" s="432" t="str">
        <f>_xlfn.IFNA(VLOOKUP(O1013,Dropdown!$B:$G,6,0),"-")</f>
        <v>PEZA</v>
      </c>
      <c r="AN1013" s="433">
        <f>_xlfn.IFNA(VLOOKUP(O1013,Dropdown!$B:$H,7,0),"-")</f>
        <v>0.12</v>
      </c>
      <c r="AO1013" s="434" t="str">
        <f t="shared" si="264"/>
        <v>USD</v>
      </c>
      <c r="AP1013" s="435">
        <f t="shared" si="265"/>
        <v>440</v>
      </c>
      <c r="AQ1013" s="436">
        <f t="shared" si="266"/>
        <v>492.80000000000007</v>
      </c>
      <c r="AR1013" s="247"/>
      <c r="AS1013" s="465" t="s">
        <v>15</v>
      </c>
      <c r="AT1013" s="247"/>
      <c r="AU1013" s="454" t="str">
        <f t="shared" si="256"/>
        <v>-</v>
      </c>
    </row>
    <row r="1014" spans="1:47" s="29" customFormat="1">
      <c r="A1014" s="556">
        <v>1011</v>
      </c>
      <c r="B1014" s="557" t="s">
        <v>2398</v>
      </c>
      <c r="C1014" s="558" t="str">
        <f t="shared" si="257"/>
        <v>2019</v>
      </c>
      <c r="D1014" s="558" t="str">
        <f t="shared" si="258"/>
        <v>Feb</v>
      </c>
      <c r="E1014" s="586">
        <v>43511</v>
      </c>
      <c r="F1014" s="558">
        <v>114916</v>
      </c>
      <c r="G1014" s="558">
        <v>48272</v>
      </c>
      <c r="H1014" s="557">
        <v>87763</v>
      </c>
      <c r="I1014" s="557" t="s">
        <v>2548</v>
      </c>
      <c r="J1014" s="557" t="s">
        <v>2502</v>
      </c>
      <c r="K1014" s="578" t="str">
        <f t="shared" si="259"/>
        <v>RC57-08-03-0 REFORM KNOCK-OUT | RC57-08-03-0 REFORM KNOCK-OUT</v>
      </c>
      <c r="L1014" s="578" t="s">
        <v>2458</v>
      </c>
      <c r="M1014" s="578" t="s">
        <v>2458</v>
      </c>
      <c r="N1014" s="600" t="s">
        <v>2458</v>
      </c>
      <c r="O1014" s="578" t="s">
        <v>33</v>
      </c>
      <c r="P1014" s="558">
        <v>1</v>
      </c>
      <c r="Q1014" s="557" t="s">
        <v>5151</v>
      </c>
      <c r="R1014" s="581">
        <f>IFERROR(VLOOKUP(CONCATENATE(D1014,"'",C1014),'Monthly Forex'!A:D,4,0),"-")</f>
        <v>52.12</v>
      </c>
      <c r="S1014" s="564" t="s">
        <v>15</v>
      </c>
      <c r="T1014" s="582">
        <v>200</v>
      </c>
      <c r="U1014" s="583" t="s">
        <v>47</v>
      </c>
      <c r="V1014" s="613" t="s">
        <v>49</v>
      </c>
      <c r="W1014" s="619" t="s">
        <v>15</v>
      </c>
      <c r="X1014" s="569" t="s">
        <v>4599</v>
      </c>
      <c r="Y1014" s="597" t="s">
        <v>2907</v>
      </c>
      <c r="Z1014" s="571" t="s">
        <v>15</v>
      </c>
      <c r="AA1014" s="557" t="s">
        <v>1856</v>
      </c>
      <c r="AB1014" s="139">
        <f t="shared" si="251"/>
        <v>43541</v>
      </c>
      <c r="AC1014" s="134">
        <f t="shared" si="253"/>
        <v>43525</v>
      </c>
      <c r="AD1014" s="135" t="str">
        <f t="shared" si="254"/>
        <v>-</v>
      </c>
      <c r="AE1014" s="136" t="str">
        <f t="shared" si="255"/>
        <v>-</v>
      </c>
      <c r="AF1014" s="140" t="s">
        <v>4551</v>
      </c>
      <c r="AG1014" s="140" t="str">
        <f t="shared" si="260"/>
        <v>1</v>
      </c>
      <c r="AH1014" s="141" t="str">
        <f t="shared" si="261"/>
        <v>-</v>
      </c>
      <c r="AI1014" s="211" t="s">
        <v>15</v>
      </c>
      <c r="AJ1014" s="443" t="s">
        <v>4592</v>
      </c>
      <c r="AK1014" s="478" t="str">
        <f t="shared" si="262"/>
        <v>-</v>
      </c>
      <c r="AL1014" s="482" t="str">
        <f t="shared" si="263"/>
        <v>-</v>
      </c>
      <c r="AM1014" s="432" t="str">
        <f>_xlfn.IFNA(VLOOKUP(O1014,Dropdown!$B:$G,6,0),"-")</f>
        <v>NON-PEZA</v>
      </c>
      <c r="AN1014" s="433" t="str">
        <f>_xlfn.IFNA(VLOOKUP(O1014,Dropdown!$B:$H,7,0),"-")</f>
        <v>-</v>
      </c>
      <c r="AO1014" s="434" t="str">
        <f t="shared" si="264"/>
        <v>USD</v>
      </c>
      <c r="AP1014" s="435">
        <f t="shared" si="265"/>
        <v>200</v>
      </c>
      <c r="AQ1014" s="436">
        <f t="shared" si="266"/>
        <v>200</v>
      </c>
      <c r="AR1014" s="247"/>
      <c r="AS1014" s="465" t="s">
        <v>15</v>
      </c>
      <c r="AT1014" s="247"/>
      <c r="AU1014" s="454" t="str">
        <f t="shared" si="256"/>
        <v>-</v>
      </c>
    </row>
    <row r="1015" spans="1:47" s="29" customFormat="1">
      <c r="A1015" s="556">
        <v>1012</v>
      </c>
      <c r="B1015" s="557" t="s">
        <v>2399</v>
      </c>
      <c r="C1015" s="558" t="str">
        <f t="shared" si="257"/>
        <v>2019</v>
      </c>
      <c r="D1015" s="558" t="str">
        <f t="shared" si="258"/>
        <v>Feb</v>
      </c>
      <c r="E1015" s="586">
        <v>43511</v>
      </c>
      <c r="F1015" s="558">
        <v>114916</v>
      </c>
      <c r="G1015" s="558">
        <v>48272</v>
      </c>
      <c r="H1015" s="557">
        <v>87763</v>
      </c>
      <c r="I1015" s="557" t="s">
        <v>2547</v>
      </c>
      <c r="J1015" s="557" t="s">
        <v>2503</v>
      </c>
      <c r="K1015" s="578" t="str">
        <f t="shared" si="259"/>
        <v>Y2RC 04-8 PLATE | Y2RC 04-8 PLATE</v>
      </c>
      <c r="L1015" s="578" t="s">
        <v>2459</v>
      </c>
      <c r="M1015" s="578" t="s">
        <v>2459</v>
      </c>
      <c r="N1015" s="600" t="s">
        <v>2549</v>
      </c>
      <c r="O1015" s="578" t="s">
        <v>33</v>
      </c>
      <c r="P1015" s="558">
        <v>10</v>
      </c>
      <c r="Q1015" s="557" t="s">
        <v>5151</v>
      </c>
      <c r="R1015" s="581">
        <f>IFERROR(VLOOKUP(CONCATENATE(D1015,"'",C1015),'Monthly Forex'!A:D,4,0),"-")</f>
        <v>52.12</v>
      </c>
      <c r="S1015" s="564" t="s">
        <v>15</v>
      </c>
      <c r="T1015" s="582">
        <v>110</v>
      </c>
      <c r="U1015" s="583" t="s">
        <v>47</v>
      </c>
      <c r="V1015" s="613" t="s">
        <v>49</v>
      </c>
      <c r="W1015" s="619" t="s">
        <v>15</v>
      </c>
      <c r="X1015" s="569" t="s">
        <v>4599</v>
      </c>
      <c r="Y1015" s="597" t="s">
        <v>2907</v>
      </c>
      <c r="Z1015" s="571" t="s">
        <v>15</v>
      </c>
      <c r="AA1015" s="557" t="s">
        <v>1856</v>
      </c>
      <c r="AB1015" s="139">
        <f t="shared" ref="AB1015:AB1078" si="267">IF(V1015="","",IF(V1015="Cancelled","-",E1015+30))</f>
        <v>43541</v>
      </c>
      <c r="AC1015" s="134">
        <f t="shared" si="253"/>
        <v>43525</v>
      </c>
      <c r="AD1015" s="135" t="str">
        <f t="shared" si="254"/>
        <v>-</v>
      </c>
      <c r="AE1015" s="136" t="str">
        <f t="shared" si="255"/>
        <v>-</v>
      </c>
      <c r="AF1015" s="140" t="s">
        <v>4551</v>
      </c>
      <c r="AG1015" s="140" t="str">
        <f t="shared" si="260"/>
        <v>-</v>
      </c>
      <c r="AH1015" s="141" t="str">
        <f t="shared" si="261"/>
        <v>-</v>
      </c>
      <c r="AI1015" s="211" t="s">
        <v>15</v>
      </c>
      <c r="AJ1015" s="443" t="s">
        <v>4592</v>
      </c>
      <c r="AK1015" s="478" t="str">
        <f t="shared" si="262"/>
        <v>-</v>
      </c>
      <c r="AL1015" s="482" t="str">
        <f t="shared" si="263"/>
        <v>-</v>
      </c>
      <c r="AM1015" s="432" t="str">
        <f>_xlfn.IFNA(VLOOKUP(O1015,Dropdown!$B:$G,6,0),"-")</f>
        <v>NON-PEZA</v>
      </c>
      <c r="AN1015" s="433" t="str">
        <f>_xlfn.IFNA(VLOOKUP(O1015,Dropdown!$B:$H,7,0),"-")</f>
        <v>-</v>
      </c>
      <c r="AO1015" s="434" t="str">
        <f t="shared" si="264"/>
        <v>USD</v>
      </c>
      <c r="AP1015" s="435">
        <f t="shared" si="265"/>
        <v>110</v>
      </c>
      <c r="AQ1015" s="436">
        <f t="shared" si="266"/>
        <v>110</v>
      </c>
      <c r="AR1015" s="247"/>
      <c r="AS1015" s="465" t="s">
        <v>15</v>
      </c>
      <c r="AT1015" s="247"/>
      <c r="AU1015" s="454" t="str">
        <f t="shared" si="256"/>
        <v>-</v>
      </c>
    </row>
    <row r="1016" spans="1:47" s="29" customFormat="1">
      <c r="A1016" s="556">
        <v>1013</v>
      </c>
      <c r="B1016" s="557" t="s">
        <v>2411</v>
      </c>
      <c r="C1016" s="558" t="str">
        <f t="shared" si="257"/>
        <v>2019</v>
      </c>
      <c r="D1016" s="558" t="str">
        <f t="shared" si="258"/>
        <v>Feb</v>
      </c>
      <c r="E1016" s="586">
        <v>43516</v>
      </c>
      <c r="F1016" s="558">
        <v>114918</v>
      </c>
      <c r="G1016" s="558">
        <v>48274</v>
      </c>
      <c r="H1016" s="557">
        <v>87765</v>
      </c>
      <c r="I1016" s="557" t="s">
        <v>2109</v>
      </c>
      <c r="J1016" s="557">
        <v>20190148</v>
      </c>
      <c r="K1016" s="578" t="str">
        <f t="shared" si="259"/>
        <v>2311-35308-7-0700 FR EMBOSS | #104 DIE | 2311-35308-7-0700 FR EMBOSS | #104 DIE</v>
      </c>
      <c r="L1016" s="578" t="s">
        <v>2110</v>
      </c>
      <c r="M1016" s="578" t="s">
        <v>2110</v>
      </c>
      <c r="N1016" s="600" t="s">
        <v>15</v>
      </c>
      <c r="O1016" s="578" t="s">
        <v>38</v>
      </c>
      <c r="P1016" s="558">
        <v>1</v>
      </c>
      <c r="Q1016" s="557" t="s">
        <v>5151</v>
      </c>
      <c r="R1016" s="581">
        <f>IFERROR(VLOOKUP(CONCATENATE(D1016,"'",C1016),'Monthly Forex'!A:D,4,0),"-")</f>
        <v>52.12</v>
      </c>
      <c r="S1016" s="564" t="s">
        <v>15</v>
      </c>
      <c r="T1016" s="582">
        <v>440</v>
      </c>
      <c r="U1016" s="583" t="s">
        <v>47</v>
      </c>
      <c r="V1016" s="613" t="s">
        <v>49</v>
      </c>
      <c r="W1016" s="619" t="s">
        <v>15</v>
      </c>
      <c r="X1016" s="569" t="s">
        <v>15</v>
      </c>
      <c r="Y1016" s="570" t="s">
        <v>15</v>
      </c>
      <c r="Z1016" s="571" t="s">
        <v>15</v>
      </c>
      <c r="AA1016" s="557" t="s">
        <v>1856</v>
      </c>
      <c r="AB1016" s="139">
        <f t="shared" si="267"/>
        <v>43546</v>
      </c>
      <c r="AC1016" s="134">
        <f t="shared" si="253"/>
        <v>43525</v>
      </c>
      <c r="AD1016" s="135" t="str">
        <f t="shared" si="254"/>
        <v>-</v>
      </c>
      <c r="AE1016" s="136" t="str">
        <f t="shared" si="255"/>
        <v>-</v>
      </c>
      <c r="AF1016" s="140" t="s">
        <v>4551</v>
      </c>
      <c r="AG1016" s="140" t="str">
        <f t="shared" si="260"/>
        <v>1</v>
      </c>
      <c r="AH1016" s="141" t="str">
        <f t="shared" si="261"/>
        <v>-</v>
      </c>
      <c r="AI1016" s="211" t="s">
        <v>15</v>
      </c>
      <c r="AJ1016" s="443" t="s">
        <v>4592</v>
      </c>
      <c r="AK1016" s="478" t="str">
        <f t="shared" si="262"/>
        <v>-</v>
      </c>
      <c r="AL1016" s="482" t="str">
        <f t="shared" si="263"/>
        <v>-</v>
      </c>
      <c r="AM1016" s="432" t="str">
        <f>_xlfn.IFNA(VLOOKUP(O1016,Dropdown!$B:$G,6,0),"-")</f>
        <v>PEZA</v>
      </c>
      <c r="AN1016" s="433">
        <f>_xlfn.IFNA(VLOOKUP(O1016,Dropdown!$B:$H,7,0),"-")</f>
        <v>0.12</v>
      </c>
      <c r="AO1016" s="434" t="str">
        <f t="shared" si="264"/>
        <v>USD</v>
      </c>
      <c r="AP1016" s="435">
        <f t="shared" si="265"/>
        <v>440</v>
      </c>
      <c r="AQ1016" s="436">
        <f t="shared" si="266"/>
        <v>492.80000000000007</v>
      </c>
      <c r="AR1016" s="247"/>
      <c r="AS1016" s="465" t="s">
        <v>15</v>
      </c>
      <c r="AT1016" s="247"/>
      <c r="AU1016" s="454" t="str">
        <f t="shared" si="256"/>
        <v>-</v>
      </c>
    </row>
    <row r="1017" spans="1:47" s="29" customFormat="1">
      <c r="A1017" s="556">
        <v>1014</v>
      </c>
      <c r="B1017" s="643" t="s">
        <v>2421</v>
      </c>
      <c r="C1017" s="558" t="str">
        <f t="shared" si="257"/>
        <v>2019</v>
      </c>
      <c r="D1017" s="558" t="str">
        <f t="shared" si="258"/>
        <v>Feb</v>
      </c>
      <c r="E1017" s="644">
        <v>43519</v>
      </c>
      <c r="F1017" s="643">
        <v>114919</v>
      </c>
      <c r="G1017" s="643">
        <v>48275</v>
      </c>
      <c r="H1017" s="557">
        <v>87974</v>
      </c>
      <c r="I1017" s="645" t="s">
        <v>1902</v>
      </c>
      <c r="J1017" s="643">
        <v>20190158</v>
      </c>
      <c r="K1017" s="646" t="str">
        <f t="shared" si="259"/>
        <v>2311-35308-7-1100 RR EMBOSS | #110 DIE | 2311-35308-7-1100 RR EMBOSS | #110 DIE</v>
      </c>
      <c r="L1017" s="646" t="s">
        <v>2142</v>
      </c>
      <c r="M1017" s="646" t="s">
        <v>2142</v>
      </c>
      <c r="N1017" s="647" t="s">
        <v>15</v>
      </c>
      <c r="O1017" s="646" t="s">
        <v>38</v>
      </c>
      <c r="P1017" s="643">
        <v>1</v>
      </c>
      <c r="Q1017" s="557" t="s">
        <v>5151</v>
      </c>
      <c r="R1017" s="648">
        <f>IFERROR(VLOOKUP(CONCATENATE(D1017,"'",C1017),'Monthly Forex'!A:D,4,0),"-")</f>
        <v>52.12</v>
      </c>
      <c r="S1017" s="564" t="s">
        <v>15</v>
      </c>
      <c r="T1017" s="649">
        <v>440</v>
      </c>
      <c r="U1017" s="583" t="s">
        <v>47</v>
      </c>
      <c r="V1017" s="613" t="s">
        <v>49</v>
      </c>
      <c r="W1017" s="650" t="s">
        <v>2552</v>
      </c>
      <c r="X1017" s="569" t="s">
        <v>15</v>
      </c>
      <c r="Y1017" s="570" t="s">
        <v>15</v>
      </c>
      <c r="Z1017" s="571" t="s">
        <v>15</v>
      </c>
      <c r="AA1017" s="643" t="s">
        <v>1856</v>
      </c>
      <c r="AB1017" s="139">
        <f t="shared" si="267"/>
        <v>43549</v>
      </c>
      <c r="AC1017" s="134">
        <f t="shared" si="253"/>
        <v>43525</v>
      </c>
      <c r="AD1017" s="135" t="str">
        <f t="shared" si="254"/>
        <v>-</v>
      </c>
      <c r="AE1017" s="136" t="str">
        <f t="shared" si="255"/>
        <v>-</v>
      </c>
      <c r="AF1017" s="140" t="s">
        <v>4551</v>
      </c>
      <c r="AG1017" s="140" t="str">
        <f t="shared" si="260"/>
        <v>1</v>
      </c>
      <c r="AH1017" s="141" t="str">
        <f t="shared" si="261"/>
        <v>-</v>
      </c>
      <c r="AI1017" s="211" t="s">
        <v>15</v>
      </c>
      <c r="AJ1017" s="443" t="s">
        <v>4592</v>
      </c>
      <c r="AK1017" s="478" t="str">
        <f t="shared" si="262"/>
        <v>-</v>
      </c>
      <c r="AL1017" s="482" t="str">
        <f t="shared" si="263"/>
        <v>-</v>
      </c>
      <c r="AM1017" s="432" t="str">
        <f>_xlfn.IFNA(VLOOKUP(O1017,Dropdown!$B:$G,6,0),"-")</f>
        <v>PEZA</v>
      </c>
      <c r="AN1017" s="433">
        <f>_xlfn.IFNA(VLOOKUP(O1017,Dropdown!$B:$H,7,0),"-")</f>
        <v>0.12</v>
      </c>
      <c r="AO1017" s="434" t="str">
        <f t="shared" si="264"/>
        <v>USD</v>
      </c>
      <c r="AP1017" s="435">
        <f t="shared" si="265"/>
        <v>440</v>
      </c>
      <c r="AQ1017" s="436">
        <f t="shared" si="266"/>
        <v>492.80000000000007</v>
      </c>
      <c r="AR1017" s="247"/>
      <c r="AS1017" s="465" t="s">
        <v>15</v>
      </c>
      <c r="AT1017" s="247"/>
      <c r="AU1017" s="454" t="str">
        <f t="shared" si="256"/>
        <v>-</v>
      </c>
    </row>
    <row r="1018" spans="1:47" s="30" customFormat="1">
      <c r="A1018" s="556">
        <v>1015</v>
      </c>
      <c r="B1018" s="643" t="s">
        <v>2423</v>
      </c>
      <c r="C1018" s="558" t="str">
        <f t="shared" si="257"/>
        <v>2019</v>
      </c>
      <c r="D1018" s="558" t="str">
        <f t="shared" si="258"/>
        <v>Feb</v>
      </c>
      <c r="E1018" s="644">
        <v>43519</v>
      </c>
      <c r="F1018" s="643">
        <v>114919</v>
      </c>
      <c r="G1018" s="643">
        <v>48275</v>
      </c>
      <c r="H1018" s="557">
        <v>87974</v>
      </c>
      <c r="I1018" s="643" t="s">
        <v>1902</v>
      </c>
      <c r="J1018" s="643">
        <v>20190158</v>
      </c>
      <c r="K1018" s="646" t="str">
        <f t="shared" si="259"/>
        <v>2311-35308-7-0900 RR EMBOSS  | #108 DIE | 2311-35308-7-0900 RR EMBOSS  | #108 DIE</v>
      </c>
      <c r="L1018" s="646" t="s">
        <v>2468</v>
      </c>
      <c r="M1018" s="646" t="s">
        <v>2468</v>
      </c>
      <c r="N1018" s="647" t="s">
        <v>15</v>
      </c>
      <c r="O1018" s="646" t="s">
        <v>38</v>
      </c>
      <c r="P1018" s="643">
        <v>1</v>
      </c>
      <c r="Q1018" s="557" t="s">
        <v>5151</v>
      </c>
      <c r="R1018" s="648">
        <f>IFERROR(VLOOKUP(CONCATENATE(D1018,"'",C1018),'Monthly Forex'!A:D,4,0),"-")</f>
        <v>52.12</v>
      </c>
      <c r="S1018" s="564" t="s">
        <v>15</v>
      </c>
      <c r="T1018" s="649">
        <v>440</v>
      </c>
      <c r="U1018" s="583" t="s">
        <v>47</v>
      </c>
      <c r="V1018" s="613" t="s">
        <v>49</v>
      </c>
      <c r="W1018" s="650" t="s">
        <v>2552</v>
      </c>
      <c r="X1018" s="569" t="s">
        <v>15</v>
      </c>
      <c r="Y1018" s="570" t="s">
        <v>15</v>
      </c>
      <c r="Z1018" s="571" t="s">
        <v>15</v>
      </c>
      <c r="AA1018" s="643" t="s">
        <v>1856</v>
      </c>
      <c r="AB1018" s="139">
        <f t="shared" si="267"/>
        <v>43549</v>
      </c>
      <c r="AC1018" s="134">
        <f t="shared" si="253"/>
        <v>43525</v>
      </c>
      <c r="AD1018" s="135" t="str">
        <f t="shared" si="254"/>
        <v>-</v>
      </c>
      <c r="AE1018" s="136" t="str">
        <f t="shared" si="255"/>
        <v>-</v>
      </c>
      <c r="AF1018" s="140" t="s">
        <v>4551</v>
      </c>
      <c r="AG1018" s="140" t="str">
        <f t="shared" si="260"/>
        <v>-</v>
      </c>
      <c r="AH1018" s="141" t="str">
        <f t="shared" si="261"/>
        <v>-</v>
      </c>
      <c r="AI1018" s="211" t="s">
        <v>15</v>
      </c>
      <c r="AJ1018" s="443" t="s">
        <v>4592</v>
      </c>
      <c r="AK1018" s="478" t="str">
        <f t="shared" si="262"/>
        <v>-</v>
      </c>
      <c r="AL1018" s="516" t="str">
        <f t="shared" si="263"/>
        <v>-</v>
      </c>
      <c r="AM1018" s="432" t="str">
        <f>_xlfn.IFNA(VLOOKUP(O1018,Dropdown!$B:$G,6,0),"-")</f>
        <v>PEZA</v>
      </c>
      <c r="AN1018" s="433">
        <f>_xlfn.IFNA(VLOOKUP(O1018,Dropdown!$B:$H,7,0),"-")</f>
        <v>0.12</v>
      </c>
      <c r="AO1018" s="434" t="str">
        <f t="shared" si="264"/>
        <v>USD</v>
      </c>
      <c r="AP1018" s="435">
        <f t="shared" si="265"/>
        <v>440</v>
      </c>
      <c r="AQ1018" s="436">
        <f t="shared" si="266"/>
        <v>492.80000000000007</v>
      </c>
      <c r="AR1018" s="247"/>
      <c r="AS1018" s="465" t="s">
        <v>15</v>
      </c>
      <c r="AT1018" s="247"/>
      <c r="AU1018" s="454" t="str">
        <f t="shared" si="256"/>
        <v>-</v>
      </c>
    </row>
    <row r="1019" spans="1:47" s="30" customFormat="1">
      <c r="A1019" s="556">
        <v>1016</v>
      </c>
      <c r="B1019" s="643" t="s">
        <v>2424</v>
      </c>
      <c r="C1019" s="558" t="str">
        <f t="shared" si="257"/>
        <v>2019</v>
      </c>
      <c r="D1019" s="558" t="str">
        <f t="shared" si="258"/>
        <v>Feb</v>
      </c>
      <c r="E1019" s="644">
        <v>43519</v>
      </c>
      <c r="F1019" s="643">
        <v>114919</v>
      </c>
      <c r="G1019" s="643">
        <v>48275</v>
      </c>
      <c r="H1019" s="557">
        <v>87974</v>
      </c>
      <c r="I1019" s="643" t="s">
        <v>2109</v>
      </c>
      <c r="J1019" s="643">
        <v>20190158</v>
      </c>
      <c r="K1019" s="646" t="str">
        <f t="shared" si="259"/>
        <v>2311-35308-7-1700 RR EMBOSS | #204 PUNCH | 2311-35308-7-1700 RR EMBOSS | #204 PUNCH</v>
      </c>
      <c r="L1019" s="646" t="s">
        <v>2141</v>
      </c>
      <c r="M1019" s="646" t="s">
        <v>2141</v>
      </c>
      <c r="N1019" s="647" t="s">
        <v>15</v>
      </c>
      <c r="O1019" s="646" t="s">
        <v>38</v>
      </c>
      <c r="P1019" s="643">
        <v>1</v>
      </c>
      <c r="Q1019" s="557" t="s">
        <v>5151</v>
      </c>
      <c r="R1019" s="648">
        <f>IFERROR(VLOOKUP(CONCATENATE(D1019,"'",C1019),'Monthly Forex'!A:D,4,0),"-")</f>
        <v>52.12</v>
      </c>
      <c r="S1019" s="564" t="s">
        <v>15</v>
      </c>
      <c r="T1019" s="649">
        <v>400</v>
      </c>
      <c r="U1019" s="583" t="s">
        <v>47</v>
      </c>
      <c r="V1019" s="613" t="s">
        <v>49</v>
      </c>
      <c r="W1019" s="650" t="s">
        <v>2552</v>
      </c>
      <c r="X1019" s="569" t="s">
        <v>15</v>
      </c>
      <c r="Y1019" s="570" t="s">
        <v>15</v>
      </c>
      <c r="Z1019" s="571" t="s">
        <v>15</v>
      </c>
      <c r="AA1019" s="643" t="s">
        <v>1856</v>
      </c>
      <c r="AB1019" s="139">
        <f t="shared" si="267"/>
        <v>43549</v>
      </c>
      <c r="AC1019" s="134">
        <f t="shared" si="253"/>
        <v>43525</v>
      </c>
      <c r="AD1019" s="135" t="str">
        <f t="shared" si="254"/>
        <v>-</v>
      </c>
      <c r="AE1019" s="136" t="str">
        <f t="shared" si="255"/>
        <v>-</v>
      </c>
      <c r="AF1019" s="140" t="s">
        <v>4551</v>
      </c>
      <c r="AG1019" s="140" t="str">
        <f t="shared" si="260"/>
        <v>-</v>
      </c>
      <c r="AH1019" s="141" t="str">
        <f t="shared" si="261"/>
        <v>-</v>
      </c>
      <c r="AI1019" s="211" t="s">
        <v>15</v>
      </c>
      <c r="AJ1019" s="443" t="s">
        <v>4592</v>
      </c>
      <c r="AK1019" s="478" t="str">
        <f t="shared" si="262"/>
        <v>-</v>
      </c>
      <c r="AL1019" s="516" t="str">
        <f t="shared" si="263"/>
        <v>-</v>
      </c>
      <c r="AM1019" s="432" t="str">
        <f>_xlfn.IFNA(VLOOKUP(O1019,Dropdown!$B:$G,6,0),"-")</f>
        <v>PEZA</v>
      </c>
      <c r="AN1019" s="433">
        <f>_xlfn.IFNA(VLOOKUP(O1019,Dropdown!$B:$H,7,0),"-")</f>
        <v>0.12</v>
      </c>
      <c r="AO1019" s="434" t="str">
        <f t="shared" si="264"/>
        <v>USD</v>
      </c>
      <c r="AP1019" s="435">
        <f t="shared" si="265"/>
        <v>400</v>
      </c>
      <c r="AQ1019" s="436">
        <f t="shared" si="266"/>
        <v>448.00000000000006</v>
      </c>
      <c r="AR1019" s="247"/>
      <c r="AS1019" s="465" t="s">
        <v>15</v>
      </c>
      <c r="AT1019" s="247"/>
      <c r="AU1019" s="454" t="str">
        <f t="shared" si="256"/>
        <v>-</v>
      </c>
    </row>
    <row r="1020" spans="1:47" s="30" customFormat="1">
      <c r="A1020" s="556">
        <v>1017</v>
      </c>
      <c r="B1020" s="643" t="s">
        <v>2426</v>
      </c>
      <c r="C1020" s="558" t="str">
        <f t="shared" si="257"/>
        <v>2019</v>
      </c>
      <c r="D1020" s="558" t="str">
        <f t="shared" si="258"/>
        <v>Feb</v>
      </c>
      <c r="E1020" s="644">
        <v>43519</v>
      </c>
      <c r="F1020" s="643">
        <v>114919</v>
      </c>
      <c r="G1020" s="643">
        <v>48275</v>
      </c>
      <c r="H1020" s="557">
        <v>87974</v>
      </c>
      <c r="I1020" s="643" t="s">
        <v>2109</v>
      </c>
      <c r="J1020" s="643">
        <v>20190158</v>
      </c>
      <c r="K1020" s="646" t="str">
        <f t="shared" si="259"/>
        <v>2311-35308-7-0900 RR EMBOSS | #203 PUNCH | 2311-35308-7-0900 RR EMBOSS | #203 PUNCH</v>
      </c>
      <c r="L1020" s="646" t="s">
        <v>2140</v>
      </c>
      <c r="M1020" s="646" t="s">
        <v>2140</v>
      </c>
      <c r="N1020" s="647" t="s">
        <v>15</v>
      </c>
      <c r="O1020" s="646" t="s">
        <v>38</v>
      </c>
      <c r="P1020" s="643">
        <v>1</v>
      </c>
      <c r="Q1020" s="557" t="s">
        <v>5151</v>
      </c>
      <c r="R1020" s="648">
        <f>IFERROR(VLOOKUP(CONCATENATE(D1020,"'",C1020),'Monthly Forex'!A:D,4,0),"-")</f>
        <v>52.12</v>
      </c>
      <c r="S1020" s="564" t="s">
        <v>15</v>
      </c>
      <c r="T1020" s="649">
        <v>400</v>
      </c>
      <c r="U1020" s="583" t="s">
        <v>47</v>
      </c>
      <c r="V1020" s="613" t="s">
        <v>49</v>
      </c>
      <c r="W1020" s="650" t="s">
        <v>2552</v>
      </c>
      <c r="X1020" s="569" t="s">
        <v>15</v>
      </c>
      <c r="Y1020" s="570" t="s">
        <v>15</v>
      </c>
      <c r="Z1020" s="571" t="s">
        <v>15</v>
      </c>
      <c r="AA1020" s="643" t="s">
        <v>1856</v>
      </c>
      <c r="AB1020" s="139">
        <f t="shared" si="267"/>
        <v>43549</v>
      </c>
      <c r="AC1020" s="134">
        <f t="shared" si="253"/>
        <v>43525</v>
      </c>
      <c r="AD1020" s="135" t="str">
        <f t="shared" si="254"/>
        <v>-</v>
      </c>
      <c r="AE1020" s="136" t="str">
        <f t="shared" si="255"/>
        <v>-</v>
      </c>
      <c r="AF1020" s="140" t="s">
        <v>4551</v>
      </c>
      <c r="AG1020" s="140" t="str">
        <f t="shared" si="260"/>
        <v>-</v>
      </c>
      <c r="AH1020" s="141" t="str">
        <f t="shared" si="261"/>
        <v>-</v>
      </c>
      <c r="AI1020" s="211" t="s">
        <v>15</v>
      </c>
      <c r="AJ1020" s="443" t="s">
        <v>4592</v>
      </c>
      <c r="AK1020" s="478" t="str">
        <f t="shared" si="262"/>
        <v>-</v>
      </c>
      <c r="AL1020" s="516" t="str">
        <f t="shared" si="263"/>
        <v>-</v>
      </c>
      <c r="AM1020" s="432" t="str">
        <f>_xlfn.IFNA(VLOOKUP(O1020,Dropdown!$B:$G,6,0),"-")</f>
        <v>PEZA</v>
      </c>
      <c r="AN1020" s="433">
        <f>_xlfn.IFNA(VLOOKUP(O1020,Dropdown!$B:$H,7,0),"-")</f>
        <v>0.12</v>
      </c>
      <c r="AO1020" s="434" t="str">
        <f t="shared" si="264"/>
        <v>USD</v>
      </c>
      <c r="AP1020" s="435">
        <f t="shared" si="265"/>
        <v>400</v>
      </c>
      <c r="AQ1020" s="436">
        <f t="shared" si="266"/>
        <v>448.00000000000006</v>
      </c>
      <c r="AR1020" s="247"/>
      <c r="AS1020" s="465" t="s">
        <v>15</v>
      </c>
      <c r="AT1020" s="247"/>
      <c r="AU1020" s="454" t="str">
        <f t="shared" si="256"/>
        <v>-</v>
      </c>
    </row>
    <row r="1021" spans="1:47" s="30" customFormat="1">
      <c r="A1021" s="556">
        <v>1018</v>
      </c>
      <c r="B1021" s="643" t="s">
        <v>2428</v>
      </c>
      <c r="C1021" s="558" t="str">
        <f t="shared" si="257"/>
        <v>2019</v>
      </c>
      <c r="D1021" s="558" t="str">
        <f t="shared" si="258"/>
        <v>Feb</v>
      </c>
      <c r="E1021" s="644">
        <v>43519</v>
      </c>
      <c r="F1021" s="643">
        <v>114920</v>
      </c>
      <c r="G1021" s="643">
        <v>48276</v>
      </c>
      <c r="H1021" s="557">
        <v>87975</v>
      </c>
      <c r="I1021" s="643" t="s">
        <v>1902</v>
      </c>
      <c r="J1021" s="643">
        <v>20190175</v>
      </c>
      <c r="K1021" s="646" t="str">
        <f t="shared" si="259"/>
        <v>2311-35308-7-0900 RR EMBOSS  | #108 DIE | 2311-35308-7-0900 RR EMBOSS  | #108 DIE</v>
      </c>
      <c r="L1021" s="646" t="s">
        <v>2468</v>
      </c>
      <c r="M1021" s="646" t="s">
        <v>2468</v>
      </c>
      <c r="N1021" s="647" t="s">
        <v>15</v>
      </c>
      <c r="O1021" s="646" t="s">
        <v>38</v>
      </c>
      <c r="P1021" s="643">
        <v>1</v>
      </c>
      <c r="Q1021" s="557" t="s">
        <v>5151</v>
      </c>
      <c r="R1021" s="648">
        <f>IFERROR(VLOOKUP(CONCATENATE(D1021,"'",C1021),'Monthly Forex'!A:D,4,0),"-")</f>
        <v>52.12</v>
      </c>
      <c r="S1021" s="564" t="s">
        <v>15</v>
      </c>
      <c r="T1021" s="649">
        <v>440</v>
      </c>
      <c r="U1021" s="583" t="s">
        <v>47</v>
      </c>
      <c r="V1021" s="613" t="s">
        <v>49</v>
      </c>
      <c r="W1021" s="650" t="s">
        <v>2552</v>
      </c>
      <c r="X1021" s="569" t="s">
        <v>15</v>
      </c>
      <c r="Y1021" s="570" t="s">
        <v>15</v>
      </c>
      <c r="Z1021" s="571" t="s">
        <v>15</v>
      </c>
      <c r="AA1021" s="643" t="s">
        <v>1856</v>
      </c>
      <c r="AB1021" s="139">
        <f t="shared" si="267"/>
        <v>43549</v>
      </c>
      <c r="AC1021" s="134">
        <f t="shared" si="253"/>
        <v>43525</v>
      </c>
      <c r="AD1021" s="135" t="str">
        <f t="shared" si="254"/>
        <v>-</v>
      </c>
      <c r="AE1021" s="136" t="str">
        <f t="shared" si="255"/>
        <v>-</v>
      </c>
      <c r="AF1021" s="140" t="s">
        <v>4551</v>
      </c>
      <c r="AG1021" s="140" t="str">
        <f t="shared" si="260"/>
        <v>1</v>
      </c>
      <c r="AH1021" s="141" t="str">
        <f t="shared" si="261"/>
        <v>-</v>
      </c>
      <c r="AI1021" s="211" t="s">
        <v>15</v>
      </c>
      <c r="AJ1021" s="443" t="s">
        <v>4592</v>
      </c>
      <c r="AK1021" s="478" t="str">
        <f t="shared" si="262"/>
        <v>-</v>
      </c>
      <c r="AL1021" s="516" t="str">
        <f t="shared" si="263"/>
        <v>-</v>
      </c>
      <c r="AM1021" s="432" t="str">
        <f>_xlfn.IFNA(VLOOKUP(O1021,Dropdown!$B:$G,6,0),"-")</f>
        <v>PEZA</v>
      </c>
      <c r="AN1021" s="433">
        <f>_xlfn.IFNA(VLOOKUP(O1021,Dropdown!$B:$H,7,0),"-")</f>
        <v>0.12</v>
      </c>
      <c r="AO1021" s="434" t="str">
        <f t="shared" si="264"/>
        <v>USD</v>
      </c>
      <c r="AP1021" s="435">
        <f t="shared" si="265"/>
        <v>440</v>
      </c>
      <c r="AQ1021" s="436">
        <f t="shared" si="266"/>
        <v>492.80000000000007</v>
      </c>
      <c r="AR1021" s="247"/>
      <c r="AS1021" s="465" t="s">
        <v>15</v>
      </c>
      <c r="AT1021" s="247"/>
      <c r="AU1021" s="454" t="str">
        <f t="shared" si="256"/>
        <v>-</v>
      </c>
    </row>
    <row r="1022" spans="1:47" s="30" customFormat="1">
      <c r="A1022" s="556">
        <v>1019</v>
      </c>
      <c r="B1022" s="643" t="s">
        <v>2429</v>
      </c>
      <c r="C1022" s="558" t="str">
        <f t="shared" si="257"/>
        <v>2019</v>
      </c>
      <c r="D1022" s="558" t="str">
        <f t="shared" si="258"/>
        <v>Feb</v>
      </c>
      <c r="E1022" s="644">
        <v>43519</v>
      </c>
      <c r="F1022" s="643">
        <v>114920</v>
      </c>
      <c r="G1022" s="643">
        <v>48276</v>
      </c>
      <c r="H1022" s="557">
        <v>87975</v>
      </c>
      <c r="I1022" s="643" t="s">
        <v>1499</v>
      </c>
      <c r="J1022" s="643">
        <v>20190175</v>
      </c>
      <c r="K1022" s="646" t="str">
        <f t="shared" si="259"/>
        <v>2311-35308-7-1700 RR EMBOSS  | #110 DIE | 2311-35308-7-1700 RR EMBOSS  | #110 DIE</v>
      </c>
      <c r="L1022" s="646" t="s">
        <v>2469</v>
      </c>
      <c r="M1022" s="646" t="s">
        <v>2469</v>
      </c>
      <c r="N1022" s="647" t="s">
        <v>15</v>
      </c>
      <c r="O1022" s="646" t="s">
        <v>38</v>
      </c>
      <c r="P1022" s="643">
        <v>1</v>
      </c>
      <c r="Q1022" s="557" t="s">
        <v>5151</v>
      </c>
      <c r="R1022" s="648">
        <f>IFERROR(VLOOKUP(CONCATENATE(D1022,"'",C1022),'Monthly Forex'!A:D,4,0),"-")</f>
        <v>52.12</v>
      </c>
      <c r="S1022" s="564" t="s">
        <v>15</v>
      </c>
      <c r="T1022" s="649">
        <v>440</v>
      </c>
      <c r="U1022" s="583" t="s">
        <v>47</v>
      </c>
      <c r="V1022" s="613" t="s">
        <v>49</v>
      </c>
      <c r="W1022" s="650" t="s">
        <v>2552</v>
      </c>
      <c r="X1022" s="569" t="s">
        <v>15</v>
      </c>
      <c r="Y1022" s="570" t="s">
        <v>15</v>
      </c>
      <c r="Z1022" s="571" t="s">
        <v>15</v>
      </c>
      <c r="AA1022" s="643" t="s">
        <v>1856</v>
      </c>
      <c r="AB1022" s="139">
        <f t="shared" si="267"/>
        <v>43549</v>
      </c>
      <c r="AC1022" s="134">
        <f t="shared" si="253"/>
        <v>43525</v>
      </c>
      <c r="AD1022" s="135" t="str">
        <f t="shared" si="254"/>
        <v>-</v>
      </c>
      <c r="AE1022" s="136" t="str">
        <f t="shared" si="255"/>
        <v>-</v>
      </c>
      <c r="AF1022" s="140" t="s">
        <v>4551</v>
      </c>
      <c r="AG1022" s="140" t="str">
        <f t="shared" si="260"/>
        <v>-</v>
      </c>
      <c r="AH1022" s="141" t="str">
        <f t="shared" si="261"/>
        <v>-</v>
      </c>
      <c r="AI1022" s="211" t="s">
        <v>15</v>
      </c>
      <c r="AJ1022" s="443" t="s">
        <v>4592</v>
      </c>
      <c r="AK1022" s="478" t="str">
        <f t="shared" si="262"/>
        <v>-</v>
      </c>
      <c r="AL1022" s="516" t="str">
        <f t="shared" si="263"/>
        <v>-</v>
      </c>
      <c r="AM1022" s="432" t="str">
        <f>_xlfn.IFNA(VLOOKUP(O1022,Dropdown!$B:$G,6,0),"-")</f>
        <v>PEZA</v>
      </c>
      <c r="AN1022" s="433">
        <f>_xlfn.IFNA(VLOOKUP(O1022,Dropdown!$B:$H,7,0),"-")</f>
        <v>0.12</v>
      </c>
      <c r="AO1022" s="434" t="str">
        <f t="shared" si="264"/>
        <v>USD</v>
      </c>
      <c r="AP1022" s="435">
        <f t="shared" si="265"/>
        <v>440</v>
      </c>
      <c r="AQ1022" s="436">
        <f t="shared" si="266"/>
        <v>492.80000000000007</v>
      </c>
      <c r="AR1022" s="247"/>
      <c r="AS1022" s="465" t="s">
        <v>15</v>
      </c>
      <c r="AT1022" s="247"/>
      <c r="AU1022" s="454" t="str">
        <f t="shared" si="256"/>
        <v>-</v>
      </c>
    </row>
    <row r="1023" spans="1:47" s="30" customFormat="1">
      <c r="A1023" s="556">
        <v>1020</v>
      </c>
      <c r="B1023" s="643" t="s">
        <v>2430</v>
      </c>
      <c r="C1023" s="558" t="str">
        <f t="shared" si="257"/>
        <v>2019</v>
      </c>
      <c r="D1023" s="558" t="str">
        <f t="shared" si="258"/>
        <v>Feb</v>
      </c>
      <c r="E1023" s="644">
        <v>43519</v>
      </c>
      <c r="F1023" s="643">
        <v>114920</v>
      </c>
      <c r="G1023" s="643">
        <v>48276</v>
      </c>
      <c r="H1023" s="557">
        <v>87975</v>
      </c>
      <c r="I1023" s="643" t="s">
        <v>2109</v>
      </c>
      <c r="J1023" s="643">
        <v>20190175</v>
      </c>
      <c r="K1023" s="646" t="str">
        <f t="shared" si="259"/>
        <v>2311-35308-7-0700 FR EMBOSS | #104 DIE | 2311-35308-7-0700 FR EMBOSS | #104 DIE</v>
      </c>
      <c r="L1023" s="646" t="s">
        <v>2110</v>
      </c>
      <c r="M1023" s="646" t="s">
        <v>2110</v>
      </c>
      <c r="N1023" s="647" t="s">
        <v>15</v>
      </c>
      <c r="O1023" s="646" t="s">
        <v>38</v>
      </c>
      <c r="P1023" s="643">
        <v>1</v>
      </c>
      <c r="Q1023" s="557" t="s">
        <v>5151</v>
      </c>
      <c r="R1023" s="648">
        <f>IFERROR(VLOOKUP(CONCATENATE(D1023,"'",C1023),'Monthly Forex'!A:D,4,0),"-")</f>
        <v>52.12</v>
      </c>
      <c r="S1023" s="564" t="s">
        <v>15</v>
      </c>
      <c r="T1023" s="649">
        <v>440</v>
      </c>
      <c r="U1023" s="583" t="s">
        <v>47</v>
      </c>
      <c r="V1023" s="613" t="s">
        <v>49</v>
      </c>
      <c r="W1023" s="650" t="s">
        <v>2552</v>
      </c>
      <c r="X1023" s="569" t="s">
        <v>15</v>
      </c>
      <c r="Y1023" s="570" t="s">
        <v>15</v>
      </c>
      <c r="Z1023" s="571" t="s">
        <v>15</v>
      </c>
      <c r="AA1023" s="643" t="s">
        <v>1856</v>
      </c>
      <c r="AB1023" s="139">
        <f t="shared" si="267"/>
        <v>43549</v>
      </c>
      <c r="AC1023" s="134">
        <f t="shared" si="253"/>
        <v>43525</v>
      </c>
      <c r="AD1023" s="135" t="str">
        <f t="shared" si="254"/>
        <v>-</v>
      </c>
      <c r="AE1023" s="136" t="str">
        <f t="shared" si="255"/>
        <v>-</v>
      </c>
      <c r="AF1023" s="140" t="s">
        <v>4551</v>
      </c>
      <c r="AG1023" s="140" t="str">
        <f t="shared" si="260"/>
        <v>-</v>
      </c>
      <c r="AH1023" s="141" t="str">
        <f t="shared" si="261"/>
        <v>-</v>
      </c>
      <c r="AI1023" s="211" t="s">
        <v>15</v>
      </c>
      <c r="AJ1023" s="443" t="s">
        <v>4592</v>
      </c>
      <c r="AK1023" s="478" t="str">
        <f t="shared" si="262"/>
        <v>-</v>
      </c>
      <c r="AL1023" s="516" t="str">
        <f t="shared" si="263"/>
        <v>-</v>
      </c>
      <c r="AM1023" s="432" t="str">
        <f>_xlfn.IFNA(VLOOKUP(O1023,Dropdown!$B:$G,6,0),"-")</f>
        <v>PEZA</v>
      </c>
      <c r="AN1023" s="433">
        <f>_xlfn.IFNA(VLOOKUP(O1023,Dropdown!$B:$H,7,0),"-")</f>
        <v>0.12</v>
      </c>
      <c r="AO1023" s="434" t="str">
        <f t="shared" si="264"/>
        <v>USD</v>
      </c>
      <c r="AP1023" s="435">
        <f t="shared" si="265"/>
        <v>440</v>
      </c>
      <c r="AQ1023" s="436">
        <f t="shared" si="266"/>
        <v>492.80000000000007</v>
      </c>
      <c r="AR1023" s="247"/>
      <c r="AS1023" s="465" t="s">
        <v>15</v>
      </c>
      <c r="AT1023" s="247"/>
      <c r="AU1023" s="454" t="str">
        <f t="shared" si="256"/>
        <v>-</v>
      </c>
    </row>
    <row r="1024" spans="1:47" s="30" customFormat="1">
      <c r="A1024" s="556">
        <v>1021</v>
      </c>
      <c r="B1024" s="643" t="s">
        <v>2431</v>
      </c>
      <c r="C1024" s="558" t="str">
        <f t="shared" si="257"/>
        <v>2019</v>
      </c>
      <c r="D1024" s="558" t="str">
        <f t="shared" si="258"/>
        <v>Feb</v>
      </c>
      <c r="E1024" s="644">
        <v>43519</v>
      </c>
      <c r="F1024" s="643">
        <v>114921</v>
      </c>
      <c r="G1024" s="643">
        <v>48277</v>
      </c>
      <c r="H1024" s="557">
        <v>87976</v>
      </c>
      <c r="I1024" s="643" t="s">
        <v>1902</v>
      </c>
      <c r="J1024" s="643">
        <v>20190226</v>
      </c>
      <c r="K1024" s="646" t="str">
        <f t="shared" si="259"/>
        <v>2311-35308-7-1100 RR EMBOSS  | #110 DIE | 2311-35308-7-1100 RR EMBOSS  | #110 DIE</v>
      </c>
      <c r="L1024" s="646" t="s">
        <v>2550</v>
      </c>
      <c r="M1024" s="646" t="s">
        <v>2550</v>
      </c>
      <c r="N1024" s="647" t="s">
        <v>15</v>
      </c>
      <c r="O1024" s="646" t="s">
        <v>38</v>
      </c>
      <c r="P1024" s="643">
        <v>1</v>
      </c>
      <c r="Q1024" s="557" t="s">
        <v>5151</v>
      </c>
      <c r="R1024" s="648">
        <f>IFERROR(VLOOKUP(CONCATENATE(D1024,"'",C1024),'Monthly Forex'!A:D,4,0),"-")</f>
        <v>52.12</v>
      </c>
      <c r="S1024" s="564" t="s">
        <v>15</v>
      </c>
      <c r="T1024" s="649">
        <v>440</v>
      </c>
      <c r="U1024" s="583" t="s">
        <v>47</v>
      </c>
      <c r="V1024" s="613" t="s">
        <v>49</v>
      </c>
      <c r="W1024" s="650" t="s">
        <v>2552</v>
      </c>
      <c r="X1024" s="569" t="s">
        <v>15</v>
      </c>
      <c r="Y1024" s="570" t="s">
        <v>15</v>
      </c>
      <c r="Z1024" s="571" t="s">
        <v>15</v>
      </c>
      <c r="AA1024" s="643" t="s">
        <v>1856</v>
      </c>
      <c r="AB1024" s="139">
        <f t="shared" si="267"/>
        <v>43549</v>
      </c>
      <c r="AC1024" s="134">
        <f t="shared" si="253"/>
        <v>43525</v>
      </c>
      <c r="AD1024" s="135" t="str">
        <f t="shared" si="254"/>
        <v>-</v>
      </c>
      <c r="AE1024" s="136" t="str">
        <f t="shared" si="255"/>
        <v>-</v>
      </c>
      <c r="AF1024" s="140" t="s">
        <v>4551</v>
      </c>
      <c r="AG1024" s="140" t="str">
        <f t="shared" si="260"/>
        <v>1</v>
      </c>
      <c r="AH1024" s="141" t="str">
        <f t="shared" si="261"/>
        <v>-</v>
      </c>
      <c r="AI1024" s="211" t="s">
        <v>15</v>
      </c>
      <c r="AJ1024" s="443" t="s">
        <v>4592</v>
      </c>
      <c r="AK1024" s="478" t="str">
        <f t="shared" si="262"/>
        <v>-</v>
      </c>
      <c r="AL1024" s="516" t="str">
        <f t="shared" si="263"/>
        <v>-</v>
      </c>
      <c r="AM1024" s="432" t="str">
        <f>_xlfn.IFNA(VLOOKUP(O1024,Dropdown!$B:$G,6,0),"-")</f>
        <v>PEZA</v>
      </c>
      <c r="AN1024" s="433">
        <f>_xlfn.IFNA(VLOOKUP(O1024,Dropdown!$B:$H,7,0),"-")</f>
        <v>0.12</v>
      </c>
      <c r="AO1024" s="434" t="str">
        <f t="shared" si="264"/>
        <v>USD</v>
      </c>
      <c r="AP1024" s="435">
        <f t="shared" si="265"/>
        <v>440</v>
      </c>
      <c r="AQ1024" s="436">
        <f t="shared" si="266"/>
        <v>492.80000000000007</v>
      </c>
      <c r="AR1024" s="247"/>
      <c r="AS1024" s="465" t="s">
        <v>15</v>
      </c>
      <c r="AT1024" s="247"/>
      <c r="AU1024" s="454" t="str">
        <f t="shared" si="256"/>
        <v>-</v>
      </c>
    </row>
    <row r="1025" spans="1:47" s="30" customFormat="1">
      <c r="A1025" s="556">
        <v>1022</v>
      </c>
      <c r="B1025" s="643" t="s">
        <v>2433</v>
      </c>
      <c r="C1025" s="558" t="str">
        <f t="shared" si="257"/>
        <v>2019</v>
      </c>
      <c r="D1025" s="558" t="str">
        <f t="shared" si="258"/>
        <v>Feb</v>
      </c>
      <c r="E1025" s="644">
        <v>43519</v>
      </c>
      <c r="F1025" s="643">
        <v>114921</v>
      </c>
      <c r="G1025" s="643">
        <v>48277</v>
      </c>
      <c r="H1025" s="557">
        <v>87976</v>
      </c>
      <c r="I1025" s="643" t="s">
        <v>2109</v>
      </c>
      <c r="J1025" s="643">
        <v>20190226</v>
      </c>
      <c r="K1025" s="646" t="str">
        <f t="shared" si="259"/>
        <v>2311-35308-7-0700 FR EMBOSS | #104 DIE | 2311-35308-7-0700 FR EMBOSS | #104 DIE</v>
      </c>
      <c r="L1025" s="646" t="s">
        <v>2110</v>
      </c>
      <c r="M1025" s="646" t="s">
        <v>2110</v>
      </c>
      <c r="N1025" s="647" t="s">
        <v>15</v>
      </c>
      <c r="O1025" s="646" t="s">
        <v>38</v>
      </c>
      <c r="P1025" s="643">
        <v>1</v>
      </c>
      <c r="Q1025" s="557" t="s">
        <v>5151</v>
      </c>
      <c r="R1025" s="648">
        <f>IFERROR(VLOOKUP(CONCATENATE(D1025,"'",C1025),'Monthly Forex'!A:D,4,0),"-")</f>
        <v>52.12</v>
      </c>
      <c r="S1025" s="564" t="s">
        <v>15</v>
      </c>
      <c r="T1025" s="649">
        <v>440</v>
      </c>
      <c r="U1025" s="583" t="s">
        <v>47</v>
      </c>
      <c r="V1025" s="613" t="s">
        <v>49</v>
      </c>
      <c r="W1025" s="650" t="s">
        <v>2552</v>
      </c>
      <c r="X1025" s="569" t="s">
        <v>15</v>
      </c>
      <c r="Y1025" s="570" t="s">
        <v>15</v>
      </c>
      <c r="Z1025" s="571" t="s">
        <v>15</v>
      </c>
      <c r="AA1025" s="643" t="s">
        <v>1856</v>
      </c>
      <c r="AB1025" s="139">
        <f t="shared" si="267"/>
        <v>43549</v>
      </c>
      <c r="AC1025" s="134">
        <f t="shared" si="253"/>
        <v>43525</v>
      </c>
      <c r="AD1025" s="135" t="str">
        <f t="shared" si="254"/>
        <v>-</v>
      </c>
      <c r="AE1025" s="136" t="str">
        <f t="shared" si="255"/>
        <v>-</v>
      </c>
      <c r="AF1025" s="140" t="s">
        <v>4551</v>
      </c>
      <c r="AG1025" s="140" t="str">
        <f t="shared" si="260"/>
        <v>-</v>
      </c>
      <c r="AH1025" s="141" t="str">
        <f t="shared" si="261"/>
        <v>-</v>
      </c>
      <c r="AI1025" s="211" t="s">
        <v>15</v>
      </c>
      <c r="AJ1025" s="443" t="s">
        <v>4592</v>
      </c>
      <c r="AK1025" s="478" t="str">
        <f t="shared" si="262"/>
        <v>-</v>
      </c>
      <c r="AL1025" s="516" t="str">
        <f t="shared" si="263"/>
        <v>-</v>
      </c>
      <c r="AM1025" s="432" t="str">
        <f>_xlfn.IFNA(VLOOKUP(O1025,Dropdown!$B:$G,6,0),"-")</f>
        <v>PEZA</v>
      </c>
      <c r="AN1025" s="433">
        <f>_xlfn.IFNA(VLOOKUP(O1025,Dropdown!$B:$H,7,0),"-")</f>
        <v>0.12</v>
      </c>
      <c r="AO1025" s="434" t="str">
        <f t="shared" si="264"/>
        <v>USD</v>
      </c>
      <c r="AP1025" s="435">
        <f t="shared" si="265"/>
        <v>440</v>
      </c>
      <c r="AQ1025" s="436">
        <f t="shared" si="266"/>
        <v>492.80000000000007</v>
      </c>
      <c r="AR1025" s="247"/>
      <c r="AS1025" s="465" t="s">
        <v>15</v>
      </c>
      <c r="AT1025" s="247"/>
      <c r="AU1025" s="454" t="str">
        <f t="shared" si="256"/>
        <v>-</v>
      </c>
    </row>
    <row r="1026" spans="1:47" s="50" customFormat="1">
      <c r="A1026" s="556">
        <v>1023</v>
      </c>
      <c r="B1026" s="643" t="s">
        <v>2404</v>
      </c>
      <c r="C1026" s="558" t="str">
        <f t="shared" si="257"/>
        <v>2019</v>
      </c>
      <c r="D1026" s="558" t="str">
        <f t="shared" si="258"/>
        <v>Feb</v>
      </c>
      <c r="E1026" s="644">
        <v>43522</v>
      </c>
      <c r="F1026" s="643">
        <v>114922</v>
      </c>
      <c r="G1026" s="643">
        <v>48278</v>
      </c>
      <c r="H1026" s="557">
        <v>87973</v>
      </c>
      <c r="I1026" s="643" t="s">
        <v>2324</v>
      </c>
      <c r="J1026" s="651" t="s">
        <v>2325</v>
      </c>
      <c r="K1026" s="652" t="str">
        <f t="shared" si="259"/>
        <v>TLAA BODY | #2504 CURLING 1 UPPER R | TLAA BODY | #2504 CURLING 1 UPPER R</v>
      </c>
      <c r="L1026" s="652" t="s">
        <v>2463</v>
      </c>
      <c r="M1026" s="652" t="s">
        <v>2463</v>
      </c>
      <c r="N1026" s="647" t="s">
        <v>2512</v>
      </c>
      <c r="O1026" s="646" t="s">
        <v>31</v>
      </c>
      <c r="P1026" s="643">
        <v>1</v>
      </c>
      <c r="Q1026" s="557" t="s">
        <v>5151</v>
      </c>
      <c r="R1026" s="648">
        <f>IFERROR(VLOOKUP(CONCATENATE(D1026,"'",C1026),'Monthly Forex'!A:D,4,0),"-")</f>
        <v>52.12</v>
      </c>
      <c r="S1026" s="653">
        <v>35400</v>
      </c>
      <c r="T1026" s="649">
        <f t="shared" ref="T1026:T1056" si="268">S1026/R1026</f>
        <v>679.20184190330008</v>
      </c>
      <c r="U1026" s="583" t="s">
        <v>47</v>
      </c>
      <c r="V1026" s="613" t="s">
        <v>49</v>
      </c>
      <c r="W1026" s="619" t="s">
        <v>15</v>
      </c>
      <c r="X1026" s="569" t="s">
        <v>2769</v>
      </c>
      <c r="Y1026" s="570" t="s">
        <v>15</v>
      </c>
      <c r="Z1026" s="571" t="s">
        <v>15</v>
      </c>
      <c r="AA1026" s="643" t="s">
        <v>1856</v>
      </c>
      <c r="AB1026" s="139">
        <f t="shared" si="267"/>
        <v>43552</v>
      </c>
      <c r="AC1026" s="134">
        <f t="shared" si="253"/>
        <v>43525</v>
      </c>
      <c r="AD1026" s="135" t="str">
        <f t="shared" si="254"/>
        <v>-</v>
      </c>
      <c r="AE1026" s="136" t="str">
        <f t="shared" si="255"/>
        <v>-</v>
      </c>
      <c r="AF1026" s="140" t="s">
        <v>4551</v>
      </c>
      <c r="AG1026" s="140" t="str">
        <f t="shared" si="260"/>
        <v>1</v>
      </c>
      <c r="AH1026" s="141" t="str">
        <f t="shared" si="261"/>
        <v>-</v>
      </c>
      <c r="AI1026" s="211" t="s">
        <v>15</v>
      </c>
      <c r="AJ1026" s="443" t="s">
        <v>4592</v>
      </c>
      <c r="AK1026" s="478" t="str">
        <f t="shared" si="262"/>
        <v>-</v>
      </c>
      <c r="AL1026" s="518" t="str">
        <f t="shared" si="263"/>
        <v>-</v>
      </c>
      <c r="AM1026" s="432" t="str">
        <f>_xlfn.IFNA(VLOOKUP(O1026,Dropdown!$B:$G,6,0),"-")</f>
        <v>PEZA</v>
      </c>
      <c r="AN1026" s="433">
        <f>_xlfn.IFNA(VLOOKUP(O1026,Dropdown!$B:$H,7,0),"-")</f>
        <v>0.12</v>
      </c>
      <c r="AO1026" s="434" t="str">
        <f t="shared" si="264"/>
        <v>PHP</v>
      </c>
      <c r="AP1026" s="435">
        <f t="shared" si="265"/>
        <v>35400</v>
      </c>
      <c r="AQ1026" s="436">
        <f t="shared" si="266"/>
        <v>39648.000000000007</v>
      </c>
      <c r="AR1026" s="247"/>
      <c r="AS1026" s="465" t="s">
        <v>15</v>
      </c>
      <c r="AT1026" s="247"/>
      <c r="AU1026" s="454" t="str">
        <f t="shared" si="256"/>
        <v>-</v>
      </c>
    </row>
    <row r="1027" spans="1:47" s="50" customFormat="1">
      <c r="A1027" s="556">
        <v>1024</v>
      </c>
      <c r="B1027" s="643" t="s">
        <v>2406</v>
      </c>
      <c r="C1027" s="558" t="str">
        <f t="shared" si="257"/>
        <v>2019</v>
      </c>
      <c r="D1027" s="558" t="str">
        <f t="shared" si="258"/>
        <v>Feb</v>
      </c>
      <c r="E1027" s="644">
        <v>43522</v>
      </c>
      <c r="F1027" s="643">
        <v>114922</v>
      </c>
      <c r="G1027" s="643">
        <v>48278</v>
      </c>
      <c r="H1027" s="557">
        <v>87973</v>
      </c>
      <c r="I1027" s="643" t="s">
        <v>2324</v>
      </c>
      <c r="J1027" s="651" t="s">
        <v>2325</v>
      </c>
      <c r="K1027" s="652" t="str">
        <f t="shared" si="259"/>
        <v>TLAA BODY | #3603 CURLING 2 PUNCH L | TLAA BODY | #3603 CURLING 2 PUNCH L</v>
      </c>
      <c r="L1027" s="652" t="s">
        <v>2465</v>
      </c>
      <c r="M1027" s="652" t="s">
        <v>2465</v>
      </c>
      <c r="N1027" s="647" t="s">
        <v>2514</v>
      </c>
      <c r="O1027" s="646" t="s">
        <v>31</v>
      </c>
      <c r="P1027" s="643">
        <v>1</v>
      </c>
      <c r="Q1027" s="557" t="s">
        <v>5151</v>
      </c>
      <c r="R1027" s="648">
        <f>IFERROR(VLOOKUP(CONCATENATE(D1027,"'",C1027),'Monthly Forex'!A:D,4,0),"-")</f>
        <v>52.12</v>
      </c>
      <c r="S1027" s="653">
        <v>15300</v>
      </c>
      <c r="T1027" s="649">
        <f t="shared" si="268"/>
        <v>293.55333844973143</v>
      </c>
      <c r="U1027" s="583" t="s">
        <v>47</v>
      </c>
      <c r="V1027" s="613" t="s">
        <v>49</v>
      </c>
      <c r="W1027" s="619" t="s">
        <v>15</v>
      </c>
      <c r="X1027" s="569" t="s">
        <v>2769</v>
      </c>
      <c r="Y1027" s="570" t="s">
        <v>15</v>
      </c>
      <c r="Z1027" s="571" t="s">
        <v>15</v>
      </c>
      <c r="AA1027" s="643" t="s">
        <v>1856</v>
      </c>
      <c r="AB1027" s="139">
        <f t="shared" si="267"/>
        <v>43552</v>
      </c>
      <c r="AC1027" s="134">
        <f t="shared" si="253"/>
        <v>43525</v>
      </c>
      <c r="AD1027" s="135" t="str">
        <f t="shared" si="254"/>
        <v>-</v>
      </c>
      <c r="AE1027" s="136" t="str">
        <f t="shared" si="255"/>
        <v>-</v>
      </c>
      <c r="AF1027" s="140" t="s">
        <v>4551</v>
      </c>
      <c r="AG1027" s="140" t="str">
        <f t="shared" si="260"/>
        <v>-</v>
      </c>
      <c r="AH1027" s="141" t="str">
        <f t="shared" si="261"/>
        <v>-</v>
      </c>
      <c r="AI1027" s="211" t="s">
        <v>15</v>
      </c>
      <c r="AJ1027" s="443" t="s">
        <v>4592</v>
      </c>
      <c r="AK1027" s="478" t="str">
        <f t="shared" si="262"/>
        <v>-</v>
      </c>
      <c r="AL1027" s="518" t="str">
        <f t="shared" si="263"/>
        <v>-</v>
      </c>
      <c r="AM1027" s="432" t="str">
        <f>_xlfn.IFNA(VLOOKUP(O1027,Dropdown!$B:$G,6,0),"-")</f>
        <v>PEZA</v>
      </c>
      <c r="AN1027" s="433">
        <f>_xlfn.IFNA(VLOOKUP(O1027,Dropdown!$B:$H,7,0),"-")</f>
        <v>0.12</v>
      </c>
      <c r="AO1027" s="434" t="str">
        <f t="shared" si="264"/>
        <v>PHP</v>
      </c>
      <c r="AP1027" s="435">
        <f t="shared" si="265"/>
        <v>15300</v>
      </c>
      <c r="AQ1027" s="436">
        <f t="shared" si="266"/>
        <v>17136</v>
      </c>
      <c r="AR1027" s="247"/>
      <c r="AS1027" s="465" t="s">
        <v>15</v>
      </c>
      <c r="AT1027" s="247"/>
      <c r="AU1027" s="454" t="str">
        <f t="shared" si="256"/>
        <v>-</v>
      </c>
    </row>
    <row r="1028" spans="1:47" s="50" customFormat="1">
      <c r="A1028" s="556">
        <v>1025</v>
      </c>
      <c r="B1028" s="631" t="s">
        <v>2402</v>
      </c>
      <c r="C1028" s="558" t="str">
        <f t="shared" si="257"/>
        <v>2019</v>
      </c>
      <c r="D1028" s="558" t="str">
        <f t="shared" si="258"/>
        <v>Feb</v>
      </c>
      <c r="E1028" s="654">
        <v>43522</v>
      </c>
      <c r="F1028" s="631">
        <v>114923</v>
      </c>
      <c r="G1028" s="631">
        <v>48279</v>
      </c>
      <c r="H1028" s="557" t="s">
        <v>15</v>
      </c>
      <c r="I1028" s="631" t="s">
        <v>2551</v>
      </c>
      <c r="J1028" s="655" t="s">
        <v>2325</v>
      </c>
      <c r="K1028" s="656" t="str">
        <f t="shared" si="259"/>
        <v>COVER, COMP CHAMBER | 18120-R1AA-L000 PIERCE-2 | COVER, COMP CHAMBER | 18120-R1AA-L000 PIERCE-2</v>
      </c>
      <c r="L1028" s="656" t="s">
        <v>2461</v>
      </c>
      <c r="M1028" s="656" t="s">
        <v>2461</v>
      </c>
      <c r="N1028" s="657" t="s">
        <v>2517</v>
      </c>
      <c r="O1028" s="658" t="s">
        <v>31</v>
      </c>
      <c r="P1028" s="631">
        <v>1</v>
      </c>
      <c r="Q1028" s="557" t="s">
        <v>5152</v>
      </c>
      <c r="R1028" s="603">
        <f>IFERROR(VLOOKUP(CONCATENATE(D1028,"'",C1028),'Monthly Forex'!A:D,4,0),"-")</f>
        <v>52.12</v>
      </c>
      <c r="S1028" s="659">
        <v>441200</v>
      </c>
      <c r="T1028" s="660">
        <f t="shared" si="268"/>
        <v>8465.0805832693786</v>
      </c>
      <c r="U1028" s="661" t="s">
        <v>50</v>
      </c>
      <c r="V1028" s="662" t="s">
        <v>50</v>
      </c>
      <c r="W1028" s="663" t="s">
        <v>2564</v>
      </c>
      <c r="X1028" s="569" t="s">
        <v>15</v>
      </c>
      <c r="Y1028" s="570" t="s">
        <v>15</v>
      </c>
      <c r="Z1028" s="571" t="s">
        <v>15</v>
      </c>
      <c r="AA1028" s="557" t="s">
        <v>1856</v>
      </c>
      <c r="AB1028" s="139" t="str">
        <f t="shared" si="267"/>
        <v>-</v>
      </c>
      <c r="AC1028" s="134" t="str">
        <f t="shared" ref="AC1028:AC1091" si="269">IFERROR(IF(AB1028="-","-",(AB1028-DAY(AB1028)+1)),"")</f>
        <v>-</v>
      </c>
      <c r="AD1028" s="135" t="str">
        <f t="shared" ref="AD1028:AD1091" si="270">IFERROR(IF(AF1028="O","-",AB1028+60),"-")</f>
        <v>-</v>
      </c>
      <c r="AE1028" s="136" t="str">
        <f t="shared" ref="AE1028:AE1091" si="271">IFERROR(IF(AD1028="-","-",(AD1028-DAY(AD1028)+1)),"")</f>
        <v>-</v>
      </c>
      <c r="AF1028" s="142" t="s">
        <v>15</v>
      </c>
      <c r="AG1028" s="140" t="str">
        <f t="shared" si="260"/>
        <v>1</v>
      </c>
      <c r="AH1028" s="141" t="str">
        <f t="shared" si="261"/>
        <v>-</v>
      </c>
      <c r="AI1028" s="208" t="s">
        <v>15</v>
      </c>
      <c r="AJ1028" s="444" t="s">
        <v>50</v>
      </c>
      <c r="AK1028" s="478" t="str">
        <f t="shared" si="262"/>
        <v/>
      </c>
      <c r="AL1028" s="518" t="str">
        <f t="shared" si="263"/>
        <v>-</v>
      </c>
      <c r="AM1028" s="432" t="str">
        <f>_xlfn.IFNA(VLOOKUP(O1028,Dropdown!$B:$G,6,0),"-")</f>
        <v>PEZA</v>
      </c>
      <c r="AN1028" s="433">
        <f>_xlfn.IFNA(VLOOKUP(O1028,Dropdown!$B:$H,7,0),"-")</f>
        <v>0.12</v>
      </c>
      <c r="AO1028" s="434" t="str">
        <f t="shared" si="264"/>
        <v>PHP</v>
      </c>
      <c r="AP1028" s="435">
        <f t="shared" si="265"/>
        <v>441200</v>
      </c>
      <c r="AQ1028" s="436">
        <f t="shared" si="266"/>
        <v>494144.00000000006</v>
      </c>
      <c r="AR1028" s="247"/>
      <c r="AS1028" s="465" t="s">
        <v>15</v>
      </c>
      <c r="AT1028" s="247"/>
      <c r="AU1028" s="454" t="s">
        <v>15</v>
      </c>
    </row>
    <row r="1029" spans="1:47" s="50" customFormat="1">
      <c r="A1029" s="556">
        <v>1026</v>
      </c>
      <c r="B1029" s="631" t="s">
        <v>2442</v>
      </c>
      <c r="C1029" s="558" t="str">
        <f t="shared" ref="C1029:C1092" si="272">TEXT(E1029,"yyyy")</f>
        <v>2019</v>
      </c>
      <c r="D1029" s="558" t="str">
        <f t="shared" ref="D1029:D1092" si="273">TEXT(E1029,"mmm")</f>
        <v>Feb</v>
      </c>
      <c r="E1029" s="654">
        <v>43522</v>
      </c>
      <c r="F1029" s="631">
        <v>114923</v>
      </c>
      <c r="G1029" s="631">
        <v>48279</v>
      </c>
      <c r="H1029" s="557" t="s">
        <v>15</v>
      </c>
      <c r="I1029" s="631" t="s">
        <v>2553</v>
      </c>
      <c r="J1029" s="655" t="s">
        <v>2507</v>
      </c>
      <c r="K1029" s="656" t="str">
        <f t="shared" ref="K1029:K1092" si="274">IF(L1029="-",M1029,CONCATENATE(L1029," | ",M1029))</f>
        <v>HL6 ARM SHIFT-BLANKING | HL6 ARM SHIFT-BLANKING</v>
      </c>
      <c r="L1029" s="656" t="s">
        <v>2487</v>
      </c>
      <c r="M1029" s="656" t="s">
        <v>2487</v>
      </c>
      <c r="N1029" s="657" t="s">
        <v>2523</v>
      </c>
      <c r="O1029" s="658" t="s">
        <v>31</v>
      </c>
      <c r="P1029" s="631">
        <v>1</v>
      </c>
      <c r="Q1029" s="557" t="s">
        <v>5152</v>
      </c>
      <c r="R1029" s="603">
        <f>IFERROR(VLOOKUP(CONCATENATE(D1029,"'",C1029),'Monthly Forex'!A:D,4,0),"-")</f>
        <v>52.12</v>
      </c>
      <c r="S1029" s="659">
        <v>200000</v>
      </c>
      <c r="T1029" s="660">
        <f t="shared" si="268"/>
        <v>3837.2985418265544</v>
      </c>
      <c r="U1029" s="661" t="s">
        <v>50</v>
      </c>
      <c r="V1029" s="662" t="s">
        <v>50</v>
      </c>
      <c r="W1029" s="663" t="s">
        <v>2564</v>
      </c>
      <c r="X1029" s="569" t="s">
        <v>15</v>
      </c>
      <c r="Y1029" s="570" t="s">
        <v>15</v>
      </c>
      <c r="Z1029" s="571" t="s">
        <v>15</v>
      </c>
      <c r="AA1029" s="557" t="s">
        <v>1856</v>
      </c>
      <c r="AB1029" s="139" t="str">
        <f t="shared" si="267"/>
        <v>-</v>
      </c>
      <c r="AC1029" s="134" t="str">
        <f t="shared" si="269"/>
        <v>-</v>
      </c>
      <c r="AD1029" s="135" t="str">
        <f t="shared" si="270"/>
        <v>-</v>
      </c>
      <c r="AE1029" s="136" t="str">
        <f t="shared" si="271"/>
        <v>-</v>
      </c>
      <c r="AF1029" s="142" t="s">
        <v>15</v>
      </c>
      <c r="AG1029" s="140" t="str">
        <f t="shared" ref="AG1029:AG1092" si="275">IF(F1029=F1028,"-","1")</f>
        <v>-</v>
      </c>
      <c r="AH1029" s="141" t="str">
        <f t="shared" ref="AH1029:AH1092" si="276">IFERROR(IF(AF1029="-","-",IF(AF1029="O","-",$AK$1-E1029)),"-")</f>
        <v>-</v>
      </c>
      <c r="AI1029" s="208" t="s">
        <v>15</v>
      </c>
      <c r="AJ1029" s="444" t="s">
        <v>50</v>
      </c>
      <c r="AK1029" s="478" t="str">
        <f t="shared" ref="AK1029:AK1092" si="277">IFERROR(IF(AF1029="O",$AB1029-$AI1029,""),"-")</f>
        <v/>
      </c>
      <c r="AL1029" s="518" t="str">
        <f t="shared" ref="AL1029:AL1092" si="278">IFERROR(AI1029-DAY(AI1029)+1,"-")</f>
        <v>-</v>
      </c>
      <c r="AM1029" s="432" t="str">
        <f>_xlfn.IFNA(VLOOKUP(O1029,Dropdown!$B:$G,6,0),"-")</f>
        <v>PEZA</v>
      </c>
      <c r="AN1029" s="433">
        <f>_xlfn.IFNA(VLOOKUP(O1029,Dropdown!$B:$H,7,0),"-")</f>
        <v>0.12</v>
      </c>
      <c r="AO1029" s="434" t="str">
        <f t="shared" ref="AO1029:AO1092" si="279">_xlfn.IFNA(IF(S1029="-","USD","PHP"),"-")</f>
        <v>PHP</v>
      </c>
      <c r="AP1029" s="435">
        <f t="shared" ref="AP1029:AP1092" si="280">IF(AO1029="USD",T1029,S1029)</f>
        <v>200000</v>
      </c>
      <c r="AQ1029" s="436">
        <f t="shared" ref="AQ1029:AQ1092" si="281">IFERROR(IF(AN1029="-",AP1029,AP1029*1.12),"-")</f>
        <v>224000.00000000003</v>
      </c>
      <c r="AR1029" s="247"/>
      <c r="AS1029" s="465" t="s">
        <v>15</v>
      </c>
      <c r="AT1029" s="247"/>
      <c r="AU1029" s="454" t="s">
        <v>15</v>
      </c>
    </row>
    <row r="1030" spans="1:47" s="50" customFormat="1">
      <c r="A1030" s="556">
        <v>1027</v>
      </c>
      <c r="B1030" s="557" t="s">
        <v>2528</v>
      </c>
      <c r="C1030" s="558" t="str">
        <f t="shared" si="272"/>
        <v>2019</v>
      </c>
      <c r="D1030" s="558" t="str">
        <f t="shared" si="273"/>
        <v>Feb</v>
      </c>
      <c r="E1030" s="586">
        <v>43522</v>
      </c>
      <c r="F1030" s="557">
        <v>114924</v>
      </c>
      <c r="G1030" s="557">
        <v>48280</v>
      </c>
      <c r="H1030" s="557">
        <v>87977</v>
      </c>
      <c r="I1030" s="557" t="s">
        <v>2554</v>
      </c>
      <c r="J1030" s="577" t="s">
        <v>2540</v>
      </c>
      <c r="K1030" s="594" t="str">
        <f t="shared" si="274"/>
        <v>PUNCH TLA MODEL (RIGHT) | PUNCH TLA MODEL (RIGHT)</v>
      </c>
      <c r="L1030" s="594" t="s">
        <v>2534</v>
      </c>
      <c r="M1030" s="594" t="s">
        <v>2534</v>
      </c>
      <c r="N1030" s="600" t="s">
        <v>2541</v>
      </c>
      <c r="O1030" s="578" t="s">
        <v>31</v>
      </c>
      <c r="P1030" s="557">
        <v>1</v>
      </c>
      <c r="Q1030" s="557" t="s">
        <v>5151</v>
      </c>
      <c r="R1030" s="581">
        <f>IFERROR(VLOOKUP(CONCATENATE(D1030,"'",C1030),'Monthly Forex'!A:D,4,0),"-")</f>
        <v>52.12</v>
      </c>
      <c r="S1030" s="587">
        <v>9558</v>
      </c>
      <c r="T1030" s="582">
        <f t="shared" si="268"/>
        <v>183.38449731389102</v>
      </c>
      <c r="U1030" s="583" t="s">
        <v>47</v>
      </c>
      <c r="V1030" s="613" t="s">
        <v>49</v>
      </c>
      <c r="W1030" s="619" t="s">
        <v>15</v>
      </c>
      <c r="X1030" s="569" t="s">
        <v>15</v>
      </c>
      <c r="Y1030" s="570" t="s">
        <v>15</v>
      </c>
      <c r="Z1030" s="571" t="s">
        <v>15</v>
      </c>
      <c r="AA1030" s="557" t="s">
        <v>1856</v>
      </c>
      <c r="AB1030" s="139">
        <f t="shared" si="267"/>
        <v>43552</v>
      </c>
      <c r="AC1030" s="134">
        <f t="shared" si="269"/>
        <v>43525</v>
      </c>
      <c r="AD1030" s="135" t="str">
        <f t="shared" si="270"/>
        <v>-</v>
      </c>
      <c r="AE1030" s="136" t="str">
        <f t="shared" si="271"/>
        <v>-</v>
      </c>
      <c r="AF1030" s="140" t="s">
        <v>4551</v>
      </c>
      <c r="AG1030" s="140" t="str">
        <f t="shared" si="275"/>
        <v>1</v>
      </c>
      <c r="AH1030" s="141" t="str">
        <f t="shared" si="276"/>
        <v>-</v>
      </c>
      <c r="AI1030" s="211" t="s">
        <v>15</v>
      </c>
      <c r="AJ1030" s="443" t="s">
        <v>4592</v>
      </c>
      <c r="AK1030" s="478" t="str">
        <f t="shared" si="277"/>
        <v>-</v>
      </c>
      <c r="AL1030" s="518" t="str">
        <f t="shared" si="278"/>
        <v>-</v>
      </c>
      <c r="AM1030" s="432" t="str">
        <f>_xlfn.IFNA(VLOOKUP(O1030,Dropdown!$B:$G,6,0),"-")</f>
        <v>PEZA</v>
      </c>
      <c r="AN1030" s="433">
        <f>_xlfn.IFNA(VLOOKUP(O1030,Dropdown!$B:$H,7,0),"-")</f>
        <v>0.12</v>
      </c>
      <c r="AO1030" s="434" t="str">
        <f t="shared" si="279"/>
        <v>PHP</v>
      </c>
      <c r="AP1030" s="435">
        <f t="shared" si="280"/>
        <v>9558</v>
      </c>
      <c r="AQ1030" s="436">
        <f t="shared" si="281"/>
        <v>10704.960000000001</v>
      </c>
      <c r="AR1030" s="247"/>
      <c r="AS1030" s="465" t="s">
        <v>15</v>
      </c>
      <c r="AT1030" s="247"/>
      <c r="AU1030" s="454" t="str">
        <f t="shared" ref="AU1030:AU1091" si="282">IFERROR(IF(AJ1030="Collected",AI1030-E1030," "),"-")</f>
        <v>-</v>
      </c>
    </row>
    <row r="1031" spans="1:47" s="50" customFormat="1">
      <c r="A1031" s="556">
        <v>1028</v>
      </c>
      <c r="B1031" s="557" t="s">
        <v>2529</v>
      </c>
      <c r="C1031" s="558" t="str">
        <f t="shared" si="272"/>
        <v>2019</v>
      </c>
      <c r="D1031" s="558" t="str">
        <f t="shared" si="273"/>
        <v>Feb</v>
      </c>
      <c r="E1031" s="586">
        <v>43522</v>
      </c>
      <c r="F1031" s="557">
        <v>114924</v>
      </c>
      <c r="G1031" s="557">
        <v>48280</v>
      </c>
      <c r="H1031" s="557">
        <v>87977</v>
      </c>
      <c r="I1031" s="557" t="s">
        <v>2554</v>
      </c>
      <c r="J1031" s="577" t="s">
        <v>2540</v>
      </c>
      <c r="K1031" s="594" t="str">
        <f t="shared" si="274"/>
        <v>PUNCH TLA MODEL (LEFT) | PUNCH TLA MODEL (LEFT)</v>
      </c>
      <c r="L1031" s="594" t="s">
        <v>2535</v>
      </c>
      <c r="M1031" s="594" t="s">
        <v>2535</v>
      </c>
      <c r="N1031" s="600" t="s">
        <v>2542</v>
      </c>
      <c r="O1031" s="578" t="s">
        <v>31</v>
      </c>
      <c r="P1031" s="557">
        <v>1</v>
      </c>
      <c r="Q1031" s="557" t="s">
        <v>5151</v>
      </c>
      <c r="R1031" s="581">
        <f>IFERROR(VLOOKUP(CONCATENATE(D1031,"'",C1031),'Monthly Forex'!A:D,4,0),"-")</f>
        <v>52.12</v>
      </c>
      <c r="S1031" s="587">
        <v>9558</v>
      </c>
      <c r="T1031" s="582">
        <f t="shared" si="268"/>
        <v>183.38449731389102</v>
      </c>
      <c r="U1031" s="583" t="s">
        <v>47</v>
      </c>
      <c r="V1031" s="613" t="s">
        <v>49</v>
      </c>
      <c r="W1031" s="619" t="s">
        <v>15</v>
      </c>
      <c r="X1031" s="569" t="s">
        <v>15</v>
      </c>
      <c r="Y1031" s="570" t="s">
        <v>15</v>
      </c>
      <c r="Z1031" s="571" t="s">
        <v>15</v>
      </c>
      <c r="AA1031" s="557" t="s">
        <v>1856</v>
      </c>
      <c r="AB1031" s="139">
        <f t="shared" si="267"/>
        <v>43552</v>
      </c>
      <c r="AC1031" s="134">
        <f t="shared" si="269"/>
        <v>43525</v>
      </c>
      <c r="AD1031" s="135" t="str">
        <f t="shared" si="270"/>
        <v>-</v>
      </c>
      <c r="AE1031" s="136" t="str">
        <f t="shared" si="271"/>
        <v>-</v>
      </c>
      <c r="AF1031" s="140" t="s">
        <v>4551</v>
      </c>
      <c r="AG1031" s="140" t="str">
        <f t="shared" si="275"/>
        <v>-</v>
      </c>
      <c r="AH1031" s="141" t="str">
        <f t="shared" si="276"/>
        <v>-</v>
      </c>
      <c r="AI1031" s="211" t="s">
        <v>15</v>
      </c>
      <c r="AJ1031" s="443" t="s">
        <v>4592</v>
      </c>
      <c r="AK1031" s="478" t="str">
        <f t="shared" si="277"/>
        <v>-</v>
      </c>
      <c r="AL1031" s="518" t="str">
        <f t="shared" si="278"/>
        <v>-</v>
      </c>
      <c r="AM1031" s="432" t="str">
        <f>_xlfn.IFNA(VLOOKUP(O1031,Dropdown!$B:$G,6,0),"-")</f>
        <v>PEZA</v>
      </c>
      <c r="AN1031" s="433">
        <f>_xlfn.IFNA(VLOOKUP(O1031,Dropdown!$B:$H,7,0),"-")</f>
        <v>0.12</v>
      </c>
      <c r="AO1031" s="434" t="str">
        <f t="shared" si="279"/>
        <v>PHP</v>
      </c>
      <c r="AP1031" s="435">
        <f t="shared" si="280"/>
        <v>9558</v>
      </c>
      <c r="AQ1031" s="436">
        <f t="shared" si="281"/>
        <v>10704.960000000001</v>
      </c>
      <c r="AR1031" s="247"/>
      <c r="AS1031" s="465" t="s">
        <v>15</v>
      </c>
      <c r="AT1031" s="247"/>
      <c r="AU1031" s="454" t="str">
        <f t="shared" si="282"/>
        <v>-</v>
      </c>
    </row>
    <row r="1032" spans="1:47" s="50" customFormat="1">
      <c r="A1032" s="556">
        <v>1029</v>
      </c>
      <c r="B1032" s="557" t="s">
        <v>2530</v>
      </c>
      <c r="C1032" s="558" t="str">
        <f t="shared" si="272"/>
        <v>2019</v>
      </c>
      <c r="D1032" s="558" t="str">
        <f t="shared" si="273"/>
        <v>Feb</v>
      </c>
      <c r="E1032" s="586">
        <v>43522</v>
      </c>
      <c r="F1032" s="557">
        <v>114924</v>
      </c>
      <c r="G1032" s="557">
        <v>48280</v>
      </c>
      <c r="H1032" s="557">
        <v>87977</v>
      </c>
      <c r="I1032" s="557" t="s">
        <v>2554</v>
      </c>
      <c r="J1032" s="577" t="s">
        <v>2540</v>
      </c>
      <c r="K1032" s="594" t="str">
        <f t="shared" si="274"/>
        <v>DIE PARTS TLA MODEL (RIGHT) | DIE PARTS TLA MODEL (RIGHT)</v>
      </c>
      <c r="L1032" s="594" t="s">
        <v>2536</v>
      </c>
      <c r="M1032" s="594" t="s">
        <v>2536</v>
      </c>
      <c r="N1032" s="600" t="s">
        <v>2543</v>
      </c>
      <c r="O1032" s="578" t="s">
        <v>31</v>
      </c>
      <c r="P1032" s="557">
        <v>1</v>
      </c>
      <c r="Q1032" s="557" t="s">
        <v>5151</v>
      </c>
      <c r="R1032" s="581">
        <f>IFERROR(VLOOKUP(CONCATENATE(D1032,"'",C1032),'Monthly Forex'!A:D,4,0),"-")</f>
        <v>52.12</v>
      </c>
      <c r="S1032" s="587">
        <v>11151</v>
      </c>
      <c r="T1032" s="582">
        <f t="shared" si="268"/>
        <v>213.94858019953952</v>
      </c>
      <c r="U1032" s="583" t="s">
        <v>47</v>
      </c>
      <c r="V1032" s="613" t="s">
        <v>49</v>
      </c>
      <c r="W1032" s="619" t="s">
        <v>15</v>
      </c>
      <c r="X1032" s="569" t="s">
        <v>15</v>
      </c>
      <c r="Y1032" s="570" t="s">
        <v>15</v>
      </c>
      <c r="Z1032" s="571" t="s">
        <v>15</v>
      </c>
      <c r="AA1032" s="557" t="s">
        <v>1856</v>
      </c>
      <c r="AB1032" s="139">
        <f t="shared" si="267"/>
        <v>43552</v>
      </c>
      <c r="AC1032" s="134">
        <f t="shared" si="269"/>
        <v>43525</v>
      </c>
      <c r="AD1032" s="135" t="str">
        <f t="shared" si="270"/>
        <v>-</v>
      </c>
      <c r="AE1032" s="136" t="str">
        <f t="shared" si="271"/>
        <v>-</v>
      </c>
      <c r="AF1032" s="140" t="s">
        <v>4551</v>
      </c>
      <c r="AG1032" s="140" t="str">
        <f t="shared" si="275"/>
        <v>-</v>
      </c>
      <c r="AH1032" s="141" t="str">
        <f t="shared" si="276"/>
        <v>-</v>
      </c>
      <c r="AI1032" s="211" t="s">
        <v>15</v>
      </c>
      <c r="AJ1032" s="443" t="s">
        <v>4592</v>
      </c>
      <c r="AK1032" s="478" t="str">
        <f t="shared" si="277"/>
        <v>-</v>
      </c>
      <c r="AL1032" s="518" t="str">
        <f t="shared" si="278"/>
        <v>-</v>
      </c>
      <c r="AM1032" s="432" t="str">
        <f>_xlfn.IFNA(VLOOKUP(O1032,Dropdown!$B:$G,6,0),"-")</f>
        <v>PEZA</v>
      </c>
      <c r="AN1032" s="433">
        <f>_xlfn.IFNA(VLOOKUP(O1032,Dropdown!$B:$H,7,0),"-")</f>
        <v>0.12</v>
      </c>
      <c r="AO1032" s="434" t="str">
        <f t="shared" si="279"/>
        <v>PHP</v>
      </c>
      <c r="AP1032" s="435">
        <f t="shared" si="280"/>
        <v>11151</v>
      </c>
      <c r="AQ1032" s="436">
        <f t="shared" si="281"/>
        <v>12489.12</v>
      </c>
      <c r="AR1032" s="247"/>
      <c r="AS1032" s="465" t="s">
        <v>15</v>
      </c>
      <c r="AT1032" s="247"/>
      <c r="AU1032" s="454" t="str">
        <f t="shared" si="282"/>
        <v>-</v>
      </c>
    </row>
    <row r="1033" spans="1:47" s="50" customFormat="1">
      <c r="A1033" s="556">
        <v>1030</v>
      </c>
      <c r="B1033" s="557" t="s">
        <v>2531</v>
      </c>
      <c r="C1033" s="558" t="str">
        <f t="shared" si="272"/>
        <v>2019</v>
      </c>
      <c r="D1033" s="558" t="str">
        <f t="shared" si="273"/>
        <v>Feb</v>
      </c>
      <c r="E1033" s="586">
        <v>43522</v>
      </c>
      <c r="F1033" s="557">
        <v>114924</v>
      </c>
      <c r="G1033" s="557">
        <v>48280</v>
      </c>
      <c r="H1033" s="557">
        <v>87977</v>
      </c>
      <c r="I1033" s="557" t="s">
        <v>2554</v>
      </c>
      <c r="J1033" s="577" t="s">
        <v>2540</v>
      </c>
      <c r="K1033" s="594" t="str">
        <f t="shared" si="274"/>
        <v>DIE PARTS TLA MODEL (LEFT) | DIE PARTS TLA MODEL (LEFT)</v>
      </c>
      <c r="L1033" s="594" t="s">
        <v>2537</v>
      </c>
      <c r="M1033" s="594" t="s">
        <v>2537</v>
      </c>
      <c r="N1033" s="600" t="s">
        <v>2544</v>
      </c>
      <c r="O1033" s="578" t="s">
        <v>31</v>
      </c>
      <c r="P1033" s="557">
        <v>1</v>
      </c>
      <c r="Q1033" s="557" t="s">
        <v>5151</v>
      </c>
      <c r="R1033" s="581">
        <f>IFERROR(VLOOKUP(CONCATENATE(D1033,"'",C1033),'Monthly Forex'!A:D,4,0),"-")</f>
        <v>52.12</v>
      </c>
      <c r="S1033" s="587">
        <v>11151</v>
      </c>
      <c r="T1033" s="582">
        <f t="shared" si="268"/>
        <v>213.94858019953952</v>
      </c>
      <c r="U1033" s="583" t="s">
        <v>47</v>
      </c>
      <c r="V1033" s="613" t="s">
        <v>49</v>
      </c>
      <c r="W1033" s="619" t="s">
        <v>15</v>
      </c>
      <c r="X1033" s="569" t="s">
        <v>15</v>
      </c>
      <c r="Y1033" s="570" t="s">
        <v>15</v>
      </c>
      <c r="Z1033" s="571" t="s">
        <v>15</v>
      </c>
      <c r="AA1033" s="557" t="s">
        <v>1856</v>
      </c>
      <c r="AB1033" s="139">
        <f t="shared" si="267"/>
        <v>43552</v>
      </c>
      <c r="AC1033" s="134">
        <f t="shared" si="269"/>
        <v>43525</v>
      </c>
      <c r="AD1033" s="135" t="str">
        <f t="shared" si="270"/>
        <v>-</v>
      </c>
      <c r="AE1033" s="136" t="str">
        <f t="shared" si="271"/>
        <v>-</v>
      </c>
      <c r="AF1033" s="140" t="s">
        <v>4551</v>
      </c>
      <c r="AG1033" s="140" t="str">
        <f t="shared" si="275"/>
        <v>-</v>
      </c>
      <c r="AH1033" s="141" t="str">
        <f t="shared" si="276"/>
        <v>-</v>
      </c>
      <c r="AI1033" s="211" t="s">
        <v>15</v>
      </c>
      <c r="AJ1033" s="443" t="s">
        <v>4592</v>
      </c>
      <c r="AK1033" s="478" t="str">
        <f t="shared" si="277"/>
        <v>-</v>
      </c>
      <c r="AL1033" s="518" t="str">
        <f t="shared" si="278"/>
        <v>-</v>
      </c>
      <c r="AM1033" s="432" t="str">
        <f>_xlfn.IFNA(VLOOKUP(O1033,Dropdown!$B:$G,6,0),"-")</f>
        <v>PEZA</v>
      </c>
      <c r="AN1033" s="433">
        <f>_xlfn.IFNA(VLOOKUP(O1033,Dropdown!$B:$H,7,0),"-")</f>
        <v>0.12</v>
      </c>
      <c r="AO1033" s="434" t="str">
        <f t="shared" si="279"/>
        <v>PHP</v>
      </c>
      <c r="AP1033" s="435">
        <f t="shared" si="280"/>
        <v>11151</v>
      </c>
      <c r="AQ1033" s="436">
        <f t="shared" si="281"/>
        <v>12489.12</v>
      </c>
      <c r="AR1033" s="247"/>
      <c r="AS1033" s="465" t="s">
        <v>15</v>
      </c>
      <c r="AT1033" s="247"/>
      <c r="AU1033" s="454" t="str">
        <f t="shared" si="282"/>
        <v>-</v>
      </c>
    </row>
    <row r="1034" spans="1:47" s="50" customFormat="1">
      <c r="A1034" s="556">
        <v>1031</v>
      </c>
      <c r="B1034" s="558" t="s">
        <v>2171</v>
      </c>
      <c r="C1034" s="558" t="str">
        <f t="shared" si="272"/>
        <v>2019</v>
      </c>
      <c r="D1034" s="558" t="str">
        <f t="shared" si="273"/>
        <v>Feb</v>
      </c>
      <c r="E1034" s="605">
        <v>43522</v>
      </c>
      <c r="F1034" s="558">
        <v>114925</v>
      </c>
      <c r="G1034" s="617" t="s">
        <v>2565</v>
      </c>
      <c r="H1034" s="558">
        <v>87969</v>
      </c>
      <c r="I1034" s="558" t="s">
        <v>2229</v>
      </c>
      <c r="J1034" s="617" t="s">
        <v>2225</v>
      </c>
      <c r="K1034" s="623" t="str">
        <f t="shared" si="274"/>
        <v>RING RR(FINISHER R, EXHAUST) |18310-TLAX-ZZ10-Y1-4200 | DRAW 1 | RING RR(FINISHER R, EXHAUST) |18310-TLAX-ZZ10-Y1-4200 | DRAW 1</v>
      </c>
      <c r="L1034" s="623" t="s">
        <v>2555</v>
      </c>
      <c r="M1034" s="623" t="s">
        <v>2555</v>
      </c>
      <c r="N1034" s="608" t="s">
        <v>2208</v>
      </c>
      <c r="O1034" s="607" t="s">
        <v>31</v>
      </c>
      <c r="P1034" s="558">
        <v>1</v>
      </c>
      <c r="Q1034" s="557" t="s">
        <v>5152</v>
      </c>
      <c r="R1034" s="609">
        <f>IFERROR(VLOOKUP(CONCATENATE(D1034,"'",C1034),'Monthly Forex'!A:D,4,0),"-")</f>
        <v>52.12</v>
      </c>
      <c r="S1034" s="610">
        <v>239652.5</v>
      </c>
      <c r="T1034" s="611">
        <f t="shared" si="268"/>
        <v>4598.0909439754414</v>
      </c>
      <c r="U1034" s="612" t="s">
        <v>47</v>
      </c>
      <c r="V1034" s="613" t="s">
        <v>49</v>
      </c>
      <c r="W1034" s="620" t="s">
        <v>2666</v>
      </c>
      <c r="X1034" s="569" t="s">
        <v>2647</v>
      </c>
      <c r="Y1034" s="570" t="s">
        <v>15</v>
      </c>
      <c r="Z1034" s="571" t="s">
        <v>15</v>
      </c>
      <c r="AA1034" s="558" t="s">
        <v>1856</v>
      </c>
      <c r="AB1034" s="139">
        <f t="shared" si="267"/>
        <v>43552</v>
      </c>
      <c r="AC1034" s="134">
        <f t="shared" si="269"/>
        <v>43525</v>
      </c>
      <c r="AD1034" s="135" t="str">
        <f t="shared" si="270"/>
        <v>-</v>
      </c>
      <c r="AE1034" s="136" t="str">
        <f t="shared" si="271"/>
        <v>-</v>
      </c>
      <c r="AF1034" s="140" t="s">
        <v>4551</v>
      </c>
      <c r="AG1034" s="140" t="str">
        <f t="shared" si="275"/>
        <v>1</v>
      </c>
      <c r="AH1034" s="141" t="str">
        <f t="shared" si="276"/>
        <v>-</v>
      </c>
      <c r="AI1034" s="211" t="s">
        <v>15</v>
      </c>
      <c r="AJ1034" s="443" t="s">
        <v>4592</v>
      </c>
      <c r="AK1034" s="478" t="str">
        <f t="shared" si="277"/>
        <v>-</v>
      </c>
      <c r="AL1034" s="518" t="str">
        <f t="shared" si="278"/>
        <v>-</v>
      </c>
      <c r="AM1034" s="432" t="str">
        <f>_xlfn.IFNA(VLOOKUP(O1034,Dropdown!$B:$G,6,0),"-")</f>
        <v>PEZA</v>
      </c>
      <c r="AN1034" s="433">
        <f>_xlfn.IFNA(VLOOKUP(O1034,Dropdown!$B:$H,7,0),"-")</f>
        <v>0.12</v>
      </c>
      <c r="AO1034" s="434" t="str">
        <f t="shared" si="279"/>
        <v>PHP</v>
      </c>
      <c r="AP1034" s="435">
        <f t="shared" si="280"/>
        <v>239652.5</v>
      </c>
      <c r="AQ1034" s="436">
        <f t="shared" si="281"/>
        <v>268410.80000000005</v>
      </c>
      <c r="AR1034" s="247"/>
      <c r="AS1034" s="465" t="s">
        <v>15</v>
      </c>
      <c r="AT1034" s="247"/>
      <c r="AU1034" s="454" t="str">
        <f t="shared" si="282"/>
        <v>-</v>
      </c>
    </row>
    <row r="1035" spans="1:47" s="50" customFormat="1">
      <c r="A1035" s="556">
        <v>1032</v>
      </c>
      <c r="B1035" s="558" t="s">
        <v>2172</v>
      </c>
      <c r="C1035" s="558" t="str">
        <f t="shared" si="272"/>
        <v>2019</v>
      </c>
      <c r="D1035" s="558" t="str">
        <f t="shared" si="273"/>
        <v>Feb</v>
      </c>
      <c r="E1035" s="605">
        <v>43522</v>
      </c>
      <c r="F1035" s="558">
        <v>114925</v>
      </c>
      <c r="G1035" s="617" t="s">
        <v>2565</v>
      </c>
      <c r="H1035" s="558">
        <v>87969</v>
      </c>
      <c r="I1035" s="558" t="s">
        <v>2229</v>
      </c>
      <c r="J1035" s="617" t="s">
        <v>2225</v>
      </c>
      <c r="K1035" s="623" t="str">
        <f t="shared" si="274"/>
        <v>RING RR(FINISHER R, EXHAUST) |18310-TLAX-ZZ10-Y1-4200 | RESTRIKE | RING RR(FINISHER R, EXHAUST) |18310-TLAX-ZZ10-Y1-4200 | RESTRIKE</v>
      </c>
      <c r="L1035" s="623" t="s">
        <v>2556</v>
      </c>
      <c r="M1035" s="623" t="s">
        <v>2556</v>
      </c>
      <c r="N1035" s="608" t="s">
        <v>2209</v>
      </c>
      <c r="O1035" s="607" t="s">
        <v>31</v>
      </c>
      <c r="P1035" s="558">
        <v>1</v>
      </c>
      <c r="Q1035" s="557" t="s">
        <v>5152</v>
      </c>
      <c r="R1035" s="609">
        <f>IFERROR(VLOOKUP(CONCATENATE(D1035,"'",C1035),'Monthly Forex'!A:D,4,0),"-")</f>
        <v>52.12</v>
      </c>
      <c r="S1035" s="610">
        <v>226917.5</v>
      </c>
      <c r="T1035" s="611">
        <f t="shared" si="268"/>
        <v>4353.7509593246359</v>
      </c>
      <c r="U1035" s="612" t="s">
        <v>47</v>
      </c>
      <c r="V1035" s="613" t="s">
        <v>49</v>
      </c>
      <c r="W1035" s="620" t="s">
        <v>2666</v>
      </c>
      <c r="X1035" s="569" t="s">
        <v>2647</v>
      </c>
      <c r="Y1035" s="570" t="s">
        <v>15</v>
      </c>
      <c r="Z1035" s="571" t="s">
        <v>15</v>
      </c>
      <c r="AA1035" s="558" t="s">
        <v>1856</v>
      </c>
      <c r="AB1035" s="139">
        <f t="shared" si="267"/>
        <v>43552</v>
      </c>
      <c r="AC1035" s="134">
        <f t="shared" si="269"/>
        <v>43525</v>
      </c>
      <c r="AD1035" s="135" t="str">
        <f t="shared" si="270"/>
        <v>-</v>
      </c>
      <c r="AE1035" s="136" t="str">
        <f t="shared" si="271"/>
        <v>-</v>
      </c>
      <c r="AF1035" s="140" t="s">
        <v>4551</v>
      </c>
      <c r="AG1035" s="140" t="str">
        <f t="shared" si="275"/>
        <v>-</v>
      </c>
      <c r="AH1035" s="141" t="str">
        <f t="shared" si="276"/>
        <v>-</v>
      </c>
      <c r="AI1035" s="211" t="s">
        <v>15</v>
      </c>
      <c r="AJ1035" s="443" t="s">
        <v>4592</v>
      </c>
      <c r="AK1035" s="478" t="str">
        <f t="shared" si="277"/>
        <v>-</v>
      </c>
      <c r="AL1035" s="518" t="str">
        <f t="shared" si="278"/>
        <v>-</v>
      </c>
      <c r="AM1035" s="432" t="str">
        <f>_xlfn.IFNA(VLOOKUP(O1035,Dropdown!$B:$G,6,0),"-")</f>
        <v>PEZA</v>
      </c>
      <c r="AN1035" s="433">
        <f>_xlfn.IFNA(VLOOKUP(O1035,Dropdown!$B:$H,7,0),"-")</f>
        <v>0.12</v>
      </c>
      <c r="AO1035" s="434" t="str">
        <f t="shared" si="279"/>
        <v>PHP</v>
      </c>
      <c r="AP1035" s="435">
        <f t="shared" si="280"/>
        <v>226917.5</v>
      </c>
      <c r="AQ1035" s="436">
        <f t="shared" si="281"/>
        <v>254147.60000000003</v>
      </c>
      <c r="AR1035" s="247"/>
      <c r="AS1035" s="465" t="s">
        <v>15</v>
      </c>
      <c r="AT1035" s="247"/>
      <c r="AU1035" s="454" t="str">
        <f t="shared" si="282"/>
        <v>-</v>
      </c>
    </row>
    <row r="1036" spans="1:47" s="50" customFormat="1">
      <c r="A1036" s="556">
        <v>1033</v>
      </c>
      <c r="B1036" s="558" t="s">
        <v>2173</v>
      </c>
      <c r="C1036" s="558" t="str">
        <f t="shared" si="272"/>
        <v>2019</v>
      </c>
      <c r="D1036" s="558" t="str">
        <f t="shared" si="273"/>
        <v>Feb</v>
      </c>
      <c r="E1036" s="605">
        <v>43522</v>
      </c>
      <c r="F1036" s="558">
        <v>114925</v>
      </c>
      <c r="G1036" s="617" t="s">
        <v>2565</v>
      </c>
      <c r="H1036" s="558">
        <v>87969</v>
      </c>
      <c r="I1036" s="558" t="s">
        <v>2229</v>
      </c>
      <c r="J1036" s="617" t="s">
        <v>2225</v>
      </c>
      <c r="K1036" s="623" t="str">
        <f t="shared" si="274"/>
        <v>RING RR(FINISHER R, EXHAUST) |18310-TLAX-ZZ10-Y1-4200 | TRIM | RING RR(FINISHER R, EXHAUST) |18310-TLAX-ZZ10-Y1-4200 | TRIM</v>
      </c>
      <c r="L1036" s="623" t="s">
        <v>2557</v>
      </c>
      <c r="M1036" s="623" t="s">
        <v>2557</v>
      </c>
      <c r="N1036" s="608" t="s">
        <v>2210</v>
      </c>
      <c r="O1036" s="607" t="s">
        <v>31</v>
      </c>
      <c r="P1036" s="558">
        <v>1</v>
      </c>
      <c r="Q1036" s="557" t="s">
        <v>5152</v>
      </c>
      <c r="R1036" s="609">
        <f>IFERROR(VLOOKUP(CONCATENATE(D1036,"'",C1036),'Monthly Forex'!A:D,4,0),"-")</f>
        <v>52.12</v>
      </c>
      <c r="S1036" s="610">
        <v>195475</v>
      </c>
      <c r="T1036" s="611">
        <f t="shared" si="268"/>
        <v>3750.4796623177285</v>
      </c>
      <c r="U1036" s="612" t="s">
        <v>47</v>
      </c>
      <c r="V1036" s="613" t="s">
        <v>49</v>
      </c>
      <c r="W1036" s="620" t="s">
        <v>2666</v>
      </c>
      <c r="X1036" s="569" t="s">
        <v>2648</v>
      </c>
      <c r="Y1036" s="570" t="s">
        <v>15</v>
      </c>
      <c r="Z1036" s="571" t="s">
        <v>15</v>
      </c>
      <c r="AA1036" s="558" t="s">
        <v>1856</v>
      </c>
      <c r="AB1036" s="139">
        <f t="shared" si="267"/>
        <v>43552</v>
      </c>
      <c r="AC1036" s="134">
        <f t="shared" si="269"/>
        <v>43525</v>
      </c>
      <c r="AD1036" s="135" t="str">
        <f t="shared" si="270"/>
        <v>-</v>
      </c>
      <c r="AE1036" s="136" t="str">
        <f t="shared" si="271"/>
        <v>-</v>
      </c>
      <c r="AF1036" s="140" t="s">
        <v>4551</v>
      </c>
      <c r="AG1036" s="140" t="str">
        <f t="shared" si="275"/>
        <v>-</v>
      </c>
      <c r="AH1036" s="141" t="str">
        <f t="shared" si="276"/>
        <v>-</v>
      </c>
      <c r="AI1036" s="211" t="s">
        <v>15</v>
      </c>
      <c r="AJ1036" s="443" t="s">
        <v>4592</v>
      </c>
      <c r="AK1036" s="478" t="str">
        <f t="shared" si="277"/>
        <v>-</v>
      </c>
      <c r="AL1036" s="518" t="str">
        <f t="shared" si="278"/>
        <v>-</v>
      </c>
      <c r="AM1036" s="432" t="str">
        <f>_xlfn.IFNA(VLOOKUP(O1036,Dropdown!$B:$G,6,0),"-")</f>
        <v>PEZA</v>
      </c>
      <c r="AN1036" s="433">
        <f>_xlfn.IFNA(VLOOKUP(O1036,Dropdown!$B:$H,7,0),"-")</f>
        <v>0.12</v>
      </c>
      <c r="AO1036" s="434" t="str">
        <f t="shared" si="279"/>
        <v>PHP</v>
      </c>
      <c r="AP1036" s="435">
        <f t="shared" si="280"/>
        <v>195475</v>
      </c>
      <c r="AQ1036" s="436">
        <f t="shared" si="281"/>
        <v>218932.00000000003</v>
      </c>
      <c r="AR1036" s="247"/>
      <c r="AS1036" s="465" t="s">
        <v>15</v>
      </c>
      <c r="AT1036" s="247"/>
      <c r="AU1036" s="454" t="str">
        <f t="shared" si="282"/>
        <v>-</v>
      </c>
    </row>
    <row r="1037" spans="1:47" s="54" customFormat="1">
      <c r="A1037" s="556">
        <v>1034</v>
      </c>
      <c r="B1037" s="558" t="s">
        <v>2174</v>
      </c>
      <c r="C1037" s="558" t="str">
        <f t="shared" si="272"/>
        <v>2019</v>
      </c>
      <c r="D1037" s="558" t="str">
        <f t="shared" si="273"/>
        <v>Feb</v>
      </c>
      <c r="E1037" s="605">
        <v>43522</v>
      </c>
      <c r="F1037" s="558">
        <v>114925</v>
      </c>
      <c r="G1037" s="617" t="s">
        <v>2565</v>
      </c>
      <c r="H1037" s="558">
        <v>87969</v>
      </c>
      <c r="I1037" s="558" t="s">
        <v>2229</v>
      </c>
      <c r="J1037" s="617" t="s">
        <v>2225</v>
      </c>
      <c r="K1037" s="607" t="str">
        <f t="shared" si="274"/>
        <v>RING RR(FINISHER R, EXHAUST) |18310-TLAX-ZZ10-Y1-4200 | BEND | RING RR(FINISHER R, EXHAUST) |18310-TLAX-ZZ10-Y1-4200 | BEND</v>
      </c>
      <c r="L1037" s="607" t="s">
        <v>2558</v>
      </c>
      <c r="M1037" s="607" t="s">
        <v>2558</v>
      </c>
      <c r="N1037" s="608" t="s">
        <v>2207</v>
      </c>
      <c r="O1037" s="607" t="s">
        <v>31</v>
      </c>
      <c r="P1037" s="558">
        <v>1</v>
      </c>
      <c r="Q1037" s="557" t="s">
        <v>5152</v>
      </c>
      <c r="R1037" s="609">
        <f>IFERROR(VLOOKUP(CONCATENATE(D1037,"'",C1037),'Monthly Forex'!A:D,4,0),"-")</f>
        <v>52.12</v>
      </c>
      <c r="S1037" s="610">
        <v>167500</v>
      </c>
      <c r="T1037" s="611">
        <f t="shared" si="268"/>
        <v>3213.737528779739</v>
      </c>
      <c r="U1037" s="612" t="s">
        <v>47</v>
      </c>
      <c r="V1037" s="613" t="s">
        <v>49</v>
      </c>
      <c r="W1037" s="620" t="s">
        <v>2666</v>
      </c>
      <c r="X1037" s="569" t="s">
        <v>2647</v>
      </c>
      <c r="Y1037" s="570" t="s">
        <v>15</v>
      </c>
      <c r="Z1037" s="571" t="s">
        <v>15</v>
      </c>
      <c r="AA1037" s="558" t="s">
        <v>1856</v>
      </c>
      <c r="AB1037" s="139">
        <f t="shared" si="267"/>
        <v>43552</v>
      </c>
      <c r="AC1037" s="134">
        <f t="shared" si="269"/>
        <v>43525</v>
      </c>
      <c r="AD1037" s="135" t="str">
        <f t="shared" si="270"/>
        <v>-</v>
      </c>
      <c r="AE1037" s="136" t="str">
        <f t="shared" si="271"/>
        <v>-</v>
      </c>
      <c r="AF1037" s="140" t="s">
        <v>4551</v>
      </c>
      <c r="AG1037" s="140" t="str">
        <f t="shared" si="275"/>
        <v>-</v>
      </c>
      <c r="AH1037" s="141" t="str">
        <f t="shared" si="276"/>
        <v>-</v>
      </c>
      <c r="AI1037" s="211" t="s">
        <v>15</v>
      </c>
      <c r="AJ1037" s="443" t="s">
        <v>4592</v>
      </c>
      <c r="AK1037" s="478" t="str">
        <f t="shared" si="277"/>
        <v>-</v>
      </c>
      <c r="AL1037" s="519" t="str">
        <f t="shared" si="278"/>
        <v>-</v>
      </c>
      <c r="AM1037" s="432" t="str">
        <f>_xlfn.IFNA(VLOOKUP(O1037,Dropdown!$B:$G,6,0),"-")</f>
        <v>PEZA</v>
      </c>
      <c r="AN1037" s="433">
        <f>_xlfn.IFNA(VLOOKUP(O1037,Dropdown!$B:$H,7,0),"-")</f>
        <v>0.12</v>
      </c>
      <c r="AO1037" s="434" t="str">
        <f t="shared" si="279"/>
        <v>PHP</v>
      </c>
      <c r="AP1037" s="435">
        <f t="shared" si="280"/>
        <v>167500</v>
      </c>
      <c r="AQ1037" s="436">
        <f t="shared" si="281"/>
        <v>187600.00000000003</v>
      </c>
      <c r="AR1037" s="247"/>
      <c r="AS1037" s="465" t="s">
        <v>15</v>
      </c>
      <c r="AT1037" s="247"/>
      <c r="AU1037" s="454" t="str">
        <f t="shared" si="282"/>
        <v>-</v>
      </c>
    </row>
    <row r="1038" spans="1:47" s="54" customFormat="1">
      <c r="A1038" s="556">
        <v>1035</v>
      </c>
      <c r="B1038" s="558" t="s">
        <v>2175</v>
      </c>
      <c r="C1038" s="558" t="str">
        <f t="shared" si="272"/>
        <v>2019</v>
      </c>
      <c r="D1038" s="558" t="str">
        <f t="shared" si="273"/>
        <v>Feb</v>
      </c>
      <c r="E1038" s="605">
        <v>43522</v>
      </c>
      <c r="F1038" s="558">
        <v>114925</v>
      </c>
      <c r="G1038" s="617" t="s">
        <v>2565</v>
      </c>
      <c r="H1038" s="558">
        <v>87969</v>
      </c>
      <c r="I1038" s="558" t="s">
        <v>2229</v>
      </c>
      <c r="J1038" s="617" t="s">
        <v>2225</v>
      </c>
      <c r="K1038" s="607" t="str">
        <f t="shared" si="274"/>
        <v>RING RR(FINISHER R, EXHAUST) |18310-TLAX-ZZ10-Y1-4200 | PIERCE 1 AND 2 | RING RR(FINISHER R, EXHAUST) |18310-TLAX-ZZ10-Y1-4200 | PIERCE 1 AND 2</v>
      </c>
      <c r="L1038" s="607" t="s">
        <v>2559</v>
      </c>
      <c r="M1038" s="607" t="s">
        <v>2559</v>
      </c>
      <c r="N1038" s="608" t="s">
        <v>2220</v>
      </c>
      <c r="O1038" s="607" t="s">
        <v>31</v>
      </c>
      <c r="P1038" s="558">
        <v>1</v>
      </c>
      <c r="Q1038" s="557" t="s">
        <v>5152</v>
      </c>
      <c r="R1038" s="609">
        <f>IFERROR(VLOOKUP(CONCATENATE(D1038,"'",C1038),'Monthly Forex'!A:D,4,0),"-")</f>
        <v>52.12</v>
      </c>
      <c r="S1038" s="610">
        <v>161500</v>
      </c>
      <c r="T1038" s="611">
        <f t="shared" si="268"/>
        <v>3098.6185725249425</v>
      </c>
      <c r="U1038" s="612" t="s">
        <v>47</v>
      </c>
      <c r="V1038" s="613" t="s">
        <v>49</v>
      </c>
      <c r="W1038" s="620" t="s">
        <v>2666</v>
      </c>
      <c r="X1038" s="569" t="s">
        <v>2647</v>
      </c>
      <c r="Y1038" s="570" t="s">
        <v>15</v>
      </c>
      <c r="Z1038" s="571" t="s">
        <v>15</v>
      </c>
      <c r="AA1038" s="558" t="s">
        <v>1856</v>
      </c>
      <c r="AB1038" s="139">
        <f t="shared" si="267"/>
        <v>43552</v>
      </c>
      <c r="AC1038" s="134">
        <f t="shared" si="269"/>
        <v>43525</v>
      </c>
      <c r="AD1038" s="135" t="str">
        <f t="shared" si="270"/>
        <v>-</v>
      </c>
      <c r="AE1038" s="136" t="str">
        <f t="shared" si="271"/>
        <v>-</v>
      </c>
      <c r="AF1038" s="140" t="s">
        <v>4551</v>
      </c>
      <c r="AG1038" s="140" t="str">
        <f t="shared" si="275"/>
        <v>-</v>
      </c>
      <c r="AH1038" s="141" t="str">
        <f t="shared" si="276"/>
        <v>-</v>
      </c>
      <c r="AI1038" s="211" t="s">
        <v>15</v>
      </c>
      <c r="AJ1038" s="443" t="s">
        <v>4592</v>
      </c>
      <c r="AK1038" s="478" t="str">
        <f t="shared" si="277"/>
        <v>-</v>
      </c>
      <c r="AL1038" s="519" t="str">
        <f t="shared" si="278"/>
        <v>-</v>
      </c>
      <c r="AM1038" s="432" t="str">
        <f>_xlfn.IFNA(VLOOKUP(O1038,Dropdown!$B:$G,6,0),"-")</f>
        <v>PEZA</v>
      </c>
      <c r="AN1038" s="433">
        <f>_xlfn.IFNA(VLOOKUP(O1038,Dropdown!$B:$H,7,0),"-")</f>
        <v>0.12</v>
      </c>
      <c r="AO1038" s="434" t="str">
        <f t="shared" si="279"/>
        <v>PHP</v>
      </c>
      <c r="AP1038" s="435">
        <f t="shared" si="280"/>
        <v>161500</v>
      </c>
      <c r="AQ1038" s="436">
        <f t="shared" si="281"/>
        <v>180880.00000000003</v>
      </c>
      <c r="AR1038" s="247"/>
      <c r="AS1038" s="465" t="s">
        <v>15</v>
      </c>
      <c r="AT1038" s="247"/>
      <c r="AU1038" s="454" t="str">
        <f t="shared" si="282"/>
        <v>-</v>
      </c>
    </row>
    <row r="1039" spans="1:47" s="30" customFormat="1">
      <c r="A1039" s="556">
        <v>1036</v>
      </c>
      <c r="B1039" s="557" t="s">
        <v>2443</v>
      </c>
      <c r="C1039" s="558" t="str">
        <f t="shared" si="272"/>
        <v>2019</v>
      </c>
      <c r="D1039" s="558" t="str">
        <f t="shared" si="273"/>
        <v>Feb</v>
      </c>
      <c r="E1039" s="586">
        <v>43522</v>
      </c>
      <c r="F1039" s="557">
        <v>114926</v>
      </c>
      <c r="G1039" s="577">
        <v>48282</v>
      </c>
      <c r="H1039" s="557">
        <v>87978</v>
      </c>
      <c r="I1039" s="557" t="s">
        <v>2560</v>
      </c>
      <c r="J1039" s="577" t="s">
        <v>2359</v>
      </c>
      <c r="K1039" s="594" t="str">
        <f t="shared" si="274"/>
        <v>18310/20-TLAA-A010-M1-4000 | #2223 RESTRIKE PUNCH2 | 18310/20-TLAA-A010-M1-4000 | #2223 RESTRIKE PUNCH2</v>
      </c>
      <c r="L1039" s="594" t="s">
        <v>2488</v>
      </c>
      <c r="M1039" s="594" t="s">
        <v>2488</v>
      </c>
      <c r="N1039" s="600" t="s">
        <v>2518</v>
      </c>
      <c r="O1039" s="578" t="s">
        <v>31</v>
      </c>
      <c r="P1039" s="557">
        <v>2</v>
      </c>
      <c r="Q1039" s="557" t="s">
        <v>5151</v>
      </c>
      <c r="R1039" s="581">
        <f>IFERROR(VLOOKUP(CONCATENATE(D1039,"'",C1039),'Monthly Forex'!A:D,4,0),"-")</f>
        <v>52.12</v>
      </c>
      <c r="S1039" s="587">
        <v>30000</v>
      </c>
      <c r="T1039" s="565">
        <f t="shared" si="268"/>
        <v>575.59478127398313</v>
      </c>
      <c r="U1039" s="583" t="s">
        <v>47</v>
      </c>
      <c r="V1039" s="613" t="s">
        <v>49</v>
      </c>
      <c r="W1039" s="619" t="s">
        <v>15</v>
      </c>
      <c r="X1039" s="569" t="s">
        <v>15</v>
      </c>
      <c r="Y1039" s="570" t="s">
        <v>15</v>
      </c>
      <c r="Z1039" s="571" t="s">
        <v>15</v>
      </c>
      <c r="AA1039" s="557" t="s">
        <v>1856</v>
      </c>
      <c r="AB1039" s="139">
        <f t="shared" si="267"/>
        <v>43552</v>
      </c>
      <c r="AC1039" s="134">
        <f t="shared" si="269"/>
        <v>43525</v>
      </c>
      <c r="AD1039" s="135" t="str">
        <f t="shared" si="270"/>
        <v>-</v>
      </c>
      <c r="AE1039" s="136" t="str">
        <f t="shared" si="271"/>
        <v>-</v>
      </c>
      <c r="AF1039" s="140" t="s">
        <v>4551</v>
      </c>
      <c r="AG1039" s="140" t="str">
        <f t="shared" si="275"/>
        <v>1</v>
      </c>
      <c r="AH1039" s="141" t="str">
        <f t="shared" si="276"/>
        <v>-</v>
      </c>
      <c r="AI1039" s="211" t="s">
        <v>15</v>
      </c>
      <c r="AJ1039" s="443" t="s">
        <v>4592</v>
      </c>
      <c r="AK1039" s="478" t="str">
        <f t="shared" si="277"/>
        <v>-</v>
      </c>
      <c r="AL1039" s="516" t="str">
        <f t="shared" si="278"/>
        <v>-</v>
      </c>
      <c r="AM1039" s="432" t="str">
        <f>_xlfn.IFNA(VLOOKUP(O1039,Dropdown!$B:$G,6,0),"-")</f>
        <v>PEZA</v>
      </c>
      <c r="AN1039" s="433">
        <f>_xlfn.IFNA(VLOOKUP(O1039,Dropdown!$B:$H,7,0),"-")</f>
        <v>0.12</v>
      </c>
      <c r="AO1039" s="434" t="str">
        <f t="shared" si="279"/>
        <v>PHP</v>
      </c>
      <c r="AP1039" s="435">
        <f t="shared" si="280"/>
        <v>30000</v>
      </c>
      <c r="AQ1039" s="436">
        <f t="shared" si="281"/>
        <v>33600</v>
      </c>
      <c r="AR1039" s="247"/>
      <c r="AS1039" s="465" t="s">
        <v>15</v>
      </c>
      <c r="AT1039" s="247"/>
      <c r="AU1039" s="454" t="str">
        <f t="shared" si="282"/>
        <v>-</v>
      </c>
    </row>
    <row r="1040" spans="1:47" s="30" customFormat="1">
      <c r="A1040" s="556">
        <v>1037</v>
      </c>
      <c r="B1040" s="557" t="s">
        <v>2444</v>
      </c>
      <c r="C1040" s="558" t="str">
        <f t="shared" si="272"/>
        <v>2019</v>
      </c>
      <c r="D1040" s="558" t="str">
        <f t="shared" si="273"/>
        <v>Feb</v>
      </c>
      <c r="E1040" s="586">
        <v>43522</v>
      </c>
      <c r="F1040" s="557">
        <v>114926</v>
      </c>
      <c r="G1040" s="577">
        <v>48282</v>
      </c>
      <c r="H1040" s="557">
        <v>87978</v>
      </c>
      <c r="I1040" s="557" t="s">
        <v>2560</v>
      </c>
      <c r="J1040" s="577" t="s">
        <v>2359</v>
      </c>
      <c r="K1040" s="594" t="str">
        <f t="shared" si="274"/>
        <v>18307-TLAA-A30-M1-C400 HALF COMP #2 RESTRIKE | #0221 RESTRIKE PUNCH 1 | 18307-TLAA-A30-M1-C400 HALF COMP #2 RESTRIKE | #0221 RESTRIKE PUNCH 1</v>
      </c>
      <c r="L1040" s="594" t="s">
        <v>2489</v>
      </c>
      <c r="M1040" s="594" t="s">
        <v>2489</v>
      </c>
      <c r="N1040" s="600" t="s">
        <v>2519</v>
      </c>
      <c r="O1040" s="578" t="s">
        <v>31</v>
      </c>
      <c r="P1040" s="557">
        <v>1</v>
      </c>
      <c r="Q1040" s="557" t="s">
        <v>5151</v>
      </c>
      <c r="R1040" s="581">
        <f>IFERROR(VLOOKUP(CONCATENATE(D1040,"'",C1040),'Monthly Forex'!A:D,4,0),"-")</f>
        <v>52.12</v>
      </c>
      <c r="S1040" s="587">
        <v>32500</v>
      </c>
      <c r="T1040" s="565">
        <f t="shared" si="268"/>
        <v>623.56101304681511</v>
      </c>
      <c r="U1040" s="583" t="s">
        <v>47</v>
      </c>
      <c r="V1040" s="613" t="s">
        <v>49</v>
      </c>
      <c r="W1040" s="619" t="s">
        <v>15</v>
      </c>
      <c r="X1040" s="569" t="s">
        <v>15</v>
      </c>
      <c r="Y1040" s="570" t="s">
        <v>15</v>
      </c>
      <c r="Z1040" s="571" t="s">
        <v>15</v>
      </c>
      <c r="AA1040" s="557" t="s">
        <v>1856</v>
      </c>
      <c r="AB1040" s="139">
        <f t="shared" si="267"/>
        <v>43552</v>
      </c>
      <c r="AC1040" s="134">
        <f t="shared" si="269"/>
        <v>43525</v>
      </c>
      <c r="AD1040" s="135" t="str">
        <f t="shared" si="270"/>
        <v>-</v>
      </c>
      <c r="AE1040" s="136" t="str">
        <f t="shared" si="271"/>
        <v>-</v>
      </c>
      <c r="AF1040" s="140" t="s">
        <v>4551</v>
      </c>
      <c r="AG1040" s="140" t="str">
        <f t="shared" si="275"/>
        <v>-</v>
      </c>
      <c r="AH1040" s="141" t="str">
        <f t="shared" si="276"/>
        <v>-</v>
      </c>
      <c r="AI1040" s="211" t="s">
        <v>15</v>
      </c>
      <c r="AJ1040" s="443" t="s">
        <v>4592</v>
      </c>
      <c r="AK1040" s="478" t="str">
        <f t="shared" si="277"/>
        <v>-</v>
      </c>
      <c r="AL1040" s="516" t="str">
        <f t="shared" si="278"/>
        <v>-</v>
      </c>
      <c r="AM1040" s="432" t="str">
        <f>_xlfn.IFNA(VLOOKUP(O1040,Dropdown!$B:$G,6,0),"-")</f>
        <v>PEZA</v>
      </c>
      <c r="AN1040" s="433">
        <f>_xlfn.IFNA(VLOOKUP(O1040,Dropdown!$B:$H,7,0),"-")</f>
        <v>0.12</v>
      </c>
      <c r="AO1040" s="434" t="str">
        <f t="shared" si="279"/>
        <v>PHP</v>
      </c>
      <c r="AP1040" s="435">
        <f t="shared" si="280"/>
        <v>32500</v>
      </c>
      <c r="AQ1040" s="436">
        <f t="shared" si="281"/>
        <v>36400</v>
      </c>
      <c r="AR1040" s="247"/>
      <c r="AS1040" s="465" t="s">
        <v>15</v>
      </c>
      <c r="AT1040" s="247"/>
      <c r="AU1040" s="454" t="str">
        <f t="shared" si="282"/>
        <v>-</v>
      </c>
    </row>
    <row r="1041" spans="1:47" s="30" customFormat="1">
      <c r="A1041" s="556">
        <v>1038</v>
      </c>
      <c r="B1041" s="557" t="s">
        <v>2445</v>
      </c>
      <c r="C1041" s="558" t="str">
        <f t="shared" si="272"/>
        <v>2019</v>
      </c>
      <c r="D1041" s="558" t="str">
        <f t="shared" si="273"/>
        <v>Feb</v>
      </c>
      <c r="E1041" s="586">
        <v>43522</v>
      </c>
      <c r="F1041" s="557">
        <v>114926</v>
      </c>
      <c r="G1041" s="577">
        <v>48282</v>
      </c>
      <c r="H1041" s="557">
        <v>87978</v>
      </c>
      <c r="I1041" s="557" t="s">
        <v>2560</v>
      </c>
      <c r="J1041" s="577" t="s">
        <v>2359</v>
      </c>
      <c r="K1041" s="594" t="str">
        <f t="shared" si="274"/>
        <v>18307-TLBA-A020-M1-C400 #2 RESTRIKE | #2011 RESTRIKE PUNCH | 18307-TLBA-A020-M1-C400 #2 RESTRIKE | #2011 RESTRIKE PUNCH</v>
      </c>
      <c r="L1041" s="594" t="s">
        <v>2490</v>
      </c>
      <c r="M1041" s="594" t="s">
        <v>2490</v>
      </c>
      <c r="N1041" s="600" t="s">
        <v>2520</v>
      </c>
      <c r="O1041" s="578" t="s">
        <v>31</v>
      </c>
      <c r="P1041" s="557">
        <v>3</v>
      </c>
      <c r="Q1041" s="557" t="s">
        <v>5151</v>
      </c>
      <c r="R1041" s="581">
        <f>IFERROR(VLOOKUP(CONCATENATE(D1041,"'",C1041),'Monthly Forex'!A:D,4,0),"-")</f>
        <v>52.12</v>
      </c>
      <c r="S1041" s="587">
        <v>45000</v>
      </c>
      <c r="T1041" s="565">
        <f t="shared" si="268"/>
        <v>863.39217191097475</v>
      </c>
      <c r="U1041" s="583" t="s">
        <v>47</v>
      </c>
      <c r="V1041" s="613" t="s">
        <v>49</v>
      </c>
      <c r="W1041" s="619" t="s">
        <v>15</v>
      </c>
      <c r="X1041" s="569" t="s">
        <v>15</v>
      </c>
      <c r="Y1041" s="570" t="s">
        <v>15</v>
      </c>
      <c r="Z1041" s="571" t="s">
        <v>15</v>
      </c>
      <c r="AA1041" s="557" t="s">
        <v>1856</v>
      </c>
      <c r="AB1041" s="139">
        <f t="shared" si="267"/>
        <v>43552</v>
      </c>
      <c r="AC1041" s="134">
        <f t="shared" si="269"/>
        <v>43525</v>
      </c>
      <c r="AD1041" s="135" t="str">
        <f t="shared" si="270"/>
        <v>-</v>
      </c>
      <c r="AE1041" s="136" t="str">
        <f t="shared" si="271"/>
        <v>-</v>
      </c>
      <c r="AF1041" s="140" t="s">
        <v>4551</v>
      </c>
      <c r="AG1041" s="140" t="str">
        <f t="shared" si="275"/>
        <v>-</v>
      </c>
      <c r="AH1041" s="141" t="str">
        <f t="shared" si="276"/>
        <v>-</v>
      </c>
      <c r="AI1041" s="211" t="s">
        <v>15</v>
      </c>
      <c r="AJ1041" s="443" t="s">
        <v>4592</v>
      </c>
      <c r="AK1041" s="478" t="str">
        <f t="shared" si="277"/>
        <v>-</v>
      </c>
      <c r="AL1041" s="516" t="str">
        <f t="shared" si="278"/>
        <v>-</v>
      </c>
      <c r="AM1041" s="432" t="str">
        <f>_xlfn.IFNA(VLOOKUP(O1041,Dropdown!$B:$G,6,0),"-")</f>
        <v>PEZA</v>
      </c>
      <c r="AN1041" s="433">
        <f>_xlfn.IFNA(VLOOKUP(O1041,Dropdown!$B:$H,7,0),"-")</f>
        <v>0.12</v>
      </c>
      <c r="AO1041" s="434" t="str">
        <f t="shared" si="279"/>
        <v>PHP</v>
      </c>
      <c r="AP1041" s="435">
        <f t="shared" si="280"/>
        <v>45000</v>
      </c>
      <c r="AQ1041" s="436">
        <f t="shared" si="281"/>
        <v>50400.000000000007</v>
      </c>
      <c r="AR1041" s="247"/>
      <c r="AS1041" s="465" t="s">
        <v>15</v>
      </c>
      <c r="AT1041" s="247"/>
      <c r="AU1041" s="454" t="str">
        <f t="shared" si="282"/>
        <v>-</v>
      </c>
    </row>
    <row r="1042" spans="1:47" s="30" customFormat="1">
      <c r="A1042" s="556">
        <v>1039</v>
      </c>
      <c r="B1042" s="557" t="s">
        <v>2446</v>
      </c>
      <c r="C1042" s="558" t="str">
        <f t="shared" si="272"/>
        <v>2019</v>
      </c>
      <c r="D1042" s="558" t="str">
        <f t="shared" si="273"/>
        <v>Feb</v>
      </c>
      <c r="E1042" s="586">
        <v>43522</v>
      </c>
      <c r="F1042" s="557">
        <v>114926</v>
      </c>
      <c r="G1042" s="577">
        <v>48282</v>
      </c>
      <c r="H1042" s="557">
        <v>87978</v>
      </c>
      <c r="I1042" s="557" t="s">
        <v>2560</v>
      </c>
      <c r="J1042" s="577" t="s">
        <v>2359</v>
      </c>
      <c r="K1042" s="594" t="str">
        <f t="shared" si="274"/>
        <v>18310/20-TLAA-A010-M1-4000 | #5808 DIE INSERT (LEFT) | 18310/20-TLAA-A010-M1-4000 | #5808 DIE INSERT (LEFT)</v>
      </c>
      <c r="L1042" s="594" t="s">
        <v>2491</v>
      </c>
      <c r="M1042" s="594" t="s">
        <v>2491</v>
      </c>
      <c r="N1042" s="600" t="s">
        <v>2521</v>
      </c>
      <c r="O1042" s="578" t="s">
        <v>31</v>
      </c>
      <c r="P1042" s="557">
        <v>1</v>
      </c>
      <c r="Q1042" s="557" t="s">
        <v>5151</v>
      </c>
      <c r="R1042" s="581">
        <f>IFERROR(VLOOKUP(CONCATENATE(D1042,"'",C1042),'Monthly Forex'!A:D,4,0),"-")</f>
        <v>52.12</v>
      </c>
      <c r="S1042" s="587">
        <v>20200</v>
      </c>
      <c r="T1042" s="565">
        <f t="shared" si="268"/>
        <v>387.56715272448196</v>
      </c>
      <c r="U1042" s="583" t="s">
        <v>47</v>
      </c>
      <c r="V1042" s="613" t="s">
        <v>49</v>
      </c>
      <c r="W1042" s="619" t="s">
        <v>15</v>
      </c>
      <c r="X1042" s="569" t="s">
        <v>15</v>
      </c>
      <c r="Y1042" s="570" t="s">
        <v>15</v>
      </c>
      <c r="Z1042" s="571" t="s">
        <v>15</v>
      </c>
      <c r="AA1042" s="557" t="s">
        <v>1856</v>
      </c>
      <c r="AB1042" s="139">
        <f t="shared" si="267"/>
        <v>43552</v>
      </c>
      <c r="AC1042" s="134">
        <f t="shared" si="269"/>
        <v>43525</v>
      </c>
      <c r="AD1042" s="135" t="str">
        <f t="shared" si="270"/>
        <v>-</v>
      </c>
      <c r="AE1042" s="136" t="str">
        <f t="shared" si="271"/>
        <v>-</v>
      </c>
      <c r="AF1042" s="140" t="s">
        <v>4551</v>
      </c>
      <c r="AG1042" s="140" t="str">
        <f t="shared" si="275"/>
        <v>-</v>
      </c>
      <c r="AH1042" s="141" t="str">
        <f t="shared" si="276"/>
        <v>-</v>
      </c>
      <c r="AI1042" s="211" t="s">
        <v>15</v>
      </c>
      <c r="AJ1042" s="443" t="s">
        <v>4592</v>
      </c>
      <c r="AK1042" s="478" t="str">
        <f t="shared" si="277"/>
        <v>-</v>
      </c>
      <c r="AL1042" s="516" t="str">
        <f t="shared" si="278"/>
        <v>-</v>
      </c>
      <c r="AM1042" s="432" t="str">
        <f>_xlfn.IFNA(VLOOKUP(O1042,Dropdown!$B:$G,6,0),"-")</f>
        <v>PEZA</v>
      </c>
      <c r="AN1042" s="433">
        <f>_xlfn.IFNA(VLOOKUP(O1042,Dropdown!$B:$H,7,0),"-")</f>
        <v>0.12</v>
      </c>
      <c r="AO1042" s="434" t="str">
        <f t="shared" si="279"/>
        <v>PHP</v>
      </c>
      <c r="AP1042" s="435">
        <f t="shared" si="280"/>
        <v>20200</v>
      </c>
      <c r="AQ1042" s="436">
        <f t="shared" si="281"/>
        <v>22624.000000000004</v>
      </c>
      <c r="AR1042" s="247"/>
      <c r="AS1042" s="465" t="s">
        <v>15</v>
      </c>
      <c r="AT1042" s="247"/>
      <c r="AU1042" s="454" t="str">
        <f t="shared" si="282"/>
        <v>-</v>
      </c>
    </row>
    <row r="1043" spans="1:47" s="29" customFormat="1">
      <c r="A1043" s="556">
        <v>1040</v>
      </c>
      <c r="B1043" s="557" t="s">
        <v>2447</v>
      </c>
      <c r="C1043" s="558" t="str">
        <f t="shared" si="272"/>
        <v>2019</v>
      </c>
      <c r="D1043" s="558" t="str">
        <f t="shared" si="273"/>
        <v>Feb</v>
      </c>
      <c r="E1043" s="586">
        <v>43522</v>
      </c>
      <c r="F1043" s="557">
        <v>114926</v>
      </c>
      <c r="G1043" s="577">
        <v>48282</v>
      </c>
      <c r="H1043" s="557">
        <v>87978</v>
      </c>
      <c r="I1043" s="557" t="s">
        <v>2560</v>
      </c>
      <c r="J1043" s="577" t="s">
        <v>2359</v>
      </c>
      <c r="K1043" s="578" t="str">
        <f t="shared" si="274"/>
        <v>18310/20-TLAA-A010-M1-4000 | #5809 CUT PUNCH (LEFT) | 18310/20-TLAA-A010-M1-4000 | #5809 CUT PUNCH (LEFT)</v>
      </c>
      <c r="L1043" s="578" t="s">
        <v>2492</v>
      </c>
      <c r="M1043" s="578" t="s">
        <v>2492</v>
      </c>
      <c r="N1043" s="600" t="s">
        <v>2522</v>
      </c>
      <c r="O1043" s="578" t="s">
        <v>31</v>
      </c>
      <c r="P1043" s="557">
        <v>1</v>
      </c>
      <c r="Q1043" s="557" t="s">
        <v>5151</v>
      </c>
      <c r="R1043" s="581">
        <f>IFERROR(VLOOKUP(CONCATENATE(D1043,"'",C1043),'Monthly Forex'!A:D,4,0),"-")</f>
        <v>52.12</v>
      </c>
      <c r="S1043" s="587">
        <v>22300</v>
      </c>
      <c r="T1043" s="565">
        <f t="shared" si="268"/>
        <v>427.85878741366082</v>
      </c>
      <c r="U1043" s="583" t="s">
        <v>47</v>
      </c>
      <c r="V1043" s="613" t="s">
        <v>49</v>
      </c>
      <c r="W1043" s="619" t="s">
        <v>15</v>
      </c>
      <c r="X1043" s="569" t="s">
        <v>15</v>
      </c>
      <c r="Y1043" s="570" t="s">
        <v>15</v>
      </c>
      <c r="Z1043" s="571" t="s">
        <v>15</v>
      </c>
      <c r="AA1043" s="557" t="s">
        <v>1856</v>
      </c>
      <c r="AB1043" s="139">
        <f t="shared" si="267"/>
        <v>43552</v>
      </c>
      <c r="AC1043" s="134">
        <f t="shared" si="269"/>
        <v>43525</v>
      </c>
      <c r="AD1043" s="135" t="str">
        <f t="shared" si="270"/>
        <v>-</v>
      </c>
      <c r="AE1043" s="136" t="str">
        <f t="shared" si="271"/>
        <v>-</v>
      </c>
      <c r="AF1043" s="140" t="s">
        <v>4551</v>
      </c>
      <c r="AG1043" s="140" t="str">
        <f t="shared" si="275"/>
        <v>-</v>
      </c>
      <c r="AH1043" s="141" t="str">
        <f t="shared" si="276"/>
        <v>-</v>
      </c>
      <c r="AI1043" s="211" t="s">
        <v>15</v>
      </c>
      <c r="AJ1043" s="443" t="s">
        <v>4592</v>
      </c>
      <c r="AK1043" s="478" t="str">
        <f t="shared" si="277"/>
        <v>-</v>
      </c>
      <c r="AL1043" s="482" t="str">
        <f t="shared" si="278"/>
        <v>-</v>
      </c>
      <c r="AM1043" s="432" t="str">
        <f>_xlfn.IFNA(VLOOKUP(O1043,Dropdown!$B:$G,6,0),"-")</f>
        <v>PEZA</v>
      </c>
      <c r="AN1043" s="433">
        <f>_xlfn.IFNA(VLOOKUP(O1043,Dropdown!$B:$H,7,0),"-")</f>
        <v>0.12</v>
      </c>
      <c r="AO1043" s="434" t="str">
        <f t="shared" si="279"/>
        <v>PHP</v>
      </c>
      <c r="AP1043" s="435">
        <f t="shared" si="280"/>
        <v>22300</v>
      </c>
      <c r="AQ1043" s="436">
        <f t="shared" si="281"/>
        <v>24976.000000000004</v>
      </c>
      <c r="AR1043" s="247"/>
      <c r="AS1043" s="465" t="s">
        <v>15</v>
      </c>
      <c r="AT1043" s="247"/>
      <c r="AU1043" s="454" t="str">
        <f t="shared" si="282"/>
        <v>-</v>
      </c>
    </row>
    <row r="1044" spans="1:47" s="29" customFormat="1">
      <c r="A1044" s="556">
        <v>1041</v>
      </c>
      <c r="B1044" s="558" t="s">
        <v>2176</v>
      </c>
      <c r="C1044" s="558" t="str">
        <f t="shared" si="272"/>
        <v>2019</v>
      </c>
      <c r="D1044" s="558" t="str">
        <f t="shared" si="273"/>
        <v>Feb</v>
      </c>
      <c r="E1044" s="605">
        <v>43522</v>
      </c>
      <c r="F1044" s="558">
        <v>114927</v>
      </c>
      <c r="G1044" s="558" t="s">
        <v>2579</v>
      </c>
      <c r="H1044" s="558">
        <v>87970</v>
      </c>
      <c r="I1044" s="558" t="s">
        <v>2230</v>
      </c>
      <c r="J1044" s="558" t="s">
        <v>2226</v>
      </c>
      <c r="K1044" s="607" t="str">
        <f t="shared" si="274"/>
        <v>RING RR(FINISHER L, EXHAUST) | 18320-TLAX-ZZ10-Y1-4200 | DRAW 1 | RING RR(FINISHER L, EXHAUST) | 18320-TLAX-ZZ10-Y1-4200 | DRAW 1</v>
      </c>
      <c r="L1044" s="607" t="s">
        <v>2566</v>
      </c>
      <c r="M1044" s="607" t="s">
        <v>2566</v>
      </c>
      <c r="N1044" s="608" t="s">
        <v>2211</v>
      </c>
      <c r="O1044" s="607" t="s">
        <v>31</v>
      </c>
      <c r="P1044" s="558">
        <v>1</v>
      </c>
      <c r="Q1044" s="557" t="s">
        <v>5152</v>
      </c>
      <c r="R1044" s="609">
        <f>IFERROR(VLOOKUP(CONCATENATE(D1044,"'",C1044),'Monthly Forex'!A:D,4,0),"-")</f>
        <v>52.12</v>
      </c>
      <c r="S1044" s="610">
        <v>239652.5</v>
      </c>
      <c r="T1044" s="611">
        <f t="shared" si="268"/>
        <v>4598.0909439754414</v>
      </c>
      <c r="U1044" s="612" t="s">
        <v>47</v>
      </c>
      <c r="V1044" s="613" t="s">
        <v>49</v>
      </c>
      <c r="W1044" s="620" t="s">
        <v>2666</v>
      </c>
      <c r="X1044" s="569" t="s">
        <v>2270</v>
      </c>
      <c r="Y1044" s="570" t="s">
        <v>15</v>
      </c>
      <c r="Z1044" s="571" t="s">
        <v>15</v>
      </c>
      <c r="AA1044" s="558" t="s">
        <v>1856</v>
      </c>
      <c r="AB1044" s="139">
        <f t="shared" si="267"/>
        <v>43552</v>
      </c>
      <c r="AC1044" s="134">
        <f t="shared" si="269"/>
        <v>43525</v>
      </c>
      <c r="AD1044" s="135" t="str">
        <f t="shared" si="270"/>
        <v>-</v>
      </c>
      <c r="AE1044" s="136" t="str">
        <f t="shared" si="271"/>
        <v>-</v>
      </c>
      <c r="AF1044" s="140" t="s">
        <v>4551</v>
      </c>
      <c r="AG1044" s="140" t="str">
        <f t="shared" si="275"/>
        <v>1</v>
      </c>
      <c r="AH1044" s="141" t="str">
        <f t="shared" si="276"/>
        <v>-</v>
      </c>
      <c r="AI1044" s="211" t="s">
        <v>15</v>
      </c>
      <c r="AJ1044" s="443" t="s">
        <v>4592</v>
      </c>
      <c r="AK1044" s="478" t="str">
        <f t="shared" si="277"/>
        <v>-</v>
      </c>
      <c r="AL1044" s="482" t="str">
        <f t="shared" si="278"/>
        <v>-</v>
      </c>
      <c r="AM1044" s="432" t="str">
        <f>_xlfn.IFNA(VLOOKUP(O1044,Dropdown!$B:$G,6,0),"-")</f>
        <v>PEZA</v>
      </c>
      <c r="AN1044" s="433">
        <f>_xlfn.IFNA(VLOOKUP(O1044,Dropdown!$B:$H,7,0),"-")</f>
        <v>0.12</v>
      </c>
      <c r="AO1044" s="434" t="str">
        <f t="shared" si="279"/>
        <v>PHP</v>
      </c>
      <c r="AP1044" s="435">
        <f t="shared" si="280"/>
        <v>239652.5</v>
      </c>
      <c r="AQ1044" s="436">
        <f t="shared" si="281"/>
        <v>268410.80000000005</v>
      </c>
      <c r="AR1044" s="247"/>
      <c r="AS1044" s="465" t="s">
        <v>15</v>
      </c>
      <c r="AT1044" s="247"/>
      <c r="AU1044" s="454" t="str">
        <f t="shared" si="282"/>
        <v>-</v>
      </c>
    </row>
    <row r="1045" spans="1:47" s="29" customFormat="1">
      <c r="A1045" s="556">
        <v>1042</v>
      </c>
      <c r="B1045" s="558" t="s">
        <v>2177</v>
      </c>
      <c r="C1045" s="558" t="str">
        <f t="shared" si="272"/>
        <v>2019</v>
      </c>
      <c r="D1045" s="558" t="str">
        <f t="shared" si="273"/>
        <v>Feb</v>
      </c>
      <c r="E1045" s="605">
        <v>43522</v>
      </c>
      <c r="F1045" s="558">
        <v>114927</v>
      </c>
      <c r="G1045" s="558" t="s">
        <v>2579</v>
      </c>
      <c r="H1045" s="558">
        <v>87970</v>
      </c>
      <c r="I1045" s="558" t="s">
        <v>2230</v>
      </c>
      <c r="J1045" s="558" t="s">
        <v>2226</v>
      </c>
      <c r="K1045" s="607" t="str">
        <f t="shared" si="274"/>
        <v>RING RR(FINISHER L, EXHAUST) | 18320-TLAX-ZZ10-Y1-4200 | RESTRIKE | RING RR(FINISHER L, EXHAUST) | 18320-TLAX-ZZ10-Y1-4200 | RESTRIKE</v>
      </c>
      <c r="L1045" s="607" t="s">
        <v>2567</v>
      </c>
      <c r="M1045" s="607" t="s">
        <v>2567</v>
      </c>
      <c r="N1045" s="608" t="s">
        <v>2212</v>
      </c>
      <c r="O1045" s="607" t="s">
        <v>31</v>
      </c>
      <c r="P1045" s="558">
        <v>1</v>
      </c>
      <c r="Q1045" s="557" t="s">
        <v>5152</v>
      </c>
      <c r="R1045" s="609">
        <f>IFERROR(VLOOKUP(CONCATENATE(D1045,"'",C1045),'Monthly Forex'!A:D,4,0),"-")</f>
        <v>52.12</v>
      </c>
      <c r="S1045" s="610">
        <v>226917.5</v>
      </c>
      <c r="T1045" s="611">
        <f t="shared" si="268"/>
        <v>4353.7509593246359</v>
      </c>
      <c r="U1045" s="612" t="s">
        <v>47</v>
      </c>
      <c r="V1045" s="613" t="s">
        <v>49</v>
      </c>
      <c r="W1045" s="620" t="s">
        <v>2666</v>
      </c>
      <c r="X1045" s="569" t="s">
        <v>2270</v>
      </c>
      <c r="Y1045" s="570" t="s">
        <v>15</v>
      </c>
      <c r="Z1045" s="571" t="s">
        <v>15</v>
      </c>
      <c r="AA1045" s="558" t="s">
        <v>1856</v>
      </c>
      <c r="AB1045" s="139">
        <f t="shared" si="267"/>
        <v>43552</v>
      </c>
      <c r="AC1045" s="134">
        <f t="shared" si="269"/>
        <v>43525</v>
      </c>
      <c r="AD1045" s="135" t="str">
        <f t="shared" si="270"/>
        <v>-</v>
      </c>
      <c r="AE1045" s="136" t="str">
        <f t="shared" si="271"/>
        <v>-</v>
      </c>
      <c r="AF1045" s="140" t="s">
        <v>4551</v>
      </c>
      <c r="AG1045" s="140" t="str">
        <f t="shared" si="275"/>
        <v>-</v>
      </c>
      <c r="AH1045" s="141" t="str">
        <f t="shared" si="276"/>
        <v>-</v>
      </c>
      <c r="AI1045" s="211" t="s">
        <v>15</v>
      </c>
      <c r="AJ1045" s="443" t="s">
        <v>4592</v>
      </c>
      <c r="AK1045" s="478" t="str">
        <f t="shared" si="277"/>
        <v>-</v>
      </c>
      <c r="AL1045" s="482" t="str">
        <f t="shared" si="278"/>
        <v>-</v>
      </c>
      <c r="AM1045" s="432" t="str">
        <f>_xlfn.IFNA(VLOOKUP(O1045,Dropdown!$B:$G,6,0),"-")</f>
        <v>PEZA</v>
      </c>
      <c r="AN1045" s="433">
        <f>_xlfn.IFNA(VLOOKUP(O1045,Dropdown!$B:$H,7,0),"-")</f>
        <v>0.12</v>
      </c>
      <c r="AO1045" s="434" t="str">
        <f t="shared" si="279"/>
        <v>PHP</v>
      </c>
      <c r="AP1045" s="435">
        <f t="shared" si="280"/>
        <v>226917.5</v>
      </c>
      <c r="AQ1045" s="436">
        <f t="shared" si="281"/>
        <v>254147.60000000003</v>
      </c>
      <c r="AR1045" s="247"/>
      <c r="AS1045" s="465" t="s">
        <v>15</v>
      </c>
      <c r="AT1045" s="247"/>
      <c r="AU1045" s="454" t="str">
        <f t="shared" si="282"/>
        <v>-</v>
      </c>
    </row>
    <row r="1046" spans="1:47" s="29" customFormat="1">
      <c r="A1046" s="556">
        <v>1043</v>
      </c>
      <c r="B1046" s="558" t="s">
        <v>2178</v>
      </c>
      <c r="C1046" s="558" t="str">
        <f t="shared" si="272"/>
        <v>2019</v>
      </c>
      <c r="D1046" s="558" t="str">
        <f t="shared" si="273"/>
        <v>Feb</v>
      </c>
      <c r="E1046" s="605">
        <v>43522</v>
      </c>
      <c r="F1046" s="558">
        <v>114927</v>
      </c>
      <c r="G1046" s="558" t="s">
        <v>2579</v>
      </c>
      <c r="H1046" s="558">
        <v>87970</v>
      </c>
      <c r="I1046" s="558" t="s">
        <v>2230</v>
      </c>
      <c r="J1046" s="558" t="s">
        <v>2226</v>
      </c>
      <c r="K1046" s="607" t="str">
        <f t="shared" si="274"/>
        <v>RING RR(FINISHER L, EXHAUST) | 18320-TLAX-ZZ10-Y1-4200 | TRIM | RING RR(FINISHER L, EXHAUST) | 18320-TLAX-ZZ10-Y1-4200 | TRIM</v>
      </c>
      <c r="L1046" s="607" t="s">
        <v>2568</v>
      </c>
      <c r="M1046" s="607" t="s">
        <v>2568</v>
      </c>
      <c r="N1046" s="608" t="s">
        <v>2213</v>
      </c>
      <c r="O1046" s="607" t="s">
        <v>31</v>
      </c>
      <c r="P1046" s="558">
        <v>1</v>
      </c>
      <c r="Q1046" s="557" t="s">
        <v>5152</v>
      </c>
      <c r="R1046" s="609">
        <f>IFERROR(VLOOKUP(CONCATENATE(D1046,"'",C1046),'Monthly Forex'!A:D,4,0),"-")</f>
        <v>52.12</v>
      </c>
      <c r="S1046" s="610">
        <v>195475</v>
      </c>
      <c r="T1046" s="611">
        <f t="shared" si="268"/>
        <v>3750.4796623177285</v>
      </c>
      <c r="U1046" s="612" t="s">
        <v>47</v>
      </c>
      <c r="V1046" s="613" t="s">
        <v>49</v>
      </c>
      <c r="W1046" s="620" t="s">
        <v>2666</v>
      </c>
      <c r="X1046" s="569" t="s">
        <v>2270</v>
      </c>
      <c r="Y1046" s="570" t="s">
        <v>15</v>
      </c>
      <c r="Z1046" s="571" t="s">
        <v>15</v>
      </c>
      <c r="AA1046" s="558" t="s">
        <v>1856</v>
      </c>
      <c r="AB1046" s="139">
        <f t="shared" si="267"/>
        <v>43552</v>
      </c>
      <c r="AC1046" s="134">
        <f t="shared" si="269"/>
        <v>43525</v>
      </c>
      <c r="AD1046" s="135" t="str">
        <f t="shared" si="270"/>
        <v>-</v>
      </c>
      <c r="AE1046" s="136" t="str">
        <f t="shared" si="271"/>
        <v>-</v>
      </c>
      <c r="AF1046" s="140" t="s">
        <v>4551</v>
      </c>
      <c r="AG1046" s="140" t="str">
        <f t="shared" si="275"/>
        <v>-</v>
      </c>
      <c r="AH1046" s="141" t="str">
        <f t="shared" si="276"/>
        <v>-</v>
      </c>
      <c r="AI1046" s="211" t="s">
        <v>15</v>
      </c>
      <c r="AJ1046" s="443" t="s">
        <v>4592</v>
      </c>
      <c r="AK1046" s="478" t="str">
        <f t="shared" si="277"/>
        <v>-</v>
      </c>
      <c r="AL1046" s="482" t="str">
        <f t="shared" si="278"/>
        <v>-</v>
      </c>
      <c r="AM1046" s="432" t="str">
        <f>_xlfn.IFNA(VLOOKUP(O1046,Dropdown!$B:$G,6,0),"-")</f>
        <v>PEZA</v>
      </c>
      <c r="AN1046" s="433">
        <f>_xlfn.IFNA(VLOOKUP(O1046,Dropdown!$B:$H,7,0),"-")</f>
        <v>0.12</v>
      </c>
      <c r="AO1046" s="434" t="str">
        <f t="shared" si="279"/>
        <v>PHP</v>
      </c>
      <c r="AP1046" s="435">
        <f t="shared" si="280"/>
        <v>195475</v>
      </c>
      <c r="AQ1046" s="436">
        <f t="shared" si="281"/>
        <v>218932.00000000003</v>
      </c>
      <c r="AR1046" s="247"/>
      <c r="AS1046" s="465" t="s">
        <v>15</v>
      </c>
      <c r="AT1046" s="247"/>
      <c r="AU1046" s="454" t="str">
        <f t="shared" si="282"/>
        <v>-</v>
      </c>
    </row>
    <row r="1047" spans="1:47" s="29" customFormat="1">
      <c r="A1047" s="556">
        <v>1044</v>
      </c>
      <c r="B1047" s="558" t="s">
        <v>2179</v>
      </c>
      <c r="C1047" s="558" t="str">
        <f t="shared" si="272"/>
        <v>2019</v>
      </c>
      <c r="D1047" s="558" t="str">
        <f t="shared" si="273"/>
        <v>Feb</v>
      </c>
      <c r="E1047" s="605">
        <v>43522</v>
      </c>
      <c r="F1047" s="558">
        <v>114927</v>
      </c>
      <c r="G1047" s="558" t="s">
        <v>2579</v>
      </c>
      <c r="H1047" s="558">
        <v>87970</v>
      </c>
      <c r="I1047" s="558" t="s">
        <v>2230</v>
      </c>
      <c r="J1047" s="558" t="s">
        <v>2226</v>
      </c>
      <c r="K1047" s="607" t="str">
        <f t="shared" si="274"/>
        <v>RING RR(FINISHER L, EXHAUST) | 18320-TLAX-ZZ10-Y1-4200 | BEND | RING RR(FINISHER L, EXHAUST) | 18320-TLAX-ZZ10-Y1-4200 | BEND</v>
      </c>
      <c r="L1047" s="607" t="s">
        <v>2569</v>
      </c>
      <c r="M1047" s="607" t="s">
        <v>2569</v>
      </c>
      <c r="N1047" s="608" t="s">
        <v>2214</v>
      </c>
      <c r="O1047" s="607" t="s">
        <v>31</v>
      </c>
      <c r="P1047" s="558">
        <v>1</v>
      </c>
      <c r="Q1047" s="557" t="s">
        <v>5152</v>
      </c>
      <c r="R1047" s="609">
        <f>IFERROR(VLOOKUP(CONCATENATE(D1047,"'",C1047),'Monthly Forex'!A:D,4,0),"-")</f>
        <v>52.12</v>
      </c>
      <c r="S1047" s="610">
        <v>167500</v>
      </c>
      <c r="T1047" s="611">
        <f t="shared" si="268"/>
        <v>3213.737528779739</v>
      </c>
      <c r="U1047" s="612" t="s">
        <v>47</v>
      </c>
      <c r="V1047" s="613" t="s">
        <v>49</v>
      </c>
      <c r="W1047" s="620" t="s">
        <v>2666</v>
      </c>
      <c r="X1047" s="569" t="s">
        <v>2270</v>
      </c>
      <c r="Y1047" s="570" t="s">
        <v>15</v>
      </c>
      <c r="Z1047" s="571" t="s">
        <v>15</v>
      </c>
      <c r="AA1047" s="558" t="s">
        <v>1856</v>
      </c>
      <c r="AB1047" s="139">
        <f t="shared" si="267"/>
        <v>43552</v>
      </c>
      <c r="AC1047" s="134">
        <f t="shared" si="269"/>
        <v>43525</v>
      </c>
      <c r="AD1047" s="135" t="str">
        <f t="shared" si="270"/>
        <v>-</v>
      </c>
      <c r="AE1047" s="136" t="str">
        <f t="shared" si="271"/>
        <v>-</v>
      </c>
      <c r="AF1047" s="140" t="s">
        <v>4551</v>
      </c>
      <c r="AG1047" s="140" t="str">
        <f t="shared" si="275"/>
        <v>-</v>
      </c>
      <c r="AH1047" s="141" t="str">
        <f t="shared" si="276"/>
        <v>-</v>
      </c>
      <c r="AI1047" s="211" t="s">
        <v>15</v>
      </c>
      <c r="AJ1047" s="443" t="s">
        <v>4592</v>
      </c>
      <c r="AK1047" s="478" t="str">
        <f t="shared" si="277"/>
        <v>-</v>
      </c>
      <c r="AL1047" s="482" t="str">
        <f t="shared" si="278"/>
        <v>-</v>
      </c>
      <c r="AM1047" s="432" t="str">
        <f>_xlfn.IFNA(VLOOKUP(O1047,Dropdown!$B:$G,6,0),"-")</f>
        <v>PEZA</v>
      </c>
      <c r="AN1047" s="433">
        <f>_xlfn.IFNA(VLOOKUP(O1047,Dropdown!$B:$H,7,0),"-")</f>
        <v>0.12</v>
      </c>
      <c r="AO1047" s="434" t="str">
        <f t="shared" si="279"/>
        <v>PHP</v>
      </c>
      <c r="AP1047" s="435">
        <f t="shared" si="280"/>
        <v>167500</v>
      </c>
      <c r="AQ1047" s="436">
        <f t="shared" si="281"/>
        <v>187600.00000000003</v>
      </c>
      <c r="AR1047" s="247"/>
      <c r="AS1047" s="465" t="s">
        <v>15</v>
      </c>
      <c r="AT1047" s="247"/>
      <c r="AU1047" s="454" t="str">
        <f t="shared" si="282"/>
        <v>-</v>
      </c>
    </row>
    <row r="1048" spans="1:47" s="30" customFormat="1">
      <c r="A1048" s="556">
        <v>1045</v>
      </c>
      <c r="B1048" s="558" t="s">
        <v>2180</v>
      </c>
      <c r="C1048" s="558" t="str">
        <f t="shared" si="272"/>
        <v>2019</v>
      </c>
      <c r="D1048" s="558" t="str">
        <f t="shared" si="273"/>
        <v>Feb</v>
      </c>
      <c r="E1048" s="605">
        <v>43522</v>
      </c>
      <c r="F1048" s="558">
        <v>114927</v>
      </c>
      <c r="G1048" s="558" t="s">
        <v>2579</v>
      </c>
      <c r="H1048" s="558">
        <v>87970</v>
      </c>
      <c r="I1048" s="558" t="s">
        <v>2230</v>
      </c>
      <c r="J1048" s="558" t="s">
        <v>2226</v>
      </c>
      <c r="K1048" s="623" t="str">
        <f t="shared" si="274"/>
        <v>RING RR(FINISHER L, EXHAUST) | 18320-TLAX-ZZ10-Y1-4200 | PIERCE 1 AND 2 | RING RR(FINISHER L, EXHAUST) | 18320-TLAX-ZZ10-Y1-4200 | PIERCE 1 AND 2</v>
      </c>
      <c r="L1048" s="623" t="s">
        <v>2570</v>
      </c>
      <c r="M1048" s="623" t="s">
        <v>2570</v>
      </c>
      <c r="N1048" s="608" t="s">
        <v>2221</v>
      </c>
      <c r="O1048" s="607" t="s">
        <v>31</v>
      </c>
      <c r="P1048" s="558">
        <v>1</v>
      </c>
      <c r="Q1048" s="557" t="s">
        <v>5152</v>
      </c>
      <c r="R1048" s="609">
        <f>IFERROR(VLOOKUP(CONCATENATE(D1048,"'",C1048),'Monthly Forex'!A:D,4,0),"-")</f>
        <v>52.12</v>
      </c>
      <c r="S1048" s="610">
        <v>161500</v>
      </c>
      <c r="T1048" s="611">
        <f t="shared" si="268"/>
        <v>3098.6185725249425</v>
      </c>
      <c r="U1048" s="612" t="s">
        <v>47</v>
      </c>
      <c r="V1048" s="613" t="s">
        <v>49</v>
      </c>
      <c r="W1048" s="620" t="s">
        <v>2666</v>
      </c>
      <c r="X1048" s="569" t="s">
        <v>2270</v>
      </c>
      <c r="Y1048" s="570" t="s">
        <v>15</v>
      </c>
      <c r="Z1048" s="571" t="s">
        <v>15</v>
      </c>
      <c r="AA1048" s="558" t="s">
        <v>1856</v>
      </c>
      <c r="AB1048" s="139">
        <f t="shared" si="267"/>
        <v>43552</v>
      </c>
      <c r="AC1048" s="134">
        <f t="shared" si="269"/>
        <v>43525</v>
      </c>
      <c r="AD1048" s="135" t="str">
        <f t="shared" si="270"/>
        <v>-</v>
      </c>
      <c r="AE1048" s="136" t="str">
        <f t="shared" si="271"/>
        <v>-</v>
      </c>
      <c r="AF1048" s="140" t="s">
        <v>4551</v>
      </c>
      <c r="AG1048" s="140" t="str">
        <f t="shared" si="275"/>
        <v>-</v>
      </c>
      <c r="AH1048" s="141" t="str">
        <f t="shared" si="276"/>
        <v>-</v>
      </c>
      <c r="AI1048" s="211" t="s">
        <v>15</v>
      </c>
      <c r="AJ1048" s="443" t="s">
        <v>4592</v>
      </c>
      <c r="AK1048" s="478" t="str">
        <f t="shared" si="277"/>
        <v>-</v>
      </c>
      <c r="AL1048" s="516" t="str">
        <f t="shared" si="278"/>
        <v>-</v>
      </c>
      <c r="AM1048" s="432" t="str">
        <f>_xlfn.IFNA(VLOOKUP(O1048,Dropdown!$B:$G,6,0),"-")</f>
        <v>PEZA</v>
      </c>
      <c r="AN1048" s="433">
        <f>_xlfn.IFNA(VLOOKUP(O1048,Dropdown!$B:$H,7,0),"-")</f>
        <v>0.12</v>
      </c>
      <c r="AO1048" s="434" t="str">
        <f t="shared" si="279"/>
        <v>PHP</v>
      </c>
      <c r="AP1048" s="435">
        <f t="shared" si="280"/>
        <v>161500</v>
      </c>
      <c r="AQ1048" s="436">
        <f t="shared" si="281"/>
        <v>180880.00000000003</v>
      </c>
      <c r="AR1048" s="247"/>
      <c r="AS1048" s="465" t="s">
        <v>15</v>
      </c>
      <c r="AT1048" s="247"/>
      <c r="AU1048" s="454" t="str">
        <f t="shared" si="282"/>
        <v>-</v>
      </c>
    </row>
    <row r="1049" spans="1:47" s="30" customFormat="1">
      <c r="A1049" s="556">
        <v>1046</v>
      </c>
      <c r="B1049" s="557" t="s">
        <v>2181</v>
      </c>
      <c r="C1049" s="558" t="str">
        <f t="shared" si="272"/>
        <v>2019</v>
      </c>
      <c r="D1049" s="558" t="str">
        <f t="shared" si="273"/>
        <v>Feb</v>
      </c>
      <c r="E1049" s="586">
        <v>43522</v>
      </c>
      <c r="F1049" s="557">
        <v>114928</v>
      </c>
      <c r="G1049" s="557" t="s">
        <v>2580</v>
      </c>
      <c r="H1049" s="557">
        <v>87971</v>
      </c>
      <c r="I1049" s="557" t="s">
        <v>2231</v>
      </c>
      <c r="J1049" s="557" t="s">
        <v>2227</v>
      </c>
      <c r="K1049" s="594" t="str">
        <f t="shared" si="274"/>
        <v>RING FR(FINISHER R, EXHAUST) | 18310-TLAX-ZZ10-Y1-4100 | TRIM | RING FR(FINISHER R, EXHAUST) | 18310-TLAX-ZZ10-Y1-4100 | TRIM</v>
      </c>
      <c r="L1049" s="594" t="s">
        <v>2571</v>
      </c>
      <c r="M1049" s="594" t="s">
        <v>2571</v>
      </c>
      <c r="N1049" s="600" t="s">
        <v>2216</v>
      </c>
      <c r="O1049" s="607" t="s">
        <v>31</v>
      </c>
      <c r="P1049" s="558">
        <v>1</v>
      </c>
      <c r="Q1049" s="557" t="s">
        <v>5152</v>
      </c>
      <c r="R1049" s="581">
        <f>IFERROR(VLOOKUP(CONCATENATE(D1049,"'",C1049),'Monthly Forex'!A:D,4,0),"-")</f>
        <v>52.12</v>
      </c>
      <c r="S1049" s="587">
        <v>195475</v>
      </c>
      <c r="T1049" s="565">
        <f t="shared" si="268"/>
        <v>3750.4796623177285</v>
      </c>
      <c r="U1049" s="583" t="s">
        <v>47</v>
      </c>
      <c r="V1049" s="664" t="s">
        <v>49</v>
      </c>
      <c r="W1049" s="620" t="s">
        <v>2666</v>
      </c>
      <c r="X1049" s="569" t="s">
        <v>2270</v>
      </c>
      <c r="Y1049" s="570" t="s">
        <v>15</v>
      </c>
      <c r="Z1049" s="571" t="s">
        <v>15</v>
      </c>
      <c r="AA1049" s="557" t="s">
        <v>1856</v>
      </c>
      <c r="AB1049" s="139">
        <f t="shared" si="267"/>
        <v>43552</v>
      </c>
      <c r="AC1049" s="134">
        <f t="shared" si="269"/>
        <v>43525</v>
      </c>
      <c r="AD1049" s="135" t="str">
        <f t="shared" si="270"/>
        <v>-</v>
      </c>
      <c r="AE1049" s="136" t="str">
        <f t="shared" si="271"/>
        <v>-</v>
      </c>
      <c r="AF1049" s="140" t="s">
        <v>4551</v>
      </c>
      <c r="AG1049" s="140" t="str">
        <f t="shared" si="275"/>
        <v>1</v>
      </c>
      <c r="AH1049" s="141" t="str">
        <f t="shared" si="276"/>
        <v>-</v>
      </c>
      <c r="AI1049" s="211">
        <v>44026</v>
      </c>
      <c r="AJ1049" s="443" t="s">
        <v>4592</v>
      </c>
      <c r="AK1049" s="478">
        <f t="shared" si="277"/>
        <v>-474</v>
      </c>
      <c r="AL1049" s="516">
        <f t="shared" si="278"/>
        <v>44013</v>
      </c>
      <c r="AM1049" s="432" t="str">
        <f>_xlfn.IFNA(VLOOKUP(O1049,Dropdown!$B:$G,6,0),"-")</f>
        <v>PEZA</v>
      </c>
      <c r="AN1049" s="433">
        <f>_xlfn.IFNA(VLOOKUP(O1049,Dropdown!$B:$H,7,0),"-")</f>
        <v>0.12</v>
      </c>
      <c r="AO1049" s="434" t="str">
        <f t="shared" si="279"/>
        <v>PHP</v>
      </c>
      <c r="AP1049" s="435">
        <f t="shared" si="280"/>
        <v>195475</v>
      </c>
      <c r="AQ1049" s="436">
        <f t="shared" si="281"/>
        <v>218932.00000000003</v>
      </c>
      <c r="AR1049" s="247"/>
      <c r="AS1049" s="465" t="s">
        <v>15</v>
      </c>
      <c r="AT1049" s="247"/>
      <c r="AU1049" s="454" t="s">
        <v>15</v>
      </c>
    </row>
    <row r="1050" spans="1:47" s="30" customFormat="1">
      <c r="A1050" s="556">
        <v>1047</v>
      </c>
      <c r="B1050" s="557" t="s">
        <v>2182</v>
      </c>
      <c r="C1050" s="558" t="str">
        <f t="shared" si="272"/>
        <v>2019</v>
      </c>
      <c r="D1050" s="558" t="str">
        <f t="shared" si="273"/>
        <v>Feb</v>
      </c>
      <c r="E1050" s="586">
        <v>43522</v>
      </c>
      <c r="F1050" s="557">
        <v>114928</v>
      </c>
      <c r="G1050" s="557" t="s">
        <v>2580</v>
      </c>
      <c r="H1050" s="557">
        <v>87971</v>
      </c>
      <c r="I1050" s="557" t="s">
        <v>2231</v>
      </c>
      <c r="J1050" s="557" t="s">
        <v>2227</v>
      </c>
      <c r="K1050" s="594" t="str">
        <f t="shared" si="274"/>
        <v xml:space="preserve">RING FR(FINISHER R, EXHAUST) | 18310-TLAX-ZZ10-Y1-4100 | BEND  | RING FR(FINISHER R, EXHAUST) | 18310-TLAX-ZZ10-Y1-4100 | BEND </v>
      </c>
      <c r="L1050" s="594" t="s">
        <v>2572</v>
      </c>
      <c r="M1050" s="594" t="s">
        <v>2572</v>
      </c>
      <c r="N1050" s="600" t="s">
        <v>2217</v>
      </c>
      <c r="O1050" s="607" t="s">
        <v>31</v>
      </c>
      <c r="P1050" s="558">
        <v>1</v>
      </c>
      <c r="Q1050" s="557" t="s">
        <v>5152</v>
      </c>
      <c r="R1050" s="581">
        <f>IFERROR(VLOOKUP(CONCATENATE(D1050,"'",C1050),'Monthly Forex'!A:D,4,0),"-")</f>
        <v>52.12</v>
      </c>
      <c r="S1050" s="587">
        <v>167500</v>
      </c>
      <c r="T1050" s="565">
        <f t="shared" si="268"/>
        <v>3213.737528779739</v>
      </c>
      <c r="U1050" s="583" t="s">
        <v>47</v>
      </c>
      <c r="V1050" s="664" t="s">
        <v>49</v>
      </c>
      <c r="W1050" s="620" t="s">
        <v>2666</v>
      </c>
      <c r="X1050" s="569" t="s">
        <v>2270</v>
      </c>
      <c r="Y1050" s="570" t="s">
        <v>15</v>
      </c>
      <c r="Z1050" s="571" t="s">
        <v>15</v>
      </c>
      <c r="AA1050" s="557" t="s">
        <v>1856</v>
      </c>
      <c r="AB1050" s="139">
        <f t="shared" si="267"/>
        <v>43552</v>
      </c>
      <c r="AC1050" s="134">
        <f t="shared" si="269"/>
        <v>43525</v>
      </c>
      <c r="AD1050" s="135" t="str">
        <f t="shared" si="270"/>
        <v>-</v>
      </c>
      <c r="AE1050" s="136" t="str">
        <f t="shared" si="271"/>
        <v>-</v>
      </c>
      <c r="AF1050" s="140" t="s">
        <v>4551</v>
      </c>
      <c r="AG1050" s="140" t="str">
        <f t="shared" si="275"/>
        <v>-</v>
      </c>
      <c r="AH1050" s="141" t="str">
        <f t="shared" si="276"/>
        <v>-</v>
      </c>
      <c r="AI1050" s="211">
        <v>44026</v>
      </c>
      <c r="AJ1050" s="443" t="s">
        <v>4592</v>
      </c>
      <c r="AK1050" s="478">
        <f t="shared" si="277"/>
        <v>-474</v>
      </c>
      <c r="AL1050" s="516">
        <f t="shared" si="278"/>
        <v>44013</v>
      </c>
      <c r="AM1050" s="432" t="str">
        <f>_xlfn.IFNA(VLOOKUP(O1050,Dropdown!$B:$G,6,0),"-")</f>
        <v>PEZA</v>
      </c>
      <c r="AN1050" s="433">
        <f>_xlfn.IFNA(VLOOKUP(O1050,Dropdown!$B:$H,7,0),"-")</f>
        <v>0.12</v>
      </c>
      <c r="AO1050" s="434" t="str">
        <f t="shared" si="279"/>
        <v>PHP</v>
      </c>
      <c r="AP1050" s="435">
        <f t="shared" si="280"/>
        <v>167500</v>
      </c>
      <c r="AQ1050" s="436">
        <f t="shared" si="281"/>
        <v>187600.00000000003</v>
      </c>
      <c r="AR1050" s="247"/>
      <c r="AS1050" s="465" t="s">
        <v>15</v>
      </c>
      <c r="AT1050" s="247"/>
      <c r="AU1050" s="454" t="s">
        <v>15</v>
      </c>
    </row>
    <row r="1051" spans="1:47" s="30" customFormat="1">
      <c r="A1051" s="556">
        <v>1048</v>
      </c>
      <c r="B1051" s="557" t="s">
        <v>2183</v>
      </c>
      <c r="C1051" s="558" t="str">
        <f t="shared" si="272"/>
        <v>2019</v>
      </c>
      <c r="D1051" s="558" t="str">
        <f t="shared" si="273"/>
        <v>Feb</v>
      </c>
      <c r="E1051" s="586">
        <v>43522</v>
      </c>
      <c r="F1051" s="557">
        <v>114928</v>
      </c>
      <c r="G1051" s="557" t="s">
        <v>2580</v>
      </c>
      <c r="H1051" s="557">
        <v>87971</v>
      </c>
      <c r="I1051" s="557" t="s">
        <v>2231</v>
      </c>
      <c r="J1051" s="557" t="s">
        <v>2227</v>
      </c>
      <c r="K1051" s="594" t="str">
        <f t="shared" si="274"/>
        <v>RING FR(FINISHER R, EXHAUST) | 18310-TLAX-ZZ10-Y1-4100 | PIERCING 1/ BURRING | RING FR(FINISHER R, EXHAUST) | 18310-TLAX-ZZ10-Y1-4100 | PIERCING 1/ BURRING</v>
      </c>
      <c r="L1051" s="594" t="s">
        <v>2573</v>
      </c>
      <c r="M1051" s="594" t="s">
        <v>2573</v>
      </c>
      <c r="N1051" s="600" t="s">
        <v>2218</v>
      </c>
      <c r="O1051" s="607" t="s">
        <v>31</v>
      </c>
      <c r="P1051" s="558">
        <v>1</v>
      </c>
      <c r="Q1051" s="557" t="s">
        <v>5152</v>
      </c>
      <c r="R1051" s="581">
        <f>IFERROR(VLOOKUP(CONCATENATE(D1051,"'",C1051),'Monthly Forex'!A:D,4,0),"-")</f>
        <v>52.12</v>
      </c>
      <c r="S1051" s="587">
        <v>184480</v>
      </c>
      <c r="T1051" s="565">
        <f t="shared" si="268"/>
        <v>3539.5241749808138</v>
      </c>
      <c r="U1051" s="583" t="s">
        <v>47</v>
      </c>
      <c r="V1051" s="664" t="s">
        <v>49</v>
      </c>
      <c r="W1051" s="620" t="s">
        <v>2666</v>
      </c>
      <c r="X1051" s="569" t="s">
        <v>2270</v>
      </c>
      <c r="Y1051" s="570" t="s">
        <v>15</v>
      </c>
      <c r="Z1051" s="571" t="s">
        <v>15</v>
      </c>
      <c r="AA1051" s="557" t="s">
        <v>1856</v>
      </c>
      <c r="AB1051" s="139">
        <f t="shared" si="267"/>
        <v>43552</v>
      </c>
      <c r="AC1051" s="134">
        <f t="shared" si="269"/>
        <v>43525</v>
      </c>
      <c r="AD1051" s="135" t="str">
        <f t="shared" si="270"/>
        <v>-</v>
      </c>
      <c r="AE1051" s="136" t="str">
        <f t="shared" si="271"/>
        <v>-</v>
      </c>
      <c r="AF1051" s="140" t="s">
        <v>4551</v>
      </c>
      <c r="AG1051" s="140" t="str">
        <f t="shared" si="275"/>
        <v>-</v>
      </c>
      <c r="AH1051" s="141" t="str">
        <f t="shared" si="276"/>
        <v>-</v>
      </c>
      <c r="AI1051" s="211">
        <v>44026</v>
      </c>
      <c r="AJ1051" s="443" t="s">
        <v>4592</v>
      </c>
      <c r="AK1051" s="478">
        <f t="shared" si="277"/>
        <v>-474</v>
      </c>
      <c r="AL1051" s="516">
        <f t="shared" si="278"/>
        <v>44013</v>
      </c>
      <c r="AM1051" s="432" t="str">
        <f>_xlfn.IFNA(VLOOKUP(O1051,Dropdown!$B:$G,6,0),"-")</f>
        <v>PEZA</v>
      </c>
      <c r="AN1051" s="433">
        <f>_xlfn.IFNA(VLOOKUP(O1051,Dropdown!$B:$H,7,0),"-")</f>
        <v>0.12</v>
      </c>
      <c r="AO1051" s="434" t="str">
        <f t="shared" si="279"/>
        <v>PHP</v>
      </c>
      <c r="AP1051" s="435">
        <f t="shared" si="280"/>
        <v>184480</v>
      </c>
      <c r="AQ1051" s="436">
        <f t="shared" si="281"/>
        <v>206617.60000000001</v>
      </c>
      <c r="AR1051" s="247"/>
      <c r="AS1051" s="465" t="s">
        <v>15</v>
      </c>
      <c r="AT1051" s="247"/>
      <c r="AU1051" s="454" t="s">
        <v>15</v>
      </c>
    </row>
    <row r="1052" spans="1:47" s="30" customFormat="1">
      <c r="A1052" s="556">
        <v>1049</v>
      </c>
      <c r="B1052" s="557" t="s">
        <v>2184</v>
      </c>
      <c r="C1052" s="558" t="str">
        <f t="shared" si="272"/>
        <v>2019</v>
      </c>
      <c r="D1052" s="558" t="str">
        <f t="shared" si="273"/>
        <v>Feb</v>
      </c>
      <c r="E1052" s="586">
        <v>43522</v>
      </c>
      <c r="F1052" s="557">
        <v>114928</v>
      </c>
      <c r="G1052" s="557" t="s">
        <v>2580</v>
      </c>
      <c r="H1052" s="557">
        <v>87971</v>
      </c>
      <c r="I1052" s="557" t="s">
        <v>2231</v>
      </c>
      <c r="J1052" s="557" t="s">
        <v>2227</v>
      </c>
      <c r="K1052" s="594" t="str">
        <f t="shared" si="274"/>
        <v>RING FR(FINISHER R, EXHAUST) | 18310-TLAX-ZZ10-Y1-4100 | PIERCING 2 AND 3 | RING FR(FINISHER R, EXHAUST) | 18310-TLAX-ZZ10-Y1-4100 | PIERCING 2 AND 3</v>
      </c>
      <c r="L1052" s="594" t="s">
        <v>2574</v>
      </c>
      <c r="M1052" s="594" t="s">
        <v>2574</v>
      </c>
      <c r="N1052" s="600" t="s">
        <v>2219</v>
      </c>
      <c r="O1052" s="607" t="s">
        <v>31</v>
      </c>
      <c r="P1052" s="558">
        <v>1</v>
      </c>
      <c r="Q1052" s="557" t="s">
        <v>5152</v>
      </c>
      <c r="R1052" s="581">
        <f>IFERROR(VLOOKUP(CONCATENATE(D1052,"'",C1052),'Monthly Forex'!A:D,4,0),"-")</f>
        <v>52.12</v>
      </c>
      <c r="S1052" s="587">
        <v>161500</v>
      </c>
      <c r="T1052" s="565">
        <f t="shared" si="268"/>
        <v>3098.6185725249425</v>
      </c>
      <c r="U1052" s="583" t="s">
        <v>47</v>
      </c>
      <c r="V1052" s="664" t="s">
        <v>49</v>
      </c>
      <c r="W1052" s="620" t="s">
        <v>2666</v>
      </c>
      <c r="X1052" s="569" t="s">
        <v>2270</v>
      </c>
      <c r="Y1052" s="570" t="s">
        <v>15</v>
      </c>
      <c r="Z1052" s="571" t="s">
        <v>15</v>
      </c>
      <c r="AA1052" s="557" t="s">
        <v>1856</v>
      </c>
      <c r="AB1052" s="139">
        <f t="shared" si="267"/>
        <v>43552</v>
      </c>
      <c r="AC1052" s="134">
        <f t="shared" si="269"/>
        <v>43525</v>
      </c>
      <c r="AD1052" s="135" t="str">
        <f t="shared" si="270"/>
        <v>-</v>
      </c>
      <c r="AE1052" s="136" t="str">
        <f t="shared" si="271"/>
        <v>-</v>
      </c>
      <c r="AF1052" s="140" t="s">
        <v>4551</v>
      </c>
      <c r="AG1052" s="140" t="str">
        <f t="shared" si="275"/>
        <v>-</v>
      </c>
      <c r="AH1052" s="141" t="str">
        <f t="shared" si="276"/>
        <v>-</v>
      </c>
      <c r="AI1052" s="211">
        <v>44026</v>
      </c>
      <c r="AJ1052" s="443" t="s">
        <v>4592</v>
      </c>
      <c r="AK1052" s="478">
        <f t="shared" si="277"/>
        <v>-474</v>
      </c>
      <c r="AL1052" s="516">
        <f t="shared" si="278"/>
        <v>44013</v>
      </c>
      <c r="AM1052" s="432" t="str">
        <f>_xlfn.IFNA(VLOOKUP(O1052,Dropdown!$B:$G,6,0),"-")</f>
        <v>PEZA</v>
      </c>
      <c r="AN1052" s="433">
        <f>_xlfn.IFNA(VLOOKUP(O1052,Dropdown!$B:$H,7,0),"-")</f>
        <v>0.12</v>
      </c>
      <c r="AO1052" s="434" t="str">
        <f t="shared" si="279"/>
        <v>PHP</v>
      </c>
      <c r="AP1052" s="435">
        <f t="shared" si="280"/>
        <v>161500</v>
      </c>
      <c r="AQ1052" s="436">
        <f t="shared" si="281"/>
        <v>180880.00000000003</v>
      </c>
      <c r="AR1052" s="247"/>
      <c r="AS1052" s="465" t="s">
        <v>15</v>
      </c>
      <c r="AT1052" s="247"/>
      <c r="AU1052" s="454" t="s">
        <v>15</v>
      </c>
    </row>
    <row r="1053" spans="1:47" s="29" customFormat="1">
      <c r="A1053" s="556">
        <v>1050</v>
      </c>
      <c r="B1053" s="557" t="s">
        <v>2185</v>
      </c>
      <c r="C1053" s="558" t="str">
        <f t="shared" si="272"/>
        <v>2019</v>
      </c>
      <c r="D1053" s="558" t="str">
        <f t="shared" si="273"/>
        <v>Feb</v>
      </c>
      <c r="E1053" s="586">
        <v>43522</v>
      </c>
      <c r="F1053" s="557">
        <v>114929</v>
      </c>
      <c r="G1053" s="557" t="s">
        <v>2581</v>
      </c>
      <c r="H1053" s="557">
        <v>87972</v>
      </c>
      <c r="I1053" s="557" t="s">
        <v>2232</v>
      </c>
      <c r="J1053" s="557" t="s">
        <v>2228</v>
      </c>
      <c r="K1053" s="578" t="str">
        <f t="shared" si="274"/>
        <v>RING FR(FINISHER L, EXHAUST) | 18320-TLAX-ZZ10-Y1-4100 | TRIM | RING FR(FINISHER L, EXHAUST) | 18320-TLAX-ZZ10-Y1-4100 | TRIM</v>
      </c>
      <c r="L1053" s="578" t="s">
        <v>2575</v>
      </c>
      <c r="M1053" s="578" t="s">
        <v>2575</v>
      </c>
      <c r="N1053" s="600" t="s">
        <v>2215</v>
      </c>
      <c r="O1053" s="607" t="s">
        <v>31</v>
      </c>
      <c r="P1053" s="558">
        <v>1</v>
      </c>
      <c r="Q1053" s="557" t="s">
        <v>5152</v>
      </c>
      <c r="R1053" s="581">
        <f>IFERROR(VLOOKUP(CONCATENATE(D1053,"'",C1053),'Monthly Forex'!A:D,4,0),"-")</f>
        <v>52.12</v>
      </c>
      <c r="S1053" s="587">
        <v>195475</v>
      </c>
      <c r="T1053" s="582">
        <f t="shared" si="268"/>
        <v>3750.4796623177285</v>
      </c>
      <c r="U1053" s="583" t="s">
        <v>47</v>
      </c>
      <c r="V1053" s="664" t="s">
        <v>49</v>
      </c>
      <c r="W1053" s="620" t="s">
        <v>2666</v>
      </c>
      <c r="X1053" s="569" t="s">
        <v>2270</v>
      </c>
      <c r="Y1053" s="570" t="s">
        <v>15</v>
      </c>
      <c r="Z1053" s="571" t="s">
        <v>15</v>
      </c>
      <c r="AA1053" s="557" t="s">
        <v>1856</v>
      </c>
      <c r="AB1053" s="139">
        <f t="shared" si="267"/>
        <v>43552</v>
      </c>
      <c r="AC1053" s="134">
        <f t="shared" si="269"/>
        <v>43525</v>
      </c>
      <c r="AD1053" s="135" t="str">
        <f t="shared" si="270"/>
        <v>-</v>
      </c>
      <c r="AE1053" s="136" t="str">
        <f t="shared" si="271"/>
        <v>-</v>
      </c>
      <c r="AF1053" s="140" t="s">
        <v>4551</v>
      </c>
      <c r="AG1053" s="140" t="str">
        <f t="shared" si="275"/>
        <v>1</v>
      </c>
      <c r="AH1053" s="141" t="str">
        <f t="shared" si="276"/>
        <v>-</v>
      </c>
      <c r="AI1053" s="211">
        <v>44026</v>
      </c>
      <c r="AJ1053" s="443" t="s">
        <v>4592</v>
      </c>
      <c r="AK1053" s="478">
        <f t="shared" si="277"/>
        <v>-474</v>
      </c>
      <c r="AL1053" s="482">
        <f t="shared" si="278"/>
        <v>44013</v>
      </c>
      <c r="AM1053" s="432" t="str">
        <f>_xlfn.IFNA(VLOOKUP(O1053,Dropdown!$B:$G,6,0),"-")</f>
        <v>PEZA</v>
      </c>
      <c r="AN1053" s="433">
        <f>_xlfn.IFNA(VLOOKUP(O1053,Dropdown!$B:$H,7,0),"-")</f>
        <v>0.12</v>
      </c>
      <c r="AO1053" s="434" t="str">
        <f t="shared" si="279"/>
        <v>PHP</v>
      </c>
      <c r="AP1053" s="435">
        <f t="shared" si="280"/>
        <v>195475</v>
      </c>
      <c r="AQ1053" s="436">
        <f t="shared" si="281"/>
        <v>218932.00000000003</v>
      </c>
      <c r="AR1053" s="247"/>
      <c r="AS1053" s="465" t="s">
        <v>15</v>
      </c>
      <c r="AT1053" s="247"/>
      <c r="AU1053" s="454" t="s">
        <v>15</v>
      </c>
    </row>
    <row r="1054" spans="1:47" s="29" customFormat="1">
      <c r="A1054" s="556">
        <v>1051</v>
      </c>
      <c r="B1054" s="557" t="s">
        <v>2186</v>
      </c>
      <c r="C1054" s="558" t="str">
        <f t="shared" si="272"/>
        <v>2019</v>
      </c>
      <c r="D1054" s="558" t="str">
        <f t="shared" si="273"/>
        <v>Feb</v>
      </c>
      <c r="E1054" s="586">
        <v>43522</v>
      </c>
      <c r="F1054" s="557">
        <v>114929</v>
      </c>
      <c r="G1054" s="557" t="s">
        <v>2581</v>
      </c>
      <c r="H1054" s="557">
        <v>87972</v>
      </c>
      <c r="I1054" s="557" t="s">
        <v>2232</v>
      </c>
      <c r="J1054" s="557" t="s">
        <v>2228</v>
      </c>
      <c r="K1054" s="578" t="str">
        <f t="shared" si="274"/>
        <v>RING FR(FINISHER L, EXHAUST) | 18320-TLAX-ZZ10-Y1-4100 | BEND | RING FR(FINISHER L, EXHAUST) | 18320-TLAX-ZZ10-Y1-4100 | BEND</v>
      </c>
      <c r="L1054" s="578" t="s">
        <v>2576</v>
      </c>
      <c r="M1054" s="578" t="s">
        <v>2576</v>
      </c>
      <c r="N1054" s="600" t="s">
        <v>2222</v>
      </c>
      <c r="O1054" s="607" t="s">
        <v>31</v>
      </c>
      <c r="P1054" s="558">
        <v>1</v>
      </c>
      <c r="Q1054" s="557" t="s">
        <v>5152</v>
      </c>
      <c r="R1054" s="581">
        <f>IFERROR(VLOOKUP(CONCATENATE(D1054,"'",C1054),'Monthly Forex'!A:D,4,0),"-")</f>
        <v>52.12</v>
      </c>
      <c r="S1054" s="587">
        <v>167500</v>
      </c>
      <c r="T1054" s="582">
        <f t="shared" si="268"/>
        <v>3213.737528779739</v>
      </c>
      <c r="U1054" s="583" t="s">
        <v>47</v>
      </c>
      <c r="V1054" s="664" t="s">
        <v>49</v>
      </c>
      <c r="W1054" s="620" t="s">
        <v>2666</v>
      </c>
      <c r="X1054" s="569" t="s">
        <v>2270</v>
      </c>
      <c r="Y1054" s="570" t="s">
        <v>15</v>
      </c>
      <c r="Z1054" s="571" t="s">
        <v>15</v>
      </c>
      <c r="AA1054" s="557" t="s">
        <v>1856</v>
      </c>
      <c r="AB1054" s="139">
        <f t="shared" si="267"/>
        <v>43552</v>
      </c>
      <c r="AC1054" s="134">
        <f t="shared" si="269"/>
        <v>43525</v>
      </c>
      <c r="AD1054" s="135" t="str">
        <f t="shared" si="270"/>
        <v>-</v>
      </c>
      <c r="AE1054" s="136" t="str">
        <f t="shared" si="271"/>
        <v>-</v>
      </c>
      <c r="AF1054" s="140" t="s">
        <v>4551</v>
      </c>
      <c r="AG1054" s="140" t="str">
        <f t="shared" si="275"/>
        <v>-</v>
      </c>
      <c r="AH1054" s="141" t="str">
        <f t="shared" si="276"/>
        <v>-</v>
      </c>
      <c r="AI1054" s="211">
        <v>44026</v>
      </c>
      <c r="AJ1054" s="443" t="s">
        <v>4592</v>
      </c>
      <c r="AK1054" s="478">
        <f t="shared" si="277"/>
        <v>-474</v>
      </c>
      <c r="AL1054" s="482">
        <f t="shared" si="278"/>
        <v>44013</v>
      </c>
      <c r="AM1054" s="432" t="str">
        <f>_xlfn.IFNA(VLOOKUP(O1054,Dropdown!$B:$G,6,0),"-")</f>
        <v>PEZA</v>
      </c>
      <c r="AN1054" s="433">
        <f>_xlfn.IFNA(VLOOKUP(O1054,Dropdown!$B:$H,7,0),"-")</f>
        <v>0.12</v>
      </c>
      <c r="AO1054" s="434" t="str">
        <f t="shared" si="279"/>
        <v>PHP</v>
      </c>
      <c r="AP1054" s="435">
        <f t="shared" si="280"/>
        <v>167500</v>
      </c>
      <c r="AQ1054" s="436">
        <f t="shared" si="281"/>
        <v>187600.00000000003</v>
      </c>
      <c r="AR1054" s="247"/>
      <c r="AS1054" s="465" t="s">
        <v>15</v>
      </c>
      <c r="AT1054" s="247"/>
      <c r="AU1054" s="454" t="s">
        <v>15</v>
      </c>
    </row>
    <row r="1055" spans="1:47" s="29" customFormat="1">
      <c r="A1055" s="556">
        <v>1052</v>
      </c>
      <c r="B1055" s="557" t="s">
        <v>2187</v>
      </c>
      <c r="C1055" s="558" t="str">
        <f t="shared" si="272"/>
        <v>2019</v>
      </c>
      <c r="D1055" s="558" t="str">
        <f t="shared" si="273"/>
        <v>Feb</v>
      </c>
      <c r="E1055" s="586">
        <v>43522</v>
      </c>
      <c r="F1055" s="557">
        <v>114929</v>
      </c>
      <c r="G1055" s="557" t="s">
        <v>2581</v>
      </c>
      <c r="H1055" s="557">
        <v>87972</v>
      </c>
      <c r="I1055" s="557" t="s">
        <v>2232</v>
      </c>
      <c r="J1055" s="557" t="s">
        <v>2228</v>
      </c>
      <c r="K1055" s="578" t="str">
        <f t="shared" si="274"/>
        <v>RING FR(FINISHER L, EXHAUST) | 18320-TLAX-ZZ10-Y1-4100 | PIERCE 1/ BURRING | RING FR(FINISHER L, EXHAUST) | 18320-TLAX-ZZ10-Y1-4100 | PIERCE 1/ BURRING</v>
      </c>
      <c r="L1055" s="578" t="s">
        <v>2577</v>
      </c>
      <c r="M1055" s="578" t="s">
        <v>2577</v>
      </c>
      <c r="N1055" s="600" t="s">
        <v>2223</v>
      </c>
      <c r="O1055" s="607" t="s">
        <v>31</v>
      </c>
      <c r="P1055" s="558">
        <v>1</v>
      </c>
      <c r="Q1055" s="557" t="s">
        <v>5152</v>
      </c>
      <c r="R1055" s="581">
        <f>IFERROR(VLOOKUP(CONCATENATE(D1055,"'",C1055),'Monthly Forex'!A:D,4,0),"-")</f>
        <v>52.12</v>
      </c>
      <c r="S1055" s="587">
        <v>184480</v>
      </c>
      <c r="T1055" s="582">
        <f t="shared" si="268"/>
        <v>3539.5241749808138</v>
      </c>
      <c r="U1055" s="583" t="s">
        <v>47</v>
      </c>
      <c r="V1055" s="664" t="s">
        <v>49</v>
      </c>
      <c r="W1055" s="620" t="s">
        <v>2666</v>
      </c>
      <c r="X1055" s="569" t="s">
        <v>2270</v>
      </c>
      <c r="Y1055" s="570" t="s">
        <v>15</v>
      </c>
      <c r="Z1055" s="571" t="s">
        <v>15</v>
      </c>
      <c r="AA1055" s="557" t="s">
        <v>1856</v>
      </c>
      <c r="AB1055" s="139">
        <f t="shared" si="267"/>
        <v>43552</v>
      </c>
      <c r="AC1055" s="134">
        <f t="shared" si="269"/>
        <v>43525</v>
      </c>
      <c r="AD1055" s="135" t="str">
        <f t="shared" si="270"/>
        <v>-</v>
      </c>
      <c r="AE1055" s="136" t="str">
        <f t="shared" si="271"/>
        <v>-</v>
      </c>
      <c r="AF1055" s="140" t="s">
        <v>4551</v>
      </c>
      <c r="AG1055" s="140" t="str">
        <f t="shared" si="275"/>
        <v>-</v>
      </c>
      <c r="AH1055" s="141" t="str">
        <f t="shared" si="276"/>
        <v>-</v>
      </c>
      <c r="AI1055" s="211">
        <v>44026</v>
      </c>
      <c r="AJ1055" s="443" t="s">
        <v>4592</v>
      </c>
      <c r="AK1055" s="478">
        <f t="shared" si="277"/>
        <v>-474</v>
      </c>
      <c r="AL1055" s="482">
        <f t="shared" si="278"/>
        <v>44013</v>
      </c>
      <c r="AM1055" s="432" t="str">
        <f>_xlfn.IFNA(VLOOKUP(O1055,Dropdown!$B:$G,6,0),"-")</f>
        <v>PEZA</v>
      </c>
      <c r="AN1055" s="433">
        <f>_xlfn.IFNA(VLOOKUP(O1055,Dropdown!$B:$H,7,0),"-")</f>
        <v>0.12</v>
      </c>
      <c r="AO1055" s="434" t="str">
        <f t="shared" si="279"/>
        <v>PHP</v>
      </c>
      <c r="AP1055" s="435">
        <f t="shared" si="280"/>
        <v>184480</v>
      </c>
      <c r="AQ1055" s="436">
        <f t="shared" si="281"/>
        <v>206617.60000000001</v>
      </c>
      <c r="AR1055" s="247"/>
      <c r="AS1055" s="465" t="s">
        <v>15</v>
      </c>
      <c r="AT1055" s="247"/>
      <c r="AU1055" s="454" t="s">
        <v>15</v>
      </c>
    </row>
    <row r="1056" spans="1:47" s="29" customFormat="1">
      <c r="A1056" s="556">
        <v>1053</v>
      </c>
      <c r="B1056" s="557" t="s">
        <v>2188</v>
      </c>
      <c r="C1056" s="558" t="str">
        <f t="shared" si="272"/>
        <v>2019</v>
      </c>
      <c r="D1056" s="558" t="str">
        <f t="shared" si="273"/>
        <v>Feb</v>
      </c>
      <c r="E1056" s="586">
        <v>43522</v>
      </c>
      <c r="F1056" s="557">
        <v>114929</v>
      </c>
      <c r="G1056" s="557" t="s">
        <v>2581</v>
      </c>
      <c r="H1056" s="557">
        <v>87972</v>
      </c>
      <c r="I1056" s="557" t="s">
        <v>2232</v>
      </c>
      <c r="J1056" s="557" t="s">
        <v>2228</v>
      </c>
      <c r="K1056" s="578" t="str">
        <f t="shared" si="274"/>
        <v>RING FR(FINISHER L, EXHAUST) | 18320-TLAX-ZZ10-Y1-4100 | PIERCE 2 AND 3 | RING FR(FINISHER L, EXHAUST) | 18320-TLAX-ZZ10-Y1-4100 | PIERCE 2 AND 3</v>
      </c>
      <c r="L1056" s="578" t="s">
        <v>2578</v>
      </c>
      <c r="M1056" s="578" t="s">
        <v>2578</v>
      </c>
      <c r="N1056" s="600" t="s">
        <v>2224</v>
      </c>
      <c r="O1056" s="607" t="s">
        <v>31</v>
      </c>
      <c r="P1056" s="558">
        <v>1</v>
      </c>
      <c r="Q1056" s="557" t="s">
        <v>5152</v>
      </c>
      <c r="R1056" s="581">
        <f>IFERROR(VLOOKUP(CONCATENATE(D1056,"'",C1056),'Monthly Forex'!A:D,4,0),"-")</f>
        <v>52.12</v>
      </c>
      <c r="S1056" s="587">
        <v>161500</v>
      </c>
      <c r="T1056" s="582">
        <f t="shared" si="268"/>
        <v>3098.6185725249425</v>
      </c>
      <c r="U1056" s="583" t="s">
        <v>47</v>
      </c>
      <c r="V1056" s="664" t="s">
        <v>49</v>
      </c>
      <c r="W1056" s="620" t="s">
        <v>2666</v>
      </c>
      <c r="X1056" s="569" t="s">
        <v>2270</v>
      </c>
      <c r="Y1056" s="570" t="s">
        <v>15</v>
      </c>
      <c r="Z1056" s="571" t="s">
        <v>15</v>
      </c>
      <c r="AA1056" s="557" t="s">
        <v>1856</v>
      </c>
      <c r="AB1056" s="139">
        <f t="shared" si="267"/>
        <v>43552</v>
      </c>
      <c r="AC1056" s="134">
        <f t="shared" si="269"/>
        <v>43525</v>
      </c>
      <c r="AD1056" s="135" t="str">
        <f t="shared" si="270"/>
        <v>-</v>
      </c>
      <c r="AE1056" s="136" t="str">
        <f t="shared" si="271"/>
        <v>-</v>
      </c>
      <c r="AF1056" s="140" t="s">
        <v>4551</v>
      </c>
      <c r="AG1056" s="140" t="str">
        <f t="shared" si="275"/>
        <v>-</v>
      </c>
      <c r="AH1056" s="141" t="str">
        <f t="shared" si="276"/>
        <v>-</v>
      </c>
      <c r="AI1056" s="211">
        <v>44026</v>
      </c>
      <c r="AJ1056" s="443" t="s">
        <v>4592</v>
      </c>
      <c r="AK1056" s="478">
        <f t="shared" si="277"/>
        <v>-474</v>
      </c>
      <c r="AL1056" s="482">
        <f t="shared" si="278"/>
        <v>44013</v>
      </c>
      <c r="AM1056" s="432" t="str">
        <f>_xlfn.IFNA(VLOOKUP(O1056,Dropdown!$B:$G,6,0),"-")</f>
        <v>PEZA</v>
      </c>
      <c r="AN1056" s="433">
        <f>_xlfn.IFNA(VLOOKUP(O1056,Dropdown!$B:$H,7,0),"-")</f>
        <v>0.12</v>
      </c>
      <c r="AO1056" s="434" t="str">
        <f t="shared" si="279"/>
        <v>PHP</v>
      </c>
      <c r="AP1056" s="435">
        <f t="shared" si="280"/>
        <v>161500</v>
      </c>
      <c r="AQ1056" s="436">
        <f t="shared" si="281"/>
        <v>180880.00000000003</v>
      </c>
      <c r="AR1056" s="247"/>
      <c r="AS1056" s="465" t="s">
        <v>15</v>
      </c>
      <c r="AT1056" s="247"/>
      <c r="AU1056" s="454" t="s">
        <v>15</v>
      </c>
    </row>
    <row r="1057" spans="1:47" s="29" customFormat="1">
      <c r="A1057" s="556">
        <v>1054</v>
      </c>
      <c r="B1057" s="558" t="s">
        <v>2419</v>
      </c>
      <c r="C1057" s="558" t="str">
        <f t="shared" si="272"/>
        <v>2019</v>
      </c>
      <c r="D1057" s="558" t="str">
        <f t="shared" si="273"/>
        <v>Feb</v>
      </c>
      <c r="E1057" s="605">
        <v>43524</v>
      </c>
      <c r="F1057" s="558">
        <v>114930</v>
      </c>
      <c r="G1057" s="617">
        <v>48283</v>
      </c>
      <c r="H1057" s="558">
        <v>87979</v>
      </c>
      <c r="I1057" s="558" t="s">
        <v>2590</v>
      </c>
      <c r="J1057" s="558" t="s">
        <v>2504</v>
      </c>
      <c r="K1057" s="607" t="str">
        <f t="shared" si="274"/>
        <v>#715 INNER DIE B | #715 INNER DIE B</v>
      </c>
      <c r="L1057" s="607" t="s">
        <v>2476</v>
      </c>
      <c r="M1057" s="607" t="s">
        <v>2476</v>
      </c>
      <c r="N1057" s="615" t="s">
        <v>15</v>
      </c>
      <c r="O1057" s="607" t="s">
        <v>42</v>
      </c>
      <c r="P1057" s="558">
        <v>1</v>
      </c>
      <c r="Q1057" s="557" t="s">
        <v>5151</v>
      </c>
      <c r="R1057" s="609">
        <f>IFERROR(VLOOKUP(CONCATENATE(D1057,"'",C1057),'Monthly Forex'!A:D,4,0),"-")</f>
        <v>52.12</v>
      </c>
      <c r="S1057" s="564" t="s">
        <v>15</v>
      </c>
      <c r="T1057" s="611">
        <v>315</v>
      </c>
      <c r="U1057" s="612" t="s">
        <v>47</v>
      </c>
      <c r="V1057" s="613" t="s">
        <v>49</v>
      </c>
      <c r="W1057" s="619" t="s">
        <v>15</v>
      </c>
      <c r="X1057" s="569" t="s">
        <v>15</v>
      </c>
      <c r="Y1057" s="570" t="s">
        <v>15</v>
      </c>
      <c r="Z1057" s="571" t="s">
        <v>15</v>
      </c>
      <c r="AA1057" s="557" t="s">
        <v>1856</v>
      </c>
      <c r="AB1057" s="139">
        <f t="shared" si="267"/>
        <v>43554</v>
      </c>
      <c r="AC1057" s="134">
        <f t="shared" si="269"/>
        <v>43525</v>
      </c>
      <c r="AD1057" s="135" t="str">
        <f t="shared" si="270"/>
        <v>-</v>
      </c>
      <c r="AE1057" s="136" t="str">
        <f t="shared" si="271"/>
        <v>-</v>
      </c>
      <c r="AF1057" s="140" t="s">
        <v>4551</v>
      </c>
      <c r="AG1057" s="140" t="str">
        <f t="shared" si="275"/>
        <v>1</v>
      </c>
      <c r="AH1057" s="141" t="str">
        <f t="shared" si="276"/>
        <v>-</v>
      </c>
      <c r="AI1057" s="211" t="s">
        <v>15</v>
      </c>
      <c r="AJ1057" s="443" t="s">
        <v>4592</v>
      </c>
      <c r="AK1057" s="478" t="str">
        <f t="shared" si="277"/>
        <v>-</v>
      </c>
      <c r="AL1057" s="482" t="str">
        <f t="shared" si="278"/>
        <v>-</v>
      </c>
      <c r="AM1057" s="432" t="str">
        <f>_xlfn.IFNA(VLOOKUP(O1057,Dropdown!$B:$G,6,0),"-")</f>
        <v>PEZA</v>
      </c>
      <c r="AN1057" s="433">
        <f>_xlfn.IFNA(VLOOKUP(O1057,Dropdown!$B:$H,7,0),"-")</f>
        <v>0.12</v>
      </c>
      <c r="AO1057" s="434" t="str">
        <f t="shared" si="279"/>
        <v>USD</v>
      </c>
      <c r="AP1057" s="435">
        <f t="shared" si="280"/>
        <v>315</v>
      </c>
      <c r="AQ1057" s="436">
        <f t="shared" si="281"/>
        <v>352.8</v>
      </c>
      <c r="AR1057" s="247"/>
      <c r="AS1057" s="465" t="s">
        <v>15</v>
      </c>
      <c r="AT1057" s="247"/>
      <c r="AU1057" s="454" t="str">
        <f t="shared" si="282"/>
        <v>-</v>
      </c>
    </row>
    <row r="1058" spans="1:47" s="30" customFormat="1">
      <c r="A1058" s="556">
        <v>1055</v>
      </c>
      <c r="B1058" s="558" t="s">
        <v>2434</v>
      </c>
      <c r="C1058" s="558" t="str">
        <f t="shared" si="272"/>
        <v>2019</v>
      </c>
      <c r="D1058" s="558" t="str">
        <f t="shared" si="273"/>
        <v>Feb</v>
      </c>
      <c r="E1058" s="605">
        <v>43524</v>
      </c>
      <c r="F1058" s="558">
        <v>114930</v>
      </c>
      <c r="G1058" s="617">
        <v>48283</v>
      </c>
      <c r="H1058" s="558">
        <v>87979</v>
      </c>
      <c r="I1058" s="558" t="s">
        <v>2587</v>
      </c>
      <c r="J1058" s="558" t="s">
        <v>2506</v>
      </c>
      <c r="K1058" s="607" t="str">
        <f t="shared" si="274"/>
        <v>#512 INNER DIE A | #512 INNER DIE A</v>
      </c>
      <c r="L1058" s="607" t="s">
        <v>2480</v>
      </c>
      <c r="M1058" s="607" t="s">
        <v>2480</v>
      </c>
      <c r="N1058" s="615" t="s">
        <v>15</v>
      </c>
      <c r="O1058" s="607" t="s">
        <v>42</v>
      </c>
      <c r="P1058" s="558">
        <v>1</v>
      </c>
      <c r="Q1058" s="557" t="s">
        <v>5151</v>
      </c>
      <c r="R1058" s="609">
        <f>IFERROR(VLOOKUP(CONCATENATE(D1058,"'",C1058),'Monthly Forex'!A:D,4,0),"-")</f>
        <v>52.12</v>
      </c>
      <c r="S1058" s="564" t="s">
        <v>15</v>
      </c>
      <c r="T1058" s="611">
        <v>160</v>
      </c>
      <c r="U1058" s="612" t="s">
        <v>47</v>
      </c>
      <c r="V1058" s="613" t="s">
        <v>49</v>
      </c>
      <c r="W1058" s="619" t="s">
        <v>15</v>
      </c>
      <c r="X1058" s="569" t="s">
        <v>15</v>
      </c>
      <c r="Y1058" s="570" t="s">
        <v>15</v>
      </c>
      <c r="Z1058" s="571" t="s">
        <v>15</v>
      </c>
      <c r="AA1058" s="557" t="s">
        <v>1856</v>
      </c>
      <c r="AB1058" s="139">
        <f t="shared" si="267"/>
        <v>43554</v>
      </c>
      <c r="AC1058" s="134">
        <f t="shared" si="269"/>
        <v>43525</v>
      </c>
      <c r="AD1058" s="135" t="str">
        <f t="shared" si="270"/>
        <v>-</v>
      </c>
      <c r="AE1058" s="136" t="str">
        <f t="shared" si="271"/>
        <v>-</v>
      </c>
      <c r="AF1058" s="140" t="s">
        <v>4551</v>
      </c>
      <c r="AG1058" s="140" t="str">
        <f t="shared" si="275"/>
        <v>-</v>
      </c>
      <c r="AH1058" s="141" t="str">
        <f t="shared" si="276"/>
        <v>-</v>
      </c>
      <c r="AI1058" s="211" t="s">
        <v>15</v>
      </c>
      <c r="AJ1058" s="443" t="s">
        <v>4592</v>
      </c>
      <c r="AK1058" s="478" t="str">
        <f t="shared" si="277"/>
        <v>-</v>
      </c>
      <c r="AL1058" s="516" t="str">
        <f t="shared" si="278"/>
        <v>-</v>
      </c>
      <c r="AM1058" s="432" t="str">
        <f>_xlfn.IFNA(VLOOKUP(O1058,Dropdown!$B:$G,6,0),"-")</f>
        <v>PEZA</v>
      </c>
      <c r="AN1058" s="433">
        <f>_xlfn.IFNA(VLOOKUP(O1058,Dropdown!$B:$H,7,0),"-")</f>
        <v>0.12</v>
      </c>
      <c r="AO1058" s="434" t="str">
        <f t="shared" si="279"/>
        <v>USD</v>
      </c>
      <c r="AP1058" s="435">
        <f t="shared" si="280"/>
        <v>160</v>
      </c>
      <c r="AQ1058" s="436">
        <f t="shared" si="281"/>
        <v>179.20000000000002</v>
      </c>
      <c r="AR1058" s="247"/>
      <c r="AS1058" s="465" t="s">
        <v>15</v>
      </c>
      <c r="AT1058" s="247"/>
      <c r="AU1058" s="454" t="str">
        <f t="shared" si="282"/>
        <v>-</v>
      </c>
    </row>
    <row r="1059" spans="1:47" s="30" customFormat="1">
      <c r="A1059" s="556">
        <v>1056</v>
      </c>
      <c r="B1059" s="558" t="s">
        <v>2435</v>
      </c>
      <c r="C1059" s="558" t="str">
        <f t="shared" si="272"/>
        <v>2019</v>
      </c>
      <c r="D1059" s="558" t="str">
        <f t="shared" si="273"/>
        <v>Feb</v>
      </c>
      <c r="E1059" s="605">
        <v>43524</v>
      </c>
      <c r="F1059" s="558">
        <v>114930</v>
      </c>
      <c r="G1059" s="617">
        <v>48283</v>
      </c>
      <c r="H1059" s="558">
        <v>87979</v>
      </c>
      <c r="I1059" s="558" t="s">
        <v>2587</v>
      </c>
      <c r="J1059" s="558" t="s">
        <v>2506</v>
      </c>
      <c r="K1059" s="607" t="str">
        <f t="shared" si="274"/>
        <v>#515 INNER DIE B | #515 INNER DIE B</v>
      </c>
      <c r="L1059" s="607" t="s">
        <v>2481</v>
      </c>
      <c r="M1059" s="607" t="s">
        <v>2481</v>
      </c>
      <c r="N1059" s="615" t="s">
        <v>15</v>
      </c>
      <c r="O1059" s="607" t="s">
        <v>42</v>
      </c>
      <c r="P1059" s="558">
        <v>1</v>
      </c>
      <c r="Q1059" s="557" t="s">
        <v>5151</v>
      </c>
      <c r="R1059" s="609">
        <f>IFERROR(VLOOKUP(CONCATENATE(D1059,"'",C1059),'Monthly Forex'!A:D,4,0),"-")</f>
        <v>52.12</v>
      </c>
      <c r="S1059" s="564" t="s">
        <v>15</v>
      </c>
      <c r="T1059" s="611">
        <v>145</v>
      </c>
      <c r="U1059" s="612" t="s">
        <v>47</v>
      </c>
      <c r="V1059" s="613" t="s">
        <v>49</v>
      </c>
      <c r="W1059" s="619" t="s">
        <v>15</v>
      </c>
      <c r="X1059" s="569" t="s">
        <v>15</v>
      </c>
      <c r="Y1059" s="570" t="s">
        <v>15</v>
      </c>
      <c r="Z1059" s="571" t="s">
        <v>15</v>
      </c>
      <c r="AA1059" s="557" t="s">
        <v>1856</v>
      </c>
      <c r="AB1059" s="139">
        <f t="shared" si="267"/>
        <v>43554</v>
      </c>
      <c r="AC1059" s="134">
        <f t="shared" si="269"/>
        <v>43525</v>
      </c>
      <c r="AD1059" s="135" t="str">
        <f t="shared" si="270"/>
        <v>-</v>
      </c>
      <c r="AE1059" s="136" t="str">
        <f t="shared" si="271"/>
        <v>-</v>
      </c>
      <c r="AF1059" s="140" t="s">
        <v>4551</v>
      </c>
      <c r="AG1059" s="140" t="str">
        <f t="shared" si="275"/>
        <v>-</v>
      </c>
      <c r="AH1059" s="141" t="str">
        <f t="shared" si="276"/>
        <v>-</v>
      </c>
      <c r="AI1059" s="211" t="s">
        <v>15</v>
      </c>
      <c r="AJ1059" s="443" t="s">
        <v>4592</v>
      </c>
      <c r="AK1059" s="478" t="str">
        <f t="shared" si="277"/>
        <v>-</v>
      </c>
      <c r="AL1059" s="516" t="str">
        <f t="shared" si="278"/>
        <v>-</v>
      </c>
      <c r="AM1059" s="432" t="str">
        <f>_xlfn.IFNA(VLOOKUP(O1059,Dropdown!$B:$G,6,0),"-")</f>
        <v>PEZA</v>
      </c>
      <c r="AN1059" s="433">
        <f>_xlfn.IFNA(VLOOKUP(O1059,Dropdown!$B:$H,7,0),"-")</f>
        <v>0.12</v>
      </c>
      <c r="AO1059" s="434" t="str">
        <f t="shared" si="279"/>
        <v>USD</v>
      </c>
      <c r="AP1059" s="435">
        <f t="shared" si="280"/>
        <v>145</v>
      </c>
      <c r="AQ1059" s="436">
        <f t="shared" si="281"/>
        <v>162.4</v>
      </c>
      <c r="AR1059" s="247"/>
      <c r="AS1059" s="465" t="s">
        <v>15</v>
      </c>
      <c r="AT1059" s="247"/>
      <c r="AU1059" s="454" t="str">
        <f t="shared" si="282"/>
        <v>-</v>
      </c>
    </row>
    <row r="1060" spans="1:47" s="30" customFormat="1">
      <c r="A1060" s="556">
        <v>1057</v>
      </c>
      <c r="B1060" s="558" t="s">
        <v>2437</v>
      </c>
      <c r="C1060" s="558" t="str">
        <f t="shared" si="272"/>
        <v>2019</v>
      </c>
      <c r="D1060" s="558" t="str">
        <f t="shared" si="273"/>
        <v>Feb</v>
      </c>
      <c r="E1060" s="605">
        <v>43524</v>
      </c>
      <c r="F1060" s="558">
        <v>114930</v>
      </c>
      <c r="G1060" s="617">
        <v>48283</v>
      </c>
      <c r="H1060" s="558">
        <v>87979</v>
      </c>
      <c r="I1060" s="558" t="s">
        <v>2587</v>
      </c>
      <c r="J1060" s="558" t="s">
        <v>2506</v>
      </c>
      <c r="K1060" s="607" t="str">
        <f t="shared" si="274"/>
        <v>#517 PUNCH | #517 PUNCH</v>
      </c>
      <c r="L1060" s="607" t="s">
        <v>2483</v>
      </c>
      <c r="M1060" s="607" t="s">
        <v>2483</v>
      </c>
      <c r="N1060" s="615" t="s">
        <v>15</v>
      </c>
      <c r="O1060" s="607" t="s">
        <v>42</v>
      </c>
      <c r="P1060" s="558">
        <v>1</v>
      </c>
      <c r="Q1060" s="557" t="s">
        <v>5151</v>
      </c>
      <c r="R1060" s="609">
        <f>IFERROR(VLOOKUP(CONCATENATE(D1060,"'",C1060),'Monthly Forex'!A:D,4,0),"-")</f>
        <v>52.12</v>
      </c>
      <c r="S1060" s="564" t="s">
        <v>15</v>
      </c>
      <c r="T1060" s="611">
        <v>104</v>
      </c>
      <c r="U1060" s="612" t="s">
        <v>47</v>
      </c>
      <c r="V1060" s="613" t="s">
        <v>49</v>
      </c>
      <c r="W1060" s="619" t="s">
        <v>15</v>
      </c>
      <c r="X1060" s="569" t="s">
        <v>15</v>
      </c>
      <c r="Y1060" s="570" t="s">
        <v>15</v>
      </c>
      <c r="Z1060" s="571" t="s">
        <v>15</v>
      </c>
      <c r="AA1060" s="557" t="s">
        <v>1856</v>
      </c>
      <c r="AB1060" s="139">
        <f t="shared" si="267"/>
        <v>43554</v>
      </c>
      <c r="AC1060" s="134">
        <f t="shared" si="269"/>
        <v>43525</v>
      </c>
      <c r="AD1060" s="135" t="str">
        <f t="shared" si="270"/>
        <v>-</v>
      </c>
      <c r="AE1060" s="136" t="str">
        <f t="shared" si="271"/>
        <v>-</v>
      </c>
      <c r="AF1060" s="140" t="s">
        <v>4551</v>
      </c>
      <c r="AG1060" s="140" t="str">
        <f t="shared" si="275"/>
        <v>-</v>
      </c>
      <c r="AH1060" s="141" t="str">
        <f t="shared" si="276"/>
        <v>-</v>
      </c>
      <c r="AI1060" s="211" t="s">
        <v>15</v>
      </c>
      <c r="AJ1060" s="443" t="s">
        <v>4592</v>
      </c>
      <c r="AK1060" s="478" t="str">
        <f t="shared" si="277"/>
        <v>-</v>
      </c>
      <c r="AL1060" s="516" t="str">
        <f t="shared" si="278"/>
        <v>-</v>
      </c>
      <c r="AM1060" s="432" t="str">
        <f>_xlfn.IFNA(VLOOKUP(O1060,Dropdown!$B:$G,6,0),"-")</f>
        <v>PEZA</v>
      </c>
      <c r="AN1060" s="433">
        <f>_xlfn.IFNA(VLOOKUP(O1060,Dropdown!$B:$H,7,0),"-")</f>
        <v>0.12</v>
      </c>
      <c r="AO1060" s="434" t="str">
        <f t="shared" si="279"/>
        <v>USD</v>
      </c>
      <c r="AP1060" s="435">
        <f t="shared" si="280"/>
        <v>104</v>
      </c>
      <c r="AQ1060" s="436">
        <f t="shared" si="281"/>
        <v>116.48000000000002</v>
      </c>
      <c r="AR1060" s="247"/>
      <c r="AS1060" s="465" t="s">
        <v>15</v>
      </c>
      <c r="AT1060" s="247"/>
      <c r="AU1060" s="454" t="str">
        <f t="shared" si="282"/>
        <v>-</v>
      </c>
    </row>
    <row r="1061" spans="1:47" s="30" customFormat="1">
      <c r="A1061" s="556">
        <v>1058</v>
      </c>
      <c r="B1061" s="558" t="s">
        <v>2450</v>
      </c>
      <c r="C1061" s="558" t="str">
        <f t="shared" si="272"/>
        <v>2019</v>
      </c>
      <c r="D1061" s="558" t="str">
        <f t="shared" si="273"/>
        <v>Feb</v>
      </c>
      <c r="E1061" s="605">
        <v>43524</v>
      </c>
      <c r="F1061" s="558">
        <v>114930</v>
      </c>
      <c r="G1061" s="617">
        <v>48283</v>
      </c>
      <c r="H1061" s="558">
        <v>87979</v>
      </c>
      <c r="I1061" s="558" t="s">
        <v>2588</v>
      </c>
      <c r="J1061" s="558" t="s">
        <v>2508</v>
      </c>
      <c r="K1061" s="607" t="str">
        <f t="shared" si="274"/>
        <v>#412 INNER DIE A | #412 INNER DIE A</v>
      </c>
      <c r="L1061" s="607" t="s">
        <v>2348</v>
      </c>
      <c r="M1061" s="607" t="s">
        <v>2348</v>
      </c>
      <c r="N1061" s="615" t="s">
        <v>15</v>
      </c>
      <c r="O1061" s="607" t="s">
        <v>42</v>
      </c>
      <c r="P1061" s="558">
        <v>1</v>
      </c>
      <c r="Q1061" s="557" t="s">
        <v>5151</v>
      </c>
      <c r="R1061" s="609">
        <f>IFERROR(VLOOKUP(CONCATENATE(D1061,"'",C1061),'Monthly Forex'!A:D,4,0),"-")</f>
        <v>52.12</v>
      </c>
      <c r="S1061" s="564" t="s">
        <v>15</v>
      </c>
      <c r="T1061" s="611">
        <v>225</v>
      </c>
      <c r="U1061" s="612" t="s">
        <v>47</v>
      </c>
      <c r="V1061" s="613" t="s">
        <v>49</v>
      </c>
      <c r="W1061" s="619" t="s">
        <v>15</v>
      </c>
      <c r="X1061" s="569" t="s">
        <v>15</v>
      </c>
      <c r="Y1061" s="570" t="s">
        <v>15</v>
      </c>
      <c r="Z1061" s="571" t="s">
        <v>15</v>
      </c>
      <c r="AA1061" s="557" t="s">
        <v>1856</v>
      </c>
      <c r="AB1061" s="139">
        <f t="shared" si="267"/>
        <v>43554</v>
      </c>
      <c r="AC1061" s="134">
        <f t="shared" si="269"/>
        <v>43525</v>
      </c>
      <c r="AD1061" s="135" t="str">
        <f t="shared" si="270"/>
        <v>-</v>
      </c>
      <c r="AE1061" s="136" t="str">
        <f t="shared" si="271"/>
        <v>-</v>
      </c>
      <c r="AF1061" s="140" t="s">
        <v>4551</v>
      </c>
      <c r="AG1061" s="140" t="str">
        <f t="shared" si="275"/>
        <v>-</v>
      </c>
      <c r="AH1061" s="141" t="str">
        <f t="shared" si="276"/>
        <v>-</v>
      </c>
      <c r="AI1061" s="211" t="s">
        <v>15</v>
      </c>
      <c r="AJ1061" s="443" t="s">
        <v>4592</v>
      </c>
      <c r="AK1061" s="478" t="str">
        <f t="shared" si="277"/>
        <v>-</v>
      </c>
      <c r="AL1061" s="516" t="str">
        <f t="shared" si="278"/>
        <v>-</v>
      </c>
      <c r="AM1061" s="432" t="str">
        <f>_xlfn.IFNA(VLOOKUP(O1061,Dropdown!$B:$G,6,0),"-")</f>
        <v>PEZA</v>
      </c>
      <c r="AN1061" s="433">
        <f>_xlfn.IFNA(VLOOKUP(O1061,Dropdown!$B:$H,7,0),"-")</f>
        <v>0.12</v>
      </c>
      <c r="AO1061" s="434" t="str">
        <f t="shared" si="279"/>
        <v>USD</v>
      </c>
      <c r="AP1061" s="435">
        <f t="shared" si="280"/>
        <v>225</v>
      </c>
      <c r="AQ1061" s="436">
        <f t="shared" si="281"/>
        <v>252.00000000000003</v>
      </c>
      <c r="AR1061" s="247"/>
      <c r="AS1061" s="465" t="s">
        <v>15</v>
      </c>
      <c r="AT1061" s="247"/>
      <c r="AU1061" s="454" t="str">
        <f t="shared" si="282"/>
        <v>-</v>
      </c>
    </row>
    <row r="1062" spans="1:47" s="30" customFormat="1">
      <c r="A1062" s="556">
        <v>1059</v>
      </c>
      <c r="B1062" s="558" t="s">
        <v>2452</v>
      </c>
      <c r="C1062" s="558" t="str">
        <f t="shared" si="272"/>
        <v>2019</v>
      </c>
      <c r="D1062" s="558" t="str">
        <f t="shared" si="273"/>
        <v>Feb</v>
      </c>
      <c r="E1062" s="605">
        <v>43524</v>
      </c>
      <c r="F1062" s="558">
        <v>114930</v>
      </c>
      <c r="G1062" s="617">
        <v>48283</v>
      </c>
      <c r="H1062" s="558">
        <v>87979</v>
      </c>
      <c r="I1062" s="558" t="s">
        <v>2588</v>
      </c>
      <c r="J1062" s="558" t="s">
        <v>2508</v>
      </c>
      <c r="K1062" s="607" t="str">
        <f t="shared" si="274"/>
        <v>#417 HEAD PUNCH | #417 HEAD PUNCH</v>
      </c>
      <c r="L1062" s="607" t="s">
        <v>2496</v>
      </c>
      <c r="M1062" s="607" t="s">
        <v>2496</v>
      </c>
      <c r="N1062" s="615" t="s">
        <v>15</v>
      </c>
      <c r="O1062" s="607" t="s">
        <v>42</v>
      </c>
      <c r="P1062" s="558">
        <v>1</v>
      </c>
      <c r="Q1062" s="557" t="s">
        <v>5151</v>
      </c>
      <c r="R1062" s="609">
        <f>IFERROR(VLOOKUP(CONCATENATE(D1062,"'",C1062),'Monthly Forex'!A:D,4,0),"-")</f>
        <v>52.12</v>
      </c>
      <c r="S1062" s="564" t="s">
        <v>15</v>
      </c>
      <c r="T1062" s="611">
        <v>160</v>
      </c>
      <c r="U1062" s="612" t="s">
        <v>47</v>
      </c>
      <c r="V1062" s="613" t="s">
        <v>49</v>
      </c>
      <c r="W1062" s="619" t="s">
        <v>15</v>
      </c>
      <c r="X1062" s="569" t="s">
        <v>15</v>
      </c>
      <c r="Y1062" s="570" t="s">
        <v>15</v>
      </c>
      <c r="Z1062" s="571" t="s">
        <v>15</v>
      </c>
      <c r="AA1062" s="557" t="s">
        <v>1856</v>
      </c>
      <c r="AB1062" s="139">
        <f t="shared" si="267"/>
        <v>43554</v>
      </c>
      <c r="AC1062" s="134">
        <f t="shared" si="269"/>
        <v>43525</v>
      </c>
      <c r="AD1062" s="135" t="str">
        <f t="shared" si="270"/>
        <v>-</v>
      </c>
      <c r="AE1062" s="136" t="str">
        <f t="shared" si="271"/>
        <v>-</v>
      </c>
      <c r="AF1062" s="140" t="s">
        <v>4551</v>
      </c>
      <c r="AG1062" s="140" t="str">
        <f t="shared" si="275"/>
        <v>-</v>
      </c>
      <c r="AH1062" s="141" t="str">
        <f t="shared" si="276"/>
        <v>-</v>
      </c>
      <c r="AI1062" s="211" t="s">
        <v>15</v>
      </c>
      <c r="AJ1062" s="443" t="s">
        <v>4592</v>
      </c>
      <c r="AK1062" s="478" t="str">
        <f t="shared" si="277"/>
        <v>-</v>
      </c>
      <c r="AL1062" s="516" t="str">
        <f t="shared" si="278"/>
        <v>-</v>
      </c>
      <c r="AM1062" s="432" t="str">
        <f>_xlfn.IFNA(VLOOKUP(O1062,Dropdown!$B:$G,6,0),"-")</f>
        <v>PEZA</v>
      </c>
      <c r="AN1062" s="433">
        <f>_xlfn.IFNA(VLOOKUP(O1062,Dropdown!$B:$H,7,0),"-")</f>
        <v>0.12</v>
      </c>
      <c r="AO1062" s="434" t="str">
        <f t="shared" si="279"/>
        <v>USD</v>
      </c>
      <c r="AP1062" s="435">
        <f t="shared" si="280"/>
        <v>160</v>
      </c>
      <c r="AQ1062" s="436">
        <f t="shared" si="281"/>
        <v>179.20000000000002</v>
      </c>
      <c r="AR1062" s="247"/>
      <c r="AS1062" s="465" t="s">
        <v>15</v>
      </c>
      <c r="AT1062" s="247"/>
      <c r="AU1062" s="454" t="str">
        <f t="shared" si="282"/>
        <v>-</v>
      </c>
    </row>
    <row r="1063" spans="1:47" s="30" customFormat="1">
      <c r="A1063" s="556">
        <v>1060</v>
      </c>
      <c r="B1063" s="558" t="s">
        <v>2453</v>
      </c>
      <c r="C1063" s="558" t="str">
        <f t="shared" si="272"/>
        <v>2019</v>
      </c>
      <c r="D1063" s="558" t="str">
        <f t="shared" si="273"/>
        <v>Feb</v>
      </c>
      <c r="E1063" s="605">
        <v>43524</v>
      </c>
      <c r="F1063" s="558">
        <v>114930</v>
      </c>
      <c r="G1063" s="617">
        <v>48283</v>
      </c>
      <c r="H1063" s="558">
        <v>87979</v>
      </c>
      <c r="I1063" s="558" t="s">
        <v>2589</v>
      </c>
      <c r="J1063" s="558" t="s">
        <v>2509</v>
      </c>
      <c r="K1063" s="607" t="str">
        <f t="shared" si="274"/>
        <v>#116 PUNCH | #116 PUNCH</v>
      </c>
      <c r="L1063" s="607" t="s">
        <v>2497</v>
      </c>
      <c r="M1063" s="607" t="s">
        <v>2497</v>
      </c>
      <c r="N1063" s="615" t="s">
        <v>15</v>
      </c>
      <c r="O1063" s="607" t="s">
        <v>42</v>
      </c>
      <c r="P1063" s="558">
        <v>1</v>
      </c>
      <c r="Q1063" s="557" t="s">
        <v>5151</v>
      </c>
      <c r="R1063" s="609">
        <f>IFERROR(VLOOKUP(CONCATENATE(D1063,"'",C1063),'Monthly Forex'!A:D,4,0),"-")</f>
        <v>52.12</v>
      </c>
      <c r="S1063" s="564" t="s">
        <v>15</v>
      </c>
      <c r="T1063" s="611">
        <v>400</v>
      </c>
      <c r="U1063" s="612" t="s">
        <v>47</v>
      </c>
      <c r="V1063" s="613" t="s">
        <v>49</v>
      </c>
      <c r="W1063" s="619" t="s">
        <v>15</v>
      </c>
      <c r="X1063" s="569" t="s">
        <v>15</v>
      </c>
      <c r="Y1063" s="570" t="s">
        <v>15</v>
      </c>
      <c r="Z1063" s="571" t="s">
        <v>15</v>
      </c>
      <c r="AA1063" s="557" t="s">
        <v>1856</v>
      </c>
      <c r="AB1063" s="139">
        <f t="shared" si="267"/>
        <v>43554</v>
      </c>
      <c r="AC1063" s="134">
        <f t="shared" si="269"/>
        <v>43525</v>
      </c>
      <c r="AD1063" s="135" t="str">
        <f t="shared" si="270"/>
        <v>-</v>
      </c>
      <c r="AE1063" s="136" t="str">
        <f t="shared" si="271"/>
        <v>-</v>
      </c>
      <c r="AF1063" s="140" t="s">
        <v>4551</v>
      </c>
      <c r="AG1063" s="140" t="str">
        <f t="shared" si="275"/>
        <v>-</v>
      </c>
      <c r="AH1063" s="141" t="str">
        <f t="shared" si="276"/>
        <v>-</v>
      </c>
      <c r="AI1063" s="211" t="s">
        <v>15</v>
      </c>
      <c r="AJ1063" s="443" t="s">
        <v>4592</v>
      </c>
      <c r="AK1063" s="478" t="str">
        <f t="shared" si="277"/>
        <v>-</v>
      </c>
      <c r="AL1063" s="516" t="str">
        <f t="shared" si="278"/>
        <v>-</v>
      </c>
      <c r="AM1063" s="432" t="str">
        <f>_xlfn.IFNA(VLOOKUP(O1063,Dropdown!$B:$G,6,0),"-")</f>
        <v>PEZA</v>
      </c>
      <c r="AN1063" s="433">
        <f>_xlfn.IFNA(VLOOKUP(O1063,Dropdown!$B:$H,7,0),"-")</f>
        <v>0.12</v>
      </c>
      <c r="AO1063" s="434" t="str">
        <f t="shared" si="279"/>
        <v>USD</v>
      </c>
      <c r="AP1063" s="435">
        <f t="shared" si="280"/>
        <v>400</v>
      </c>
      <c r="AQ1063" s="436">
        <f t="shared" si="281"/>
        <v>448.00000000000006</v>
      </c>
      <c r="AR1063" s="247"/>
      <c r="AS1063" s="465" t="s">
        <v>15</v>
      </c>
      <c r="AT1063" s="247"/>
      <c r="AU1063" s="454" t="str">
        <f t="shared" si="282"/>
        <v>-</v>
      </c>
    </row>
    <row r="1064" spans="1:47" s="30" customFormat="1">
      <c r="A1064" s="556">
        <v>1061</v>
      </c>
      <c r="B1064" s="558" t="s">
        <v>2454</v>
      </c>
      <c r="C1064" s="558" t="str">
        <f t="shared" si="272"/>
        <v>2019</v>
      </c>
      <c r="D1064" s="558" t="str">
        <f t="shared" si="273"/>
        <v>Feb</v>
      </c>
      <c r="E1064" s="605">
        <v>43524</v>
      </c>
      <c r="F1064" s="558">
        <v>114930</v>
      </c>
      <c r="G1064" s="617">
        <v>48283</v>
      </c>
      <c r="H1064" s="558">
        <v>87979</v>
      </c>
      <c r="I1064" s="558" t="s">
        <v>2589</v>
      </c>
      <c r="J1064" s="558" t="s">
        <v>2509</v>
      </c>
      <c r="K1064" s="607" t="str">
        <f t="shared" si="274"/>
        <v>#216 PUNCH | #216 PUNCH</v>
      </c>
      <c r="L1064" s="607" t="s">
        <v>2498</v>
      </c>
      <c r="M1064" s="607" t="s">
        <v>2498</v>
      </c>
      <c r="N1064" s="615" t="s">
        <v>15</v>
      </c>
      <c r="O1064" s="607" t="s">
        <v>42</v>
      </c>
      <c r="P1064" s="558">
        <v>1</v>
      </c>
      <c r="Q1064" s="557" t="s">
        <v>5151</v>
      </c>
      <c r="R1064" s="609">
        <f>IFERROR(VLOOKUP(CONCATENATE(D1064,"'",C1064),'Monthly Forex'!A:D,4,0),"-")</f>
        <v>52.12</v>
      </c>
      <c r="S1064" s="564" t="s">
        <v>15</v>
      </c>
      <c r="T1064" s="611">
        <v>384</v>
      </c>
      <c r="U1064" s="612" t="s">
        <v>47</v>
      </c>
      <c r="V1064" s="613" t="s">
        <v>49</v>
      </c>
      <c r="W1064" s="619" t="s">
        <v>15</v>
      </c>
      <c r="X1064" s="569" t="s">
        <v>15</v>
      </c>
      <c r="Y1064" s="570" t="s">
        <v>15</v>
      </c>
      <c r="Z1064" s="571" t="s">
        <v>15</v>
      </c>
      <c r="AA1064" s="557" t="s">
        <v>1856</v>
      </c>
      <c r="AB1064" s="139">
        <f t="shared" si="267"/>
        <v>43554</v>
      </c>
      <c r="AC1064" s="134">
        <f t="shared" si="269"/>
        <v>43525</v>
      </c>
      <c r="AD1064" s="135" t="str">
        <f t="shared" si="270"/>
        <v>-</v>
      </c>
      <c r="AE1064" s="136" t="str">
        <f t="shared" si="271"/>
        <v>-</v>
      </c>
      <c r="AF1064" s="140" t="s">
        <v>4551</v>
      </c>
      <c r="AG1064" s="140" t="str">
        <f t="shared" si="275"/>
        <v>-</v>
      </c>
      <c r="AH1064" s="141" t="str">
        <f t="shared" si="276"/>
        <v>-</v>
      </c>
      <c r="AI1064" s="211" t="s">
        <v>15</v>
      </c>
      <c r="AJ1064" s="443" t="s">
        <v>4592</v>
      </c>
      <c r="AK1064" s="478" t="str">
        <f t="shared" si="277"/>
        <v>-</v>
      </c>
      <c r="AL1064" s="516" t="str">
        <f t="shared" si="278"/>
        <v>-</v>
      </c>
      <c r="AM1064" s="432" t="str">
        <f>_xlfn.IFNA(VLOOKUP(O1064,Dropdown!$B:$G,6,0),"-")</f>
        <v>PEZA</v>
      </c>
      <c r="AN1064" s="433">
        <f>_xlfn.IFNA(VLOOKUP(O1064,Dropdown!$B:$H,7,0),"-")</f>
        <v>0.12</v>
      </c>
      <c r="AO1064" s="434" t="str">
        <f t="shared" si="279"/>
        <v>USD</v>
      </c>
      <c r="AP1064" s="435">
        <f t="shared" si="280"/>
        <v>384</v>
      </c>
      <c r="AQ1064" s="436">
        <f t="shared" si="281"/>
        <v>430.08000000000004</v>
      </c>
      <c r="AR1064" s="247"/>
      <c r="AS1064" s="465" t="s">
        <v>15</v>
      </c>
      <c r="AT1064" s="247"/>
      <c r="AU1064" s="454" t="str">
        <f t="shared" si="282"/>
        <v>-</v>
      </c>
    </row>
    <row r="1065" spans="1:47" s="30" customFormat="1">
      <c r="A1065" s="556">
        <v>1062</v>
      </c>
      <c r="B1065" s="631" t="s">
        <v>2422</v>
      </c>
      <c r="C1065" s="558" t="str">
        <f t="shared" si="272"/>
        <v>2019</v>
      </c>
      <c r="D1065" s="558" t="str">
        <f t="shared" si="273"/>
        <v>Mar</v>
      </c>
      <c r="E1065" s="654">
        <v>43525</v>
      </c>
      <c r="F1065" s="631">
        <v>114931</v>
      </c>
      <c r="G1065" s="655">
        <v>48284</v>
      </c>
      <c r="H1065" s="557" t="s">
        <v>15</v>
      </c>
      <c r="I1065" s="631" t="s">
        <v>2592</v>
      </c>
      <c r="J1065" s="631">
        <v>20190158</v>
      </c>
      <c r="K1065" s="658" t="str">
        <f t="shared" si="274"/>
        <v>2311-35308-7-0700 FR EMOSS | #203 PUNCH | 2311-35308-7-0700 FR EMOSS | #203 PUNCH</v>
      </c>
      <c r="L1065" s="658" t="s">
        <v>2478</v>
      </c>
      <c r="M1065" s="658" t="s">
        <v>2478</v>
      </c>
      <c r="N1065" s="665" t="s">
        <v>15</v>
      </c>
      <c r="O1065" s="658" t="s">
        <v>38</v>
      </c>
      <c r="P1065" s="631">
        <v>1</v>
      </c>
      <c r="Q1065" s="557" t="s">
        <v>5151</v>
      </c>
      <c r="R1065" s="603">
        <f>IFERROR(VLOOKUP(CONCATENATE(D1065,"'",C1065),'Monthly Forex'!A:D,4,0),"-")</f>
        <v>51.7</v>
      </c>
      <c r="S1065" s="564" t="s">
        <v>15</v>
      </c>
      <c r="T1065" s="660">
        <v>400</v>
      </c>
      <c r="U1065" s="661" t="s">
        <v>50</v>
      </c>
      <c r="V1065" s="662" t="s">
        <v>50</v>
      </c>
      <c r="W1065" s="619" t="s">
        <v>15</v>
      </c>
      <c r="X1065" s="569" t="s">
        <v>15</v>
      </c>
      <c r="Y1065" s="570" t="s">
        <v>15</v>
      </c>
      <c r="Z1065" s="571" t="s">
        <v>15</v>
      </c>
      <c r="AA1065" s="557" t="s">
        <v>1856</v>
      </c>
      <c r="AB1065" s="139" t="str">
        <f t="shared" si="267"/>
        <v>-</v>
      </c>
      <c r="AC1065" s="134" t="str">
        <f t="shared" si="269"/>
        <v>-</v>
      </c>
      <c r="AD1065" s="135" t="str">
        <f t="shared" si="270"/>
        <v>-</v>
      </c>
      <c r="AE1065" s="136" t="str">
        <f t="shared" si="271"/>
        <v>-</v>
      </c>
      <c r="AF1065" s="142" t="s">
        <v>15</v>
      </c>
      <c r="AG1065" s="140" t="str">
        <f t="shared" si="275"/>
        <v>1</v>
      </c>
      <c r="AH1065" s="141" t="str">
        <f t="shared" si="276"/>
        <v>-</v>
      </c>
      <c r="AI1065" s="208" t="s">
        <v>15</v>
      </c>
      <c r="AJ1065" s="444" t="s">
        <v>50</v>
      </c>
      <c r="AK1065" s="478" t="str">
        <f t="shared" si="277"/>
        <v/>
      </c>
      <c r="AL1065" s="516" t="str">
        <f t="shared" si="278"/>
        <v>-</v>
      </c>
      <c r="AM1065" s="432" t="str">
        <f>_xlfn.IFNA(VLOOKUP(O1065,Dropdown!$B:$G,6,0),"-")</f>
        <v>PEZA</v>
      </c>
      <c r="AN1065" s="433">
        <f>_xlfn.IFNA(VLOOKUP(O1065,Dropdown!$B:$H,7,0),"-")</f>
        <v>0.12</v>
      </c>
      <c r="AO1065" s="434" t="str">
        <f t="shared" si="279"/>
        <v>USD</v>
      </c>
      <c r="AP1065" s="435">
        <f t="shared" si="280"/>
        <v>400</v>
      </c>
      <c r="AQ1065" s="436">
        <f t="shared" si="281"/>
        <v>448.00000000000006</v>
      </c>
      <c r="AR1065" s="247"/>
      <c r="AS1065" s="465" t="s">
        <v>15</v>
      </c>
      <c r="AT1065" s="247"/>
      <c r="AU1065" s="454" t="str">
        <f t="shared" si="282"/>
        <v xml:space="preserve"> </v>
      </c>
    </row>
    <row r="1066" spans="1:47" s="29" customFormat="1">
      <c r="A1066" s="556">
        <v>1063</v>
      </c>
      <c r="B1066" s="631" t="s">
        <v>2425</v>
      </c>
      <c r="C1066" s="558" t="str">
        <f t="shared" si="272"/>
        <v>2019</v>
      </c>
      <c r="D1066" s="558" t="str">
        <f t="shared" si="273"/>
        <v>Mar</v>
      </c>
      <c r="E1066" s="654">
        <v>43525</v>
      </c>
      <c r="F1066" s="631">
        <v>114931</v>
      </c>
      <c r="G1066" s="655">
        <v>48284</v>
      </c>
      <c r="H1066" s="557" t="s">
        <v>15</v>
      </c>
      <c r="I1066" s="631" t="s">
        <v>2076</v>
      </c>
      <c r="J1066" s="631">
        <v>20190158</v>
      </c>
      <c r="K1066" s="658" t="str">
        <f t="shared" si="274"/>
        <v>2311-35308-7-0500 FR EMBOSS  | #203 PUNCH | 2311-35308-7-0500 FR EMBOSS  | #203 PUNCH</v>
      </c>
      <c r="L1066" s="658" t="s">
        <v>2479</v>
      </c>
      <c r="M1066" s="658" t="s">
        <v>2479</v>
      </c>
      <c r="N1066" s="665" t="s">
        <v>15</v>
      </c>
      <c r="O1066" s="658" t="s">
        <v>38</v>
      </c>
      <c r="P1066" s="631">
        <v>1</v>
      </c>
      <c r="Q1066" s="557" t="s">
        <v>5151</v>
      </c>
      <c r="R1066" s="603">
        <f>IFERROR(VLOOKUP(CONCATENATE(D1066,"'",C1066),'Monthly Forex'!A:D,4,0),"-")</f>
        <v>51.7</v>
      </c>
      <c r="S1066" s="564" t="s">
        <v>15</v>
      </c>
      <c r="T1066" s="660">
        <v>400</v>
      </c>
      <c r="U1066" s="661" t="s">
        <v>50</v>
      </c>
      <c r="V1066" s="662" t="s">
        <v>50</v>
      </c>
      <c r="W1066" s="619" t="s">
        <v>15</v>
      </c>
      <c r="X1066" s="569" t="s">
        <v>15</v>
      </c>
      <c r="Y1066" s="570" t="s">
        <v>15</v>
      </c>
      <c r="Z1066" s="571" t="s">
        <v>15</v>
      </c>
      <c r="AA1066" s="557" t="s">
        <v>1856</v>
      </c>
      <c r="AB1066" s="139" t="str">
        <f t="shared" si="267"/>
        <v>-</v>
      </c>
      <c r="AC1066" s="134" t="str">
        <f t="shared" si="269"/>
        <v>-</v>
      </c>
      <c r="AD1066" s="135" t="str">
        <f t="shared" si="270"/>
        <v>-</v>
      </c>
      <c r="AE1066" s="136" t="str">
        <f t="shared" si="271"/>
        <v>-</v>
      </c>
      <c r="AF1066" s="142" t="s">
        <v>15</v>
      </c>
      <c r="AG1066" s="140" t="str">
        <f t="shared" si="275"/>
        <v>-</v>
      </c>
      <c r="AH1066" s="141" t="str">
        <f t="shared" si="276"/>
        <v>-</v>
      </c>
      <c r="AI1066" s="208" t="s">
        <v>15</v>
      </c>
      <c r="AJ1066" s="444" t="s">
        <v>50</v>
      </c>
      <c r="AK1066" s="478" t="str">
        <f t="shared" si="277"/>
        <v/>
      </c>
      <c r="AL1066" s="482" t="str">
        <f t="shared" si="278"/>
        <v>-</v>
      </c>
      <c r="AM1066" s="432" t="str">
        <f>_xlfn.IFNA(VLOOKUP(O1066,Dropdown!$B:$G,6,0),"-")</f>
        <v>PEZA</v>
      </c>
      <c r="AN1066" s="433">
        <f>_xlfn.IFNA(VLOOKUP(O1066,Dropdown!$B:$H,7,0),"-")</f>
        <v>0.12</v>
      </c>
      <c r="AO1066" s="434" t="str">
        <f t="shared" si="279"/>
        <v>USD</v>
      </c>
      <c r="AP1066" s="435">
        <f t="shared" si="280"/>
        <v>400</v>
      </c>
      <c r="AQ1066" s="436">
        <f t="shared" si="281"/>
        <v>448.00000000000006</v>
      </c>
      <c r="AR1066" s="247"/>
      <c r="AS1066" s="465" t="s">
        <v>15</v>
      </c>
      <c r="AT1066" s="247"/>
      <c r="AU1066" s="454" t="str">
        <f t="shared" si="282"/>
        <v xml:space="preserve"> </v>
      </c>
    </row>
    <row r="1067" spans="1:47" s="29" customFormat="1">
      <c r="A1067" s="556">
        <v>1064</v>
      </c>
      <c r="B1067" s="631" t="s">
        <v>2432</v>
      </c>
      <c r="C1067" s="558" t="str">
        <f t="shared" si="272"/>
        <v>2019</v>
      </c>
      <c r="D1067" s="558" t="str">
        <f t="shared" si="273"/>
        <v>Mar</v>
      </c>
      <c r="E1067" s="654">
        <v>43525</v>
      </c>
      <c r="F1067" s="631">
        <v>114931</v>
      </c>
      <c r="G1067" s="655">
        <v>48284</v>
      </c>
      <c r="H1067" s="557" t="s">
        <v>15</v>
      </c>
      <c r="I1067" s="631" t="s">
        <v>2076</v>
      </c>
      <c r="J1067" s="631">
        <v>20190226</v>
      </c>
      <c r="K1067" s="658" t="str">
        <f t="shared" si="274"/>
        <v>2311-35308-7-0500 FR EMBOSS  | #203 PUNCH | 2311-35308-7-0500 FR EMBOSS  | #203 PUNCH</v>
      </c>
      <c r="L1067" s="658" t="s">
        <v>2479</v>
      </c>
      <c r="M1067" s="658" t="s">
        <v>2479</v>
      </c>
      <c r="N1067" s="657" t="s">
        <v>15</v>
      </c>
      <c r="O1067" s="658" t="s">
        <v>38</v>
      </c>
      <c r="P1067" s="631">
        <v>1</v>
      </c>
      <c r="Q1067" s="557" t="s">
        <v>5151</v>
      </c>
      <c r="R1067" s="603">
        <f>IFERROR(VLOOKUP(CONCATENATE(D1067,"'",C1067),'Monthly Forex'!A:D,4,0),"-")</f>
        <v>51.7</v>
      </c>
      <c r="S1067" s="564" t="s">
        <v>15</v>
      </c>
      <c r="T1067" s="660">
        <v>400</v>
      </c>
      <c r="U1067" s="661" t="s">
        <v>50</v>
      </c>
      <c r="V1067" s="662" t="s">
        <v>50</v>
      </c>
      <c r="W1067" s="619" t="s">
        <v>15</v>
      </c>
      <c r="X1067" s="569" t="s">
        <v>15</v>
      </c>
      <c r="Y1067" s="570" t="s">
        <v>15</v>
      </c>
      <c r="Z1067" s="571" t="s">
        <v>15</v>
      </c>
      <c r="AA1067" s="557" t="s">
        <v>1856</v>
      </c>
      <c r="AB1067" s="139" t="str">
        <f t="shared" si="267"/>
        <v>-</v>
      </c>
      <c r="AC1067" s="134" t="str">
        <f t="shared" si="269"/>
        <v>-</v>
      </c>
      <c r="AD1067" s="135" t="str">
        <f t="shared" si="270"/>
        <v>-</v>
      </c>
      <c r="AE1067" s="136" t="str">
        <f t="shared" si="271"/>
        <v>-</v>
      </c>
      <c r="AF1067" s="142" t="s">
        <v>15</v>
      </c>
      <c r="AG1067" s="140" t="str">
        <f t="shared" si="275"/>
        <v>-</v>
      </c>
      <c r="AH1067" s="141" t="str">
        <f t="shared" si="276"/>
        <v>-</v>
      </c>
      <c r="AI1067" s="208" t="s">
        <v>15</v>
      </c>
      <c r="AJ1067" s="444" t="s">
        <v>50</v>
      </c>
      <c r="AK1067" s="478" t="str">
        <f t="shared" si="277"/>
        <v/>
      </c>
      <c r="AL1067" s="482" t="str">
        <f t="shared" si="278"/>
        <v>-</v>
      </c>
      <c r="AM1067" s="432" t="str">
        <f>_xlfn.IFNA(VLOOKUP(O1067,Dropdown!$B:$G,6,0),"-")</f>
        <v>PEZA</v>
      </c>
      <c r="AN1067" s="433">
        <f>_xlfn.IFNA(VLOOKUP(O1067,Dropdown!$B:$H,7,0),"-")</f>
        <v>0.12</v>
      </c>
      <c r="AO1067" s="434" t="str">
        <f t="shared" si="279"/>
        <v>USD</v>
      </c>
      <c r="AP1067" s="435">
        <f t="shared" si="280"/>
        <v>400</v>
      </c>
      <c r="AQ1067" s="436">
        <f t="shared" si="281"/>
        <v>448.00000000000006</v>
      </c>
      <c r="AR1067" s="247"/>
      <c r="AS1067" s="465" t="s">
        <v>15</v>
      </c>
      <c r="AT1067" s="247"/>
      <c r="AU1067" s="454" t="str">
        <f t="shared" si="282"/>
        <v xml:space="preserve"> </v>
      </c>
    </row>
    <row r="1068" spans="1:47" s="29" customFormat="1">
      <c r="A1068" s="556">
        <v>1065</v>
      </c>
      <c r="B1068" s="631" t="s">
        <v>2441</v>
      </c>
      <c r="C1068" s="558" t="str">
        <f t="shared" si="272"/>
        <v>2019</v>
      </c>
      <c r="D1068" s="558" t="str">
        <f t="shared" si="273"/>
        <v>Mar</v>
      </c>
      <c r="E1068" s="654">
        <v>43525</v>
      </c>
      <c r="F1068" s="631">
        <v>114931</v>
      </c>
      <c r="G1068" s="655">
        <v>48284</v>
      </c>
      <c r="H1068" s="557" t="s">
        <v>15</v>
      </c>
      <c r="I1068" s="631" t="s">
        <v>2024</v>
      </c>
      <c r="J1068" s="631">
        <v>20190308</v>
      </c>
      <c r="K1068" s="658" t="str">
        <f t="shared" si="274"/>
        <v>2311-35308-7-0500 FR EMBOSS  | #104 DIE | 2311-35308-7-0500 FR EMBOSS  | #104 DIE</v>
      </c>
      <c r="L1068" s="658" t="s">
        <v>2027</v>
      </c>
      <c r="M1068" s="658" t="s">
        <v>2027</v>
      </c>
      <c r="N1068" s="657" t="s">
        <v>15</v>
      </c>
      <c r="O1068" s="658" t="s">
        <v>38</v>
      </c>
      <c r="P1068" s="631">
        <v>1</v>
      </c>
      <c r="Q1068" s="557" t="s">
        <v>5151</v>
      </c>
      <c r="R1068" s="603">
        <f>IFERROR(VLOOKUP(CONCATENATE(D1068,"'",C1068),'Monthly Forex'!A:D,4,0),"-")</f>
        <v>51.7</v>
      </c>
      <c r="S1068" s="564" t="s">
        <v>15</v>
      </c>
      <c r="T1068" s="660">
        <v>440</v>
      </c>
      <c r="U1068" s="661" t="s">
        <v>50</v>
      </c>
      <c r="V1068" s="662" t="s">
        <v>50</v>
      </c>
      <c r="W1068" s="619" t="s">
        <v>15</v>
      </c>
      <c r="X1068" s="569" t="s">
        <v>15</v>
      </c>
      <c r="Y1068" s="570" t="s">
        <v>15</v>
      </c>
      <c r="Z1068" s="571" t="s">
        <v>15</v>
      </c>
      <c r="AA1068" s="557" t="s">
        <v>1856</v>
      </c>
      <c r="AB1068" s="139" t="str">
        <f t="shared" si="267"/>
        <v>-</v>
      </c>
      <c r="AC1068" s="134" t="str">
        <f t="shared" si="269"/>
        <v>-</v>
      </c>
      <c r="AD1068" s="135" t="str">
        <f t="shared" si="270"/>
        <v>-</v>
      </c>
      <c r="AE1068" s="136" t="str">
        <f t="shared" si="271"/>
        <v>-</v>
      </c>
      <c r="AF1068" s="142" t="s">
        <v>15</v>
      </c>
      <c r="AG1068" s="140" t="str">
        <f t="shared" si="275"/>
        <v>-</v>
      </c>
      <c r="AH1068" s="141" t="str">
        <f t="shared" si="276"/>
        <v>-</v>
      </c>
      <c r="AI1068" s="208" t="s">
        <v>15</v>
      </c>
      <c r="AJ1068" s="444" t="s">
        <v>50</v>
      </c>
      <c r="AK1068" s="478" t="str">
        <f t="shared" si="277"/>
        <v/>
      </c>
      <c r="AL1068" s="482" t="str">
        <f t="shared" si="278"/>
        <v>-</v>
      </c>
      <c r="AM1068" s="432" t="str">
        <f>_xlfn.IFNA(VLOOKUP(O1068,Dropdown!$B:$G,6,0),"-")</f>
        <v>PEZA</v>
      </c>
      <c r="AN1068" s="433">
        <f>_xlfn.IFNA(VLOOKUP(O1068,Dropdown!$B:$H,7,0),"-")</f>
        <v>0.12</v>
      </c>
      <c r="AO1068" s="434" t="str">
        <f t="shared" si="279"/>
        <v>USD</v>
      </c>
      <c r="AP1068" s="435">
        <f t="shared" si="280"/>
        <v>440</v>
      </c>
      <c r="AQ1068" s="436">
        <f t="shared" si="281"/>
        <v>492.80000000000007</v>
      </c>
      <c r="AR1068" s="247"/>
      <c r="AS1068" s="465" t="s">
        <v>15</v>
      </c>
      <c r="AT1068" s="247"/>
      <c r="AU1068" s="454" t="str">
        <f t="shared" si="282"/>
        <v xml:space="preserve"> </v>
      </c>
    </row>
    <row r="1069" spans="1:47" s="29" customFormat="1">
      <c r="A1069" s="556">
        <v>1066</v>
      </c>
      <c r="B1069" s="558" t="s">
        <v>2422</v>
      </c>
      <c r="C1069" s="558" t="str">
        <f t="shared" si="272"/>
        <v>2019</v>
      </c>
      <c r="D1069" s="558" t="str">
        <f t="shared" si="273"/>
        <v>Mar</v>
      </c>
      <c r="E1069" s="605">
        <v>43529</v>
      </c>
      <c r="F1069" s="558">
        <v>114932</v>
      </c>
      <c r="G1069" s="558">
        <v>48285</v>
      </c>
      <c r="H1069" s="558">
        <v>88115</v>
      </c>
      <c r="I1069" s="558" t="s">
        <v>2592</v>
      </c>
      <c r="J1069" s="558">
        <v>20190158</v>
      </c>
      <c r="K1069" s="607" t="str">
        <f t="shared" si="274"/>
        <v>2311-35308-7-0700 FR EMOSS | #203 PUNCH | 2311-35308-7-0700 FR EMOSS | #203 PUNCH</v>
      </c>
      <c r="L1069" s="607" t="s">
        <v>2478</v>
      </c>
      <c r="M1069" s="607" t="s">
        <v>2478</v>
      </c>
      <c r="N1069" s="608" t="s">
        <v>15</v>
      </c>
      <c r="O1069" s="607" t="s">
        <v>38</v>
      </c>
      <c r="P1069" s="558">
        <v>1</v>
      </c>
      <c r="Q1069" s="557" t="s">
        <v>5151</v>
      </c>
      <c r="R1069" s="609">
        <f>IFERROR(VLOOKUP(CONCATENATE(D1069,"'",C1069),'Monthly Forex'!A:D,4,0),"-")</f>
        <v>51.7</v>
      </c>
      <c r="S1069" s="564" t="s">
        <v>15</v>
      </c>
      <c r="T1069" s="611">
        <v>400</v>
      </c>
      <c r="U1069" s="612" t="s">
        <v>47</v>
      </c>
      <c r="V1069" s="613" t="s">
        <v>49</v>
      </c>
      <c r="W1069" s="619" t="s">
        <v>15</v>
      </c>
      <c r="X1069" s="569" t="s">
        <v>15</v>
      </c>
      <c r="Y1069" s="570" t="s">
        <v>15</v>
      </c>
      <c r="Z1069" s="571" t="s">
        <v>15</v>
      </c>
      <c r="AA1069" s="557" t="s">
        <v>1856</v>
      </c>
      <c r="AB1069" s="139">
        <f t="shared" si="267"/>
        <v>43559</v>
      </c>
      <c r="AC1069" s="134">
        <f t="shared" si="269"/>
        <v>43556</v>
      </c>
      <c r="AD1069" s="135" t="str">
        <f t="shared" si="270"/>
        <v>-</v>
      </c>
      <c r="AE1069" s="136" t="str">
        <f t="shared" si="271"/>
        <v>-</v>
      </c>
      <c r="AF1069" s="140" t="s">
        <v>4551</v>
      </c>
      <c r="AG1069" s="140" t="str">
        <f t="shared" si="275"/>
        <v>1</v>
      </c>
      <c r="AH1069" s="141" t="str">
        <f t="shared" si="276"/>
        <v>-</v>
      </c>
      <c r="AI1069" s="211" t="s">
        <v>15</v>
      </c>
      <c r="AJ1069" s="443" t="s">
        <v>4592</v>
      </c>
      <c r="AK1069" s="478" t="str">
        <f t="shared" si="277"/>
        <v>-</v>
      </c>
      <c r="AL1069" s="482" t="str">
        <f t="shared" si="278"/>
        <v>-</v>
      </c>
      <c r="AM1069" s="432" t="str">
        <f>_xlfn.IFNA(VLOOKUP(O1069,Dropdown!$B:$G,6,0),"-")</f>
        <v>PEZA</v>
      </c>
      <c r="AN1069" s="433">
        <f>_xlfn.IFNA(VLOOKUP(O1069,Dropdown!$B:$H,7,0),"-")</f>
        <v>0.12</v>
      </c>
      <c r="AO1069" s="434" t="str">
        <f t="shared" si="279"/>
        <v>USD</v>
      </c>
      <c r="AP1069" s="435">
        <f t="shared" si="280"/>
        <v>400</v>
      </c>
      <c r="AQ1069" s="436">
        <f t="shared" si="281"/>
        <v>448.00000000000006</v>
      </c>
      <c r="AR1069" s="247"/>
      <c r="AS1069" s="465" t="s">
        <v>15</v>
      </c>
      <c r="AT1069" s="247"/>
      <c r="AU1069" s="454" t="str">
        <f t="shared" si="282"/>
        <v>-</v>
      </c>
    </row>
    <row r="1070" spans="1:47" s="29" customFormat="1">
      <c r="A1070" s="556">
        <v>1067</v>
      </c>
      <c r="B1070" s="558" t="s">
        <v>2425</v>
      </c>
      <c r="C1070" s="558" t="str">
        <f t="shared" si="272"/>
        <v>2019</v>
      </c>
      <c r="D1070" s="558" t="str">
        <f t="shared" si="273"/>
        <v>Mar</v>
      </c>
      <c r="E1070" s="605">
        <v>43529</v>
      </c>
      <c r="F1070" s="558">
        <v>114932</v>
      </c>
      <c r="G1070" s="558">
        <v>48285</v>
      </c>
      <c r="H1070" s="558">
        <v>88115</v>
      </c>
      <c r="I1070" s="558" t="s">
        <v>2076</v>
      </c>
      <c r="J1070" s="558">
        <v>20190158</v>
      </c>
      <c r="K1070" s="607" t="str">
        <f t="shared" si="274"/>
        <v>2311-35308-7-0500 FR EMBOSS  | #203 PUNCH | 2311-35308-7-0500 FR EMBOSS  | #203 PUNCH</v>
      </c>
      <c r="L1070" s="607" t="s">
        <v>2479</v>
      </c>
      <c r="M1070" s="607" t="s">
        <v>2479</v>
      </c>
      <c r="N1070" s="608" t="s">
        <v>15</v>
      </c>
      <c r="O1070" s="607" t="s">
        <v>38</v>
      </c>
      <c r="P1070" s="558">
        <v>1</v>
      </c>
      <c r="Q1070" s="557" t="s">
        <v>5151</v>
      </c>
      <c r="R1070" s="609">
        <f>IFERROR(VLOOKUP(CONCATENATE(D1070,"'",C1070),'Monthly Forex'!A:D,4,0),"-")</f>
        <v>51.7</v>
      </c>
      <c r="S1070" s="564" t="s">
        <v>15</v>
      </c>
      <c r="T1070" s="611">
        <v>400</v>
      </c>
      <c r="U1070" s="612" t="s">
        <v>47</v>
      </c>
      <c r="V1070" s="613" t="s">
        <v>49</v>
      </c>
      <c r="W1070" s="619" t="s">
        <v>15</v>
      </c>
      <c r="X1070" s="569" t="s">
        <v>15</v>
      </c>
      <c r="Y1070" s="570" t="s">
        <v>15</v>
      </c>
      <c r="Z1070" s="571" t="s">
        <v>15</v>
      </c>
      <c r="AA1070" s="557" t="s">
        <v>1856</v>
      </c>
      <c r="AB1070" s="139">
        <f t="shared" si="267"/>
        <v>43559</v>
      </c>
      <c r="AC1070" s="134">
        <f t="shared" si="269"/>
        <v>43556</v>
      </c>
      <c r="AD1070" s="135" t="str">
        <f t="shared" si="270"/>
        <v>-</v>
      </c>
      <c r="AE1070" s="136" t="str">
        <f t="shared" si="271"/>
        <v>-</v>
      </c>
      <c r="AF1070" s="140" t="s">
        <v>4551</v>
      </c>
      <c r="AG1070" s="140" t="str">
        <f t="shared" si="275"/>
        <v>-</v>
      </c>
      <c r="AH1070" s="141" t="str">
        <f t="shared" si="276"/>
        <v>-</v>
      </c>
      <c r="AI1070" s="211" t="s">
        <v>15</v>
      </c>
      <c r="AJ1070" s="443" t="s">
        <v>4592</v>
      </c>
      <c r="AK1070" s="478" t="str">
        <f t="shared" si="277"/>
        <v>-</v>
      </c>
      <c r="AL1070" s="482" t="str">
        <f t="shared" si="278"/>
        <v>-</v>
      </c>
      <c r="AM1070" s="432" t="str">
        <f>_xlfn.IFNA(VLOOKUP(O1070,Dropdown!$B:$G,6,0),"-")</f>
        <v>PEZA</v>
      </c>
      <c r="AN1070" s="433">
        <f>_xlfn.IFNA(VLOOKUP(O1070,Dropdown!$B:$H,7,0),"-")</f>
        <v>0.12</v>
      </c>
      <c r="AO1070" s="434" t="str">
        <f t="shared" si="279"/>
        <v>USD</v>
      </c>
      <c r="AP1070" s="435">
        <f t="shared" si="280"/>
        <v>400</v>
      </c>
      <c r="AQ1070" s="436">
        <f t="shared" si="281"/>
        <v>448.00000000000006</v>
      </c>
      <c r="AR1070" s="247"/>
      <c r="AS1070" s="465" t="s">
        <v>15</v>
      </c>
      <c r="AT1070" s="247"/>
      <c r="AU1070" s="454" t="str">
        <f t="shared" si="282"/>
        <v>-</v>
      </c>
    </row>
    <row r="1071" spans="1:47" s="29" customFormat="1">
      <c r="A1071" s="556">
        <v>1068</v>
      </c>
      <c r="B1071" s="558" t="s">
        <v>2432</v>
      </c>
      <c r="C1071" s="558" t="str">
        <f t="shared" si="272"/>
        <v>2019</v>
      </c>
      <c r="D1071" s="558" t="str">
        <f t="shared" si="273"/>
        <v>Mar</v>
      </c>
      <c r="E1071" s="605">
        <v>43529</v>
      </c>
      <c r="F1071" s="558">
        <v>114932</v>
      </c>
      <c r="G1071" s="558">
        <v>48285</v>
      </c>
      <c r="H1071" s="558">
        <v>88115</v>
      </c>
      <c r="I1071" s="558" t="s">
        <v>2076</v>
      </c>
      <c r="J1071" s="558">
        <v>20190226</v>
      </c>
      <c r="K1071" s="607" t="str">
        <f t="shared" si="274"/>
        <v>2311-35308-7-0500 FR EMBOSS  | #203 PUNCH | 2311-35308-7-0500 FR EMBOSS  | #203 PUNCH</v>
      </c>
      <c r="L1071" s="607" t="s">
        <v>2479</v>
      </c>
      <c r="M1071" s="607" t="s">
        <v>2479</v>
      </c>
      <c r="N1071" s="608" t="s">
        <v>15</v>
      </c>
      <c r="O1071" s="607" t="s">
        <v>38</v>
      </c>
      <c r="P1071" s="558">
        <v>1</v>
      </c>
      <c r="Q1071" s="557" t="s">
        <v>5151</v>
      </c>
      <c r="R1071" s="609">
        <f>IFERROR(VLOOKUP(CONCATENATE(D1071,"'",C1071),'Monthly Forex'!A:D,4,0),"-")</f>
        <v>51.7</v>
      </c>
      <c r="S1071" s="564" t="s">
        <v>15</v>
      </c>
      <c r="T1071" s="611">
        <v>400</v>
      </c>
      <c r="U1071" s="612" t="s">
        <v>47</v>
      </c>
      <c r="V1071" s="613" t="s">
        <v>49</v>
      </c>
      <c r="W1071" s="619" t="s">
        <v>15</v>
      </c>
      <c r="X1071" s="569" t="s">
        <v>15</v>
      </c>
      <c r="Y1071" s="570" t="s">
        <v>15</v>
      </c>
      <c r="Z1071" s="571" t="s">
        <v>15</v>
      </c>
      <c r="AA1071" s="557" t="s">
        <v>1856</v>
      </c>
      <c r="AB1071" s="139">
        <f t="shared" si="267"/>
        <v>43559</v>
      </c>
      <c r="AC1071" s="134">
        <f t="shared" si="269"/>
        <v>43556</v>
      </c>
      <c r="AD1071" s="135" t="str">
        <f t="shared" si="270"/>
        <v>-</v>
      </c>
      <c r="AE1071" s="136" t="str">
        <f t="shared" si="271"/>
        <v>-</v>
      </c>
      <c r="AF1071" s="140" t="s">
        <v>4551</v>
      </c>
      <c r="AG1071" s="140" t="str">
        <f t="shared" si="275"/>
        <v>-</v>
      </c>
      <c r="AH1071" s="141" t="str">
        <f t="shared" si="276"/>
        <v>-</v>
      </c>
      <c r="AI1071" s="211" t="s">
        <v>15</v>
      </c>
      <c r="AJ1071" s="443" t="s">
        <v>4592</v>
      </c>
      <c r="AK1071" s="478" t="str">
        <f t="shared" si="277"/>
        <v>-</v>
      </c>
      <c r="AL1071" s="482" t="str">
        <f t="shared" si="278"/>
        <v>-</v>
      </c>
      <c r="AM1071" s="432" t="str">
        <f>_xlfn.IFNA(VLOOKUP(O1071,Dropdown!$B:$G,6,0),"-")</f>
        <v>PEZA</v>
      </c>
      <c r="AN1071" s="433">
        <f>_xlfn.IFNA(VLOOKUP(O1071,Dropdown!$B:$H,7,0),"-")</f>
        <v>0.12</v>
      </c>
      <c r="AO1071" s="434" t="str">
        <f t="shared" si="279"/>
        <v>USD</v>
      </c>
      <c r="AP1071" s="435">
        <f t="shared" si="280"/>
        <v>400</v>
      </c>
      <c r="AQ1071" s="436">
        <f t="shared" si="281"/>
        <v>448.00000000000006</v>
      </c>
      <c r="AR1071" s="247"/>
      <c r="AS1071" s="465" t="s">
        <v>15</v>
      </c>
      <c r="AT1071" s="247"/>
      <c r="AU1071" s="454" t="str">
        <f t="shared" si="282"/>
        <v>-</v>
      </c>
    </row>
    <row r="1072" spans="1:47" s="29" customFormat="1">
      <c r="A1072" s="556">
        <v>1069</v>
      </c>
      <c r="B1072" s="558" t="s">
        <v>2441</v>
      </c>
      <c r="C1072" s="558" t="str">
        <f t="shared" si="272"/>
        <v>2019</v>
      </c>
      <c r="D1072" s="558" t="str">
        <f t="shared" si="273"/>
        <v>Mar</v>
      </c>
      <c r="E1072" s="605">
        <v>43529</v>
      </c>
      <c r="F1072" s="558">
        <v>114932</v>
      </c>
      <c r="G1072" s="558">
        <v>48285</v>
      </c>
      <c r="H1072" s="558">
        <v>88115</v>
      </c>
      <c r="I1072" s="558" t="s">
        <v>2024</v>
      </c>
      <c r="J1072" s="558">
        <v>20190308</v>
      </c>
      <c r="K1072" s="607" t="str">
        <f t="shared" si="274"/>
        <v>2311-35308-7-0500 FR EMBOSS  | #104 DIE | 2311-35308-7-0500 FR EMBOSS  | #104 DIE</v>
      </c>
      <c r="L1072" s="607" t="s">
        <v>2027</v>
      </c>
      <c r="M1072" s="607" t="s">
        <v>2027</v>
      </c>
      <c r="N1072" s="608" t="s">
        <v>15</v>
      </c>
      <c r="O1072" s="607" t="s">
        <v>38</v>
      </c>
      <c r="P1072" s="558">
        <v>1</v>
      </c>
      <c r="Q1072" s="557" t="s">
        <v>5151</v>
      </c>
      <c r="R1072" s="609">
        <f>IFERROR(VLOOKUP(CONCATENATE(D1072,"'",C1072),'Monthly Forex'!A:D,4,0),"-")</f>
        <v>51.7</v>
      </c>
      <c r="S1072" s="564" t="s">
        <v>15</v>
      </c>
      <c r="T1072" s="611">
        <v>440</v>
      </c>
      <c r="U1072" s="612" t="s">
        <v>47</v>
      </c>
      <c r="V1072" s="613" t="s">
        <v>49</v>
      </c>
      <c r="W1072" s="619" t="s">
        <v>15</v>
      </c>
      <c r="X1072" s="569" t="s">
        <v>15</v>
      </c>
      <c r="Y1072" s="570" t="s">
        <v>15</v>
      </c>
      <c r="Z1072" s="571" t="s">
        <v>15</v>
      </c>
      <c r="AA1072" s="557" t="s">
        <v>1856</v>
      </c>
      <c r="AB1072" s="139">
        <f t="shared" si="267"/>
        <v>43559</v>
      </c>
      <c r="AC1072" s="134">
        <f t="shared" si="269"/>
        <v>43556</v>
      </c>
      <c r="AD1072" s="135" t="str">
        <f t="shared" si="270"/>
        <v>-</v>
      </c>
      <c r="AE1072" s="136" t="str">
        <f t="shared" si="271"/>
        <v>-</v>
      </c>
      <c r="AF1072" s="140" t="s">
        <v>4551</v>
      </c>
      <c r="AG1072" s="140" t="str">
        <f t="shared" si="275"/>
        <v>-</v>
      </c>
      <c r="AH1072" s="141" t="str">
        <f t="shared" si="276"/>
        <v>-</v>
      </c>
      <c r="AI1072" s="211" t="s">
        <v>15</v>
      </c>
      <c r="AJ1072" s="443" t="s">
        <v>4592</v>
      </c>
      <c r="AK1072" s="478" t="str">
        <f t="shared" si="277"/>
        <v>-</v>
      </c>
      <c r="AL1072" s="482" t="str">
        <f t="shared" si="278"/>
        <v>-</v>
      </c>
      <c r="AM1072" s="432" t="str">
        <f>_xlfn.IFNA(VLOOKUP(O1072,Dropdown!$B:$G,6,0),"-")</f>
        <v>PEZA</v>
      </c>
      <c r="AN1072" s="433">
        <f>_xlfn.IFNA(VLOOKUP(O1072,Dropdown!$B:$H,7,0),"-")</f>
        <v>0.12</v>
      </c>
      <c r="AO1072" s="434" t="str">
        <f t="shared" si="279"/>
        <v>USD</v>
      </c>
      <c r="AP1072" s="435">
        <f t="shared" si="280"/>
        <v>440</v>
      </c>
      <c r="AQ1072" s="436">
        <f t="shared" si="281"/>
        <v>492.80000000000007</v>
      </c>
      <c r="AR1072" s="247"/>
      <c r="AS1072" s="465" t="s">
        <v>15</v>
      </c>
      <c r="AT1072" s="247"/>
      <c r="AU1072" s="454" t="str">
        <f t="shared" si="282"/>
        <v>-</v>
      </c>
    </row>
    <row r="1073" spans="1:47" s="29" customFormat="1">
      <c r="A1073" s="556">
        <v>1070</v>
      </c>
      <c r="B1073" s="558" t="s">
        <v>2524</v>
      </c>
      <c r="C1073" s="558" t="str">
        <f t="shared" si="272"/>
        <v>2019</v>
      </c>
      <c r="D1073" s="558" t="str">
        <f t="shared" si="273"/>
        <v>Mar</v>
      </c>
      <c r="E1073" s="605">
        <v>43529</v>
      </c>
      <c r="F1073" s="558">
        <v>114933</v>
      </c>
      <c r="G1073" s="558">
        <v>48286</v>
      </c>
      <c r="H1073" s="558">
        <v>88116</v>
      </c>
      <c r="I1073" s="558" t="s">
        <v>2594</v>
      </c>
      <c r="J1073" s="558" t="s">
        <v>2595</v>
      </c>
      <c r="K1073" s="607" t="str">
        <f t="shared" si="274"/>
        <v>#1312 TRIMMING PUNCH | #1312 TRIMMING PUNCH</v>
      </c>
      <c r="L1073" s="607" t="s">
        <v>2526</v>
      </c>
      <c r="M1073" s="607" t="s">
        <v>2526</v>
      </c>
      <c r="N1073" s="608"/>
      <c r="O1073" s="607" t="s">
        <v>42</v>
      </c>
      <c r="P1073" s="558">
        <v>2</v>
      </c>
      <c r="Q1073" s="557" t="s">
        <v>5151</v>
      </c>
      <c r="R1073" s="609">
        <f>IFERROR(VLOOKUP(CONCATENATE(D1073,"'",C1073),'Monthly Forex'!A:D,4,0),"-")</f>
        <v>51.7</v>
      </c>
      <c r="S1073" s="564" t="s">
        <v>15</v>
      </c>
      <c r="T1073" s="611">
        <v>360</v>
      </c>
      <c r="U1073" s="612" t="s">
        <v>47</v>
      </c>
      <c r="V1073" s="613" t="s">
        <v>49</v>
      </c>
      <c r="W1073" s="619" t="s">
        <v>15</v>
      </c>
      <c r="X1073" s="569" t="s">
        <v>15</v>
      </c>
      <c r="Y1073" s="570" t="s">
        <v>15</v>
      </c>
      <c r="Z1073" s="571" t="s">
        <v>15</v>
      </c>
      <c r="AA1073" s="557" t="s">
        <v>1856</v>
      </c>
      <c r="AB1073" s="139">
        <f t="shared" si="267"/>
        <v>43559</v>
      </c>
      <c r="AC1073" s="134">
        <f t="shared" si="269"/>
        <v>43556</v>
      </c>
      <c r="AD1073" s="135" t="str">
        <f t="shared" si="270"/>
        <v>-</v>
      </c>
      <c r="AE1073" s="136" t="str">
        <f t="shared" si="271"/>
        <v>-</v>
      </c>
      <c r="AF1073" s="140" t="s">
        <v>4551</v>
      </c>
      <c r="AG1073" s="140" t="str">
        <f t="shared" si="275"/>
        <v>1</v>
      </c>
      <c r="AH1073" s="141" t="str">
        <f t="shared" si="276"/>
        <v>-</v>
      </c>
      <c r="AI1073" s="211" t="s">
        <v>15</v>
      </c>
      <c r="AJ1073" s="443" t="s">
        <v>4592</v>
      </c>
      <c r="AK1073" s="478" t="str">
        <f t="shared" si="277"/>
        <v>-</v>
      </c>
      <c r="AL1073" s="482" t="str">
        <f t="shared" si="278"/>
        <v>-</v>
      </c>
      <c r="AM1073" s="432" t="str">
        <f>_xlfn.IFNA(VLOOKUP(O1073,Dropdown!$B:$G,6,0),"-")</f>
        <v>PEZA</v>
      </c>
      <c r="AN1073" s="433">
        <f>_xlfn.IFNA(VLOOKUP(O1073,Dropdown!$B:$H,7,0),"-")</f>
        <v>0.12</v>
      </c>
      <c r="AO1073" s="434" t="str">
        <f t="shared" si="279"/>
        <v>USD</v>
      </c>
      <c r="AP1073" s="435">
        <f t="shared" si="280"/>
        <v>360</v>
      </c>
      <c r="AQ1073" s="436">
        <f t="shared" si="281"/>
        <v>403.20000000000005</v>
      </c>
      <c r="AR1073" s="247"/>
      <c r="AS1073" s="465" t="s">
        <v>15</v>
      </c>
      <c r="AT1073" s="247"/>
      <c r="AU1073" s="454" t="str">
        <f t="shared" si="282"/>
        <v>-</v>
      </c>
    </row>
    <row r="1074" spans="1:47" s="54" customFormat="1">
      <c r="A1074" s="556">
        <v>1071</v>
      </c>
      <c r="B1074" s="558" t="s">
        <v>2525</v>
      </c>
      <c r="C1074" s="558" t="str">
        <f t="shared" si="272"/>
        <v>2019</v>
      </c>
      <c r="D1074" s="558" t="str">
        <f t="shared" si="273"/>
        <v>Mar</v>
      </c>
      <c r="E1074" s="605">
        <v>43529</v>
      </c>
      <c r="F1074" s="558">
        <v>114933</v>
      </c>
      <c r="G1074" s="558">
        <v>48286</v>
      </c>
      <c r="H1074" s="558">
        <v>88116</v>
      </c>
      <c r="I1074" s="558" t="s">
        <v>2594</v>
      </c>
      <c r="J1074" s="558" t="s">
        <v>2595</v>
      </c>
      <c r="K1074" s="607" t="str">
        <f t="shared" si="274"/>
        <v>#1313 TRIMMING DIE | #1313 TRIMMING DIE</v>
      </c>
      <c r="L1074" s="607" t="s">
        <v>2527</v>
      </c>
      <c r="M1074" s="607" t="s">
        <v>2527</v>
      </c>
      <c r="N1074" s="608"/>
      <c r="O1074" s="607" t="s">
        <v>42</v>
      </c>
      <c r="P1074" s="558">
        <v>2</v>
      </c>
      <c r="Q1074" s="557" t="s">
        <v>5151</v>
      </c>
      <c r="R1074" s="609">
        <f>IFERROR(VLOOKUP(CONCATENATE(D1074,"'",C1074),'Monthly Forex'!A:D,4,0),"-")</f>
        <v>51.7</v>
      </c>
      <c r="S1074" s="564" t="s">
        <v>15</v>
      </c>
      <c r="T1074" s="611">
        <v>320</v>
      </c>
      <c r="U1074" s="612" t="s">
        <v>47</v>
      </c>
      <c r="V1074" s="613" t="s">
        <v>49</v>
      </c>
      <c r="W1074" s="619" t="s">
        <v>15</v>
      </c>
      <c r="X1074" s="569" t="s">
        <v>15</v>
      </c>
      <c r="Y1074" s="570" t="s">
        <v>15</v>
      </c>
      <c r="Z1074" s="571" t="s">
        <v>15</v>
      </c>
      <c r="AA1074" s="557" t="s">
        <v>1856</v>
      </c>
      <c r="AB1074" s="139">
        <f t="shared" si="267"/>
        <v>43559</v>
      </c>
      <c r="AC1074" s="134">
        <f t="shared" si="269"/>
        <v>43556</v>
      </c>
      <c r="AD1074" s="135" t="str">
        <f t="shared" si="270"/>
        <v>-</v>
      </c>
      <c r="AE1074" s="136" t="str">
        <f t="shared" si="271"/>
        <v>-</v>
      </c>
      <c r="AF1074" s="140" t="s">
        <v>4551</v>
      </c>
      <c r="AG1074" s="140" t="str">
        <f t="shared" si="275"/>
        <v>-</v>
      </c>
      <c r="AH1074" s="141" t="str">
        <f t="shared" si="276"/>
        <v>-</v>
      </c>
      <c r="AI1074" s="211" t="s">
        <v>15</v>
      </c>
      <c r="AJ1074" s="443" t="s">
        <v>4592</v>
      </c>
      <c r="AK1074" s="478" t="str">
        <f t="shared" si="277"/>
        <v>-</v>
      </c>
      <c r="AL1074" s="519" t="str">
        <f t="shared" si="278"/>
        <v>-</v>
      </c>
      <c r="AM1074" s="432" t="str">
        <f>_xlfn.IFNA(VLOOKUP(O1074,Dropdown!$B:$G,6,0),"-")</f>
        <v>PEZA</v>
      </c>
      <c r="AN1074" s="433">
        <f>_xlfn.IFNA(VLOOKUP(O1074,Dropdown!$B:$H,7,0),"-")</f>
        <v>0.12</v>
      </c>
      <c r="AO1074" s="434" t="str">
        <f t="shared" si="279"/>
        <v>USD</v>
      </c>
      <c r="AP1074" s="435">
        <f t="shared" si="280"/>
        <v>320</v>
      </c>
      <c r="AQ1074" s="436">
        <f t="shared" si="281"/>
        <v>358.40000000000003</v>
      </c>
      <c r="AR1074" s="247"/>
      <c r="AS1074" s="465" t="s">
        <v>15</v>
      </c>
      <c r="AT1074" s="247"/>
      <c r="AU1074" s="454" t="str">
        <f t="shared" si="282"/>
        <v>-</v>
      </c>
    </row>
    <row r="1075" spans="1:47" s="54" customFormat="1">
      <c r="A1075" s="556">
        <v>1072</v>
      </c>
      <c r="B1075" s="558" t="s">
        <v>2403</v>
      </c>
      <c r="C1075" s="558" t="str">
        <f t="shared" si="272"/>
        <v>2019</v>
      </c>
      <c r="D1075" s="558" t="str">
        <f t="shared" si="273"/>
        <v>Mar</v>
      </c>
      <c r="E1075" s="605">
        <v>43531</v>
      </c>
      <c r="F1075" s="558">
        <v>114934</v>
      </c>
      <c r="G1075" s="558">
        <v>48287</v>
      </c>
      <c r="H1075" s="558">
        <v>88177</v>
      </c>
      <c r="I1075" s="558" t="s">
        <v>2324</v>
      </c>
      <c r="J1075" s="617" t="s">
        <v>2325</v>
      </c>
      <c r="K1075" s="607" t="str">
        <f t="shared" si="274"/>
        <v>TLAA BODY | #3604 CURLING 2 UPPER R | TLAA BODY | #3604 CURLING 2 UPPER R</v>
      </c>
      <c r="L1075" s="607" t="s">
        <v>2462</v>
      </c>
      <c r="M1075" s="607" t="s">
        <v>2462</v>
      </c>
      <c r="N1075" s="608" t="s">
        <v>2513</v>
      </c>
      <c r="O1075" s="607" t="s">
        <v>31</v>
      </c>
      <c r="P1075" s="558">
        <v>1</v>
      </c>
      <c r="Q1075" s="557" t="s">
        <v>5151</v>
      </c>
      <c r="R1075" s="609">
        <f>IFERROR(VLOOKUP(CONCATENATE(D1075,"'",C1075),'Monthly Forex'!A:D,4,0),"-")</f>
        <v>51.7</v>
      </c>
      <c r="S1075" s="610">
        <v>34930</v>
      </c>
      <c r="T1075" s="611">
        <f>S1075/R1075</f>
        <v>675.62862669245646</v>
      </c>
      <c r="U1075" s="612" t="s">
        <v>47</v>
      </c>
      <c r="V1075" s="613" t="s">
        <v>49</v>
      </c>
      <c r="W1075" s="620" t="s">
        <v>2596</v>
      </c>
      <c r="X1075" s="569" t="s">
        <v>2769</v>
      </c>
      <c r="Y1075" s="570" t="s">
        <v>15</v>
      </c>
      <c r="Z1075" s="571" t="s">
        <v>15</v>
      </c>
      <c r="AA1075" s="557" t="s">
        <v>1856</v>
      </c>
      <c r="AB1075" s="139">
        <f t="shared" si="267"/>
        <v>43561</v>
      </c>
      <c r="AC1075" s="134">
        <f t="shared" si="269"/>
        <v>43556</v>
      </c>
      <c r="AD1075" s="135" t="str">
        <f t="shared" si="270"/>
        <v>-</v>
      </c>
      <c r="AE1075" s="136" t="str">
        <f t="shared" si="271"/>
        <v>-</v>
      </c>
      <c r="AF1075" s="140" t="s">
        <v>4551</v>
      </c>
      <c r="AG1075" s="140" t="str">
        <f t="shared" si="275"/>
        <v>1</v>
      </c>
      <c r="AH1075" s="141" t="str">
        <f t="shared" si="276"/>
        <v>-</v>
      </c>
      <c r="AI1075" s="211" t="s">
        <v>15</v>
      </c>
      <c r="AJ1075" s="443" t="s">
        <v>4592</v>
      </c>
      <c r="AK1075" s="478" t="str">
        <f t="shared" si="277"/>
        <v>-</v>
      </c>
      <c r="AL1075" s="519" t="str">
        <f t="shared" si="278"/>
        <v>-</v>
      </c>
      <c r="AM1075" s="432" t="str">
        <f>_xlfn.IFNA(VLOOKUP(O1075,Dropdown!$B:$G,6,0),"-")</f>
        <v>PEZA</v>
      </c>
      <c r="AN1075" s="433">
        <f>_xlfn.IFNA(VLOOKUP(O1075,Dropdown!$B:$H,7,0),"-")</f>
        <v>0.12</v>
      </c>
      <c r="AO1075" s="434" t="str">
        <f t="shared" si="279"/>
        <v>PHP</v>
      </c>
      <c r="AP1075" s="435">
        <f t="shared" si="280"/>
        <v>34930</v>
      </c>
      <c r="AQ1075" s="436">
        <f t="shared" si="281"/>
        <v>39121.600000000006</v>
      </c>
      <c r="AR1075" s="247"/>
      <c r="AS1075" s="465" t="s">
        <v>15</v>
      </c>
      <c r="AT1075" s="247"/>
      <c r="AU1075" s="454" t="str">
        <f t="shared" si="282"/>
        <v>-</v>
      </c>
    </row>
    <row r="1076" spans="1:47" s="54" customFormat="1">
      <c r="A1076" s="556">
        <v>1073</v>
      </c>
      <c r="B1076" s="558" t="s">
        <v>2442</v>
      </c>
      <c r="C1076" s="558" t="str">
        <f t="shared" si="272"/>
        <v>2019</v>
      </c>
      <c r="D1076" s="558" t="str">
        <f t="shared" si="273"/>
        <v>Mar</v>
      </c>
      <c r="E1076" s="605">
        <v>43532</v>
      </c>
      <c r="F1076" s="558">
        <v>114935</v>
      </c>
      <c r="G1076" s="558">
        <v>48288</v>
      </c>
      <c r="H1076" s="558">
        <v>88221</v>
      </c>
      <c r="I1076" s="558" t="s">
        <v>2553</v>
      </c>
      <c r="J1076" s="617" t="s">
        <v>2507</v>
      </c>
      <c r="K1076" s="607" t="str">
        <f t="shared" si="274"/>
        <v>HL6 ARM SHIFT-BLANKING | HL6 ARM SHIFT-BLANKING</v>
      </c>
      <c r="L1076" s="607" t="s">
        <v>2487</v>
      </c>
      <c r="M1076" s="607" t="s">
        <v>2487</v>
      </c>
      <c r="N1076" s="608" t="s">
        <v>2523</v>
      </c>
      <c r="O1076" s="607" t="s">
        <v>31</v>
      </c>
      <c r="P1076" s="558">
        <v>1</v>
      </c>
      <c r="Q1076" s="557" t="s">
        <v>5152</v>
      </c>
      <c r="R1076" s="609">
        <f>IFERROR(VLOOKUP(CONCATENATE(D1076,"'",C1076),'Monthly Forex'!A:D,4,0),"-")</f>
        <v>51.7</v>
      </c>
      <c r="S1076" s="610">
        <v>200000</v>
      </c>
      <c r="T1076" s="611">
        <f>S1076/R1076</f>
        <v>3868.4719535783365</v>
      </c>
      <c r="U1076" s="612" t="s">
        <v>47</v>
      </c>
      <c r="V1076" s="613" t="s">
        <v>49</v>
      </c>
      <c r="W1076" s="619" t="s">
        <v>15</v>
      </c>
      <c r="X1076" s="569" t="s">
        <v>2769</v>
      </c>
      <c r="Y1076" s="570" t="s">
        <v>15</v>
      </c>
      <c r="Z1076" s="571" t="s">
        <v>15</v>
      </c>
      <c r="AA1076" s="557" t="s">
        <v>1856</v>
      </c>
      <c r="AB1076" s="139">
        <f t="shared" si="267"/>
        <v>43562</v>
      </c>
      <c r="AC1076" s="134">
        <f t="shared" si="269"/>
        <v>43556</v>
      </c>
      <c r="AD1076" s="135" t="str">
        <f t="shared" si="270"/>
        <v>-</v>
      </c>
      <c r="AE1076" s="136" t="str">
        <f t="shared" si="271"/>
        <v>-</v>
      </c>
      <c r="AF1076" s="140" t="s">
        <v>4551</v>
      </c>
      <c r="AG1076" s="140" t="str">
        <f t="shared" si="275"/>
        <v>1</v>
      </c>
      <c r="AH1076" s="141" t="str">
        <f t="shared" si="276"/>
        <v>-</v>
      </c>
      <c r="AI1076" s="211" t="s">
        <v>15</v>
      </c>
      <c r="AJ1076" s="443" t="s">
        <v>4592</v>
      </c>
      <c r="AK1076" s="478" t="str">
        <f t="shared" si="277"/>
        <v>-</v>
      </c>
      <c r="AL1076" s="519" t="str">
        <f t="shared" si="278"/>
        <v>-</v>
      </c>
      <c r="AM1076" s="432" t="str">
        <f>_xlfn.IFNA(VLOOKUP(O1076,Dropdown!$B:$G,6,0),"-")</f>
        <v>PEZA</v>
      </c>
      <c r="AN1076" s="433">
        <f>_xlfn.IFNA(VLOOKUP(O1076,Dropdown!$B:$H,7,0),"-")</f>
        <v>0.12</v>
      </c>
      <c r="AO1076" s="434" t="str">
        <f t="shared" si="279"/>
        <v>PHP</v>
      </c>
      <c r="AP1076" s="435">
        <f t="shared" si="280"/>
        <v>200000</v>
      </c>
      <c r="AQ1076" s="436">
        <f t="shared" si="281"/>
        <v>224000.00000000003</v>
      </c>
      <c r="AR1076" s="247"/>
      <c r="AS1076" s="465" t="s">
        <v>15</v>
      </c>
      <c r="AT1076" s="247"/>
      <c r="AU1076" s="454" t="str">
        <f t="shared" si="282"/>
        <v>-</v>
      </c>
    </row>
    <row r="1077" spans="1:47" s="54" customFormat="1">
      <c r="A1077" s="556">
        <v>1074</v>
      </c>
      <c r="B1077" s="557" t="s">
        <v>2597</v>
      </c>
      <c r="C1077" s="558" t="str">
        <f t="shared" si="272"/>
        <v>2019</v>
      </c>
      <c r="D1077" s="558" t="str">
        <f t="shared" si="273"/>
        <v>Mar</v>
      </c>
      <c r="E1077" s="586">
        <v>43535</v>
      </c>
      <c r="F1077" s="558">
        <v>114936</v>
      </c>
      <c r="G1077" s="557">
        <v>48289</v>
      </c>
      <c r="H1077" s="557">
        <v>88223</v>
      </c>
      <c r="I1077" s="557" t="s">
        <v>2599</v>
      </c>
      <c r="J1077" s="557" t="s">
        <v>2602</v>
      </c>
      <c r="K1077" s="578" t="str">
        <f t="shared" si="274"/>
        <v>#175-1 CUTTING PUNCH | #175-1 CUTTING PUNCH</v>
      </c>
      <c r="L1077" s="578" t="s">
        <v>2600</v>
      </c>
      <c r="M1077" s="578" t="s">
        <v>2600</v>
      </c>
      <c r="N1077" s="600" t="s">
        <v>15</v>
      </c>
      <c r="O1077" s="578" t="s">
        <v>42</v>
      </c>
      <c r="P1077" s="557">
        <v>2</v>
      </c>
      <c r="Q1077" s="557" t="s">
        <v>5151</v>
      </c>
      <c r="R1077" s="581">
        <f>IFERROR(VLOOKUP(CONCATENATE(D1077,"'",C1077),'Monthly Forex'!A:D,4,0),"-")</f>
        <v>51.7</v>
      </c>
      <c r="S1077" s="564" t="s">
        <v>15</v>
      </c>
      <c r="T1077" s="565">
        <v>272</v>
      </c>
      <c r="U1077" s="583" t="s">
        <v>47</v>
      </c>
      <c r="V1077" s="589" t="s">
        <v>49</v>
      </c>
      <c r="W1077" s="619" t="s">
        <v>15</v>
      </c>
      <c r="X1077" s="569" t="s">
        <v>15</v>
      </c>
      <c r="Y1077" s="570" t="s">
        <v>15</v>
      </c>
      <c r="Z1077" s="571" t="s">
        <v>15</v>
      </c>
      <c r="AA1077" s="557" t="s">
        <v>1856</v>
      </c>
      <c r="AB1077" s="139">
        <f t="shared" si="267"/>
        <v>43565</v>
      </c>
      <c r="AC1077" s="134">
        <f t="shared" si="269"/>
        <v>43556</v>
      </c>
      <c r="AD1077" s="135" t="str">
        <f t="shared" si="270"/>
        <v>-</v>
      </c>
      <c r="AE1077" s="136" t="str">
        <f t="shared" si="271"/>
        <v>-</v>
      </c>
      <c r="AF1077" s="140" t="s">
        <v>4551</v>
      </c>
      <c r="AG1077" s="140" t="str">
        <f t="shared" si="275"/>
        <v>1</v>
      </c>
      <c r="AH1077" s="141" t="str">
        <f t="shared" si="276"/>
        <v>-</v>
      </c>
      <c r="AI1077" s="211" t="s">
        <v>15</v>
      </c>
      <c r="AJ1077" s="443" t="s">
        <v>4592</v>
      </c>
      <c r="AK1077" s="478" t="str">
        <f t="shared" si="277"/>
        <v>-</v>
      </c>
      <c r="AL1077" s="519" t="str">
        <f t="shared" si="278"/>
        <v>-</v>
      </c>
      <c r="AM1077" s="432" t="str">
        <f>_xlfn.IFNA(VLOOKUP(O1077,Dropdown!$B:$G,6,0),"-")</f>
        <v>PEZA</v>
      </c>
      <c r="AN1077" s="433">
        <f>_xlfn.IFNA(VLOOKUP(O1077,Dropdown!$B:$H,7,0),"-")</f>
        <v>0.12</v>
      </c>
      <c r="AO1077" s="434" t="str">
        <f t="shared" si="279"/>
        <v>USD</v>
      </c>
      <c r="AP1077" s="435">
        <f t="shared" si="280"/>
        <v>272</v>
      </c>
      <c r="AQ1077" s="436">
        <f t="shared" si="281"/>
        <v>304.64000000000004</v>
      </c>
      <c r="AR1077" s="247"/>
      <c r="AS1077" s="465" t="s">
        <v>15</v>
      </c>
      <c r="AT1077" s="247"/>
      <c r="AU1077" s="454" t="str">
        <f t="shared" si="282"/>
        <v>-</v>
      </c>
    </row>
    <row r="1078" spans="1:47" s="29" customFormat="1">
      <c r="A1078" s="556">
        <v>1075</v>
      </c>
      <c r="B1078" s="557" t="s">
        <v>2598</v>
      </c>
      <c r="C1078" s="558" t="str">
        <f t="shared" si="272"/>
        <v>2019</v>
      </c>
      <c r="D1078" s="558" t="str">
        <f t="shared" si="273"/>
        <v>Mar</v>
      </c>
      <c r="E1078" s="586">
        <v>43535</v>
      </c>
      <c r="F1078" s="558">
        <v>114936</v>
      </c>
      <c r="G1078" s="557">
        <v>48289</v>
      </c>
      <c r="H1078" s="557">
        <v>88223</v>
      </c>
      <c r="I1078" s="557" t="s">
        <v>2599</v>
      </c>
      <c r="J1078" s="557" t="s">
        <v>2602</v>
      </c>
      <c r="K1078" s="578" t="str">
        <f t="shared" si="274"/>
        <v>#111 CUTTING DIE | #111 CUTTING DIE</v>
      </c>
      <c r="L1078" s="578" t="s">
        <v>2601</v>
      </c>
      <c r="M1078" s="578" t="s">
        <v>2601</v>
      </c>
      <c r="N1078" s="600" t="s">
        <v>15</v>
      </c>
      <c r="O1078" s="578" t="s">
        <v>42</v>
      </c>
      <c r="P1078" s="557">
        <v>2</v>
      </c>
      <c r="Q1078" s="557" t="s">
        <v>5151</v>
      </c>
      <c r="R1078" s="581">
        <f>IFERROR(VLOOKUP(CONCATENATE(D1078,"'",C1078),'Monthly Forex'!A:D,4,0),"-")</f>
        <v>51.7</v>
      </c>
      <c r="S1078" s="564" t="s">
        <v>15</v>
      </c>
      <c r="T1078" s="565">
        <v>330</v>
      </c>
      <c r="U1078" s="583" t="s">
        <v>47</v>
      </c>
      <c r="V1078" s="589" t="s">
        <v>49</v>
      </c>
      <c r="W1078" s="619" t="s">
        <v>15</v>
      </c>
      <c r="X1078" s="569" t="s">
        <v>15</v>
      </c>
      <c r="Y1078" s="570" t="s">
        <v>15</v>
      </c>
      <c r="Z1078" s="571" t="s">
        <v>15</v>
      </c>
      <c r="AA1078" s="557" t="s">
        <v>1856</v>
      </c>
      <c r="AB1078" s="139">
        <f t="shared" si="267"/>
        <v>43565</v>
      </c>
      <c r="AC1078" s="134">
        <f t="shared" si="269"/>
        <v>43556</v>
      </c>
      <c r="AD1078" s="135" t="str">
        <f t="shared" si="270"/>
        <v>-</v>
      </c>
      <c r="AE1078" s="136" t="str">
        <f t="shared" si="271"/>
        <v>-</v>
      </c>
      <c r="AF1078" s="140" t="s">
        <v>4551</v>
      </c>
      <c r="AG1078" s="140" t="str">
        <f t="shared" si="275"/>
        <v>-</v>
      </c>
      <c r="AH1078" s="141" t="str">
        <f t="shared" si="276"/>
        <v>-</v>
      </c>
      <c r="AI1078" s="211" t="s">
        <v>15</v>
      </c>
      <c r="AJ1078" s="443" t="s">
        <v>4592</v>
      </c>
      <c r="AK1078" s="478" t="str">
        <f t="shared" si="277"/>
        <v>-</v>
      </c>
      <c r="AL1078" s="482" t="str">
        <f t="shared" si="278"/>
        <v>-</v>
      </c>
      <c r="AM1078" s="432" t="str">
        <f>_xlfn.IFNA(VLOOKUP(O1078,Dropdown!$B:$G,6,0),"-")</f>
        <v>PEZA</v>
      </c>
      <c r="AN1078" s="433">
        <f>_xlfn.IFNA(VLOOKUP(O1078,Dropdown!$B:$H,7,0),"-")</f>
        <v>0.12</v>
      </c>
      <c r="AO1078" s="434" t="str">
        <f t="shared" si="279"/>
        <v>USD</v>
      </c>
      <c r="AP1078" s="435">
        <f t="shared" si="280"/>
        <v>330</v>
      </c>
      <c r="AQ1078" s="436">
        <f t="shared" si="281"/>
        <v>369.6</v>
      </c>
      <c r="AR1078" s="247"/>
      <c r="AS1078" s="465" t="s">
        <v>15</v>
      </c>
      <c r="AT1078" s="247"/>
      <c r="AU1078" s="454" t="str">
        <f t="shared" si="282"/>
        <v>-</v>
      </c>
    </row>
    <row r="1079" spans="1:47" s="29" customFormat="1">
      <c r="A1079" s="556">
        <v>1076</v>
      </c>
      <c r="B1079" s="557" t="s">
        <v>2414</v>
      </c>
      <c r="C1079" s="558" t="str">
        <f t="shared" si="272"/>
        <v>2019</v>
      </c>
      <c r="D1079" s="558" t="str">
        <f t="shared" si="273"/>
        <v>Mar</v>
      </c>
      <c r="E1079" s="586">
        <v>43535</v>
      </c>
      <c r="F1079" s="557">
        <v>114937</v>
      </c>
      <c r="G1079" s="557">
        <v>48290</v>
      </c>
      <c r="H1079" s="557">
        <v>88243</v>
      </c>
      <c r="I1079" s="557" t="s">
        <v>2590</v>
      </c>
      <c r="J1079" s="557" t="s">
        <v>2504</v>
      </c>
      <c r="K1079" s="578" t="str">
        <f t="shared" si="274"/>
        <v>#615 INNER DIE | #615 INNER DIE</v>
      </c>
      <c r="L1079" s="578" t="s">
        <v>2471</v>
      </c>
      <c r="M1079" s="578" t="s">
        <v>2471</v>
      </c>
      <c r="N1079" s="600" t="s">
        <v>15</v>
      </c>
      <c r="O1079" s="578" t="s">
        <v>42</v>
      </c>
      <c r="P1079" s="557">
        <v>1</v>
      </c>
      <c r="Q1079" s="557" t="s">
        <v>5151</v>
      </c>
      <c r="R1079" s="581">
        <f>IFERROR(VLOOKUP(CONCATENATE(D1079,"'",C1079),'Monthly Forex'!A:D,4,0),"-")</f>
        <v>51.7</v>
      </c>
      <c r="S1079" s="564" t="s">
        <v>15</v>
      </c>
      <c r="T1079" s="565">
        <v>190</v>
      </c>
      <c r="U1079" s="612" t="s">
        <v>47</v>
      </c>
      <c r="V1079" s="613" t="s">
        <v>49</v>
      </c>
      <c r="W1079" s="619" t="s">
        <v>15</v>
      </c>
      <c r="X1079" s="569" t="s">
        <v>15</v>
      </c>
      <c r="Y1079" s="570" t="s">
        <v>15</v>
      </c>
      <c r="Z1079" s="571" t="s">
        <v>15</v>
      </c>
      <c r="AA1079" s="557" t="s">
        <v>1856</v>
      </c>
      <c r="AB1079" s="139">
        <f t="shared" ref="AB1079:AB1142" si="283">IF(V1079="","",IF(V1079="Cancelled","-",E1079+30))</f>
        <v>43565</v>
      </c>
      <c r="AC1079" s="134">
        <f t="shared" si="269"/>
        <v>43556</v>
      </c>
      <c r="AD1079" s="135" t="str">
        <f t="shared" si="270"/>
        <v>-</v>
      </c>
      <c r="AE1079" s="136" t="str">
        <f t="shared" si="271"/>
        <v>-</v>
      </c>
      <c r="AF1079" s="140" t="s">
        <v>4551</v>
      </c>
      <c r="AG1079" s="140" t="str">
        <f t="shared" si="275"/>
        <v>1</v>
      </c>
      <c r="AH1079" s="141" t="str">
        <f t="shared" si="276"/>
        <v>-</v>
      </c>
      <c r="AI1079" s="211" t="s">
        <v>15</v>
      </c>
      <c r="AJ1079" s="443" t="s">
        <v>4592</v>
      </c>
      <c r="AK1079" s="478" t="str">
        <f t="shared" si="277"/>
        <v>-</v>
      </c>
      <c r="AL1079" s="482" t="str">
        <f t="shared" si="278"/>
        <v>-</v>
      </c>
      <c r="AM1079" s="432" t="str">
        <f>_xlfn.IFNA(VLOOKUP(O1079,Dropdown!$B:$G,6,0),"-")</f>
        <v>PEZA</v>
      </c>
      <c r="AN1079" s="433">
        <f>_xlfn.IFNA(VLOOKUP(O1079,Dropdown!$B:$H,7,0),"-")</f>
        <v>0.12</v>
      </c>
      <c r="AO1079" s="434" t="str">
        <f t="shared" si="279"/>
        <v>USD</v>
      </c>
      <c r="AP1079" s="435">
        <f t="shared" si="280"/>
        <v>190</v>
      </c>
      <c r="AQ1079" s="436">
        <f t="shared" si="281"/>
        <v>212.8</v>
      </c>
      <c r="AR1079" s="247"/>
      <c r="AS1079" s="465" t="s">
        <v>15</v>
      </c>
      <c r="AT1079" s="247"/>
      <c r="AU1079" s="454" t="str">
        <f t="shared" si="282"/>
        <v>-</v>
      </c>
    </row>
    <row r="1080" spans="1:47" s="29" customFormat="1">
      <c r="A1080" s="556">
        <v>1077</v>
      </c>
      <c r="B1080" s="557" t="s">
        <v>2416</v>
      </c>
      <c r="C1080" s="558" t="str">
        <f t="shared" si="272"/>
        <v>2019</v>
      </c>
      <c r="D1080" s="558" t="str">
        <f t="shared" si="273"/>
        <v>Mar</v>
      </c>
      <c r="E1080" s="586">
        <v>43535</v>
      </c>
      <c r="F1080" s="557">
        <v>114937</v>
      </c>
      <c r="G1080" s="557">
        <v>48290</v>
      </c>
      <c r="H1080" s="557">
        <v>88243</v>
      </c>
      <c r="I1080" s="557" t="s">
        <v>2590</v>
      </c>
      <c r="J1080" s="557" t="s">
        <v>2504</v>
      </c>
      <c r="K1080" s="578" t="str">
        <f t="shared" si="274"/>
        <v>#617 HEAD PUNCH A | #617 HEAD PUNCH A</v>
      </c>
      <c r="L1080" s="578" t="s">
        <v>2473</v>
      </c>
      <c r="M1080" s="578" t="s">
        <v>2473</v>
      </c>
      <c r="N1080" s="600" t="s">
        <v>15</v>
      </c>
      <c r="O1080" s="578" t="s">
        <v>42</v>
      </c>
      <c r="P1080" s="557">
        <v>1</v>
      </c>
      <c r="Q1080" s="557" t="s">
        <v>5151</v>
      </c>
      <c r="R1080" s="581">
        <f>IFERROR(VLOOKUP(CONCATENATE(D1080,"'",C1080),'Monthly Forex'!A:D,4,0),"-")</f>
        <v>51.7</v>
      </c>
      <c r="S1080" s="564" t="s">
        <v>15</v>
      </c>
      <c r="T1080" s="565">
        <v>119</v>
      </c>
      <c r="U1080" s="612" t="s">
        <v>47</v>
      </c>
      <c r="V1080" s="613" t="s">
        <v>49</v>
      </c>
      <c r="W1080" s="619" t="s">
        <v>15</v>
      </c>
      <c r="X1080" s="569" t="s">
        <v>15</v>
      </c>
      <c r="Y1080" s="570" t="s">
        <v>15</v>
      </c>
      <c r="Z1080" s="571" t="s">
        <v>15</v>
      </c>
      <c r="AA1080" s="557" t="s">
        <v>1856</v>
      </c>
      <c r="AB1080" s="139">
        <f t="shared" si="283"/>
        <v>43565</v>
      </c>
      <c r="AC1080" s="134">
        <f t="shared" si="269"/>
        <v>43556</v>
      </c>
      <c r="AD1080" s="135" t="str">
        <f t="shared" si="270"/>
        <v>-</v>
      </c>
      <c r="AE1080" s="136" t="str">
        <f t="shared" si="271"/>
        <v>-</v>
      </c>
      <c r="AF1080" s="140" t="s">
        <v>4551</v>
      </c>
      <c r="AG1080" s="140" t="str">
        <f t="shared" si="275"/>
        <v>-</v>
      </c>
      <c r="AH1080" s="141" t="str">
        <f t="shared" si="276"/>
        <v>-</v>
      </c>
      <c r="AI1080" s="211" t="s">
        <v>15</v>
      </c>
      <c r="AJ1080" s="443" t="s">
        <v>4592</v>
      </c>
      <c r="AK1080" s="478" t="str">
        <f t="shared" si="277"/>
        <v>-</v>
      </c>
      <c r="AL1080" s="482" t="str">
        <f t="shared" si="278"/>
        <v>-</v>
      </c>
      <c r="AM1080" s="432" t="str">
        <f>_xlfn.IFNA(VLOOKUP(O1080,Dropdown!$B:$G,6,0),"-")</f>
        <v>PEZA</v>
      </c>
      <c r="AN1080" s="433">
        <f>_xlfn.IFNA(VLOOKUP(O1080,Dropdown!$B:$H,7,0),"-")</f>
        <v>0.12</v>
      </c>
      <c r="AO1080" s="434" t="str">
        <f t="shared" si="279"/>
        <v>USD</v>
      </c>
      <c r="AP1080" s="435">
        <f t="shared" si="280"/>
        <v>119</v>
      </c>
      <c r="AQ1080" s="436">
        <f t="shared" si="281"/>
        <v>133.28</v>
      </c>
      <c r="AR1080" s="247"/>
      <c r="AS1080" s="465" t="s">
        <v>15</v>
      </c>
      <c r="AT1080" s="247"/>
      <c r="AU1080" s="454" t="str">
        <f t="shared" si="282"/>
        <v>-</v>
      </c>
    </row>
    <row r="1081" spans="1:47" s="29" customFormat="1">
      <c r="A1081" s="556">
        <v>1078</v>
      </c>
      <c r="B1081" s="557" t="s">
        <v>2448</v>
      </c>
      <c r="C1081" s="558" t="str">
        <f t="shared" si="272"/>
        <v>2019</v>
      </c>
      <c r="D1081" s="558" t="str">
        <f t="shared" si="273"/>
        <v>Mar</v>
      </c>
      <c r="E1081" s="586">
        <v>43535</v>
      </c>
      <c r="F1081" s="557">
        <v>114937</v>
      </c>
      <c r="G1081" s="557">
        <v>48290</v>
      </c>
      <c r="H1081" s="557">
        <v>88243</v>
      </c>
      <c r="I1081" s="642" t="s">
        <v>2588</v>
      </c>
      <c r="J1081" s="557" t="s">
        <v>2508</v>
      </c>
      <c r="K1081" s="578" t="str">
        <f t="shared" si="274"/>
        <v>#409 KNOCK OUT BLOCK | #409 KNOCK OUT BLOCK</v>
      </c>
      <c r="L1081" s="578" t="s">
        <v>2493</v>
      </c>
      <c r="M1081" s="578" t="s">
        <v>2493</v>
      </c>
      <c r="N1081" s="600" t="s">
        <v>15</v>
      </c>
      <c r="O1081" s="578" t="s">
        <v>42</v>
      </c>
      <c r="P1081" s="557">
        <v>1</v>
      </c>
      <c r="Q1081" s="557" t="s">
        <v>5151</v>
      </c>
      <c r="R1081" s="581">
        <f>IFERROR(VLOOKUP(CONCATENATE(D1081,"'",C1081),'Monthly Forex'!A:D,4,0),"-")</f>
        <v>51.7</v>
      </c>
      <c r="S1081" s="564" t="s">
        <v>15</v>
      </c>
      <c r="T1081" s="565">
        <v>215</v>
      </c>
      <c r="U1081" s="612" t="s">
        <v>47</v>
      </c>
      <c r="V1081" s="613" t="s">
        <v>49</v>
      </c>
      <c r="W1081" s="619" t="s">
        <v>15</v>
      </c>
      <c r="X1081" s="569" t="s">
        <v>15</v>
      </c>
      <c r="Y1081" s="570" t="s">
        <v>15</v>
      </c>
      <c r="Z1081" s="571" t="s">
        <v>15</v>
      </c>
      <c r="AA1081" s="557" t="s">
        <v>1856</v>
      </c>
      <c r="AB1081" s="139">
        <f t="shared" si="283"/>
        <v>43565</v>
      </c>
      <c r="AC1081" s="134">
        <f t="shared" si="269"/>
        <v>43556</v>
      </c>
      <c r="AD1081" s="135" t="str">
        <f t="shared" si="270"/>
        <v>-</v>
      </c>
      <c r="AE1081" s="136" t="str">
        <f t="shared" si="271"/>
        <v>-</v>
      </c>
      <c r="AF1081" s="140" t="s">
        <v>4551</v>
      </c>
      <c r="AG1081" s="140" t="str">
        <f t="shared" si="275"/>
        <v>-</v>
      </c>
      <c r="AH1081" s="141" t="str">
        <f t="shared" si="276"/>
        <v>-</v>
      </c>
      <c r="AI1081" s="211" t="s">
        <v>15</v>
      </c>
      <c r="AJ1081" s="443" t="s">
        <v>4592</v>
      </c>
      <c r="AK1081" s="478" t="str">
        <f t="shared" si="277"/>
        <v>-</v>
      </c>
      <c r="AL1081" s="482" t="str">
        <f t="shared" si="278"/>
        <v>-</v>
      </c>
      <c r="AM1081" s="432" t="str">
        <f>_xlfn.IFNA(VLOOKUP(O1081,Dropdown!$B:$G,6,0),"-")</f>
        <v>PEZA</v>
      </c>
      <c r="AN1081" s="433">
        <f>_xlfn.IFNA(VLOOKUP(O1081,Dropdown!$B:$H,7,0),"-")</f>
        <v>0.12</v>
      </c>
      <c r="AO1081" s="434" t="str">
        <f t="shared" si="279"/>
        <v>USD</v>
      </c>
      <c r="AP1081" s="435">
        <f t="shared" si="280"/>
        <v>215</v>
      </c>
      <c r="AQ1081" s="436">
        <f t="shared" si="281"/>
        <v>240.8</v>
      </c>
      <c r="AR1081" s="247"/>
      <c r="AS1081" s="465" t="s">
        <v>15</v>
      </c>
      <c r="AT1081" s="247"/>
      <c r="AU1081" s="454" t="str">
        <f t="shared" si="282"/>
        <v>-</v>
      </c>
    </row>
    <row r="1082" spans="1:47" s="29" customFormat="1">
      <c r="A1082" s="556">
        <v>1079</v>
      </c>
      <c r="B1082" s="557" t="s">
        <v>2532</v>
      </c>
      <c r="C1082" s="558" t="str">
        <f t="shared" si="272"/>
        <v>2019</v>
      </c>
      <c r="D1082" s="558" t="str">
        <f t="shared" si="273"/>
        <v>Mar</v>
      </c>
      <c r="E1082" s="586">
        <v>43535</v>
      </c>
      <c r="F1082" s="558">
        <v>114938</v>
      </c>
      <c r="G1082" s="557">
        <v>48291</v>
      </c>
      <c r="H1082" s="557">
        <v>88222</v>
      </c>
      <c r="I1082" s="557" t="s">
        <v>2554</v>
      </c>
      <c r="J1082" s="557">
        <v>18297</v>
      </c>
      <c r="K1082" s="578" t="str">
        <f t="shared" si="274"/>
        <v>DIE INSERT TLA MODEL (RIGHT) | DIE INSERT TLA MODEL (RIGHT)</v>
      </c>
      <c r="L1082" s="578" t="s">
        <v>2538</v>
      </c>
      <c r="M1082" s="578" t="s">
        <v>2538</v>
      </c>
      <c r="N1082" s="600" t="s">
        <v>2545</v>
      </c>
      <c r="O1082" s="578" t="s">
        <v>31</v>
      </c>
      <c r="P1082" s="557">
        <v>1</v>
      </c>
      <c r="Q1082" s="557" t="s">
        <v>5151</v>
      </c>
      <c r="R1082" s="581">
        <f>IFERROR(VLOOKUP(CONCATENATE(D1082,"'",C1082),'Monthly Forex'!A:D,4,0),"-")</f>
        <v>51.7</v>
      </c>
      <c r="S1082" s="587">
        <v>18054</v>
      </c>
      <c r="T1082" s="565">
        <f>S1082/R1082</f>
        <v>349.20696324951643</v>
      </c>
      <c r="U1082" s="583" t="s">
        <v>47</v>
      </c>
      <c r="V1082" s="589" t="s">
        <v>49</v>
      </c>
      <c r="W1082" s="619" t="s">
        <v>15</v>
      </c>
      <c r="X1082" s="569" t="s">
        <v>15</v>
      </c>
      <c r="Y1082" s="570" t="s">
        <v>15</v>
      </c>
      <c r="Z1082" s="571" t="s">
        <v>15</v>
      </c>
      <c r="AA1082" s="557" t="s">
        <v>1856</v>
      </c>
      <c r="AB1082" s="139">
        <f t="shared" si="283"/>
        <v>43565</v>
      </c>
      <c r="AC1082" s="134">
        <f t="shared" si="269"/>
        <v>43556</v>
      </c>
      <c r="AD1082" s="135" t="str">
        <f t="shared" si="270"/>
        <v>-</v>
      </c>
      <c r="AE1082" s="136" t="str">
        <f t="shared" si="271"/>
        <v>-</v>
      </c>
      <c r="AF1082" s="140" t="s">
        <v>4551</v>
      </c>
      <c r="AG1082" s="140" t="str">
        <f t="shared" si="275"/>
        <v>1</v>
      </c>
      <c r="AH1082" s="141" t="str">
        <f t="shared" si="276"/>
        <v>-</v>
      </c>
      <c r="AI1082" s="211" t="s">
        <v>15</v>
      </c>
      <c r="AJ1082" s="443" t="s">
        <v>4592</v>
      </c>
      <c r="AK1082" s="478" t="str">
        <f t="shared" si="277"/>
        <v>-</v>
      </c>
      <c r="AL1082" s="482" t="str">
        <f t="shared" si="278"/>
        <v>-</v>
      </c>
      <c r="AM1082" s="432" t="str">
        <f>_xlfn.IFNA(VLOOKUP(O1082,Dropdown!$B:$G,6,0),"-")</f>
        <v>PEZA</v>
      </c>
      <c r="AN1082" s="433">
        <f>_xlfn.IFNA(VLOOKUP(O1082,Dropdown!$B:$H,7,0),"-")</f>
        <v>0.12</v>
      </c>
      <c r="AO1082" s="434" t="str">
        <f t="shared" si="279"/>
        <v>PHP</v>
      </c>
      <c r="AP1082" s="435">
        <f t="shared" si="280"/>
        <v>18054</v>
      </c>
      <c r="AQ1082" s="436">
        <f t="shared" si="281"/>
        <v>20220.480000000003</v>
      </c>
      <c r="AR1082" s="247"/>
      <c r="AS1082" s="465" t="s">
        <v>15</v>
      </c>
      <c r="AT1082" s="247"/>
      <c r="AU1082" s="454" t="str">
        <f t="shared" si="282"/>
        <v>-</v>
      </c>
    </row>
    <row r="1083" spans="1:47" s="29" customFormat="1">
      <c r="A1083" s="556">
        <v>1080</v>
      </c>
      <c r="B1083" s="557" t="s">
        <v>2533</v>
      </c>
      <c r="C1083" s="558" t="str">
        <f t="shared" si="272"/>
        <v>2019</v>
      </c>
      <c r="D1083" s="558" t="str">
        <f t="shared" si="273"/>
        <v>Mar</v>
      </c>
      <c r="E1083" s="586">
        <v>43535</v>
      </c>
      <c r="F1083" s="558">
        <v>114938</v>
      </c>
      <c r="G1083" s="557">
        <v>48291</v>
      </c>
      <c r="H1083" s="557">
        <v>88222</v>
      </c>
      <c r="I1083" s="557" t="s">
        <v>2554</v>
      </c>
      <c r="J1083" s="577" t="s">
        <v>2540</v>
      </c>
      <c r="K1083" s="578" t="str">
        <f t="shared" si="274"/>
        <v>DIE INSERT TLA MODEL (LEFT) | DIE INSERT TLA MODEL (LEFT)</v>
      </c>
      <c r="L1083" s="578" t="s">
        <v>2539</v>
      </c>
      <c r="M1083" s="578" t="s">
        <v>2539</v>
      </c>
      <c r="N1083" s="600" t="s">
        <v>2546</v>
      </c>
      <c r="O1083" s="578" t="s">
        <v>31</v>
      </c>
      <c r="P1083" s="557">
        <v>1</v>
      </c>
      <c r="Q1083" s="557" t="s">
        <v>5151</v>
      </c>
      <c r="R1083" s="581">
        <f>IFERROR(VLOOKUP(CONCATENATE(D1083,"'",C1083),'Monthly Forex'!A:D,4,0),"-")</f>
        <v>51.7</v>
      </c>
      <c r="S1083" s="587">
        <v>18054</v>
      </c>
      <c r="T1083" s="565">
        <f>S1083/R1083</f>
        <v>349.20696324951643</v>
      </c>
      <c r="U1083" s="583" t="s">
        <v>47</v>
      </c>
      <c r="V1083" s="589" t="s">
        <v>49</v>
      </c>
      <c r="W1083" s="619" t="s">
        <v>15</v>
      </c>
      <c r="X1083" s="569" t="s">
        <v>15</v>
      </c>
      <c r="Y1083" s="570" t="s">
        <v>15</v>
      </c>
      <c r="Z1083" s="571" t="s">
        <v>15</v>
      </c>
      <c r="AA1083" s="557" t="s">
        <v>1856</v>
      </c>
      <c r="AB1083" s="139">
        <f t="shared" si="283"/>
        <v>43565</v>
      </c>
      <c r="AC1083" s="134">
        <f t="shared" si="269"/>
        <v>43556</v>
      </c>
      <c r="AD1083" s="135" t="str">
        <f t="shared" si="270"/>
        <v>-</v>
      </c>
      <c r="AE1083" s="136" t="str">
        <f t="shared" si="271"/>
        <v>-</v>
      </c>
      <c r="AF1083" s="140" t="s">
        <v>4551</v>
      </c>
      <c r="AG1083" s="140" t="str">
        <f t="shared" si="275"/>
        <v>-</v>
      </c>
      <c r="AH1083" s="141" t="str">
        <f t="shared" si="276"/>
        <v>-</v>
      </c>
      <c r="AI1083" s="211" t="s">
        <v>15</v>
      </c>
      <c r="AJ1083" s="443" t="s">
        <v>4592</v>
      </c>
      <c r="AK1083" s="478" t="str">
        <f t="shared" si="277"/>
        <v>-</v>
      </c>
      <c r="AL1083" s="482" t="str">
        <f t="shared" si="278"/>
        <v>-</v>
      </c>
      <c r="AM1083" s="432" t="str">
        <f>_xlfn.IFNA(VLOOKUP(O1083,Dropdown!$B:$G,6,0),"-")</f>
        <v>PEZA</v>
      </c>
      <c r="AN1083" s="433">
        <f>_xlfn.IFNA(VLOOKUP(O1083,Dropdown!$B:$H,7,0),"-")</f>
        <v>0.12</v>
      </c>
      <c r="AO1083" s="434" t="str">
        <f t="shared" si="279"/>
        <v>PHP</v>
      </c>
      <c r="AP1083" s="435">
        <f t="shared" si="280"/>
        <v>18054</v>
      </c>
      <c r="AQ1083" s="436">
        <f t="shared" si="281"/>
        <v>20220.480000000003</v>
      </c>
      <c r="AR1083" s="247"/>
      <c r="AS1083" s="465" t="s">
        <v>15</v>
      </c>
      <c r="AT1083" s="247"/>
      <c r="AU1083" s="454" t="str">
        <f t="shared" si="282"/>
        <v>-</v>
      </c>
    </row>
    <row r="1084" spans="1:47" s="29" customFormat="1">
      <c r="A1084" s="556">
        <v>1081</v>
      </c>
      <c r="B1084" s="558" t="s">
        <v>2603</v>
      </c>
      <c r="C1084" s="558" t="str">
        <f t="shared" si="272"/>
        <v>2019</v>
      </c>
      <c r="D1084" s="558" t="str">
        <f t="shared" si="273"/>
        <v>Mar</v>
      </c>
      <c r="E1084" s="605">
        <v>43536</v>
      </c>
      <c r="F1084" s="558">
        <v>114939</v>
      </c>
      <c r="G1084" s="558">
        <v>48292</v>
      </c>
      <c r="H1084" s="558">
        <v>88321</v>
      </c>
      <c r="I1084" s="558" t="s">
        <v>2604</v>
      </c>
      <c r="J1084" s="558">
        <v>8951</v>
      </c>
      <c r="K1084" s="607" t="str">
        <f t="shared" si="274"/>
        <v>#232 PUNCH PLATE | #232 PUNCH PLATE</v>
      </c>
      <c r="L1084" s="607" t="s">
        <v>2605</v>
      </c>
      <c r="M1084" s="607" t="s">
        <v>2605</v>
      </c>
      <c r="N1084" s="608" t="s">
        <v>15</v>
      </c>
      <c r="O1084" s="607" t="s">
        <v>34</v>
      </c>
      <c r="P1084" s="558">
        <v>1</v>
      </c>
      <c r="Q1084" s="557" t="s">
        <v>5151</v>
      </c>
      <c r="R1084" s="609">
        <f>IFERROR(VLOOKUP(CONCATENATE(D1084,"'",C1084),'Monthly Forex'!A:D,4,0),"-")</f>
        <v>51.7</v>
      </c>
      <c r="S1084" s="564" t="s">
        <v>15</v>
      </c>
      <c r="T1084" s="611">
        <v>76</v>
      </c>
      <c r="U1084" s="612" t="s">
        <v>47</v>
      </c>
      <c r="V1084" s="589" t="s">
        <v>49</v>
      </c>
      <c r="W1084" s="619" t="s">
        <v>15</v>
      </c>
      <c r="X1084" s="569" t="s">
        <v>2769</v>
      </c>
      <c r="Y1084" s="597" t="s">
        <v>4624</v>
      </c>
      <c r="Z1084" s="571" t="s">
        <v>15</v>
      </c>
      <c r="AA1084" s="557" t="s">
        <v>1856</v>
      </c>
      <c r="AB1084" s="139">
        <f t="shared" si="283"/>
        <v>43566</v>
      </c>
      <c r="AC1084" s="134">
        <f t="shared" si="269"/>
        <v>43556</v>
      </c>
      <c r="AD1084" s="135" t="str">
        <f t="shared" si="270"/>
        <v>-</v>
      </c>
      <c r="AE1084" s="136" t="str">
        <f t="shared" si="271"/>
        <v>-</v>
      </c>
      <c r="AF1084" s="140" t="s">
        <v>4551</v>
      </c>
      <c r="AG1084" s="140" t="str">
        <f t="shared" si="275"/>
        <v>1</v>
      </c>
      <c r="AH1084" s="141" t="str">
        <f t="shared" si="276"/>
        <v>-</v>
      </c>
      <c r="AI1084" s="211" t="s">
        <v>15</v>
      </c>
      <c r="AJ1084" s="443" t="s">
        <v>4592</v>
      </c>
      <c r="AK1084" s="478" t="str">
        <f t="shared" si="277"/>
        <v>-</v>
      </c>
      <c r="AL1084" s="482" t="str">
        <f t="shared" si="278"/>
        <v>-</v>
      </c>
      <c r="AM1084" s="432" t="str">
        <f>_xlfn.IFNA(VLOOKUP(O1084,Dropdown!$B:$G,6,0),"-")</f>
        <v>PEZA</v>
      </c>
      <c r="AN1084" s="433">
        <f>_xlfn.IFNA(VLOOKUP(O1084,Dropdown!$B:$H,7,0),"-")</f>
        <v>0.12</v>
      </c>
      <c r="AO1084" s="434" t="str">
        <f t="shared" si="279"/>
        <v>USD</v>
      </c>
      <c r="AP1084" s="435">
        <f t="shared" si="280"/>
        <v>76</v>
      </c>
      <c r="AQ1084" s="436">
        <f t="shared" si="281"/>
        <v>85.12</v>
      </c>
      <c r="AR1084" s="247"/>
      <c r="AS1084" s="465" t="s">
        <v>15</v>
      </c>
      <c r="AT1084" s="247"/>
      <c r="AU1084" s="454" t="str">
        <f t="shared" si="282"/>
        <v>-</v>
      </c>
    </row>
    <row r="1085" spans="1:47" s="29" customFormat="1">
      <c r="A1085" s="556">
        <v>1082</v>
      </c>
      <c r="B1085" s="558" t="s">
        <v>2608</v>
      </c>
      <c r="C1085" s="558" t="str">
        <f t="shared" si="272"/>
        <v>2019</v>
      </c>
      <c r="D1085" s="558" t="str">
        <f t="shared" si="273"/>
        <v>Mar</v>
      </c>
      <c r="E1085" s="605">
        <v>43536</v>
      </c>
      <c r="F1085" s="558">
        <v>114939</v>
      </c>
      <c r="G1085" s="558">
        <v>48292</v>
      </c>
      <c r="H1085" s="558">
        <v>88321</v>
      </c>
      <c r="I1085" s="558" t="s">
        <v>2604</v>
      </c>
      <c r="J1085" s="558">
        <v>8951</v>
      </c>
      <c r="K1085" s="607" t="str">
        <f t="shared" si="274"/>
        <v>#299 SPAS4-50-P1.5 | #299 SPAS4-50-P1.5</v>
      </c>
      <c r="L1085" s="607" t="s">
        <v>2606</v>
      </c>
      <c r="M1085" s="607" t="s">
        <v>2606</v>
      </c>
      <c r="N1085" s="608" t="s">
        <v>15</v>
      </c>
      <c r="O1085" s="607" t="s">
        <v>34</v>
      </c>
      <c r="P1085" s="558">
        <v>2</v>
      </c>
      <c r="Q1085" s="557" t="s">
        <v>5151</v>
      </c>
      <c r="R1085" s="609">
        <f>IFERROR(VLOOKUP(CONCATENATE(D1085,"'",C1085),'Monthly Forex'!A:D,4,0),"-")</f>
        <v>51.7</v>
      </c>
      <c r="S1085" s="564" t="s">
        <v>15</v>
      </c>
      <c r="T1085" s="611">
        <v>84</v>
      </c>
      <c r="U1085" s="612" t="s">
        <v>47</v>
      </c>
      <c r="V1085" s="589" t="s">
        <v>49</v>
      </c>
      <c r="W1085" s="619" t="s">
        <v>15</v>
      </c>
      <c r="X1085" s="569" t="s">
        <v>15</v>
      </c>
      <c r="Y1085" s="597" t="s">
        <v>4624</v>
      </c>
      <c r="Z1085" s="571" t="s">
        <v>15</v>
      </c>
      <c r="AA1085" s="557" t="s">
        <v>1856</v>
      </c>
      <c r="AB1085" s="139">
        <f t="shared" si="283"/>
        <v>43566</v>
      </c>
      <c r="AC1085" s="134">
        <f t="shared" si="269"/>
        <v>43556</v>
      </c>
      <c r="AD1085" s="135" t="str">
        <f t="shared" si="270"/>
        <v>-</v>
      </c>
      <c r="AE1085" s="136" t="str">
        <f t="shared" si="271"/>
        <v>-</v>
      </c>
      <c r="AF1085" s="140" t="s">
        <v>4551</v>
      </c>
      <c r="AG1085" s="140" t="str">
        <f t="shared" si="275"/>
        <v>-</v>
      </c>
      <c r="AH1085" s="141" t="str">
        <f t="shared" si="276"/>
        <v>-</v>
      </c>
      <c r="AI1085" s="211" t="s">
        <v>15</v>
      </c>
      <c r="AJ1085" s="443" t="s">
        <v>4592</v>
      </c>
      <c r="AK1085" s="478" t="str">
        <f t="shared" si="277"/>
        <v>-</v>
      </c>
      <c r="AL1085" s="482" t="str">
        <f t="shared" si="278"/>
        <v>-</v>
      </c>
      <c r="AM1085" s="432" t="str">
        <f>_xlfn.IFNA(VLOOKUP(O1085,Dropdown!$B:$G,6,0),"-")</f>
        <v>PEZA</v>
      </c>
      <c r="AN1085" s="433">
        <f>_xlfn.IFNA(VLOOKUP(O1085,Dropdown!$B:$H,7,0),"-")</f>
        <v>0.12</v>
      </c>
      <c r="AO1085" s="434" t="str">
        <f t="shared" si="279"/>
        <v>USD</v>
      </c>
      <c r="AP1085" s="435">
        <f t="shared" si="280"/>
        <v>84</v>
      </c>
      <c r="AQ1085" s="436">
        <f t="shared" si="281"/>
        <v>94.080000000000013</v>
      </c>
      <c r="AR1085" s="247"/>
      <c r="AS1085" s="465" t="s">
        <v>15</v>
      </c>
      <c r="AT1085" s="247"/>
      <c r="AU1085" s="454" t="str">
        <f t="shared" si="282"/>
        <v>-</v>
      </c>
    </row>
    <row r="1086" spans="1:47" s="30" customFormat="1">
      <c r="A1086" s="556">
        <v>1083</v>
      </c>
      <c r="B1086" s="558" t="s">
        <v>2607</v>
      </c>
      <c r="C1086" s="558" t="str">
        <f t="shared" si="272"/>
        <v>2019</v>
      </c>
      <c r="D1086" s="558" t="str">
        <f t="shared" si="273"/>
        <v>Mar</v>
      </c>
      <c r="E1086" s="605">
        <v>43537</v>
      </c>
      <c r="F1086" s="558">
        <v>114944</v>
      </c>
      <c r="G1086" s="558">
        <v>48297</v>
      </c>
      <c r="H1086" s="558">
        <v>88327</v>
      </c>
      <c r="I1086" s="558" t="s">
        <v>2604</v>
      </c>
      <c r="J1086" s="558">
        <v>8951</v>
      </c>
      <c r="K1086" s="623" t="str">
        <f t="shared" si="274"/>
        <v>#233 STRIPPER PLATE | #233 STRIPPER PLATE</v>
      </c>
      <c r="L1086" s="623" t="s">
        <v>976</v>
      </c>
      <c r="M1086" s="623" t="s">
        <v>976</v>
      </c>
      <c r="N1086" s="608" t="s">
        <v>15</v>
      </c>
      <c r="O1086" s="607" t="s">
        <v>34</v>
      </c>
      <c r="P1086" s="558">
        <v>1</v>
      </c>
      <c r="Q1086" s="557" t="s">
        <v>5151</v>
      </c>
      <c r="R1086" s="609">
        <f>IFERROR(VLOOKUP(CONCATENATE(D1086,"'",C1086),'Monthly Forex'!A:D,4,0),"-")</f>
        <v>51.7</v>
      </c>
      <c r="S1086" s="564" t="s">
        <v>15</v>
      </c>
      <c r="T1086" s="611">
        <v>533</v>
      </c>
      <c r="U1086" s="612" t="s">
        <v>47</v>
      </c>
      <c r="V1086" s="589" t="s">
        <v>49</v>
      </c>
      <c r="W1086" s="619" t="s">
        <v>15</v>
      </c>
      <c r="X1086" s="569" t="s">
        <v>15</v>
      </c>
      <c r="Y1086" s="597" t="s">
        <v>4625</v>
      </c>
      <c r="Z1086" s="571" t="s">
        <v>15</v>
      </c>
      <c r="AA1086" s="557" t="s">
        <v>1856</v>
      </c>
      <c r="AB1086" s="139">
        <f t="shared" si="283"/>
        <v>43567</v>
      </c>
      <c r="AC1086" s="134">
        <f t="shared" si="269"/>
        <v>43556</v>
      </c>
      <c r="AD1086" s="135" t="str">
        <f t="shared" si="270"/>
        <v>-</v>
      </c>
      <c r="AE1086" s="136" t="str">
        <f t="shared" si="271"/>
        <v>-</v>
      </c>
      <c r="AF1086" s="140" t="s">
        <v>4551</v>
      </c>
      <c r="AG1086" s="140" t="str">
        <f t="shared" si="275"/>
        <v>1</v>
      </c>
      <c r="AH1086" s="141" t="str">
        <f t="shared" si="276"/>
        <v>-</v>
      </c>
      <c r="AI1086" s="211" t="s">
        <v>15</v>
      </c>
      <c r="AJ1086" s="443" t="s">
        <v>4592</v>
      </c>
      <c r="AK1086" s="478" t="str">
        <f t="shared" si="277"/>
        <v>-</v>
      </c>
      <c r="AL1086" s="516" t="str">
        <f t="shared" si="278"/>
        <v>-</v>
      </c>
      <c r="AM1086" s="432" t="str">
        <f>_xlfn.IFNA(VLOOKUP(O1086,Dropdown!$B:$G,6,0),"-")</f>
        <v>PEZA</v>
      </c>
      <c r="AN1086" s="433">
        <f>_xlfn.IFNA(VLOOKUP(O1086,Dropdown!$B:$H,7,0),"-")</f>
        <v>0.12</v>
      </c>
      <c r="AO1086" s="434" t="str">
        <f t="shared" si="279"/>
        <v>USD</v>
      </c>
      <c r="AP1086" s="435">
        <f t="shared" si="280"/>
        <v>533</v>
      </c>
      <c r="AQ1086" s="436">
        <f t="shared" si="281"/>
        <v>596.96</v>
      </c>
      <c r="AR1086" s="247"/>
      <c r="AS1086" s="465" t="s">
        <v>15</v>
      </c>
      <c r="AT1086" s="247"/>
      <c r="AU1086" s="454" t="str">
        <f t="shared" si="282"/>
        <v>-</v>
      </c>
    </row>
    <row r="1087" spans="1:47" s="30" customFormat="1">
      <c r="A1087" s="556">
        <v>1084</v>
      </c>
      <c r="B1087" s="558" t="s">
        <v>2609</v>
      </c>
      <c r="C1087" s="558" t="str">
        <f t="shared" si="272"/>
        <v>2019</v>
      </c>
      <c r="D1087" s="558" t="str">
        <f t="shared" si="273"/>
        <v>Mar</v>
      </c>
      <c r="E1087" s="605">
        <v>43537</v>
      </c>
      <c r="F1087" s="558">
        <v>114944</v>
      </c>
      <c r="G1087" s="558">
        <v>48297</v>
      </c>
      <c r="H1087" s="558">
        <v>88327</v>
      </c>
      <c r="I1087" s="558" t="s">
        <v>2604</v>
      </c>
      <c r="J1087" s="558">
        <v>8951</v>
      </c>
      <c r="K1087" s="607" t="str">
        <f t="shared" si="274"/>
        <v>#236 DIE INSERT | #236 DIE INSERT</v>
      </c>
      <c r="L1087" s="607" t="s">
        <v>2610</v>
      </c>
      <c r="M1087" s="607" t="s">
        <v>2610</v>
      </c>
      <c r="N1087" s="608" t="s">
        <v>15</v>
      </c>
      <c r="O1087" s="607" t="s">
        <v>34</v>
      </c>
      <c r="P1087" s="558" t="s">
        <v>1789</v>
      </c>
      <c r="Q1087" s="557" t="s">
        <v>5151</v>
      </c>
      <c r="R1087" s="609">
        <f>IFERROR(VLOOKUP(CONCATENATE(D1087,"'",C1087),'Monthly Forex'!A:D,4,0),"-")</f>
        <v>51.7</v>
      </c>
      <c r="S1087" s="564" t="s">
        <v>15</v>
      </c>
      <c r="T1087" s="611">
        <v>260</v>
      </c>
      <c r="U1087" s="612" t="s">
        <v>47</v>
      </c>
      <c r="V1087" s="589" t="s">
        <v>49</v>
      </c>
      <c r="W1087" s="619" t="s">
        <v>15</v>
      </c>
      <c r="X1087" s="569" t="s">
        <v>15</v>
      </c>
      <c r="Y1087" s="597" t="s">
        <v>4625</v>
      </c>
      <c r="Z1087" s="571" t="s">
        <v>15</v>
      </c>
      <c r="AA1087" s="557" t="s">
        <v>1856</v>
      </c>
      <c r="AB1087" s="139">
        <f t="shared" si="283"/>
        <v>43567</v>
      </c>
      <c r="AC1087" s="134">
        <f t="shared" si="269"/>
        <v>43556</v>
      </c>
      <c r="AD1087" s="135" t="str">
        <f t="shared" si="270"/>
        <v>-</v>
      </c>
      <c r="AE1087" s="136" t="str">
        <f t="shared" si="271"/>
        <v>-</v>
      </c>
      <c r="AF1087" s="140" t="s">
        <v>4551</v>
      </c>
      <c r="AG1087" s="140" t="str">
        <f t="shared" si="275"/>
        <v>-</v>
      </c>
      <c r="AH1087" s="141" t="str">
        <f t="shared" si="276"/>
        <v>-</v>
      </c>
      <c r="AI1087" s="211" t="s">
        <v>15</v>
      </c>
      <c r="AJ1087" s="443" t="s">
        <v>4592</v>
      </c>
      <c r="AK1087" s="478" t="str">
        <f t="shared" si="277"/>
        <v>-</v>
      </c>
      <c r="AL1087" s="516" t="str">
        <f t="shared" si="278"/>
        <v>-</v>
      </c>
      <c r="AM1087" s="432" t="str">
        <f>_xlfn.IFNA(VLOOKUP(O1087,Dropdown!$B:$G,6,0),"-")</f>
        <v>PEZA</v>
      </c>
      <c r="AN1087" s="433">
        <f>_xlfn.IFNA(VLOOKUP(O1087,Dropdown!$B:$H,7,0),"-")</f>
        <v>0.12</v>
      </c>
      <c r="AO1087" s="434" t="str">
        <f t="shared" si="279"/>
        <v>USD</v>
      </c>
      <c r="AP1087" s="435">
        <f t="shared" si="280"/>
        <v>260</v>
      </c>
      <c r="AQ1087" s="436">
        <f t="shared" si="281"/>
        <v>291.20000000000005</v>
      </c>
      <c r="AR1087" s="247"/>
      <c r="AS1087" s="465" t="s">
        <v>15</v>
      </c>
      <c r="AT1087" s="247"/>
      <c r="AU1087" s="454" t="str">
        <f t="shared" si="282"/>
        <v>-</v>
      </c>
    </row>
    <row r="1088" spans="1:47" s="30" customFormat="1">
      <c r="A1088" s="556">
        <v>1085</v>
      </c>
      <c r="B1088" s="558" t="s">
        <v>2402</v>
      </c>
      <c r="C1088" s="558" t="str">
        <f t="shared" si="272"/>
        <v>2019</v>
      </c>
      <c r="D1088" s="558" t="str">
        <f t="shared" si="273"/>
        <v>Mar</v>
      </c>
      <c r="E1088" s="605">
        <v>43537</v>
      </c>
      <c r="F1088" s="558">
        <v>114942</v>
      </c>
      <c r="G1088" s="558">
        <v>48295</v>
      </c>
      <c r="H1088" s="558">
        <v>88324</v>
      </c>
      <c r="I1088" s="558" t="s">
        <v>2551</v>
      </c>
      <c r="J1088" s="558" t="s">
        <v>2325</v>
      </c>
      <c r="K1088" s="607" t="str">
        <f t="shared" si="274"/>
        <v>COVER, COMP CHAMBER | 18120-R1AA-L000 PIERCE-2 | COVER, COMP CHAMBER | 18120-R1AA-L000 PIERCE-2</v>
      </c>
      <c r="L1088" s="607" t="s">
        <v>2461</v>
      </c>
      <c r="M1088" s="607" t="s">
        <v>2461</v>
      </c>
      <c r="N1088" s="608" t="s">
        <v>2517</v>
      </c>
      <c r="O1088" s="607" t="s">
        <v>31</v>
      </c>
      <c r="P1088" s="558">
        <v>1</v>
      </c>
      <c r="Q1088" s="557" t="s">
        <v>5152</v>
      </c>
      <c r="R1088" s="609">
        <f>IFERROR(VLOOKUP(CONCATENATE(D1088,"'",C1088),'Monthly Forex'!A:D,4,0),"-")</f>
        <v>51.7</v>
      </c>
      <c r="S1088" s="610">
        <v>441200</v>
      </c>
      <c r="T1088" s="611">
        <f>S1088/R1088</f>
        <v>8533.8491295938093</v>
      </c>
      <c r="U1088" s="612" t="s">
        <v>47</v>
      </c>
      <c r="V1088" s="589" t="s">
        <v>49</v>
      </c>
      <c r="W1088" s="619" t="s">
        <v>15</v>
      </c>
      <c r="X1088" s="569" t="s">
        <v>2769</v>
      </c>
      <c r="Y1088" s="570" t="s">
        <v>15</v>
      </c>
      <c r="Z1088" s="571" t="s">
        <v>15</v>
      </c>
      <c r="AA1088" s="557" t="s">
        <v>1856</v>
      </c>
      <c r="AB1088" s="139">
        <f t="shared" si="283"/>
        <v>43567</v>
      </c>
      <c r="AC1088" s="134">
        <f t="shared" si="269"/>
        <v>43556</v>
      </c>
      <c r="AD1088" s="135" t="str">
        <f t="shared" si="270"/>
        <v>-</v>
      </c>
      <c r="AE1088" s="136" t="str">
        <f t="shared" si="271"/>
        <v>-</v>
      </c>
      <c r="AF1088" s="140" t="s">
        <v>4551</v>
      </c>
      <c r="AG1088" s="140" t="str">
        <f t="shared" si="275"/>
        <v>1</v>
      </c>
      <c r="AH1088" s="141" t="str">
        <f t="shared" si="276"/>
        <v>-</v>
      </c>
      <c r="AI1088" s="211" t="s">
        <v>15</v>
      </c>
      <c r="AJ1088" s="443" t="s">
        <v>4592</v>
      </c>
      <c r="AK1088" s="478" t="str">
        <f t="shared" si="277"/>
        <v>-</v>
      </c>
      <c r="AL1088" s="516" t="str">
        <f t="shared" si="278"/>
        <v>-</v>
      </c>
      <c r="AM1088" s="432" t="str">
        <f>_xlfn.IFNA(VLOOKUP(O1088,Dropdown!$B:$G,6,0),"-")</f>
        <v>PEZA</v>
      </c>
      <c r="AN1088" s="433">
        <f>_xlfn.IFNA(VLOOKUP(O1088,Dropdown!$B:$H,7,0),"-")</f>
        <v>0.12</v>
      </c>
      <c r="AO1088" s="434" t="str">
        <f t="shared" si="279"/>
        <v>PHP</v>
      </c>
      <c r="AP1088" s="435">
        <f t="shared" si="280"/>
        <v>441200</v>
      </c>
      <c r="AQ1088" s="436">
        <f t="shared" si="281"/>
        <v>494144.00000000006</v>
      </c>
      <c r="AR1088" s="247"/>
      <c r="AS1088" s="465" t="s">
        <v>15</v>
      </c>
      <c r="AT1088" s="247"/>
      <c r="AU1088" s="454" t="str">
        <f t="shared" si="282"/>
        <v>-</v>
      </c>
    </row>
    <row r="1089" spans="1:47" s="30" customFormat="1">
      <c r="A1089" s="556">
        <v>1086</v>
      </c>
      <c r="B1089" s="558" t="s">
        <v>2408</v>
      </c>
      <c r="C1089" s="558" t="str">
        <f t="shared" si="272"/>
        <v>2019</v>
      </c>
      <c r="D1089" s="558" t="str">
        <f t="shared" si="273"/>
        <v>Mar</v>
      </c>
      <c r="E1089" s="605">
        <v>43537</v>
      </c>
      <c r="F1089" s="558">
        <v>114943</v>
      </c>
      <c r="G1089" s="558">
        <v>48296</v>
      </c>
      <c r="H1089" s="558">
        <v>88326</v>
      </c>
      <c r="I1089" s="558" t="s">
        <v>2324</v>
      </c>
      <c r="J1089" s="558" t="s">
        <v>2325</v>
      </c>
      <c r="K1089" s="607" t="str">
        <f t="shared" si="274"/>
        <v>TLAA BODY | #2503 CURLING 1 PUNCH L | TLAA BODY | #2503 CURLING 1 PUNCH L</v>
      </c>
      <c r="L1089" s="607" t="s">
        <v>2467</v>
      </c>
      <c r="M1089" s="607" t="s">
        <v>2467</v>
      </c>
      <c r="N1089" s="608" t="s">
        <v>2516</v>
      </c>
      <c r="O1089" s="607" t="s">
        <v>31</v>
      </c>
      <c r="P1089" s="558">
        <v>1</v>
      </c>
      <c r="Q1089" s="557" t="s">
        <v>5151</v>
      </c>
      <c r="R1089" s="609">
        <f>IFERROR(VLOOKUP(CONCATENATE(D1089,"'",C1089),'Monthly Forex'!A:D,4,0),"-")</f>
        <v>51.7</v>
      </c>
      <c r="S1089" s="610">
        <v>19170</v>
      </c>
      <c r="T1089" s="611">
        <f>S1089/R1089</f>
        <v>370.79303675048357</v>
      </c>
      <c r="U1089" s="612" t="s">
        <v>2612</v>
      </c>
      <c r="V1089" s="589" t="s">
        <v>49</v>
      </c>
      <c r="W1089" s="619" t="s">
        <v>15</v>
      </c>
      <c r="X1089" s="569" t="s">
        <v>2769</v>
      </c>
      <c r="Y1089" s="570" t="s">
        <v>15</v>
      </c>
      <c r="Z1089" s="571" t="s">
        <v>15</v>
      </c>
      <c r="AA1089" s="557" t="s">
        <v>1856</v>
      </c>
      <c r="AB1089" s="139">
        <f t="shared" si="283"/>
        <v>43567</v>
      </c>
      <c r="AC1089" s="134">
        <f t="shared" si="269"/>
        <v>43556</v>
      </c>
      <c r="AD1089" s="135" t="str">
        <f t="shared" si="270"/>
        <v>-</v>
      </c>
      <c r="AE1089" s="136" t="str">
        <f t="shared" si="271"/>
        <v>-</v>
      </c>
      <c r="AF1089" s="140" t="s">
        <v>4551</v>
      </c>
      <c r="AG1089" s="140" t="str">
        <f t="shared" si="275"/>
        <v>1</v>
      </c>
      <c r="AH1089" s="141" t="str">
        <f t="shared" si="276"/>
        <v>-</v>
      </c>
      <c r="AI1089" s="211" t="s">
        <v>15</v>
      </c>
      <c r="AJ1089" s="443" t="s">
        <v>4592</v>
      </c>
      <c r="AK1089" s="478" t="str">
        <f t="shared" si="277"/>
        <v>-</v>
      </c>
      <c r="AL1089" s="516" t="str">
        <f t="shared" si="278"/>
        <v>-</v>
      </c>
      <c r="AM1089" s="432" t="str">
        <f>_xlfn.IFNA(VLOOKUP(O1089,Dropdown!$B:$G,6,0),"-")</f>
        <v>PEZA</v>
      </c>
      <c r="AN1089" s="433">
        <f>_xlfn.IFNA(VLOOKUP(O1089,Dropdown!$B:$H,7,0),"-")</f>
        <v>0.12</v>
      </c>
      <c r="AO1089" s="434" t="str">
        <f t="shared" si="279"/>
        <v>PHP</v>
      </c>
      <c r="AP1089" s="435">
        <f t="shared" si="280"/>
        <v>19170</v>
      </c>
      <c r="AQ1089" s="436">
        <f t="shared" si="281"/>
        <v>21470.400000000001</v>
      </c>
      <c r="AR1089" s="247"/>
      <c r="AS1089" s="465" t="s">
        <v>15</v>
      </c>
      <c r="AT1089" s="247"/>
      <c r="AU1089" s="454" t="str">
        <f t="shared" si="282"/>
        <v>-</v>
      </c>
    </row>
    <row r="1090" spans="1:47" s="30" customFormat="1">
      <c r="A1090" s="556">
        <v>1087</v>
      </c>
      <c r="B1090" s="558" t="s">
        <v>2417</v>
      </c>
      <c r="C1090" s="558" t="str">
        <f t="shared" si="272"/>
        <v>2019</v>
      </c>
      <c r="D1090" s="558" t="str">
        <f t="shared" si="273"/>
        <v>Mar</v>
      </c>
      <c r="E1090" s="605">
        <v>43538</v>
      </c>
      <c r="F1090" s="558">
        <v>114940</v>
      </c>
      <c r="G1090" s="558">
        <v>48293</v>
      </c>
      <c r="H1090" s="558">
        <v>88322</v>
      </c>
      <c r="I1090" s="558" t="s">
        <v>2590</v>
      </c>
      <c r="J1090" s="558" t="s">
        <v>2504</v>
      </c>
      <c r="K1090" s="623" t="str">
        <f t="shared" si="274"/>
        <v>#619 HEAD PUNCH B | #619 HEAD PUNCH B</v>
      </c>
      <c r="L1090" s="623" t="s">
        <v>2474</v>
      </c>
      <c r="M1090" s="623" t="s">
        <v>2474</v>
      </c>
      <c r="N1090" s="608" t="s">
        <v>15</v>
      </c>
      <c r="O1090" s="607" t="s">
        <v>42</v>
      </c>
      <c r="P1090" s="558">
        <v>1</v>
      </c>
      <c r="Q1090" s="557" t="s">
        <v>5151</v>
      </c>
      <c r="R1090" s="609">
        <f>IFERROR(VLOOKUP(CONCATENATE(D1090,"'",C1090),'Monthly Forex'!A:D,4,0),"-")</f>
        <v>51.7</v>
      </c>
      <c r="S1090" s="564" t="s">
        <v>15</v>
      </c>
      <c r="T1090" s="611">
        <v>600</v>
      </c>
      <c r="U1090" s="612" t="s">
        <v>47</v>
      </c>
      <c r="V1090" s="589" t="s">
        <v>49</v>
      </c>
      <c r="W1090" s="620" t="s">
        <v>2611</v>
      </c>
      <c r="X1090" s="569" t="s">
        <v>15</v>
      </c>
      <c r="Y1090" s="570" t="s">
        <v>15</v>
      </c>
      <c r="Z1090" s="571" t="s">
        <v>15</v>
      </c>
      <c r="AA1090" s="557" t="s">
        <v>1856</v>
      </c>
      <c r="AB1090" s="139">
        <f t="shared" si="283"/>
        <v>43568</v>
      </c>
      <c r="AC1090" s="134">
        <f t="shared" si="269"/>
        <v>43556</v>
      </c>
      <c r="AD1090" s="135" t="str">
        <f t="shared" si="270"/>
        <v>-</v>
      </c>
      <c r="AE1090" s="136" t="str">
        <f t="shared" si="271"/>
        <v>-</v>
      </c>
      <c r="AF1090" s="140" t="s">
        <v>4551</v>
      </c>
      <c r="AG1090" s="140" t="str">
        <f t="shared" si="275"/>
        <v>1</v>
      </c>
      <c r="AH1090" s="141" t="str">
        <f t="shared" si="276"/>
        <v>-</v>
      </c>
      <c r="AI1090" s="211" t="s">
        <v>15</v>
      </c>
      <c r="AJ1090" s="443" t="s">
        <v>4592</v>
      </c>
      <c r="AK1090" s="478" t="str">
        <f t="shared" si="277"/>
        <v>-</v>
      </c>
      <c r="AL1090" s="516" t="str">
        <f t="shared" si="278"/>
        <v>-</v>
      </c>
      <c r="AM1090" s="432" t="str">
        <f>_xlfn.IFNA(VLOOKUP(O1090,Dropdown!$B:$G,6,0),"-")</f>
        <v>PEZA</v>
      </c>
      <c r="AN1090" s="433">
        <f>_xlfn.IFNA(VLOOKUP(O1090,Dropdown!$B:$H,7,0),"-")</f>
        <v>0.12</v>
      </c>
      <c r="AO1090" s="434" t="str">
        <f t="shared" si="279"/>
        <v>USD</v>
      </c>
      <c r="AP1090" s="435">
        <f t="shared" si="280"/>
        <v>600</v>
      </c>
      <c r="AQ1090" s="436">
        <f t="shared" si="281"/>
        <v>672.00000000000011</v>
      </c>
      <c r="AR1090" s="247"/>
      <c r="AS1090" s="465" t="s">
        <v>15</v>
      </c>
      <c r="AT1090" s="247"/>
      <c r="AU1090" s="454" t="str">
        <f t="shared" si="282"/>
        <v>-</v>
      </c>
    </row>
    <row r="1091" spans="1:47" s="30" customFormat="1">
      <c r="A1091" s="556">
        <v>1088</v>
      </c>
      <c r="B1091" s="558" t="s">
        <v>2418</v>
      </c>
      <c r="C1091" s="558" t="str">
        <f t="shared" si="272"/>
        <v>2019</v>
      </c>
      <c r="D1091" s="558" t="str">
        <f t="shared" si="273"/>
        <v>Mar</v>
      </c>
      <c r="E1091" s="605">
        <v>43538</v>
      </c>
      <c r="F1091" s="558">
        <v>114940</v>
      </c>
      <c r="G1091" s="558">
        <v>48293</v>
      </c>
      <c r="H1091" s="558">
        <v>88322</v>
      </c>
      <c r="I1091" s="558" t="s">
        <v>2590</v>
      </c>
      <c r="J1091" s="558" t="s">
        <v>2504</v>
      </c>
      <c r="K1091" s="607" t="str">
        <f t="shared" si="274"/>
        <v>#712 HEAD DIE | #712 HEAD DIE</v>
      </c>
      <c r="L1091" s="607" t="s">
        <v>2475</v>
      </c>
      <c r="M1091" s="607" t="s">
        <v>2475</v>
      </c>
      <c r="N1091" s="608" t="s">
        <v>15</v>
      </c>
      <c r="O1091" s="607" t="s">
        <v>42</v>
      </c>
      <c r="P1091" s="558">
        <v>1</v>
      </c>
      <c r="Q1091" s="557" t="s">
        <v>5151</v>
      </c>
      <c r="R1091" s="609">
        <f>IFERROR(VLOOKUP(CONCATENATE(D1091,"'",C1091),'Monthly Forex'!A:D,4,0),"-")</f>
        <v>51.7</v>
      </c>
      <c r="S1091" s="564" t="s">
        <v>15</v>
      </c>
      <c r="T1091" s="611">
        <v>520</v>
      </c>
      <c r="U1091" s="612" t="s">
        <v>47</v>
      </c>
      <c r="V1091" s="589" t="s">
        <v>49</v>
      </c>
      <c r="W1091" s="620" t="s">
        <v>2611</v>
      </c>
      <c r="X1091" s="569" t="s">
        <v>15</v>
      </c>
      <c r="Y1091" s="570" t="s">
        <v>15</v>
      </c>
      <c r="Z1091" s="571" t="s">
        <v>15</v>
      </c>
      <c r="AA1091" s="557" t="s">
        <v>1856</v>
      </c>
      <c r="AB1091" s="139">
        <f t="shared" si="283"/>
        <v>43568</v>
      </c>
      <c r="AC1091" s="134">
        <f t="shared" si="269"/>
        <v>43556</v>
      </c>
      <c r="AD1091" s="135" t="str">
        <f t="shared" si="270"/>
        <v>-</v>
      </c>
      <c r="AE1091" s="136" t="str">
        <f t="shared" si="271"/>
        <v>-</v>
      </c>
      <c r="AF1091" s="140" t="s">
        <v>4551</v>
      </c>
      <c r="AG1091" s="140" t="str">
        <f t="shared" si="275"/>
        <v>-</v>
      </c>
      <c r="AH1091" s="141" t="str">
        <f t="shared" si="276"/>
        <v>-</v>
      </c>
      <c r="AI1091" s="211" t="s">
        <v>15</v>
      </c>
      <c r="AJ1091" s="443" t="s">
        <v>4592</v>
      </c>
      <c r="AK1091" s="478" t="str">
        <f t="shared" si="277"/>
        <v>-</v>
      </c>
      <c r="AL1091" s="516" t="str">
        <f t="shared" si="278"/>
        <v>-</v>
      </c>
      <c r="AM1091" s="432" t="str">
        <f>_xlfn.IFNA(VLOOKUP(O1091,Dropdown!$B:$G,6,0),"-")</f>
        <v>PEZA</v>
      </c>
      <c r="AN1091" s="433">
        <f>_xlfn.IFNA(VLOOKUP(O1091,Dropdown!$B:$H,7,0),"-")</f>
        <v>0.12</v>
      </c>
      <c r="AO1091" s="434" t="str">
        <f t="shared" si="279"/>
        <v>USD</v>
      </c>
      <c r="AP1091" s="435">
        <f t="shared" si="280"/>
        <v>520</v>
      </c>
      <c r="AQ1091" s="436">
        <f t="shared" si="281"/>
        <v>582.40000000000009</v>
      </c>
      <c r="AR1091" s="247"/>
      <c r="AS1091" s="465" t="s">
        <v>15</v>
      </c>
      <c r="AT1091" s="247"/>
      <c r="AU1091" s="454" t="str">
        <f t="shared" si="282"/>
        <v>-</v>
      </c>
    </row>
    <row r="1092" spans="1:47" s="30" customFormat="1">
      <c r="A1092" s="556">
        <v>1089</v>
      </c>
      <c r="B1092" s="558" t="s">
        <v>2456</v>
      </c>
      <c r="C1092" s="558" t="str">
        <f t="shared" si="272"/>
        <v>2019</v>
      </c>
      <c r="D1092" s="558" t="str">
        <f t="shared" si="273"/>
        <v>Mar</v>
      </c>
      <c r="E1092" s="605">
        <v>43538</v>
      </c>
      <c r="F1092" s="558">
        <v>114940</v>
      </c>
      <c r="G1092" s="558">
        <v>48293</v>
      </c>
      <c r="H1092" s="558">
        <v>88322</v>
      </c>
      <c r="I1092" s="558" t="s">
        <v>2589</v>
      </c>
      <c r="J1092" s="558" t="s">
        <v>2509</v>
      </c>
      <c r="K1092" s="607" t="str">
        <f t="shared" si="274"/>
        <v>#316 PUNCH | #316 PUNCH</v>
      </c>
      <c r="L1092" s="607" t="s">
        <v>2500</v>
      </c>
      <c r="M1092" s="607" t="s">
        <v>2500</v>
      </c>
      <c r="N1092" s="608" t="s">
        <v>15</v>
      </c>
      <c r="O1092" s="607" t="s">
        <v>42</v>
      </c>
      <c r="P1092" s="558">
        <v>1</v>
      </c>
      <c r="Q1092" s="557" t="s">
        <v>5151</v>
      </c>
      <c r="R1092" s="609">
        <f>IFERROR(VLOOKUP(CONCATENATE(D1092,"'",C1092),'Monthly Forex'!A:D,4,0),"-")</f>
        <v>51.7</v>
      </c>
      <c r="S1092" s="564" t="s">
        <v>15</v>
      </c>
      <c r="T1092" s="611">
        <v>555</v>
      </c>
      <c r="U1092" s="612" t="s">
        <v>47</v>
      </c>
      <c r="V1092" s="589" t="s">
        <v>49</v>
      </c>
      <c r="W1092" s="620" t="s">
        <v>2611</v>
      </c>
      <c r="X1092" s="569" t="s">
        <v>15</v>
      </c>
      <c r="Y1092" s="570" t="s">
        <v>15</v>
      </c>
      <c r="Z1092" s="571" t="s">
        <v>15</v>
      </c>
      <c r="AA1092" s="557" t="s">
        <v>1856</v>
      </c>
      <c r="AB1092" s="139">
        <f t="shared" si="283"/>
        <v>43568</v>
      </c>
      <c r="AC1092" s="134">
        <f t="shared" ref="AC1092:AC1155" si="284">IFERROR(IF(AB1092="-","-",(AB1092-DAY(AB1092)+1)),"")</f>
        <v>43556</v>
      </c>
      <c r="AD1092" s="135" t="str">
        <f t="shared" ref="AD1092:AD1155" si="285">IFERROR(IF(AF1092="O","-",AB1092+60),"-")</f>
        <v>-</v>
      </c>
      <c r="AE1092" s="136" t="str">
        <f t="shared" ref="AE1092:AE1155" si="286">IFERROR(IF(AD1092="-","-",(AD1092-DAY(AD1092)+1)),"")</f>
        <v>-</v>
      </c>
      <c r="AF1092" s="140" t="s">
        <v>4551</v>
      </c>
      <c r="AG1092" s="140" t="str">
        <f t="shared" si="275"/>
        <v>-</v>
      </c>
      <c r="AH1092" s="141" t="str">
        <f t="shared" si="276"/>
        <v>-</v>
      </c>
      <c r="AI1092" s="211" t="s">
        <v>15</v>
      </c>
      <c r="AJ1092" s="443" t="s">
        <v>4592</v>
      </c>
      <c r="AK1092" s="478" t="str">
        <f t="shared" si="277"/>
        <v>-</v>
      </c>
      <c r="AL1092" s="516" t="str">
        <f t="shared" si="278"/>
        <v>-</v>
      </c>
      <c r="AM1092" s="432" t="str">
        <f>_xlfn.IFNA(VLOOKUP(O1092,Dropdown!$B:$G,6,0),"-")</f>
        <v>PEZA</v>
      </c>
      <c r="AN1092" s="433">
        <f>_xlfn.IFNA(VLOOKUP(O1092,Dropdown!$B:$H,7,0),"-")</f>
        <v>0.12</v>
      </c>
      <c r="AO1092" s="434" t="str">
        <f t="shared" si="279"/>
        <v>USD</v>
      </c>
      <c r="AP1092" s="435">
        <f t="shared" si="280"/>
        <v>555</v>
      </c>
      <c r="AQ1092" s="436">
        <f t="shared" si="281"/>
        <v>621.6</v>
      </c>
      <c r="AR1092" s="247"/>
      <c r="AS1092" s="465" t="s">
        <v>15</v>
      </c>
      <c r="AT1092" s="247"/>
      <c r="AU1092" s="454" t="str">
        <f t="shared" ref="AU1092:AU1139" si="287">IFERROR(IF(AJ1092="Collected",AI1092-E1092," "),"-")</f>
        <v>-</v>
      </c>
    </row>
    <row r="1093" spans="1:47" s="29" customFormat="1">
      <c r="A1093" s="556">
        <v>1090</v>
      </c>
      <c r="B1093" s="558" t="s">
        <v>2457</v>
      </c>
      <c r="C1093" s="558" t="str">
        <f t="shared" ref="C1093:C1156" si="288">TEXT(E1093,"yyyy")</f>
        <v>2019</v>
      </c>
      <c r="D1093" s="558" t="str">
        <f t="shared" ref="D1093:D1156" si="289">TEXT(E1093,"mmm")</f>
        <v>Mar</v>
      </c>
      <c r="E1093" s="605">
        <v>43538</v>
      </c>
      <c r="F1093" s="558">
        <v>114940</v>
      </c>
      <c r="G1093" s="558">
        <v>48293</v>
      </c>
      <c r="H1093" s="558">
        <v>88322</v>
      </c>
      <c r="I1093" s="558" t="s">
        <v>2589</v>
      </c>
      <c r="J1093" s="558" t="s">
        <v>2509</v>
      </c>
      <c r="K1093" s="607" t="str">
        <f t="shared" ref="K1093:K1156" si="290">IF(L1093="-",M1093,CONCATENATE(L1093," | ",M1093))</f>
        <v>#1111 DIE RING | #1111 DIE RING</v>
      </c>
      <c r="L1093" s="607" t="s">
        <v>2501</v>
      </c>
      <c r="M1093" s="607" t="s">
        <v>2501</v>
      </c>
      <c r="N1093" s="608" t="s">
        <v>15</v>
      </c>
      <c r="O1093" s="607" t="s">
        <v>42</v>
      </c>
      <c r="P1093" s="558">
        <v>1</v>
      </c>
      <c r="Q1093" s="557" t="s">
        <v>5151</v>
      </c>
      <c r="R1093" s="609">
        <f>IFERROR(VLOOKUP(CONCATENATE(D1093,"'",C1093),'Monthly Forex'!A:D,4,0),"-")</f>
        <v>51.7</v>
      </c>
      <c r="S1093" s="564" t="s">
        <v>15</v>
      </c>
      <c r="T1093" s="611">
        <v>316</v>
      </c>
      <c r="U1093" s="612" t="s">
        <v>47</v>
      </c>
      <c r="V1093" s="589" t="s">
        <v>49</v>
      </c>
      <c r="W1093" s="620" t="s">
        <v>2611</v>
      </c>
      <c r="X1093" s="569" t="s">
        <v>15</v>
      </c>
      <c r="Y1093" s="570" t="s">
        <v>15</v>
      </c>
      <c r="Z1093" s="571" t="s">
        <v>15</v>
      </c>
      <c r="AA1093" s="557" t="s">
        <v>1856</v>
      </c>
      <c r="AB1093" s="139">
        <f t="shared" si="283"/>
        <v>43568</v>
      </c>
      <c r="AC1093" s="134">
        <f t="shared" si="284"/>
        <v>43556</v>
      </c>
      <c r="AD1093" s="135" t="str">
        <f t="shared" si="285"/>
        <v>-</v>
      </c>
      <c r="AE1093" s="136" t="str">
        <f t="shared" si="286"/>
        <v>-</v>
      </c>
      <c r="AF1093" s="140" t="s">
        <v>4551</v>
      </c>
      <c r="AG1093" s="140" t="str">
        <f t="shared" ref="AG1093:AG1156" si="291">IF(F1093=F1092,"-","1")</f>
        <v>-</v>
      </c>
      <c r="AH1093" s="141" t="str">
        <f t="shared" ref="AH1093:AH1156" si="292">IFERROR(IF(AF1093="-","-",IF(AF1093="O","-",$AK$1-E1093)),"-")</f>
        <v>-</v>
      </c>
      <c r="AI1093" s="211" t="s">
        <v>15</v>
      </c>
      <c r="AJ1093" s="443" t="s">
        <v>4592</v>
      </c>
      <c r="AK1093" s="478" t="str">
        <f t="shared" ref="AK1093:AK1156" si="293">IFERROR(IF(AF1093="O",$AB1093-$AI1093,""),"-")</f>
        <v>-</v>
      </c>
      <c r="AL1093" s="482" t="str">
        <f t="shared" ref="AL1093:AL1156" si="294">IFERROR(AI1093-DAY(AI1093)+1,"-")</f>
        <v>-</v>
      </c>
      <c r="AM1093" s="432" t="str">
        <f>_xlfn.IFNA(VLOOKUP(O1093,Dropdown!$B:$G,6,0),"-")</f>
        <v>PEZA</v>
      </c>
      <c r="AN1093" s="433">
        <f>_xlfn.IFNA(VLOOKUP(O1093,Dropdown!$B:$H,7,0),"-")</f>
        <v>0.12</v>
      </c>
      <c r="AO1093" s="434" t="str">
        <f t="shared" ref="AO1093:AO1156" si="295">_xlfn.IFNA(IF(S1093="-","USD","PHP"),"-")</f>
        <v>USD</v>
      </c>
      <c r="AP1093" s="435">
        <f t="shared" ref="AP1093:AP1156" si="296">IF(AO1093="USD",T1093,S1093)</f>
        <v>316</v>
      </c>
      <c r="AQ1093" s="436">
        <f t="shared" ref="AQ1093:AQ1156" si="297">IFERROR(IF(AN1093="-",AP1093,AP1093*1.12),"-")</f>
        <v>353.92</v>
      </c>
      <c r="AR1093" s="247"/>
      <c r="AS1093" s="465" t="s">
        <v>15</v>
      </c>
      <c r="AT1093" s="247"/>
      <c r="AU1093" s="454" t="str">
        <f t="shared" si="287"/>
        <v>-</v>
      </c>
    </row>
    <row r="1094" spans="1:47" s="29" customFormat="1">
      <c r="A1094" s="556">
        <v>1091</v>
      </c>
      <c r="B1094" s="558" t="s">
        <v>2413</v>
      </c>
      <c r="C1094" s="558" t="str">
        <f t="shared" si="288"/>
        <v>2019</v>
      </c>
      <c r="D1094" s="558" t="str">
        <f t="shared" si="289"/>
        <v>Mar</v>
      </c>
      <c r="E1094" s="605">
        <v>43538</v>
      </c>
      <c r="F1094" s="558">
        <v>114941</v>
      </c>
      <c r="G1094" s="558">
        <v>48294</v>
      </c>
      <c r="H1094" s="558">
        <v>88323</v>
      </c>
      <c r="I1094" s="558" t="s">
        <v>2590</v>
      </c>
      <c r="J1094" s="558" t="s">
        <v>2504</v>
      </c>
      <c r="K1094" s="607" t="str">
        <f t="shared" si="290"/>
        <v>#612 HEAD DIE | #612 HEAD DIE</v>
      </c>
      <c r="L1094" s="607" t="s">
        <v>2470</v>
      </c>
      <c r="M1094" s="607" t="s">
        <v>2470</v>
      </c>
      <c r="N1094" s="608" t="s">
        <v>15</v>
      </c>
      <c r="O1094" s="607" t="s">
        <v>42</v>
      </c>
      <c r="P1094" s="558">
        <v>1</v>
      </c>
      <c r="Q1094" s="557" t="s">
        <v>5151</v>
      </c>
      <c r="R1094" s="609">
        <f>IFERROR(VLOOKUP(CONCATENATE(D1094,"'",C1094),'Monthly Forex'!A:D,4,0),"-")</f>
        <v>51.7</v>
      </c>
      <c r="S1094" s="564" t="s">
        <v>15</v>
      </c>
      <c r="T1094" s="611">
        <v>310</v>
      </c>
      <c r="U1094" s="612" t="s">
        <v>47</v>
      </c>
      <c r="V1094" s="589" t="s">
        <v>49</v>
      </c>
      <c r="W1094" s="620" t="s">
        <v>2611</v>
      </c>
      <c r="X1094" s="569" t="s">
        <v>15</v>
      </c>
      <c r="Y1094" s="570" t="s">
        <v>15</v>
      </c>
      <c r="Z1094" s="571" t="s">
        <v>15</v>
      </c>
      <c r="AA1094" s="557" t="s">
        <v>1856</v>
      </c>
      <c r="AB1094" s="139">
        <f t="shared" si="283"/>
        <v>43568</v>
      </c>
      <c r="AC1094" s="134">
        <f t="shared" si="284"/>
        <v>43556</v>
      </c>
      <c r="AD1094" s="135" t="str">
        <f t="shared" si="285"/>
        <v>-</v>
      </c>
      <c r="AE1094" s="136" t="str">
        <f t="shared" si="286"/>
        <v>-</v>
      </c>
      <c r="AF1094" s="140" t="s">
        <v>4551</v>
      </c>
      <c r="AG1094" s="140" t="str">
        <f t="shared" si="291"/>
        <v>1</v>
      </c>
      <c r="AH1094" s="141" t="str">
        <f t="shared" si="292"/>
        <v>-</v>
      </c>
      <c r="AI1094" s="211" t="s">
        <v>15</v>
      </c>
      <c r="AJ1094" s="443" t="s">
        <v>4592</v>
      </c>
      <c r="AK1094" s="478" t="str">
        <f t="shared" si="293"/>
        <v>-</v>
      </c>
      <c r="AL1094" s="482" t="str">
        <f t="shared" si="294"/>
        <v>-</v>
      </c>
      <c r="AM1094" s="432" t="str">
        <f>_xlfn.IFNA(VLOOKUP(O1094,Dropdown!$B:$G,6,0),"-")</f>
        <v>PEZA</v>
      </c>
      <c r="AN1094" s="433">
        <f>_xlfn.IFNA(VLOOKUP(O1094,Dropdown!$B:$H,7,0),"-")</f>
        <v>0.12</v>
      </c>
      <c r="AO1094" s="434" t="str">
        <f t="shared" si="295"/>
        <v>USD</v>
      </c>
      <c r="AP1094" s="435">
        <f t="shared" si="296"/>
        <v>310</v>
      </c>
      <c r="AQ1094" s="436">
        <f t="shared" si="297"/>
        <v>347.20000000000005</v>
      </c>
      <c r="AR1094" s="247"/>
      <c r="AS1094" s="465" t="s">
        <v>15</v>
      </c>
      <c r="AT1094" s="247"/>
      <c r="AU1094" s="454" t="str">
        <f t="shared" si="287"/>
        <v>-</v>
      </c>
    </row>
    <row r="1095" spans="1:47" s="29" customFormat="1">
      <c r="A1095" s="556">
        <v>1092</v>
      </c>
      <c r="B1095" s="558" t="s">
        <v>2415</v>
      </c>
      <c r="C1095" s="558" t="str">
        <f t="shared" si="288"/>
        <v>2019</v>
      </c>
      <c r="D1095" s="558" t="str">
        <f t="shared" si="289"/>
        <v>Mar</v>
      </c>
      <c r="E1095" s="605">
        <v>43538</v>
      </c>
      <c r="F1095" s="558">
        <v>114941</v>
      </c>
      <c r="G1095" s="558">
        <v>48294</v>
      </c>
      <c r="H1095" s="558">
        <v>88323</v>
      </c>
      <c r="I1095" s="558" t="s">
        <v>2590</v>
      </c>
      <c r="J1095" s="558" t="s">
        <v>2504</v>
      </c>
      <c r="K1095" s="607" t="str">
        <f t="shared" si="290"/>
        <v>#616 PUNCH | #616 PUNCH</v>
      </c>
      <c r="L1095" s="607" t="s">
        <v>2472</v>
      </c>
      <c r="M1095" s="607" t="s">
        <v>2472</v>
      </c>
      <c r="N1095" s="608" t="s">
        <v>15</v>
      </c>
      <c r="O1095" s="607" t="s">
        <v>42</v>
      </c>
      <c r="P1095" s="558">
        <v>1</v>
      </c>
      <c r="Q1095" s="557" t="s">
        <v>5151</v>
      </c>
      <c r="R1095" s="609">
        <f>IFERROR(VLOOKUP(CONCATENATE(D1095,"'",C1095),'Monthly Forex'!A:D,4,0),"-")</f>
        <v>51.7</v>
      </c>
      <c r="S1095" s="564" t="s">
        <v>15</v>
      </c>
      <c r="T1095" s="611">
        <v>1300</v>
      </c>
      <c r="U1095" s="612" t="s">
        <v>47</v>
      </c>
      <c r="V1095" s="589" t="s">
        <v>49</v>
      </c>
      <c r="W1095" s="620" t="s">
        <v>2611</v>
      </c>
      <c r="X1095" s="569" t="s">
        <v>15</v>
      </c>
      <c r="Y1095" s="570" t="s">
        <v>15</v>
      </c>
      <c r="Z1095" s="571" t="s">
        <v>15</v>
      </c>
      <c r="AA1095" s="557" t="s">
        <v>1856</v>
      </c>
      <c r="AB1095" s="139">
        <f t="shared" si="283"/>
        <v>43568</v>
      </c>
      <c r="AC1095" s="134">
        <f t="shared" si="284"/>
        <v>43556</v>
      </c>
      <c r="AD1095" s="135" t="str">
        <f t="shared" si="285"/>
        <v>-</v>
      </c>
      <c r="AE1095" s="136" t="str">
        <f t="shared" si="286"/>
        <v>-</v>
      </c>
      <c r="AF1095" s="140" t="s">
        <v>4551</v>
      </c>
      <c r="AG1095" s="140" t="str">
        <f t="shared" si="291"/>
        <v>-</v>
      </c>
      <c r="AH1095" s="141" t="str">
        <f t="shared" si="292"/>
        <v>-</v>
      </c>
      <c r="AI1095" s="211" t="s">
        <v>15</v>
      </c>
      <c r="AJ1095" s="443" t="s">
        <v>4592</v>
      </c>
      <c r="AK1095" s="478" t="str">
        <f t="shared" si="293"/>
        <v>-</v>
      </c>
      <c r="AL1095" s="482" t="str">
        <f t="shared" si="294"/>
        <v>-</v>
      </c>
      <c r="AM1095" s="432" t="str">
        <f>_xlfn.IFNA(VLOOKUP(O1095,Dropdown!$B:$G,6,0),"-")</f>
        <v>PEZA</v>
      </c>
      <c r="AN1095" s="433">
        <f>_xlfn.IFNA(VLOOKUP(O1095,Dropdown!$B:$H,7,0),"-")</f>
        <v>0.12</v>
      </c>
      <c r="AO1095" s="434" t="str">
        <f t="shared" si="295"/>
        <v>USD</v>
      </c>
      <c r="AP1095" s="435">
        <f t="shared" si="296"/>
        <v>1300</v>
      </c>
      <c r="AQ1095" s="436">
        <f t="shared" si="297"/>
        <v>1456.0000000000002</v>
      </c>
      <c r="AR1095" s="247"/>
      <c r="AS1095" s="465" t="s">
        <v>15</v>
      </c>
      <c r="AT1095" s="247"/>
      <c r="AU1095" s="454" t="str">
        <f t="shared" si="287"/>
        <v>-</v>
      </c>
    </row>
    <row r="1096" spans="1:47" s="29" customFormat="1">
      <c r="A1096" s="556">
        <v>1093</v>
      </c>
      <c r="B1096" s="558" t="s">
        <v>2438</v>
      </c>
      <c r="C1096" s="558" t="str">
        <f t="shared" si="288"/>
        <v>2019</v>
      </c>
      <c r="D1096" s="558" t="str">
        <f t="shared" si="289"/>
        <v>Mar</v>
      </c>
      <c r="E1096" s="605">
        <v>43538</v>
      </c>
      <c r="F1096" s="558">
        <v>114941</v>
      </c>
      <c r="G1096" s="558">
        <v>48294</v>
      </c>
      <c r="H1096" s="558">
        <v>88323</v>
      </c>
      <c r="I1096" s="558" t="s">
        <v>2587</v>
      </c>
      <c r="J1096" s="558" t="s">
        <v>2506</v>
      </c>
      <c r="K1096" s="607" t="str">
        <f t="shared" si="290"/>
        <v>#519 HEAD PUNCH B | #519 HEAD PUNCH B</v>
      </c>
      <c r="L1096" s="607" t="s">
        <v>2484</v>
      </c>
      <c r="M1096" s="607" t="s">
        <v>2484</v>
      </c>
      <c r="N1096" s="608" t="s">
        <v>15</v>
      </c>
      <c r="O1096" s="607" t="s">
        <v>42</v>
      </c>
      <c r="P1096" s="558">
        <v>1</v>
      </c>
      <c r="Q1096" s="557" t="s">
        <v>5151</v>
      </c>
      <c r="R1096" s="609">
        <f>IFERROR(VLOOKUP(CONCATENATE(D1096,"'",C1096),'Monthly Forex'!A:D,4,0),"-")</f>
        <v>51.7</v>
      </c>
      <c r="S1096" s="564" t="s">
        <v>15</v>
      </c>
      <c r="T1096" s="611">
        <v>600</v>
      </c>
      <c r="U1096" s="612" t="s">
        <v>47</v>
      </c>
      <c r="V1096" s="589" t="s">
        <v>49</v>
      </c>
      <c r="W1096" s="620" t="s">
        <v>2611</v>
      </c>
      <c r="X1096" s="569" t="s">
        <v>15</v>
      </c>
      <c r="Y1096" s="570" t="s">
        <v>15</v>
      </c>
      <c r="Z1096" s="571" t="s">
        <v>15</v>
      </c>
      <c r="AA1096" s="557" t="s">
        <v>1856</v>
      </c>
      <c r="AB1096" s="139">
        <f t="shared" si="283"/>
        <v>43568</v>
      </c>
      <c r="AC1096" s="134">
        <f t="shared" si="284"/>
        <v>43556</v>
      </c>
      <c r="AD1096" s="135" t="str">
        <f t="shared" si="285"/>
        <v>-</v>
      </c>
      <c r="AE1096" s="136" t="str">
        <f t="shared" si="286"/>
        <v>-</v>
      </c>
      <c r="AF1096" s="140" t="s">
        <v>4551</v>
      </c>
      <c r="AG1096" s="140" t="str">
        <f t="shared" si="291"/>
        <v>-</v>
      </c>
      <c r="AH1096" s="141" t="str">
        <f t="shared" si="292"/>
        <v>-</v>
      </c>
      <c r="AI1096" s="211" t="s">
        <v>15</v>
      </c>
      <c r="AJ1096" s="443" t="s">
        <v>4592</v>
      </c>
      <c r="AK1096" s="478" t="str">
        <f t="shared" si="293"/>
        <v>-</v>
      </c>
      <c r="AL1096" s="482" t="str">
        <f t="shared" si="294"/>
        <v>-</v>
      </c>
      <c r="AM1096" s="432" t="str">
        <f>_xlfn.IFNA(VLOOKUP(O1096,Dropdown!$B:$G,6,0),"-")</f>
        <v>PEZA</v>
      </c>
      <c r="AN1096" s="433">
        <f>_xlfn.IFNA(VLOOKUP(O1096,Dropdown!$B:$H,7,0),"-")</f>
        <v>0.12</v>
      </c>
      <c r="AO1096" s="434" t="str">
        <f t="shared" si="295"/>
        <v>USD</v>
      </c>
      <c r="AP1096" s="435">
        <f t="shared" si="296"/>
        <v>600</v>
      </c>
      <c r="AQ1096" s="436">
        <f t="shared" si="297"/>
        <v>672.00000000000011</v>
      </c>
      <c r="AR1096" s="247"/>
      <c r="AS1096" s="465" t="s">
        <v>15</v>
      </c>
      <c r="AT1096" s="247"/>
      <c r="AU1096" s="454" t="str">
        <f t="shared" si="287"/>
        <v>-</v>
      </c>
    </row>
    <row r="1097" spans="1:47" s="29" customFormat="1">
      <c r="A1097" s="556">
        <v>1094</v>
      </c>
      <c r="B1097" s="558" t="s">
        <v>2171</v>
      </c>
      <c r="C1097" s="558" t="str">
        <f t="shared" si="288"/>
        <v>2019</v>
      </c>
      <c r="D1097" s="558" t="str">
        <f t="shared" si="289"/>
        <v>Mar</v>
      </c>
      <c r="E1097" s="605">
        <v>43538</v>
      </c>
      <c r="F1097" s="558">
        <v>114925</v>
      </c>
      <c r="G1097" s="558">
        <v>48298</v>
      </c>
      <c r="H1097" s="558" t="s">
        <v>15</v>
      </c>
      <c r="I1097" s="558" t="s">
        <v>2229</v>
      </c>
      <c r="J1097" s="558">
        <v>17979</v>
      </c>
      <c r="K1097" s="607" t="str">
        <f t="shared" si="290"/>
        <v>RING RR(FINISHER R, EXHAUST) |18310-TLAX-ZZ10-Y1-4200 | DRAW 1 | RING RR(FINISHER R, EXHAUST) |18310-TLAX-ZZ10-Y1-4200 | DRAW 1</v>
      </c>
      <c r="L1097" s="607" t="s">
        <v>2555</v>
      </c>
      <c r="M1097" s="607" t="s">
        <v>2555</v>
      </c>
      <c r="N1097" s="608" t="s">
        <v>2208</v>
      </c>
      <c r="O1097" s="607" t="s">
        <v>31</v>
      </c>
      <c r="P1097" s="558">
        <v>1</v>
      </c>
      <c r="Q1097" s="557" t="s">
        <v>5152</v>
      </c>
      <c r="R1097" s="609">
        <f>IFERROR(VLOOKUP(CONCATENATE(D1097,"'",C1097),'Monthly Forex'!A:D,4,0),"-")</f>
        <v>51.7</v>
      </c>
      <c r="S1097" s="610">
        <v>479305</v>
      </c>
      <c r="T1097" s="611">
        <f t="shared" ref="T1097:T1106" si="298">S1097/R1097</f>
        <v>9270.8897485493217</v>
      </c>
      <c r="U1097" s="612" t="s">
        <v>47</v>
      </c>
      <c r="V1097" s="589" t="s">
        <v>49</v>
      </c>
      <c r="W1097" s="620" t="s">
        <v>2665</v>
      </c>
      <c r="X1097" s="569" t="s">
        <v>2769</v>
      </c>
      <c r="Y1097" s="570" t="s">
        <v>15</v>
      </c>
      <c r="Z1097" s="571" t="s">
        <v>15</v>
      </c>
      <c r="AA1097" s="558" t="s">
        <v>1856</v>
      </c>
      <c r="AB1097" s="139">
        <f t="shared" si="283"/>
        <v>43568</v>
      </c>
      <c r="AC1097" s="134">
        <f t="shared" si="284"/>
        <v>43556</v>
      </c>
      <c r="AD1097" s="135" t="str">
        <f t="shared" si="285"/>
        <v>-</v>
      </c>
      <c r="AE1097" s="136" t="str">
        <f t="shared" si="286"/>
        <v>-</v>
      </c>
      <c r="AF1097" s="140" t="s">
        <v>4551</v>
      </c>
      <c r="AG1097" s="140" t="str">
        <f t="shared" si="291"/>
        <v>1</v>
      </c>
      <c r="AH1097" s="141" t="str">
        <f t="shared" si="292"/>
        <v>-</v>
      </c>
      <c r="AI1097" s="211" t="s">
        <v>15</v>
      </c>
      <c r="AJ1097" s="443" t="s">
        <v>4592</v>
      </c>
      <c r="AK1097" s="478" t="str">
        <f t="shared" si="293"/>
        <v>-</v>
      </c>
      <c r="AL1097" s="482" t="str">
        <f t="shared" si="294"/>
        <v>-</v>
      </c>
      <c r="AM1097" s="432" t="str">
        <f>_xlfn.IFNA(VLOOKUP(O1097,Dropdown!$B:$G,6,0),"-")</f>
        <v>PEZA</v>
      </c>
      <c r="AN1097" s="433">
        <f>_xlfn.IFNA(VLOOKUP(O1097,Dropdown!$B:$H,7,0),"-")</f>
        <v>0.12</v>
      </c>
      <c r="AO1097" s="434" t="str">
        <f t="shared" si="295"/>
        <v>PHP</v>
      </c>
      <c r="AP1097" s="435">
        <f t="shared" si="296"/>
        <v>479305</v>
      </c>
      <c r="AQ1097" s="436">
        <f t="shared" si="297"/>
        <v>536821.60000000009</v>
      </c>
      <c r="AR1097" s="247"/>
      <c r="AS1097" s="465" t="s">
        <v>15</v>
      </c>
      <c r="AT1097" s="247"/>
      <c r="AU1097" s="454" t="str">
        <f t="shared" si="287"/>
        <v>-</v>
      </c>
    </row>
    <row r="1098" spans="1:47" s="29" customFormat="1">
      <c r="A1098" s="556">
        <v>1095</v>
      </c>
      <c r="B1098" s="558" t="s">
        <v>2172</v>
      </c>
      <c r="C1098" s="558" t="str">
        <f t="shared" si="288"/>
        <v>2019</v>
      </c>
      <c r="D1098" s="558" t="str">
        <f t="shared" si="289"/>
        <v>Mar</v>
      </c>
      <c r="E1098" s="605">
        <v>43538</v>
      </c>
      <c r="F1098" s="558">
        <v>114925</v>
      </c>
      <c r="G1098" s="558">
        <v>48298</v>
      </c>
      <c r="H1098" s="558" t="s">
        <v>15</v>
      </c>
      <c r="I1098" s="558" t="s">
        <v>2229</v>
      </c>
      <c r="J1098" s="558" t="s">
        <v>2225</v>
      </c>
      <c r="K1098" s="607" t="str">
        <f t="shared" si="290"/>
        <v>RING RR(FINISHER R, EXHAUST) |18310-TLAX-ZZ10-Y1-4200 | RESTRIKE | RING RR(FINISHER R, EXHAUST) |18310-TLAX-ZZ10-Y1-4200 | RESTRIKE</v>
      </c>
      <c r="L1098" s="607" t="s">
        <v>2556</v>
      </c>
      <c r="M1098" s="607" t="s">
        <v>2556</v>
      </c>
      <c r="N1098" s="608" t="s">
        <v>2209</v>
      </c>
      <c r="O1098" s="607" t="s">
        <v>31</v>
      </c>
      <c r="P1098" s="558">
        <v>1</v>
      </c>
      <c r="Q1098" s="557" t="s">
        <v>5152</v>
      </c>
      <c r="R1098" s="609">
        <f>IFERROR(VLOOKUP(CONCATENATE(D1098,"'",C1098),'Monthly Forex'!A:D,4,0),"-")</f>
        <v>51.7</v>
      </c>
      <c r="S1098" s="610">
        <v>453835</v>
      </c>
      <c r="T1098" s="611">
        <f t="shared" si="298"/>
        <v>8778.2398452611214</v>
      </c>
      <c r="U1098" s="612" t="s">
        <v>47</v>
      </c>
      <c r="V1098" s="589" t="s">
        <v>49</v>
      </c>
      <c r="W1098" s="620" t="s">
        <v>2665</v>
      </c>
      <c r="X1098" s="569" t="s">
        <v>2769</v>
      </c>
      <c r="Y1098" s="570" t="s">
        <v>15</v>
      </c>
      <c r="Z1098" s="571" t="s">
        <v>15</v>
      </c>
      <c r="AA1098" s="558" t="s">
        <v>1856</v>
      </c>
      <c r="AB1098" s="139">
        <f t="shared" si="283"/>
        <v>43568</v>
      </c>
      <c r="AC1098" s="134">
        <f t="shared" si="284"/>
        <v>43556</v>
      </c>
      <c r="AD1098" s="135" t="str">
        <f t="shared" si="285"/>
        <v>-</v>
      </c>
      <c r="AE1098" s="136" t="str">
        <f t="shared" si="286"/>
        <v>-</v>
      </c>
      <c r="AF1098" s="140" t="s">
        <v>4551</v>
      </c>
      <c r="AG1098" s="140" t="str">
        <f t="shared" si="291"/>
        <v>-</v>
      </c>
      <c r="AH1098" s="141" t="str">
        <f t="shared" si="292"/>
        <v>-</v>
      </c>
      <c r="AI1098" s="211" t="s">
        <v>15</v>
      </c>
      <c r="AJ1098" s="443" t="s">
        <v>4592</v>
      </c>
      <c r="AK1098" s="478" t="str">
        <f t="shared" si="293"/>
        <v>-</v>
      </c>
      <c r="AL1098" s="482" t="str">
        <f t="shared" si="294"/>
        <v>-</v>
      </c>
      <c r="AM1098" s="432" t="str">
        <f>_xlfn.IFNA(VLOOKUP(O1098,Dropdown!$B:$G,6,0),"-")</f>
        <v>PEZA</v>
      </c>
      <c r="AN1098" s="433">
        <f>_xlfn.IFNA(VLOOKUP(O1098,Dropdown!$B:$H,7,0),"-")</f>
        <v>0.12</v>
      </c>
      <c r="AO1098" s="434" t="str">
        <f t="shared" si="295"/>
        <v>PHP</v>
      </c>
      <c r="AP1098" s="435">
        <f t="shared" si="296"/>
        <v>453835</v>
      </c>
      <c r="AQ1098" s="436">
        <f t="shared" si="297"/>
        <v>508295.20000000007</v>
      </c>
      <c r="AR1098" s="247"/>
      <c r="AS1098" s="465" t="s">
        <v>15</v>
      </c>
      <c r="AT1098" s="247"/>
      <c r="AU1098" s="454" t="str">
        <f t="shared" si="287"/>
        <v>-</v>
      </c>
    </row>
    <row r="1099" spans="1:47" s="29" customFormat="1">
      <c r="A1099" s="556">
        <v>1096</v>
      </c>
      <c r="B1099" s="558" t="s">
        <v>2174</v>
      </c>
      <c r="C1099" s="558" t="str">
        <f t="shared" si="288"/>
        <v>2019</v>
      </c>
      <c r="D1099" s="558" t="str">
        <f t="shared" si="289"/>
        <v>Mar</v>
      </c>
      <c r="E1099" s="605">
        <v>43538</v>
      </c>
      <c r="F1099" s="558">
        <v>114925</v>
      </c>
      <c r="G1099" s="558">
        <v>48298</v>
      </c>
      <c r="H1099" s="558" t="s">
        <v>15</v>
      </c>
      <c r="I1099" s="558" t="s">
        <v>2229</v>
      </c>
      <c r="J1099" s="558" t="s">
        <v>2225</v>
      </c>
      <c r="K1099" s="607" t="str">
        <f t="shared" si="290"/>
        <v>RING RR(FINISHER R, EXHAUST) |18310-TLAX-ZZ10-Y1-4200 | BEND | RING RR(FINISHER R, EXHAUST) |18310-TLAX-ZZ10-Y1-4200 | BEND</v>
      </c>
      <c r="L1099" s="607" t="s">
        <v>2558</v>
      </c>
      <c r="M1099" s="607" t="s">
        <v>2558</v>
      </c>
      <c r="N1099" s="608" t="s">
        <v>2207</v>
      </c>
      <c r="O1099" s="607" t="s">
        <v>31</v>
      </c>
      <c r="P1099" s="558">
        <v>1</v>
      </c>
      <c r="Q1099" s="557" t="s">
        <v>5152</v>
      </c>
      <c r="R1099" s="609">
        <f>IFERROR(VLOOKUP(CONCATENATE(D1099,"'",C1099),'Monthly Forex'!A:D,4,0),"-")</f>
        <v>51.7</v>
      </c>
      <c r="S1099" s="610">
        <v>335000</v>
      </c>
      <c r="T1099" s="611">
        <f t="shared" si="298"/>
        <v>6479.6905222437135</v>
      </c>
      <c r="U1099" s="612" t="s">
        <v>47</v>
      </c>
      <c r="V1099" s="589" t="s">
        <v>49</v>
      </c>
      <c r="W1099" s="620" t="s">
        <v>2665</v>
      </c>
      <c r="X1099" s="569" t="s">
        <v>2769</v>
      </c>
      <c r="Y1099" s="570" t="s">
        <v>15</v>
      </c>
      <c r="Z1099" s="571" t="s">
        <v>15</v>
      </c>
      <c r="AA1099" s="558" t="s">
        <v>1856</v>
      </c>
      <c r="AB1099" s="139">
        <f t="shared" si="283"/>
        <v>43568</v>
      </c>
      <c r="AC1099" s="134">
        <f t="shared" si="284"/>
        <v>43556</v>
      </c>
      <c r="AD1099" s="135" t="str">
        <f t="shared" si="285"/>
        <v>-</v>
      </c>
      <c r="AE1099" s="136" t="str">
        <f t="shared" si="286"/>
        <v>-</v>
      </c>
      <c r="AF1099" s="140" t="s">
        <v>4551</v>
      </c>
      <c r="AG1099" s="140" t="str">
        <f t="shared" si="291"/>
        <v>-</v>
      </c>
      <c r="AH1099" s="141" t="str">
        <f t="shared" si="292"/>
        <v>-</v>
      </c>
      <c r="AI1099" s="211" t="s">
        <v>15</v>
      </c>
      <c r="AJ1099" s="443" t="s">
        <v>4592</v>
      </c>
      <c r="AK1099" s="478" t="str">
        <f t="shared" si="293"/>
        <v>-</v>
      </c>
      <c r="AL1099" s="482" t="str">
        <f t="shared" si="294"/>
        <v>-</v>
      </c>
      <c r="AM1099" s="432" t="str">
        <f>_xlfn.IFNA(VLOOKUP(O1099,Dropdown!$B:$G,6,0),"-")</f>
        <v>PEZA</v>
      </c>
      <c r="AN1099" s="433">
        <f>_xlfn.IFNA(VLOOKUP(O1099,Dropdown!$B:$H,7,0),"-")</f>
        <v>0.12</v>
      </c>
      <c r="AO1099" s="434" t="str">
        <f t="shared" si="295"/>
        <v>PHP</v>
      </c>
      <c r="AP1099" s="435">
        <f t="shared" si="296"/>
        <v>335000</v>
      </c>
      <c r="AQ1099" s="436">
        <f t="shared" si="297"/>
        <v>375200.00000000006</v>
      </c>
      <c r="AR1099" s="247"/>
      <c r="AS1099" s="465" t="s">
        <v>15</v>
      </c>
      <c r="AT1099" s="247"/>
      <c r="AU1099" s="454" t="str">
        <f t="shared" si="287"/>
        <v>-</v>
      </c>
    </row>
    <row r="1100" spans="1:47" s="29" customFormat="1">
      <c r="A1100" s="556">
        <v>1097</v>
      </c>
      <c r="B1100" s="558" t="s">
        <v>2175</v>
      </c>
      <c r="C1100" s="558" t="str">
        <f t="shared" si="288"/>
        <v>2019</v>
      </c>
      <c r="D1100" s="558" t="str">
        <f t="shared" si="289"/>
        <v>Mar</v>
      </c>
      <c r="E1100" s="605">
        <v>43538</v>
      </c>
      <c r="F1100" s="558">
        <v>114925</v>
      </c>
      <c r="G1100" s="558">
        <v>48298</v>
      </c>
      <c r="H1100" s="558" t="s">
        <v>15</v>
      </c>
      <c r="I1100" s="558" t="s">
        <v>2229</v>
      </c>
      <c r="J1100" s="558" t="s">
        <v>2225</v>
      </c>
      <c r="K1100" s="607" t="str">
        <f t="shared" si="290"/>
        <v>RING RR(FINISHER R, EXHAUST) |18310-TLAX-ZZ10-Y1-4200 | PIERCE 1 AND 2 | RING RR(FINISHER R, EXHAUST) |18310-TLAX-ZZ10-Y1-4200 | PIERCE 1 AND 2</v>
      </c>
      <c r="L1100" s="607" t="s">
        <v>2559</v>
      </c>
      <c r="M1100" s="607" t="s">
        <v>2559</v>
      </c>
      <c r="N1100" s="608" t="s">
        <v>2220</v>
      </c>
      <c r="O1100" s="607" t="s">
        <v>31</v>
      </c>
      <c r="P1100" s="558">
        <v>1</v>
      </c>
      <c r="Q1100" s="557" t="s">
        <v>5152</v>
      </c>
      <c r="R1100" s="609">
        <f>IFERROR(VLOOKUP(CONCATENATE(D1100,"'",C1100),'Monthly Forex'!A:D,4,0),"-")</f>
        <v>51.7</v>
      </c>
      <c r="S1100" s="610">
        <v>323000</v>
      </c>
      <c r="T1100" s="611">
        <f t="shared" si="298"/>
        <v>6247.5822050290135</v>
      </c>
      <c r="U1100" s="612" t="s">
        <v>47</v>
      </c>
      <c r="V1100" s="589" t="s">
        <v>49</v>
      </c>
      <c r="W1100" s="620" t="s">
        <v>2665</v>
      </c>
      <c r="X1100" s="569" t="s">
        <v>2769</v>
      </c>
      <c r="Y1100" s="570" t="s">
        <v>15</v>
      </c>
      <c r="Z1100" s="571" t="s">
        <v>15</v>
      </c>
      <c r="AA1100" s="558" t="s">
        <v>1856</v>
      </c>
      <c r="AB1100" s="139">
        <f t="shared" si="283"/>
        <v>43568</v>
      </c>
      <c r="AC1100" s="134">
        <f t="shared" si="284"/>
        <v>43556</v>
      </c>
      <c r="AD1100" s="135" t="str">
        <f t="shared" si="285"/>
        <v>-</v>
      </c>
      <c r="AE1100" s="136" t="str">
        <f t="shared" si="286"/>
        <v>-</v>
      </c>
      <c r="AF1100" s="140" t="s">
        <v>4551</v>
      </c>
      <c r="AG1100" s="140" t="str">
        <f t="shared" si="291"/>
        <v>-</v>
      </c>
      <c r="AH1100" s="141" t="str">
        <f t="shared" si="292"/>
        <v>-</v>
      </c>
      <c r="AI1100" s="211" t="s">
        <v>15</v>
      </c>
      <c r="AJ1100" s="443" t="s">
        <v>4592</v>
      </c>
      <c r="AK1100" s="478" t="str">
        <f t="shared" si="293"/>
        <v>-</v>
      </c>
      <c r="AL1100" s="482" t="str">
        <f t="shared" si="294"/>
        <v>-</v>
      </c>
      <c r="AM1100" s="432" t="str">
        <f>_xlfn.IFNA(VLOOKUP(O1100,Dropdown!$B:$G,6,0),"-")</f>
        <v>PEZA</v>
      </c>
      <c r="AN1100" s="433">
        <f>_xlfn.IFNA(VLOOKUP(O1100,Dropdown!$B:$H,7,0),"-")</f>
        <v>0.12</v>
      </c>
      <c r="AO1100" s="434" t="str">
        <f t="shared" si="295"/>
        <v>PHP</v>
      </c>
      <c r="AP1100" s="435">
        <f t="shared" si="296"/>
        <v>323000</v>
      </c>
      <c r="AQ1100" s="436">
        <f t="shared" si="297"/>
        <v>361760.00000000006</v>
      </c>
      <c r="AR1100" s="247"/>
      <c r="AS1100" s="465" t="s">
        <v>15</v>
      </c>
      <c r="AT1100" s="247"/>
      <c r="AU1100" s="454" t="str">
        <f t="shared" si="287"/>
        <v>-</v>
      </c>
    </row>
    <row r="1101" spans="1:47" s="29" customFormat="1">
      <c r="A1101" s="556">
        <v>1098</v>
      </c>
      <c r="B1101" s="558" t="s">
        <v>2176</v>
      </c>
      <c r="C1101" s="558" t="str">
        <f t="shared" si="288"/>
        <v>2019</v>
      </c>
      <c r="D1101" s="558" t="str">
        <f t="shared" si="289"/>
        <v>Mar</v>
      </c>
      <c r="E1101" s="605">
        <v>43538</v>
      </c>
      <c r="F1101" s="558">
        <v>114927</v>
      </c>
      <c r="G1101" s="558">
        <v>48299</v>
      </c>
      <c r="H1101" s="558" t="s">
        <v>15</v>
      </c>
      <c r="I1101" s="558" t="s">
        <v>2230</v>
      </c>
      <c r="J1101" s="558" t="s">
        <v>2226</v>
      </c>
      <c r="K1101" s="607" t="str">
        <f t="shared" si="290"/>
        <v>RING RR(FINISHER L, EXHAUST) | 18320-TLAX-ZZ10-Y1-4200 | DRAW 1 | RING RR(FINISHER L, EXHAUST) | 18320-TLAX-ZZ10-Y1-4200 | DRAW 1</v>
      </c>
      <c r="L1101" s="607" t="s">
        <v>2566</v>
      </c>
      <c r="M1101" s="607" t="s">
        <v>2566</v>
      </c>
      <c r="N1101" s="608" t="s">
        <v>2211</v>
      </c>
      <c r="O1101" s="607" t="s">
        <v>31</v>
      </c>
      <c r="P1101" s="558">
        <v>1</v>
      </c>
      <c r="Q1101" s="557" t="s">
        <v>5152</v>
      </c>
      <c r="R1101" s="609">
        <f>IFERROR(VLOOKUP(CONCATENATE(D1101,"'",C1101),'Monthly Forex'!A:D,4,0),"-")</f>
        <v>51.7</v>
      </c>
      <c r="S1101" s="610">
        <v>479305</v>
      </c>
      <c r="T1101" s="611">
        <f t="shared" si="298"/>
        <v>9270.8897485493217</v>
      </c>
      <c r="U1101" s="612" t="s">
        <v>47</v>
      </c>
      <c r="V1101" s="589" t="s">
        <v>49</v>
      </c>
      <c r="W1101" s="620" t="s">
        <v>2665</v>
      </c>
      <c r="X1101" s="569" t="s">
        <v>2769</v>
      </c>
      <c r="Y1101" s="570" t="s">
        <v>15</v>
      </c>
      <c r="Z1101" s="571" t="s">
        <v>15</v>
      </c>
      <c r="AA1101" s="558" t="s">
        <v>1856</v>
      </c>
      <c r="AB1101" s="139">
        <f t="shared" si="283"/>
        <v>43568</v>
      </c>
      <c r="AC1101" s="134">
        <f t="shared" si="284"/>
        <v>43556</v>
      </c>
      <c r="AD1101" s="135" t="str">
        <f t="shared" si="285"/>
        <v>-</v>
      </c>
      <c r="AE1101" s="136" t="str">
        <f t="shared" si="286"/>
        <v>-</v>
      </c>
      <c r="AF1101" s="140" t="s">
        <v>4551</v>
      </c>
      <c r="AG1101" s="140" t="str">
        <f t="shared" si="291"/>
        <v>1</v>
      </c>
      <c r="AH1101" s="141" t="str">
        <f t="shared" si="292"/>
        <v>-</v>
      </c>
      <c r="AI1101" s="211" t="s">
        <v>15</v>
      </c>
      <c r="AJ1101" s="443" t="s">
        <v>4592</v>
      </c>
      <c r="AK1101" s="478" t="str">
        <f t="shared" si="293"/>
        <v>-</v>
      </c>
      <c r="AL1101" s="482" t="str">
        <f t="shared" si="294"/>
        <v>-</v>
      </c>
      <c r="AM1101" s="432" t="str">
        <f>_xlfn.IFNA(VLOOKUP(O1101,Dropdown!$B:$G,6,0),"-")</f>
        <v>PEZA</v>
      </c>
      <c r="AN1101" s="433">
        <f>_xlfn.IFNA(VLOOKUP(O1101,Dropdown!$B:$H,7,0),"-")</f>
        <v>0.12</v>
      </c>
      <c r="AO1101" s="434" t="str">
        <f t="shared" si="295"/>
        <v>PHP</v>
      </c>
      <c r="AP1101" s="435">
        <f t="shared" si="296"/>
        <v>479305</v>
      </c>
      <c r="AQ1101" s="436">
        <f t="shared" si="297"/>
        <v>536821.60000000009</v>
      </c>
      <c r="AR1101" s="247"/>
      <c r="AS1101" s="465" t="s">
        <v>15</v>
      </c>
      <c r="AT1101" s="247"/>
      <c r="AU1101" s="454" t="str">
        <f t="shared" si="287"/>
        <v>-</v>
      </c>
    </row>
    <row r="1102" spans="1:47" s="29" customFormat="1">
      <c r="A1102" s="556">
        <v>1099</v>
      </c>
      <c r="B1102" s="558" t="s">
        <v>2177</v>
      </c>
      <c r="C1102" s="558" t="str">
        <f t="shared" si="288"/>
        <v>2019</v>
      </c>
      <c r="D1102" s="558" t="str">
        <f t="shared" si="289"/>
        <v>Mar</v>
      </c>
      <c r="E1102" s="605">
        <v>43538</v>
      </c>
      <c r="F1102" s="558">
        <v>114927</v>
      </c>
      <c r="G1102" s="558">
        <v>48299</v>
      </c>
      <c r="H1102" s="558" t="s">
        <v>15</v>
      </c>
      <c r="I1102" s="558" t="s">
        <v>2230</v>
      </c>
      <c r="J1102" s="558" t="s">
        <v>2226</v>
      </c>
      <c r="K1102" s="607" t="str">
        <f t="shared" si="290"/>
        <v>RING RR(FINISHER L, EXHAUST) | 18320-TLAX-ZZ10-Y1-4200 | RESTRIKE | RING RR(FINISHER L, EXHAUST) | 18320-TLAX-ZZ10-Y1-4200 | RESTRIKE</v>
      </c>
      <c r="L1102" s="607" t="s">
        <v>2567</v>
      </c>
      <c r="M1102" s="607" t="s">
        <v>2567</v>
      </c>
      <c r="N1102" s="608" t="s">
        <v>2212</v>
      </c>
      <c r="O1102" s="607" t="s">
        <v>31</v>
      </c>
      <c r="P1102" s="558">
        <v>1</v>
      </c>
      <c r="Q1102" s="557" t="s">
        <v>5152</v>
      </c>
      <c r="R1102" s="609">
        <f>IFERROR(VLOOKUP(CONCATENATE(D1102,"'",C1102),'Monthly Forex'!A:D,4,0),"-")</f>
        <v>51.7</v>
      </c>
      <c r="S1102" s="610">
        <v>453835</v>
      </c>
      <c r="T1102" s="611">
        <f t="shared" si="298"/>
        <v>8778.2398452611214</v>
      </c>
      <c r="U1102" s="612" t="s">
        <v>47</v>
      </c>
      <c r="V1102" s="589" t="s">
        <v>49</v>
      </c>
      <c r="W1102" s="620" t="s">
        <v>2665</v>
      </c>
      <c r="X1102" s="569" t="s">
        <v>2769</v>
      </c>
      <c r="Y1102" s="570" t="s">
        <v>15</v>
      </c>
      <c r="Z1102" s="571" t="s">
        <v>15</v>
      </c>
      <c r="AA1102" s="558" t="s">
        <v>1856</v>
      </c>
      <c r="AB1102" s="139">
        <f t="shared" si="283"/>
        <v>43568</v>
      </c>
      <c r="AC1102" s="134">
        <f t="shared" si="284"/>
        <v>43556</v>
      </c>
      <c r="AD1102" s="135" t="str">
        <f t="shared" si="285"/>
        <v>-</v>
      </c>
      <c r="AE1102" s="136" t="str">
        <f t="shared" si="286"/>
        <v>-</v>
      </c>
      <c r="AF1102" s="140" t="s">
        <v>4551</v>
      </c>
      <c r="AG1102" s="140" t="str">
        <f t="shared" si="291"/>
        <v>-</v>
      </c>
      <c r="AH1102" s="141" t="str">
        <f t="shared" si="292"/>
        <v>-</v>
      </c>
      <c r="AI1102" s="211" t="s">
        <v>15</v>
      </c>
      <c r="AJ1102" s="443" t="s">
        <v>4592</v>
      </c>
      <c r="AK1102" s="478" t="str">
        <f t="shared" si="293"/>
        <v>-</v>
      </c>
      <c r="AL1102" s="482" t="str">
        <f t="shared" si="294"/>
        <v>-</v>
      </c>
      <c r="AM1102" s="432" t="str">
        <f>_xlfn.IFNA(VLOOKUP(O1102,Dropdown!$B:$G,6,0),"-")</f>
        <v>PEZA</v>
      </c>
      <c r="AN1102" s="433">
        <f>_xlfn.IFNA(VLOOKUP(O1102,Dropdown!$B:$H,7,0),"-")</f>
        <v>0.12</v>
      </c>
      <c r="AO1102" s="434" t="str">
        <f t="shared" si="295"/>
        <v>PHP</v>
      </c>
      <c r="AP1102" s="435">
        <f t="shared" si="296"/>
        <v>453835</v>
      </c>
      <c r="AQ1102" s="436">
        <f t="shared" si="297"/>
        <v>508295.20000000007</v>
      </c>
      <c r="AR1102" s="247"/>
      <c r="AS1102" s="465" t="s">
        <v>15</v>
      </c>
      <c r="AT1102" s="247"/>
      <c r="AU1102" s="454" t="str">
        <f t="shared" si="287"/>
        <v>-</v>
      </c>
    </row>
    <row r="1103" spans="1:47" s="29" customFormat="1">
      <c r="A1103" s="556">
        <v>1100</v>
      </c>
      <c r="B1103" s="558" t="s">
        <v>2179</v>
      </c>
      <c r="C1103" s="558" t="str">
        <f t="shared" si="288"/>
        <v>2019</v>
      </c>
      <c r="D1103" s="558" t="str">
        <f t="shared" si="289"/>
        <v>Mar</v>
      </c>
      <c r="E1103" s="605">
        <v>43538</v>
      </c>
      <c r="F1103" s="558">
        <v>114927</v>
      </c>
      <c r="G1103" s="558">
        <v>48299</v>
      </c>
      <c r="H1103" s="558" t="s">
        <v>15</v>
      </c>
      <c r="I1103" s="558" t="s">
        <v>2230</v>
      </c>
      <c r="J1103" s="558" t="s">
        <v>2226</v>
      </c>
      <c r="K1103" s="607" t="str">
        <f t="shared" si="290"/>
        <v>RING RR(FINISHER L, EXHAUST) | 18320-TLAX-ZZ10-Y1-4200 | BEND | RING RR(FINISHER L, EXHAUST) | 18320-TLAX-ZZ10-Y1-4200 | BEND</v>
      </c>
      <c r="L1103" s="607" t="s">
        <v>2569</v>
      </c>
      <c r="M1103" s="607" t="s">
        <v>2569</v>
      </c>
      <c r="N1103" s="608" t="s">
        <v>2214</v>
      </c>
      <c r="O1103" s="607" t="s">
        <v>31</v>
      </c>
      <c r="P1103" s="558">
        <v>1</v>
      </c>
      <c r="Q1103" s="557" t="s">
        <v>5152</v>
      </c>
      <c r="R1103" s="609">
        <f>IFERROR(VLOOKUP(CONCATENATE(D1103,"'",C1103),'Monthly Forex'!A:D,4,0),"-")</f>
        <v>51.7</v>
      </c>
      <c r="S1103" s="610">
        <v>335000</v>
      </c>
      <c r="T1103" s="611">
        <f t="shared" si="298"/>
        <v>6479.6905222437135</v>
      </c>
      <c r="U1103" s="612" t="s">
        <v>47</v>
      </c>
      <c r="V1103" s="589" t="s">
        <v>49</v>
      </c>
      <c r="W1103" s="620" t="s">
        <v>2665</v>
      </c>
      <c r="X1103" s="569" t="s">
        <v>2769</v>
      </c>
      <c r="Y1103" s="570" t="s">
        <v>15</v>
      </c>
      <c r="Z1103" s="571" t="s">
        <v>15</v>
      </c>
      <c r="AA1103" s="558" t="s">
        <v>1856</v>
      </c>
      <c r="AB1103" s="139">
        <f t="shared" si="283"/>
        <v>43568</v>
      </c>
      <c r="AC1103" s="134">
        <f t="shared" si="284"/>
        <v>43556</v>
      </c>
      <c r="AD1103" s="135" t="str">
        <f t="shared" si="285"/>
        <v>-</v>
      </c>
      <c r="AE1103" s="136" t="str">
        <f t="shared" si="286"/>
        <v>-</v>
      </c>
      <c r="AF1103" s="140" t="s">
        <v>4551</v>
      </c>
      <c r="AG1103" s="140" t="str">
        <f t="shared" si="291"/>
        <v>-</v>
      </c>
      <c r="AH1103" s="141" t="str">
        <f t="shared" si="292"/>
        <v>-</v>
      </c>
      <c r="AI1103" s="211" t="s">
        <v>15</v>
      </c>
      <c r="AJ1103" s="443" t="s">
        <v>4592</v>
      </c>
      <c r="AK1103" s="478" t="str">
        <f t="shared" si="293"/>
        <v>-</v>
      </c>
      <c r="AL1103" s="482" t="str">
        <f t="shared" si="294"/>
        <v>-</v>
      </c>
      <c r="AM1103" s="432" t="str">
        <f>_xlfn.IFNA(VLOOKUP(O1103,Dropdown!$B:$G,6,0),"-")</f>
        <v>PEZA</v>
      </c>
      <c r="AN1103" s="433">
        <f>_xlfn.IFNA(VLOOKUP(O1103,Dropdown!$B:$H,7,0),"-")</f>
        <v>0.12</v>
      </c>
      <c r="AO1103" s="434" t="str">
        <f t="shared" si="295"/>
        <v>PHP</v>
      </c>
      <c r="AP1103" s="435">
        <f t="shared" si="296"/>
        <v>335000</v>
      </c>
      <c r="AQ1103" s="436">
        <f t="shared" si="297"/>
        <v>375200.00000000006</v>
      </c>
      <c r="AR1103" s="247"/>
      <c r="AS1103" s="465" t="s">
        <v>15</v>
      </c>
      <c r="AT1103" s="247"/>
      <c r="AU1103" s="454" t="str">
        <f t="shared" si="287"/>
        <v>-</v>
      </c>
    </row>
    <row r="1104" spans="1:47" s="29" customFormat="1">
      <c r="A1104" s="556">
        <v>1101</v>
      </c>
      <c r="B1104" s="558" t="s">
        <v>2180</v>
      </c>
      <c r="C1104" s="558" t="str">
        <f t="shared" si="288"/>
        <v>2019</v>
      </c>
      <c r="D1104" s="558" t="str">
        <f t="shared" si="289"/>
        <v>Mar</v>
      </c>
      <c r="E1104" s="605">
        <v>43538</v>
      </c>
      <c r="F1104" s="558">
        <v>114927</v>
      </c>
      <c r="G1104" s="558">
        <v>48299</v>
      </c>
      <c r="H1104" s="558" t="s">
        <v>15</v>
      </c>
      <c r="I1104" s="558" t="s">
        <v>2230</v>
      </c>
      <c r="J1104" s="617" t="s">
        <v>2226</v>
      </c>
      <c r="K1104" s="607" t="str">
        <f t="shared" si="290"/>
        <v>RING RR(FINISHER L, EXHAUST) | 18320-TLAX-ZZ10-Y1-4200 | PIERCE 1 AND 2 | RING RR(FINISHER L, EXHAUST) | 18320-TLAX-ZZ10-Y1-4200 | PIERCE 1 AND 2</v>
      </c>
      <c r="L1104" s="607" t="s">
        <v>2570</v>
      </c>
      <c r="M1104" s="607" t="s">
        <v>2570</v>
      </c>
      <c r="N1104" s="608" t="s">
        <v>2221</v>
      </c>
      <c r="O1104" s="607" t="s">
        <v>31</v>
      </c>
      <c r="P1104" s="558">
        <v>1</v>
      </c>
      <c r="Q1104" s="557" t="s">
        <v>5152</v>
      </c>
      <c r="R1104" s="609">
        <f>IFERROR(VLOOKUP(CONCATENATE(D1104,"'",C1104),'Monthly Forex'!A:D,4,0),"-")</f>
        <v>51.7</v>
      </c>
      <c r="S1104" s="610">
        <v>323000</v>
      </c>
      <c r="T1104" s="611">
        <f t="shared" si="298"/>
        <v>6247.5822050290135</v>
      </c>
      <c r="U1104" s="612" t="s">
        <v>47</v>
      </c>
      <c r="V1104" s="589" t="s">
        <v>49</v>
      </c>
      <c r="W1104" s="620" t="s">
        <v>2665</v>
      </c>
      <c r="X1104" s="569" t="s">
        <v>2769</v>
      </c>
      <c r="Y1104" s="570" t="s">
        <v>15</v>
      </c>
      <c r="Z1104" s="571" t="s">
        <v>15</v>
      </c>
      <c r="AA1104" s="558" t="s">
        <v>1856</v>
      </c>
      <c r="AB1104" s="139">
        <f t="shared" si="283"/>
        <v>43568</v>
      </c>
      <c r="AC1104" s="134">
        <f t="shared" si="284"/>
        <v>43556</v>
      </c>
      <c r="AD1104" s="135" t="str">
        <f t="shared" si="285"/>
        <v>-</v>
      </c>
      <c r="AE1104" s="136" t="str">
        <f t="shared" si="286"/>
        <v>-</v>
      </c>
      <c r="AF1104" s="140" t="s">
        <v>4551</v>
      </c>
      <c r="AG1104" s="140" t="str">
        <f t="shared" si="291"/>
        <v>-</v>
      </c>
      <c r="AH1104" s="141" t="str">
        <f t="shared" si="292"/>
        <v>-</v>
      </c>
      <c r="AI1104" s="211" t="s">
        <v>15</v>
      </c>
      <c r="AJ1104" s="443" t="s">
        <v>4592</v>
      </c>
      <c r="AK1104" s="478" t="str">
        <f t="shared" si="293"/>
        <v>-</v>
      </c>
      <c r="AL1104" s="482" t="str">
        <f t="shared" si="294"/>
        <v>-</v>
      </c>
      <c r="AM1104" s="432" t="str">
        <f>_xlfn.IFNA(VLOOKUP(O1104,Dropdown!$B:$G,6,0),"-")</f>
        <v>PEZA</v>
      </c>
      <c r="AN1104" s="433">
        <f>_xlfn.IFNA(VLOOKUP(O1104,Dropdown!$B:$H,7,0),"-")</f>
        <v>0.12</v>
      </c>
      <c r="AO1104" s="434" t="str">
        <f t="shared" si="295"/>
        <v>PHP</v>
      </c>
      <c r="AP1104" s="435">
        <f t="shared" si="296"/>
        <v>323000</v>
      </c>
      <c r="AQ1104" s="436">
        <f t="shared" si="297"/>
        <v>361760.00000000006</v>
      </c>
      <c r="AR1104" s="247"/>
      <c r="AS1104" s="465" t="s">
        <v>15</v>
      </c>
      <c r="AT1104" s="247"/>
      <c r="AU1104" s="454" t="str">
        <f t="shared" si="287"/>
        <v>-</v>
      </c>
    </row>
    <row r="1105" spans="1:47" s="29" customFormat="1">
      <c r="A1105" s="556">
        <v>1102</v>
      </c>
      <c r="B1105" s="558" t="s">
        <v>2173</v>
      </c>
      <c r="C1105" s="558" t="str">
        <f t="shared" si="288"/>
        <v>2019</v>
      </c>
      <c r="D1105" s="558" t="str">
        <f t="shared" si="289"/>
        <v>Mar</v>
      </c>
      <c r="E1105" s="605">
        <v>43538</v>
      </c>
      <c r="F1105" s="558">
        <v>114925</v>
      </c>
      <c r="G1105" s="558">
        <v>48300</v>
      </c>
      <c r="H1105" s="558" t="s">
        <v>15</v>
      </c>
      <c r="I1105" s="558" t="s">
        <v>2229</v>
      </c>
      <c r="J1105" s="558" t="s">
        <v>2225</v>
      </c>
      <c r="K1105" s="607" t="str">
        <f t="shared" si="290"/>
        <v>RING RR(FINISHER R, EXHAUST) |18310-TLAX-ZZ10-Y1-4200 | TRIM | RING RR(FINISHER R, EXHAUST) |18310-TLAX-ZZ10-Y1-4200 | TRIM</v>
      </c>
      <c r="L1105" s="607" t="s">
        <v>2557</v>
      </c>
      <c r="M1105" s="607" t="s">
        <v>2557</v>
      </c>
      <c r="N1105" s="608" t="s">
        <v>2210</v>
      </c>
      <c r="O1105" s="607" t="s">
        <v>31</v>
      </c>
      <c r="P1105" s="558">
        <v>1</v>
      </c>
      <c r="Q1105" s="557" t="s">
        <v>5152</v>
      </c>
      <c r="R1105" s="609">
        <f>IFERROR(VLOOKUP(CONCATENATE(D1105,"'",C1105),'Monthly Forex'!A:D,4,0),"-")</f>
        <v>51.7</v>
      </c>
      <c r="S1105" s="610">
        <v>390950</v>
      </c>
      <c r="T1105" s="611">
        <f t="shared" si="298"/>
        <v>7561.8955512572529</v>
      </c>
      <c r="U1105" s="612" t="s">
        <v>47</v>
      </c>
      <c r="V1105" s="589" t="s">
        <v>49</v>
      </c>
      <c r="W1105" s="620" t="s">
        <v>2665</v>
      </c>
      <c r="X1105" s="569" t="s">
        <v>2769</v>
      </c>
      <c r="Y1105" s="570" t="s">
        <v>15</v>
      </c>
      <c r="Z1105" s="571" t="s">
        <v>15</v>
      </c>
      <c r="AA1105" s="558" t="s">
        <v>1856</v>
      </c>
      <c r="AB1105" s="139">
        <f t="shared" si="283"/>
        <v>43568</v>
      </c>
      <c r="AC1105" s="134">
        <f t="shared" si="284"/>
        <v>43556</v>
      </c>
      <c r="AD1105" s="135" t="str">
        <f t="shared" si="285"/>
        <v>-</v>
      </c>
      <c r="AE1105" s="136" t="str">
        <f t="shared" si="286"/>
        <v>-</v>
      </c>
      <c r="AF1105" s="140" t="s">
        <v>4551</v>
      </c>
      <c r="AG1105" s="140" t="str">
        <f t="shared" si="291"/>
        <v>1</v>
      </c>
      <c r="AH1105" s="141" t="str">
        <f t="shared" si="292"/>
        <v>-</v>
      </c>
      <c r="AI1105" s="211" t="s">
        <v>15</v>
      </c>
      <c r="AJ1105" s="443" t="s">
        <v>4592</v>
      </c>
      <c r="AK1105" s="478" t="str">
        <f t="shared" si="293"/>
        <v>-</v>
      </c>
      <c r="AL1105" s="482" t="str">
        <f t="shared" si="294"/>
        <v>-</v>
      </c>
      <c r="AM1105" s="432" t="str">
        <f>_xlfn.IFNA(VLOOKUP(O1105,Dropdown!$B:$G,6,0),"-")</f>
        <v>PEZA</v>
      </c>
      <c r="AN1105" s="433">
        <f>_xlfn.IFNA(VLOOKUP(O1105,Dropdown!$B:$H,7,0),"-")</f>
        <v>0.12</v>
      </c>
      <c r="AO1105" s="434" t="str">
        <f t="shared" si="295"/>
        <v>PHP</v>
      </c>
      <c r="AP1105" s="435">
        <f t="shared" si="296"/>
        <v>390950</v>
      </c>
      <c r="AQ1105" s="436">
        <f t="shared" si="297"/>
        <v>437864.00000000006</v>
      </c>
      <c r="AR1105" s="247"/>
      <c r="AS1105" s="465" t="s">
        <v>15</v>
      </c>
      <c r="AT1105" s="247"/>
      <c r="AU1105" s="454" t="str">
        <f t="shared" si="287"/>
        <v>-</v>
      </c>
    </row>
    <row r="1106" spans="1:47" s="29" customFormat="1">
      <c r="A1106" s="556">
        <v>1103</v>
      </c>
      <c r="B1106" s="558" t="s">
        <v>2178</v>
      </c>
      <c r="C1106" s="558" t="str">
        <f t="shared" si="288"/>
        <v>2019</v>
      </c>
      <c r="D1106" s="558" t="str">
        <f t="shared" si="289"/>
        <v>Mar</v>
      </c>
      <c r="E1106" s="605">
        <v>43538</v>
      </c>
      <c r="F1106" s="558">
        <v>114927</v>
      </c>
      <c r="G1106" s="558">
        <v>49701</v>
      </c>
      <c r="H1106" s="558" t="s">
        <v>15</v>
      </c>
      <c r="I1106" s="558" t="s">
        <v>2230</v>
      </c>
      <c r="J1106" s="558" t="s">
        <v>2226</v>
      </c>
      <c r="K1106" s="607" t="str">
        <f t="shared" si="290"/>
        <v>RING RR(FINISHER L, EXHAUST) | 18320-TLAX-ZZ10-Y1-4200 | TRIM | RING RR(FINISHER L, EXHAUST) | 18320-TLAX-ZZ10-Y1-4200 | TRIM</v>
      </c>
      <c r="L1106" s="607" t="s">
        <v>2568</v>
      </c>
      <c r="M1106" s="607" t="s">
        <v>2568</v>
      </c>
      <c r="N1106" s="608" t="s">
        <v>2213</v>
      </c>
      <c r="O1106" s="607" t="s">
        <v>31</v>
      </c>
      <c r="P1106" s="558">
        <v>1</v>
      </c>
      <c r="Q1106" s="557" t="s">
        <v>5152</v>
      </c>
      <c r="R1106" s="609">
        <f>IFERROR(VLOOKUP(CONCATENATE(D1106,"'",C1106),'Monthly Forex'!A:D,4,0),"-")</f>
        <v>51.7</v>
      </c>
      <c r="S1106" s="610">
        <v>390950</v>
      </c>
      <c r="T1106" s="611">
        <f t="shared" si="298"/>
        <v>7561.8955512572529</v>
      </c>
      <c r="U1106" s="612" t="s">
        <v>47</v>
      </c>
      <c r="V1106" s="589" t="s">
        <v>49</v>
      </c>
      <c r="W1106" s="620" t="s">
        <v>2665</v>
      </c>
      <c r="X1106" s="569" t="s">
        <v>2769</v>
      </c>
      <c r="Y1106" s="570" t="s">
        <v>15</v>
      </c>
      <c r="Z1106" s="571" t="s">
        <v>15</v>
      </c>
      <c r="AA1106" s="558" t="s">
        <v>1856</v>
      </c>
      <c r="AB1106" s="139">
        <f t="shared" si="283"/>
        <v>43568</v>
      </c>
      <c r="AC1106" s="134">
        <f t="shared" si="284"/>
        <v>43556</v>
      </c>
      <c r="AD1106" s="135" t="str">
        <f t="shared" si="285"/>
        <v>-</v>
      </c>
      <c r="AE1106" s="136" t="str">
        <f t="shared" si="286"/>
        <v>-</v>
      </c>
      <c r="AF1106" s="140" t="s">
        <v>4551</v>
      </c>
      <c r="AG1106" s="140" t="str">
        <f t="shared" si="291"/>
        <v>1</v>
      </c>
      <c r="AH1106" s="141" t="str">
        <f t="shared" si="292"/>
        <v>-</v>
      </c>
      <c r="AI1106" s="211" t="s">
        <v>15</v>
      </c>
      <c r="AJ1106" s="443" t="s">
        <v>4592</v>
      </c>
      <c r="AK1106" s="478" t="str">
        <f t="shared" si="293"/>
        <v>-</v>
      </c>
      <c r="AL1106" s="482" t="str">
        <f t="shared" si="294"/>
        <v>-</v>
      </c>
      <c r="AM1106" s="432" t="str">
        <f>_xlfn.IFNA(VLOOKUP(O1106,Dropdown!$B:$G,6,0),"-")</f>
        <v>PEZA</v>
      </c>
      <c r="AN1106" s="433">
        <f>_xlfn.IFNA(VLOOKUP(O1106,Dropdown!$B:$H,7,0),"-")</f>
        <v>0.12</v>
      </c>
      <c r="AO1106" s="434" t="str">
        <f t="shared" si="295"/>
        <v>PHP</v>
      </c>
      <c r="AP1106" s="435">
        <f t="shared" si="296"/>
        <v>390950</v>
      </c>
      <c r="AQ1106" s="436">
        <f t="shared" si="297"/>
        <v>437864.00000000006</v>
      </c>
      <c r="AR1106" s="247"/>
      <c r="AS1106" s="465" t="s">
        <v>15</v>
      </c>
      <c r="AT1106" s="247"/>
      <c r="AU1106" s="454" t="str">
        <f t="shared" si="287"/>
        <v>-</v>
      </c>
    </row>
    <row r="1107" spans="1:47" s="29" customFormat="1">
      <c r="A1107" s="556">
        <v>1104</v>
      </c>
      <c r="B1107" s="558" t="s">
        <v>2613</v>
      </c>
      <c r="C1107" s="558" t="str">
        <f t="shared" si="288"/>
        <v>2019</v>
      </c>
      <c r="D1107" s="558" t="str">
        <f t="shared" si="289"/>
        <v>Mar</v>
      </c>
      <c r="E1107" s="605">
        <v>43542</v>
      </c>
      <c r="F1107" s="558">
        <v>114945</v>
      </c>
      <c r="G1107" s="558">
        <v>49702</v>
      </c>
      <c r="H1107" s="558">
        <v>88438</v>
      </c>
      <c r="I1107" s="558" t="s">
        <v>2637</v>
      </c>
      <c r="J1107" s="558" t="s">
        <v>2623</v>
      </c>
      <c r="K1107" s="607" t="str">
        <f t="shared" si="290"/>
        <v>PJ10-021-001-A BASE PLATE | PJ10-021-001-A BASE PLATE</v>
      </c>
      <c r="L1107" s="607" t="s">
        <v>2625</v>
      </c>
      <c r="M1107" s="607" t="s">
        <v>2625</v>
      </c>
      <c r="N1107" s="608" t="s">
        <v>2625</v>
      </c>
      <c r="O1107" s="607" t="s">
        <v>33</v>
      </c>
      <c r="P1107" s="558">
        <v>1</v>
      </c>
      <c r="Q1107" s="557" t="s">
        <v>5151</v>
      </c>
      <c r="R1107" s="609">
        <f>IFERROR(VLOOKUP(CONCATENATE(D1107,"'",C1107),'Monthly Forex'!A:D,4,0),"-")</f>
        <v>51.7</v>
      </c>
      <c r="S1107" s="564" t="s">
        <v>15</v>
      </c>
      <c r="T1107" s="611">
        <v>364</v>
      </c>
      <c r="U1107" s="612" t="s">
        <v>47</v>
      </c>
      <c r="V1107" s="613" t="s">
        <v>49</v>
      </c>
      <c r="W1107" s="619" t="s">
        <v>15</v>
      </c>
      <c r="X1107" s="569" t="s">
        <v>4599</v>
      </c>
      <c r="Y1107" s="597" t="s">
        <v>2908</v>
      </c>
      <c r="Z1107" s="571" t="s">
        <v>15</v>
      </c>
      <c r="AA1107" s="558" t="s">
        <v>1856</v>
      </c>
      <c r="AB1107" s="139">
        <f t="shared" si="283"/>
        <v>43572</v>
      </c>
      <c r="AC1107" s="134">
        <f t="shared" si="284"/>
        <v>43556</v>
      </c>
      <c r="AD1107" s="135" t="str">
        <f t="shared" si="285"/>
        <v>-</v>
      </c>
      <c r="AE1107" s="136" t="str">
        <f t="shared" si="286"/>
        <v>-</v>
      </c>
      <c r="AF1107" s="140" t="s">
        <v>4551</v>
      </c>
      <c r="AG1107" s="140" t="str">
        <f t="shared" si="291"/>
        <v>1</v>
      </c>
      <c r="AH1107" s="141" t="str">
        <f t="shared" si="292"/>
        <v>-</v>
      </c>
      <c r="AI1107" s="211" t="s">
        <v>15</v>
      </c>
      <c r="AJ1107" s="443" t="s">
        <v>4592</v>
      </c>
      <c r="AK1107" s="478" t="str">
        <f t="shared" si="293"/>
        <v>-</v>
      </c>
      <c r="AL1107" s="482" t="str">
        <f t="shared" si="294"/>
        <v>-</v>
      </c>
      <c r="AM1107" s="432" t="str">
        <f>_xlfn.IFNA(VLOOKUP(O1107,Dropdown!$B:$G,6,0),"-")</f>
        <v>NON-PEZA</v>
      </c>
      <c r="AN1107" s="433" t="str">
        <f>_xlfn.IFNA(VLOOKUP(O1107,Dropdown!$B:$H,7,0),"-")</f>
        <v>-</v>
      </c>
      <c r="AO1107" s="434" t="str">
        <f t="shared" si="295"/>
        <v>USD</v>
      </c>
      <c r="AP1107" s="435">
        <f t="shared" si="296"/>
        <v>364</v>
      </c>
      <c r="AQ1107" s="436">
        <f t="shared" si="297"/>
        <v>364</v>
      </c>
      <c r="AR1107" s="247"/>
      <c r="AS1107" s="465" t="s">
        <v>15</v>
      </c>
      <c r="AT1107" s="247"/>
      <c r="AU1107" s="454" t="str">
        <f t="shared" si="287"/>
        <v>-</v>
      </c>
    </row>
    <row r="1108" spans="1:47" s="29" customFormat="1">
      <c r="A1108" s="556">
        <v>1105</v>
      </c>
      <c r="B1108" s="558" t="s">
        <v>2614</v>
      </c>
      <c r="C1108" s="558" t="str">
        <f t="shared" si="288"/>
        <v>2019</v>
      </c>
      <c r="D1108" s="558" t="str">
        <f t="shared" si="289"/>
        <v>Mar</v>
      </c>
      <c r="E1108" s="605">
        <v>43542</v>
      </c>
      <c r="F1108" s="558">
        <v>114945</v>
      </c>
      <c r="G1108" s="558">
        <v>49702</v>
      </c>
      <c r="H1108" s="558">
        <v>88438</v>
      </c>
      <c r="I1108" s="558" t="s">
        <v>2637</v>
      </c>
      <c r="J1108" s="558" t="s">
        <v>2623</v>
      </c>
      <c r="K1108" s="607" t="str">
        <f t="shared" si="290"/>
        <v>PJ10-021-002-A LOWER PLATE | PJ10-021-002-A LOWER PLATE</v>
      </c>
      <c r="L1108" s="607" t="s">
        <v>2626</v>
      </c>
      <c r="M1108" s="607" t="s">
        <v>2626</v>
      </c>
      <c r="N1108" s="608" t="s">
        <v>2626</v>
      </c>
      <c r="O1108" s="607" t="s">
        <v>33</v>
      </c>
      <c r="P1108" s="558">
        <v>1</v>
      </c>
      <c r="Q1108" s="557" t="s">
        <v>5151</v>
      </c>
      <c r="R1108" s="609">
        <f>IFERROR(VLOOKUP(CONCATENATE(D1108,"'",C1108),'Monthly Forex'!A:D,4,0),"-")</f>
        <v>51.7</v>
      </c>
      <c r="S1108" s="564" t="s">
        <v>15</v>
      </c>
      <c r="T1108" s="611">
        <v>155</v>
      </c>
      <c r="U1108" s="612" t="s">
        <v>47</v>
      </c>
      <c r="V1108" s="613" t="s">
        <v>49</v>
      </c>
      <c r="W1108" s="619" t="s">
        <v>15</v>
      </c>
      <c r="X1108" s="569" t="s">
        <v>4599</v>
      </c>
      <c r="Y1108" s="597" t="s">
        <v>2908</v>
      </c>
      <c r="Z1108" s="571" t="s">
        <v>15</v>
      </c>
      <c r="AA1108" s="558" t="s">
        <v>1856</v>
      </c>
      <c r="AB1108" s="139">
        <f t="shared" si="283"/>
        <v>43572</v>
      </c>
      <c r="AC1108" s="134">
        <f t="shared" si="284"/>
        <v>43556</v>
      </c>
      <c r="AD1108" s="135" t="str">
        <f t="shared" si="285"/>
        <v>-</v>
      </c>
      <c r="AE1108" s="136" t="str">
        <f t="shared" si="286"/>
        <v>-</v>
      </c>
      <c r="AF1108" s="140" t="s">
        <v>4551</v>
      </c>
      <c r="AG1108" s="140" t="str">
        <f t="shared" si="291"/>
        <v>-</v>
      </c>
      <c r="AH1108" s="141" t="str">
        <f t="shared" si="292"/>
        <v>-</v>
      </c>
      <c r="AI1108" s="211" t="s">
        <v>15</v>
      </c>
      <c r="AJ1108" s="443" t="s">
        <v>4592</v>
      </c>
      <c r="AK1108" s="478" t="str">
        <f t="shared" si="293"/>
        <v>-</v>
      </c>
      <c r="AL1108" s="482" t="str">
        <f t="shared" si="294"/>
        <v>-</v>
      </c>
      <c r="AM1108" s="432" t="str">
        <f>_xlfn.IFNA(VLOOKUP(O1108,Dropdown!$B:$G,6,0),"-")</f>
        <v>NON-PEZA</v>
      </c>
      <c r="AN1108" s="433" t="str">
        <f>_xlfn.IFNA(VLOOKUP(O1108,Dropdown!$B:$H,7,0),"-")</f>
        <v>-</v>
      </c>
      <c r="AO1108" s="434" t="str">
        <f t="shared" si="295"/>
        <v>USD</v>
      </c>
      <c r="AP1108" s="435">
        <f t="shared" si="296"/>
        <v>155</v>
      </c>
      <c r="AQ1108" s="436">
        <f t="shared" si="297"/>
        <v>155</v>
      </c>
      <c r="AR1108" s="247"/>
      <c r="AS1108" s="465" t="s">
        <v>15</v>
      </c>
      <c r="AT1108" s="247"/>
      <c r="AU1108" s="454" t="str">
        <f t="shared" si="287"/>
        <v>-</v>
      </c>
    </row>
    <row r="1109" spans="1:47" s="29" customFormat="1">
      <c r="A1109" s="556">
        <v>1106</v>
      </c>
      <c r="B1109" s="558" t="s">
        <v>2615</v>
      </c>
      <c r="C1109" s="558" t="str">
        <f t="shared" si="288"/>
        <v>2019</v>
      </c>
      <c r="D1109" s="558" t="str">
        <f t="shared" si="289"/>
        <v>Mar</v>
      </c>
      <c r="E1109" s="605">
        <v>43542</v>
      </c>
      <c r="F1109" s="558">
        <v>114945</v>
      </c>
      <c r="G1109" s="558">
        <v>49702</v>
      </c>
      <c r="H1109" s="558">
        <v>88438</v>
      </c>
      <c r="I1109" s="558" t="s">
        <v>2637</v>
      </c>
      <c r="J1109" s="558" t="s">
        <v>2623</v>
      </c>
      <c r="K1109" s="607" t="str">
        <f t="shared" si="290"/>
        <v>PJ10-021-003-A UPPER PLATE | PJ10-021-003-A UPPER PLATE</v>
      </c>
      <c r="L1109" s="607" t="s">
        <v>2627</v>
      </c>
      <c r="M1109" s="607" t="s">
        <v>2627</v>
      </c>
      <c r="N1109" s="608" t="s">
        <v>2627</v>
      </c>
      <c r="O1109" s="607" t="s">
        <v>33</v>
      </c>
      <c r="P1109" s="558">
        <v>1</v>
      </c>
      <c r="Q1109" s="557" t="s">
        <v>5151</v>
      </c>
      <c r="R1109" s="609">
        <f>IFERROR(VLOOKUP(CONCATENATE(D1109,"'",C1109),'Monthly Forex'!A:D,4,0),"-")</f>
        <v>51.7</v>
      </c>
      <c r="S1109" s="564" t="s">
        <v>15</v>
      </c>
      <c r="T1109" s="611">
        <v>164</v>
      </c>
      <c r="U1109" s="612" t="s">
        <v>47</v>
      </c>
      <c r="V1109" s="613" t="s">
        <v>49</v>
      </c>
      <c r="W1109" s="619" t="s">
        <v>15</v>
      </c>
      <c r="X1109" s="569" t="s">
        <v>4599</v>
      </c>
      <c r="Y1109" s="597" t="s">
        <v>2908</v>
      </c>
      <c r="Z1109" s="571" t="s">
        <v>15</v>
      </c>
      <c r="AA1109" s="558" t="s">
        <v>1856</v>
      </c>
      <c r="AB1109" s="139">
        <f t="shared" si="283"/>
        <v>43572</v>
      </c>
      <c r="AC1109" s="134">
        <f t="shared" si="284"/>
        <v>43556</v>
      </c>
      <c r="AD1109" s="135" t="str">
        <f t="shared" si="285"/>
        <v>-</v>
      </c>
      <c r="AE1109" s="136" t="str">
        <f t="shared" si="286"/>
        <v>-</v>
      </c>
      <c r="AF1109" s="140" t="s">
        <v>4551</v>
      </c>
      <c r="AG1109" s="140" t="str">
        <f t="shared" si="291"/>
        <v>-</v>
      </c>
      <c r="AH1109" s="141" t="str">
        <f t="shared" si="292"/>
        <v>-</v>
      </c>
      <c r="AI1109" s="211" t="s">
        <v>15</v>
      </c>
      <c r="AJ1109" s="443" t="s">
        <v>4592</v>
      </c>
      <c r="AK1109" s="478" t="str">
        <f t="shared" si="293"/>
        <v>-</v>
      </c>
      <c r="AL1109" s="482" t="str">
        <f t="shared" si="294"/>
        <v>-</v>
      </c>
      <c r="AM1109" s="432" t="str">
        <f>_xlfn.IFNA(VLOOKUP(O1109,Dropdown!$B:$G,6,0),"-")</f>
        <v>NON-PEZA</v>
      </c>
      <c r="AN1109" s="433" t="str">
        <f>_xlfn.IFNA(VLOOKUP(O1109,Dropdown!$B:$H,7,0),"-")</f>
        <v>-</v>
      </c>
      <c r="AO1109" s="434" t="str">
        <f t="shared" si="295"/>
        <v>USD</v>
      </c>
      <c r="AP1109" s="435">
        <f t="shared" si="296"/>
        <v>164</v>
      </c>
      <c r="AQ1109" s="436">
        <f t="shared" si="297"/>
        <v>164</v>
      </c>
      <c r="AR1109" s="247"/>
      <c r="AS1109" s="465" t="s">
        <v>15</v>
      </c>
      <c r="AT1109" s="247"/>
      <c r="AU1109" s="454" t="str">
        <f t="shared" si="287"/>
        <v>-</v>
      </c>
    </row>
    <row r="1110" spans="1:47" s="29" customFormat="1">
      <c r="A1110" s="556">
        <v>1107</v>
      </c>
      <c r="B1110" s="558" t="s">
        <v>2616</v>
      </c>
      <c r="C1110" s="558" t="str">
        <f t="shared" si="288"/>
        <v>2019</v>
      </c>
      <c r="D1110" s="558" t="str">
        <f t="shared" si="289"/>
        <v>Mar</v>
      </c>
      <c r="E1110" s="605">
        <v>43542</v>
      </c>
      <c r="F1110" s="558">
        <v>114945</v>
      </c>
      <c r="G1110" s="558">
        <v>49702</v>
      </c>
      <c r="H1110" s="558">
        <v>88438</v>
      </c>
      <c r="I1110" s="558" t="s">
        <v>2637</v>
      </c>
      <c r="J1110" s="558" t="s">
        <v>2623</v>
      </c>
      <c r="K1110" s="607" t="str">
        <f t="shared" si="290"/>
        <v>PJ10-021-004-A BLOCK A | PJ10-021-004-A BLOCK A</v>
      </c>
      <c r="L1110" s="607" t="s">
        <v>2628</v>
      </c>
      <c r="M1110" s="607" t="s">
        <v>2628</v>
      </c>
      <c r="N1110" s="608" t="s">
        <v>2628</v>
      </c>
      <c r="O1110" s="607" t="s">
        <v>33</v>
      </c>
      <c r="P1110" s="558">
        <v>1</v>
      </c>
      <c r="Q1110" s="557" t="s">
        <v>5151</v>
      </c>
      <c r="R1110" s="609">
        <f>IFERROR(VLOOKUP(CONCATENATE(D1110,"'",C1110),'Monthly Forex'!A:D,4,0),"-")</f>
        <v>51.7</v>
      </c>
      <c r="S1110" s="564" t="s">
        <v>15</v>
      </c>
      <c r="T1110" s="611">
        <v>35</v>
      </c>
      <c r="U1110" s="612" t="s">
        <v>47</v>
      </c>
      <c r="V1110" s="613" t="s">
        <v>49</v>
      </c>
      <c r="W1110" s="619" t="s">
        <v>15</v>
      </c>
      <c r="X1110" s="569" t="s">
        <v>4599</v>
      </c>
      <c r="Y1110" s="597" t="s">
        <v>2908</v>
      </c>
      <c r="Z1110" s="571" t="s">
        <v>15</v>
      </c>
      <c r="AA1110" s="558" t="s">
        <v>1856</v>
      </c>
      <c r="AB1110" s="139">
        <f t="shared" si="283"/>
        <v>43572</v>
      </c>
      <c r="AC1110" s="134">
        <f t="shared" si="284"/>
        <v>43556</v>
      </c>
      <c r="AD1110" s="135" t="str">
        <f t="shared" si="285"/>
        <v>-</v>
      </c>
      <c r="AE1110" s="136" t="str">
        <f t="shared" si="286"/>
        <v>-</v>
      </c>
      <c r="AF1110" s="140" t="s">
        <v>4551</v>
      </c>
      <c r="AG1110" s="140" t="str">
        <f t="shared" si="291"/>
        <v>-</v>
      </c>
      <c r="AH1110" s="141" t="str">
        <f t="shared" si="292"/>
        <v>-</v>
      </c>
      <c r="AI1110" s="211" t="s">
        <v>15</v>
      </c>
      <c r="AJ1110" s="443" t="s">
        <v>4592</v>
      </c>
      <c r="AK1110" s="478" t="str">
        <f t="shared" si="293"/>
        <v>-</v>
      </c>
      <c r="AL1110" s="482" t="str">
        <f t="shared" si="294"/>
        <v>-</v>
      </c>
      <c r="AM1110" s="432" t="str">
        <f>_xlfn.IFNA(VLOOKUP(O1110,Dropdown!$B:$G,6,0),"-")</f>
        <v>NON-PEZA</v>
      </c>
      <c r="AN1110" s="433" t="str">
        <f>_xlfn.IFNA(VLOOKUP(O1110,Dropdown!$B:$H,7,0),"-")</f>
        <v>-</v>
      </c>
      <c r="AO1110" s="434" t="str">
        <f t="shared" si="295"/>
        <v>USD</v>
      </c>
      <c r="AP1110" s="435">
        <f t="shared" si="296"/>
        <v>35</v>
      </c>
      <c r="AQ1110" s="436">
        <f t="shared" si="297"/>
        <v>35</v>
      </c>
      <c r="AR1110" s="247"/>
      <c r="AS1110" s="465" t="s">
        <v>15</v>
      </c>
      <c r="AT1110" s="247"/>
      <c r="AU1110" s="454" t="str">
        <f t="shared" si="287"/>
        <v>-</v>
      </c>
    </row>
    <row r="1111" spans="1:47" s="29" customFormat="1">
      <c r="A1111" s="556">
        <v>1108</v>
      </c>
      <c r="B1111" s="558" t="s">
        <v>2617</v>
      </c>
      <c r="C1111" s="558" t="str">
        <f t="shared" si="288"/>
        <v>2019</v>
      </c>
      <c r="D1111" s="558" t="str">
        <f t="shared" si="289"/>
        <v>Mar</v>
      </c>
      <c r="E1111" s="605">
        <v>43542</v>
      </c>
      <c r="F1111" s="558">
        <v>114945</v>
      </c>
      <c r="G1111" s="558">
        <v>49702</v>
      </c>
      <c r="H1111" s="558">
        <v>88438</v>
      </c>
      <c r="I1111" s="558" t="s">
        <v>2637</v>
      </c>
      <c r="J1111" s="558" t="s">
        <v>2623</v>
      </c>
      <c r="K1111" s="607" t="str">
        <f t="shared" si="290"/>
        <v>PJ10-021-005-A BLOCK B | PJ10-021-005-A BLOCK B</v>
      </c>
      <c r="L1111" s="607" t="s">
        <v>2629</v>
      </c>
      <c r="M1111" s="607" t="s">
        <v>2629</v>
      </c>
      <c r="N1111" s="608" t="s">
        <v>2629</v>
      </c>
      <c r="O1111" s="607" t="s">
        <v>33</v>
      </c>
      <c r="P1111" s="558">
        <v>1</v>
      </c>
      <c r="Q1111" s="557" t="s">
        <v>5151</v>
      </c>
      <c r="R1111" s="609">
        <f>IFERROR(VLOOKUP(CONCATENATE(D1111,"'",C1111),'Monthly Forex'!A:D,4,0),"-")</f>
        <v>51.7</v>
      </c>
      <c r="S1111" s="564" t="s">
        <v>15</v>
      </c>
      <c r="T1111" s="611">
        <v>35</v>
      </c>
      <c r="U1111" s="612" t="s">
        <v>47</v>
      </c>
      <c r="V1111" s="613" t="s">
        <v>49</v>
      </c>
      <c r="W1111" s="619" t="s">
        <v>15</v>
      </c>
      <c r="X1111" s="569" t="s">
        <v>4599</v>
      </c>
      <c r="Y1111" s="597" t="s">
        <v>2908</v>
      </c>
      <c r="Z1111" s="571" t="s">
        <v>15</v>
      </c>
      <c r="AA1111" s="558" t="s">
        <v>1856</v>
      </c>
      <c r="AB1111" s="139">
        <f t="shared" si="283"/>
        <v>43572</v>
      </c>
      <c r="AC1111" s="134">
        <f t="shared" si="284"/>
        <v>43556</v>
      </c>
      <c r="AD1111" s="135" t="str">
        <f t="shared" si="285"/>
        <v>-</v>
      </c>
      <c r="AE1111" s="136" t="str">
        <f t="shared" si="286"/>
        <v>-</v>
      </c>
      <c r="AF1111" s="140" t="s">
        <v>4551</v>
      </c>
      <c r="AG1111" s="140" t="str">
        <f t="shared" si="291"/>
        <v>-</v>
      </c>
      <c r="AH1111" s="141" t="str">
        <f t="shared" si="292"/>
        <v>-</v>
      </c>
      <c r="AI1111" s="211" t="s">
        <v>15</v>
      </c>
      <c r="AJ1111" s="443" t="s">
        <v>4592</v>
      </c>
      <c r="AK1111" s="478" t="str">
        <f t="shared" si="293"/>
        <v>-</v>
      </c>
      <c r="AL1111" s="482" t="str">
        <f t="shared" si="294"/>
        <v>-</v>
      </c>
      <c r="AM1111" s="432" t="str">
        <f>_xlfn.IFNA(VLOOKUP(O1111,Dropdown!$B:$G,6,0),"-")</f>
        <v>NON-PEZA</v>
      </c>
      <c r="AN1111" s="433" t="str">
        <f>_xlfn.IFNA(VLOOKUP(O1111,Dropdown!$B:$H,7,0),"-")</f>
        <v>-</v>
      </c>
      <c r="AO1111" s="434" t="str">
        <f t="shared" si="295"/>
        <v>USD</v>
      </c>
      <c r="AP1111" s="435">
        <f t="shared" si="296"/>
        <v>35</v>
      </c>
      <c r="AQ1111" s="436">
        <f t="shared" si="297"/>
        <v>35</v>
      </c>
      <c r="AR1111" s="247"/>
      <c r="AS1111" s="465" t="s">
        <v>15</v>
      </c>
      <c r="AT1111" s="247"/>
      <c r="AU1111" s="454" t="str">
        <f t="shared" si="287"/>
        <v>-</v>
      </c>
    </row>
    <row r="1112" spans="1:47" s="29" customFormat="1">
      <c r="A1112" s="556">
        <v>1109</v>
      </c>
      <c r="B1112" s="558" t="s">
        <v>2618</v>
      </c>
      <c r="C1112" s="558" t="str">
        <f t="shared" si="288"/>
        <v>2019</v>
      </c>
      <c r="D1112" s="558" t="str">
        <f t="shared" si="289"/>
        <v>Mar</v>
      </c>
      <c r="E1112" s="605">
        <v>43542</v>
      </c>
      <c r="F1112" s="558">
        <v>114945</v>
      </c>
      <c r="G1112" s="558">
        <v>49702</v>
      </c>
      <c r="H1112" s="558">
        <v>88438</v>
      </c>
      <c r="I1112" s="558" t="s">
        <v>2637</v>
      </c>
      <c r="J1112" s="558" t="s">
        <v>2623</v>
      </c>
      <c r="K1112" s="607" t="str">
        <f t="shared" si="290"/>
        <v>PJ10-021-006-A BLOCK C | PJ10-021-006-A BLOCK C</v>
      </c>
      <c r="L1112" s="607" t="s">
        <v>2630</v>
      </c>
      <c r="M1112" s="607" t="s">
        <v>2630</v>
      </c>
      <c r="N1112" s="608" t="s">
        <v>2630</v>
      </c>
      <c r="O1112" s="607" t="s">
        <v>33</v>
      </c>
      <c r="P1112" s="558">
        <v>1</v>
      </c>
      <c r="Q1112" s="557" t="s">
        <v>5151</v>
      </c>
      <c r="R1112" s="609">
        <f>IFERROR(VLOOKUP(CONCATENATE(D1112,"'",C1112),'Monthly Forex'!A:D,4,0),"-")</f>
        <v>51.7</v>
      </c>
      <c r="S1112" s="564" t="s">
        <v>15</v>
      </c>
      <c r="T1112" s="611">
        <v>45</v>
      </c>
      <c r="U1112" s="612" t="s">
        <v>47</v>
      </c>
      <c r="V1112" s="613" t="s">
        <v>49</v>
      </c>
      <c r="W1112" s="619" t="s">
        <v>15</v>
      </c>
      <c r="X1112" s="569" t="s">
        <v>4599</v>
      </c>
      <c r="Y1112" s="597" t="s">
        <v>2908</v>
      </c>
      <c r="Z1112" s="571" t="s">
        <v>15</v>
      </c>
      <c r="AA1112" s="558" t="s">
        <v>1856</v>
      </c>
      <c r="AB1112" s="139">
        <f t="shared" si="283"/>
        <v>43572</v>
      </c>
      <c r="AC1112" s="134">
        <f t="shared" si="284"/>
        <v>43556</v>
      </c>
      <c r="AD1112" s="135" t="str">
        <f t="shared" si="285"/>
        <v>-</v>
      </c>
      <c r="AE1112" s="136" t="str">
        <f t="shared" si="286"/>
        <v>-</v>
      </c>
      <c r="AF1112" s="140" t="s">
        <v>4551</v>
      </c>
      <c r="AG1112" s="140" t="str">
        <f t="shared" si="291"/>
        <v>-</v>
      </c>
      <c r="AH1112" s="141" t="str">
        <f t="shared" si="292"/>
        <v>-</v>
      </c>
      <c r="AI1112" s="211" t="s">
        <v>15</v>
      </c>
      <c r="AJ1112" s="443" t="s">
        <v>4592</v>
      </c>
      <c r="AK1112" s="478" t="str">
        <f t="shared" si="293"/>
        <v>-</v>
      </c>
      <c r="AL1112" s="482" t="str">
        <f t="shared" si="294"/>
        <v>-</v>
      </c>
      <c r="AM1112" s="432" t="str">
        <f>_xlfn.IFNA(VLOOKUP(O1112,Dropdown!$B:$G,6,0),"-")</f>
        <v>NON-PEZA</v>
      </c>
      <c r="AN1112" s="433" t="str">
        <f>_xlfn.IFNA(VLOOKUP(O1112,Dropdown!$B:$H,7,0),"-")</f>
        <v>-</v>
      </c>
      <c r="AO1112" s="434" t="str">
        <f t="shared" si="295"/>
        <v>USD</v>
      </c>
      <c r="AP1112" s="435">
        <f t="shared" si="296"/>
        <v>45</v>
      </c>
      <c r="AQ1112" s="436">
        <f t="shared" si="297"/>
        <v>45</v>
      </c>
      <c r="AR1112" s="247"/>
      <c r="AS1112" s="465" t="s">
        <v>15</v>
      </c>
      <c r="AT1112" s="247"/>
      <c r="AU1112" s="454" t="str">
        <f t="shared" si="287"/>
        <v>-</v>
      </c>
    </row>
    <row r="1113" spans="1:47" s="29" customFormat="1">
      <c r="A1113" s="556">
        <v>1110</v>
      </c>
      <c r="B1113" s="558" t="s">
        <v>2619</v>
      </c>
      <c r="C1113" s="558" t="str">
        <f t="shared" si="288"/>
        <v>2019</v>
      </c>
      <c r="D1113" s="558" t="str">
        <f t="shared" si="289"/>
        <v>Mar</v>
      </c>
      <c r="E1113" s="605">
        <v>43542</v>
      </c>
      <c r="F1113" s="558">
        <v>114946</v>
      </c>
      <c r="G1113" s="558">
        <v>49703</v>
      </c>
      <c r="H1113" s="558">
        <v>88439</v>
      </c>
      <c r="I1113" s="558" t="s">
        <v>2636</v>
      </c>
      <c r="J1113" s="558" t="s">
        <v>2624</v>
      </c>
      <c r="K1113" s="607" t="str">
        <f t="shared" si="290"/>
        <v>PJ10-014-001-A BASE PLATE | PJ10-014-001-A BASE PLATE</v>
      </c>
      <c r="L1113" s="607" t="s">
        <v>2631</v>
      </c>
      <c r="M1113" s="607" t="s">
        <v>2631</v>
      </c>
      <c r="N1113" s="608" t="s">
        <v>2631</v>
      </c>
      <c r="O1113" s="607" t="s">
        <v>33</v>
      </c>
      <c r="P1113" s="558">
        <v>1</v>
      </c>
      <c r="Q1113" s="557" t="s">
        <v>5151</v>
      </c>
      <c r="R1113" s="609">
        <f>IFERROR(VLOOKUP(CONCATENATE(D1113,"'",C1113),'Monthly Forex'!A:D,4,0),"-")</f>
        <v>51.7</v>
      </c>
      <c r="S1113" s="564" t="s">
        <v>15</v>
      </c>
      <c r="T1113" s="611">
        <v>475</v>
      </c>
      <c r="U1113" s="612" t="s">
        <v>47</v>
      </c>
      <c r="V1113" s="613" t="s">
        <v>49</v>
      </c>
      <c r="W1113" s="619" t="s">
        <v>15</v>
      </c>
      <c r="X1113" s="569" t="s">
        <v>4599</v>
      </c>
      <c r="Y1113" s="597" t="s">
        <v>2908</v>
      </c>
      <c r="Z1113" s="571" t="s">
        <v>15</v>
      </c>
      <c r="AA1113" s="558" t="s">
        <v>1856</v>
      </c>
      <c r="AB1113" s="139">
        <f t="shared" si="283"/>
        <v>43572</v>
      </c>
      <c r="AC1113" s="134">
        <f t="shared" si="284"/>
        <v>43556</v>
      </c>
      <c r="AD1113" s="135" t="str">
        <f t="shared" si="285"/>
        <v>-</v>
      </c>
      <c r="AE1113" s="136" t="str">
        <f t="shared" si="286"/>
        <v>-</v>
      </c>
      <c r="AF1113" s="140" t="s">
        <v>4551</v>
      </c>
      <c r="AG1113" s="140" t="str">
        <f t="shared" si="291"/>
        <v>1</v>
      </c>
      <c r="AH1113" s="141" t="str">
        <f t="shared" si="292"/>
        <v>-</v>
      </c>
      <c r="AI1113" s="211" t="s">
        <v>15</v>
      </c>
      <c r="AJ1113" s="443" t="s">
        <v>4592</v>
      </c>
      <c r="AK1113" s="478" t="str">
        <f t="shared" si="293"/>
        <v>-</v>
      </c>
      <c r="AL1113" s="482" t="str">
        <f t="shared" si="294"/>
        <v>-</v>
      </c>
      <c r="AM1113" s="432" t="str">
        <f>_xlfn.IFNA(VLOOKUP(O1113,Dropdown!$B:$G,6,0),"-")</f>
        <v>NON-PEZA</v>
      </c>
      <c r="AN1113" s="433" t="str">
        <f>_xlfn.IFNA(VLOOKUP(O1113,Dropdown!$B:$H,7,0),"-")</f>
        <v>-</v>
      </c>
      <c r="AO1113" s="434" t="str">
        <f t="shared" si="295"/>
        <v>USD</v>
      </c>
      <c r="AP1113" s="435">
        <f t="shared" si="296"/>
        <v>475</v>
      </c>
      <c r="AQ1113" s="436">
        <f t="shared" si="297"/>
        <v>475</v>
      </c>
      <c r="AR1113" s="247"/>
      <c r="AS1113" s="465" t="s">
        <v>15</v>
      </c>
      <c r="AT1113" s="247"/>
      <c r="AU1113" s="454" t="str">
        <f t="shared" si="287"/>
        <v>-</v>
      </c>
    </row>
    <row r="1114" spans="1:47" s="29" customFormat="1">
      <c r="A1114" s="556">
        <v>1111</v>
      </c>
      <c r="B1114" s="558" t="s">
        <v>2620</v>
      </c>
      <c r="C1114" s="558" t="str">
        <f t="shared" si="288"/>
        <v>2019</v>
      </c>
      <c r="D1114" s="558" t="str">
        <f t="shared" si="289"/>
        <v>Mar</v>
      </c>
      <c r="E1114" s="605">
        <v>43542</v>
      </c>
      <c r="F1114" s="558">
        <v>114946</v>
      </c>
      <c r="G1114" s="558">
        <v>49703</v>
      </c>
      <c r="H1114" s="558">
        <v>88439</v>
      </c>
      <c r="I1114" s="558" t="s">
        <v>2636</v>
      </c>
      <c r="J1114" s="558" t="s">
        <v>2624</v>
      </c>
      <c r="K1114" s="607" t="str">
        <f t="shared" si="290"/>
        <v>PJ10-014-002-A BEARING JIG | PJ10-014-002-A BEARING JIG</v>
      </c>
      <c r="L1114" s="607" t="s">
        <v>2632</v>
      </c>
      <c r="M1114" s="607" t="s">
        <v>2632</v>
      </c>
      <c r="N1114" s="608" t="s">
        <v>2632</v>
      </c>
      <c r="O1114" s="607" t="s">
        <v>33</v>
      </c>
      <c r="P1114" s="558">
        <v>1</v>
      </c>
      <c r="Q1114" s="557" t="s">
        <v>5151</v>
      </c>
      <c r="R1114" s="609">
        <f>IFERROR(VLOOKUP(CONCATENATE(D1114,"'",C1114),'Monthly Forex'!A:D,4,0),"-")</f>
        <v>51.7</v>
      </c>
      <c r="S1114" s="564" t="s">
        <v>15</v>
      </c>
      <c r="T1114" s="611">
        <v>75</v>
      </c>
      <c r="U1114" s="612" t="s">
        <v>47</v>
      </c>
      <c r="V1114" s="613" t="s">
        <v>49</v>
      </c>
      <c r="W1114" s="619" t="s">
        <v>15</v>
      </c>
      <c r="X1114" s="569" t="s">
        <v>4599</v>
      </c>
      <c r="Y1114" s="597" t="s">
        <v>2908</v>
      </c>
      <c r="Z1114" s="571" t="s">
        <v>15</v>
      </c>
      <c r="AA1114" s="558" t="s">
        <v>1856</v>
      </c>
      <c r="AB1114" s="139">
        <f t="shared" si="283"/>
        <v>43572</v>
      </c>
      <c r="AC1114" s="134">
        <f t="shared" si="284"/>
        <v>43556</v>
      </c>
      <c r="AD1114" s="135" t="str">
        <f t="shared" si="285"/>
        <v>-</v>
      </c>
      <c r="AE1114" s="136" t="str">
        <f t="shared" si="286"/>
        <v>-</v>
      </c>
      <c r="AF1114" s="140" t="s">
        <v>4551</v>
      </c>
      <c r="AG1114" s="140" t="str">
        <f t="shared" si="291"/>
        <v>-</v>
      </c>
      <c r="AH1114" s="141" t="str">
        <f t="shared" si="292"/>
        <v>-</v>
      </c>
      <c r="AI1114" s="211" t="s">
        <v>15</v>
      </c>
      <c r="AJ1114" s="443" t="s">
        <v>4592</v>
      </c>
      <c r="AK1114" s="478" t="str">
        <f t="shared" si="293"/>
        <v>-</v>
      </c>
      <c r="AL1114" s="482" t="str">
        <f t="shared" si="294"/>
        <v>-</v>
      </c>
      <c r="AM1114" s="432" t="str">
        <f>_xlfn.IFNA(VLOOKUP(O1114,Dropdown!$B:$G,6,0),"-")</f>
        <v>NON-PEZA</v>
      </c>
      <c r="AN1114" s="433" t="str">
        <f>_xlfn.IFNA(VLOOKUP(O1114,Dropdown!$B:$H,7,0),"-")</f>
        <v>-</v>
      </c>
      <c r="AO1114" s="434" t="str">
        <f t="shared" si="295"/>
        <v>USD</v>
      </c>
      <c r="AP1114" s="435">
        <f t="shared" si="296"/>
        <v>75</v>
      </c>
      <c r="AQ1114" s="436">
        <f t="shared" si="297"/>
        <v>75</v>
      </c>
      <c r="AR1114" s="247"/>
      <c r="AS1114" s="465" t="s">
        <v>15</v>
      </c>
      <c r="AT1114" s="247"/>
      <c r="AU1114" s="454" t="str">
        <f t="shared" si="287"/>
        <v>-</v>
      </c>
    </row>
    <row r="1115" spans="1:47" s="29" customFormat="1">
      <c r="A1115" s="556">
        <v>1112</v>
      </c>
      <c r="B1115" s="558" t="s">
        <v>2621</v>
      </c>
      <c r="C1115" s="558" t="str">
        <f t="shared" si="288"/>
        <v>2019</v>
      </c>
      <c r="D1115" s="558" t="str">
        <f t="shared" si="289"/>
        <v>Mar</v>
      </c>
      <c r="E1115" s="605">
        <v>43542</v>
      </c>
      <c r="F1115" s="558">
        <v>114946</v>
      </c>
      <c r="G1115" s="558">
        <v>49703</v>
      </c>
      <c r="H1115" s="558">
        <v>88439</v>
      </c>
      <c r="I1115" s="558" t="s">
        <v>2636</v>
      </c>
      <c r="J1115" s="558" t="s">
        <v>2624</v>
      </c>
      <c r="K1115" s="607" t="str">
        <f t="shared" si="290"/>
        <v>PJ10-014-003-A CYLINDER EXTENSION | PJ10-014-003-A CYLINDER EXTENSION</v>
      </c>
      <c r="L1115" s="607" t="s">
        <v>2633</v>
      </c>
      <c r="M1115" s="607" t="s">
        <v>2633</v>
      </c>
      <c r="N1115" s="608" t="s">
        <v>2633</v>
      </c>
      <c r="O1115" s="607" t="s">
        <v>33</v>
      </c>
      <c r="P1115" s="558">
        <v>1</v>
      </c>
      <c r="Q1115" s="557" t="s">
        <v>5151</v>
      </c>
      <c r="R1115" s="609">
        <f>IFERROR(VLOOKUP(CONCATENATE(D1115,"'",C1115),'Monthly Forex'!A:D,4,0),"-")</f>
        <v>51.7</v>
      </c>
      <c r="S1115" s="564" t="s">
        <v>15</v>
      </c>
      <c r="T1115" s="611">
        <v>27</v>
      </c>
      <c r="U1115" s="612" t="s">
        <v>47</v>
      </c>
      <c r="V1115" s="613" t="s">
        <v>49</v>
      </c>
      <c r="W1115" s="619" t="s">
        <v>15</v>
      </c>
      <c r="X1115" s="569" t="s">
        <v>4599</v>
      </c>
      <c r="Y1115" s="597" t="s">
        <v>2908</v>
      </c>
      <c r="Z1115" s="571" t="s">
        <v>15</v>
      </c>
      <c r="AA1115" s="558" t="s">
        <v>1856</v>
      </c>
      <c r="AB1115" s="139">
        <f t="shared" si="283"/>
        <v>43572</v>
      </c>
      <c r="AC1115" s="134">
        <f t="shared" si="284"/>
        <v>43556</v>
      </c>
      <c r="AD1115" s="135" t="str">
        <f t="shared" si="285"/>
        <v>-</v>
      </c>
      <c r="AE1115" s="136" t="str">
        <f t="shared" si="286"/>
        <v>-</v>
      </c>
      <c r="AF1115" s="140" t="s">
        <v>4551</v>
      </c>
      <c r="AG1115" s="140" t="str">
        <f t="shared" si="291"/>
        <v>-</v>
      </c>
      <c r="AH1115" s="141" t="str">
        <f t="shared" si="292"/>
        <v>-</v>
      </c>
      <c r="AI1115" s="211" t="s">
        <v>15</v>
      </c>
      <c r="AJ1115" s="443" t="s">
        <v>4592</v>
      </c>
      <c r="AK1115" s="478" t="str">
        <f t="shared" si="293"/>
        <v>-</v>
      </c>
      <c r="AL1115" s="482" t="str">
        <f t="shared" si="294"/>
        <v>-</v>
      </c>
      <c r="AM1115" s="432" t="str">
        <f>_xlfn.IFNA(VLOOKUP(O1115,Dropdown!$B:$G,6,0),"-")</f>
        <v>NON-PEZA</v>
      </c>
      <c r="AN1115" s="433" t="str">
        <f>_xlfn.IFNA(VLOOKUP(O1115,Dropdown!$B:$H,7,0),"-")</f>
        <v>-</v>
      </c>
      <c r="AO1115" s="434" t="str">
        <f t="shared" si="295"/>
        <v>USD</v>
      </c>
      <c r="AP1115" s="435">
        <f t="shared" si="296"/>
        <v>27</v>
      </c>
      <c r="AQ1115" s="436">
        <f t="shared" si="297"/>
        <v>27</v>
      </c>
      <c r="AR1115" s="247"/>
      <c r="AS1115" s="465" t="s">
        <v>15</v>
      </c>
      <c r="AT1115" s="247"/>
      <c r="AU1115" s="454" t="str">
        <f t="shared" si="287"/>
        <v>-</v>
      </c>
    </row>
    <row r="1116" spans="1:47" s="29" customFormat="1">
      <c r="A1116" s="556">
        <v>1113</v>
      </c>
      <c r="B1116" s="558" t="s">
        <v>2622</v>
      </c>
      <c r="C1116" s="558" t="str">
        <f t="shared" si="288"/>
        <v>2019</v>
      </c>
      <c r="D1116" s="558" t="str">
        <f t="shared" si="289"/>
        <v>Mar</v>
      </c>
      <c r="E1116" s="605">
        <v>43542</v>
      </c>
      <c r="F1116" s="558">
        <v>114946</v>
      </c>
      <c r="G1116" s="558">
        <v>49703</v>
      </c>
      <c r="H1116" s="558">
        <v>88439</v>
      </c>
      <c r="I1116" s="558" t="s">
        <v>2636</v>
      </c>
      <c r="J1116" s="558" t="s">
        <v>2624</v>
      </c>
      <c r="K1116" s="607" t="str">
        <f t="shared" si="290"/>
        <v>PJ10-014-004-A UPPER PLATE | PJ10-014-004-A UPPER PLATE</v>
      </c>
      <c r="L1116" s="607" t="s">
        <v>2634</v>
      </c>
      <c r="M1116" s="607" t="s">
        <v>2634</v>
      </c>
      <c r="N1116" s="608" t="s">
        <v>2634</v>
      </c>
      <c r="O1116" s="607" t="s">
        <v>33</v>
      </c>
      <c r="P1116" s="558">
        <v>1</v>
      </c>
      <c r="Q1116" s="557" t="s">
        <v>5151</v>
      </c>
      <c r="R1116" s="609">
        <f>IFERROR(VLOOKUP(CONCATENATE(D1116,"'",C1116),'Monthly Forex'!A:D,4,0),"-")</f>
        <v>51.7</v>
      </c>
      <c r="S1116" s="564" t="s">
        <v>15</v>
      </c>
      <c r="T1116" s="611">
        <v>185</v>
      </c>
      <c r="U1116" s="612" t="s">
        <v>47</v>
      </c>
      <c r="V1116" s="613" t="s">
        <v>49</v>
      </c>
      <c r="W1116" s="619" t="s">
        <v>15</v>
      </c>
      <c r="X1116" s="569" t="s">
        <v>4599</v>
      </c>
      <c r="Y1116" s="597" t="s">
        <v>2908</v>
      </c>
      <c r="Z1116" s="571" t="s">
        <v>15</v>
      </c>
      <c r="AA1116" s="558" t="s">
        <v>1856</v>
      </c>
      <c r="AB1116" s="139">
        <f t="shared" si="283"/>
        <v>43572</v>
      </c>
      <c r="AC1116" s="134">
        <f t="shared" si="284"/>
        <v>43556</v>
      </c>
      <c r="AD1116" s="135" t="str">
        <f t="shared" si="285"/>
        <v>-</v>
      </c>
      <c r="AE1116" s="136" t="str">
        <f t="shared" si="286"/>
        <v>-</v>
      </c>
      <c r="AF1116" s="140" t="s">
        <v>4551</v>
      </c>
      <c r="AG1116" s="140" t="str">
        <f t="shared" si="291"/>
        <v>-</v>
      </c>
      <c r="AH1116" s="141" t="str">
        <f t="shared" si="292"/>
        <v>-</v>
      </c>
      <c r="AI1116" s="211" t="s">
        <v>15</v>
      </c>
      <c r="AJ1116" s="443" t="s">
        <v>4592</v>
      </c>
      <c r="AK1116" s="478" t="str">
        <f t="shared" si="293"/>
        <v>-</v>
      </c>
      <c r="AL1116" s="482" t="str">
        <f t="shared" si="294"/>
        <v>-</v>
      </c>
      <c r="AM1116" s="432" t="str">
        <f>_xlfn.IFNA(VLOOKUP(O1116,Dropdown!$B:$G,6,0),"-")</f>
        <v>NON-PEZA</v>
      </c>
      <c r="AN1116" s="433" t="str">
        <f>_xlfn.IFNA(VLOOKUP(O1116,Dropdown!$B:$H,7,0),"-")</f>
        <v>-</v>
      </c>
      <c r="AO1116" s="434" t="str">
        <f t="shared" si="295"/>
        <v>USD</v>
      </c>
      <c r="AP1116" s="435">
        <f t="shared" si="296"/>
        <v>185</v>
      </c>
      <c r="AQ1116" s="436">
        <f t="shared" si="297"/>
        <v>185</v>
      </c>
      <c r="AR1116" s="247"/>
      <c r="AS1116" s="465" t="s">
        <v>15</v>
      </c>
      <c r="AT1116" s="247"/>
      <c r="AU1116" s="454" t="str">
        <f t="shared" si="287"/>
        <v>-</v>
      </c>
    </row>
    <row r="1117" spans="1:47" s="29" customFormat="1">
      <c r="A1117" s="556">
        <v>1114</v>
      </c>
      <c r="B1117" s="558" t="s">
        <v>2420</v>
      </c>
      <c r="C1117" s="558" t="str">
        <f t="shared" si="288"/>
        <v>2019</v>
      </c>
      <c r="D1117" s="558" t="str">
        <f t="shared" si="289"/>
        <v>Mar</v>
      </c>
      <c r="E1117" s="605">
        <v>43543</v>
      </c>
      <c r="F1117" s="558">
        <v>114947</v>
      </c>
      <c r="G1117" s="558">
        <v>49704</v>
      </c>
      <c r="H1117" s="558">
        <v>88440</v>
      </c>
      <c r="I1117" s="558" t="s">
        <v>2590</v>
      </c>
      <c r="J1117" s="558" t="s">
        <v>2504</v>
      </c>
      <c r="K1117" s="607" t="str">
        <f t="shared" si="290"/>
        <v>#717 HEAD PUNCH | #717 HEAD PUNCH</v>
      </c>
      <c r="L1117" s="607" t="s">
        <v>2477</v>
      </c>
      <c r="M1117" s="607" t="s">
        <v>2477</v>
      </c>
      <c r="N1117" s="608" t="s">
        <v>15</v>
      </c>
      <c r="O1117" s="607" t="s">
        <v>42</v>
      </c>
      <c r="P1117" s="558">
        <v>1</v>
      </c>
      <c r="Q1117" s="557" t="s">
        <v>5151</v>
      </c>
      <c r="R1117" s="609">
        <f>IFERROR(VLOOKUP(CONCATENATE(D1117,"'",C1117),'Monthly Forex'!A:D,4,0),"-")</f>
        <v>51.7</v>
      </c>
      <c r="S1117" s="564" t="s">
        <v>15</v>
      </c>
      <c r="T1117" s="611">
        <v>255</v>
      </c>
      <c r="U1117" s="612" t="s">
        <v>47</v>
      </c>
      <c r="V1117" s="613" t="s">
        <v>49</v>
      </c>
      <c r="W1117" s="620" t="s">
        <v>2645</v>
      </c>
      <c r="X1117" s="569" t="s">
        <v>15</v>
      </c>
      <c r="Y1117" s="570" t="s">
        <v>15</v>
      </c>
      <c r="Z1117" s="571" t="s">
        <v>15</v>
      </c>
      <c r="AA1117" s="558" t="s">
        <v>1856</v>
      </c>
      <c r="AB1117" s="139">
        <f t="shared" si="283"/>
        <v>43573</v>
      </c>
      <c r="AC1117" s="134">
        <f t="shared" si="284"/>
        <v>43556</v>
      </c>
      <c r="AD1117" s="135" t="str">
        <f t="shared" si="285"/>
        <v>-</v>
      </c>
      <c r="AE1117" s="136" t="str">
        <f t="shared" si="286"/>
        <v>-</v>
      </c>
      <c r="AF1117" s="140" t="s">
        <v>4551</v>
      </c>
      <c r="AG1117" s="140" t="str">
        <f t="shared" si="291"/>
        <v>1</v>
      </c>
      <c r="AH1117" s="141" t="str">
        <f t="shared" si="292"/>
        <v>-</v>
      </c>
      <c r="AI1117" s="211" t="s">
        <v>15</v>
      </c>
      <c r="AJ1117" s="443" t="s">
        <v>4592</v>
      </c>
      <c r="AK1117" s="478" t="str">
        <f t="shared" si="293"/>
        <v>-</v>
      </c>
      <c r="AL1117" s="482" t="str">
        <f t="shared" si="294"/>
        <v>-</v>
      </c>
      <c r="AM1117" s="432" t="str">
        <f>_xlfn.IFNA(VLOOKUP(O1117,Dropdown!$B:$G,6,0),"-")</f>
        <v>PEZA</v>
      </c>
      <c r="AN1117" s="433">
        <f>_xlfn.IFNA(VLOOKUP(O1117,Dropdown!$B:$H,7,0),"-")</f>
        <v>0.12</v>
      </c>
      <c r="AO1117" s="434" t="str">
        <f t="shared" si="295"/>
        <v>USD</v>
      </c>
      <c r="AP1117" s="435">
        <f t="shared" si="296"/>
        <v>255</v>
      </c>
      <c r="AQ1117" s="436">
        <f t="shared" si="297"/>
        <v>285.60000000000002</v>
      </c>
      <c r="AR1117" s="247"/>
      <c r="AS1117" s="465" t="s">
        <v>15</v>
      </c>
      <c r="AT1117" s="247"/>
      <c r="AU1117" s="454" t="str">
        <f t="shared" si="287"/>
        <v>-</v>
      </c>
    </row>
    <row r="1118" spans="1:47" s="29" customFormat="1">
      <c r="A1118" s="556">
        <v>1115</v>
      </c>
      <c r="B1118" s="557" t="s">
        <v>2436</v>
      </c>
      <c r="C1118" s="558" t="str">
        <f t="shared" si="288"/>
        <v>2019</v>
      </c>
      <c r="D1118" s="558" t="str">
        <f t="shared" si="289"/>
        <v>Mar</v>
      </c>
      <c r="E1118" s="586">
        <v>43543</v>
      </c>
      <c r="F1118" s="557">
        <v>114950</v>
      </c>
      <c r="G1118" s="557">
        <v>49707</v>
      </c>
      <c r="H1118" s="557">
        <v>88624</v>
      </c>
      <c r="I1118" s="557" t="s">
        <v>2587</v>
      </c>
      <c r="J1118" s="557" t="s">
        <v>2506</v>
      </c>
      <c r="K1118" s="578" t="str">
        <f t="shared" si="290"/>
        <v>#516 PUNCH | #516 PUNCH</v>
      </c>
      <c r="L1118" s="578" t="s">
        <v>2482</v>
      </c>
      <c r="M1118" s="578" t="s">
        <v>2482</v>
      </c>
      <c r="N1118" s="600" t="s">
        <v>15</v>
      </c>
      <c r="O1118" s="578" t="s">
        <v>42</v>
      </c>
      <c r="P1118" s="557">
        <v>1</v>
      </c>
      <c r="Q1118" s="557" t="s">
        <v>5151</v>
      </c>
      <c r="R1118" s="581">
        <f>IFERROR(VLOOKUP(CONCATENATE(D1118,"'",C1118),'Monthly Forex'!A:D,4,0),"-")</f>
        <v>51.7</v>
      </c>
      <c r="S1118" s="564" t="s">
        <v>15</v>
      </c>
      <c r="T1118" s="565">
        <v>1200</v>
      </c>
      <c r="U1118" s="583" t="s">
        <v>47</v>
      </c>
      <c r="V1118" s="589" t="s">
        <v>49</v>
      </c>
      <c r="W1118" s="592" t="s">
        <v>2645</v>
      </c>
      <c r="X1118" s="569" t="s">
        <v>15</v>
      </c>
      <c r="Y1118" s="570" t="s">
        <v>15</v>
      </c>
      <c r="Z1118" s="571" t="s">
        <v>15</v>
      </c>
      <c r="AA1118" s="557" t="s">
        <v>1856</v>
      </c>
      <c r="AB1118" s="139">
        <f t="shared" si="283"/>
        <v>43573</v>
      </c>
      <c r="AC1118" s="134">
        <f t="shared" si="284"/>
        <v>43556</v>
      </c>
      <c r="AD1118" s="135" t="str">
        <f t="shared" si="285"/>
        <v>-</v>
      </c>
      <c r="AE1118" s="136" t="str">
        <f t="shared" si="286"/>
        <v>-</v>
      </c>
      <c r="AF1118" s="140" t="s">
        <v>4551</v>
      </c>
      <c r="AG1118" s="140" t="str">
        <f t="shared" si="291"/>
        <v>1</v>
      </c>
      <c r="AH1118" s="141" t="str">
        <f t="shared" si="292"/>
        <v>-</v>
      </c>
      <c r="AI1118" s="211" t="s">
        <v>15</v>
      </c>
      <c r="AJ1118" s="443" t="s">
        <v>4592</v>
      </c>
      <c r="AK1118" s="478" t="str">
        <f t="shared" si="293"/>
        <v>-</v>
      </c>
      <c r="AL1118" s="482" t="str">
        <f t="shared" si="294"/>
        <v>-</v>
      </c>
      <c r="AM1118" s="432" t="str">
        <f>_xlfn.IFNA(VLOOKUP(O1118,Dropdown!$B:$G,6,0),"-")</f>
        <v>PEZA</v>
      </c>
      <c r="AN1118" s="433">
        <f>_xlfn.IFNA(VLOOKUP(O1118,Dropdown!$B:$H,7,0),"-")</f>
        <v>0.12</v>
      </c>
      <c r="AO1118" s="434" t="str">
        <f t="shared" si="295"/>
        <v>USD</v>
      </c>
      <c r="AP1118" s="435">
        <f t="shared" si="296"/>
        <v>1200</v>
      </c>
      <c r="AQ1118" s="436">
        <f t="shared" si="297"/>
        <v>1344.0000000000002</v>
      </c>
      <c r="AR1118" s="247"/>
      <c r="AS1118" s="465" t="s">
        <v>15</v>
      </c>
      <c r="AT1118" s="247"/>
      <c r="AU1118" s="454" t="str">
        <f t="shared" si="287"/>
        <v>-</v>
      </c>
    </row>
    <row r="1119" spans="1:47" s="29" customFormat="1">
      <c r="A1119" s="556">
        <v>1116</v>
      </c>
      <c r="B1119" s="557" t="s">
        <v>2439</v>
      </c>
      <c r="C1119" s="558" t="str">
        <f t="shared" si="288"/>
        <v>2019</v>
      </c>
      <c r="D1119" s="558" t="str">
        <f t="shared" si="289"/>
        <v>Mar</v>
      </c>
      <c r="E1119" s="586">
        <v>43543</v>
      </c>
      <c r="F1119" s="557">
        <v>114950</v>
      </c>
      <c r="G1119" s="557">
        <v>49707</v>
      </c>
      <c r="H1119" s="557">
        <v>88624</v>
      </c>
      <c r="I1119" s="557" t="s">
        <v>2587</v>
      </c>
      <c r="J1119" s="557" t="s">
        <v>2506</v>
      </c>
      <c r="K1119" s="578" t="str">
        <f t="shared" si="290"/>
        <v>#711 DIE RING | #711 DIE RING</v>
      </c>
      <c r="L1119" s="578" t="s">
        <v>2485</v>
      </c>
      <c r="M1119" s="578" t="s">
        <v>2485</v>
      </c>
      <c r="N1119" s="600" t="s">
        <v>15</v>
      </c>
      <c r="O1119" s="578" t="s">
        <v>42</v>
      </c>
      <c r="P1119" s="557">
        <v>1</v>
      </c>
      <c r="Q1119" s="557" t="s">
        <v>5151</v>
      </c>
      <c r="R1119" s="581">
        <f>IFERROR(VLOOKUP(CONCATENATE(D1119,"'",C1119),'Monthly Forex'!A:D,4,0),"-")</f>
        <v>51.7</v>
      </c>
      <c r="S1119" s="564" t="s">
        <v>15</v>
      </c>
      <c r="T1119" s="565">
        <v>810</v>
      </c>
      <c r="U1119" s="583" t="s">
        <v>47</v>
      </c>
      <c r="V1119" s="589" t="s">
        <v>49</v>
      </c>
      <c r="W1119" s="592" t="s">
        <v>2645</v>
      </c>
      <c r="X1119" s="569" t="s">
        <v>15</v>
      </c>
      <c r="Y1119" s="570" t="s">
        <v>15</v>
      </c>
      <c r="Z1119" s="571" t="s">
        <v>15</v>
      </c>
      <c r="AA1119" s="557" t="s">
        <v>1856</v>
      </c>
      <c r="AB1119" s="139">
        <f t="shared" si="283"/>
        <v>43573</v>
      </c>
      <c r="AC1119" s="134">
        <f t="shared" si="284"/>
        <v>43556</v>
      </c>
      <c r="AD1119" s="135" t="str">
        <f t="shared" si="285"/>
        <v>-</v>
      </c>
      <c r="AE1119" s="136" t="str">
        <f t="shared" si="286"/>
        <v>-</v>
      </c>
      <c r="AF1119" s="140" t="s">
        <v>4551</v>
      </c>
      <c r="AG1119" s="140" t="str">
        <f t="shared" si="291"/>
        <v>-</v>
      </c>
      <c r="AH1119" s="141" t="str">
        <f t="shared" si="292"/>
        <v>-</v>
      </c>
      <c r="AI1119" s="211" t="s">
        <v>15</v>
      </c>
      <c r="AJ1119" s="443" t="s">
        <v>4592</v>
      </c>
      <c r="AK1119" s="478" t="str">
        <f t="shared" si="293"/>
        <v>-</v>
      </c>
      <c r="AL1119" s="482" t="str">
        <f t="shared" si="294"/>
        <v>-</v>
      </c>
      <c r="AM1119" s="432" t="str">
        <f>_xlfn.IFNA(VLOOKUP(O1119,Dropdown!$B:$G,6,0),"-")</f>
        <v>PEZA</v>
      </c>
      <c r="AN1119" s="433">
        <f>_xlfn.IFNA(VLOOKUP(O1119,Dropdown!$B:$H,7,0),"-")</f>
        <v>0.12</v>
      </c>
      <c r="AO1119" s="434" t="str">
        <f t="shared" si="295"/>
        <v>USD</v>
      </c>
      <c r="AP1119" s="435">
        <f t="shared" si="296"/>
        <v>810</v>
      </c>
      <c r="AQ1119" s="436">
        <f t="shared" si="297"/>
        <v>907.2</v>
      </c>
      <c r="AR1119" s="247"/>
      <c r="AS1119" s="465" t="s">
        <v>15</v>
      </c>
      <c r="AT1119" s="247"/>
      <c r="AU1119" s="454" t="str">
        <f t="shared" si="287"/>
        <v>-</v>
      </c>
    </row>
    <row r="1120" spans="1:47" s="29" customFormat="1">
      <c r="A1120" s="556">
        <v>1117</v>
      </c>
      <c r="B1120" s="557" t="s">
        <v>2440</v>
      </c>
      <c r="C1120" s="558" t="str">
        <f t="shared" si="288"/>
        <v>2019</v>
      </c>
      <c r="D1120" s="558" t="str">
        <f t="shared" si="289"/>
        <v>Mar</v>
      </c>
      <c r="E1120" s="586">
        <v>43543</v>
      </c>
      <c r="F1120" s="557">
        <v>114950</v>
      </c>
      <c r="G1120" s="557">
        <v>49707</v>
      </c>
      <c r="H1120" s="557">
        <v>88624</v>
      </c>
      <c r="I1120" s="557" t="s">
        <v>2587</v>
      </c>
      <c r="J1120" s="557" t="s">
        <v>2506</v>
      </c>
      <c r="K1120" s="578" t="str">
        <f t="shared" si="290"/>
        <v>#716 WR07E YOKE TA.D | #716 WR07E YOKE TA.D</v>
      </c>
      <c r="L1120" s="578" t="s">
        <v>2486</v>
      </c>
      <c r="M1120" s="578" t="s">
        <v>2486</v>
      </c>
      <c r="N1120" s="600" t="s">
        <v>15</v>
      </c>
      <c r="O1120" s="578" t="s">
        <v>42</v>
      </c>
      <c r="P1120" s="557">
        <v>1</v>
      </c>
      <c r="Q1120" s="557" t="s">
        <v>5151</v>
      </c>
      <c r="R1120" s="581">
        <f>IFERROR(VLOOKUP(CONCATENATE(D1120,"'",C1120),'Monthly Forex'!A:D,4,0),"-")</f>
        <v>51.7</v>
      </c>
      <c r="S1120" s="564" t="s">
        <v>15</v>
      </c>
      <c r="T1120" s="565">
        <v>1150</v>
      </c>
      <c r="U1120" s="583" t="s">
        <v>47</v>
      </c>
      <c r="V1120" s="589" t="s">
        <v>49</v>
      </c>
      <c r="W1120" s="592" t="s">
        <v>2645</v>
      </c>
      <c r="X1120" s="569" t="s">
        <v>15</v>
      </c>
      <c r="Y1120" s="570" t="s">
        <v>15</v>
      </c>
      <c r="Z1120" s="571" t="s">
        <v>15</v>
      </c>
      <c r="AA1120" s="557" t="s">
        <v>1856</v>
      </c>
      <c r="AB1120" s="139">
        <f t="shared" si="283"/>
        <v>43573</v>
      </c>
      <c r="AC1120" s="134">
        <f t="shared" si="284"/>
        <v>43556</v>
      </c>
      <c r="AD1120" s="135" t="str">
        <f t="shared" si="285"/>
        <v>-</v>
      </c>
      <c r="AE1120" s="136" t="str">
        <f t="shared" si="286"/>
        <v>-</v>
      </c>
      <c r="AF1120" s="140" t="s">
        <v>4551</v>
      </c>
      <c r="AG1120" s="140" t="str">
        <f t="shared" si="291"/>
        <v>-</v>
      </c>
      <c r="AH1120" s="141" t="str">
        <f t="shared" si="292"/>
        <v>-</v>
      </c>
      <c r="AI1120" s="211" t="s">
        <v>15</v>
      </c>
      <c r="AJ1120" s="443" t="s">
        <v>4592</v>
      </c>
      <c r="AK1120" s="478" t="str">
        <f t="shared" si="293"/>
        <v>-</v>
      </c>
      <c r="AL1120" s="482" t="str">
        <f t="shared" si="294"/>
        <v>-</v>
      </c>
      <c r="AM1120" s="432" t="str">
        <f>_xlfn.IFNA(VLOOKUP(O1120,Dropdown!$B:$G,6,0),"-")</f>
        <v>PEZA</v>
      </c>
      <c r="AN1120" s="433">
        <f>_xlfn.IFNA(VLOOKUP(O1120,Dropdown!$B:$H,7,0),"-")</f>
        <v>0.12</v>
      </c>
      <c r="AO1120" s="434" t="str">
        <f t="shared" si="295"/>
        <v>USD</v>
      </c>
      <c r="AP1120" s="435">
        <f t="shared" si="296"/>
        <v>1150</v>
      </c>
      <c r="AQ1120" s="436">
        <f t="shared" si="297"/>
        <v>1288.0000000000002</v>
      </c>
      <c r="AR1120" s="247"/>
      <c r="AS1120" s="465" t="s">
        <v>15</v>
      </c>
      <c r="AT1120" s="247"/>
      <c r="AU1120" s="454" t="str">
        <f t="shared" si="287"/>
        <v>-</v>
      </c>
    </row>
    <row r="1121" spans="1:47" s="29" customFormat="1">
      <c r="A1121" s="556">
        <v>1118</v>
      </c>
      <c r="B1121" s="558" t="s">
        <v>2449</v>
      </c>
      <c r="C1121" s="558" t="str">
        <f t="shared" si="288"/>
        <v>2019</v>
      </c>
      <c r="D1121" s="558" t="str">
        <f t="shared" si="289"/>
        <v>Mar</v>
      </c>
      <c r="E1121" s="605">
        <v>43543</v>
      </c>
      <c r="F1121" s="558">
        <v>114949</v>
      </c>
      <c r="G1121" s="558">
        <v>49706</v>
      </c>
      <c r="H1121" s="558">
        <v>88441</v>
      </c>
      <c r="I1121" s="558" t="s">
        <v>2588</v>
      </c>
      <c r="J1121" s="558" t="s">
        <v>2508</v>
      </c>
      <c r="K1121" s="607" t="str">
        <f t="shared" si="290"/>
        <v>#411 DIE RING | #411 DIE RING</v>
      </c>
      <c r="L1121" s="607" t="s">
        <v>2494</v>
      </c>
      <c r="M1121" s="607" t="s">
        <v>2494</v>
      </c>
      <c r="N1121" s="608" t="s">
        <v>15</v>
      </c>
      <c r="O1121" s="607" t="s">
        <v>42</v>
      </c>
      <c r="P1121" s="558">
        <v>1</v>
      </c>
      <c r="Q1121" s="557" t="s">
        <v>5151</v>
      </c>
      <c r="R1121" s="609">
        <f>IFERROR(VLOOKUP(CONCATENATE(D1121,"'",C1121),'Monthly Forex'!A:D,4,0),"-")</f>
        <v>51.7</v>
      </c>
      <c r="S1121" s="564" t="s">
        <v>15</v>
      </c>
      <c r="T1121" s="611">
        <v>640</v>
      </c>
      <c r="U1121" s="612" t="s">
        <v>47</v>
      </c>
      <c r="V1121" s="613" t="s">
        <v>49</v>
      </c>
      <c r="W1121" s="620" t="s">
        <v>2645</v>
      </c>
      <c r="X1121" s="569" t="s">
        <v>15</v>
      </c>
      <c r="Y1121" s="570" t="s">
        <v>15</v>
      </c>
      <c r="Z1121" s="571" t="s">
        <v>15</v>
      </c>
      <c r="AA1121" s="558" t="s">
        <v>1856</v>
      </c>
      <c r="AB1121" s="139">
        <f t="shared" si="283"/>
        <v>43573</v>
      </c>
      <c r="AC1121" s="134">
        <f t="shared" si="284"/>
        <v>43556</v>
      </c>
      <c r="AD1121" s="135" t="str">
        <f t="shared" si="285"/>
        <v>-</v>
      </c>
      <c r="AE1121" s="136" t="str">
        <f t="shared" si="286"/>
        <v>-</v>
      </c>
      <c r="AF1121" s="140" t="s">
        <v>4551</v>
      </c>
      <c r="AG1121" s="140" t="str">
        <f t="shared" si="291"/>
        <v>1</v>
      </c>
      <c r="AH1121" s="141" t="str">
        <f t="shared" si="292"/>
        <v>-</v>
      </c>
      <c r="AI1121" s="211" t="s">
        <v>15</v>
      </c>
      <c r="AJ1121" s="443" t="s">
        <v>4592</v>
      </c>
      <c r="AK1121" s="478" t="str">
        <f t="shared" si="293"/>
        <v>-</v>
      </c>
      <c r="AL1121" s="482" t="str">
        <f t="shared" si="294"/>
        <v>-</v>
      </c>
      <c r="AM1121" s="432" t="str">
        <f>_xlfn.IFNA(VLOOKUP(O1121,Dropdown!$B:$G,6,0),"-")</f>
        <v>PEZA</v>
      </c>
      <c r="AN1121" s="433">
        <f>_xlfn.IFNA(VLOOKUP(O1121,Dropdown!$B:$H,7,0),"-")</f>
        <v>0.12</v>
      </c>
      <c r="AO1121" s="434" t="str">
        <f t="shared" si="295"/>
        <v>USD</v>
      </c>
      <c r="AP1121" s="435">
        <f t="shared" si="296"/>
        <v>640</v>
      </c>
      <c r="AQ1121" s="436">
        <f t="shared" si="297"/>
        <v>716.80000000000007</v>
      </c>
      <c r="AR1121" s="247"/>
      <c r="AS1121" s="465" t="s">
        <v>15</v>
      </c>
      <c r="AT1121" s="247"/>
      <c r="AU1121" s="454" t="str">
        <f t="shared" si="287"/>
        <v>-</v>
      </c>
    </row>
    <row r="1122" spans="1:47" s="29" customFormat="1">
      <c r="A1122" s="556">
        <v>1119</v>
      </c>
      <c r="B1122" s="558" t="s">
        <v>2451</v>
      </c>
      <c r="C1122" s="558" t="str">
        <f t="shared" si="288"/>
        <v>2019</v>
      </c>
      <c r="D1122" s="558" t="str">
        <f t="shared" si="289"/>
        <v>Mar</v>
      </c>
      <c r="E1122" s="605">
        <v>43543</v>
      </c>
      <c r="F1122" s="558">
        <v>114949</v>
      </c>
      <c r="G1122" s="558">
        <v>49706</v>
      </c>
      <c r="H1122" s="558">
        <v>88441</v>
      </c>
      <c r="I1122" s="558" t="s">
        <v>2588</v>
      </c>
      <c r="J1122" s="558" t="s">
        <v>2508</v>
      </c>
      <c r="K1122" s="607" t="str">
        <f t="shared" si="290"/>
        <v>#416 WR07E YOKE TA.D | #416 WR07E YOKE TA.D</v>
      </c>
      <c r="L1122" s="607" t="s">
        <v>2495</v>
      </c>
      <c r="M1122" s="607" t="s">
        <v>2495</v>
      </c>
      <c r="N1122" s="608" t="s">
        <v>15</v>
      </c>
      <c r="O1122" s="607" t="s">
        <v>42</v>
      </c>
      <c r="P1122" s="558">
        <v>1</v>
      </c>
      <c r="Q1122" s="557" t="s">
        <v>5151</v>
      </c>
      <c r="R1122" s="609">
        <f>IFERROR(VLOOKUP(CONCATENATE(D1122,"'",C1122),'Monthly Forex'!A:D,4,0),"-")</f>
        <v>51.7</v>
      </c>
      <c r="S1122" s="564" t="s">
        <v>15</v>
      </c>
      <c r="T1122" s="611">
        <v>1300</v>
      </c>
      <c r="U1122" s="612" t="s">
        <v>47</v>
      </c>
      <c r="V1122" s="613" t="s">
        <v>49</v>
      </c>
      <c r="W1122" s="620" t="s">
        <v>2645</v>
      </c>
      <c r="X1122" s="569" t="s">
        <v>15</v>
      </c>
      <c r="Y1122" s="570" t="s">
        <v>15</v>
      </c>
      <c r="Z1122" s="571" t="s">
        <v>15</v>
      </c>
      <c r="AA1122" s="558" t="s">
        <v>1856</v>
      </c>
      <c r="AB1122" s="139">
        <f t="shared" si="283"/>
        <v>43573</v>
      </c>
      <c r="AC1122" s="134">
        <f t="shared" si="284"/>
        <v>43556</v>
      </c>
      <c r="AD1122" s="135" t="str">
        <f t="shared" si="285"/>
        <v>-</v>
      </c>
      <c r="AE1122" s="136" t="str">
        <f t="shared" si="286"/>
        <v>-</v>
      </c>
      <c r="AF1122" s="140" t="s">
        <v>4551</v>
      </c>
      <c r="AG1122" s="140" t="str">
        <f t="shared" si="291"/>
        <v>-</v>
      </c>
      <c r="AH1122" s="141" t="str">
        <f t="shared" si="292"/>
        <v>-</v>
      </c>
      <c r="AI1122" s="211" t="s">
        <v>15</v>
      </c>
      <c r="AJ1122" s="443" t="s">
        <v>4592</v>
      </c>
      <c r="AK1122" s="478" t="str">
        <f t="shared" si="293"/>
        <v>-</v>
      </c>
      <c r="AL1122" s="482" t="str">
        <f t="shared" si="294"/>
        <v>-</v>
      </c>
      <c r="AM1122" s="432" t="str">
        <f>_xlfn.IFNA(VLOOKUP(O1122,Dropdown!$B:$G,6,0),"-")</f>
        <v>PEZA</v>
      </c>
      <c r="AN1122" s="433">
        <f>_xlfn.IFNA(VLOOKUP(O1122,Dropdown!$B:$H,7,0),"-")</f>
        <v>0.12</v>
      </c>
      <c r="AO1122" s="434" t="str">
        <f t="shared" si="295"/>
        <v>USD</v>
      </c>
      <c r="AP1122" s="435">
        <f t="shared" si="296"/>
        <v>1300</v>
      </c>
      <c r="AQ1122" s="436">
        <f t="shared" si="297"/>
        <v>1456.0000000000002</v>
      </c>
      <c r="AR1122" s="247"/>
      <c r="AS1122" s="465" t="s">
        <v>15</v>
      </c>
      <c r="AT1122" s="247"/>
      <c r="AU1122" s="454" t="str">
        <f t="shared" si="287"/>
        <v>-</v>
      </c>
    </row>
    <row r="1123" spans="1:47" s="29" customFormat="1">
      <c r="A1123" s="556">
        <v>1120</v>
      </c>
      <c r="B1123" s="558" t="s">
        <v>2455</v>
      </c>
      <c r="C1123" s="558" t="str">
        <f t="shared" si="288"/>
        <v>2019</v>
      </c>
      <c r="D1123" s="558" t="str">
        <f t="shared" si="289"/>
        <v>Mar</v>
      </c>
      <c r="E1123" s="605">
        <v>43543</v>
      </c>
      <c r="F1123" s="558">
        <v>114949</v>
      </c>
      <c r="G1123" s="558">
        <v>49706</v>
      </c>
      <c r="H1123" s="558">
        <v>88441</v>
      </c>
      <c r="I1123" s="558" t="s">
        <v>2589</v>
      </c>
      <c r="J1123" s="558" t="s">
        <v>2509</v>
      </c>
      <c r="K1123" s="607" t="str">
        <f t="shared" si="290"/>
        <v>#311 DIE RING | #311 DIE RING</v>
      </c>
      <c r="L1123" s="607" t="s">
        <v>2499</v>
      </c>
      <c r="M1123" s="607" t="s">
        <v>2499</v>
      </c>
      <c r="N1123" s="608" t="s">
        <v>15</v>
      </c>
      <c r="O1123" s="607" t="s">
        <v>42</v>
      </c>
      <c r="P1123" s="558">
        <v>1</v>
      </c>
      <c r="Q1123" s="557" t="s">
        <v>5151</v>
      </c>
      <c r="R1123" s="609">
        <f>IFERROR(VLOOKUP(CONCATENATE(D1123,"'",C1123),'Monthly Forex'!A:D,4,0),"-")</f>
        <v>51.7</v>
      </c>
      <c r="S1123" s="564" t="s">
        <v>15</v>
      </c>
      <c r="T1123" s="611">
        <v>565</v>
      </c>
      <c r="U1123" s="612" t="s">
        <v>47</v>
      </c>
      <c r="V1123" s="613" t="s">
        <v>49</v>
      </c>
      <c r="W1123" s="620" t="s">
        <v>2645</v>
      </c>
      <c r="X1123" s="569" t="s">
        <v>15</v>
      </c>
      <c r="Y1123" s="570" t="s">
        <v>15</v>
      </c>
      <c r="Z1123" s="571" t="s">
        <v>15</v>
      </c>
      <c r="AA1123" s="558" t="s">
        <v>1856</v>
      </c>
      <c r="AB1123" s="139">
        <f t="shared" si="283"/>
        <v>43573</v>
      </c>
      <c r="AC1123" s="134">
        <f t="shared" si="284"/>
        <v>43556</v>
      </c>
      <c r="AD1123" s="135" t="str">
        <f t="shared" si="285"/>
        <v>-</v>
      </c>
      <c r="AE1123" s="136" t="str">
        <f t="shared" si="286"/>
        <v>-</v>
      </c>
      <c r="AF1123" s="140" t="s">
        <v>4551</v>
      </c>
      <c r="AG1123" s="140" t="str">
        <f t="shared" si="291"/>
        <v>-</v>
      </c>
      <c r="AH1123" s="141" t="str">
        <f t="shared" si="292"/>
        <v>-</v>
      </c>
      <c r="AI1123" s="211" t="s">
        <v>15</v>
      </c>
      <c r="AJ1123" s="443" t="s">
        <v>4592</v>
      </c>
      <c r="AK1123" s="478" t="str">
        <f t="shared" si="293"/>
        <v>-</v>
      </c>
      <c r="AL1123" s="482" t="str">
        <f t="shared" si="294"/>
        <v>-</v>
      </c>
      <c r="AM1123" s="432" t="str">
        <f>_xlfn.IFNA(VLOOKUP(O1123,Dropdown!$B:$G,6,0),"-")</f>
        <v>PEZA</v>
      </c>
      <c r="AN1123" s="433">
        <f>_xlfn.IFNA(VLOOKUP(O1123,Dropdown!$B:$H,7,0),"-")</f>
        <v>0.12</v>
      </c>
      <c r="AO1123" s="434" t="str">
        <f t="shared" si="295"/>
        <v>USD</v>
      </c>
      <c r="AP1123" s="435">
        <f t="shared" si="296"/>
        <v>565</v>
      </c>
      <c r="AQ1123" s="436">
        <f t="shared" si="297"/>
        <v>632.80000000000007</v>
      </c>
      <c r="AR1123" s="247"/>
      <c r="AS1123" s="465" t="s">
        <v>15</v>
      </c>
      <c r="AT1123" s="247"/>
      <c r="AU1123" s="454" t="str">
        <f t="shared" si="287"/>
        <v>-</v>
      </c>
    </row>
    <row r="1124" spans="1:47" s="29" customFormat="1">
      <c r="A1124" s="556">
        <v>1121</v>
      </c>
      <c r="B1124" s="558" t="s">
        <v>2641</v>
      </c>
      <c r="C1124" s="558" t="str">
        <f t="shared" si="288"/>
        <v>2019</v>
      </c>
      <c r="D1124" s="558" t="str">
        <f t="shared" si="289"/>
        <v>Mar</v>
      </c>
      <c r="E1124" s="605">
        <v>43543</v>
      </c>
      <c r="F1124" s="558">
        <v>116351</v>
      </c>
      <c r="G1124" s="558">
        <v>49708</v>
      </c>
      <c r="H1124" s="558">
        <v>88442</v>
      </c>
      <c r="I1124" s="558" t="s">
        <v>2644</v>
      </c>
      <c r="J1124" s="558">
        <v>3000015957</v>
      </c>
      <c r="K1124" s="607" t="str">
        <f t="shared" si="290"/>
        <v>3.0 X P6 (4LINES; 42 HOLES/LINES W500 UPPER DIE | 3.0 X P6 (4LINES; 42 HOLES/LINES W500 UPPER DIE</v>
      </c>
      <c r="L1124" s="607" t="s">
        <v>2638</v>
      </c>
      <c r="M1124" s="607" t="s">
        <v>2638</v>
      </c>
      <c r="N1124" s="608" t="s">
        <v>15</v>
      </c>
      <c r="O1124" s="607" t="s">
        <v>39</v>
      </c>
      <c r="P1124" s="558">
        <v>1</v>
      </c>
      <c r="Q1124" s="557" t="s">
        <v>5151</v>
      </c>
      <c r="R1124" s="609">
        <f>IFERROR(VLOOKUP(CONCATENATE(D1124,"'",C1124),'Monthly Forex'!A:D,4,0),"-")</f>
        <v>51.7</v>
      </c>
      <c r="S1124" s="564" t="s">
        <v>15</v>
      </c>
      <c r="T1124" s="611">
        <v>1415</v>
      </c>
      <c r="U1124" s="612" t="s">
        <v>2612</v>
      </c>
      <c r="V1124" s="613" t="s">
        <v>49</v>
      </c>
      <c r="W1124" s="619" t="s">
        <v>15</v>
      </c>
      <c r="X1124" s="569" t="s">
        <v>4599</v>
      </c>
      <c r="Y1124" s="597" t="s">
        <v>2917</v>
      </c>
      <c r="Z1124" s="571" t="s">
        <v>15</v>
      </c>
      <c r="AA1124" s="558" t="s">
        <v>1856</v>
      </c>
      <c r="AB1124" s="139">
        <f t="shared" si="283"/>
        <v>43573</v>
      </c>
      <c r="AC1124" s="134">
        <f t="shared" si="284"/>
        <v>43556</v>
      </c>
      <c r="AD1124" s="135" t="str">
        <f t="shared" si="285"/>
        <v>-</v>
      </c>
      <c r="AE1124" s="136" t="str">
        <f t="shared" si="286"/>
        <v>-</v>
      </c>
      <c r="AF1124" s="140" t="s">
        <v>4551</v>
      </c>
      <c r="AG1124" s="140" t="str">
        <f t="shared" si="291"/>
        <v>1</v>
      </c>
      <c r="AH1124" s="141" t="str">
        <f t="shared" si="292"/>
        <v>-</v>
      </c>
      <c r="AI1124" s="211" t="s">
        <v>15</v>
      </c>
      <c r="AJ1124" s="443" t="s">
        <v>4592</v>
      </c>
      <c r="AK1124" s="478" t="str">
        <f t="shared" si="293"/>
        <v>-</v>
      </c>
      <c r="AL1124" s="482" t="str">
        <f t="shared" si="294"/>
        <v>-</v>
      </c>
      <c r="AM1124" s="432" t="str">
        <f>_xlfn.IFNA(VLOOKUP(O1124,Dropdown!$B:$G,6,0),"-")</f>
        <v>PEZA</v>
      </c>
      <c r="AN1124" s="433">
        <f>_xlfn.IFNA(VLOOKUP(O1124,Dropdown!$B:$H,7,0),"-")</f>
        <v>0.12</v>
      </c>
      <c r="AO1124" s="434" t="str">
        <f t="shared" si="295"/>
        <v>USD</v>
      </c>
      <c r="AP1124" s="435">
        <f t="shared" si="296"/>
        <v>1415</v>
      </c>
      <c r="AQ1124" s="436">
        <f t="shared" si="297"/>
        <v>1584.8000000000002</v>
      </c>
      <c r="AR1124" s="247"/>
      <c r="AS1124" s="465" t="s">
        <v>15</v>
      </c>
      <c r="AT1124" s="247"/>
      <c r="AU1124" s="454" t="str">
        <f t="shared" si="287"/>
        <v>-</v>
      </c>
    </row>
    <row r="1125" spans="1:47" s="29" customFormat="1">
      <c r="A1125" s="556">
        <v>1122</v>
      </c>
      <c r="B1125" s="558" t="s">
        <v>2642</v>
      </c>
      <c r="C1125" s="558" t="str">
        <f t="shared" si="288"/>
        <v>2019</v>
      </c>
      <c r="D1125" s="558" t="str">
        <f t="shared" si="289"/>
        <v>Mar</v>
      </c>
      <c r="E1125" s="605">
        <v>43543</v>
      </c>
      <c r="F1125" s="558">
        <v>116351</v>
      </c>
      <c r="G1125" s="558">
        <v>49708</v>
      </c>
      <c r="H1125" s="558">
        <v>88442</v>
      </c>
      <c r="I1125" s="558" t="s">
        <v>2644</v>
      </c>
      <c r="J1125" s="558">
        <v>3000015957</v>
      </c>
      <c r="K1125" s="607" t="str">
        <f t="shared" si="290"/>
        <v>3.0 X P6 (4LINES; 42 HOLES/LINES W500 LOWER DIE | 3.0 X P6 (4LINES; 42 HOLES/LINES W500 LOWER DIE</v>
      </c>
      <c r="L1125" s="607" t="s">
        <v>2639</v>
      </c>
      <c r="M1125" s="607" t="s">
        <v>2639</v>
      </c>
      <c r="N1125" s="608" t="s">
        <v>15</v>
      </c>
      <c r="O1125" s="607" t="s">
        <v>39</v>
      </c>
      <c r="P1125" s="558">
        <v>1</v>
      </c>
      <c r="Q1125" s="557" t="s">
        <v>5151</v>
      </c>
      <c r="R1125" s="609">
        <f>IFERROR(VLOOKUP(CONCATENATE(D1125,"'",C1125),'Monthly Forex'!A:D,4,0),"-")</f>
        <v>51.7</v>
      </c>
      <c r="S1125" s="564" t="s">
        <v>15</v>
      </c>
      <c r="T1125" s="611">
        <v>1620</v>
      </c>
      <c r="U1125" s="612" t="s">
        <v>47</v>
      </c>
      <c r="V1125" s="613" t="s">
        <v>49</v>
      </c>
      <c r="W1125" s="619" t="s">
        <v>15</v>
      </c>
      <c r="X1125" s="569" t="s">
        <v>4599</v>
      </c>
      <c r="Y1125" s="597" t="s">
        <v>2917</v>
      </c>
      <c r="Z1125" s="571" t="s">
        <v>15</v>
      </c>
      <c r="AA1125" s="558" t="s">
        <v>1856</v>
      </c>
      <c r="AB1125" s="139">
        <f t="shared" si="283"/>
        <v>43573</v>
      </c>
      <c r="AC1125" s="134">
        <f t="shared" si="284"/>
        <v>43556</v>
      </c>
      <c r="AD1125" s="135" t="str">
        <f t="shared" si="285"/>
        <v>-</v>
      </c>
      <c r="AE1125" s="136" t="str">
        <f t="shared" si="286"/>
        <v>-</v>
      </c>
      <c r="AF1125" s="140" t="s">
        <v>4551</v>
      </c>
      <c r="AG1125" s="140" t="str">
        <f t="shared" si="291"/>
        <v>-</v>
      </c>
      <c r="AH1125" s="141" t="str">
        <f t="shared" si="292"/>
        <v>-</v>
      </c>
      <c r="AI1125" s="211" t="s">
        <v>15</v>
      </c>
      <c r="AJ1125" s="443" t="s">
        <v>4592</v>
      </c>
      <c r="AK1125" s="478" t="str">
        <f t="shared" si="293"/>
        <v>-</v>
      </c>
      <c r="AL1125" s="482" t="str">
        <f t="shared" si="294"/>
        <v>-</v>
      </c>
      <c r="AM1125" s="432" t="str">
        <f>_xlfn.IFNA(VLOOKUP(O1125,Dropdown!$B:$G,6,0),"-")</f>
        <v>PEZA</v>
      </c>
      <c r="AN1125" s="433">
        <f>_xlfn.IFNA(VLOOKUP(O1125,Dropdown!$B:$H,7,0),"-")</f>
        <v>0.12</v>
      </c>
      <c r="AO1125" s="434" t="str">
        <f t="shared" si="295"/>
        <v>USD</v>
      </c>
      <c r="AP1125" s="435">
        <f t="shared" si="296"/>
        <v>1620</v>
      </c>
      <c r="AQ1125" s="436">
        <f t="shared" si="297"/>
        <v>1814.4</v>
      </c>
      <c r="AR1125" s="247"/>
      <c r="AS1125" s="465" t="s">
        <v>15</v>
      </c>
      <c r="AT1125" s="247"/>
      <c r="AU1125" s="454" t="str">
        <f t="shared" si="287"/>
        <v>-</v>
      </c>
    </row>
    <row r="1126" spans="1:47" s="29" customFormat="1">
      <c r="A1126" s="556">
        <v>1123</v>
      </c>
      <c r="B1126" s="558" t="s">
        <v>2643</v>
      </c>
      <c r="C1126" s="558" t="str">
        <f t="shared" si="288"/>
        <v>2019</v>
      </c>
      <c r="D1126" s="558" t="str">
        <f t="shared" si="289"/>
        <v>Mar</v>
      </c>
      <c r="E1126" s="605">
        <v>43543</v>
      </c>
      <c r="F1126" s="558">
        <v>116351</v>
      </c>
      <c r="G1126" s="558">
        <v>49708</v>
      </c>
      <c r="H1126" s="558">
        <v>88442</v>
      </c>
      <c r="I1126" s="558" t="s">
        <v>2644</v>
      </c>
      <c r="J1126" s="558">
        <v>3000015957</v>
      </c>
      <c r="K1126" s="607" t="str">
        <f t="shared" si="290"/>
        <v>3.0 X P6 (8LINES; 42 HOLES/LINES W500 UPPER DIE | 3.0 X P6 (8LINES; 42 HOLES/LINES W500 UPPER DIE</v>
      </c>
      <c r="L1126" s="607" t="s">
        <v>2640</v>
      </c>
      <c r="M1126" s="607" t="s">
        <v>2640</v>
      </c>
      <c r="N1126" s="608" t="s">
        <v>15</v>
      </c>
      <c r="O1126" s="607" t="s">
        <v>39</v>
      </c>
      <c r="P1126" s="558">
        <v>1</v>
      </c>
      <c r="Q1126" s="557" t="s">
        <v>5151</v>
      </c>
      <c r="R1126" s="609">
        <f>IFERROR(VLOOKUP(CONCATENATE(D1126,"'",C1126),'Monthly Forex'!A:D,4,0),"-")</f>
        <v>51.7</v>
      </c>
      <c r="S1126" s="564" t="s">
        <v>15</v>
      </c>
      <c r="T1126" s="611">
        <v>2515</v>
      </c>
      <c r="U1126" s="612" t="s">
        <v>47</v>
      </c>
      <c r="V1126" s="613" t="s">
        <v>49</v>
      </c>
      <c r="W1126" s="619" t="s">
        <v>15</v>
      </c>
      <c r="X1126" s="569" t="s">
        <v>4599</v>
      </c>
      <c r="Y1126" s="597" t="s">
        <v>2917</v>
      </c>
      <c r="Z1126" s="571" t="s">
        <v>15</v>
      </c>
      <c r="AA1126" s="558" t="s">
        <v>1856</v>
      </c>
      <c r="AB1126" s="139">
        <f t="shared" si="283"/>
        <v>43573</v>
      </c>
      <c r="AC1126" s="134">
        <f t="shared" si="284"/>
        <v>43556</v>
      </c>
      <c r="AD1126" s="135" t="str">
        <f t="shared" si="285"/>
        <v>-</v>
      </c>
      <c r="AE1126" s="136" t="str">
        <f t="shared" si="286"/>
        <v>-</v>
      </c>
      <c r="AF1126" s="140" t="s">
        <v>4551</v>
      </c>
      <c r="AG1126" s="140" t="str">
        <f t="shared" si="291"/>
        <v>-</v>
      </c>
      <c r="AH1126" s="141" t="str">
        <f t="shared" si="292"/>
        <v>-</v>
      </c>
      <c r="AI1126" s="211" t="s">
        <v>15</v>
      </c>
      <c r="AJ1126" s="443" t="s">
        <v>4592</v>
      </c>
      <c r="AK1126" s="478" t="str">
        <f t="shared" si="293"/>
        <v>-</v>
      </c>
      <c r="AL1126" s="482" t="str">
        <f t="shared" si="294"/>
        <v>-</v>
      </c>
      <c r="AM1126" s="432" t="str">
        <f>_xlfn.IFNA(VLOOKUP(O1126,Dropdown!$B:$G,6,0),"-")</f>
        <v>PEZA</v>
      </c>
      <c r="AN1126" s="433">
        <f>_xlfn.IFNA(VLOOKUP(O1126,Dropdown!$B:$H,7,0),"-")</f>
        <v>0.12</v>
      </c>
      <c r="AO1126" s="434" t="str">
        <f t="shared" si="295"/>
        <v>USD</v>
      </c>
      <c r="AP1126" s="435">
        <f t="shared" si="296"/>
        <v>2515</v>
      </c>
      <c r="AQ1126" s="436">
        <f t="shared" si="297"/>
        <v>2816.8</v>
      </c>
      <c r="AR1126" s="247"/>
      <c r="AS1126" s="465" t="s">
        <v>15</v>
      </c>
      <c r="AT1126" s="247"/>
      <c r="AU1126" s="454" t="str">
        <f t="shared" si="287"/>
        <v>-</v>
      </c>
    </row>
    <row r="1127" spans="1:47" s="30" customFormat="1">
      <c r="A1127" s="556">
        <v>1124</v>
      </c>
      <c r="B1127" s="557" t="s">
        <v>2427</v>
      </c>
      <c r="C1127" s="558" t="str">
        <f t="shared" si="288"/>
        <v>2019</v>
      </c>
      <c r="D1127" s="558" t="str">
        <f t="shared" si="289"/>
        <v>Mar</v>
      </c>
      <c r="E1127" s="586">
        <v>43550</v>
      </c>
      <c r="F1127" s="558">
        <v>116352</v>
      </c>
      <c r="G1127" s="557">
        <v>49709</v>
      </c>
      <c r="H1127" s="557">
        <v>88617</v>
      </c>
      <c r="I1127" s="557" t="s">
        <v>2239</v>
      </c>
      <c r="J1127" s="557" t="s">
        <v>2505</v>
      </c>
      <c r="K1127" s="578" t="str">
        <f t="shared" si="290"/>
        <v>AT05 NOTCHING DIE | #104 TRIMMING DIE (CALDIE) | AT05 NOTCHING DIE | #104 TRIMMING DIE (CALDIE)</v>
      </c>
      <c r="L1127" s="578" t="s">
        <v>2381</v>
      </c>
      <c r="M1127" s="578" t="s">
        <v>2381</v>
      </c>
      <c r="N1127" s="600" t="s">
        <v>2646</v>
      </c>
      <c r="O1127" s="578" t="s">
        <v>42</v>
      </c>
      <c r="P1127" s="557">
        <v>4</v>
      </c>
      <c r="Q1127" s="557" t="s">
        <v>5151</v>
      </c>
      <c r="R1127" s="581">
        <f>IFERROR(VLOOKUP(CONCATENATE(D1127,"'",C1127),'Monthly Forex'!A:D,4,0),"-")</f>
        <v>51.7</v>
      </c>
      <c r="S1127" s="564" t="s">
        <v>15</v>
      </c>
      <c r="T1127" s="582">
        <v>2660</v>
      </c>
      <c r="U1127" s="583" t="s">
        <v>47</v>
      </c>
      <c r="V1127" s="613" t="s">
        <v>49</v>
      </c>
      <c r="W1127" s="620" t="s">
        <v>2654</v>
      </c>
      <c r="X1127" s="569" t="s">
        <v>15</v>
      </c>
      <c r="Y1127" s="570" t="s">
        <v>15</v>
      </c>
      <c r="Z1127" s="571" t="s">
        <v>15</v>
      </c>
      <c r="AA1127" s="558" t="s">
        <v>1856</v>
      </c>
      <c r="AB1127" s="139">
        <f t="shared" si="283"/>
        <v>43580</v>
      </c>
      <c r="AC1127" s="134">
        <f t="shared" si="284"/>
        <v>43556</v>
      </c>
      <c r="AD1127" s="135" t="str">
        <f t="shared" si="285"/>
        <v>-</v>
      </c>
      <c r="AE1127" s="136" t="str">
        <f t="shared" si="286"/>
        <v>-</v>
      </c>
      <c r="AF1127" s="140" t="s">
        <v>4551</v>
      </c>
      <c r="AG1127" s="140" t="str">
        <f t="shared" si="291"/>
        <v>1</v>
      </c>
      <c r="AH1127" s="141" t="str">
        <f t="shared" si="292"/>
        <v>-</v>
      </c>
      <c r="AI1127" s="211" t="s">
        <v>15</v>
      </c>
      <c r="AJ1127" s="443" t="s">
        <v>4592</v>
      </c>
      <c r="AK1127" s="478" t="str">
        <f t="shared" si="293"/>
        <v>-</v>
      </c>
      <c r="AL1127" s="516" t="str">
        <f t="shared" si="294"/>
        <v>-</v>
      </c>
      <c r="AM1127" s="432" t="str">
        <f>_xlfn.IFNA(VLOOKUP(O1127,Dropdown!$B:$G,6,0),"-")</f>
        <v>PEZA</v>
      </c>
      <c r="AN1127" s="433">
        <f>_xlfn.IFNA(VLOOKUP(O1127,Dropdown!$B:$H,7,0),"-")</f>
        <v>0.12</v>
      </c>
      <c r="AO1127" s="434" t="str">
        <f t="shared" si="295"/>
        <v>USD</v>
      </c>
      <c r="AP1127" s="435">
        <f t="shared" si="296"/>
        <v>2660</v>
      </c>
      <c r="AQ1127" s="436">
        <f t="shared" si="297"/>
        <v>2979.2000000000003</v>
      </c>
      <c r="AR1127" s="247"/>
      <c r="AS1127" s="465" t="s">
        <v>15</v>
      </c>
      <c r="AT1127" s="247"/>
      <c r="AU1127" s="454" t="str">
        <f t="shared" si="287"/>
        <v>-</v>
      </c>
    </row>
    <row r="1128" spans="1:47" s="30" customFormat="1">
      <c r="A1128" s="556">
        <v>1125</v>
      </c>
      <c r="B1128" s="557" t="s">
        <v>2171</v>
      </c>
      <c r="C1128" s="558" t="str">
        <f t="shared" si="288"/>
        <v>2019</v>
      </c>
      <c r="D1128" s="558" t="str">
        <f t="shared" si="289"/>
        <v>Mar</v>
      </c>
      <c r="E1128" s="586">
        <v>43550</v>
      </c>
      <c r="F1128" s="557">
        <v>116353</v>
      </c>
      <c r="G1128" s="557" t="s">
        <v>15</v>
      </c>
      <c r="H1128" s="557">
        <v>88618</v>
      </c>
      <c r="I1128" s="557" t="s">
        <v>2229</v>
      </c>
      <c r="J1128" s="557" t="s">
        <v>2225</v>
      </c>
      <c r="K1128" s="578" t="str">
        <f t="shared" si="290"/>
        <v>RING RR(FINISHER R, EXHAUST) |18310-TLAX-ZZ10-Y1-4200 | DRAW 1 | RING RR(FINISHER R, EXHAUST) |18310-TLAX-ZZ10-Y1-4200 | DRAW 1</v>
      </c>
      <c r="L1128" s="578" t="s">
        <v>2555</v>
      </c>
      <c r="M1128" s="578" t="s">
        <v>2555</v>
      </c>
      <c r="N1128" s="600" t="s">
        <v>2208</v>
      </c>
      <c r="O1128" s="578" t="s">
        <v>31</v>
      </c>
      <c r="P1128" s="557">
        <v>1</v>
      </c>
      <c r="Q1128" s="557" t="s">
        <v>5152</v>
      </c>
      <c r="R1128" s="581">
        <f>IFERROR(VLOOKUP(CONCATENATE(D1128,"'",C1128),'Monthly Forex'!A:D,4,0),"-")</f>
        <v>51.7</v>
      </c>
      <c r="S1128" s="666">
        <v>119826.25</v>
      </c>
      <c r="T1128" s="582">
        <f t="shared" ref="T1128:T1155" si="299">S1128/R1128</f>
        <v>2317.7224371373304</v>
      </c>
      <c r="U1128" s="583" t="s">
        <v>47</v>
      </c>
      <c r="V1128" s="613" t="s">
        <v>49</v>
      </c>
      <c r="W1128" s="592" t="s">
        <v>2667</v>
      </c>
      <c r="X1128" s="569" t="s">
        <v>2769</v>
      </c>
      <c r="Y1128" s="570" t="s">
        <v>15</v>
      </c>
      <c r="Z1128" s="571" t="s">
        <v>15</v>
      </c>
      <c r="AA1128" s="558" t="s">
        <v>1856</v>
      </c>
      <c r="AB1128" s="139">
        <f t="shared" si="283"/>
        <v>43580</v>
      </c>
      <c r="AC1128" s="134">
        <f t="shared" si="284"/>
        <v>43556</v>
      </c>
      <c r="AD1128" s="135" t="str">
        <f t="shared" si="285"/>
        <v>-</v>
      </c>
      <c r="AE1128" s="136" t="str">
        <f t="shared" si="286"/>
        <v>-</v>
      </c>
      <c r="AF1128" s="140" t="s">
        <v>4551</v>
      </c>
      <c r="AG1128" s="140" t="str">
        <f t="shared" si="291"/>
        <v>1</v>
      </c>
      <c r="AH1128" s="141" t="str">
        <f t="shared" si="292"/>
        <v>-</v>
      </c>
      <c r="AI1128" s="211">
        <v>44041</v>
      </c>
      <c r="AJ1128" s="443" t="s">
        <v>4592</v>
      </c>
      <c r="AK1128" s="478">
        <f t="shared" si="293"/>
        <v>-461</v>
      </c>
      <c r="AL1128" s="516">
        <f t="shared" si="294"/>
        <v>44013</v>
      </c>
      <c r="AM1128" s="432" t="str">
        <f>_xlfn.IFNA(VLOOKUP(O1128,Dropdown!$B:$G,6,0),"-")</f>
        <v>PEZA</v>
      </c>
      <c r="AN1128" s="433">
        <f>_xlfn.IFNA(VLOOKUP(O1128,Dropdown!$B:$H,7,0),"-")</f>
        <v>0.12</v>
      </c>
      <c r="AO1128" s="434" t="str">
        <f t="shared" si="295"/>
        <v>PHP</v>
      </c>
      <c r="AP1128" s="435">
        <f t="shared" si="296"/>
        <v>119826.25</v>
      </c>
      <c r="AQ1128" s="436">
        <f t="shared" si="297"/>
        <v>134205.40000000002</v>
      </c>
      <c r="AR1128" s="247"/>
      <c r="AS1128" s="465" t="s">
        <v>15</v>
      </c>
      <c r="AT1128" s="247"/>
      <c r="AU1128" s="454" t="s">
        <v>15</v>
      </c>
    </row>
    <row r="1129" spans="1:47" s="30" customFormat="1">
      <c r="A1129" s="556">
        <v>1126</v>
      </c>
      <c r="B1129" s="557" t="s">
        <v>2172</v>
      </c>
      <c r="C1129" s="558" t="str">
        <f t="shared" si="288"/>
        <v>2019</v>
      </c>
      <c r="D1129" s="558" t="str">
        <f t="shared" si="289"/>
        <v>Mar</v>
      </c>
      <c r="E1129" s="586">
        <v>43550</v>
      </c>
      <c r="F1129" s="557">
        <v>116353</v>
      </c>
      <c r="G1129" s="557" t="s">
        <v>15</v>
      </c>
      <c r="H1129" s="557">
        <v>88618</v>
      </c>
      <c r="I1129" s="557" t="s">
        <v>2229</v>
      </c>
      <c r="J1129" s="557" t="s">
        <v>2225</v>
      </c>
      <c r="K1129" s="578" t="str">
        <f t="shared" si="290"/>
        <v>RING RR(FINISHER R, EXHAUST) |18310-TLAX-ZZ10-Y1-4200 | RESTRIKE | RING RR(FINISHER R, EXHAUST) |18310-TLAX-ZZ10-Y1-4200 | RESTRIKE</v>
      </c>
      <c r="L1129" s="578" t="s">
        <v>2556</v>
      </c>
      <c r="M1129" s="578" t="s">
        <v>2556</v>
      </c>
      <c r="N1129" s="600" t="s">
        <v>2209</v>
      </c>
      <c r="O1129" s="578" t="s">
        <v>31</v>
      </c>
      <c r="P1129" s="557">
        <v>1</v>
      </c>
      <c r="Q1129" s="557" t="s">
        <v>5152</v>
      </c>
      <c r="R1129" s="581">
        <f>IFERROR(VLOOKUP(CONCATENATE(D1129,"'",C1129),'Monthly Forex'!A:D,4,0),"-")</f>
        <v>51.7</v>
      </c>
      <c r="S1129" s="666">
        <v>113458.75</v>
      </c>
      <c r="T1129" s="582">
        <f t="shared" si="299"/>
        <v>2194.5599613152804</v>
      </c>
      <c r="U1129" s="583" t="s">
        <v>47</v>
      </c>
      <c r="V1129" s="613" t="s">
        <v>49</v>
      </c>
      <c r="W1129" s="592" t="s">
        <v>2667</v>
      </c>
      <c r="X1129" s="569" t="s">
        <v>2769</v>
      </c>
      <c r="Y1129" s="570" t="s">
        <v>15</v>
      </c>
      <c r="Z1129" s="571" t="s">
        <v>15</v>
      </c>
      <c r="AA1129" s="558" t="s">
        <v>1856</v>
      </c>
      <c r="AB1129" s="139">
        <f t="shared" si="283"/>
        <v>43580</v>
      </c>
      <c r="AC1129" s="134">
        <f t="shared" si="284"/>
        <v>43556</v>
      </c>
      <c r="AD1129" s="135" t="str">
        <f t="shared" si="285"/>
        <v>-</v>
      </c>
      <c r="AE1129" s="136" t="str">
        <f t="shared" si="286"/>
        <v>-</v>
      </c>
      <c r="AF1129" s="140" t="s">
        <v>4551</v>
      </c>
      <c r="AG1129" s="140" t="str">
        <f t="shared" si="291"/>
        <v>-</v>
      </c>
      <c r="AH1129" s="141" t="str">
        <f t="shared" si="292"/>
        <v>-</v>
      </c>
      <c r="AI1129" s="211">
        <v>44041</v>
      </c>
      <c r="AJ1129" s="443" t="s">
        <v>4592</v>
      </c>
      <c r="AK1129" s="478">
        <f t="shared" si="293"/>
        <v>-461</v>
      </c>
      <c r="AL1129" s="516">
        <f t="shared" si="294"/>
        <v>44013</v>
      </c>
      <c r="AM1129" s="432" t="str">
        <f>_xlfn.IFNA(VLOOKUP(O1129,Dropdown!$B:$G,6,0),"-")</f>
        <v>PEZA</v>
      </c>
      <c r="AN1129" s="433">
        <f>_xlfn.IFNA(VLOOKUP(O1129,Dropdown!$B:$H,7,0),"-")</f>
        <v>0.12</v>
      </c>
      <c r="AO1129" s="434" t="str">
        <f t="shared" si="295"/>
        <v>PHP</v>
      </c>
      <c r="AP1129" s="435">
        <f t="shared" si="296"/>
        <v>113458.75</v>
      </c>
      <c r="AQ1129" s="436">
        <f t="shared" si="297"/>
        <v>127073.80000000002</v>
      </c>
      <c r="AR1129" s="247"/>
      <c r="AS1129" s="465" t="s">
        <v>15</v>
      </c>
      <c r="AT1129" s="247"/>
      <c r="AU1129" s="454" t="s">
        <v>15</v>
      </c>
    </row>
    <row r="1130" spans="1:47" s="29" customFormat="1">
      <c r="A1130" s="556">
        <v>1127</v>
      </c>
      <c r="B1130" s="557" t="s">
        <v>2173</v>
      </c>
      <c r="C1130" s="558" t="str">
        <f t="shared" si="288"/>
        <v>2019</v>
      </c>
      <c r="D1130" s="558" t="str">
        <f t="shared" si="289"/>
        <v>Mar</v>
      </c>
      <c r="E1130" s="586">
        <v>43550</v>
      </c>
      <c r="F1130" s="557">
        <v>116353</v>
      </c>
      <c r="G1130" s="557" t="s">
        <v>15</v>
      </c>
      <c r="H1130" s="557">
        <v>88618</v>
      </c>
      <c r="I1130" s="557" t="s">
        <v>2229</v>
      </c>
      <c r="J1130" s="557" t="s">
        <v>2225</v>
      </c>
      <c r="K1130" s="578" t="str">
        <f t="shared" si="290"/>
        <v>RING RR(FINISHER R, EXHAUST) |18310-TLAX-ZZ10-Y1-4200 | TRIM | RING RR(FINISHER R, EXHAUST) |18310-TLAX-ZZ10-Y1-4200 | TRIM</v>
      </c>
      <c r="L1130" s="578" t="s">
        <v>2557</v>
      </c>
      <c r="M1130" s="578" t="s">
        <v>2557</v>
      </c>
      <c r="N1130" s="600" t="s">
        <v>2210</v>
      </c>
      <c r="O1130" s="578" t="s">
        <v>31</v>
      </c>
      <c r="P1130" s="557">
        <v>1</v>
      </c>
      <c r="Q1130" s="557" t="s">
        <v>5152</v>
      </c>
      <c r="R1130" s="581">
        <f>IFERROR(VLOOKUP(CONCATENATE(D1130,"'",C1130),'Monthly Forex'!A:D,4,0),"-")</f>
        <v>51.7</v>
      </c>
      <c r="S1130" s="666">
        <v>97737.5</v>
      </c>
      <c r="T1130" s="582">
        <f t="shared" si="299"/>
        <v>1890.4738878143132</v>
      </c>
      <c r="U1130" s="583" t="s">
        <v>47</v>
      </c>
      <c r="V1130" s="613" t="s">
        <v>49</v>
      </c>
      <c r="W1130" s="592" t="s">
        <v>2667</v>
      </c>
      <c r="X1130" s="569" t="s">
        <v>2769</v>
      </c>
      <c r="Y1130" s="570" t="s">
        <v>15</v>
      </c>
      <c r="Z1130" s="571" t="s">
        <v>15</v>
      </c>
      <c r="AA1130" s="558" t="s">
        <v>1856</v>
      </c>
      <c r="AB1130" s="139">
        <f t="shared" si="283"/>
        <v>43580</v>
      </c>
      <c r="AC1130" s="134">
        <f t="shared" si="284"/>
        <v>43556</v>
      </c>
      <c r="AD1130" s="135" t="str">
        <f t="shared" si="285"/>
        <v>-</v>
      </c>
      <c r="AE1130" s="136" t="str">
        <f t="shared" si="286"/>
        <v>-</v>
      </c>
      <c r="AF1130" s="140" t="s">
        <v>4551</v>
      </c>
      <c r="AG1130" s="140" t="str">
        <f t="shared" si="291"/>
        <v>-</v>
      </c>
      <c r="AH1130" s="141" t="str">
        <f t="shared" si="292"/>
        <v>-</v>
      </c>
      <c r="AI1130" s="211">
        <v>44041</v>
      </c>
      <c r="AJ1130" s="443" t="s">
        <v>4592</v>
      </c>
      <c r="AK1130" s="478">
        <f t="shared" si="293"/>
        <v>-461</v>
      </c>
      <c r="AL1130" s="482">
        <f t="shared" si="294"/>
        <v>44013</v>
      </c>
      <c r="AM1130" s="432" t="str">
        <f>_xlfn.IFNA(VLOOKUP(O1130,Dropdown!$B:$G,6,0),"-")</f>
        <v>PEZA</v>
      </c>
      <c r="AN1130" s="433">
        <f>_xlfn.IFNA(VLOOKUP(O1130,Dropdown!$B:$H,7,0),"-")</f>
        <v>0.12</v>
      </c>
      <c r="AO1130" s="434" t="str">
        <f t="shared" si="295"/>
        <v>PHP</v>
      </c>
      <c r="AP1130" s="435">
        <f t="shared" si="296"/>
        <v>97737.5</v>
      </c>
      <c r="AQ1130" s="436">
        <f t="shared" si="297"/>
        <v>109466.00000000001</v>
      </c>
      <c r="AR1130" s="247"/>
      <c r="AS1130" s="465" t="s">
        <v>15</v>
      </c>
      <c r="AT1130" s="247"/>
      <c r="AU1130" s="454" t="s">
        <v>15</v>
      </c>
    </row>
    <row r="1131" spans="1:47" s="29" customFormat="1">
      <c r="A1131" s="556">
        <v>1128</v>
      </c>
      <c r="B1131" s="557" t="s">
        <v>2174</v>
      </c>
      <c r="C1131" s="558" t="str">
        <f t="shared" si="288"/>
        <v>2019</v>
      </c>
      <c r="D1131" s="558" t="str">
        <f t="shared" si="289"/>
        <v>Mar</v>
      </c>
      <c r="E1131" s="586">
        <v>43550</v>
      </c>
      <c r="F1131" s="557">
        <v>116353</v>
      </c>
      <c r="G1131" s="557" t="s">
        <v>15</v>
      </c>
      <c r="H1131" s="557">
        <v>88618</v>
      </c>
      <c r="I1131" s="557" t="s">
        <v>2229</v>
      </c>
      <c r="J1131" s="557" t="s">
        <v>2225</v>
      </c>
      <c r="K1131" s="578" t="str">
        <f t="shared" si="290"/>
        <v>RING RR(FINISHER R, EXHAUST) |18310-TLAX-ZZ10-Y1-4200 | BEND | RING RR(FINISHER R, EXHAUST) |18310-TLAX-ZZ10-Y1-4200 | BEND</v>
      </c>
      <c r="L1131" s="578" t="s">
        <v>2558</v>
      </c>
      <c r="M1131" s="578" t="s">
        <v>2558</v>
      </c>
      <c r="N1131" s="600" t="s">
        <v>2207</v>
      </c>
      <c r="O1131" s="578" t="s">
        <v>31</v>
      </c>
      <c r="P1131" s="557">
        <v>1</v>
      </c>
      <c r="Q1131" s="557" t="s">
        <v>5152</v>
      </c>
      <c r="R1131" s="581">
        <f>IFERROR(VLOOKUP(CONCATENATE(D1131,"'",C1131),'Monthly Forex'!A:D,4,0),"-")</f>
        <v>51.7</v>
      </c>
      <c r="S1131" s="666">
        <v>83750</v>
      </c>
      <c r="T1131" s="582">
        <f t="shared" si="299"/>
        <v>1619.9226305609284</v>
      </c>
      <c r="U1131" s="583" t="s">
        <v>47</v>
      </c>
      <c r="V1131" s="613" t="s">
        <v>49</v>
      </c>
      <c r="W1131" s="592" t="s">
        <v>2667</v>
      </c>
      <c r="X1131" s="569" t="s">
        <v>2769</v>
      </c>
      <c r="Y1131" s="570" t="s">
        <v>15</v>
      </c>
      <c r="Z1131" s="571" t="s">
        <v>15</v>
      </c>
      <c r="AA1131" s="558" t="s">
        <v>1856</v>
      </c>
      <c r="AB1131" s="139">
        <f t="shared" si="283"/>
        <v>43580</v>
      </c>
      <c r="AC1131" s="134">
        <f t="shared" si="284"/>
        <v>43556</v>
      </c>
      <c r="AD1131" s="135" t="str">
        <f t="shared" si="285"/>
        <v>-</v>
      </c>
      <c r="AE1131" s="136" t="str">
        <f t="shared" si="286"/>
        <v>-</v>
      </c>
      <c r="AF1131" s="140" t="s">
        <v>4551</v>
      </c>
      <c r="AG1131" s="140" t="str">
        <f t="shared" si="291"/>
        <v>-</v>
      </c>
      <c r="AH1131" s="141" t="str">
        <f t="shared" si="292"/>
        <v>-</v>
      </c>
      <c r="AI1131" s="211">
        <v>44041</v>
      </c>
      <c r="AJ1131" s="443" t="s">
        <v>4592</v>
      </c>
      <c r="AK1131" s="478">
        <f t="shared" si="293"/>
        <v>-461</v>
      </c>
      <c r="AL1131" s="482">
        <f t="shared" si="294"/>
        <v>44013</v>
      </c>
      <c r="AM1131" s="432" t="str">
        <f>_xlfn.IFNA(VLOOKUP(O1131,Dropdown!$B:$G,6,0),"-")</f>
        <v>PEZA</v>
      </c>
      <c r="AN1131" s="433">
        <f>_xlfn.IFNA(VLOOKUP(O1131,Dropdown!$B:$H,7,0),"-")</f>
        <v>0.12</v>
      </c>
      <c r="AO1131" s="434" t="str">
        <f t="shared" si="295"/>
        <v>PHP</v>
      </c>
      <c r="AP1131" s="435">
        <f t="shared" si="296"/>
        <v>83750</v>
      </c>
      <c r="AQ1131" s="436">
        <f t="shared" si="297"/>
        <v>93800.000000000015</v>
      </c>
      <c r="AR1131" s="247"/>
      <c r="AS1131" s="465" t="s">
        <v>15</v>
      </c>
      <c r="AT1131" s="247"/>
      <c r="AU1131" s="454" t="s">
        <v>15</v>
      </c>
    </row>
    <row r="1132" spans="1:47" s="29" customFormat="1">
      <c r="A1132" s="556">
        <v>1129</v>
      </c>
      <c r="B1132" s="557" t="s">
        <v>2175</v>
      </c>
      <c r="C1132" s="558" t="str">
        <f t="shared" si="288"/>
        <v>2019</v>
      </c>
      <c r="D1132" s="558" t="str">
        <f t="shared" si="289"/>
        <v>Mar</v>
      </c>
      <c r="E1132" s="586">
        <v>43550</v>
      </c>
      <c r="F1132" s="557">
        <v>116353</v>
      </c>
      <c r="G1132" s="557" t="s">
        <v>15</v>
      </c>
      <c r="H1132" s="557">
        <v>88618</v>
      </c>
      <c r="I1132" s="557" t="s">
        <v>2229</v>
      </c>
      <c r="J1132" s="557" t="s">
        <v>2225</v>
      </c>
      <c r="K1132" s="578" t="str">
        <f t="shared" si="290"/>
        <v>RING RR(FINISHER R, EXHAUST) |18310-TLAX-ZZ10-Y1-4200 | PIERCE 1 AND 2 | RING RR(FINISHER R, EXHAUST) |18310-TLAX-ZZ10-Y1-4200 | PIERCE 1 AND 2</v>
      </c>
      <c r="L1132" s="578" t="s">
        <v>2559</v>
      </c>
      <c r="M1132" s="578" t="s">
        <v>2559</v>
      </c>
      <c r="N1132" s="600" t="s">
        <v>2220</v>
      </c>
      <c r="O1132" s="578" t="s">
        <v>31</v>
      </c>
      <c r="P1132" s="557">
        <v>1</v>
      </c>
      <c r="Q1132" s="557" t="s">
        <v>5152</v>
      </c>
      <c r="R1132" s="581">
        <f>IFERROR(VLOOKUP(CONCATENATE(D1132,"'",C1132),'Monthly Forex'!A:D,4,0),"-")</f>
        <v>51.7</v>
      </c>
      <c r="S1132" s="666">
        <v>80750</v>
      </c>
      <c r="T1132" s="582">
        <f t="shared" si="299"/>
        <v>1561.8955512572534</v>
      </c>
      <c r="U1132" s="583" t="s">
        <v>47</v>
      </c>
      <c r="V1132" s="613" t="s">
        <v>49</v>
      </c>
      <c r="W1132" s="592" t="s">
        <v>2667</v>
      </c>
      <c r="X1132" s="569" t="s">
        <v>2769</v>
      </c>
      <c r="Y1132" s="570" t="s">
        <v>15</v>
      </c>
      <c r="Z1132" s="571" t="s">
        <v>15</v>
      </c>
      <c r="AA1132" s="558" t="s">
        <v>1856</v>
      </c>
      <c r="AB1132" s="139">
        <f t="shared" si="283"/>
        <v>43580</v>
      </c>
      <c r="AC1132" s="134">
        <f t="shared" si="284"/>
        <v>43556</v>
      </c>
      <c r="AD1132" s="135" t="str">
        <f t="shared" si="285"/>
        <v>-</v>
      </c>
      <c r="AE1132" s="136" t="str">
        <f t="shared" si="286"/>
        <v>-</v>
      </c>
      <c r="AF1132" s="140" t="s">
        <v>4551</v>
      </c>
      <c r="AG1132" s="140" t="str">
        <f t="shared" si="291"/>
        <v>-</v>
      </c>
      <c r="AH1132" s="141" t="str">
        <f t="shared" si="292"/>
        <v>-</v>
      </c>
      <c r="AI1132" s="211">
        <v>44041</v>
      </c>
      <c r="AJ1132" s="443" t="s">
        <v>4592</v>
      </c>
      <c r="AK1132" s="478">
        <f t="shared" si="293"/>
        <v>-461</v>
      </c>
      <c r="AL1132" s="482">
        <f t="shared" si="294"/>
        <v>44013</v>
      </c>
      <c r="AM1132" s="432" t="str">
        <f>_xlfn.IFNA(VLOOKUP(O1132,Dropdown!$B:$G,6,0),"-")</f>
        <v>PEZA</v>
      </c>
      <c r="AN1132" s="433">
        <f>_xlfn.IFNA(VLOOKUP(O1132,Dropdown!$B:$H,7,0),"-")</f>
        <v>0.12</v>
      </c>
      <c r="AO1132" s="434" t="str">
        <f t="shared" si="295"/>
        <v>PHP</v>
      </c>
      <c r="AP1132" s="435">
        <f t="shared" si="296"/>
        <v>80750</v>
      </c>
      <c r="AQ1132" s="436">
        <f t="shared" si="297"/>
        <v>90440.000000000015</v>
      </c>
      <c r="AR1132" s="247"/>
      <c r="AS1132" s="465" t="s">
        <v>15</v>
      </c>
      <c r="AT1132" s="247"/>
      <c r="AU1132" s="454" t="s">
        <v>15</v>
      </c>
    </row>
    <row r="1133" spans="1:47" s="29" customFormat="1">
      <c r="A1133" s="556">
        <v>1130</v>
      </c>
      <c r="B1133" s="557" t="s">
        <v>2176</v>
      </c>
      <c r="C1133" s="558" t="str">
        <f t="shared" si="288"/>
        <v>2019</v>
      </c>
      <c r="D1133" s="558" t="str">
        <f t="shared" si="289"/>
        <v>Mar</v>
      </c>
      <c r="E1133" s="586">
        <v>43550</v>
      </c>
      <c r="F1133" s="557">
        <v>116354</v>
      </c>
      <c r="G1133" s="557" t="s">
        <v>15</v>
      </c>
      <c r="H1133" s="557">
        <v>88619</v>
      </c>
      <c r="I1133" s="557" t="s">
        <v>2230</v>
      </c>
      <c r="J1133" s="557" t="s">
        <v>2226</v>
      </c>
      <c r="K1133" s="578" t="str">
        <f t="shared" si="290"/>
        <v>RING RR(FINISHER L, EXHAUST) | 18320-TLAX-ZZ10-Y1-4200 | DRAW 1 | RING RR(FINISHER L, EXHAUST) | 18320-TLAX-ZZ10-Y1-4200 | DRAW 1</v>
      </c>
      <c r="L1133" s="578" t="s">
        <v>2566</v>
      </c>
      <c r="M1133" s="578" t="s">
        <v>2566</v>
      </c>
      <c r="N1133" s="600" t="s">
        <v>2211</v>
      </c>
      <c r="O1133" s="578" t="s">
        <v>31</v>
      </c>
      <c r="P1133" s="557">
        <v>1</v>
      </c>
      <c r="Q1133" s="557" t="s">
        <v>5152</v>
      </c>
      <c r="R1133" s="581">
        <f>IFERROR(VLOOKUP(CONCATENATE(D1133,"'",C1133),'Monthly Forex'!A:D,4,0),"-")</f>
        <v>51.7</v>
      </c>
      <c r="S1133" s="666">
        <v>119826.25</v>
      </c>
      <c r="T1133" s="582">
        <f t="shared" si="299"/>
        <v>2317.7224371373304</v>
      </c>
      <c r="U1133" s="583" t="s">
        <v>47</v>
      </c>
      <c r="V1133" s="613" t="s">
        <v>49</v>
      </c>
      <c r="W1133" s="592" t="s">
        <v>2667</v>
      </c>
      <c r="X1133" s="569" t="s">
        <v>2769</v>
      </c>
      <c r="Y1133" s="570" t="s">
        <v>15</v>
      </c>
      <c r="Z1133" s="571" t="s">
        <v>15</v>
      </c>
      <c r="AA1133" s="558" t="s">
        <v>1856</v>
      </c>
      <c r="AB1133" s="139">
        <f t="shared" si="283"/>
        <v>43580</v>
      </c>
      <c r="AC1133" s="134">
        <f t="shared" si="284"/>
        <v>43556</v>
      </c>
      <c r="AD1133" s="135" t="str">
        <f t="shared" si="285"/>
        <v>-</v>
      </c>
      <c r="AE1133" s="136" t="str">
        <f t="shared" si="286"/>
        <v>-</v>
      </c>
      <c r="AF1133" s="140" t="s">
        <v>4551</v>
      </c>
      <c r="AG1133" s="140" t="str">
        <f t="shared" si="291"/>
        <v>1</v>
      </c>
      <c r="AH1133" s="141" t="str">
        <f t="shared" si="292"/>
        <v>-</v>
      </c>
      <c r="AI1133" s="211">
        <v>44041</v>
      </c>
      <c r="AJ1133" s="443" t="s">
        <v>4592</v>
      </c>
      <c r="AK1133" s="478">
        <f t="shared" si="293"/>
        <v>-461</v>
      </c>
      <c r="AL1133" s="482">
        <f t="shared" si="294"/>
        <v>44013</v>
      </c>
      <c r="AM1133" s="432" t="str">
        <f>_xlfn.IFNA(VLOOKUP(O1133,Dropdown!$B:$G,6,0),"-")</f>
        <v>PEZA</v>
      </c>
      <c r="AN1133" s="433">
        <f>_xlfn.IFNA(VLOOKUP(O1133,Dropdown!$B:$H,7,0),"-")</f>
        <v>0.12</v>
      </c>
      <c r="AO1133" s="434" t="str">
        <f t="shared" si="295"/>
        <v>PHP</v>
      </c>
      <c r="AP1133" s="435">
        <f t="shared" si="296"/>
        <v>119826.25</v>
      </c>
      <c r="AQ1133" s="436">
        <f t="shared" si="297"/>
        <v>134205.40000000002</v>
      </c>
      <c r="AR1133" s="247"/>
      <c r="AS1133" s="465" t="s">
        <v>15</v>
      </c>
      <c r="AT1133" s="247"/>
      <c r="AU1133" s="454" t="s">
        <v>15</v>
      </c>
    </row>
    <row r="1134" spans="1:47" s="29" customFormat="1">
      <c r="A1134" s="556">
        <v>1131</v>
      </c>
      <c r="B1134" s="557" t="s">
        <v>2177</v>
      </c>
      <c r="C1134" s="558" t="str">
        <f t="shared" si="288"/>
        <v>2019</v>
      </c>
      <c r="D1134" s="558" t="str">
        <f t="shared" si="289"/>
        <v>Mar</v>
      </c>
      <c r="E1134" s="586">
        <v>43550</v>
      </c>
      <c r="F1134" s="557">
        <v>116354</v>
      </c>
      <c r="G1134" s="557" t="s">
        <v>15</v>
      </c>
      <c r="H1134" s="557">
        <v>88619</v>
      </c>
      <c r="I1134" s="557" t="s">
        <v>2230</v>
      </c>
      <c r="J1134" s="557" t="s">
        <v>2226</v>
      </c>
      <c r="K1134" s="578" t="str">
        <f t="shared" si="290"/>
        <v>RING RR(FINISHER L, EXHAUST) | 18320-TLAX-ZZ10-Y1-4200 | RESTRIKE | RING RR(FINISHER L, EXHAUST) | 18320-TLAX-ZZ10-Y1-4200 | RESTRIKE</v>
      </c>
      <c r="L1134" s="578" t="s">
        <v>2567</v>
      </c>
      <c r="M1134" s="578" t="s">
        <v>2567</v>
      </c>
      <c r="N1134" s="600" t="s">
        <v>2212</v>
      </c>
      <c r="O1134" s="578" t="s">
        <v>31</v>
      </c>
      <c r="P1134" s="557">
        <v>1</v>
      </c>
      <c r="Q1134" s="557" t="s">
        <v>5152</v>
      </c>
      <c r="R1134" s="581">
        <f>IFERROR(VLOOKUP(CONCATENATE(D1134,"'",C1134),'Monthly Forex'!A:D,4,0),"-")</f>
        <v>51.7</v>
      </c>
      <c r="S1134" s="666">
        <v>113458.75</v>
      </c>
      <c r="T1134" s="582">
        <f t="shared" si="299"/>
        <v>2194.5599613152804</v>
      </c>
      <c r="U1134" s="583" t="s">
        <v>47</v>
      </c>
      <c r="V1134" s="613" t="s">
        <v>49</v>
      </c>
      <c r="W1134" s="592" t="s">
        <v>2667</v>
      </c>
      <c r="X1134" s="569" t="s">
        <v>2769</v>
      </c>
      <c r="Y1134" s="570" t="s">
        <v>15</v>
      </c>
      <c r="Z1134" s="571" t="s">
        <v>15</v>
      </c>
      <c r="AA1134" s="558" t="s">
        <v>1856</v>
      </c>
      <c r="AB1134" s="139">
        <f t="shared" si="283"/>
        <v>43580</v>
      </c>
      <c r="AC1134" s="134">
        <f t="shared" si="284"/>
        <v>43556</v>
      </c>
      <c r="AD1134" s="135" t="str">
        <f t="shared" si="285"/>
        <v>-</v>
      </c>
      <c r="AE1134" s="136" t="str">
        <f t="shared" si="286"/>
        <v>-</v>
      </c>
      <c r="AF1134" s="140" t="s">
        <v>4551</v>
      </c>
      <c r="AG1134" s="140" t="str">
        <f t="shared" si="291"/>
        <v>-</v>
      </c>
      <c r="AH1134" s="141" t="str">
        <f t="shared" si="292"/>
        <v>-</v>
      </c>
      <c r="AI1134" s="211">
        <v>44041</v>
      </c>
      <c r="AJ1134" s="443" t="s">
        <v>4592</v>
      </c>
      <c r="AK1134" s="478">
        <f t="shared" si="293"/>
        <v>-461</v>
      </c>
      <c r="AL1134" s="482">
        <f t="shared" si="294"/>
        <v>44013</v>
      </c>
      <c r="AM1134" s="432" t="str">
        <f>_xlfn.IFNA(VLOOKUP(O1134,Dropdown!$B:$G,6,0),"-")</f>
        <v>PEZA</v>
      </c>
      <c r="AN1134" s="433">
        <f>_xlfn.IFNA(VLOOKUP(O1134,Dropdown!$B:$H,7,0),"-")</f>
        <v>0.12</v>
      </c>
      <c r="AO1134" s="434" t="str">
        <f t="shared" si="295"/>
        <v>PHP</v>
      </c>
      <c r="AP1134" s="435">
        <f t="shared" si="296"/>
        <v>113458.75</v>
      </c>
      <c r="AQ1134" s="436">
        <f t="shared" si="297"/>
        <v>127073.80000000002</v>
      </c>
      <c r="AR1134" s="247"/>
      <c r="AS1134" s="465" t="s">
        <v>15</v>
      </c>
      <c r="AT1134" s="247"/>
      <c r="AU1134" s="454" t="s">
        <v>15</v>
      </c>
    </row>
    <row r="1135" spans="1:47" s="29" customFormat="1">
      <c r="A1135" s="556">
        <v>1132</v>
      </c>
      <c r="B1135" s="557" t="s">
        <v>2178</v>
      </c>
      <c r="C1135" s="558" t="str">
        <f t="shared" si="288"/>
        <v>2019</v>
      </c>
      <c r="D1135" s="558" t="str">
        <f t="shared" si="289"/>
        <v>Mar</v>
      </c>
      <c r="E1135" s="586">
        <v>43550</v>
      </c>
      <c r="F1135" s="557">
        <v>116354</v>
      </c>
      <c r="G1135" s="557" t="s">
        <v>15</v>
      </c>
      <c r="H1135" s="557">
        <v>88619</v>
      </c>
      <c r="I1135" s="557" t="s">
        <v>2230</v>
      </c>
      <c r="J1135" s="557" t="s">
        <v>2226</v>
      </c>
      <c r="K1135" s="578" t="str">
        <f t="shared" si="290"/>
        <v>RING RR(FINISHER L, EXHAUST) | 18320-TLAX-ZZ10-Y1-4200 | TRIM | RING RR(FINISHER L, EXHAUST) | 18320-TLAX-ZZ10-Y1-4200 | TRIM</v>
      </c>
      <c r="L1135" s="578" t="s">
        <v>2568</v>
      </c>
      <c r="M1135" s="578" t="s">
        <v>2568</v>
      </c>
      <c r="N1135" s="600" t="s">
        <v>2213</v>
      </c>
      <c r="O1135" s="578" t="s">
        <v>31</v>
      </c>
      <c r="P1135" s="557">
        <v>1</v>
      </c>
      <c r="Q1135" s="557" t="s">
        <v>5152</v>
      </c>
      <c r="R1135" s="581">
        <f>IFERROR(VLOOKUP(CONCATENATE(D1135,"'",C1135),'Monthly Forex'!A:D,4,0),"-")</f>
        <v>51.7</v>
      </c>
      <c r="S1135" s="666">
        <v>97737.5</v>
      </c>
      <c r="T1135" s="582">
        <f t="shared" si="299"/>
        <v>1890.4738878143132</v>
      </c>
      <c r="U1135" s="583" t="s">
        <v>47</v>
      </c>
      <c r="V1135" s="613" t="s">
        <v>49</v>
      </c>
      <c r="W1135" s="592" t="s">
        <v>2667</v>
      </c>
      <c r="X1135" s="569" t="s">
        <v>2769</v>
      </c>
      <c r="Y1135" s="570" t="s">
        <v>15</v>
      </c>
      <c r="Z1135" s="571" t="s">
        <v>15</v>
      </c>
      <c r="AA1135" s="558" t="s">
        <v>1856</v>
      </c>
      <c r="AB1135" s="139">
        <f t="shared" si="283"/>
        <v>43580</v>
      </c>
      <c r="AC1135" s="134">
        <f t="shared" si="284"/>
        <v>43556</v>
      </c>
      <c r="AD1135" s="135" t="str">
        <f t="shared" si="285"/>
        <v>-</v>
      </c>
      <c r="AE1135" s="136" t="str">
        <f t="shared" si="286"/>
        <v>-</v>
      </c>
      <c r="AF1135" s="140" t="s">
        <v>4551</v>
      </c>
      <c r="AG1135" s="140" t="str">
        <f t="shared" si="291"/>
        <v>-</v>
      </c>
      <c r="AH1135" s="141" t="str">
        <f t="shared" si="292"/>
        <v>-</v>
      </c>
      <c r="AI1135" s="211">
        <v>44041</v>
      </c>
      <c r="AJ1135" s="443" t="s">
        <v>4592</v>
      </c>
      <c r="AK1135" s="478">
        <f t="shared" si="293"/>
        <v>-461</v>
      </c>
      <c r="AL1135" s="482">
        <f t="shared" si="294"/>
        <v>44013</v>
      </c>
      <c r="AM1135" s="432" t="str">
        <f>_xlfn.IFNA(VLOOKUP(O1135,Dropdown!$B:$G,6,0),"-")</f>
        <v>PEZA</v>
      </c>
      <c r="AN1135" s="433">
        <f>_xlfn.IFNA(VLOOKUP(O1135,Dropdown!$B:$H,7,0),"-")</f>
        <v>0.12</v>
      </c>
      <c r="AO1135" s="434" t="str">
        <f t="shared" si="295"/>
        <v>PHP</v>
      </c>
      <c r="AP1135" s="435">
        <f t="shared" si="296"/>
        <v>97737.5</v>
      </c>
      <c r="AQ1135" s="436">
        <f t="shared" si="297"/>
        <v>109466.00000000001</v>
      </c>
      <c r="AR1135" s="247"/>
      <c r="AS1135" s="465" t="s">
        <v>15</v>
      </c>
      <c r="AT1135" s="247"/>
      <c r="AU1135" s="454" t="s">
        <v>15</v>
      </c>
    </row>
    <row r="1136" spans="1:47" s="30" customFormat="1">
      <c r="A1136" s="556">
        <v>1133</v>
      </c>
      <c r="B1136" s="557" t="s">
        <v>2179</v>
      </c>
      <c r="C1136" s="558" t="str">
        <f t="shared" si="288"/>
        <v>2019</v>
      </c>
      <c r="D1136" s="558" t="str">
        <f t="shared" si="289"/>
        <v>Mar</v>
      </c>
      <c r="E1136" s="586">
        <v>43550</v>
      </c>
      <c r="F1136" s="557">
        <v>116354</v>
      </c>
      <c r="G1136" s="557" t="s">
        <v>15</v>
      </c>
      <c r="H1136" s="557">
        <v>88619</v>
      </c>
      <c r="I1136" s="557" t="s">
        <v>2230</v>
      </c>
      <c r="J1136" s="557" t="s">
        <v>2226</v>
      </c>
      <c r="K1136" s="578" t="str">
        <f t="shared" si="290"/>
        <v>RING RR(FINISHER L, EXHAUST) | 18320-TLAX-ZZ10-Y1-4200 | BEND | RING RR(FINISHER L, EXHAUST) | 18320-TLAX-ZZ10-Y1-4200 | BEND</v>
      </c>
      <c r="L1136" s="578" t="s">
        <v>2569</v>
      </c>
      <c r="M1136" s="578" t="s">
        <v>2569</v>
      </c>
      <c r="N1136" s="600" t="s">
        <v>2214</v>
      </c>
      <c r="O1136" s="578" t="s">
        <v>31</v>
      </c>
      <c r="P1136" s="557">
        <v>1</v>
      </c>
      <c r="Q1136" s="557" t="s">
        <v>5152</v>
      </c>
      <c r="R1136" s="581">
        <f>IFERROR(VLOOKUP(CONCATENATE(D1136,"'",C1136),'Monthly Forex'!A:D,4,0),"-")</f>
        <v>51.7</v>
      </c>
      <c r="S1136" s="666">
        <v>83750</v>
      </c>
      <c r="T1136" s="582">
        <f t="shared" si="299"/>
        <v>1619.9226305609284</v>
      </c>
      <c r="U1136" s="583" t="s">
        <v>47</v>
      </c>
      <c r="V1136" s="613" t="s">
        <v>49</v>
      </c>
      <c r="W1136" s="592" t="s">
        <v>2667</v>
      </c>
      <c r="X1136" s="569" t="s">
        <v>2769</v>
      </c>
      <c r="Y1136" s="570" t="s">
        <v>15</v>
      </c>
      <c r="Z1136" s="571" t="s">
        <v>15</v>
      </c>
      <c r="AA1136" s="558" t="s">
        <v>1856</v>
      </c>
      <c r="AB1136" s="139">
        <f t="shared" si="283"/>
        <v>43580</v>
      </c>
      <c r="AC1136" s="134">
        <f t="shared" si="284"/>
        <v>43556</v>
      </c>
      <c r="AD1136" s="135" t="str">
        <f t="shared" si="285"/>
        <v>-</v>
      </c>
      <c r="AE1136" s="136" t="str">
        <f t="shared" si="286"/>
        <v>-</v>
      </c>
      <c r="AF1136" s="140" t="s">
        <v>4551</v>
      </c>
      <c r="AG1136" s="140" t="str">
        <f t="shared" si="291"/>
        <v>-</v>
      </c>
      <c r="AH1136" s="141" t="str">
        <f t="shared" si="292"/>
        <v>-</v>
      </c>
      <c r="AI1136" s="211">
        <v>44041</v>
      </c>
      <c r="AJ1136" s="443" t="s">
        <v>4592</v>
      </c>
      <c r="AK1136" s="478">
        <f t="shared" si="293"/>
        <v>-461</v>
      </c>
      <c r="AL1136" s="516">
        <f t="shared" si="294"/>
        <v>44013</v>
      </c>
      <c r="AM1136" s="432" t="str">
        <f>_xlfn.IFNA(VLOOKUP(O1136,Dropdown!$B:$G,6,0),"-")</f>
        <v>PEZA</v>
      </c>
      <c r="AN1136" s="433">
        <f>_xlfn.IFNA(VLOOKUP(O1136,Dropdown!$B:$H,7,0),"-")</f>
        <v>0.12</v>
      </c>
      <c r="AO1136" s="434" t="str">
        <f t="shared" si="295"/>
        <v>PHP</v>
      </c>
      <c r="AP1136" s="435">
        <f t="shared" si="296"/>
        <v>83750</v>
      </c>
      <c r="AQ1136" s="436">
        <f t="shared" si="297"/>
        <v>93800.000000000015</v>
      </c>
      <c r="AR1136" s="247"/>
      <c r="AS1136" s="465" t="s">
        <v>15</v>
      </c>
      <c r="AT1136" s="247"/>
      <c r="AU1136" s="454" t="s">
        <v>15</v>
      </c>
    </row>
    <row r="1137" spans="1:47" s="30" customFormat="1">
      <c r="A1137" s="556">
        <v>1134</v>
      </c>
      <c r="B1137" s="557" t="s">
        <v>2180</v>
      </c>
      <c r="C1137" s="558" t="str">
        <f t="shared" si="288"/>
        <v>2019</v>
      </c>
      <c r="D1137" s="558" t="str">
        <f t="shared" si="289"/>
        <v>Mar</v>
      </c>
      <c r="E1137" s="586">
        <v>43550</v>
      </c>
      <c r="F1137" s="557">
        <v>116354</v>
      </c>
      <c r="G1137" s="557" t="s">
        <v>15</v>
      </c>
      <c r="H1137" s="557">
        <v>88619</v>
      </c>
      <c r="I1137" s="557" t="s">
        <v>2230</v>
      </c>
      <c r="J1137" s="577" t="s">
        <v>2226</v>
      </c>
      <c r="K1137" s="578" t="str">
        <f t="shared" si="290"/>
        <v>RING RR(FINISHER L, EXHAUST) | 18320-TLAX-ZZ10-Y1-4200 | PIERCE 1 AND 2 | RING RR(FINISHER L, EXHAUST) | 18320-TLAX-ZZ10-Y1-4200 | PIERCE 1 AND 2</v>
      </c>
      <c r="L1137" s="578" t="s">
        <v>2570</v>
      </c>
      <c r="M1137" s="578" t="s">
        <v>2570</v>
      </c>
      <c r="N1137" s="600" t="s">
        <v>2221</v>
      </c>
      <c r="O1137" s="578" t="s">
        <v>31</v>
      </c>
      <c r="P1137" s="557">
        <v>1</v>
      </c>
      <c r="Q1137" s="557" t="s">
        <v>5152</v>
      </c>
      <c r="R1137" s="581">
        <f>IFERROR(VLOOKUP(CONCATENATE(D1137,"'",C1137),'Monthly Forex'!A:D,4,0),"-")</f>
        <v>51.7</v>
      </c>
      <c r="S1137" s="666">
        <v>80750</v>
      </c>
      <c r="T1137" s="582">
        <f t="shared" si="299"/>
        <v>1561.8955512572534</v>
      </c>
      <c r="U1137" s="583" t="s">
        <v>47</v>
      </c>
      <c r="V1137" s="613" t="s">
        <v>49</v>
      </c>
      <c r="W1137" s="592" t="s">
        <v>2667</v>
      </c>
      <c r="X1137" s="569" t="s">
        <v>2769</v>
      </c>
      <c r="Y1137" s="570" t="s">
        <v>15</v>
      </c>
      <c r="Z1137" s="571" t="s">
        <v>15</v>
      </c>
      <c r="AA1137" s="558" t="s">
        <v>1856</v>
      </c>
      <c r="AB1137" s="139">
        <f t="shared" si="283"/>
        <v>43580</v>
      </c>
      <c r="AC1137" s="134">
        <f t="shared" si="284"/>
        <v>43556</v>
      </c>
      <c r="AD1137" s="135" t="str">
        <f t="shared" si="285"/>
        <v>-</v>
      </c>
      <c r="AE1137" s="136" t="str">
        <f t="shared" si="286"/>
        <v>-</v>
      </c>
      <c r="AF1137" s="140" t="s">
        <v>4551</v>
      </c>
      <c r="AG1137" s="140" t="str">
        <f t="shared" si="291"/>
        <v>-</v>
      </c>
      <c r="AH1137" s="141" t="str">
        <f t="shared" si="292"/>
        <v>-</v>
      </c>
      <c r="AI1137" s="211">
        <v>44041</v>
      </c>
      <c r="AJ1137" s="443" t="s">
        <v>4592</v>
      </c>
      <c r="AK1137" s="478">
        <f t="shared" si="293"/>
        <v>-461</v>
      </c>
      <c r="AL1137" s="516">
        <f t="shared" si="294"/>
        <v>44013</v>
      </c>
      <c r="AM1137" s="432" t="str">
        <f>_xlfn.IFNA(VLOOKUP(O1137,Dropdown!$B:$G,6,0),"-")</f>
        <v>PEZA</v>
      </c>
      <c r="AN1137" s="433">
        <f>_xlfn.IFNA(VLOOKUP(O1137,Dropdown!$B:$H,7,0),"-")</f>
        <v>0.12</v>
      </c>
      <c r="AO1137" s="434" t="str">
        <f t="shared" si="295"/>
        <v>PHP</v>
      </c>
      <c r="AP1137" s="435">
        <f t="shared" si="296"/>
        <v>80750</v>
      </c>
      <c r="AQ1137" s="436">
        <f t="shared" si="297"/>
        <v>90440.000000000015</v>
      </c>
      <c r="AR1137" s="247"/>
      <c r="AS1137" s="465" t="s">
        <v>15</v>
      </c>
      <c r="AT1137" s="247"/>
      <c r="AU1137" s="454" t="s">
        <v>15</v>
      </c>
    </row>
    <row r="1138" spans="1:47" s="30" customFormat="1">
      <c r="A1138" s="556">
        <v>1135</v>
      </c>
      <c r="B1138" s="557" t="s">
        <v>2662</v>
      </c>
      <c r="C1138" s="558" t="str">
        <f t="shared" si="288"/>
        <v>2019</v>
      </c>
      <c r="D1138" s="558" t="str">
        <f t="shared" si="289"/>
        <v>Mar</v>
      </c>
      <c r="E1138" s="586">
        <v>43552</v>
      </c>
      <c r="F1138" s="558">
        <v>116358</v>
      </c>
      <c r="G1138" s="557">
        <v>49714</v>
      </c>
      <c r="H1138" s="557">
        <v>88623</v>
      </c>
      <c r="I1138" s="557" t="s">
        <v>2663</v>
      </c>
      <c r="J1138" s="557">
        <v>47054</v>
      </c>
      <c r="K1138" s="578" t="str">
        <f t="shared" si="290"/>
        <v>NEW DIECASTING DIE | HS01-377-0000 (2-CAV) CAVITY# 41 &amp; 42 | NEW DIECASTING DIE | HS01-377-0000 (2-CAV) CAVITY# 41 &amp; 42</v>
      </c>
      <c r="L1138" s="578" t="s">
        <v>2664</v>
      </c>
      <c r="M1138" s="578" t="s">
        <v>2664</v>
      </c>
      <c r="N1138" s="579" t="s">
        <v>15</v>
      </c>
      <c r="O1138" s="578" t="s">
        <v>32</v>
      </c>
      <c r="P1138" s="557">
        <v>1</v>
      </c>
      <c r="Q1138" s="557" t="s">
        <v>5152</v>
      </c>
      <c r="R1138" s="581">
        <f>IFERROR(VLOOKUP(CONCATENATE(D1138,"'",C1138),'Monthly Forex'!A:D,4,0),"-")</f>
        <v>51.7</v>
      </c>
      <c r="S1138" s="587">
        <v>780000</v>
      </c>
      <c r="T1138" s="582">
        <f t="shared" si="299"/>
        <v>15087.040618955512</v>
      </c>
      <c r="U1138" s="583" t="s">
        <v>47</v>
      </c>
      <c r="V1138" s="613" t="s">
        <v>49</v>
      </c>
      <c r="W1138" s="619" t="s">
        <v>15</v>
      </c>
      <c r="X1138" s="569" t="s">
        <v>2769</v>
      </c>
      <c r="Y1138" s="570" t="s">
        <v>15</v>
      </c>
      <c r="Z1138" s="571" t="s">
        <v>15</v>
      </c>
      <c r="AA1138" s="558" t="s">
        <v>1856</v>
      </c>
      <c r="AB1138" s="139">
        <f t="shared" si="283"/>
        <v>43582</v>
      </c>
      <c r="AC1138" s="134">
        <f t="shared" si="284"/>
        <v>43556</v>
      </c>
      <c r="AD1138" s="135" t="str">
        <f t="shared" si="285"/>
        <v>-</v>
      </c>
      <c r="AE1138" s="136" t="str">
        <f t="shared" si="286"/>
        <v>-</v>
      </c>
      <c r="AF1138" s="140" t="s">
        <v>4551</v>
      </c>
      <c r="AG1138" s="140" t="str">
        <f t="shared" si="291"/>
        <v>1</v>
      </c>
      <c r="AH1138" s="141" t="str">
        <f t="shared" si="292"/>
        <v>-</v>
      </c>
      <c r="AI1138" s="211" t="s">
        <v>15</v>
      </c>
      <c r="AJ1138" s="443" t="s">
        <v>4592</v>
      </c>
      <c r="AK1138" s="478" t="str">
        <f t="shared" si="293"/>
        <v>-</v>
      </c>
      <c r="AL1138" s="516" t="str">
        <f t="shared" si="294"/>
        <v>-</v>
      </c>
      <c r="AM1138" s="432" t="str">
        <f>_xlfn.IFNA(VLOOKUP(O1138,Dropdown!$B:$G,6,0),"-")</f>
        <v>PEZA</v>
      </c>
      <c r="AN1138" s="433">
        <f>_xlfn.IFNA(VLOOKUP(O1138,Dropdown!$B:$H,7,0),"-")</f>
        <v>0.12</v>
      </c>
      <c r="AO1138" s="434" t="str">
        <f t="shared" si="295"/>
        <v>PHP</v>
      </c>
      <c r="AP1138" s="435">
        <f t="shared" si="296"/>
        <v>780000</v>
      </c>
      <c r="AQ1138" s="436">
        <f t="shared" si="297"/>
        <v>873600.00000000012</v>
      </c>
      <c r="AR1138" s="247"/>
      <c r="AS1138" s="465" t="s">
        <v>15</v>
      </c>
      <c r="AT1138" s="247"/>
      <c r="AU1138" s="454" t="str">
        <f t="shared" si="287"/>
        <v>-</v>
      </c>
    </row>
    <row r="1139" spans="1:47" s="30" customFormat="1">
      <c r="A1139" s="556">
        <v>1136</v>
      </c>
      <c r="B1139" s="557" t="s">
        <v>2649</v>
      </c>
      <c r="C1139" s="558" t="str">
        <f t="shared" si="288"/>
        <v>2019</v>
      </c>
      <c r="D1139" s="558" t="str">
        <f t="shared" si="289"/>
        <v>Mar</v>
      </c>
      <c r="E1139" s="586">
        <v>43552</v>
      </c>
      <c r="F1139" s="558">
        <v>116355</v>
      </c>
      <c r="G1139" s="557">
        <v>49710</v>
      </c>
      <c r="H1139" s="557">
        <v>88620</v>
      </c>
      <c r="I1139" s="557" t="s">
        <v>2651</v>
      </c>
      <c r="J1139" s="577" t="s">
        <v>2650</v>
      </c>
      <c r="K1139" s="578" t="str">
        <f t="shared" si="290"/>
        <v>HL6 BRAKE PEDAL | ARM BLANKING | HL6 BRAKE PEDAL | ARM BLANKING</v>
      </c>
      <c r="L1139" s="578" t="s">
        <v>2652</v>
      </c>
      <c r="M1139" s="578" t="s">
        <v>2652</v>
      </c>
      <c r="N1139" s="600" t="s">
        <v>2653</v>
      </c>
      <c r="O1139" s="578" t="s">
        <v>31</v>
      </c>
      <c r="P1139" s="557">
        <v>1</v>
      </c>
      <c r="Q1139" s="557" t="s">
        <v>5151</v>
      </c>
      <c r="R1139" s="581">
        <f>IFERROR(VLOOKUP(CONCATENATE(D1139,"'",C1139),'Monthly Forex'!A:D,4,0),"-")</f>
        <v>51.7</v>
      </c>
      <c r="S1139" s="666">
        <v>124200</v>
      </c>
      <c r="T1139" s="582">
        <f t="shared" si="299"/>
        <v>2402.3210831721467</v>
      </c>
      <c r="U1139" s="583" t="s">
        <v>47</v>
      </c>
      <c r="V1139" s="613" t="s">
        <v>49</v>
      </c>
      <c r="W1139" s="619" t="s">
        <v>15</v>
      </c>
      <c r="X1139" s="569" t="s">
        <v>15</v>
      </c>
      <c r="Y1139" s="570" t="s">
        <v>15</v>
      </c>
      <c r="Z1139" s="571" t="s">
        <v>15</v>
      </c>
      <c r="AA1139" s="558" t="s">
        <v>1856</v>
      </c>
      <c r="AB1139" s="139">
        <f t="shared" si="283"/>
        <v>43582</v>
      </c>
      <c r="AC1139" s="134">
        <f t="shared" si="284"/>
        <v>43556</v>
      </c>
      <c r="AD1139" s="135" t="str">
        <f t="shared" si="285"/>
        <v>-</v>
      </c>
      <c r="AE1139" s="136" t="str">
        <f t="shared" si="286"/>
        <v>-</v>
      </c>
      <c r="AF1139" s="140" t="s">
        <v>4551</v>
      </c>
      <c r="AG1139" s="140" t="str">
        <f t="shared" si="291"/>
        <v>1</v>
      </c>
      <c r="AH1139" s="141" t="str">
        <f t="shared" si="292"/>
        <v>-</v>
      </c>
      <c r="AI1139" s="211" t="s">
        <v>15</v>
      </c>
      <c r="AJ1139" s="443" t="s">
        <v>4592</v>
      </c>
      <c r="AK1139" s="478" t="str">
        <f t="shared" si="293"/>
        <v>-</v>
      </c>
      <c r="AL1139" s="516" t="str">
        <f t="shared" si="294"/>
        <v>-</v>
      </c>
      <c r="AM1139" s="432" t="str">
        <f>_xlfn.IFNA(VLOOKUP(O1139,Dropdown!$B:$G,6,0),"-")</f>
        <v>PEZA</v>
      </c>
      <c r="AN1139" s="433">
        <f>_xlfn.IFNA(VLOOKUP(O1139,Dropdown!$B:$H,7,0),"-")</f>
        <v>0.12</v>
      </c>
      <c r="AO1139" s="434" t="str">
        <f t="shared" si="295"/>
        <v>PHP</v>
      </c>
      <c r="AP1139" s="435">
        <f t="shared" si="296"/>
        <v>124200</v>
      </c>
      <c r="AQ1139" s="436">
        <f t="shared" si="297"/>
        <v>139104</v>
      </c>
      <c r="AR1139" s="247"/>
      <c r="AS1139" s="465" t="s">
        <v>15</v>
      </c>
      <c r="AT1139" s="247"/>
      <c r="AU1139" s="454" t="str">
        <f t="shared" si="287"/>
        <v>-</v>
      </c>
    </row>
    <row r="1140" spans="1:47" s="30" customFormat="1">
      <c r="A1140" s="556">
        <v>1137</v>
      </c>
      <c r="B1140" s="558" t="s">
        <v>2181</v>
      </c>
      <c r="C1140" s="558" t="str">
        <f t="shared" si="288"/>
        <v>2019</v>
      </c>
      <c r="D1140" s="558" t="str">
        <f t="shared" si="289"/>
        <v>Mar</v>
      </c>
      <c r="E1140" s="605">
        <v>43552</v>
      </c>
      <c r="F1140" s="558">
        <v>114928</v>
      </c>
      <c r="G1140" s="558">
        <v>49711</v>
      </c>
      <c r="H1140" s="558" t="s">
        <v>15</v>
      </c>
      <c r="I1140" s="558" t="s">
        <v>2231</v>
      </c>
      <c r="J1140" s="558" t="s">
        <v>2227</v>
      </c>
      <c r="K1140" s="607" t="str">
        <f t="shared" si="290"/>
        <v>RING FR(FINISHER R, EXHAUST) | 18310-TLAX-ZZ10-Y1-4100 | TRIM | RING FR(FINISHER R, EXHAUST) | 18310-TLAX-ZZ10-Y1-4100 | TRIM</v>
      </c>
      <c r="L1140" s="607" t="s">
        <v>2571</v>
      </c>
      <c r="M1140" s="607" t="s">
        <v>2571</v>
      </c>
      <c r="N1140" s="608" t="s">
        <v>2216</v>
      </c>
      <c r="O1140" s="607" t="s">
        <v>31</v>
      </c>
      <c r="P1140" s="558">
        <v>1</v>
      </c>
      <c r="Q1140" s="557" t="s">
        <v>5152</v>
      </c>
      <c r="R1140" s="609">
        <f>IFERROR(VLOOKUP(CONCATENATE(D1140,"'",C1140),'Monthly Forex'!A:D,4,0),"-")</f>
        <v>51.7</v>
      </c>
      <c r="S1140" s="610">
        <v>390950</v>
      </c>
      <c r="T1140" s="611">
        <f t="shared" si="299"/>
        <v>7561.8955512572529</v>
      </c>
      <c r="U1140" s="583" t="s">
        <v>47</v>
      </c>
      <c r="V1140" s="613" t="s">
        <v>49</v>
      </c>
      <c r="W1140" s="620" t="s">
        <v>2665</v>
      </c>
      <c r="X1140" s="569" t="s">
        <v>2769</v>
      </c>
      <c r="Y1140" s="570" t="s">
        <v>15</v>
      </c>
      <c r="Z1140" s="571" t="s">
        <v>15</v>
      </c>
      <c r="AA1140" s="558" t="s">
        <v>1856</v>
      </c>
      <c r="AB1140" s="139">
        <f t="shared" si="283"/>
        <v>43582</v>
      </c>
      <c r="AC1140" s="134">
        <f t="shared" si="284"/>
        <v>43556</v>
      </c>
      <c r="AD1140" s="135" t="str">
        <f t="shared" si="285"/>
        <v>-</v>
      </c>
      <c r="AE1140" s="136" t="str">
        <f t="shared" si="286"/>
        <v>-</v>
      </c>
      <c r="AF1140" s="140" t="s">
        <v>4551</v>
      </c>
      <c r="AG1140" s="140" t="str">
        <f t="shared" si="291"/>
        <v>1</v>
      </c>
      <c r="AH1140" s="141" t="str">
        <f t="shared" si="292"/>
        <v>-</v>
      </c>
      <c r="AI1140" s="211">
        <v>44026</v>
      </c>
      <c r="AJ1140" s="443" t="s">
        <v>4592</v>
      </c>
      <c r="AK1140" s="478">
        <f t="shared" si="293"/>
        <v>-444</v>
      </c>
      <c r="AL1140" s="516">
        <f t="shared" si="294"/>
        <v>44013</v>
      </c>
      <c r="AM1140" s="432" t="str">
        <f>_xlfn.IFNA(VLOOKUP(O1140,Dropdown!$B:$G,6,0),"-")</f>
        <v>PEZA</v>
      </c>
      <c r="AN1140" s="433">
        <f>_xlfn.IFNA(VLOOKUP(O1140,Dropdown!$B:$H,7,0),"-")</f>
        <v>0.12</v>
      </c>
      <c r="AO1140" s="434" t="str">
        <f t="shared" si="295"/>
        <v>PHP</v>
      </c>
      <c r="AP1140" s="435">
        <f t="shared" si="296"/>
        <v>390950</v>
      </c>
      <c r="AQ1140" s="436">
        <f t="shared" si="297"/>
        <v>437864.00000000006</v>
      </c>
      <c r="AR1140" s="247"/>
      <c r="AS1140" s="465" t="s">
        <v>15</v>
      </c>
      <c r="AT1140" s="247"/>
      <c r="AU1140" s="454" t="s">
        <v>15</v>
      </c>
    </row>
    <row r="1141" spans="1:47" s="30" customFormat="1">
      <c r="A1141" s="556">
        <v>1138</v>
      </c>
      <c r="B1141" s="558" t="s">
        <v>2182</v>
      </c>
      <c r="C1141" s="558" t="str">
        <f t="shared" si="288"/>
        <v>2019</v>
      </c>
      <c r="D1141" s="558" t="str">
        <f t="shared" si="289"/>
        <v>Mar</v>
      </c>
      <c r="E1141" s="605">
        <v>43552</v>
      </c>
      <c r="F1141" s="558">
        <v>114928</v>
      </c>
      <c r="G1141" s="558">
        <v>49711</v>
      </c>
      <c r="H1141" s="558" t="s">
        <v>15</v>
      </c>
      <c r="I1141" s="558" t="s">
        <v>2231</v>
      </c>
      <c r="J1141" s="558" t="s">
        <v>2227</v>
      </c>
      <c r="K1141" s="607" t="str">
        <f t="shared" si="290"/>
        <v>RING FR(FINISHER R, EXHAUST) | 18310-TLAX-ZZ10-Y1-4100 | BEND | RING FR(FINISHER R, EXHAUST) | 18310-TLAX-ZZ10-Y1-4100 | BEND</v>
      </c>
      <c r="L1141" s="607" t="s">
        <v>2659</v>
      </c>
      <c r="M1141" s="607" t="s">
        <v>2659</v>
      </c>
      <c r="N1141" s="608" t="s">
        <v>2217</v>
      </c>
      <c r="O1141" s="607" t="s">
        <v>31</v>
      </c>
      <c r="P1141" s="558">
        <v>1</v>
      </c>
      <c r="Q1141" s="557" t="s">
        <v>5152</v>
      </c>
      <c r="R1141" s="609">
        <f>IFERROR(VLOOKUP(CONCATENATE(D1141,"'",C1141),'Monthly Forex'!A:D,4,0),"-")</f>
        <v>51.7</v>
      </c>
      <c r="S1141" s="610">
        <v>335000</v>
      </c>
      <c r="T1141" s="611">
        <f t="shared" si="299"/>
        <v>6479.6905222437135</v>
      </c>
      <c r="U1141" s="583" t="s">
        <v>47</v>
      </c>
      <c r="V1141" s="613" t="s">
        <v>49</v>
      </c>
      <c r="W1141" s="620" t="s">
        <v>2665</v>
      </c>
      <c r="X1141" s="569" t="s">
        <v>2769</v>
      </c>
      <c r="Y1141" s="570" t="s">
        <v>15</v>
      </c>
      <c r="Z1141" s="571" t="s">
        <v>15</v>
      </c>
      <c r="AA1141" s="558" t="s">
        <v>1856</v>
      </c>
      <c r="AB1141" s="139">
        <f t="shared" si="283"/>
        <v>43582</v>
      </c>
      <c r="AC1141" s="134">
        <f t="shared" si="284"/>
        <v>43556</v>
      </c>
      <c r="AD1141" s="135" t="str">
        <f t="shared" si="285"/>
        <v>-</v>
      </c>
      <c r="AE1141" s="136" t="str">
        <f t="shared" si="286"/>
        <v>-</v>
      </c>
      <c r="AF1141" s="140" t="s">
        <v>4551</v>
      </c>
      <c r="AG1141" s="140" t="str">
        <f t="shared" si="291"/>
        <v>-</v>
      </c>
      <c r="AH1141" s="141" t="str">
        <f t="shared" si="292"/>
        <v>-</v>
      </c>
      <c r="AI1141" s="211">
        <v>44026</v>
      </c>
      <c r="AJ1141" s="443" t="s">
        <v>4592</v>
      </c>
      <c r="AK1141" s="478">
        <f t="shared" si="293"/>
        <v>-444</v>
      </c>
      <c r="AL1141" s="516">
        <f t="shared" si="294"/>
        <v>44013</v>
      </c>
      <c r="AM1141" s="432" t="str">
        <f>_xlfn.IFNA(VLOOKUP(O1141,Dropdown!$B:$G,6,0),"-")</f>
        <v>PEZA</v>
      </c>
      <c r="AN1141" s="433">
        <f>_xlfn.IFNA(VLOOKUP(O1141,Dropdown!$B:$H,7,0),"-")</f>
        <v>0.12</v>
      </c>
      <c r="AO1141" s="434" t="str">
        <f t="shared" si="295"/>
        <v>PHP</v>
      </c>
      <c r="AP1141" s="435">
        <f t="shared" si="296"/>
        <v>335000</v>
      </c>
      <c r="AQ1141" s="436">
        <f t="shared" si="297"/>
        <v>375200.00000000006</v>
      </c>
      <c r="AR1141" s="247"/>
      <c r="AS1141" s="465" t="s">
        <v>15</v>
      </c>
      <c r="AT1141" s="247"/>
      <c r="AU1141" s="454" t="s">
        <v>15</v>
      </c>
    </row>
    <row r="1142" spans="1:47" s="30" customFormat="1">
      <c r="A1142" s="556">
        <v>1139</v>
      </c>
      <c r="B1142" s="558" t="s">
        <v>2183</v>
      </c>
      <c r="C1142" s="558" t="str">
        <f t="shared" si="288"/>
        <v>2019</v>
      </c>
      <c r="D1142" s="558" t="str">
        <f t="shared" si="289"/>
        <v>Mar</v>
      </c>
      <c r="E1142" s="605">
        <v>43552</v>
      </c>
      <c r="F1142" s="558">
        <v>114928</v>
      </c>
      <c r="G1142" s="558">
        <v>49711</v>
      </c>
      <c r="H1142" s="558" t="s">
        <v>15</v>
      </c>
      <c r="I1142" s="558" t="s">
        <v>2231</v>
      </c>
      <c r="J1142" s="558" t="s">
        <v>2227</v>
      </c>
      <c r="K1142" s="607" t="str">
        <f t="shared" si="290"/>
        <v>RING FR(FINISHER R, EXHAUST) | 18310-TLAX-ZZ10-Y1-4100 | PIERCING 1/ BURRING | RING FR(FINISHER R, EXHAUST) | 18310-TLAX-ZZ10-Y1-4100 | PIERCING 1/ BURRING</v>
      </c>
      <c r="L1142" s="607" t="s">
        <v>2573</v>
      </c>
      <c r="M1142" s="607" t="s">
        <v>2573</v>
      </c>
      <c r="N1142" s="608" t="s">
        <v>2218</v>
      </c>
      <c r="O1142" s="607" t="s">
        <v>31</v>
      </c>
      <c r="P1142" s="558">
        <v>1</v>
      </c>
      <c r="Q1142" s="557" t="s">
        <v>5152</v>
      </c>
      <c r="R1142" s="609">
        <f>IFERROR(VLOOKUP(CONCATENATE(D1142,"'",C1142),'Monthly Forex'!A:D,4,0),"-")</f>
        <v>51.7</v>
      </c>
      <c r="S1142" s="610">
        <v>368960</v>
      </c>
      <c r="T1142" s="611">
        <f t="shared" si="299"/>
        <v>7136.5570599613147</v>
      </c>
      <c r="U1142" s="583" t="s">
        <v>47</v>
      </c>
      <c r="V1142" s="613" t="s">
        <v>49</v>
      </c>
      <c r="W1142" s="620" t="s">
        <v>2665</v>
      </c>
      <c r="X1142" s="569" t="s">
        <v>2769</v>
      </c>
      <c r="Y1142" s="570" t="s">
        <v>15</v>
      </c>
      <c r="Z1142" s="571" t="s">
        <v>15</v>
      </c>
      <c r="AA1142" s="558" t="s">
        <v>1856</v>
      </c>
      <c r="AB1142" s="139">
        <f t="shared" si="283"/>
        <v>43582</v>
      </c>
      <c r="AC1142" s="134">
        <f t="shared" si="284"/>
        <v>43556</v>
      </c>
      <c r="AD1142" s="135" t="str">
        <f t="shared" si="285"/>
        <v>-</v>
      </c>
      <c r="AE1142" s="136" t="str">
        <f t="shared" si="286"/>
        <v>-</v>
      </c>
      <c r="AF1142" s="140" t="s">
        <v>4551</v>
      </c>
      <c r="AG1142" s="140" t="str">
        <f t="shared" si="291"/>
        <v>-</v>
      </c>
      <c r="AH1142" s="141" t="str">
        <f t="shared" si="292"/>
        <v>-</v>
      </c>
      <c r="AI1142" s="211">
        <v>44026</v>
      </c>
      <c r="AJ1142" s="443" t="s">
        <v>4592</v>
      </c>
      <c r="AK1142" s="478">
        <f t="shared" si="293"/>
        <v>-444</v>
      </c>
      <c r="AL1142" s="516">
        <f t="shared" si="294"/>
        <v>44013</v>
      </c>
      <c r="AM1142" s="432" t="str">
        <f>_xlfn.IFNA(VLOOKUP(O1142,Dropdown!$B:$G,6,0),"-")</f>
        <v>PEZA</v>
      </c>
      <c r="AN1142" s="433">
        <f>_xlfn.IFNA(VLOOKUP(O1142,Dropdown!$B:$H,7,0),"-")</f>
        <v>0.12</v>
      </c>
      <c r="AO1142" s="434" t="str">
        <f t="shared" si="295"/>
        <v>PHP</v>
      </c>
      <c r="AP1142" s="435">
        <f t="shared" si="296"/>
        <v>368960</v>
      </c>
      <c r="AQ1142" s="436">
        <f t="shared" si="297"/>
        <v>413235.20000000001</v>
      </c>
      <c r="AR1142" s="247"/>
      <c r="AS1142" s="465" t="s">
        <v>15</v>
      </c>
      <c r="AT1142" s="247"/>
      <c r="AU1142" s="454" t="s">
        <v>15</v>
      </c>
    </row>
    <row r="1143" spans="1:47" s="30" customFormat="1">
      <c r="A1143" s="556">
        <v>1140</v>
      </c>
      <c r="B1143" s="558" t="s">
        <v>2184</v>
      </c>
      <c r="C1143" s="558" t="str">
        <f t="shared" si="288"/>
        <v>2019</v>
      </c>
      <c r="D1143" s="558" t="str">
        <f t="shared" si="289"/>
        <v>Mar</v>
      </c>
      <c r="E1143" s="605">
        <v>43552</v>
      </c>
      <c r="F1143" s="558">
        <v>114928</v>
      </c>
      <c r="G1143" s="558">
        <v>49711</v>
      </c>
      <c r="H1143" s="558" t="s">
        <v>15</v>
      </c>
      <c r="I1143" s="558" t="s">
        <v>2231</v>
      </c>
      <c r="J1143" s="617" t="s">
        <v>2227</v>
      </c>
      <c r="K1143" s="607" t="str">
        <f t="shared" si="290"/>
        <v>RING FR(FINISHER R, EXHAUST) | 18310-TLAX-ZZ10-Y1-4100 | PIERCING 2 AND 3 | RING FR(FINISHER R, EXHAUST) | 18310-TLAX-ZZ10-Y1-4100 | PIERCING 2 AND 3</v>
      </c>
      <c r="L1143" s="607" t="s">
        <v>2574</v>
      </c>
      <c r="M1143" s="607" t="s">
        <v>2574</v>
      </c>
      <c r="N1143" s="608" t="s">
        <v>2219</v>
      </c>
      <c r="O1143" s="607" t="s">
        <v>31</v>
      </c>
      <c r="P1143" s="558">
        <v>1</v>
      </c>
      <c r="Q1143" s="557" t="s">
        <v>5152</v>
      </c>
      <c r="R1143" s="609">
        <f>IFERROR(VLOOKUP(CONCATENATE(D1143,"'",C1143),'Monthly Forex'!A:D,4,0),"-")</f>
        <v>51.7</v>
      </c>
      <c r="S1143" s="610">
        <v>323000</v>
      </c>
      <c r="T1143" s="611">
        <f t="shared" si="299"/>
        <v>6247.5822050290135</v>
      </c>
      <c r="U1143" s="583" t="s">
        <v>47</v>
      </c>
      <c r="V1143" s="613" t="s">
        <v>49</v>
      </c>
      <c r="W1143" s="620" t="s">
        <v>2665</v>
      </c>
      <c r="X1143" s="569" t="s">
        <v>2769</v>
      </c>
      <c r="Y1143" s="570" t="s">
        <v>15</v>
      </c>
      <c r="Z1143" s="571" t="s">
        <v>15</v>
      </c>
      <c r="AA1143" s="558" t="s">
        <v>1856</v>
      </c>
      <c r="AB1143" s="139">
        <f t="shared" ref="AB1143:AB1206" si="300">IF(V1143="","",IF(V1143="Cancelled","-",E1143+30))</f>
        <v>43582</v>
      </c>
      <c r="AC1143" s="134">
        <f t="shared" si="284"/>
        <v>43556</v>
      </c>
      <c r="AD1143" s="135" t="str">
        <f t="shared" si="285"/>
        <v>-</v>
      </c>
      <c r="AE1143" s="136" t="str">
        <f t="shared" si="286"/>
        <v>-</v>
      </c>
      <c r="AF1143" s="140" t="s">
        <v>4551</v>
      </c>
      <c r="AG1143" s="140" t="str">
        <f t="shared" si="291"/>
        <v>-</v>
      </c>
      <c r="AH1143" s="141" t="str">
        <f t="shared" si="292"/>
        <v>-</v>
      </c>
      <c r="AI1143" s="211">
        <v>44026</v>
      </c>
      <c r="AJ1143" s="443" t="s">
        <v>4592</v>
      </c>
      <c r="AK1143" s="478">
        <f t="shared" si="293"/>
        <v>-444</v>
      </c>
      <c r="AL1143" s="516">
        <f t="shared" si="294"/>
        <v>44013</v>
      </c>
      <c r="AM1143" s="432" t="str">
        <f>_xlfn.IFNA(VLOOKUP(O1143,Dropdown!$B:$G,6,0),"-")</f>
        <v>PEZA</v>
      </c>
      <c r="AN1143" s="433">
        <f>_xlfn.IFNA(VLOOKUP(O1143,Dropdown!$B:$H,7,0),"-")</f>
        <v>0.12</v>
      </c>
      <c r="AO1143" s="434" t="str">
        <f t="shared" si="295"/>
        <v>PHP</v>
      </c>
      <c r="AP1143" s="435">
        <f t="shared" si="296"/>
        <v>323000</v>
      </c>
      <c r="AQ1143" s="436">
        <f t="shared" si="297"/>
        <v>361760.00000000006</v>
      </c>
      <c r="AR1143" s="247"/>
      <c r="AS1143" s="465" t="s">
        <v>15</v>
      </c>
      <c r="AT1143" s="247"/>
      <c r="AU1143" s="454" t="s">
        <v>15</v>
      </c>
    </row>
    <row r="1144" spans="1:47" s="30" customFormat="1">
      <c r="A1144" s="556">
        <v>1141</v>
      </c>
      <c r="B1144" s="557" t="s">
        <v>2185</v>
      </c>
      <c r="C1144" s="558" t="str">
        <f t="shared" si="288"/>
        <v>2019</v>
      </c>
      <c r="D1144" s="558" t="str">
        <f t="shared" si="289"/>
        <v>Mar</v>
      </c>
      <c r="E1144" s="586">
        <v>43552</v>
      </c>
      <c r="F1144" s="558">
        <v>114929</v>
      </c>
      <c r="G1144" s="557">
        <v>49713</v>
      </c>
      <c r="H1144" s="558" t="s">
        <v>15</v>
      </c>
      <c r="I1144" s="557" t="s">
        <v>2232</v>
      </c>
      <c r="J1144" s="557" t="s">
        <v>2228</v>
      </c>
      <c r="K1144" s="578" t="str">
        <f t="shared" si="290"/>
        <v>RING FR(FINISHER L, EXHAUST) | 18320-TLAX-ZZ10-Y1-4100 | TRIM | RING FR(FINISHER L, EXHAUST) | 18320-TLAX-ZZ10-Y1-4100 | TRIM</v>
      </c>
      <c r="L1144" s="578" t="s">
        <v>2575</v>
      </c>
      <c r="M1144" s="578" t="s">
        <v>2575</v>
      </c>
      <c r="N1144" s="600" t="s">
        <v>2215</v>
      </c>
      <c r="O1144" s="578" t="s">
        <v>31</v>
      </c>
      <c r="P1144" s="557">
        <v>1</v>
      </c>
      <c r="Q1144" s="557" t="s">
        <v>5152</v>
      </c>
      <c r="R1144" s="581">
        <f>IFERROR(VLOOKUP(CONCATENATE(D1144,"'",C1144),'Monthly Forex'!A:D,4,0),"-")</f>
        <v>51.7</v>
      </c>
      <c r="S1144" s="587">
        <v>390950</v>
      </c>
      <c r="T1144" s="565">
        <f t="shared" si="299"/>
        <v>7561.8955512572529</v>
      </c>
      <c r="U1144" s="583" t="s">
        <v>47</v>
      </c>
      <c r="V1144" s="613" t="s">
        <v>49</v>
      </c>
      <c r="W1144" s="620" t="s">
        <v>2665</v>
      </c>
      <c r="X1144" s="569" t="s">
        <v>2769</v>
      </c>
      <c r="Y1144" s="570" t="s">
        <v>15</v>
      </c>
      <c r="Z1144" s="571" t="s">
        <v>15</v>
      </c>
      <c r="AA1144" s="558" t="s">
        <v>1856</v>
      </c>
      <c r="AB1144" s="139">
        <f t="shared" si="300"/>
        <v>43582</v>
      </c>
      <c r="AC1144" s="134">
        <f t="shared" si="284"/>
        <v>43556</v>
      </c>
      <c r="AD1144" s="135" t="str">
        <f t="shared" si="285"/>
        <v>-</v>
      </c>
      <c r="AE1144" s="136" t="str">
        <f t="shared" si="286"/>
        <v>-</v>
      </c>
      <c r="AF1144" s="140" t="s">
        <v>4551</v>
      </c>
      <c r="AG1144" s="140" t="str">
        <f t="shared" si="291"/>
        <v>1</v>
      </c>
      <c r="AH1144" s="141" t="str">
        <f t="shared" si="292"/>
        <v>-</v>
      </c>
      <c r="AI1144" s="211">
        <v>44026</v>
      </c>
      <c r="AJ1144" s="443" t="s">
        <v>4592</v>
      </c>
      <c r="AK1144" s="478">
        <f t="shared" si="293"/>
        <v>-444</v>
      </c>
      <c r="AL1144" s="516">
        <f t="shared" si="294"/>
        <v>44013</v>
      </c>
      <c r="AM1144" s="432" t="str">
        <f>_xlfn.IFNA(VLOOKUP(O1144,Dropdown!$B:$G,6,0),"-")</f>
        <v>PEZA</v>
      </c>
      <c r="AN1144" s="433">
        <f>_xlfn.IFNA(VLOOKUP(O1144,Dropdown!$B:$H,7,0),"-")</f>
        <v>0.12</v>
      </c>
      <c r="AO1144" s="434" t="str">
        <f t="shared" si="295"/>
        <v>PHP</v>
      </c>
      <c r="AP1144" s="435">
        <f t="shared" si="296"/>
        <v>390950</v>
      </c>
      <c r="AQ1144" s="436">
        <f t="shared" si="297"/>
        <v>437864.00000000006</v>
      </c>
      <c r="AR1144" s="247"/>
      <c r="AS1144" s="465" t="s">
        <v>15</v>
      </c>
      <c r="AT1144" s="247"/>
      <c r="AU1144" s="454" t="s">
        <v>15</v>
      </c>
    </row>
    <row r="1145" spans="1:47" s="30" customFormat="1">
      <c r="A1145" s="556">
        <v>1142</v>
      </c>
      <c r="B1145" s="557" t="s">
        <v>2186</v>
      </c>
      <c r="C1145" s="558" t="str">
        <f t="shared" si="288"/>
        <v>2019</v>
      </c>
      <c r="D1145" s="558" t="str">
        <f t="shared" si="289"/>
        <v>Mar</v>
      </c>
      <c r="E1145" s="586">
        <v>43552</v>
      </c>
      <c r="F1145" s="558">
        <v>114929</v>
      </c>
      <c r="G1145" s="557">
        <v>49713</v>
      </c>
      <c r="H1145" s="558" t="s">
        <v>15</v>
      </c>
      <c r="I1145" s="557" t="s">
        <v>2232</v>
      </c>
      <c r="J1145" s="557" t="s">
        <v>2228</v>
      </c>
      <c r="K1145" s="578" t="str">
        <f t="shared" si="290"/>
        <v>RING FR(FINISHER L, EXHAUST) | 18320-TLAX-ZZ10-Y1-4100 | BEND | RING FR(FINISHER L, EXHAUST) | 18320-TLAX-ZZ10-Y1-4100 | BEND</v>
      </c>
      <c r="L1145" s="578" t="s">
        <v>2576</v>
      </c>
      <c r="M1145" s="578" t="s">
        <v>2576</v>
      </c>
      <c r="N1145" s="600" t="s">
        <v>2222</v>
      </c>
      <c r="O1145" s="578" t="s">
        <v>31</v>
      </c>
      <c r="P1145" s="557">
        <v>1</v>
      </c>
      <c r="Q1145" s="557" t="s">
        <v>5152</v>
      </c>
      <c r="R1145" s="581">
        <f>IFERROR(VLOOKUP(CONCATENATE(D1145,"'",C1145),'Monthly Forex'!A:D,4,0),"-")</f>
        <v>51.7</v>
      </c>
      <c r="S1145" s="587">
        <v>335000</v>
      </c>
      <c r="T1145" s="582">
        <f t="shared" si="299"/>
        <v>6479.6905222437135</v>
      </c>
      <c r="U1145" s="583" t="s">
        <v>47</v>
      </c>
      <c r="V1145" s="613" t="s">
        <v>49</v>
      </c>
      <c r="W1145" s="620" t="s">
        <v>2665</v>
      </c>
      <c r="X1145" s="569" t="s">
        <v>2769</v>
      </c>
      <c r="Y1145" s="570" t="s">
        <v>15</v>
      </c>
      <c r="Z1145" s="571" t="s">
        <v>15</v>
      </c>
      <c r="AA1145" s="558" t="s">
        <v>1856</v>
      </c>
      <c r="AB1145" s="139">
        <f t="shared" si="300"/>
        <v>43582</v>
      </c>
      <c r="AC1145" s="134">
        <f t="shared" si="284"/>
        <v>43556</v>
      </c>
      <c r="AD1145" s="135" t="str">
        <f t="shared" si="285"/>
        <v>-</v>
      </c>
      <c r="AE1145" s="136" t="str">
        <f t="shared" si="286"/>
        <v>-</v>
      </c>
      <c r="AF1145" s="140" t="s">
        <v>4551</v>
      </c>
      <c r="AG1145" s="140" t="str">
        <f t="shared" si="291"/>
        <v>-</v>
      </c>
      <c r="AH1145" s="141" t="str">
        <f t="shared" si="292"/>
        <v>-</v>
      </c>
      <c r="AI1145" s="211">
        <v>44026</v>
      </c>
      <c r="AJ1145" s="443" t="s">
        <v>4592</v>
      </c>
      <c r="AK1145" s="478">
        <f t="shared" si="293"/>
        <v>-444</v>
      </c>
      <c r="AL1145" s="516">
        <f t="shared" si="294"/>
        <v>44013</v>
      </c>
      <c r="AM1145" s="432" t="str">
        <f>_xlfn.IFNA(VLOOKUP(O1145,Dropdown!$B:$G,6,0),"-")</f>
        <v>PEZA</v>
      </c>
      <c r="AN1145" s="433">
        <f>_xlfn.IFNA(VLOOKUP(O1145,Dropdown!$B:$H,7,0),"-")</f>
        <v>0.12</v>
      </c>
      <c r="AO1145" s="434" t="str">
        <f t="shared" si="295"/>
        <v>PHP</v>
      </c>
      <c r="AP1145" s="435">
        <f t="shared" si="296"/>
        <v>335000</v>
      </c>
      <c r="AQ1145" s="436">
        <f t="shared" si="297"/>
        <v>375200.00000000006</v>
      </c>
      <c r="AR1145" s="247"/>
      <c r="AS1145" s="465" t="s">
        <v>15</v>
      </c>
      <c r="AT1145" s="247"/>
      <c r="AU1145" s="454" t="s">
        <v>15</v>
      </c>
    </row>
    <row r="1146" spans="1:47" s="30" customFormat="1">
      <c r="A1146" s="556">
        <v>1143</v>
      </c>
      <c r="B1146" s="557" t="s">
        <v>2187</v>
      </c>
      <c r="C1146" s="558" t="str">
        <f t="shared" si="288"/>
        <v>2019</v>
      </c>
      <c r="D1146" s="558" t="str">
        <f t="shared" si="289"/>
        <v>Mar</v>
      </c>
      <c r="E1146" s="586">
        <v>43552</v>
      </c>
      <c r="F1146" s="558">
        <v>114929</v>
      </c>
      <c r="G1146" s="557">
        <v>49713</v>
      </c>
      <c r="H1146" s="558" t="s">
        <v>15</v>
      </c>
      <c r="I1146" s="557" t="s">
        <v>2232</v>
      </c>
      <c r="J1146" s="557" t="s">
        <v>2228</v>
      </c>
      <c r="K1146" s="578" t="str">
        <f t="shared" si="290"/>
        <v>RING FR(FINISHER L, EXHAUST) | 18320-TLAX-ZZ10-Y1-4100 | PIERCE 1/ BURRING | RING FR(FINISHER L, EXHAUST) | 18320-TLAX-ZZ10-Y1-4100 | PIERCE 1/ BURRING</v>
      </c>
      <c r="L1146" s="578" t="s">
        <v>2577</v>
      </c>
      <c r="M1146" s="578" t="s">
        <v>2577</v>
      </c>
      <c r="N1146" s="600" t="s">
        <v>2223</v>
      </c>
      <c r="O1146" s="578" t="s">
        <v>31</v>
      </c>
      <c r="P1146" s="557">
        <v>1</v>
      </c>
      <c r="Q1146" s="557" t="s">
        <v>5152</v>
      </c>
      <c r="R1146" s="581">
        <f>IFERROR(VLOOKUP(CONCATENATE(D1146,"'",C1146),'Monthly Forex'!A:D,4,0),"-")</f>
        <v>51.7</v>
      </c>
      <c r="S1146" s="587">
        <v>368960</v>
      </c>
      <c r="T1146" s="582">
        <f t="shared" si="299"/>
        <v>7136.5570599613147</v>
      </c>
      <c r="U1146" s="583" t="s">
        <v>47</v>
      </c>
      <c r="V1146" s="613" t="s">
        <v>49</v>
      </c>
      <c r="W1146" s="620" t="s">
        <v>2665</v>
      </c>
      <c r="X1146" s="569" t="s">
        <v>2769</v>
      </c>
      <c r="Y1146" s="570" t="s">
        <v>15</v>
      </c>
      <c r="Z1146" s="571" t="s">
        <v>15</v>
      </c>
      <c r="AA1146" s="558" t="s">
        <v>1856</v>
      </c>
      <c r="AB1146" s="139">
        <f t="shared" si="300"/>
        <v>43582</v>
      </c>
      <c r="AC1146" s="134">
        <f t="shared" si="284"/>
        <v>43556</v>
      </c>
      <c r="AD1146" s="135" t="str">
        <f t="shared" si="285"/>
        <v>-</v>
      </c>
      <c r="AE1146" s="136" t="str">
        <f t="shared" si="286"/>
        <v>-</v>
      </c>
      <c r="AF1146" s="140" t="s">
        <v>4551</v>
      </c>
      <c r="AG1146" s="140" t="str">
        <f t="shared" si="291"/>
        <v>-</v>
      </c>
      <c r="AH1146" s="141" t="str">
        <f t="shared" si="292"/>
        <v>-</v>
      </c>
      <c r="AI1146" s="211">
        <v>44026</v>
      </c>
      <c r="AJ1146" s="443" t="s">
        <v>4592</v>
      </c>
      <c r="AK1146" s="478">
        <f t="shared" si="293"/>
        <v>-444</v>
      </c>
      <c r="AL1146" s="516">
        <f t="shared" si="294"/>
        <v>44013</v>
      </c>
      <c r="AM1146" s="432" t="str">
        <f>_xlfn.IFNA(VLOOKUP(O1146,Dropdown!$B:$G,6,0),"-")</f>
        <v>PEZA</v>
      </c>
      <c r="AN1146" s="433">
        <f>_xlfn.IFNA(VLOOKUP(O1146,Dropdown!$B:$H,7,0),"-")</f>
        <v>0.12</v>
      </c>
      <c r="AO1146" s="434" t="str">
        <f t="shared" si="295"/>
        <v>PHP</v>
      </c>
      <c r="AP1146" s="435">
        <f t="shared" si="296"/>
        <v>368960</v>
      </c>
      <c r="AQ1146" s="436">
        <f t="shared" si="297"/>
        <v>413235.20000000001</v>
      </c>
      <c r="AR1146" s="247"/>
      <c r="AS1146" s="465" t="s">
        <v>15</v>
      </c>
      <c r="AT1146" s="247"/>
      <c r="AU1146" s="454" t="s">
        <v>15</v>
      </c>
    </row>
    <row r="1147" spans="1:47" s="30" customFormat="1">
      <c r="A1147" s="556">
        <v>1144</v>
      </c>
      <c r="B1147" s="557" t="s">
        <v>2188</v>
      </c>
      <c r="C1147" s="558" t="str">
        <f t="shared" si="288"/>
        <v>2019</v>
      </c>
      <c r="D1147" s="558" t="str">
        <f t="shared" si="289"/>
        <v>Mar</v>
      </c>
      <c r="E1147" s="586">
        <v>43552</v>
      </c>
      <c r="F1147" s="558">
        <v>114929</v>
      </c>
      <c r="G1147" s="557">
        <v>49713</v>
      </c>
      <c r="H1147" s="558" t="s">
        <v>15</v>
      </c>
      <c r="I1147" s="557" t="s">
        <v>2232</v>
      </c>
      <c r="J1147" s="557" t="s">
        <v>2228</v>
      </c>
      <c r="K1147" s="578" t="str">
        <f t="shared" si="290"/>
        <v>RING FR(FINISHER L, EXHAUST) | 18320-TLAX-ZZ10-Y1-4100 | PIERCE 2 AND 3 | RING FR(FINISHER L, EXHAUST) | 18320-TLAX-ZZ10-Y1-4100 | PIERCE 2 AND 3</v>
      </c>
      <c r="L1147" s="578" t="s">
        <v>2578</v>
      </c>
      <c r="M1147" s="578" t="s">
        <v>2578</v>
      </c>
      <c r="N1147" s="600" t="s">
        <v>2224</v>
      </c>
      <c r="O1147" s="578" t="s">
        <v>31</v>
      </c>
      <c r="P1147" s="557">
        <v>1</v>
      </c>
      <c r="Q1147" s="557" t="s">
        <v>5152</v>
      </c>
      <c r="R1147" s="581">
        <f>IFERROR(VLOOKUP(CONCATENATE(D1147,"'",C1147),'Monthly Forex'!A:D,4,0),"-")</f>
        <v>51.7</v>
      </c>
      <c r="S1147" s="587">
        <v>323000</v>
      </c>
      <c r="T1147" s="582">
        <f t="shared" si="299"/>
        <v>6247.5822050290135</v>
      </c>
      <c r="U1147" s="583" t="s">
        <v>47</v>
      </c>
      <c r="V1147" s="613" t="s">
        <v>49</v>
      </c>
      <c r="W1147" s="620" t="s">
        <v>2665</v>
      </c>
      <c r="X1147" s="569" t="s">
        <v>2769</v>
      </c>
      <c r="Y1147" s="570" t="s">
        <v>15</v>
      </c>
      <c r="Z1147" s="571" t="s">
        <v>15</v>
      </c>
      <c r="AA1147" s="558" t="s">
        <v>1856</v>
      </c>
      <c r="AB1147" s="139">
        <f t="shared" si="300"/>
        <v>43582</v>
      </c>
      <c r="AC1147" s="134">
        <f t="shared" si="284"/>
        <v>43556</v>
      </c>
      <c r="AD1147" s="135" t="str">
        <f t="shared" si="285"/>
        <v>-</v>
      </c>
      <c r="AE1147" s="136" t="str">
        <f t="shared" si="286"/>
        <v>-</v>
      </c>
      <c r="AF1147" s="140" t="s">
        <v>4551</v>
      </c>
      <c r="AG1147" s="140" t="str">
        <f t="shared" si="291"/>
        <v>-</v>
      </c>
      <c r="AH1147" s="141" t="str">
        <f t="shared" si="292"/>
        <v>-</v>
      </c>
      <c r="AI1147" s="211">
        <v>44026</v>
      </c>
      <c r="AJ1147" s="443" t="s">
        <v>4592</v>
      </c>
      <c r="AK1147" s="478">
        <f t="shared" si="293"/>
        <v>-444</v>
      </c>
      <c r="AL1147" s="516">
        <f t="shared" si="294"/>
        <v>44013</v>
      </c>
      <c r="AM1147" s="432" t="str">
        <f>_xlfn.IFNA(VLOOKUP(O1147,Dropdown!$B:$G,6,0),"-")</f>
        <v>PEZA</v>
      </c>
      <c r="AN1147" s="433">
        <f>_xlfn.IFNA(VLOOKUP(O1147,Dropdown!$B:$H,7,0),"-")</f>
        <v>0.12</v>
      </c>
      <c r="AO1147" s="434" t="str">
        <f t="shared" si="295"/>
        <v>PHP</v>
      </c>
      <c r="AP1147" s="435">
        <f t="shared" si="296"/>
        <v>323000</v>
      </c>
      <c r="AQ1147" s="436">
        <f t="shared" si="297"/>
        <v>361760.00000000006</v>
      </c>
      <c r="AR1147" s="247"/>
      <c r="AS1147" s="465" t="s">
        <v>15</v>
      </c>
      <c r="AT1147" s="247"/>
      <c r="AU1147" s="454" t="s">
        <v>15</v>
      </c>
    </row>
    <row r="1148" spans="1:47" s="29" customFormat="1">
      <c r="A1148" s="556">
        <v>1145</v>
      </c>
      <c r="B1148" s="558" t="s">
        <v>2181</v>
      </c>
      <c r="C1148" s="558" t="str">
        <f t="shared" si="288"/>
        <v>2019</v>
      </c>
      <c r="D1148" s="558" t="str">
        <f t="shared" si="289"/>
        <v>Mar</v>
      </c>
      <c r="E1148" s="605">
        <v>43552</v>
      </c>
      <c r="F1148" s="558">
        <v>116356</v>
      </c>
      <c r="G1148" s="558" t="s">
        <v>2660</v>
      </c>
      <c r="H1148" s="558">
        <v>88621</v>
      </c>
      <c r="I1148" s="558" t="s">
        <v>2231</v>
      </c>
      <c r="J1148" s="558" t="s">
        <v>2227</v>
      </c>
      <c r="K1148" s="607" t="str">
        <f t="shared" si="290"/>
        <v>RING FR(FINISHER R, EXHAUST) | 18310-TLAX-ZZ10-Y1-4100 | TRIM | RING FR(FINISHER R, EXHAUST) | 18310-TLAX-ZZ10-Y1-4100 | TRIM</v>
      </c>
      <c r="L1148" s="607" t="s">
        <v>2571</v>
      </c>
      <c r="M1148" s="607" t="s">
        <v>2571</v>
      </c>
      <c r="N1148" s="608" t="s">
        <v>2216</v>
      </c>
      <c r="O1148" s="607" t="s">
        <v>31</v>
      </c>
      <c r="P1148" s="558">
        <v>1</v>
      </c>
      <c r="Q1148" s="557" t="s">
        <v>5152</v>
      </c>
      <c r="R1148" s="609">
        <f>IFERROR(VLOOKUP(CONCATENATE(D1148,"'",C1148),'Monthly Forex'!A:D,4,0),"-")</f>
        <v>51.7</v>
      </c>
      <c r="S1148" s="610">
        <v>97737.5</v>
      </c>
      <c r="T1148" s="611">
        <f t="shared" si="299"/>
        <v>1890.4738878143132</v>
      </c>
      <c r="U1148" s="583" t="s">
        <v>47</v>
      </c>
      <c r="V1148" s="613" t="s">
        <v>49</v>
      </c>
      <c r="W1148" s="592" t="s">
        <v>2667</v>
      </c>
      <c r="X1148" s="569" t="s">
        <v>2270</v>
      </c>
      <c r="Y1148" s="570" t="s">
        <v>15</v>
      </c>
      <c r="Z1148" s="571" t="s">
        <v>15</v>
      </c>
      <c r="AA1148" s="558" t="s">
        <v>1856</v>
      </c>
      <c r="AB1148" s="139">
        <f t="shared" si="300"/>
        <v>43582</v>
      </c>
      <c r="AC1148" s="134">
        <f t="shared" si="284"/>
        <v>43556</v>
      </c>
      <c r="AD1148" s="135" t="str">
        <f t="shared" si="285"/>
        <v>-</v>
      </c>
      <c r="AE1148" s="136" t="str">
        <f t="shared" si="286"/>
        <v>-</v>
      </c>
      <c r="AF1148" s="140" t="s">
        <v>4551</v>
      </c>
      <c r="AG1148" s="140" t="str">
        <f t="shared" si="291"/>
        <v>1</v>
      </c>
      <c r="AH1148" s="141" t="str">
        <f t="shared" si="292"/>
        <v>-</v>
      </c>
      <c r="AI1148" s="211">
        <v>44026</v>
      </c>
      <c r="AJ1148" s="443" t="s">
        <v>4592</v>
      </c>
      <c r="AK1148" s="478">
        <f t="shared" si="293"/>
        <v>-444</v>
      </c>
      <c r="AL1148" s="482">
        <f t="shared" si="294"/>
        <v>44013</v>
      </c>
      <c r="AM1148" s="432" t="str">
        <f>_xlfn.IFNA(VLOOKUP(O1148,Dropdown!$B:$G,6,0),"-")</f>
        <v>PEZA</v>
      </c>
      <c r="AN1148" s="433">
        <f>_xlfn.IFNA(VLOOKUP(O1148,Dropdown!$B:$H,7,0),"-")</f>
        <v>0.12</v>
      </c>
      <c r="AO1148" s="434" t="str">
        <f t="shared" si="295"/>
        <v>PHP</v>
      </c>
      <c r="AP1148" s="435">
        <f t="shared" si="296"/>
        <v>97737.5</v>
      </c>
      <c r="AQ1148" s="436">
        <f t="shared" si="297"/>
        <v>109466.00000000001</v>
      </c>
      <c r="AR1148" s="247"/>
      <c r="AS1148" s="465" t="s">
        <v>15</v>
      </c>
      <c r="AT1148" s="247"/>
      <c r="AU1148" s="454" t="s">
        <v>15</v>
      </c>
    </row>
    <row r="1149" spans="1:47" s="29" customFormat="1">
      <c r="A1149" s="556">
        <v>1146</v>
      </c>
      <c r="B1149" s="558" t="s">
        <v>2182</v>
      </c>
      <c r="C1149" s="558" t="str">
        <f t="shared" si="288"/>
        <v>2019</v>
      </c>
      <c r="D1149" s="558" t="str">
        <f t="shared" si="289"/>
        <v>Mar</v>
      </c>
      <c r="E1149" s="605">
        <v>43552</v>
      </c>
      <c r="F1149" s="558">
        <v>116356</v>
      </c>
      <c r="G1149" s="558" t="s">
        <v>2660</v>
      </c>
      <c r="H1149" s="558">
        <v>88621</v>
      </c>
      <c r="I1149" s="558" t="s">
        <v>2231</v>
      </c>
      <c r="J1149" s="558" t="s">
        <v>2227</v>
      </c>
      <c r="K1149" s="607" t="str">
        <f t="shared" si="290"/>
        <v>RING FR(FINISHER R, EXHAUST) | 18310-TLAX-ZZ10-Y1-4100 | BEND | RING FR(FINISHER R, EXHAUST) | 18310-TLAX-ZZ10-Y1-4100 | BEND</v>
      </c>
      <c r="L1149" s="607" t="s">
        <v>2659</v>
      </c>
      <c r="M1149" s="607" t="s">
        <v>2659</v>
      </c>
      <c r="N1149" s="608" t="s">
        <v>2217</v>
      </c>
      <c r="O1149" s="607" t="s">
        <v>31</v>
      </c>
      <c r="P1149" s="558">
        <v>1</v>
      </c>
      <c r="Q1149" s="557" t="s">
        <v>5152</v>
      </c>
      <c r="R1149" s="609">
        <f>IFERROR(VLOOKUP(CONCATENATE(D1149,"'",C1149),'Monthly Forex'!A:D,4,0),"-")</f>
        <v>51.7</v>
      </c>
      <c r="S1149" s="610">
        <v>83750</v>
      </c>
      <c r="T1149" s="611">
        <f t="shared" si="299"/>
        <v>1619.9226305609284</v>
      </c>
      <c r="U1149" s="583" t="s">
        <v>47</v>
      </c>
      <c r="V1149" s="613" t="s">
        <v>49</v>
      </c>
      <c r="W1149" s="592" t="s">
        <v>2667</v>
      </c>
      <c r="X1149" s="569" t="s">
        <v>2270</v>
      </c>
      <c r="Y1149" s="570" t="s">
        <v>15</v>
      </c>
      <c r="Z1149" s="571" t="s">
        <v>15</v>
      </c>
      <c r="AA1149" s="558" t="s">
        <v>1856</v>
      </c>
      <c r="AB1149" s="139">
        <f t="shared" si="300"/>
        <v>43582</v>
      </c>
      <c r="AC1149" s="134">
        <f t="shared" si="284"/>
        <v>43556</v>
      </c>
      <c r="AD1149" s="135" t="str">
        <f t="shared" si="285"/>
        <v>-</v>
      </c>
      <c r="AE1149" s="136" t="str">
        <f t="shared" si="286"/>
        <v>-</v>
      </c>
      <c r="AF1149" s="140" t="s">
        <v>4551</v>
      </c>
      <c r="AG1149" s="140" t="str">
        <f t="shared" si="291"/>
        <v>-</v>
      </c>
      <c r="AH1149" s="141" t="str">
        <f t="shared" si="292"/>
        <v>-</v>
      </c>
      <c r="AI1149" s="211">
        <v>44026</v>
      </c>
      <c r="AJ1149" s="443" t="s">
        <v>4592</v>
      </c>
      <c r="AK1149" s="478">
        <f t="shared" si="293"/>
        <v>-444</v>
      </c>
      <c r="AL1149" s="482">
        <f t="shared" si="294"/>
        <v>44013</v>
      </c>
      <c r="AM1149" s="432" t="str">
        <f>_xlfn.IFNA(VLOOKUP(O1149,Dropdown!$B:$G,6,0),"-")</f>
        <v>PEZA</v>
      </c>
      <c r="AN1149" s="433">
        <f>_xlfn.IFNA(VLOOKUP(O1149,Dropdown!$B:$H,7,0),"-")</f>
        <v>0.12</v>
      </c>
      <c r="AO1149" s="434" t="str">
        <f t="shared" si="295"/>
        <v>PHP</v>
      </c>
      <c r="AP1149" s="435">
        <f t="shared" si="296"/>
        <v>83750</v>
      </c>
      <c r="AQ1149" s="436">
        <f t="shared" si="297"/>
        <v>93800.000000000015</v>
      </c>
      <c r="AR1149" s="247"/>
      <c r="AS1149" s="465" t="s">
        <v>15</v>
      </c>
      <c r="AT1149" s="247"/>
      <c r="AU1149" s="454" t="s">
        <v>15</v>
      </c>
    </row>
    <row r="1150" spans="1:47" s="29" customFormat="1">
      <c r="A1150" s="556">
        <v>1147</v>
      </c>
      <c r="B1150" s="558" t="s">
        <v>2183</v>
      </c>
      <c r="C1150" s="558" t="str">
        <f t="shared" si="288"/>
        <v>2019</v>
      </c>
      <c r="D1150" s="558" t="str">
        <f t="shared" si="289"/>
        <v>Mar</v>
      </c>
      <c r="E1150" s="605">
        <v>43552</v>
      </c>
      <c r="F1150" s="558">
        <v>116356</v>
      </c>
      <c r="G1150" s="558" t="s">
        <v>2660</v>
      </c>
      <c r="H1150" s="558">
        <v>88621</v>
      </c>
      <c r="I1150" s="558" t="s">
        <v>2231</v>
      </c>
      <c r="J1150" s="558" t="s">
        <v>2227</v>
      </c>
      <c r="K1150" s="607" t="str">
        <f t="shared" si="290"/>
        <v>RING FR(FINISHER R, EXHAUST) | 18310-TLAX-ZZ10-Y1-4100 | PIERCING 1/ BURRING | RING FR(FINISHER R, EXHAUST) | 18310-TLAX-ZZ10-Y1-4100 | PIERCING 1/ BURRING</v>
      </c>
      <c r="L1150" s="607" t="s">
        <v>2573</v>
      </c>
      <c r="M1150" s="607" t="s">
        <v>2573</v>
      </c>
      <c r="N1150" s="608" t="s">
        <v>2218</v>
      </c>
      <c r="O1150" s="607" t="s">
        <v>31</v>
      </c>
      <c r="P1150" s="558">
        <v>1</v>
      </c>
      <c r="Q1150" s="557" t="s">
        <v>5152</v>
      </c>
      <c r="R1150" s="609">
        <f>IFERROR(VLOOKUP(CONCATENATE(D1150,"'",C1150),'Monthly Forex'!A:D,4,0),"-")</f>
        <v>51.7</v>
      </c>
      <c r="S1150" s="610">
        <v>92240</v>
      </c>
      <c r="T1150" s="611">
        <f t="shared" si="299"/>
        <v>1784.1392649903287</v>
      </c>
      <c r="U1150" s="583" t="s">
        <v>47</v>
      </c>
      <c r="V1150" s="613" t="s">
        <v>49</v>
      </c>
      <c r="W1150" s="592" t="s">
        <v>2667</v>
      </c>
      <c r="X1150" s="569" t="s">
        <v>2270</v>
      </c>
      <c r="Y1150" s="570" t="s">
        <v>15</v>
      </c>
      <c r="Z1150" s="571" t="s">
        <v>15</v>
      </c>
      <c r="AA1150" s="558" t="s">
        <v>1856</v>
      </c>
      <c r="AB1150" s="139">
        <f t="shared" si="300"/>
        <v>43582</v>
      </c>
      <c r="AC1150" s="134">
        <f t="shared" si="284"/>
        <v>43556</v>
      </c>
      <c r="AD1150" s="135" t="str">
        <f t="shared" si="285"/>
        <v>-</v>
      </c>
      <c r="AE1150" s="136" t="str">
        <f t="shared" si="286"/>
        <v>-</v>
      </c>
      <c r="AF1150" s="140" t="s">
        <v>4551</v>
      </c>
      <c r="AG1150" s="140" t="str">
        <f t="shared" si="291"/>
        <v>-</v>
      </c>
      <c r="AH1150" s="141" t="str">
        <f t="shared" si="292"/>
        <v>-</v>
      </c>
      <c r="AI1150" s="211">
        <v>44026</v>
      </c>
      <c r="AJ1150" s="443" t="s">
        <v>4592</v>
      </c>
      <c r="AK1150" s="478">
        <f t="shared" si="293"/>
        <v>-444</v>
      </c>
      <c r="AL1150" s="482">
        <f t="shared" si="294"/>
        <v>44013</v>
      </c>
      <c r="AM1150" s="432" t="str">
        <f>_xlfn.IFNA(VLOOKUP(O1150,Dropdown!$B:$G,6,0),"-")</f>
        <v>PEZA</v>
      </c>
      <c r="AN1150" s="433">
        <f>_xlfn.IFNA(VLOOKUP(O1150,Dropdown!$B:$H,7,0),"-")</f>
        <v>0.12</v>
      </c>
      <c r="AO1150" s="434" t="str">
        <f t="shared" si="295"/>
        <v>PHP</v>
      </c>
      <c r="AP1150" s="435">
        <f t="shared" si="296"/>
        <v>92240</v>
      </c>
      <c r="AQ1150" s="436">
        <f t="shared" si="297"/>
        <v>103308.8</v>
      </c>
      <c r="AR1150" s="247"/>
      <c r="AS1150" s="465" t="s">
        <v>15</v>
      </c>
      <c r="AT1150" s="247"/>
      <c r="AU1150" s="454" t="s">
        <v>15</v>
      </c>
    </row>
    <row r="1151" spans="1:47" s="29" customFormat="1">
      <c r="A1151" s="556">
        <v>1148</v>
      </c>
      <c r="B1151" s="558" t="s">
        <v>2184</v>
      </c>
      <c r="C1151" s="558" t="str">
        <f t="shared" si="288"/>
        <v>2019</v>
      </c>
      <c r="D1151" s="558" t="str">
        <f t="shared" si="289"/>
        <v>Mar</v>
      </c>
      <c r="E1151" s="605">
        <v>43552</v>
      </c>
      <c r="F1151" s="558">
        <v>116356</v>
      </c>
      <c r="G1151" s="558" t="s">
        <v>2660</v>
      </c>
      <c r="H1151" s="558">
        <v>88621</v>
      </c>
      <c r="I1151" s="558" t="s">
        <v>2231</v>
      </c>
      <c r="J1151" s="558" t="s">
        <v>2227</v>
      </c>
      <c r="K1151" s="607" t="str">
        <f t="shared" si="290"/>
        <v>RING FR(FINISHER R, EXHAUST) | 18310-TLAX-ZZ10-Y1-4100 | PIERCING 2 AND 3 | RING FR(FINISHER R, EXHAUST) | 18310-TLAX-ZZ10-Y1-4100 | PIERCING 2 AND 3</v>
      </c>
      <c r="L1151" s="607" t="s">
        <v>2574</v>
      </c>
      <c r="M1151" s="607" t="s">
        <v>2574</v>
      </c>
      <c r="N1151" s="608" t="s">
        <v>2219</v>
      </c>
      <c r="O1151" s="607" t="s">
        <v>31</v>
      </c>
      <c r="P1151" s="558">
        <v>1</v>
      </c>
      <c r="Q1151" s="557" t="s">
        <v>5152</v>
      </c>
      <c r="R1151" s="609">
        <f>IFERROR(VLOOKUP(CONCATENATE(D1151,"'",C1151),'Monthly Forex'!A:D,4,0),"-")</f>
        <v>51.7</v>
      </c>
      <c r="S1151" s="610">
        <v>80750</v>
      </c>
      <c r="T1151" s="611">
        <f t="shared" si="299"/>
        <v>1561.8955512572534</v>
      </c>
      <c r="U1151" s="583" t="s">
        <v>47</v>
      </c>
      <c r="V1151" s="613" t="s">
        <v>49</v>
      </c>
      <c r="W1151" s="592" t="s">
        <v>2667</v>
      </c>
      <c r="X1151" s="569" t="s">
        <v>2270</v>
      </c>
      <c r="Y1151" s="570" t="s">
        <v>15</v>
      </c>
      <c r="Z1151" s="571" t="s">
        <v>15</v>
      </c>
      <c r="AA1151" s="558" t="s">
        <v>1856</v>
      </c>
      <c r="AB1151" s="139">
        <f t="shared" si="300"/>
        <v>43582</v>
      </c>
      <c r="AC1151" s="134">
        <f t="shared" si="284"/>
        <v>43556</v>
      </c>
      <c r="AD1151" s="135" t="str">
        <f t="shared" si="285"/>
        <v>-</v>
      </c>
      <c r="AE1151" s="136" t="str">
        <f t="shared" si="286"/>
        <v>-</v>
      </c>
      <c r="AF1151" s="140" t="s">
        <v>4551</v>
      </c>
      <c r="AG1151" s="140" t="str">
        <f t="shared" si="291"/>
        <v>-</v>
      </c>
      <c r="AH1151" s="141" t="str">
        <f t="shared" si="292"/>
        <v>-</v>
      </c>
      <c r="AI1151" s="211">
        <v>44026</v>
      </c>
      <c r="AJ1151" s="443" t="s">
        <v>4592</v>
      </c>
      <c r="AK1151" s="478">
        <f t="shared" si="293"/>
        <v>-444</v>
      </c>
      <c r="AL1151" s="482">
        <f t="shared" si="294"/>
        <v>44013</v>
      </c>
      <c r="AM1151" s="432" t="str">
        <f>_xlfn.IFNA(VLOOKUP(O1151,Dropdown!$B:$G,6,0),"-")</f>
        <v>PEZA</v>
      </c>
      <c r="AN1151" s="433">
        <f>_xlfn.IFNA(VLOOKUP(O1151,Dropdown!$B:$H,7,0),"-")</f>
        <v>0.12</v>
      </c>
      <c r="AO1151" s="434" t="str">
        <f t="shared" si="295"/>
        <v>PHP</v>
      </c>
      <c r="AP1151" s="435">
        <f t="shared" si="296"/>
        <v>80750</v>
      </c>
      <c r="AQ1151" s="436">
        <f t="shared" si="297"/>
        <v>90440.000000000015</v>
      </c>
      <c r="AR1151" s="247"/>
      <c r="AS1151" s="465" t="s">
        <v>15</v>
      </c>
      <c r="AT1151" s="247"/>
      <c r="AU1151" s="454" t="s">
        <v>15</v>
      </c>
    </row>
    <row r="1152" spans="1:47" s="30" customFormat="1">
      <c r="A1152" s="556">
        <v>1149</v>
      </c>
      <c r="B1152" s="558" t="s">
        <v>2185</v>
      </c>
      <c r="C1152" s="558" t="str">
        <f t="shared" si="288"/>
        <v>2019</v>
      </c>
      <c r="D1152" s="558" t="str">
        <f t="shared" si="289"/>
        <v>Mar</v>
      </c>
      <c r="E1152" s="605">
        <v>43552</v>
      </c>
      <c r="F1152" s="558">
        <v>116357</v>
      </c>
      <c r="G1152" s="558" t="s">
        <v>2661</v>
      </c>
      <c r="H1152" s="558">
        <v>88622</v>
      </c>
      <c r="I1152" s="558" t="s">
        <v>2232</v>
      </c>
      <c r="J1152" s="558" t="s">
        <v>2228</v>
      </c>
      <c r="K1152" s="607" t="str">
        <f t="shared" si="290"/>
        <v>RING FR(FINISHER L, EXHAUST) | 18320-TLAX-ZZ10-Y1-4100 | TRIM | RING FR(FINISHER L, EXHAUST) | 18320-TLAX-ZZ10-Y1-4100 | TRIM</v>
      </c>
      <c r="L1152" s="607" t="s">
        <v>2575</v>
      </c>
      <c r="M1152" s="607" t="s">
        <v>2575</v>
      </c>
      <c r="N1152" s="608" t="s">
        <v>2215</v>
      </c>
      <c r="O1152" s="607" t="s">
        <v>31</v>
      </c>
      <c r="P1152" s="558">
        <v>1</v>
      </c>
      <c r="Q1152" s="557" t="s">
        <v>5152</v>
      </c>
      <c r="R1152" s="609">
        <f>IFERROR(VLOOKUP(CONCATENATE(D1152,"'",C1152),'Monthly Forex'!A:D,4,0),"-")</f>
        <v>51.7</v>
      </c>
      <c r="S1152" s="610">
        <v>97737.5</v>
      </c>
      <c r="T1152" s="611">
        <f t="shared" si="299"/>
        <v>1890.4738878143132</v>
      </c>
      <c r="U1152" s="583" t="s">
        <v>47</v>
      </c>
      <c r="V1152" s="613" t="s">
        <v>49</v>
      </c>
      <c r="W1152" s="592" t="s">
        <v>2667</v>
      </c>
      <c r="X1152" s="569" t="s">
        <v>2270</v>
      </c>
      <c r="Y1152" s="570" t="s">
        <v>15</v>
      </c>
      <c r="Z1152" s="571" t="s">
        <v>15</v>
      </c>
      <c r="AA1152" s="558" t="s">
        <v>1856</v>
      </c>
      <c r="AB1152" s="139">
        <f t="shared" si="300"/>
        <v>43582</v>
      </c>
      <c r="AC1152" s="134">
        <f t="shared" si="284"/>
        <v>43556</v>
      </c>
      <c r="AD1152" s="135" t="str">
        <f t="shared" si="285"/>
        <v>-</v>
      </c>
      <c r="AE1152" s="136" t="str">
        <f t="shared" si="286"/>
        <v>-</v>
      </c>
      <c r="AF1152" s="140" t="s">
        <v>4551</v>
      </c>
      <c r="AG1152" s="140" t="str">
        <f t="shared" si="291"/>
        <v>1</v>
      </c>
      <c r="AH1152" s="141" t="str">
        <f t="shared" si="292"/>
        <v>-</v>
      </c>
      <c r="AI1152" s="211">
        <v>44026</v>
      </c>
      <c r="AJ1152" s="443" t="s">
        <v>4592</v>
      </c>
      <c r="AK1152" s="478">
        <f t="shared" si="293"/>
        <v>-444</v>
      </c>
      <c r="AL1152" s="516">
        <f t="shared" si="294"/>
        <v>44013</v>
      </c>
      <c r="AM1152" s="432" t="str">
        <f>_xlfn.IFNA(VLOOKUP(O1152,Dropdown!$B:$G,6,0),"-")</f>
        <v>PEZA</v>
      </c>
      <c r="AN1152" s="433">
        <f>_xlfn.IFNA(VLOOKUP(O1152,Dropdown!$B:$H,7,0),"-")</f>
        <v>0.12</v>
      </c>
      <c r="AO1152" s="434" t="str">
        <f t="shared" si="295"/>
        <v>PHP</v>
      </c>
      <c r="AP1152" s="435">
        <f t="shared" si="296"/>
        <v>97737.5</v>
      </c>
      <c r="AQ1152" s="436">
        <f t="shared" si="297"/>
        <v>109466.00000000001</v>
      </c>
      <c r="AR1152" s="247"/>
      <c r="AS1152" s="465" t="s">
        <v>15</v>
      </c>
      <c r="AT1152" s="247"/>
      <c r="AU1152" s="454" t="s">
        <v>15</v>
      </c>
    </row>
    <row r="1153" spans="1:47" s="30" customFormat="1">
      <c r="A1153" s="556">
        <v>1150</v>
      </c>
      <c r="B1153" s="558" t="s">
        <v>2186</v>
      </c>
      <c r="C1153" s="558" t="str">
        <f t="shared" si="288"/>
        <v>2019</v>
      </c>
      <c r="D1153" s="558" t="str">
        <f t="shared" si="289"/>
        <v>Mar</v>
      </c>
      <c r="E1153" s="605">
        <v>43552</v>
      </c>
      <c r="F1153" s="558">
        <v>116357</v>
      </c>
      <c r="G1153" s="558" t="s">
        <v>2661</v>
      </c>
      <c r="H1153" s="558">
        <v>88622</v>
      </c>
      <c r="I1153" s="558" t="s">
        <v>2232</v>
      </c>
      <c r="J1153" s="558" t="s">
        <v>2228</v>
      </c>
      <c r="K1153" s="607" t="str">
        <f t="shared" si="290"/>
        <v>RING FR(FINISHER L, EXHAUST) | 18320-TLAX-ZZ10-Y1-4100 | BEND | RING FR(FINISHER L, EXHAUST) | 18320-TLAX-ZZ10-Y1-4100 | BEND</v>
      </c>
      <c r="L1153" s="607" t="s">
        <v>2576</v>
      </c>
      <c r="M1153" s="607" t="s">
        <v>2576</v>
      </c>
      <c r="N1153" s="608" t="s">
        <v>2222</v>
      </c>
      <c r="O1153" s="607" t="s">
        <v>31</v>
      </c>
      <c r="P1153" s="558">
        <v>1</v>
      </c>
      <c r="Q1153" s="557" t="s">
        <v>5152</v>
      </c>
      <c r="R1153" s="609">
        <f>IFERROR(VLOOKUP(CONCATENATE(D1153,"'",C1153),'Monthly Forex'!A:D,4,0),"-")</f>
        <v>51.7</v>
      </c>
      <c r="S1153" s="610">
        <v>83750</v>
      </c>
      <c r="T1153" s="611">
        <f t="shared" si="299"/>
        <v>1619.9226305609284</v>
      </c>
      <c r="U1153" s="583" t="s">
        <v>47</v>
      </c>
      <c r="V1153" s="613" t="s">
        <v>49</v>
      </c>
      <c r="W1153" s="592" t="s">
        <v>2667</v>
      </c>
      <c r="X1153" s="569" t="s">
        <v>2270</v>
      </c>
      <c r="Y1153" s="570" t="s">
        <v>15</v>
      </c>
      <c r="Z1153" s="571" t="s">
        <v>15</v>
      </c>
      <c r="AA1153" s="558" t="s">
        <v>1856</v>
      </c>
      <c r="AB1153" s="139">
        <f t="shared" si="300"/>
        <v>43582</v>
      </c>
      <c r="AC1153" s="134">
        <f t="shared" si="284"/>
        <v>43556</v>
      </c>
      <c r="AD1153" s="135" t="str">
        <f t="shared" si="285"/>
        <v>-</v>
      </c>
      <c r="AE1153" s="136" t="str">
        <f t="shared" si="286"/>
        <v>-</v>
      </c>
      <c r="AF1153" s="140" t="s">
        <v>4551</v>
      </c>
      <c r="AG1153" s="140" t="str">
        <f t="shared" si="291"/>
        <v>-</v>
      </c>
      <c r="AH1153" s="141" t="str">
        <f t="shared" si="292"/>
        <v>-</v>
      </c>
      <c r="AI1153" s="211">
        <v>44026</v>
      </c>
      <c r="AJ1153" s="443" t="s">
        <v>4592</v>
      </c>
      <c r="AK1153" s="478">
        <f t="shared" si="293"/>
        <v>-444</v>
      </c>
      <c r="AL1153" s="516">
        <f t="shared" si="294"/>
        <v>44013</v>
      </c>
      <c r="AM1153" s="432" t="str">
        <f>_xlfn.IFNA(VLOOKUP(O1153,Dropdown!$B:$G,6,0),"-")</f>
        <v>PEZA</v>
      </c>
      <c r="AN1153" s="433">
        <f>_xlfn.IFNA(VLOOKUP(O1153,Dropdown!$B:$H,7,0),"-")</f>
        <v>0.12</v>
      </c>
      <c r="AO1153" s="434" t="str">
        <f t="shared" si="295"/>
        <v>PHP</v>
      </c>
      <c r="AP1153" s="435">
        <f t="shared" si="296"/>
        <v>83750</v>
      </c>
      <c r="AQ1153" s="436">
        <f t="shared" si="297"/>
        <v>93800.000000000015</v>
      </c>
      <c r="AR1153" s="247"/>
      <c r="AS1153" s="465" t="s">
        <v>15</v>
      </c>
      <c r="AT1153" s="247"/>
      <c r="AU1153" s="454" t="s">
        <v>15</v>
      </c>
    </row>
    <row r="1154" spans="1:47" s="30" customFormat="1">
      <c r="A1154" s="556">
        <v>1151</v>
      </c>
      <c r="B1154" s="558" t="s">
        <v>2187</v>
      </c>
      <c r="C1154" s="558" t="str">
        <f t="shared" si="288"/>
        <v>2019</v>
      </c>
      <c r="D1154" s="558" t="str">
        <f t="shared" si="289"/>
        <v>Mar</v>
      </c>
      <c r="E1154" s="605">
        <v>43552</v>
      </c>
      <c r="F1154" s="558">
        <v>116357</v>
      </c>
      <c r="G1154" s="558" t="s">
        <v>2661</v>
      </c>
      <c r="H1154" s="558">
        <v>88622</v>
      </c>
      <c r="I1154" s="558" t="s">
        <v>2232</v>
      </c>
      <c r="J1154" s="558" t="s">
        <v>2228</v>
      </c>
      <c r="K1154" s="607" t="str">
        <f t="shared" si="290"/>
        <v>RING FR(FINISHER L, EXHAUST) | 18320-TLAX-ZZ10-Y1-4100 | PIERCE 1/ BURRING | RING FR(FINISHER L, EXHAUST) | 18320-TLAX-ZZ10-Y1-4100 | PIERCE 1/ BURRING</v>
      </c>
      <c r="L1154" s="607" t="s">
        <v>2577</v>
      </c>
      <c r="M1154" s="607" t="s">
        <v>2577</v>
      </c>
      <c r="N1154" s="608" t="s">
        <v>2223</v>
      </c>
      <c r="O1154" s="607" t="s">
        <v>31</v>
      </c>
      <c r="P1154" s="558">
        <v>1</v>
      </c>
      <c r="Q1154" s="557" t="s">
        <v>5152</v>
      </c>
      <c r="R1154" s="609">
        <f>IFERROR(VLOOKUP(CONCATENATE(D1154,"'",C1154),'Monthly Forex'!A:D,4,0),"-")</f>
        <v>51.7</v>
      </c>
      <c r="S1154" s="610">
        <v>92240</v>
      </c>
      <c r="T1154" s="611">
        <f t="shared" si="299"/>
        <v>1784.1392649903287</v>
      </c>
      <c r="U1154" s="583" t="s">
        <v>47</v>
      </c>
      <c r="V1154" s="613" t="s">
        <v>49</v>
      </c>
      <c r="W1154" s="592" t="s">
        <v>2667</v>
      </c>
      <c r="X1154" s="569" t="s">
        <v>2270</v>
      </c>
      <c r="Y1154" s="570" t="s">
        <v>15</v>
      </c>
      <c r="Z1154" s="571" t="s">
        <v>15</v>
      </c>
      <c r="AA1154" s="558" t="s">
        <v>1856</v>
      </c>
      <c r="AB1154" s="139">
        <f t="shared" si="300"/>
        <v>43582</v>
      </c>
      <c r="AC1154" s="134">
        <f t="shared" si="284"/>
        <v>43556</v>
      </c>
      <c r="AD1154" s="135" t="str">
        <f t="shared" si="285"/>
        <v>-</v>
      </c>
      <c r="AE1154" s="136" t="str">
        <f t="shared" si="286"/>
        <v>-</v>
      </c>
      <c r="AF1154" s="140" t="s">
        <v>4551</v>
      </c>
      <c r="AG1154" s="140" t="str">
        <f t="shared" si="291"/>
        <v>-</v>
      </c>
      <c r="AH1154" s="141" t="str">
        <f t="shared" si="292"/>
        <v>-</v>
      </c>
      <c r="AI1154" s="211">
        <v>44026</v>
      </c>
      <c r="AJ1154" s="443" t="s">
        <v>4592</v>
      </c>
      <c r="AK1154" s="478">
        <f t="shared" si="293"/>
        <v>-444</v>
      </c>
      <c r="AL1154" s="516">
        <f t="shared" si="294"/>
        <v>44013</v>
      </c>
      <c r="AM1154" s="432" t="str">
        <f>_xlfn.IFNA(VLOOKUP(O1154,Dropdown!$B:$G,6,0),"-")</f>
        <v>PEZA</v>
      </c>
      <c r="AN1154" s="433">
        <f>_xlfn.IFNA(VLOOKUP(O1154,Dropdown!$B:$H,7,0),"-")</f>
        <v>0.12</v>
      </c>
      <c r="AO1154" s="434" t="str">
        <f t="shared" si="295"/>
        <v>PHP</v>
      </c>
      <c r="AP1154" s="435">
        <f t="shared" si="296"/>
        <v>92240</v>
      </c>
      <c r="AQ1154" s="436">
        <f t="shared" si="297"/>
        <v>103308.8</v>
      </c>
      <c r="AR1154" s="247"/>
      <c r="AS1154" s="465" t="s">
        <v>15</v>
      </c>
      <c r="AT1154" s="247"/>
      <c r="AU1154" s="454" t="s">
        <v>15</v>
      </c>
    </row>
    <row r="1155" spans="1:47" s="30" customFormat="1">
      <c r="A1155" s="556">
        <v>1152</v>
      </c>
      <c r="B1155" s="558" t="s">
        <v>2188</v>
      </c>
      <c r="C1155" s="558" t="str">
        <f t="shared" si="288"/>
        <v>2019</v>
      </c>
      <c r="D1155" s="558" t="str">
        <f t="shared" si="289"/>
        <v>Mar</v>
      </c>
      <c r="E1155" s="605">
        <v>43552</v>
      </c>
      <c r="F1155" s="558">
        <v>116357</v>
      </c>
      <c r="G1155" s="558" t="s">
        <v>2661</v>
      </c>
      <c r="H1155" s="558">
        <v>88622</v>
      </c>
      <c r="I1155" s="558" t="s">
        <v>2232</v>
      </c>
      <c r="J1155" s="558" t="s">
        <v>2228</v>
      </c>
      <c r="K1155" s="607" t="str">
        <f t="shared" si="290"/>
        <v>RING FR(FINISHER L, EXHAUST) | 18320-TLAX-ZZ10-Y1-4100 | PIERCE 2 AND 3 | RING FR(FINISHER L, EXHAUST) | 18320-TLAX-ZZ10-Y1-4100 | PIERCE 2 AND 3</v>
      </c>
      <c r="L1155" s="607" t="s">
        <v>2578</v>
      </c>
      <c r="M1155" s="607" t="s">
        <v>2578</v>
      </c>
      <c r="N1155" s="608" t="s">
        <v>2224</v>
      </c>
      <c r="O1155" s="607" t="s">
        <v>31</v>
      </c>
      <c r="P1155" s="558">
        <v>1</v>
      </c>
      <c r="Q1155" s="557" t="s">
        <v>5152</v>
      </c>
      <c r="R1155" s="609">
        <f>IFERROR(VLOOKUP(CONCATENATE(D1155,"'",C1155),'Monthly Forex'!A:D,4,0),"-")</f>
        <v>51.7</v>
      </c>
      <c r="S1155" s="610">
        <v>80750</v>
      </c>
      <c r="T1155" s="611">
        <f t="shared" si="299"/>
        <v>1561.8955512572534</v>
      </c>
      <c r="U1155" s="583" t="s">
        <v>47</v>
      </c>
      <c r="V1155" s="613" t="s">
        <v>49</v>
      </c>
      <c r="W1155" s="592" t="s">
        <v>2667</v>
      </c>
      <c r="X1155" s="569" t="s">
        <v>2270</v>
      </c>
      <c r="Y1155" s="570" t="s">
        <v>15</v>
      </c>
      <c r="Z1155" s="571" t="s">
        <v>15</v>
      </c>
      <c r="AA1155" s="558" t="s">
        <v>1856</v>
      </c>
      <c r="AB1155" s="139">
        <f t="shared" si="300"/>
        <v>43582</v>
      </c>
      <c r="AC1155" s="134">
        <f t="shared" si="284"/>
        <v>43556</v>
      </c>
      <c r="AD1155" s="135" t="str">
        <f t="shared" si="285"/>
        <v>-</v>
      </c>
      <c r="AE1155" s="136" t="str">
        <f t="shared" si="286"/>
        <v>-</v>
      </c>
      <c r="AF1155" s="140" t="s">
        <v>4551</v>
      </c>
      <c r="AG1155" s="140" t="str">
        <f t="shared" si="291"/>
        <v>-</v>
      </c>
      <c r="AH1155" s="141" t="str">
        <f t="shared" si="292"/>
        <v>-</v>
      </c>
      <c r="AI1155" s="211">
        <v>44026</v>
      </c>
      <c r="AJ1155" s="443" t="s">
        <v>4592</v>
      </c>
      <c r="AK1155" s="478">
        <f t="shared" si="293"/>
        <v>-444</v>
      </c>
      <c r="AL1155" s="516">
        <f t="shared" si="294"/>
        <v>44013</v>
      </c>
      <c r="AM1155" s="432" t="str">
        <f>_xlfn.IFNA(VLOOKUP(O1155,Dropdown!$B:$G,6,0),"-")</f>
        <v>PEZA</v>
      </c>
      <c r="AN1155" s="433">
        <f>_xlfn.IFNA(VLOOKUP(O1155,Dropdown!$B:$H,7,0),"-")</f>
        <v>0.12</v>
      </c>
      <c r="AO1155" s="434" t="str">
        <f t="shared" si="295"/>
        <v>PHP</v>
      </c>
      <c r="AP1155" s="435">
        <f t="shared" si="296"/>
        <v>80750</v>
      </c>
      <c r="AQ1155" s="436">
        <f t="shared" si="297"/>
        <v>90440.000000000015</v>
      </c>
      <c r="AR1155" s="247"/>
      <c r="AS1155" s="465" t="s">
        <v>15</v>
      </c>
      <c r="AT1155" s="247"/>
      <c r="AU1155" s="454" t="s">
        <v>15</v>
      </c>
    </row>
    <row r="1156" spans="1:47" s="29" customFormat="1">
      <c r="A1156" s="556">
        <v>1153</v>
      </c>
      <c r="B1156" s="557" t="s">
        <v>2671</v>
      </c>
      <c r="C1156" s="558" t="str">
        <f t="shared" si="288"/>
        <v>2019</v>
      </c>
      <c r="D1156" s="558" t="str">
        <f t="shared" si="289"/>
        <v>Apr</v>
      </c>
      <c r="E1156" s="586">
        <v>43558</v>
      </c>
      <c r="F1156" s="557">
        <v>116601</v>
      </c>
      <c r="G1156" s="557">
        <v>49715</v>
      </c>
      <c r="H1156" s="557">
        <v>88712</v>
      </c>
      <c r="I1156" s="557" t="s">
        <v>2683</v>
      </c>
      <c r="J1156" s="557" t="s">
        <v>2684</v>
      </c>
      <c r="K1156" s="578" t="str">
        <f t="shared" si="290"/>
        <v>PIN REPAIR | OFF-0.52 | PIN REPAIR | OFF-0.52</v>
      </c>
      <c r="L1156" s="578" t="s">
        <v>2677</v>
      </c>
      <c r="M1156" s="578" t="s">
        <v>2677</v>
      </c>
      <c r="N1156" s="579" t="s">
        <v>15</v>
      </c>
      <c r="O1156" s="578" t="s">
        <v>35</v>
      </c>
      <c r="P1156" s="557">
        <v>1</v>
      </c>
      <c r="Q1156" s="557" t="s">
        <v>5151</v>
      </c>
      <c r="R1156" s="581">
        <f>IFERROR(VLOOKUP(CONCATENATE(D1156,"'",C1156),'Monthly Forex'!A:D,4,0),"-")</f>
        <v>52.5</v>
      </c>
      <c r="S1156" s="564" t="s">
        <v>15</v>
      </c>
      <c r="T1156" s="582">
        <v>50</v>
      </c>
      <c r="U1156" s="583" t="s">
        <v>47</v>
      </c>
      <c r="V1156" s="613" t="s">
        <v>49</v>
      </c>
      <c r="W1156" s="592" t="s">
        <v>2709</v>
      </c>
      <c r="X1156" s="569" t="s">
        <v>1958</v>
      </c>
      <c r="Y1156" s="570" t="s">
        <v>15</v>
      </c>
      <c r="Z1156" s="571" t="s">
        <v>15</v>
      </c>
      <c r="AA1156" s="558" t="s">
        <v>1856</v>
      </c>
      <c r="AB1156" s="139">
        <f t="shared" si="300"/>
        <v>43588</v>
      </c>
      <c r="AC1156" s="134">
        <f t="shared" ref="AC1156:AC1219" si="301">IFERROR(IF(AB1156="-","-",(AB1156-DAY(AB1156)+1)),"")</f>
        <v>43586</v>
      </c>
      <c r="AD1156" s="135" t="str">
        <f t="shared" ref="AD1156:AD1219" si="302">IFERROR(IF(AF1156="O","-",AB1156+60),"-")</f>
        <v>-</v>
      </c>
      <c r="AE1156" s="136" t="str">
        <f t="shared" ref="AE1156:AE1219" si="303">IFERROR(IF(AD1156="-","-",(AD1156-DAY(AD1156)+1)),"")</f>
        <v>-</v>
      </c>
      <c r="AF1156" s="140" t="s">
        <v>4551</v>
      </c>
      <c r="AG1156" s="140" t="str">
        <f t="shared" si="291"/>
        <v>1</v>
      </c>
      <c r="AH1156" s="141" t="str">
        <f t="shared" si="292"/>
        <v>-</v>
      </c>
      <c r="AI1156" s="211" t="s">
        <v>15</v>
      </c>
      <c r="AJ1156" s="443" t="s">
        <v>4592</v>
      </c>
      <c r="AK1156" s="478" t="str">
        <f t="shared" si="293"/>
        <v>-</v>
      </c>
      <c r="AL1156" s="482" t="str">
        <f t="shared" si="294"/>
        <v>-</v>
      </c>
      <c r="AM1156" s="432" t="str">
        <f>_xlfn.IFNA(VLOOKUP(O1156,Dropdown!$B:$G,6,0),"-")</f>
        <v>PEZA</v>
      </c>
      <c r="AN1156" s="433">
        <f>_xlfn.IFNA(VLOOKUP(O1156,Dropdown!$B:$H,7,0),"-")</f>
        <v>0.12</v>
      </c>
      <c r="AO1156" s="434" t="str">
        <f t="shared" si="295"/>
        <v>USD</v>
      </c>
      <c r="AP1156" s="435">
        <f t="shared" si="296"/>
        <v>50</v>
      </c>
      <c r="AQ1156" s="436">
        <f t="shared" si="297"/>
        <v>56.000000000000007</v>
      </c>
      <c r="AR1156" s="247"/>
      <c r="AS1156" s="465" t="s">
        <v>15</v>
      </c>
      <c r="AT1156" s="247"/>
      <c r="AU1156" s="454" t="str">
        <f t="shared" ref="AU1156:AU1219" si="304">IFERROR(IF(AJ1156="Collected",AI1156-E1156," "),"-")</f>
        <v>-</v>
      </c>
    </row>
    <row r="1157" spans="1:47" s="29" customFormat="1">
      <c r="A1157" s="556">
        <v>1154</v>
      </c>
      <c r="B1157" s="557" t="s">
        <v>2672</v>
      </c>
      <c r="C1157" s="558" t="str">
        <f t="shared" ref="C1157:C1220" si="305">TEXT(E1157,"yyyy")</f>
        <v>2019</v>
      </c>
      <c r="D1157" s="558" t="str">
        <f t="shared" ref="D1157:D1184" si="306">TEXT(E1157,"mmm")</f>
        <v>Apr</v>
      </c>
      <c r="E1157" s="586">
        <v>43558</v>
      </c>
      <c r="F1157" s="557">
        <v>116601</v>
      </c>
      <c r="G1157" s="557">
        <v>49715</v>
      </c>
      <c r="H1157" s="557">
        <v>88712</v>
      </c>
      <c r="I1157" s="557" t="s">
        <v>2683</v>
      </c>
      <c r="J1157" s="557" t="s">
        <v>2684</v>
      </c>
      <c r="K1157" s="578" t="str">
        <f t="shared" ref="K1157:K1220" si="307">IF(L1157="-",M1157,CONCATENATE(L1157," | ",M1157))</f>
        <v>PIN REPAIR | OFF-0.79 | PIN REPAIR | OFF-0.79</v>
      </c>
      <c r="L1157" s="578" t="s">
        <v>2678</v>
      </c>
      <c r="M1157" s="578" t="s">
        <v>2678</v>
      </c>
      <c r="N1157" s="579" t="s">
        <v>15</v>
      </c>
      <c r="O1157" s="578" t="s">
        <v>35</v>
      </c>
      <c r="P1157" s="557">
        <v>1</v>
      </c>
      <c r="Q1157" s="557" t="s">
        <v>5151</v>
      </c>
      <c r="R1157" s="581">
        <f>IFERROR(VLOOKUP(CONCATENATE(D1157,"'",C1157),'Monthly Forex'!A:D,4,0),"-")</f>
        <v>52.5</v>
      </c>
      <c r="S1157" s="564" t="s">
        <v>15</v>
      </c>
      <c r="T1157" s="582">
        <v>50</v>
      </c>
      <c r="U1157" s="583" t="s">
        <v>47</v>
      </c>
      <c r="V1157" s="613" t="s">
        <v>49</v>
      </c>
      <c r="W1157" s="592" t="s">
        <v>2709</v>
      </c>
      <c r="X1157" s="569" t="s">
        <v>1958</v>
      </c>
      <c r="Y1157" s="570" t="s">
        <v>15</v>
      </c>
      <c r="Z1157" s="571" t="s">
        <v>15</v>
      </c>
      <c r="AA1157" s="558" t="s">
        <v>1856</v>
      </c>
      <c r="AB1157" s="139">
        <f t="shared" si="300"/>
        <v>43588</v>
      </c>
      <c r="AC1157" s="134">
        <f t="shared" si="301"/>
        <v>43586</v>
      </c>
      <c r="AD1157" s="135" t="str">
        <f t="shared" si="302"/>
        <v>-</v>
      </c>
      <c r="AE1157" s="136" t="str">
        <f t="shared" si="303"/>
        <v>-</v>
      </c>
      <c r="AF1157" s="140" t="s">
        <v>4551</v>
      </c>
      <c r="AG1157" s="140" t="str">
        <f t="shared" ref="AG1157:AG1220" si="308">IF(F1157=F1156,"-","1")</f>
        <v>-</v>
      </c>
      <c r="AH1157" s="141" t="str">
        <f t="shared" ref="AH1157:AH1220" si="309">IFERROR(IF(AF1157="-","-",IF(AF1157="O","-",$AK$1-E1157)),"-")</f>
        <v>-</v>
      </c>
      <c r="AI1157" s="211" t="s">
        <v>15</v>
      </c>
      <c r="AJ1157" s="443" t="s">
        <v>4592</v>
      </c>
      <c r="AK1157" s="478" t="str">
        <f t="shared" ref="AK1157:AK1220" si="310">IFERROR(IF(AF1157="O",$AB1157-$AI1157,""),"-")</f>
        <v>-</v>
      </c>
      <c r="AL1157" s="482" t="str">
        <f t="shared" ref="AL1157:AL1220" si="311">IFERROR(AI1157-DAY(AI1157)+1,"-")</f>
        <v>-</v>
      </c>
      <c r="AM1157" s="432" t="str">
        <f>_xlfn.IFNA(VLOOKUP(O1157,Dropdown!$B:$G,6,0),"-")</f>
        <v>PEZA</v>
      </c>
      <c r="AN1157" s="433">
        <f>_xlfn.IFNA(VLOOKUP(O1157,Dropdown!$B:$H,7,0),"-")</f>
        <v>0.12</v>
      </c>
      <c r="AO1157" s="434" t="str">
        <f t="shared" ref="AO1157:AO1220" si="312">_xlfn.IFNA(IF(S1157="-","USD","PHP"),"-")</f>
        <v>USD</v>
      </c>
      <c r="AP1157" s="435">
        <f t="shared" ref="AP1157:AP1220" si="313">IF(AO1157="USD",T1157,S1157)</f>
        <v>50</v>
      </c>
      <c r="AQ1157" s="436">
        <f t="shared" ref="AQ1157:AQ1220" si="314">IFERROR(IF(AN1157="-",AP1157,AP1157*1.12),"-")</f>
        <v>56.000000000000007</v>
      </c>
      <c r="AR1157" s="247"/>
      <c r="AS1157" s="465" t="s">
        <v>15</v>
      </c>
      <c r="AT1157" s="247"/>
      <c r="AU1157" s="454" t="str">
        <f t="shared" si="304"/>
        <v>-</v>
      </c>
    </row>
    <row r="1158" spans="1:47" s="29" customFormat="1">
      <c r="A1158" s="556">
        <v>1155</v>
      </c>
      <c r="B1158" s="557" t="s">
        <v>2673</v>
      </c>
      <c r="C1158" s="558" t="str">
        <f t="shared" si="305"/>
        <v>2019</v>
      </c>
      <c r="D1158" s="558" t="str">
        <f t="shared" si="306"/>
        <v>Apr</v>
      </c>
      <c r="E1158" s="586">
        <v>43558</v>
      </c>
      <c r="F1158" s="557">
        <v>116601</v>
      </c>
      <c r="G1158" s="557">
        <v>49715</v>
      </c>
      <c r="H1158" s="557">
        <v>88712</v>
      </c>
      <c r="I1158" s="557" t="s">
        <v>2683</v>
      </c>
      <c r="J1158" s="557" t="s">
        <v>2684</v>
      </c>
      <c r="K1158" s="578" t="str">
        <f t="shared" si="307"/>
        <v>PIN REPAIR | OFF-0.90 | PIN REPAIR | OFF-0.90</v>
      </c>
      <c r="L1158" s="578" t="s">
        <v>2679</v>
      </c>
      <c r="M1158" s="578" t="s">
        <v>2679</v>
      </c>
      <c r="N1158" s="579" t="s">
        <v>15</v>
      </c>
      <c r="O1158" s="578" t="s">
        <v>35</v>
      </c>
      <c r="P1158" s="557">
        <v>1</v>
      </c>
      <c r="Q1158" s="557" t="s">
        <v>5151</v>
      </c>
      <c r="R1158" s="581">
        <f>IFERROR(VLOOKUP(CONCATENATE(D1158,"'",C1158),'Monthly Forex'!A:D,4,0),"-")</f>
        <v>52.5</v>
      </c>
      <c r="S1158" s="564" t="s">
        <v>15</v>
      </c>
      <c r="T1158" s="582">
        <v>50</v>
      </c>
      <c r="U1158" s="583" t="s">
        <v>47</v>
      </c>
      <c r="V1158" s="613" t="s">
        <v>49</v>
      </c>
      <c r="W1158" s="592" t="s">
        <v>2709</v>
      </c>
      <c r="X1158" s="569" t="s">
        <v>1958</v>
      </c>
      <c r="Y1158" s="570" t="s">
        <v>15</v>
      </c>
      <c r="Z1158" s="571" t="s">
        <v>15</v>
      </c>
      <c r="AA1158" s="558" t="s">
        <v>1856</v>
      </c>
      <c r="AB1158" s="139">
        <f t="shared" si="300"/>
        <v>43588</v>
      </c>
      <c r="AC1158" s="134">
        <f t="shared" si="301"/>
        <v>43586</v>
      </c>
      <c r="AD1158" s="135" t="str">
        <f t="shared" si="302"/>
        <v>-</v>
      </c>
      <c r="AE1158" s="136" t="str">
        <f t="shared" si="303"/>
        <v>-</v>
      </c>
      <c r="AF1158" s="140" t="s">
        <v>4551</v>
      </c>
      <c r="AG1158" s="140" t="str">
        <f t="shared" si="308"/>
        <v>-</v>
      </c>
      <c r="AH1158" s="141" t="str">
        <f t="shared" si="309"/>
        <v>-</v>
      </c>
      <c r="AI1158" s="211" t="s">
        <v>15</v>
      </c>
      <c r="AJ1158" s="443" t="s">
        <v>4592</v>
      </c>
      <c r="AK1158" s="478" t="str">
        <f t="shared" si="310"/>
        <v>-</v>
      </c>
      <c r="AL1158" s="482" t="str">
        <f t="shared" si="311"/>
        <v>-</v>
      </c>
      <c r="AM1158" s="432" t="str">
        <f>_xlfn.IFNA(VLOOKUP(O1158,Dropdown!$B:$G,6,0),"-")</f>
        <v>PEZA</v>
      </c>
      <c r="AN1158" s="433">
        <f>_xlfn.IFNA(VLOOKUP(O1158,Dropdown!$B:$H,7,0),"-")</f>
        <v>0.12</v>
      </c>
      <c r="AO1158" s="434" t="str">
        <f t="shared" si="312"/>
        <v>USD</v>
      </c>
      <c r="AP1158" s="435">
        <f t="shared" si="313"/>
        <v>50</v>
      </c>
      <c r="AQ1158" s="436">
        <f t="shared" si="314"/>
        <v>56.000000000000007</v>
      </c>
      <c r="AR1158" s="247"/>
      <c r="AS1158" s="465" t="s">
        <v>15</v>
      </c>
      <c r="AT1158" s="247"/>
      <c r="AU1158" s="454" t="str">
        <f t="shared" si="304"/>
        <v>-</v>
      </c>
    </row>
    <row r="1159" spans="1:47" s="29" customFormat="1">
      <c r="A1159" s="556">
        <v>1156</v>
      </c>
      <c r="B1159" s="557" t="s">
        <v>2674</v>
      </c>
      <c r="C1159" s="558" t="str">
        <f t="shared" si="305"/>
        <v>2019</v>
      </c>
      <c r="D1159" s="558" t="str">
        <f t="shared" si="306"/>
        <v>Apr</v>
      </c>
      <c r="E1159" s="586">
        <v>43558</v>
      </c>
      <c r="F1159" s="557">
        <v>116601</v>
      </c>
      <c r="G1159" s="557">
        <v>49715</v>
      </c>
      <c r="H1159" s="557">
        <v>88712</v>
      </c>
      <c r="I1159" s="557" t="s">
        <v>2683</v>
      </c>
      <c r="J1159" s="557" t="s">
        <v>2684</v>
      </c>
      <c r="K1159" s="578" t="str">
        <f t="shared" si="307"/>
        <v>PIN REPAIR | OFF-0.47 | PIN REPAIR | OFF-0.47</v>
      </c>
      <c r="L1159" s="578" t="s">
        <v>2680</v>
      </c>
      <c r="M1159" s="578" t="s">
        <v>2680</v>
      </c>
      <c r="N1159" s="579" t="s">
        <v>15</v>
      </c>
      <c r="O1159" s="578" t="s">
        <v>35</v>
      </c>
      <c r="P1159" s="557">
        <v>1</v>
      </c>
      <c r="Q1159" s="557" t="s">
        <v>5151</v>
      </c>
      <c r="R1159" s="581">
        <f>IFERROR(VLOOKUP(CONCATENATE(D1159,"'",C1159),'Monthly Forex'!A:D,4,0),"-")</f>
        <v>52.5</v>
      </c>
      <c r="S1159" s="564" t="s">
        <v>15</v>
      </c>
      <c r="T1159" s="582">
        <v>50</v>
      </c>
      <c r="U1159" s="583" t="s">
        <v>47</v>
      </c>
      <c r="V1159" s="613" t="s">
        <v>49</v>
      </c>
      <c r="W1159" s="592" t="s">
        <v>2709</v>
      </c>
      <c r="X1159" s="569" t="s">
        <v>1958</v>
      </c>
      <c r="Y1159" s="570" t="s">
        <v>15</v>
      </c>
      <c r="Z1159" s="571" t="s">
        <v>15</v>
      </c>
      <c r="AA1159" s="558" t="s">
        <v>1856</v>
      </c>
      <c r="AB1159" s="139">
        <f t="shared" si="300"/>
        <v>43588</v>
      </c>
      <c r="AC1159" s="134">
        <f t="shared" si="301"/>
        <v>43586</v>
      </c>
      <c r="AD1159" s="135" t="str">
        <f t="shared" si="302"/>
        <v>-</v>
      </c>
      <c r="AE1159" s="136" t="str">
        <f t="shared" si="303"/>
        <v>-</v>
      </c>
      <c r="AF1159" s="140" t="s">
        <v>4551</v>
      </c>
      <c r="AG1159" s="140" t="str">
        <f t="shared" si="308"/>
        <v>-</v>
      </c>
      <c r="AH1159" s="141" t="str">
        <f t="shared" si="309"/>
        <v>-</v>
      </c>
      <c r="AI1159" s="211" t="s">
        <v>15</v>
      </c>
      <c r="AJ1159" s="443" t="s">
        <v>4592</v>
      </c>
      <c r="AK1159" s="478" t="str">
        <f t="shared" si="310"/>
        <v>-</v>
      </c>
      <c r="AL1159" s="482" t="str">
        <f t="shared" si="311"/>
        <v>-</v>
      </c>
      <c r="AM1159" s="432" t="str">
        <f>_xlfn.IFNA(VLOOKUP(O1159,Dropdown!$B:$G,6,0),"-")</f>
        <v>PEZA</v>
      </c>
      <c r="AN1159" s="433">
        <f>_xlfn.IFNA(VLOOKUP(O1159,Dropdown!$B:$H,7,0),"-")</f>
        <v>0.12</v>
      </c>
      <c r="AO1159" s="434" t="str">
        <f t="shared" si="312"/>
        <v>USD</v>
      </c>
      <c r="AP1159" s="435">
        <f t="shared" si="313"/>
        <v>50</v>
      </c>
      <c r="AQ1159" s="436">
        <f t="shared" si="314"/>
        <v>56.000000000000007</v>
      </c>
      <c r="AR1159" s="247"/>
      <c r="AS1159" s="465" t="s">
        <v>15</v>
      </c>
      <c r="AT1159" s="247"/>
      <c r="AU1159" s="454" t="str">
        <f t="shared" si="304"/>
        <v>-</v>
      </c>
    </row>
    <row r="1160" spans="1:47" s="29" customFormat="1">
      <c r="A1160" s="556">
        <v>1157</v>
      </c>
      <c r="B1160" s="557" t="s">
        <v>2675</v>
      </c>
      <c r="C1160" s="558" t="str">
        <f t="shared" si="305"/>
        <v>2019</v>
      </c>
      <c r="D1160" s="558" t="str">
        <f t="shared" si="306"/>
        <v>Apr</v>
      </c>
      <c r="E1160" s="586">
        <v>43558</v>
      </c>
      <c r="F1160" s="557">
        <v>116601</v>
      </c>
      <c r="G1160" s="557">
        <v>49715</v>
      </c>
      <c r="H1160" s="557">
        <v>88712</v>
      </c>
      <c r="I1160" s="557" t="s">
        <v>2683</v>
      </c>
      <c r="J1160" s="557" t="s">
        <v>2684</v>
      </c>
      <c r="K1160" s="578" t="str">
        <f t="shared" si="307"/>
        <v>PIN REPAIR | OFF-1.1 | PIN REPAIR | OFF-1.1</v>
      </c>
      <c r="L1160" s="578" t="s">
        <v>2681</v>
      </c>
      <c r="M1160" s="578" t="s">
        <v>2681</v>
      </c>
      <c r="N1160" s="579" t="s">
        <v>15</v>
      </c>
      <c r="O1160" s="578" t="s">
        <v>35</v>
      </c>
      <c r="P1160" s="557">
        <v>1</v>
      </c>
      <c r="Q1160" s="557" t="s">
        <v>5151</v>
      </c>
      <c r="R1160" s="581">
        <f>IFERROR(VLOOKUP(CONCATENATE(D1160,"'",C1160),'Monthly Forex'!A:D,4,0),"-")</f>
        <v>52.5</v>
      </c>
      <c r="S1160" s="564" t="s">
        <v>15</v>
      </c>
      <c r="T1160" s="582">
        <v>50</v>
      </c>
      <c r="U1160" s="583" t="s">
        <v>47</v>
      </c>
      <c r="V1160" s="613" t="s">
        <v>49</v>
      </c>
      <c r="W1160" s="592" t="s">
        <v>2709</v>
      </c>
      <c r="X1160" s="569" t="s">
        <v>1958</v>
      </c>
      <c r="Y1160" s="570" t="s">
        <v>15</v>
      </c>
      <c r="Z1160" s="571" t="s">
        <v>15</v>
      </c>
      <c r="AA1160" s="558" t="s">
        <v>1856</v>
      </c>
      <c r="AB1160" s="139">
        <f t="shared" si="300"/>
        <v>43588</v>
      </c>
      <c r="AC1160" s="134">
        <f t="shared" si="301"/>
        <v>43586</v>
      </c>
      <c r="AD1160" s="135" t="str">
        <f t="shared" si="302"/>
        <v>-</v>
      </c>
      <c r="AE1160" s="136" t="str">
        <f t="shared" si="303"/>
        <v>-</v>
      </c>
      <c r="AF1160" s="140" t="s">
        <v>4551</v>
      </c>
      <c r="AG1160" s="140" t="str">
        <f t="shared" si="308"/>
        <v>-</v>
      </c>
      <c r="AH1160" s="141" t="str">
        <f t="shared" si="309"/>
        <v>-</v>
      </c>
      <c r="AI1160" s="211" t="s">
        <v>15</v>
      </c>
      <c r="AJ1160" s="443" t="s">
        <v>4592</v>
      </c>
      <c r="AK1160" s="478" t="str">
        <f t="shared" si="310"/>
        <v>-</v>
      </c>
      <c r="AL1160" s="482" t="str">
        <f t="shared" si="311"/>
        <v>-</v>
      </c>
      <c r="AM1160" s="432" t="str">
        <f>_xlfn.IFNA(VLOOKUP(O1160,Dropdown!$B:$G,6,0),"-")</f>
        <v>PEZA</v>
      </c>
      <c r="AN1160" s="433">
        <f>_xlfn.IFNA(VLOOKUP(O1160,Dropdown!$B:$H,7,0),"-")</f>
        <v>0.12</v>
      </c>
      <c r="AO1160" s="434" t="str">
        <f t="shared" si="312"/>
        <v>USD</v>
      </c>
      <c r="AP1160" s="435">
        <f t="shared" si="313"/>
        <v>50</v>
      </c>
      <c r="AQ1160" s="436">
        <f t="shared" si="314"/>
        <v>56.000000000000007</v>
      </c>
      <c r="AR1160" s="247"/>
      <c r="AS1160" s="465" t="s">
        <v>15</v>
      </c>
      <c r="AT1160" s="247"/>
      <c r="AU1160" s="454" t="str">
        <f t="shared" si="304"/>
        <v>-</v>
      </c>
    </row>
    <row r="1161" spans="1:47" s="29" customFormat="1">
      <c r="A1161" s="556">
        <v>1158</v>
      </c>
      <c r="B1161" s="557" t="s">
        <v>2676</v>
      </c>
      <c r="C1161" s="558" t="str">
        <f t="shared" si="305"/>
        <v>2019</v>
      </c>
      <c r="D1161" s="558" t="str">
        <f t="shared" si="306"/>
        <v>Apr</v>
      </c>
      <c r="E1161" s="586">
        <v>43558</v>
      </c>
      <c r="F1161" s="557">
        <v>116601</v>
      </c>
      <c r="G1161" s="557">
        <v>49715</v>
      </c>
      <c r="H1161" s="557">
        <v>88712</v>
      </c>
      <c r="I1161" s="557" t="s">
        <v>2683</v>
      </c>
      <c r="J1161" s="557" t="s">
        <v>2684</v>
      </c>
      <c r="K1161" s="578" t="str">
        <f t="shared" si="307"/>
        <v>PIN REPAIR | OFF-1.22 | PIN REPAIR | OFF-1.22</v>
      </c>
      <c r="L1161" s="578" t="s">
        <v>2682</v>
      </c>
      <c r="M1161" s="578" t="s">
        <v>2682</v>
      </c>
      <c r="N1161" s="579" t="s">
        <v>15</v>
      </c>
      <c r="O1161" s="578" t="s">
        <v>35</v>
      </c>
      <c r="P1161" s="557">
        <v>1</v>
      </c>
      <c r="Q1161" s="557" t="s">
        <v>5151</v>
      </c>
      <c r="R1161" s="581">
        <f>IFERROR(VLOOKUP(CONCATENATE(D1161,"'",C1161),'Monthly Forex'!A:D,4,0),"-")</f>
        <v>52.5</v>
      </c>
      <c r="S1161" s="564" t="s">
        <v>15</v>
      </c>
      <c r="T1161" s="582">
        <v>50</v>
      </c>
      <c r="U1161" s="583" t="s">
        <v>47</v>
      </c>
      <c r="V1161" s="613" t="s">
        <v>49</v>
      </c>
      <c r="W1161" s="592" t="s">
        <v>2709</v>
      </c>
      <c r="X1161" s="569" t="s">
        <v>1958</v>
      </c>
      <c r="Y1161" s="570" t="s">
        <v>15</v>
      </c>
      <c r="Z1161" s="571" t="s">
        <v>15</v>
      </c>
      <c r="AA1161" s="558" t="s">
        <v>1856</v>
      </c>
      <c r="AB1161" s="139">
        <f t="shared" si="300"/>
        <v>43588</v>
      </c>
      <c r="AC1161" s="134">
        <f t="shared" si="301"/>
        <v>43586</v>
      </c>
      <c r="AD1161" s="135" t="str">
        <f t="shared" si="302"/>
        <v>-</v>
      </c>
      <c r="AE1161" s="136" t="str">
        <f t="shared" si="303"/>
        <v>-</v>
      </c>
      <c r="AF1161" s="140" t="s">
        <v>4551</v>
      </c>
      <c r="AG1161" s="140" t="str">
        <f t="shared" si="308"/>
        <v>-</v>
      </c>
      <c r="AH1161" s="141" t="str">
        <f t="shared" si="309"/>
        <v>-</v>
      </c>
      <c r="AI1161" s="211" t="s">
        <v>15</v>
      </c>
      <c r="AJ1161" s="443" t="s">
        <v>4592</v>
      </c>
      <c r="AK1161" s="478" t="str">
        <f t="shared" si="310"/>
        <v>-</v>
      </c>
      <c r="AL1161" s="482" t="str">
        <f t="shared" si="311"/>
        <v>-</v>
      </c>
      <c r="AM1161" s="432" t="str">
        <f>_xlfn.IFNA(VLOOKUP(O1161,Dropdown!$B:$G,6,0),"-")</f>
        <v>PEZA</v>
      </c>
      <c r="AN1161" s="433">
        <f>_xlfn.IFNA(VLOOKUP(O1161,Dropdown!$B:$H,7,0),"-")</f>
        <v>0.12</v>
      </c>
      <c r="AO1161" s="434" t="str">
        <f t="shared" si="312"/>
        <v>USD</v>
      </c>
      <c r="AP1161" s="435">
        <f t="shared" si="313"/>
        <v>50</v>
      </c>
      <c r="AQ1161" s="436">
        <f t="shared" si="314"/>
        <v>56.000000000000007</v>
      </c>
      <c r="AR1161" s="247"/>
      <c r="AS1161" s="465" t="s">
        <v>15</v>
      </c>
      <c r="AT1161" s="247"/>
      <c r="AU1161" s="454" t="str">
        <f t="shared" si="304"/>
        <v>-</v>
      </c>
    </row>
    <row r="1162" spans="1:47" s="29" customFormat="1">
      <c r="A1162" s="556">
        <v>1159</v>
      </c>
      <c r="B1162" s="558" t="s">
        <v>2707</v>
      </c>
      <c r="C1162" s="558" t="str">
        <f t="shared" si="305"/>
        <v>2019</v>
      </c>
      <c r="D1162" s="558" t="str">
        <f t="shared" si="306"/>
        <v>Apr</v>
      </c>
      <c r="E1162" s="605">
        <v>43560</v>
      </c>
      <c r="F1162" s="558">
        <v>116603</v>
      </c>
      <c r="G1162" s="558">
        <v>49718</v>
      </c>
      <c r="H1162" s="558">
        <v>88823</v>
      </c>
      <c r="I1162" s="558" t="s">
        <v>2710</v>
      </c>
      <c r="J1162" s="558">
        <v>47506</v>
      </c>
      <c r="K1162" s="607" t="str">
        <f t="shared" si="307"/>
        <v>23114-KRM-8400-H1 | PLATE PRIMARY DRN GERA SIDE | 23114-KRM-8400-H1 | PLATE PRIMARY DRN GERA SIDE</v>
      </c>
      <c r="L1162" s="607" t="s">
        <v>2708</v>
      </c>
      <c r="M1162" s="607" t="s">
        <v>2708</v>
      </c>
      <c r="N1162" s="608" t="s">
        <v>15</v>
      </c>
      <c r="O1162" s="607" t="s">
        <v>1712</v>
      </c>
      <c r="P1162" s="558">
        <v>1</v>
      </c>
      <c r="Q1162" s="557" t="s">
        <v>5152</v>
      </c>
      <c r="R1162" s="609">
        <f>IFERROR(VLOOKUP(CONCATENATE(D1162,"'",C1162),'Monthly Forex'!A:D,4,0),"-")</f>
        <v>52.5</v>
      </c>
      <c r="S1162" s="610">
        <v>44490</v>
      </c>
      <c r="T1162" s="611">
        <f>S1162/R1162</f>
        <v>847.42857142857144</v>
      </c>
      <c r="U1162" s="612" t="s">
        <v>47</v>
      </c>
      <c r="V1162" s="613" t="s">
        <v>49</v>
      </c>
      <c r="W1162" s="619" t="s">
        <v>15</v>
      </c>
      <c r="X1162" s="569" t="s">
        <v>1958</v>
      </c>
      <c r="Y1162" s="570" t="s">
        <v>15</v>
      </c>
      <c r="Z1162" s="571" t="s">
        <v>15</v>
      </c>
      <c r="AA1162" s="558" t="s">
        <v>1856</v>
      </c>
      <c r="AB1162" s="139">
        <f t="shared" si="300"/>
        <v>43590</v>
      </c>
      <c r="AC1162" s="134">
        <f t="shared" si="301"/>
        <v>43586</v>
      </c>
      <c r="AD1162" s="135" t="str">
        <f t="shared" si="302"/>
        <v>-</v>
      </c>
      <c r="AE1162" s="136" t="str">
        <f t="shared" si="303"/>
        <v>-</v>
      </c>
      <c r="AF1162" s="140" t="s">
        <v>4551</v>
      </c>
      <c r="AG1162" s="140" t="str">
        <f t="shared" si="308"/>
        <v>1</v>
      </c>
      <c r="AH1162" s="141" t="str">
        <f t="shared" si="309"/>
        <v>-</v>
      </c>
      <c r="AI1162" s="211" t="s">
        <v>15</v>
      </c>
      <c r="AJ1162" s="443" t="s">
        <v>4592</v>
      </c>
      <c r="AK1162" s="478" t="str">
        <f t="shared" si="310"/>
        <v>-</v>
      </c>
      <c r="AL1162" s="482" t="str">
        <f t="shared" si="311"/>
        <v>-</v>
      </c>
      <c r="AM1162" s="432" t="str">
        <f>_xlfn.IFNA(VLOOKUP(O1162,Dropdown!$B:$G,6,0),"-")</f>
        <v>PEZA</v>
      </c>
      <c r="AN1162" s="433">
        <f>_xlfn.IFNA(VLOOKUP(O1162,Dropdown!$B:$H,7,0),"-")</f>
        <v>0.12</v>
      </c>
      <c r="AO1162" s="434" t="str">
        <f t="shared" si="312"/>
        <v>PHP</v>
      </c>
      <c r="AP1162" s="435">
        <f t="shared" si="313"/>
        <v>44490</v>
      </c>
      <c r="AQ1162" s="436">
        <f t="shared" si="314"/>
        <v>49828.800000000003</v>
      </c>
      <c r="AR1162" s="247"/>
      <c r="AS1162" s="465" t="s">
        <v>15</v>
      </c>
      <c r="AT1162" s="247"/>
      <c r="AU1162" s="454" t="str">
        <f t="shared" si="304"/>
        <v>-</v>
      </c>
    </row>
    <row r="1163" spans="1:47" s="29" customFormat="1">
      <c r="A1163" s="556">
        <v>1160</v>
      </c>
      <c r="B1163" s="558" t="s">
        <v>2685</v>
      </c>
      <c r="C1163" s="558" t="str">
        <f t="shared" si="305"/>
        <v>2019</v>
      </c>
      <c r="D1163" s="558" t="str">
        <f t="shared" si="306"/>
        <v>Apr</v>
      </c>
      <c r="E1163" s="605">
        <v>43560</v>
      </c>
      <c r="F1163" s="558">
        <v>116602</v>
      </c>
      <c r="G1163" s="558">
        <v>49716</v>
      </c>
      <c r="H1163" s="558">
        <v>88795</v>
      </c>
      <c r="I1163" s="558" t="s">
        <v>2686</v>
      </c>
      <c r="J1163" s="558">
        <v>18571</v>
      </c>
      <c r="K1163" s="607" t="str">
        <f t="shared" si="307"/>
        <v>#1156 MARKING PUNCH 1 | #1156 MARKING PUNCH 1</v>
      </c>
      <c r="L1163" s="607" t="s">
        <v>2687</v>
      </c>
      <c r="M1163" s="607" t="s">
        <v>2687</v>
      </c>
      <c r="N1163" s="608" t="s">
        <v>2700</v>
      </c>
      <c r="O1163" s="607" t="s">
        <v>31</v>
      </c>
      <c r="P1163" s="558">
        <v>1</v>
      </c>
      <c r="Q1163" s="557" t="s">
        <v>5151</v>
      </c>
      <c r="R1163" s="609">
        <f>IFERROR(VLOOKUP(CONCATENATE(D1163,"'",C1163),'Monthly Forex'!A:D,4,0),"-")</f>
        <v>52.5</v>
      </c>
      <c r="S1163" s="616">
        <v>14000</v>
      </c>
      <c r="T1163" s="611">
        <f>S1163/R1163</f>
        <v>266.66666666666669</v>
      </c>
      <c r="U1163" s="612" t="s">
        <v>47</v>
      </c>
      <c r="V1163" s="613" t="s">
        <v>49</v>
      </c>
      <c r="W1163" s="619" t="s">
        <v>15</v>
      </c>
      <c r="X1163" s="569" t="s">
        <v>1958</v>
      </c>
      <c r="Y1163" s="570" t="s">
        <v>15</v>
      </c>
      <c r="Z1163" s="571" t="s">
        <v>15</v>
      </c>
      <c r="AA1163" s="558" t="s">
        <v>1856</v>
      </c>
      <c r="AB1163" s="139">
        <f t="shared" si="300"/>
        <v>43590</v>
      </c>
      <c r="AC1163" s="134">
        <f t="shared" si="301"/>
        <v>43586</v>
      </c>
      <c r="AD1163" s="135" t="str">
        <f t="shared" si="302"/>
        <v>-</v>
      </c>
      <c r="AE1163" s="136" t="str">
        <f t="shared" si="303"/>
        <v>-</v>
      </c>
      <c r="AF1163" s="140" t="s">
        <v>4551</v>
      </c>
      <c r="AG1163" s="140" t="str">
        <f t="shared" si="308"/>
        <v>1</v>
      </c>
      <c r="AH1163" s="141" t="str">
        <f t="shared" si="309"/>
        <v>-</v>
      </c>
      <c r="AI1163" s="211" t="s">
        <v>15</v>
      </c>
      <c r="AJ1163" s="443" t="s">
        <v>4592</v>
      </c>
      <c r="AK1163" s="478" t="str">
        <f t="shared" si="310"/>
        <v>-</v>
      </c>
      <c r="AL1163" s="482" t="str">
        <f t="shared" si="311"/>
        <v>-</v>
      </c>
      <c r="AM1163" s="432" t="str">
        <f>_xlfn.IFNA(VLOOKUP(O1163,Dropdown!$B:$G,6,0),"-")</f>
        <v>PEZA</v>
      </c>
      <c r="AN1163" s="433">
        <f>_xlfn.IFNA(VLOOKUP(O1163,Dropdown!$B:$H,7,0),"-")</f>
        <v>0.12</v>
      </c>
      <c r="AO1163" s="434" t="str">
        <f t="shared" si="312"/>
        <v>PHP</v>
      </c>
      <c r="AP1163" s="435">
        <f t="shared" si="313"/>
        <v>14000</v>
      </c>
      <c r="AQ1163" s="436">
        <f t="shared" si="314"/>
        <v>15680.000000000002</v>
      </c>
      <c r="AR1163" s="247"/>
      <c r="AS1163" s="465" t="s">
        <v>15</v>
      </c>
      <c r="AT1163" s="247"/>
      <c r="AU1163" s="454" t="str">
        <f t="shared" si="304"/>
        <v>-</v>
      </c>
    </row>
    <row r="1164" spans="1:47" s="30" customFormat="1">
      <c r="A1164" s="556">
        <v>1161</v>
      </c>
      <c r="B1164" s="557" t="s">
        <v>2718</v>
      </c>
      <c r="C1164" s="558" t="str">
        <f t="shared" si="305"/>
        <v>2019</v>
      </c>
      <c r="D1164" s="558" t="str">
        <f t="shared" si="306"/>
        <v>Apr</v>
      </c>
      <c r="E1164" s="586">
        <v>43565</v>
      </c>
      <c r="F1164" s="558">
        <v>116605</v>
      </c>
      <c r="G1164" s="558">
        <v>49720</v>
      </c>
      <c r="H1164" s="557">
        <v>88831</v>
      </c>
      <c r="I1164" s="557" t="s">
        <v>1702</v>
      </c>
      <c r="J1164" s="557">
        <v>47385</v>
      </c>
      <c r="K1164" s="578" t="str">
        <f t="shared" si="307"/>
        <v>HS01-040-0003 CORE PLATE | #1003 LOWER PUNCH | HS01-040-0003 CORE PLATE | #1003 LOWER PUNCH</v>
      </c>
      <c r="L1164" s="578" t="s">
        <v>1683</v>
      </c>
      <c r="M1164" s="578" t="s">
        <v>1683</v>
      </c>
      <c r="N1164" s="600" t="s">
        <v>15</v>
      </c>
      <c r="O1164" s="578" t="s">
        <v>32</v>
      </c>
      <c r="P1164" s="558">
        <v>1</v>
      </c>
      <c r="Q1164" s="557" t="s">
        <v>5151</v>
      </c>
      <c r="R1164" s="581">
        <f>IFERROR(VLOOKUP(CONCATENATE(D1164,"'",C1164),'Monthly Forex'!A:D,4,0),"-")</f>
        <v>52.5</v>
      </c>
      <c r="S1164" s="587">
        <v>22500</v>
      </c>
      <c r="T1164" s="582">
        <f>S1164/R1164</f>
        <v>428.57142857142856</v>
      </c>
      <c r="U1164" s="612" t="s">
        <v>47</v>
      </c>
      <c r="V1164" s="613" t="s">
        <v>49</v>
      </c>
      <c r="W1164" s="619" t="s">
        <v>15</v>
      </c>
      <c r="X1164" s="569" t="s">
        <v>1958</v>
      </c>
      <c r="Y1164" s="597" t="s">
        <v>15</v>
      </c>
      <c r="Z1164" s="571" t="s">
        <v>15</v>
      </c>
      <c r="AA1164" s="558" t="s">
        <v>1856</v>
      </c>
      <c r="AB1164" s="139">
        <f t="shared" si="300"/>
        <v>43595</v>
      </c>
      <c r="AC1164" s="134">
        <f t="shared" si="301"/>
        <v>43586</v>
      </c>
      <c r="AD1164" s="135" t="str">
        <f t="shared" si="302"/>
        <v>-</v>
      </c>
      <c r="AE1164" s="136" t="str">
        <f t="shared" si="303"/>
        <v>-</v>
      </c>
      <c r="AF1164" s="140" t="s">
        <v>4551</v>
      </c>
      <c r="AG1164" s="140" t="str">
        <f t="shared" si="308"/>
        <v>1</v>
      </c>
      <c r="AH1164" s="141" t="str">
        <f t="shared" si="309"/>
        <v>-</v>
      </c>
      <c r="AI1164" s="211" t="s">
        <v>15</v>
      </c>
      <c r="AJ1164" s="443" t="s">
        <v>4592</v>
      </c>
      <c r="AK1164" s="478" t="str">
        <f t="shared" si="310"/>
        <v>-</v>
      </c>
      <c r="AL1164" s="516" t="str">
        <f t="shared" si="311"/>
        <v>-</v>
      </c>
      <c r="AM1164" s="432" t="str">
        <f>_xlfn.IFNA(VLOOKUP(O1164,Dropdown!$B:$G,6,0),"-")</f>
        <v>PEZA</v>
      </c>
      <c r="AN1164" s="433">
        <f>_xlfn.IFNA(VLOOKUP(O1164,Dropdown!$B:$H,7,0),"-")</f>
        <v>0.12</v>
      </c>
      <c r="AO1164" s="434" t="str">
        <f t="shared" si="312"/>
        <v>PHP</v>
      </c>
      <c r="AP1164" s="435">
        <f t="shared" si="313"/>
        <v>22500</v>
      </c>
      <c r="AQ1164" s="436">
        <f t="shared" si="314"/>
        <v>25200.000000000004</v>
      </c>
      <c r="AR1164" s="247"/>
      <c r="AS1164" s="465" t="s">
        <v>15</v>
      </c>
      <c r="AT1164" s="247"/>
      <c r="AU1164" s="454" t="str">
        <f t="shared" si="304"/>
        <v>-</v>
      </c>
    </row>
    <row r="1165" spans="1:47" s="30" customFormat="1">
      <c r="A1165" s="556">
        <v>1162</v>
      </c>
      <c r="B1165" s="557" t="s">
        <v>2711</v>
      </c>
      <c r="C1165" s="558" t="str">
        <f t="shared" si="305"/>
        <v>2019</v>
      </c>
      <c r="D1165" s="558" t="str">
        <f t="shared" si="306"/>
        <v>Apr</v>
      </c>
      <c r="E1165" s="586">
        <v>43565</v>
      </c>
      <c r="F1165" s="558">
        <v>116604</v>
      </c>
      <c r="G1165" s="558">
        <v>49719</v>
      </c>
      <c r="H1165" s="557">
        <v>88830</v>
      </c>
      <c r="I1165" s="557" t="s">
        <v>2717</v>
      </c>
      <c r="J1165" s="557">
        <v>9381</v>
      </c>
      <c r="K1165" s="578" t="str">
        <f t="shared" si="307"/>
        <v>FFZ_OB PIERCING | #233 STRIPPER PLATE | FFZ_OB PIERCING | #233 STRIPPER PLATE</v>
      </c>
      <c r="L1165" s="578" t="s">
        <v>2714</v>
      </c>
      <c r="M1165" s="578" t="s">
        <v>2714</v>
      </c>
      <c r="N1165" s="600" t="s">
        <v>15</v>
      </c>
      <c r="O1165" s="578" t="s">
        <v>34</v>
      </c>
      <c r="P1165" s="558">
        <v>1</v>
      </c>
      <c r="Q1165" s="557" t="s">
        <v>5151</v>
      </c>
      <c r="R1165" s="581">
        <f>IFERROR(VLOOKUP(CONCATENATE(D1165,"'",C1165),'Monthly Forex'!A:D,4,0),"-")</f>
        <v>52.5</v>
      </c>
      <c r="S1165" s="564" t="s">
        <v>15</v>
      </c>
      <c r="T1165" s="582">
        <v>221</v>
      </c>
      <c r="U1165" s="612" t="s">
        <v>47</v>
      </c>
      <c r="V1165" s="613" t="s">
        <v>49</v>
      </c>
      <c r="W1165" s="619" t="s">
        <v>15</v>
      </c>
      <c r="X1165" s="569" t="s">
        <v>1958</v>
      </c>
      <c r="Y1165" s="597" t="s">
        <v>2726</v>
      </c>
      <c r="Z1165" s="571">
        <v>43566</v>
      </c>
      <c r="AA1165" s="558" t="s">
        <v>1856</v>
      </c>
      <c r="AB1165" s="139">
        <f t="shared" si="300"/>
        <v>43595</v>
      </c>
      <c r="AC1165" s="134">
        <f t="shared" si="301"/>
        <v>43586</v>
      </c>
      <c r="AD1165" s="135" t="str">
        <f t="shared" si="302"/>
        <v>-</v>
      </c>
      <c r="AE1165" s="136" t="str">
        <f t="shared" si="303"/>
        <v>-</v>
      </c>
      <c r="AF1165" s="140" t="s">
        <v>4551</v>
      </c>
      <c r="AG1165" s="140" t="str">
        <f t="shared" si="308"/>
        <v>1</v>
      </c>
      <c r="AH1165" s="141" t="str">
        <f t="shared" si="309"/>
        <v>-</v>
      </c>
      <c r="AI1165" s="211" t="s">
        <v>15</v>
      </c>
      <c r="AJ1165" s="443" t="s">
        <v>4592</v>
      </c>
      <c r="AK1165" s="478" t="str">
        <f t="shared" si="310"/>
        <v>-</v>
      </c>
      <c r="AL1165" s="516" t="str">
        <f t="shared" si="311"/>
        <v>-</v>
      </c>
      <c r="AM1165" s="432" t="str">
        <f>_xlfn.IFNA(VLOOKUP(O1165,Dropdown!$B:$G,6,0),"-")</f>
        <v>PEZA</v>
      </c>
      <c r="AN1165" s="433">
        <f>_xlfn.IFNA(VLOOKUP(O1165,Dropdown!$B:$H,7,0),"-")</f>
        <v>0.12</v>
      </c>
      <c r="AO1165" s="434" t="str">
        <f t="shared" si="312"/>
        <v>USD</v>
      </c>
      <c r="AP1165" s="435">
        <f t="shared" si="313"/>
        <v>221</v>
      </c>
      <c r="AQ1165" s="436">
        <f t="shared" si="314"/>
        <v>247.52</v>
      </c>
      <c r="AR1165" s="247"/>
      <c r="AS1165" s="465" t="s">
        <v>15</v>
      </c>
      <c r="AT1165" s="247"/>
      <c r="AU1165" s="454" t="str">
        <f t="shared" si="304"/>
        <v>-</v>
      </c>
    </row>
    <row r="1166" spans="1:47" s="30" customFormat="1">
      <c r="A1166" s="556">
        <v>1163</v>
      </c>
      <c r="B1166" s="557" t="s">
        <v>2712</v>
      </c>
      <c r="C1166" s="558" t="str">
        <f t="shared" si="305"/>
        <v>2019</v>
      </c>
      <c r="D1166" s="558" t="str">
        <f t="shared" si="306"/>
        <v>Apr</v>
      </c>
      <c r="E1166" s="586">
        <v>43565</v>
      </c>
      <c r="F1166" s="558">
        <v>116604</v>
      </c>
      <c r="G1166" s="558">
        <v>49719</v>
      </c>
      <c r="H1166" s="557">
        <v>88830</v>
      </c>
      <c r="I1166" s="557" t="s">
        <v>2717</v>
      </c>
      <c r="J1166" s="557">
        <v>9381</v>
      </c>
      <c r="K1166" s="578" t="str">
        <f t="shared" si="307"/>
        <v>FFZ_OB PIERCING | #233A SHIM 1.6 | FFZ_OB PIERCING | #233A SHIM 1.6</v>
      </c>
      <c r="L1166" s="578" t="s">
        <v>2715</v>
      </c>
      <c r="M1166" s="578" t="s">
        <v>2715</v>
      </c>
      <c r="N1166" s="600" t="s">
        <v>15</v>
      </c>
      <c r="O1166" s="578" t="s">
        <v>34</v>
      </c>
      <c r="P1166" s="558">
        <v>1</v>
      </c>
      <c r="Q1166" s="557" t="s">
        <v>5151</v>
      </c>
      <c r="R1166" s="581">
        <f>IFERROR(VLOOKUP(CONCATENATE(D1166,"'",C1166),'Monthly Forex'!A:D,4,0),"-")</f>
        <v>52.5</v>
      </c>
      <c r="S1166" s="564" t="s">
        <v>15</v>
      </c>
      <c r="T1166" s="582">
        <v>135</v>
      </c>
      <c r="U1166" s="612" t="s">
        <v>47</v>
      </c>
      <c r="V1166" s="613" t="s">
        <v>49</v>
      </c>
      <c r="W1166" s="619" t="s">
        <v>15</v>
      </c>
      <c r="X1166" s="569" t="s">
        <v>1958</v>
      </c>
      <c r="Y1166" s="597" t="s">
        <v>2726</v>
      </c>
      <c r="Z1166" s="571">
        <v>43566</v>
      </c>
      <c r="AA1166" s="558" t="s">
        <v>1856</v>
      </c>
      <c r="AB1166" s="139">
        <f t="shared" si="300"/>
        <v>43595</v>
      </c>
      <c r="AC1166" s="134">
        <f t="shared" si="301"/>
        <v>43586</v>
      </c>
      <c r="AD1166" s="135" t="str">
        <f t="shared" si="302"/>
        <v>-</v>
      </c>
      <c r="AE1166" s="136" t="str">
        <f t="shared" si="303"/>
        <v>-</v>
      </c>
      <c r="AF1166" s="140" t="s">
        <v>4551</v>
      </c>
      <c r="AG1166" s="140" t="str">
        <f t="shared" si="308"/>
        <v>-</v>
      </c>
      <c r="AH1166" s="141" t="str">
        <f t="shared" si="309"/>
        <v>-</v>
      </c>
      <c r="AI1166" s="211" t="s">
        <v>15</v>
      </c>
      <c r="AJ1166" s="443" t="s">
        <v>4592</v>
      </c>
      <c r="AK1166" s="478" t="str">
        <f t="shared" si="310"/>
        <v>-</v>
      </c>
      <c r="AL1166" s="516" t="str">
        <f t="shared" si="311"/>
        <v>-</v>
      </c>
      <c r="AM1166" s="432" t="str">
        <f>_xlfn.IFNA(VLOOKUP(O1166,Dropdown!$B:$G,6,0),"-")</f>
        <v>PEZA</v>
      </c>
      <c r="AN1166" s="433">
        <f>_xlfn.IFNA(VLOOKUP(O1166,Dropdown!$B:$H,7,0),"-")</f>
        <v>0.12</v>
      </c>
      <c r="AO1166" s="434" t="str">
        <f t="shared" si="312"/>
        <v>USD</v>
      </c>
      <c r="AP1166" s="435">
        <f t="shared" si="313"/>
        <v>135</v>
      </c>
      <c r="AQ1166" s="436">
        <f t="shared" si="314"/>
        <v>151.20000000000002</v>
      </c>
      <c r="AR1166" s="247"/>
      <c r="AS1166" s="465" t="s">
        <v>15</v>
      </c>
      <c r="AT1166" s="247"/>
      <c r="AU1166" s="454" t="str">
        <f t="shared" si="304"/>
        <v>-</v>
      </c>
    </row>
    <row r="1167" spans="1:47" s="30" customFormat="1">
      <c r="A1167" s="556">
        <v>1164</v>
      </c>
      <c r="B1167" s="557" t="s">
        <v>2713</v>
      </c>
      <c r="C1167" s="558" t="str">
        <f t="shared" si="305"/>
        <v>2019</v>
      </c>
      <c r="D1167" s="558" t="str">
        <f t="shared" si="306"/>
        <v>Apr</v>
      </c>
      <c r="E1167" s="586">
        <v>43565</v>
      </c>
      <c r="F1167" s="558">
        <v>116604</v>
      </c>
      <c r="G1167" s="558">
        <v>49719</v>
      </c>
      <c r="H1167" s="557">
        <v>88830</v>
      </c>
      <c r="I1167" s="557" t="s">
        <v>2717</v>
      </c>
      <c r="J1167" s="557">
        <v>9381</v>
      </c>
      <c r="K1167" s="578" t="str">
        <f t="shared" si="307"/>
        <v>FFZ_OB PIERCING | #236 DIE INSERT | FFZ_OB PIERCING | #236 DIE INSERT</v>
      </c>
      <c r="L1167" s="578" t="s">
        <v>2716</v>
      </c>
      <c r="M1167" s="578" t="s">
        <v>2716</v>
      </c>
      <c r="N1167" s="600" t="s">
        <v>15</v>
      </c>
      <c r="O1167" s="578" t="s">
        <v>34</v>
      </c>
      <c r="P1167" s="558">
        <v>1</v>
      </c>
      <c r="Q1167" s="557" t="s">
        <v>5151</v>
      </c>
      <c r="R1167" s="581">
        <f>IFERROR(VLOOKUP(CONCATENATE(D1167,"'",C1167),'Monthly Forex'!A:D,4,0),"-")</f>
        <v>52.5</v>
      </c>
      <c r="S1167" s="564" t="s">
        <v>15</v>
      </c>
      <c r="T1167" s="582">
        <v>117</v>
      </c>
      <c r="U1167" s="612" t="s">
        <v>47</v>
      </c>
      <c r="V1167" s="613" t="s">
        <v>49</v>
      </c>
      <c r="W1167" s="619" t="s">
        <v>15</v>
      </c>
      <c r="X1167" s="569" t="s">
        <v>1958</v>
      </c>
      <c r="Y1167" s="597" t="s">
        <v>2726</v>
      </c>
      <c r="Z1167" s="571">
        <v>43566</v>
      </c>
      <c r="AA1167" s="558" t="s">
        <v>1856</v>
      </c>
      <c r="AB1167" s="139">
        <f t="shared" si="300"/>
        <v>43595</v>
      </c>
      <c r="AC1167" s="134">
        <f t="shared" si="301"/>
        <v>43586</v>
      </c>
      <c r="AD1167" s="135" t="str">
        <f t="shared" si="302"/>
        <v>-</v>
      </c>
      <c r="AE1167" s="136" t="str">
        <f t="shared" si="303"/>
        <v>-</v>
      </c>
      <c r="AF1167" s="140" t="s">
        <v>4551</v>
      </c>
      <c r="AG1167" s="140" t="str">
        <f t="shared" si="308"/>
        <v>-</v>
      </c>
      <c r="AH1167" s="141" t="str">
        <f t="shared" si="309"/>
        <v>-</v>
      </c>
      <c r="AI1167" s="211" t="s">
        <v>15</v>
      </c>
      <c r="AJ1167" s="443" t="s">
        <v>4592</v>
      </c>
      <c r="AK1167" s="478" t="str">
        <f t="shared" si="310"/>
        <v>-</v>
      </c>
      <c r="AL1167" s="516" t="str">
        <f t="shared" si="311"/>
        <v>-</v>
      </c>
      <c r="AM1167" s="432" t="str">
        <f>_xlfn.IFNA(VLOOKUP(O1167,Dropdown!$B:$G,6,0),"-")</f>
        <v>PEZA</v>
      </c>
      <c r="AN1167" s="433">
        <f>_xlfn.IFNA(VLOOKUP(O1167,Dropdown!$B:$H,7,0),"-")</f>
        <v>0.12</v>
      </c>
      <c r="AO1167" s="434" t="str">
        <f t="shared" si="312"/>
        <v>USD</v>
      </c>
      <c r="AP1167" s="435">
        <f t="shared" si="313"/>
        <v>117</v>
      </c>
      <c r="AQ1167" s="436">
        <f t="shared" si="314"/>
        <v>131.04000000000002</v>
      </c>
      <c r="AR1167" s="247"/>
      <c r="AS1167" s="465" t="s">
        <v>15</v>
      </c>
      <c r="AT1167" s="247"/>
      <c r="AU1167" s="454" t="str">
        <f t="shared" si="304"/>
        <v>-</v>
      </c>
    </row>
    <row r="1168" spans="1:47" s="30" customFormat="1">
      <c r="A1168" s="556">
        <v>1165</v>
      </c>
      <c r="B1168" s="558" t="s">
        <v>2719</v>
      </c>
      <c r="C1168" s="558" t="str">
        <f t="shared" si="305"/>
        <v>2019</v>
      </c>
      <c r="D1168" s="558" t="str">
        <f t="shared" si="306"/>
        <v>Apr</v>
      </c>
      <c r="E1168" s="605">
        <v>43570</v>
      </c>
      <c r="F1168" s="558">
        <v>116606</v>
      </c>
      <c r="G1168" s="558">
        <v>49721</v>
      </c>
      <c r="H1168" s="558">
        <v>88914</v>
      </c>
      <c r="I1168" s="558" t="s">
        <v>2599</v>
      </c>
      <c r="J1168" s="558" t="s">
        <v>2722</v>
      </c>
      <c r="K1168" s="607" t="str">
        <f t="shared" si="307"/>
        <v>#175-1 CUTTING PUNCH | #175-1 CUTTING PUNCH</v>
      </c>
      <c r="L1168" s="607" t="s">
        <v>2600</v>
      </c>
      <c r="M1168" s="607" t="s">
        <v>2600</v>
      </c>
      <c r="N1168" s="608" t="s">
        <v>15</v>
      </c>
      <c r="O1168" s="607" t="s">
        <v>42</v>
      </c>
      <c r="P1168" s="558">
        <v>2</v>
      </c>
      <c r="Q1168" s="557" t="s">
        <v>5151</v>
      </c>
      <c r="R1168" s="609">
        <f>IFERROR(VLOOKUP(CONCATENATE(D1168,"'",C1168),'Monthly Forex'!A:D,4,0),"-")</f>
        <v>52.5</v>
      </c>
      <c r="S1168" s="564" t="s">
        <v>15</v>
      </c>
      <c r="T1168" s="611">
        <v>272</v>
      </c>
      <c r="U1168" s="612" t="s">
        <v>47</v>
      </c>
      <c r="V1168" s="613" t="s">
        <v>49</v>
      </c>
      <c r="W1168" s="619" t="s">
        <v>15</v>
      </c>
      <c r="X1168" s="569" t="s">
        <v>1958</v>
      </c>
      <c r="Y1168" s="667" t="s">
        <v>2736</v>
      </c>
      <c r="Z1168" s="668">
        <v>43577</v>
      </c>
      <c r="AA1168" s="558" t="s">
        <v>1856</v>
      </c>
      <c r="AB1168" s="139">
        <f t="shared" si="300"/>
        <v>43600</v>
      </c>
      <c r="AC1168" s="134">
        <f t="shared" si="301"/>
        <v>43586</v>
      </c>
      <c r="AD1168" s="135" t="str">
        <f t="shared" si="302"/>
        <v>-</v>
      </c>
      <c r="AE1168" s="136" t="str">
        <f t="shared" si="303"/>
        <v>-</v>
      </c>
      <c r="AF1168" s="140" t="s">
        <v>4551</v>
      </c>
      <c r="AG1168" s="140" t="str">
        <f t="shared" si="308"/>
        <v>1</v>
      </c>
      <c r="AH1168" s="141" t="str">
        <f t="shared" si="309"/>
        <v>-</v>
      </c>
      <c r="AI1168" s="211" t="s">
        <v>15</v>
      </c>
      <c r="AJ1168" s="443" t="s">
        <v>4592</v>
      </c>
      <c r="AK1168" s="478" t="str">
        <f t="shared" si="310"/>
        <v>-</v>
      </c>
      <c r="AL1168" s="516" t="str">
        <f t="shared" si="311"/>
        <v>-</v>
      </c>
      <c r="AM1168" s="432" t="str">
        <f>_xlfn.IFNA(VLOOKUP(O1168,Dropdown!$B:$G,6,0),"-")</f>
        <v>PEZA</v>
      </c>
      <c r="AN1168" s="433">
        <f>_xlfn.IFNA(VLOOKUP(O1168,Dropdown!$B:$H,7,0),"-")</f>
        <v>0.12</v>
      </c>
      <c r="AO1168" s="434" t="str">
        <f t="shared" si="312"/>
        <v>USD</v>
      </c>
      <c r="AP1168" s="435">
        <f t="shared" si="313"/>
        <v>272</v>
      </c>
      <c r="AQ1168" s="436">
        <f t="shared" si="314"/>
        <v>304.64000000000004</v>
      </c>
      <c r="AR1168" s="247"/>
      <c r="AS1168" s="465" t="s">
        <v>15</v>
      </c>
      <c r="AT1168" s="247"/>
      <c r="AU1168" s="454" t="str">
        <f t="shared" si="304"/>
        <v>-</v>
      </c>
    </row>
    <row r="1169" spans="1:47" s="30" customFormat="1">
      <c r="A1169" s="556">
        <v>1166</v>
      </c>
      <c r="B1169" s="558" t="s">
        <v>2720</v>
      </c>
      <c r="C1169" s="558" t="str">
        <f t="shared" si="305"/>
        <v>2019</v>
      </c>
      <c r="D1169" s="558" t="str">
        <f t="shared" si="306"/>
        <v>Apr</v>
      </c>
      <c r="E1169" s="605">
        <v>43570</v>
      </c>
      <c r="F1169" s="558">
        <v>116606</v>
      </c>
      <c r="G1169" s="558">
        <v>49721</v>
      </c>
      <c r="H1169" s="558">
        <v>88914</v>
      </c>
      <c r="I1169" s="558" t="s">
        <v>2599</v>
      </c>
      <c r="J1169" s="558" t="s">
        <v>2722</v>
      </c>
      <c r="K1169" s="607" t="str">
        <f t="shared" si="307"/>
        <v>#111 CUTTING DIE-A | #111 CUTTING DIE-A</v>
      </c>
      <c r="L1169" s="607" t="s">
        <v>2723</v>
      </c>
      <c r="M1169" s="607" t="s">
        <v>2723</v>
      </c>
      <c r="N1169" s="608" t="s">
        <v>15</v>
      </c>
      <c r="O1169" s="607" t="s">
        <v>42</v>
      </c>
      <c r="P1169" s="558">
        <v>1</v>
      </c>
      <c r="Q1169" s="557" t="s">
        <v>5151</v>
      </c>
      <c r="R1169" s="609">
        <f>IFERROR(VLOOKUP(CONCATENATE(D1169,"'",C1169),'Monthly Forex'!A:D,4,0),"-")</f>
        <v>52.5</v>
      </c>
      <c r="S1169" s="564" t="s">
        <v>15</v>
      </c>
      <c r="T1169" s="611">
        <v>165</v>
      </c>
      <c r="U1169" s="612" t="s">
        <v>47</v>
      </c>
      <c r="V1169" s="613" t="s">
        <v>49</v>
      </c>
      <c r="W1169" s="619" t="s">
        <v>15</v>
      </c>
      <c r="X1169" s="569" t="s">
        <v>1958</v>
      </c>
      <c r="Y1169" s="667" t="s">
        <v>2736</v>
      </c>
      <c r="Z1169" s="668">
        <v>43577</v>
      </c>
      <c r="AA1169" s="558" t="s">
        <v>1856</v>
      </c>
      <c r="AB1169" s="139">
        <f t="shared" si="300"/>
        <v>43600</v>
      </c>
      <c r="AC1169" s="134">
        <f t="shared" si="301"/>
        <v>43586</v>
      </c>
      <c r="AD1169" s="135" t="str">
        <f t="shared" si="302"/>
        <v>-</v>
      </c>
      <c r="AE1169" s="136" t="str">
        <f t="shared" si="303"/>
        <v>-</v>
      </c>
      <c r="AF1169" s="140" t="s">
        <v>4551</v>
      </c>
      <c r="AG1169" s="140" t="str">
        <f t="shared" si="308"/>
        <v>-</v>
      </c>
      <c r="AH1169" s="141" t="str">
        <f t="shared" si="309"/>
        <v>-</v>
      </c>
      <c r="AI1169" s="211" t="s">
        <v>15</v>
      </c>
      <c r="AJ1169" s="443" t="s">
        <v>4592</v>
      </c>
      <c r="AK1169" s="478" t="str">
        <f t="shared" si="310"/>
        <v>-</v>
      </c>
      <c r="AL1169" s="516" t="str">
        <f t="shared" si="311"/>
        <v>-</v>
      </c>
      <c r="AM1169" s="432" t="str">
        <f>_xlfn.IFNA(VLOOKUP(O1169,Dropdown!$B:$G,6,0),"-")</f>
        <v>PEZA</v>
      </c>
      <c r="AN1169" s="433">
        <f>_xlfn.IFNA(VLOOKUP(O1169,Dropdown!$B:$H,7,0),"-")</f>
        <v>0.12</v>
      </c>
      <c r="AO1169" s="434" t="str">
        <f t="shared" si="312"/>
        <v>USD</v>
      </c>
      <c r="AP1169" s="435">
        <f t="shared" si="313"/>
        <v>165</v>
      </c>
      <c r="AQ1169" s="436">
        <f t="shared" si="314"/>
        <v>184.8</v>
      </c>
      <c r="AR1169" s="247"/>
      <c r="AS1169" s="465" t="s">
        <v>15</v>
      </c>
      <c r="AT1169" s="247"/>
      <c r="AU1169" s="454" t="str">
        <f t="shared" si="304"/>
        <v>-</v>
      </c>
    </row>
    <row r="1170" spans="1:47" s="30" customFormat="1">
      <c r="A1170" s="556">
        <v>1167</v>
      </c>
      <c r="B1170" s="558" t="s">
        <v>2721</v>
      </c>
      <c r="C1170" s="558" t="str">
        <f t="shared" si="305"/>
        <v>2019</v>
      </c>
      <c r="D1170" s="558" t="str">
        <f t="shared" si="306"/>
        <v>Apr</v>
      </c>
      <c r="E1170" s="605">
        <v>43570</v>
      </c>
      <c r="F1170" s="558">
        <v>116606</v>
      </c>
      <c r="G1170" s="558">
        <v>49721</v>
      </c>
      <c r="H1170" s="558">
        <v>88914</v>
      </c>
      <c r="I1170" s="558" t="s">
        <v>2599</v>
      </c>
      <c r="J1170" s="558" t="s">
        <v>2722</v>
      </c>
      <c r="K1170" s="607" t="str">
        <f t="shared" si="307"/>
        <v>#111 CUTTING DIE-B | #111 CUTTING DIE-B</v>
      </c>
      <c r="L1170" s="607" t="s">
        <v>2724</v>
      </c>
      <c r="M1170" s="607" t="s">
        <v>2724</v>
      </c>
      <c r="N1170" s="608" t="s">
        <v>15</v>
      </c>
      <c r="O1170" s="607" t="s">
        <v>42</v>
      </c>
      <c r="P1170" s="558">
        <v>1</v>
      </c>
      <c r="Q1170" s="557" t="s">
        <v>5151</v>
      </c>
      <c r="R1170" s="609">
        <f>IFERROR(VLOOKUP(CONCATENATE(D1170,"'",C1170),'Monthly Forex'!A:D,4,0),"-")</f>
        <v>52.5</v>
      </c>
      <c r="S1170" s="564" t="s">
        <v>15</v>
      </c>
      <c r="T1170" s="611">
        <v>165</v>
      </c>
      <c r="U1170" s="612" t="s">
        <v>47</v>
      </c>
      <c r="V1170" s="613" t="s">
        <v>49</v>
      </c>
      <c r="W1170" s="619" t="s">
        <v>15</v>
      </c>
      <c r="X1170" s="569" t="s">
        <v>1958</v>
      </c>
      <c r="Y1170" s="667" t="s">
        <v>2736</v>
      </c>
      <c r="Z1170" s="668">
        <v>43577</v>
      </c>
      <c r="AA1170" s="558" t="s">
        <v>1856</v>
      </c>
      <c r="AB1170" s="139">
        <f t="shared" si="300"/>
        <v>43600</v>
      </c>
      <c r="AC1170" s="134">
        <f t="shared" si="301"/>
        <v>43586</v>
      </c>
      <c r="AD1170" s="135" t="str">
        <f t="shared" si="302"/>
        <v>-</v>
      </c>
      <c r="AE1170" s="136" t="str">
        <f t="shared" si="303"/>
        <v>-</v>
      </c>
      <c r="AF1170" s="140" t="s">
        <v>4551</v>
      </c>
      <c r="AG1170" s="140" t="str">
        <f t="shared" si="308"/>
        <v>-</v>
      </c>
      <c r="AH1170" s="141" t="str">
        <f t="shared" si="309"/>
        <v>-</v>
      </c>
      <c r="AI1170" s="211" t="s">
        <v>15</v>
      </c>
      <c r="AJ1170" s="443" t="s">
        <v>4592</v>
      </c>
      <c r="AK1170" s="478" t="str">
        <f t="shared" si="310"/>
        <v>-</v>
      </c>
      <c r="AL1170" s="516" t="str">
        <f t="shared" si="311"/>
        <v>-</v>
      </c>
      <c r="AM1170" s="432" t="str">
        <f>_xlfn.IFNA(VLOOKUP(O1170,Dropdown!$B:$G,6,0),"-")</f>
        <v>PEZA</v>
      </c>
      <c r="AN1170" s="433">
        <f>_xlfn.IFNA(VLOOKUP(O1170,Dropdown!$B:$H,7,0),"-")</f>
        <v>0.12</v>
      </c>
      <c r="AO1170" s="434" t="str">
        <f t="shared" si="312"/>
        <v>USD</v>
      </c>
      <c r="AP1170" s="435">
        <f t="shared" si="313"/>
        <v>165</v>
      </c>
      <c r="AQ1170" s="436">
        <f t="shared" si="314"/>
        <v>184.8</v>
      </c>
      <c r="AR1170" s="247"/>
      <c r="AS1170" s="465" t="s">
        <v>15</v>
      </c>
      <c r="AT1170" s="247"/>
      <c r="AU1170" s="454" t="str">
        <f t="shared" si="304"/>
        <v>-</v>
      </c>
    </row>
    <row r="1171" spans="1:47" s="29" customFormat="1">
      <c r="A1171" s="556">
        <v>1168</v>
      </c>
      <c r="B1171" s="557" t="s">
        <v>2312</v>
      </c>
      <c r="C1171" s="558" t="str">
        <f t="shared" si="305"/>
        <v>2019</v>
      </c>
      <c r="D1171" s="558" t="str">
        <f t="shared" si="306"/>
        <v>Apr</v>
      </c>
      <c r="E1171" s="605">
        <v>43571</v>
      </c>
      <c r="F1171" s="558">
        <v>116608</v>
      </c>
      <c r="G1171" s="558">
        <v>49723</v>
      </c>
      <c r="H1171" s="557">
        <v>88962</v>
      </c>
      <c r="I1171" s="557" t="s">
        <v>2309</v>
      </c>
      <c r="J1171" s="557" t="s">
        <v>2308</v>
      </c>
      <c r="K1171" s="578" t="str">
        <f t="shared" si="307"/>
        <v>THRX-BRKT STPR PDL 1/1 PROG DIE | THRX-BRKT STPR PDL 1/1 PROG DIE</v>
      </c>
      <c r="L1171" s="578" t="s">
        <v>2310</v>
      </c>
      <c r="M1171" s="578" t="s">
        <v>2310</v>
      </c>
      <c r="N1171" s="600" t="s">
        <v>15</v>
      </c>
      <c r="O1171" s="578" t="s">
        <v>2311</v>
      </c>
      <c r="P1171" s="557">
        <v>1</v>
      </c>
      <c r="Q1171" s="557" t="s">
        <v>5152</v>
      </c>
      <c r="R1171" s="581">
        <f>IFERROR(VLOOKUP(CONCATENATE(D1171,"'",C1171),'Monthly Forex'!A:D,4,0),"-")</f>
        <v>52.5</v>
      </c>
      <c r="S1171" s="564" t="s">
        <v>15</v>
      </c>
      <c r="T1171" s="582">
        <v>6750</v>
      </c>
      <c r="U1171" s="612" t="s">
        <v>47</v>
      </c>
      <c r="V1171" s="613" t="s">
        <v>49</v>
      </c>
      <c r="W1171" s="592" t="s">
        <v>2739</v>
      </c>
      <c r="X1171" s="569" t="s">
        <v>2769</v>
      </c>
      <c r="Y1171" s="570" t="s">
        <v>15</v>
      </c>
      <c r="Z1171" s="571" t="s">
        <v>15</v>
      </c>
      <c r="AA1171" s="558" t="s">
        <v>1856</v>
      </c>
      <c r="AB1171" s="139">
        <f t="shared" si="300"/>
        <v>43601</v>
      </c>
      <c r="AC1171" s="134">
        <f t="shared" si="301"/>
        <v>43586</v>
      </c>
      <c r="AD1171" s="135" t="str">
        <f t="shared" si="302"/>
        <v>-</v>
      </c>
      <c r="AE1171" s="136" t="str">
        <f t="shared" si="303"/>
        <v>-</v>
      </c>
      <c r="AF1171" s="140" t="s">
        <v>4551</v>
      </c>
      <c r="AG1171" s="140" t="str">
        <f t="shared" si="308"/>
        <v>1</v>
      </c>
      <c r="AH1171" s="141" t="str">
        <f t="shared" si="309"/>
        <v>-</v>
      </c>
      <c r="AI1171" s="211" t="s">
        <v>15</v>
      </c>
      <c r="AJ1171" s="443" t="s">
        <v>4592</v>
      </c>
      <c r="AK1171" s="478" t="str">
        <f t="shared" si="310"/>
        <v>-</v>
      </c>
      <c r="AL1171" s="482" t="str">
        <f t="shared" si="311"/>
        <v>-</v>
      </c>
      <c r="AM1171" s="432" t="str">
        <f>_xlfn.IFNA(VLOOKUP(O1171,Dropdown!$B:$G,6,0),"-")</f>
        <v>PEZA</v>
      </c>
      <c r="AN1171" s="433">
        <f>_xlfn.IFNA(VLOOKUP(O1171,Dropdown!$B:$H,7,0),"-")</f>
        <v>0.12</v>
      </c>
      <c r="AO1171" s="434" t="str">
        <f t="shared" si="312"/>
        <v>USD</v>
      </c>
      <c r="AP1171" s="435">
        <f t="shared" si="313"/>
        <v>6750</v>
      </c>
      <c r="AQ1171" s="436">
        <f t="shared" si="314"/>
        <v>7560.0000000000009</v>
      </c>
      <c r="AR1171" s="247"/>
      <c r="AS1171" s="465" t="s">
        <v>15</v>
      </c>
      <c r="AT1171" s="247"/>
      <c r="AU1171" s="454" t="str">
        <f t="shared" si="304"/>
        <v>-</v>
      </c>
    </row>
    <row r="1172" spans="1:47" s="29" customFormat="1">
      <c r="A1172" s="556">
        <v>1169</v>
      </c>
      <c r="B1172" s="558" t="s">
        <v>2728</v>
      </c>
      <c r="C1172" s="558" t="str">
        <f t="shared" si="305"/>
        <v>2019</v>
      </c>
      <c r="D1172" s="558" t="str">
        <f t="shared" si="306"/>
        <v>Apr</v>
      </c>
      <c r="E1172" s="605">
        <v>43571</v>
      </c>
      <c r="F1172" s="558">
        <v>116607</v>
      </c>
      <c r="G1172" s="558">
        <v>49722</v>
      </c>
      <c r="H1172" s="558">
        <v>88961</v>
      </c>
      <c r="I1172" s="558" t="s">
        <v>2735</v>
      </c>
      <c r="J1172" s="558">
        <v>3000016844</v>
      </c>
      <c r="K1172" s="607" t="str">
        <f t="shared" si="307"/>
        <v>Ø3.0 X P6 (4 LINES; 42 HOLES/LINE; W500) | UPPER DIE | Ø3.0 X P6 (4 LINES; 42 HOLES/LINE; W500) | UPPER DIE</v>
      </c>
      <c r="L1172" s="607" t="s">
        <v>2732</v>
      </c>
      <c r="M1172" s="607" t="s">
        <v>2732</v>
      </c>
      <c r="N1172" s="608" t="s">
        <v>15</v>
      </c>
      <c r="O1172" s="607" t="s">
        <v>39</v>
      </c>
      <c r="P1172" s="558">
        <v>1</v>
      </c>
      <c r="Q1172" s="557" t="s">
        <v>5151</v>
      </c>
      <c r="R1172" s="609">
        <f>IFERROR(VLOOKUP(CONCATENATE(D1172,"'",C1172),'Monthly Forex'!A:D,4,0),"-")</f>
        <v>52.5</v>
      </c>
      <c r="S1172" s="564" t="s">
        <v>15</v>
      </c>
      <c r="T1172" s="611">
        <v>1415</v>
      </c>
      <c r="U1172" s="612" t="s">
        <v>47</v>
      </c>
      <c r="V1172" s="613" t="s">
        <v>49</v>
      </c>
      <c r="W1172" s="619" t="s">
        <v>15</v>
      </c>
      <c r="X1172" s="569" t="s">
        <v>2143</v>
      </c>
      <c r="Y1172" s="667" t="s">
        <v>2738</v>
      </c>
      <c r="Z1172" s="668">
        <v>43591</v>
      </c>
      <c r="AA1172" s="558" t="s">
        <v>1856</v>
      </c>
      <c r="AB1172" s="139">
        <f t="shared" si="300"/>
        <v>43601</v>
      </c>
      <c r="AC1172" s="134">
        <f t="shared" si="301"/>
        <v>43586</v>
      </c>
      <c r="AD1172" s="135" t="str">
        <f t="shared" si="302"/>
        <v>-</v>
      </c>
      <c r="AE1172" s="136" t="str">
        <f t="shared" si="303"/>
        <v>-</v>
      </c>
      <c r="AF1172" s="140" t="s">
        <v>4551</v>
      </c>
      <c r="AG1172" s="140" t="str">
        <f t="shared" si="308"/>
        <v>1</v>
      </c>
      <c r="AH1172" s="141" t="str">
        <f t="shared" si="309"/>
        <v>-</v>
      </c>
      <c r="AI1172" s="211" t="s">
        <v>15</v>
      </c>
      <c r="AJ1172" s="443" t="s">
        <v>4592</v>
      </c>
      <c r="AK1172" s="478" t="str">
        <f t="shared" si="310"/>
        <v>-</v>
      </c>
      <c r="AL1172" s="482" t="str">
        <f t="shared" si="311"/>
        <v>-</v>
      </c>
      <c r="AM1172" s="432" t="str">
        <f>_xlfn.IFNA(VLOOKUP(O1172,Dropdown!$B:$G,6,0),"-")</f>
        <v>PEZA</v>
      </c>
      <c r="AN1172" s="433">
        <f>_xlfn.IFNA(VLOOKUP(O1172,Dropdown!$B:$H,7,0),"-")</f>
        <v>0.12</v>
      </c>
      <c r="AO1172" s="434" t="str">
        <f t="shared" si="312"/>
        <v>USD</v>
      </c>
      <c r="AP1172" s="435">
        <f t="shared" si="313"/>
        <v>1415</v>
      </c>
      <c r="AQ1172" s="436">
        <f t="shared" si="314"/>
        <v>1584.8000000000002</v>
      </c>
      <c r="AR1172" s="247"/>
      <c r="AS1172" s="465" t="s">
        <v>15</v>
      </c>
      <c r="AT1172" s="247"/>
      <c r="AU1172" s="454" t="str">
        <f t="shared" si="304"/>
        <v>-</v>
      </c>
    </row>
    <row r="1173" spans="1:47" s="30" customFormat="1">
      <c r="A1173" s="556">
        <v>1170</v>
      </c>
      <c r="B1173" s="558" t="s">
        <v>2729</v>
      </c>
      <c r="C1173" s="558" t="str">
        <f t="shared" si="305"/>
        <v>2019</v>
      </c>
      <c r="D1173" s="558" t="str">
        <f t="shared" si="306"/>
        <v>Apr</v>
      </c>
      <c r="E1173" s="605">
        <v>43571</v>
      </c>
      <c r="F1173" s="558">
        <v>116607</v>
      </c>
      <c r="G1173" s="558">
        <v>49722</v>
      </c>
      <c r="H1173" s="558">
        <v>88961</v>
      </c>
      <c r="I1173" s="558" t="s">
        <v>2735</v>
      </c>
      <c r="J1173" s="558">
        <v>3000016844</v>
      </c>
      <c r="K1173" s="607" t="str">
        <f t="shared" si="307"/>
        <v>Ø3.0 X P6 (4 LINES; 42 HOLES/LINE; W500) | LOWER DIE | Ø3.0 X P6 (4 LINES; 42 HOLES/LINE; W500) | LOWER DIE</v>
      </c>
      <c r="L1173" s="607" t="s">
        <v>2733</v>
      </c>
      <c r="M1173" s="607" t="s">
        <v>2733</v>
      </c>
      <c r="N1173" s="608" t="s">
        <v>15</v>
      </c>
      <c r="O1173" s="607" t="s">
        <v>39</v>
      </c>
      <c r="P1173" s="558">
        <v>1</v>
      </c>
      <c r="Q1173" s="557" t="s">
        <v>5151</v>
      </c>
      <c r="R1173" s="609">
        <f>IFERROR(VLOOKUP(CONCATENATE(D1173,"'",C1173),'Monthly Forex'!A:D,4,0),"-")</f>
        <v>52.5</v>
      </c>
      <c r="S1173" s="564" t="s">
        <v>15</v>
      </c>
      <c r="T1173" s="611">
        <v>1620</v>
      </c>
      <c r="U1173" s="612" t="s">
        <v>47</v>
      </c>
      <c r="V1173" s="613" t="s">
        <v>49</v>
      </c>
      <c r="W1173" s="619" t="s">
        <v>15</v>
      </c>
      <c r="X1173" s="569" t="s">
        <v>2143</v>
      </c>
      <c r="Y1173" s="667" t="s">
        <v>2738</v>
      </c>
      <c r="Z1173" s="668">
        <v>43591</v>
      </c>
      <c r="AA1173" s="558" t="s">
        <v>1856</v>
      </c>
      <c r="AB1173" s="139">
        <f t="shared" si="300"/>
        <v>43601</v>
      </c>
      <c r="AC1173" s="134">
        <f t="shared" si="301"/>
        <v>43586</v>
      </c>
      <c r="AD1173" s="135" t="str">
        <f t="shared" si="302"/>
        <v>-</v>
      </c>
      <c r="AE1173" s="136" t="str">
        <f t="shared" si="303"/>
        <v>-</v>
      </c>
      <c r="AF1173" s="140" t="s">
        <v>4551</v>
      </c>
      <c r="AG1173" s="140" t="str">
        <f t="shared" si="308"/>
        <v>-</v>
      </c>
      <c r="AH1173" s="141" t="str">
        <f t="shared" si="309"/>
        <v>-</v>
      </c>
      <c r="AI1173" s="211" t="s">
        <v>15</v>
      </c>
      <c r="AJ1173" s="443" t="s">
        <v>4592</v>
      </c>
      <c r="AK1173" s="478" t="str">
        <f t="shared" si="310"/>
        <v>-</v>
      </c>
      <c r="AL1173" s="516" t="str">
        <f t="shared" si="311"/>
        <v>-</v>
      </c>
      <c r="AM1173" s="432" t="str">
        <f>_xlfn.IFNA(VLOOKUP(O1173,Dropdown!$B:$G,6,0),"-")</f>
        <v>PEZA</v>
      </c>
      <c r="AN1173" s="433">
        <f>_xlfn.IFNA(VLOOKUP(O1173,Dropdown!$B:$H,7,0),"-")</f>
        <v>0.12</v>
      </c>
      <c r="AO1173" s="434" t="str">
        <f t="shared" si="312"/>
        <v>USD</v>
      </c>
      <c r="AP1173" s="435">
        <f t="shared" si="313"/>
        <v>1620</v>
      </c>
      <c r="AQ1173" s="436">
        <f t="shared" si="314"/>
        <v>1814.4</v>
      </c>
      <c r="AR1173" s="247"/>
      <c r="AS1173" s="465" t="s">
        <v>15</v>
      </c>
      <c r="AT1173" s="247"/>
      <c r="AU1173" s="454" t="str">
        <f t="shared" si="304"/>
        <v>-</v>
      </c>
    </row>
    <row r="1174" spans="1:47" s="30" customFormat="1">
      <c r="A1174" s="556">
        <v>1171</v>
      </c>
      <c r="B1174" s="558" t="s">
        <v>2730</v>
      </c>
      <c r="C1174" s="558" t="str">
        <f t="shared" si="305"/>
        <v>2019</v>
      </c>
      <c r="D1174" s="558" t="str">
        <f t="shared" si="306"/>
        <v>Apr</v>
      </c>
      <c r="E1174" s="605">
        <v>43571</v>
      </c>
      <c r="F1174" s="558">
        <v>116607</v>
      </c>
      <c r="G1174" s="558">
        <v>49722</v>
      </c>
      <c r="H1174" s="558">
        <v>88961</v>
      </c>
      <c r="I1174" s="558" t="s">
        <v>2731</v>
      </c>
      <c r="J1174" s="558">
        <v>3000016844</v>
      </c>
      <c r="K1174" s="607" t="str">
        <f t="shared" si="307"/>
        <v>Ø7.0 X P17.4 (2 LINES; 48 HOLES/LINE; W580) | LOWER DIE | Ø7.0 X P17.4 (2 LINES; 48 HOLES/LINE; W580) | LOWER DIE</v>
      </c>
      <c r="L1174" s="607" t="s">
        <v>2734</v>
      </c>
      <c r="M1174" s="607" t="s">
        <v>2734</v>
      </c>
      <c r="N1174" s="608" t="s">
        <v>15</v>
      </c>
      <c r="O1174" s="607" t="s">
        <v>39</v>
      </c>
      <c r="P1174" s="558">
        <v>1</v>
      </c>
      <c r="Q1174" s="557" t="s">
        <v>5151</v>
      </c>
      <c r="R1174" s="609">
        <f>IFERROR(VLOOKUP(CONCATENATE(D1174,"'",C1174),'Monthly Forex'!A:D,4,0),"-")</f>
        <v>52.5</v>
      </c>
      <c r="S1174" s="564" t="s">
        <v>15</v>
      </c>
      <c r="T1174" s="611">
        <v>1415</v>
      </c>
      <c r="U1174" s="612" t="s">
        <v>47</v>
      </c>
      <c r="V1174" s="613" t="s">
        <v>49</v>
      </c>
      <c r="W1174" s="619" t="s">
        <v>15</v>
      </c>
      <c r="X1174" s="569" t="s">
        <v>2143</v>
      </c>
      <c r="Y1174" s="667" t="s">
        <v>2738</v>
      </c>
      <c r="Z1174" s="668">
        <v>43591</v>
      </c>
      <c r="AA1174" s="558" t="s">
        <v>1856</v>
      </c>
      <c r="AB1174" s="139">
        <f t="shared" si="300"/>
        <v>43601</v>
      </c>
      <c r="AC1174" s="134">
        <f t="shared" si="301"/>
        <v>43586</v>
      </c>
      <c r="AD1174" s="135" t="str">
        <f t="shared" si="302"/>
        <v>-</v>
      </c>
      <c r="AE1174" s="136" t="str">
        <f t="shared" si="303"/>
        <v>-</v>
      </c>
      <c r="AF1174" s="140" t="s">
        <v>4551</v>
      </c>
      <c r="AG1174" s="140" t="str">
        <f t="shared" si="308"/>
        <v>-</v>
      </c>
      <c r="AH1174" s="141" t="str">
        <f t="shared" si="309"/>
        <v>-</v>
      </c>
      <c r="AI1174" s="211" t="s">
        <v>15</v>
      </c>
      <c r="AJ1174" s="443" t="s">
        <v>4592</v>
      </c>
      <c r="AK1174" s="478" t="str">
        <f t="shared" si="310"/>
        <v>-</v>
      </c>
      <c r="AL1174" s="516" t="str">
        <f t="shared" si="311"/>
        <v>-</v>
      </c>
      <c r="AM1174" s="432" t="str">
        <f>_xlfn.IFNA(VLOOKUP(O1174,Dropdown!$B:$G,6,0),"-")</f>
        <v>PEZA</v>
      </c>
      <c r="AN1174" s="433">
        <f>_xlfn.IFNA(VLOOKUP(O1174,Dropdown!$B:$H,7,0),"-")</f>
        <v>0.12</v>
      </c>
      <c r="AO1174" s="434" t="str">
        <f t="shared" si="312"/>
        <v>USD</v>
      </c>
      <c r="AP1174" s="435">
        <f t="shared" si="313"/>
        <v>1415</v>
      </c>
      <c r="AQ1174" s="436">
        <f t="shared" si="314"/>
        <v>1584.8000000000002</v>
      </c>
      <c r="AR1174" s="247"/>
      <c r="AS1174" s="465" t="s">
        <v>15</v>
      </c>
      <c r="AT1174" s="247"/>
      <c r="AU1174" s="454" t="str">
        <f t="shared" si="304"/>
        <v>-</v>
      </c>
    </row>
    <row r="1175" spans="1:47" s="30" customFormat="1">
      <c r="A1175" s="556">
        <v>1172</v>
      </c>
      <c r="B1175" s="558" t="s">
        <v>2400</v>
      </c>
      <c r="C1175" s="558" t="str">
        <f t="shared" si="305"/>
        <v>2019</v>
      </c>
      <c r="D1175" s="558" t="str">
        <f t="shared" si="306"/>
        <v>Apr</v>
      </c>
      <c r="E1175" s="605">
        <v>43572</v>
      </c>
      <c r="F1175" s="558">
        <v>116609</v>
      </c>
      <c r="G1175" s="558">
        <v>49724</v>
      </c>
      <c r="H1175" s="558">
        <v>89019</v>
      </c>
      <c r="I1175" s="558" t="s">
        <v>2740</v>
      </c>
      <c r="J1175" s="617" t="s">
        <v>2332</v>
      </c>
      <c r="K1175" s="607" t="str">
        <f t="shared" si="307"/>
        <v>#5516 STRIPPER PLATE | #5516 STRIPPER PLATE</v>
      </c>
      <c r="L1175" s="607" t="s">
        <v>2460</v>
      </c>
      <c r="M1175" s="607" t="s">
        <v>2460</v>
      </c>
      <c r="N1175" s="608" t="s">
        <v>2510</v>
      </c>
      <c r="O1175" s="607" t="s">
        <v>31</v>
      </c>
      <c r="P1175" s="558">
        <v>1</v>
      </c>
      <c r="Q1175" s="557" t="s">
        <v>5151</v>
      </c>
      <c r="R1175" s="609">
        <f>IFERROR(VLOOKUP(CONCATENATE(D1175,"'",C1175),'Monthly Forex'!A:D,4,0),"-")</f>
        <v>52.5</v>
      </c>
      <c r="S1175" s="610">
        <v>6650</v>
      </c>
      <c r="T1175" s="611">
        <f>S1175/R1175</f>
        <v>126.66666666666667</v>
      </c>
      <c r="U1175" s="612" t="s">
        <v>47</v>
      </c>
      <c r="V1175" s="613" t="s">
        <v>49</v>
      </c>
      <c r="W1175" s="619" t="s">
        <v>15</v>
      </c>
      <c r="X1175" s="569" t="s">
        <v>1958</v>
      </c>
      <c r="Y1175" s="669" t="s">
        <v>15</v>
      </c>
      <c r="Z1175" s="668" t="s">
        <v>15</v>
      </c>
      <c r="AA1175" s="558" t="s">
        <v>1856</v>
      </c>
      <c r="AB1175" s="139">
        <f t="shared" si="300"/>
        <v>43602</v>
      </c>
      <c r="AC1175" s="134">
        <f t="shared" si="301"/>
        <v>43586</v>
      </c>
      <c r="AD1175" s="135" t="str">
        <f t="shared" si="302"/>
        <v>-</v>
      </c>
      <c r="AE1175" s="136" t="str">
        <f t="shared" si="303"/>
        <v>-</v>
      </c>
      <c r="AF1175" s="140" t="s">
        <v>4551</v>
      </c>
      <c r="AG1175" s="140" t="str">
        <f t="shared" si="308"/>
        <v>1</v>
      </c>
      <c r="AH1175" s="141" t="str">
        <f t="shared" si="309"/>
        <v>-</v>
      </c>
      <c r="AI1175" s="211" t="s">
        <v>15</v>
      </c>
      <c r="AJ1175" s="443" t="s">
        <v>4592</v>
      </c>
      <c r="AK1175" s="478" t="str">
        <f t="shared" si="310"/>
        <v>-</v>
      </c>
      <c r="AL1175" s="516" t="str">
        <f t="shared" si="311"/>
        <v>-</v>
      </c>
      <c r="AM1175" s="432" t="str">
        <f>_xlfn.IFNA(VLOOKUP(O1175,Dropdown!$B:$G,6,0),"-")</f>
        <v>PEZA</v>
      </c>
      <c r="AN1175" s="433">
        <f>_xlfn.IFNA(VLOOKUP(O1175,Dropdown!$B:$H,7,0),"-")</f>
        <v>0.12</v>
      </c>
      <c r="AO1175" s="434" t="str">
        <f t="shared" si="312"/>
        <v>PHP</v>
      </c>
      <c r="AP1175" s="435">
        <f t="shared" si="313"/>
        <v>6650</v>
      </c>
      <c r="AQ1175" s="436">
        <f t="shared" si="314"/>
        <v>7448.0000000000009</v>
      </c>
      <c r="AR1175" s="247"/>
      <c r="AS1175" s="465" t="s">
        <v>15</v>
      </c>
      <c r="AT1175" s="247"/>
      <c r="AU1175" s="454" t="str">
        <f t="shared" si="304"/>
        <v>-</v>
      </c>
    </row>
    <row r="1176" spans="1:47" s="30" customFormat="1">
      <c r="A1176" s="556">
        <v>1173</v>
      </c>
      <c r="B1176" s="558" t="s">
        <v>2401</v>
      </c>
      <c r="C1176" s="558" t="str">
        <f t="shared" si="305"/>
        <v>2019</v>
      </c>
      <c r="D1176" s="558" t="str">
        <f t="shared" si="306"/>
        <v>Apr</v>
      </c>
      <c r="E1176" s="605">
        <v>43572</v>
      </c>
      <c r="F1176" s="558">
        <v>116609</v>
      </c>
      <c r="G1176" s="558">
        <v>49724</v>
      </c>
      <c r="H1176" s="558">
        <v>89019</v>
      </c>
      <c r="I1176" s="558" t="s">
        <v>2740</v>
      </c>
      <c r="J1176" s="617" t="s">
        <v>2332</v>
      </c>
      <c r="K1176" s="607" t="str">
        <f t="shared" si="307"/>
        <v>#5517 3D PROFILE | #5517 3D PROFILE</v>
      </c>
      <c r="L1176" s="607" t="s">
        <v>1315</v>
      </c>
      <c r="M1176" s="607" t="s">
        <v>1315</v>
      </c>
      <c r="N1176" s="608" t="s">
        <v>2511</v>
      </c>
      <c r="O1176" s="607" t="s">
        <v>31</v>
      </c>
      <c r="P1176" s="558">
        <v>1</v>
      </c>
      <c r="Q1176" s="557" t="s">
        <v>5151</v>
      </c>
      <c r="R1176" s="609">
        <f>IFERROR(VLOOKUP(CONCATENATE(D1176,"'",C1176),'Monthly Forex'!A:D,4,0),"-")</f>
        <v>52.5</v>
      </c>
      <c r="S1176" s="610">
        <v>6128</v>
      </c>
      <c r="T1176" s="611">
        <f>S1176/R1176</f>
        <v>116.72380952380952</v>
      </c>
      <c r="U1176" s="612" t="s">
        <v>47</v>
      </c>
      <c r="V1176" s="613" t="s">
        <v>49</v>
      </c>
      <c r="W1176" s="619" t="s">
        <v>15</v>
      </c>
      <c r="X1176" s="569" t="s">
        <v>1958</v>
      </c>
      <c r="Y1176" s="669" t="s">
        <v>15</v>
      </c>
      <c r="Z1176" s="668" t="s">
        <v>15</v>
      </c>
      <c r="AA1176" s="558" t="s">
        <v>1856</v>
      </c>
      <c r="AB1176" s="139">
        <f t="shared" si="300"/>
        <v>43602</v>
      </c>
      <c r="AC1176" s="134">
        <f t="shared" si="301"/>
        <v>43586</v>
      </c>
      <c r="AD1176" s="135" t="str">
        <f t="shared" si="302"/>
        <v>-</v>
      </c>
      <c r="AE1176" s="136" t="str">
        <f t="shared" si="303"/>
        <v>-</v>
      </c>
      <c r="AF1176" s="140" t="s">
        <v>4551</v>
      </c>
      <c r="AG1176" s="140" t="str">
        <f t="shared" si="308"/>
        <v>-</v>
      </c>
      <c r="AH1176" s="141" t="str">
        <f t="shared" si="309"/>
        <v>-</v>
      </c>
      <c r="AI1176" s="211" t="s">
        <v>15</v>
      </c>
      <c r="AJ1176" s="443" t="s">
        <v>4592</v>
      </c>
      <c r="AK1176" s="478" t="str">
        <f t="shared" si="310"/>
        <v>-</v>
      </c>
      <c r="AL1176" s="516" t="str">
        <f t="shared" si="311"/>
        <v>-</v>
      </c>
      <c r="AM1176" s="432" t="str">
        <f>_xlfn.IFNA(VLOOKUP(O1176,Dropdown!$B:$G,6,0),"-")</f>
        <v>PEZA</v>
      </c>
      <c r="AN1176" s="433">
        <f>_xlfn.IFNA(VLOOKUP(O1176,Dropdown!$B:$H,7,0),"-")</f>
        <v>0.12</v>
      </c>
      <c r="AO1176" s="434" t="str">
        <f t="shared" si="312"/>
        <v>PHP</v>
      </c>
      <c r="AP1176" s="435">
        <f t="shared" si="313"/>
        <v>6128</v>
      </c>
      <c r="AQ1176" s="436">
        <f t="shared" si="314"/>
        <v>6863.3600000000006</v>
      </c>
      <c r="AR1176" s="247"/>
      <c r="AS1176" s="465" t="s">
        <v>15</v>
      </c>
      <c r="AT1176" s="247"/>
      <c r="AU1176" s="454" t="str">
        <f t="shared" si="304"/>
        <v>-</v>
      </c>
    </row>
    <row r="1177" spans="1:47" s="29" customFormat="1">
      <c r="A1177" s="556">
        <v>1174</v>
      </c>
      <c r="B1177" s="558" t="s">
        <v>2741</v>
      </c>
      <c r="C1177" s="558" t="str">
        <f t="shared" si="305"/>
        <v>2019</v>
      </c>
      <c r="D1177" s="558" t="str">
        <f t="shared" si="306"/>
        <v>Apr</v>
      </c>
      <c r="E1177" s="605">
        <v>43577</v>
      </c>
      <c r="F1177" s="558">
        <v>116610</v>
      </c>
      <c r="G1177" s="558">
        <v>49725</v>
      </c>
      <c r="H1177" s="558">
        <v>89020</v>
      </c>
      <c r="I1177" s="558" t="s">
        <v>2748</v>
      </c>
      <c r="J1177" s="558" t="s">
        <v>2746</v>
      </c>
      <c r="K1177" s="607" t="str">
        <f t="shared" si="307"/>
        <v>PA1-032-001-A BASE | PA1-032-001-A BASE</v>
      </c>
      <c r="L1177" s="607" t="s">
        <v>2750</v>
      </c>
      <c r="M1177" s="607" t="s">
        <v>2750</v>
      </c>
      <c r="N1177" s="608" t="s">
        <v>15</v>
      </c>
      <c r="O1177" s="607" t="s">
        <v>33</v>
      </c>
      <c r="P1177" s="558">
        <v>8</v>
      </c>
      <c r="Q1177" s="557" t="s">
        <v>5151</v>
      </c>
      <c r="R1177" s="609">
        <f>IFERROR(VLOOKUP(CONCATENATE(D1177,"'",C1177),'Monthly Forex'!A:D,4,0),"-")</f>
        <v>52.5</v>
      </c>
      <c r="S1177" s="564" t="s">
        <v>15</v>
      </c>
      <c r="T1177" s="611">
        <v>104</v>
      </c>
      <c r="U1177" s="612" t="s">
        <v>47</v>
      </c>
      <c r="V1177" s="613" t="s">
        <v>49</v>
      </c>
      <c r="W1177" s="619" t="s">
        <v>15</v>
      </c>
      <c r="X1177" s="569" t="s">
        <v>2768</v>
      </c>
      <c r="Y1177" s="667" t="s">
        <v>2756</v>
      </c>
      <c r="Z1177" s="668">
        <v>43593</v>
      </c>
      <c r="AA1177" s="558" t="s">
        <v>1856</v>
      </c>
      <c r="AB1177" s="139">
        <f t="shared" si="300"/>
        <v>43607</v>
      </c>
      <c r="AC1177" s="134">
        <f t="shared" si="301"/>
        <v>43586</v>
      </c>
      <c r="AD1177" s="135" t="str">
        <f t="shared" si="302"/>
        <v>-</v>
      </c>
      <c r="AE1177" s="136" t="str">
        <f t="shared" si="303"/>
        <v>-</v>
      </c>
      <c r="AF1177" s="140" t="s">
        <v>4551</v>
      </c>
      <c r="AG1177" s="140" t="str">
        <f t="shared" si="308"/>
        <v>1</v>
      </c>
      <c r="AH1177" s="141" t="str">
        <f t="shared" si="309"/>
        <v>-</v>
      </c>
      <c r="AI1177" s="211" t="s">
        <v>15</v>
      </c>
      <c r="AJ1177" s="443" t="s">
        <v>4592</v>
      </c>
      <c r="AK1177" s="478" t="str">
        <f t="shared" si="310"/>
        <v>-</v>
      </c>
      <c r="AL1177" s="482" t="str">
        <f t="shared" si="311"/>
        <v>-</v>
      </c>
      <c r="AM1177" s="432" t="str">
        <f>_xlfn.IFNA(VLOOKUP(O1177,Dropdown!$B:$G,6,0),"-")</f>
        <v>NON-PEZA</v>
      </c>
      <c r="AN1177" s="433" t="str">
        <f>_xlfn.IFNA(VLOOKUP(O1177,Dropdown!$B:$H,7,0),"-")</f>
        <v>-</v>
      </c>
      <c r="AO1177" s="434" t="str">
        <f t="shared" si="312"/>
        <v>USD</v>
      </c>
      <c r="AP1177" s="435">
        <f t="shared" si="313"/>
        <v>104</v>
      </c>
      <c r="AQ1177" s="436">
        <f t="shared" si="314"/>
        <v>104</v>
      </c>
      <c r="AR1177" s="247"/>
      <c r="AS1177" s="465" t="s">
        <v>15</v>
      </c>
      <c r="AT1177" s="247"/>
      <c r="AU1177" s="454" t="str">
        <f t="shared" si="304"/>
        <v>-</v>
      </c>
    </row>
    <row r="1178" spans="1:47" s="29" customFormat="1">
      <c r="A1178" s="556">
        <v>1175</v>
      </c>
      <c r="B1178" s="558" t="s">
        <v>2742</v>
      </c>
      <c r="C1178" s="558" t="str">
        <f t="shared" si="305"/>
        <v>2019</v>
      </c>
      <c r="D1178" s="558" t="str">
        <f t="shared" si="306"/>
        <v>Apr</v>
      </c>
      <c r="E1178" s="605">
        <v>43577</v>
      </c>
      <c r="F1178" s="558">
        <v>116610</v>
      </c>
      <c r="G1178" s="558">
        <v>49725</v>
      </c>
      <c r="H1178" s="558">
        <v>89020</v>
      </c>
      <c r="I1178" s="558" t="s">
        <v>2749</v>
      </c>
      <c r="J1178" s="558" t="s">
        <v>2747</v>
      </c>
      <c r="K1178" s="607" t="str">
        <f t="shared" si="307"/>
        <v>PA1-079-001-A | MACHINE BAS | PA1-079-001-A | MACHINE BAS</v>
      </c>
      <c r="L1178" s="607" t="s">
        <v>2751</v>
      </c>
      <c r="M1178" s="607" t="s">
        <v>2751</v>
      </c>
      <c r="N1178" s="608" t="s">
        <v>15</v>
      </c>
      <c r="O1178" s="607" t="s">
        <v>33</v>
      </c>
      <c r="P1178" s="558">
        <v>1</v>
      </c>
      <c r="Q1178" s="557" t="s">
        <v>5151</v>
      </c>
      <c r="R1178" s="609">
        <f>IFERROR(VLOOKUP(CONCATENATE(D1178,"'",C1178),'Monthly Forex'!A:D,4,0),"-")</f>
        <v>52.5</v>
      </c>
      <c r="S1178" s="564" t="s">
        <v>15</v>
      </c>
      <c r="T1178" s="611">
        <v>206</v>
      </c>
      <c r="U1178" s="612" t="s">
        <v>47</v>
      </c>
      <c r="V1178" s="613" t="s">
        <v>49</v>
      </c>
      <c r="W1178" s="619" t="s">
        <v>15</v>
      </c>
      <c r="X1178" s="569" t="s">
        <v>2768</v>
      </c>
      <c r="Y1178" s="667" t="s">
        <v>2756</v>
      </c>
      <c r="Z1178" s="668">
        <v>43593</v>
      </c>
      <c r="AA1178" s="558" t="s">
        <v>1856</v>
      </c>
      <c r="AB1178" s="139">
        <f t="shared" si="300"/>
        <v>43607</v>
      </c>
      <c r="AC1178" s="134">
        <f t="shared" si="301"/>
        <v>43586</v>
      </c>
      <c r="AD1178" s="135" t="str">
        <f t="shared" si="302"/>
        <v>-</v>
      </c>
      <c r="AE1178" s="136" t="str">
        <f t="shared" si="303"/>
        <v>-</v>
      </c>
      <c r="AF1178" s="140" t="s">
        <v>4551</v>
      </c>
      <c r="AG1178" s="140" t="str">
        <f t="shared" si="308"/>
        <v>-</v>
      </c>
      <c r="AH1178" s="141" t="str">
        <f t="shared" si="309"/>
        <v>-</v>
      </c>
      <c r="AI1178" s="211" t="s">
        <v>15</v>
      </c>
      <c r="AJ1178" s="443" t="s">
        <v>4592</v>
      </c>
      <c r="AK1178" s="478" t="str">
        <f t="shared" si="310"/>
        <v>-</v>
      </c>
      <c r="AL1178" s="482" t="str">
        <f t="shared" si="311"/>
        <v>-</v>
      </c>
      <c r="AM1178" s="432" t="str">
        <f>_xlfn.IFNA(VLOOKUP(O1178,Dropdown!$B:$G,6,0),"-")</f>
        <v>NON-PEZA</v>
      </c>
      <c r="AN1178" s="433" t="str">
        <f>_xlfn.IFNA(VLOOKUP(O1178,Dropdown!$B:$H,7,0),"-")</f>
        <v>-</v>
      </c>
      <c r="AO1178" s="434" t="str">
        <f t="shared" si="312"/>
        <v>USD</v>
      </c>
      <c r="AP1178" s="435">
        <f t="shared" si="313"/>
        <v>206</v>
      </c>
      <c r="AQ1178" s="436">
        <f t="shared" si="314"/>
        <v>206</v>
      </c>
      <c r="AR1178" s="247"/>
      <c r="AS1178" s="465" t="s">
        <v>15</v>
      </c>
      <c r="AT1178" s="247"/>
      <c r="AU1178" s="454" t="str">
        <f t="shared" si="304"/>
        <v>-</v>
      </c>
    </row>
    <row r="1179" spans="1:47" s="29" customFormat="1">
      <c r="A1179" s="556">
        <v>1176</v>
      </c>
      <c r="B1179" s="558" t="s">
        <v>2743</v>
      </c>
      <c r="C1179" s="558" t="str">
        <f t="shared" si="305"/>
        <v>2019</v>
      </c>
      <c r="D1179" s="558" t="str">
        <f t="shared" si="306"/>
        <v>Apr</v>
      </c>
      <c r="E1179" s="605">
        <v>43577</v>
      </c>
      <c r="F1179" s="558">
        <v>116610</v>
      </c>
      <c r="G1179" s="558">
        <v>49725</v>
      </c>
      <c r="H1179" s="558">
        <v>89020</v>
      </c>
      <c r="I1179" s="558" t="s">
        <v>2749</v>
      </c>
      <c r="J1179" s="558" t="s">
        <v>2747</v>
      </c>
      <c r="K1179" s="607" t="str">
        <f t="shared" si="307"/>
        <v>PA1-079-002-A | POST | PA1-079-002-A | POST</v>
      </c>
      <c r="L1179" s="607" t="s">
        <v>2752</v>
      </c>
      <c r="M1179" s="607" t="s">
        <v>2752</v>
      </c>
      <c r="N1179" s="608" t="s">
        <v>15</v>
      </c>
      <c r="O1179" s="607" t="s">
        <v>33</v>
      </c>
      <c r="P1179" s="558">
        <v>2</v>
      </c>
      <c r="Q1179" s="557" t="s">
        <v>5151</v>
      </c>
      <c r="R1179" s="609">
        <f>IFERROR(VLOOKUP(CONCATENATE(D1179,"'",C1179),'Monthly Forex'!A:D,4,0),"-")</f>
        <v>52.5</v>
      </c>
      <c r="S1179" s="564" t="s">
        <v>15</v>
      </c>
      <c r="T1179" s="670">
        <v>180</v>
      </c>
      <c r="U1179" s="612" t="s">
        <v>47</v>
      </c>
      <c r="V1179" s="613" t="s">
        <v>49</v>
      </c>
      <c r="W1179" s="619" t="s">
        <v>15</v>
      </c>
      <c r="X1179" s="569" t="s">
        <v>2768</v>
      </c>
      <c r="Y1179" s="667" t="s">
        <v>2756</v>
      </c>
      <c r="Z1179" s="668">
        <v>43593</v>
      </c>
      <c r="AA1179" s="558" t="s">
        <v>1856</v>
      </c>
      <c r="AB1179" s="139">
        <f t="shared" si="300"/>
        <v>43607</v>
      </c>
      <c r="AC1179" s="134">
        <f t="shared" si="301"/>
        <v>43586</v>
      </c>
      <c r="AD1179" s="135" t="str">
        <f t="shared" si="302"/>
        <v>-</v>
      </c>
      <c r="AE1179" s="136" t="str">
        <f t="shared" si="303"/>
        <v>-</v>
      </c>
      <c r="AF1179" s="140" t="s">
        <v>4551</v>
      </c>
      <c r="AG1179" s="140" t="str">
        <f t="shared" si="308"/>
        <v>-</v>
      </c>
      <c r="AH1179" s="141" t="str">
        <f t="shared" si="309"/>
        <v>-</v>
      </c>
      <c r="AI1179" s="211" t="s">
        <v>15</v>
      </c>
      <c r="AJ1179" s="443" t="s">
        <v>4592</v>
      </c>
      <c r="AK1179" s="478" t="str">
        <f t="shared" si="310"/>
        <v>-</v>
      </c>
      <c r="AL1179" s="482" t="str">
        <f t="shared" si="311"/>
        <v>-</v>
      </c>
      <c r="AM1179" s="432" t="str">
        <f>_xlfn.IFNA(VLOOKUP(O1179,Dropdown!$B:$G,6,0),"-")</f>
        <v>NON-PEZA</v>
      </c>
      <c r="AN1179" s="433" t="str">
        <f>_xlfn.IFNA(VLOOKUP(O1179,Dropdown!$B:$H,7,0),"-")</f>
        <v>-</v>
      </c>
      <c r="AO1179" s="434" t="str">
        <f t="shared" si="312"/>
        <v>USD</v>
      </c>
      <c r="AP1179" s="435">
        <f t="shared" si="313"/>
        <v>180</v>
      </c>
      <c r="AQ1179" s="436">
        <f t="shared" si="314"/>
        <v>180</v>
      </c>
      <c r="AR1179" s="247"/>
      <c r="AS1179" s="465" t="s">
        <v>15</v>
      </c>
      <c r="AT1179" s="247"/>
      <c r="AU1179" s="454" t="str">
        <f t="shared" si="304"/>
        <v>-</v>
      </c>
    </row>
    <row r="1180" spans="1:47" s="29" customFormat="1">
      <c r="A1180" s="556">
        <v>1177</v>
      </c>
      <c r="B1180" s="558" t="s">
        <v>2744</v>
      </c>
      <c r="C1180" s="558" t="str">
        <f t="shared" si="305"/>
        <v>2019</v>
      </c>
      <c r="D1180" s="558" t="str">
        <f t="shared" si="306"/>
        <v>Apr</v>
      </c>
      <c r="E1180" s="605">
        <v>43577</v>
      </c>
      <c r="F1180" s="558">
        <v>116610</v>
      </c>
      <c r="G1180" s="558">
        <v>49725</v>
      </c>
      <c r="H1180" s="558">
        <v>89020</v>
      </c>
      <c r="I1180" s="558" t="s">
        <v>2749</v>
      </c>
      <c r="J1180" s="558" t="s">
        <v>2747</v>
      </c>
      <c r="K1180" s="607" t="str">
        <f t="shared" si="307"/>
        <v>PA1-079-003-A | MACHINE TOP | PA1-079-003-A | MACHINE TOP</v>
      </c>
      <c r="L1180" s="607" t="s">
        <v>2753</v>
      </c>
      <c r="M1180" s="607" t="s">
        <v>2753</v>
      </c>
      <c r="N1180" s="607" t="s">
        <v>15</v>
      </c>
      <c r="O1180" s="607" t="s">
        <v>33</v>
      </c>
      <c r="P1180" s="558">
        <v>1</v>
      </c>
      <c r="Q1180" s="557" t="s">
        <v>5151</v>
      </c>
      <c r="R1180" s="609">
        <f>IFERROR(VLOOKUP(CONCATENATE(D1180,"'",C1180),'Monthly Forex'!A:D,4,0),"-")</f>
        <v>52.5</v>
      </c>
      <c r="S1180" s="564" t="s">
        <v>15</v>
      </c>
      <c r="T1180" s="611">
        <v>203</v>
      </c>
      <c r="U1180" s="612" t="s">
        <v>47</v>
      </c>
      <c r="V1180" s="613" t="s">
        <v>49</v>
      </c>
      <c r="W1180" s="619" t="s">
        <v>15</v>
      </c>
      <c r="X1180" s="569" t="s">
        <v>2768</v>
      </c>
      <c r="Y1180" s="667" t="s">
        <v>2756</v>
      </c>
      <c r="Z1180" s="668">
        <v>43593</v>
      </c>
      <c r="AA1180" s="558" t="s">
        <v>1856</v>
      </c>
      <c r="AB1180" s="139">
        <f t="shared" si="300"/>
        <v>43607</v>
      </c>
      <c r="AC1180" s="134">
        <f t="shared" si="301"/>
        <v>43586</v>
      </c>
      <c r="AD1180" s="135" t="str">
        <f t="shared" si="302"/>
        <v>-</v>
      </c>
      <c r="AE1180" s="136" t="str">
        <f t="shared" si="303"/>
        <v>-</v>
      </c>
      <c r="AF1180" s="140" t="s">
        <v>4551</v>
      </c>
      <c r="AG1180" s="140" t="str">
        <f t="shared" si="308"/>
        <v>-</v>
      </c>
      <c r="AH1180" s="141" t="str">
        <f t="shared" si="309"/>
        <v>-</v>
      </c>
      <c r="AI1180" s="211" t="s">
        <v>15</v>
      </c>
      <c r="AJ1180" s="443" t="s">
        <v>4592</v>
      </c>
      <c r="AK1180" s="478" t="str">
        <f t="shared" si="310"/>
        <v>-</v>
      </c>
      <c r="AL1180" s="482" t="str">
        <f t="shared" si="311"/>
        <v>-</v>
      </c>
      <c r="AM1180" s="432" t="str">
        <f>_xlfn.IFNA(VLOOKUP(O1180,Dropdown!$B:$G,6,0),"-")</f>
        <v>NON-PEZA</v>
      </c>
      <c r="AN1180" s="433" t="str">
        <f>_xlfn.IFNA(VLOOKUP(O1180,Dropdown!$B:$H,7,0),"-")</f>
        <v>-</v>
      </c>
      <c r="AO1180" s="434" t="str">
        <f t="shared" si="312"/>
        <v>USD</v>
      </c>
      <c r="AP1180" s="435">
        <f t="shared" si="313"/>
        <v>203</v>
      </c>
      <c r="AQ1180" s="436">
        <f t="shared" si="314"/>
        <v>203</v>
      </c>
      <c r="AR1180" s="247"/>
      <c r="AS1180" s="465" t="s">
        <v>15</v>
      </c>
      <c r="AT1180" s="247"/>
      <c r="AU1180" s="454" t="str">
        <f t="shared" si="304"/>
        <v>-</v>
      </c>
    </row>
    <row r="1181" spans="1:47" s="29" customFormat="1">
      <c r="A1181" s="556">
        <v>1178</v>
      </c>
      <c r="B1181" s="558" t="s">
        <v>2745</v>
      </c>
      <c r="C1181" s="558" t="str">
        <f t="shared" si="305"/>
        <v>2019</v>
      </c>
      <c r="D1181" s="558" t="str">
        <f t="shared" si="306"/>
        <v>Apr</v>
      </c>
      <c r="E1181" s="605">
        <v>43577</v>
      </c>
      <c r="F1181" s="558">
        <v>116610</v>
      </c>
      <c r="G1181" s="558">
        <v>49725</v>
      </c>
      <c r="H1181" s="558">
        <v>89020</v>
      </c>
      <c r="I1181" s="558" t="s">
        <v>2749</v>
      </c>
      <c r="J1181" s="558" t="s">
        <v>2747</v>
      </c>
      <c r="K1181" s="607" t="str">
        <f t="shared" si="307"/>
        <v>PA1-079-004-A | PROBE HOLDER | PA1-079-004-A | PROBE HOLDER</v>
      </c>
      <c r="L1181" s="607" t="s">
        <v>2754</v>
      </c>
      <c r="M1181" s="607" t="s">
        <v>2754</v>
      </c>
      <c r="N1181" s="608" t="s">
        <v>15</v>
      </c>
      <c r="O1181" s="607" t="s">
        <v>33</v>
      </c>
      <c r="P1181" s="558">
        <v>1</v>
      </c>
      <c r="Q1181" s="557" t="s">
        <v>5151</v>
      </c>
      <c r="R1181" s="609">
        <f>IFERROR(VLOOKUP(CONCATENATE(D1181,"'",C1181),'Monthly Forex'!A:D,4,0),"-")</f>
        <v>52.5</v>
      </c>
      <c r="S1181" s="564" t="s">
        <v>15</v>
      </c>
      <c r="T1181" s="611">
        <v>78</v>
      </c>
      <c r="U1181" s="612" t="s">
        <v>47</v>
      </c>
      <c r="V1181" s="613" t="s">
        <v>49</v>
      </c>
      <c r="W1181" s="619" t="s">
        <v>15</v>
      </c>
      <c r="X1181" s="569" t="s">
        <v>2768</v>
      </c>
      <c r="Y1181" s="667" t="s">
        <v>2756</v>
      </c>
      <c r="Z1181" s="668">
        <v>43593</v>
      </c>
      <c r="AA1181" s="558" t="s">
        <v>1856</v>
      </c>
      <c r="AB1181" s="139">
        <f t="shared" si="300"/>
        <v>43607</v>
      </c>
      <c r="AC1181" s="134">
        <f t="shared" si="301"/>
        <v>43586</v>
      </c>
      <c r="AD1181" s="135" t="str">
        <f t="shared" si="302"/>
        <v>-</v>
      </c>
      <c r="AE1181" s="136" t="str">
        <f t="shared" si="303"/>
        <v>-</v>
      </c>
      <c r="AF1181" s="140" t="s">
        <v>4551</v>
      </c>
      <c r="AG1181" s="140" t="str">
        <f t="shared" si="308"/>
        <v>-</v>
      </c>
      <c r="AH1181" s="141" t="str">
        <f t="shared" si="309"/>
        <v>-</v>
      </c>
      <c r="AI1181" s="211" t="s">
        <v>15</v>
      </c>
      <c r="AJ1181" s="443" t="s">
        <v>4592</v>
      </c>
      <c r="AK1181" s="478" t="str">
        <f t="shared" si="310"/>
        <v>-</v>
      </c>
      <c r="AL1181" s="482" t="str">
        <f t="shared" si="311"/>
        <v>-</v>
      </c>
      <c r="AM1181" s="432" t="str">
        <f>_xlfn.IFNA(VLOOKUP(O1181,Dropdown!$B:$G,6,0),"-")</f>
        <v>NON-PEZA</v>
      </c>
      <c r="AN1181" s="433" t="str">
        <f>_xlfn.IFNA(VLOOKUP(O1181,Dropdown!$B:$H,7,0),"-")</f>
        <v>-</v>
      </c>
      <c r="AO1181" s="434" t="str">
        <f t="shared" si="312"/>
        <v>USD</v>
      </c>
      <c r="AP1181" s="435">
        <f t="shared" si="313"/>
        <v>78</v>
      </c>
      <c r="AQ1181" s="436">
        <f t="shared" si="314"/>
        <v>78</v>
      </c>
      <c r="AR1181" s="247"/>
      <c r="AS1181" s="465" t="s">
        <v>15</v>
      </c>
      <c r="AT1181" s="247"/>
      <c r="AU1181" s="454" t="str">
        <f t="shared" si="304"/>
        <v>-</v>
      </c>
    </row>
    <row r="1182" spans="1:47" s="29" customFormat="1">
      <c r="A1182" s="556">
        <v>1179</v>
      </c>
      <c r="B1182" s="558" t="s">
        <v>2755</v>
      </c>
      <c r="C1182" s="558" t="str">
        <f t="shared" si="305"/>
        <v>2019</v>
      </c>
      <c r="D1182" s="558" t="str">
        <f t="shared" si="306"/>
        <v>Apr</v>
      </c>
      <c r="E1182" s="605">
        <v>43578</v>
      </c>
      <c r="F1182" s="558">
        <v>116611</v>
      </c>
      <c r="G1182" s="558">
        <v>49726</v>
      </c>
      <c r="H1182" s="558">
        <v>89021</v>
      </c>
      <c r="I1182" s="558" t="s">
        <v>2024</v>
      </c>
      <c r="J1182" s="558">
        <v>20190683</v>
      </c>
      <c r="K1182" s="607" t="str">
        <f t="shared" si="307"/>
        <v>2311-35308-7-1100 RR EMBOSS | #203 PUNCH | 2311-35308-7-1100 RR EMBOSS | #203 PUNCH</v>
      </c>
      <c r="L1182" s="607" t="s">
        <v>2075</v>
      </c>
      <c r="M1182" s="607" t="s">
        <v>2075</v>
      </c>
      <c r="N1182" s="608" t="s">
        <v>15</v>
      </c>
      <c r="O1182" s="607" t="s">
        <v>38</v>
      </c>
      <c r="P1182" s="558">
        <v>1</v>
      </c>
      <c r="Q1182" s="557" t="s">
        <v>5151</v>
      </c>
      <c r="R1182" s="609">
        <f>IFERROR(VLOOKUP(CONCATENATE(D1182,"'",C1182),'Monthly Forex'!A:D,4,0),"-")</f>
        <v>52.5</v>
      </c>
      <c r="S1182" s="564" t="s">
        <v>15</v>
      </c>
      <c r="T1182" s="611">
        <v>400</v>
      </c>
      <c r="U1182" s="612" t="s">
        <v>47</v>
      </c>
      <c r="V1182" s="613" t="s">
        <v>49</v>
      </c>
      <c r="W1182" s="619" t="s">
        <v>15</v>
      </c>
      <c r="X1182" s="569" t="s">
        <v>1958</v>
      </c>
      <c r="Y1182" s="667" t="s">
        <v>15</v>
      </c>
      <c r="Z1182" s="668" t="s">
        <v>15</v>
      </c>
      <c r="AA1182" s="558" t="s">
        <v>1856</v>
      </c>
      <c r="AB1182" s="139">
        <f t="shared" si="300"/>
        <v>43608</v>
      </c>
      <c r="AC1182" s="134">
        <f t="shared" si="301"/>
        <v>43586</v>
      </c>
      <c r="AD1182" s="135" t="str">
        <f t="shared" si="302"/>
        <v>-</v>
      </c>
      <c r="AE1182" s="136" t="str">
        <f t="shared" si="303"/>
        <v>-</v>
      </c>
      <c r="AF1182" s="140" t="s">
        <v>4551</v>
      </c>
      <c r="AG1182" s="140" t="str">
        <f t="shared" si="308"/>
        <v>1</v>
      </c>
      <c r="AH1182" s="141" t="str">
        <f t="shared" si="309"/>
        <v>-</v>
      </c>
      <c r="AI1182" s="211" t="s">
        <v>15</v>
      </c>
      <c r="AJ1182" s="443" t="s">
        <v>4592</v>
      </c>
      <c r="AK1182" s="478" t="str">
        <f t="shared" si="310"/>
        <v>-</v>
      </c>
      <c r="AL1182" s="482" t="str">
        <f t="shared" si="311"/>
        <v>-</v>
      </c>
      <c r="AM1182" s="432" t="str">
        <f>_xlfn.IFNA(VLOOKUP(O1182,Dropdown!$B:$G,6,0),"-")</f>
        <v>PEZA</v>
      </c>
      <c r="AN1182" s="433">
        <f>_xlfn.IFNA(VLOOKUP(O1182,Dropdown!$B:$H,7,0),"-")</f>
        <v>0.12</v>
      </c>
      <c r="AO1182" s="434" t="str">
        <f t="shared" si="312"/>
        <v>USD</v>
      </c>
      <c r="AP1182" s="435">
        <f t="shared" si="313"/>
        <v>400</v>
      </c>
      <c r="AQ1182" s="436">
        <f t="shared" si="314"/>
        <v>448.00000000000006</v>
      </c>
      <c r="AR1182" s="247"/>
      <c r="AS1182" s="465" t="s">
        <v>15</v>
      </c>
      <c r="AT1182" s="247"/>
      <c r="AU1182" s="454" t="str">
        <f t="shared" si="304"/>
        <v>-</v>
      </c>
    </row>
    <row r="1183" spans="1:47" s="30" customFormat="1">
      <c r="A1183" s="556">
        <v>1180</v>
      </c>
      <c r="B1183" s="558" t="s">
        <v>2757</v>
      </c>
      <c r="C1183" s="558" t="str">
        <f t="shared" si="305"/>
        <v>2019</v>
      </c>
      <c r="D1183" s="558" t="str">
        <f t="shared" si="306"/>
        <v>Apr</v>
      </c>
      <c r="E1183" s="605">
        <v>43579</v>
      </c>
      <c r="F1183" s="558">
        <v>116612</v>
      </c>
      <c r="G1183" s="558">
        <v>49727</v>
      </c>
      <c r="H1183" s="558">
        <v>89090</v>
      </c>
      <c r="I1183" s="558" t="s">
        <v>2749</v>
      </c>
      <c r="J1183" s="558" t="s">
        <v>2763</v>
      </c>
      <c r="K1183" s="607" t="str">
        <f t="shared" si="307"/>
        <v>PA1-079-011-A | AREA SENSOR HOLDER | PA1-079-011-A | AREA SENSOR HOLDER</v>
      </c>
      <c r="L1183" s="607" t="s">
        <v>2760</v>
      </c>
      <c r="M1183" s="607" t="s">
        <v>2760</v>
      </c>
      <c r="N1183" s="608" t="s">
        <v>15</v>
      </c>
      <c r="O1183" s="607" t="s">
        <v>33</v>
      </c>
      <c r="P1183" s="558">
        <v>1</v>
      </c>
      <c r="Q1183" s="557" t="s">
        <v>5151</v>
      </c>
      <c r="R1183" s="609">
        <f>IFERROR(VLOOKUP(CONCATENATE(D1183,"'",C1183),'Monthly Forex'!A:D,4,0),"-")</f>
        <v>52.5</v>
      </c>
      <c r="S1183" s="564" t="s">
        <v>15</v>
      </c>
      <c r="T1183" s="611">
        <v>99</v>
      </c>
      <c r="U1183" s="612" t="s">
        <v>47</v>
      </c>
      <c r="V1183" s="613" t="s">
        <v>49</v>
      </c>
      <c r="W1183" s="619" t="s">
        <v>15</v>
      </c>
      <c r="X1183" s="569" t="s">
        <v>2768</v>
      </c>
      <c r="Y1183" s="667" t="s">
        <v>2770</v>
      </c>
      <c r="Z1183" s="668">
        <v>43593</v>
      </c>
      <c r="AA1183" s="558" t="s">
        <v>1856</v>
      </c>
      <c r="AB1183" s="139">
        <f t="shared" si="300"/>
        <v>43609</v>
      </c>
      <c r="AC1183" s="134">
        <f t="shared" si="301"/>
        <v>43586</v>
      </c>
      <c r="AD1183" s="135" t="str">
        <f t="shared" si="302"/>
        <v>-</v>
      </c>
      <c r="AE1183" s="136" t="str">
        <f t="shared" si="303"/>
        <v>-</v>
      </c>
      <c r="AF1183" s="140" t="s">
        <v>4551</v>
      </c>
      <c r="AG1183" s="140" t="str">
        <f t="shared" si="308"/>
        <v>1</v>
      </c>
      <c r="AH1183" s="141" t="str">
        <f t="shared" si="309"/>
        <v>-</v>
      </c>
      <c r="AI1183" s="211" t="s">
        <v>15</v>
      </c>
      <c r="AJ1183" s="443" t="s">
        <v>4592</v>
      </c>
      <c r="AK1183" s="478" t="str">
        <f t="shared" si="310"/>
        <v>-</v>
      </c>
      <c r="AL1183" s="516" t="str">
        <f t="shared" si="311"/>
        <v>-</v>
      </c>
      <c r="AM1183" s="432" t="str">
        <f>_xlfn.IFNA(VLOOKUP(O1183,Dropdown!$B:$G,6,0),"-")</f>
        <v>NON-PEZA</v>
      </c>
      <c r="AN1183" s="433" t="str">
        <f>_xlfn.IFNA(VLOOKUP(O1183,Dropdown!$B:$H,7,0),"-")</f>
        <v>-</v>
      </c>
      <c r="AO1183" s="434" t="str">
        <f t="shared" si="312"/>
        <v>USD</v>
      </c>
      <c r="AP1183" s="435">
        <f t="shared" si="313"/>
        <v>99</v>
      </c>
      <c r="AQ1183" s="436">
        <f t="shared" si="314"/>
        <v>99</v>
      </c>
      <c r="AR1183" s="247"/>
      <c r="AS1183" s="465" t="s">
        <v>15</v>
      </c>
      <c r="AT1183" s="247"/>
      <c r="AU1183" s="454" t="str">
        <f t="shared" si="304"/>
        <v>-</v>
      </c>
    </row>
    <row r="1184" spans="1:47" s="29" customFormat="1">
      <c r="A1184" s="556">
        <v>1181</v>
      </c>
      <c r="B1184" s="558" t="s">
        <v>2758</v>
      </c>
      <c r="C1184" s="558" t="str">
        <f t="shared" si="305"/>
        <v>2019</v>
      </c>
      <c r="D1184" s="558" t="str">
        <f t="shared" si="306"/>
        <v>Apr</v>
      </c>
      <c r="E1184" s="605">
        <v>43579</v>
      </c>
      <c r="F1184" s="558">
        <v>116612</v>
      </c>
      <c r="G1184" s="558">
        <v>49727</v>
      </c>
      <c r="H1184" s="558">
        <v>89090</v>
      </c>
      <c r="I1184" s="558" t="s">
        <v>2749</v>
      </c>
      <c r="J1184" s="558" t="s">
        <v>2763</v>
      </c>
      <c r="K1184" s="607" t="str">
        <f t="shared" si="307"/>
        <v>PA1-079-013-A | HOLDER A | PA1-079-013-A | HOLDER A</v>
      </c>
      <c r="L1184" s="607" t="s">
        <v>2761</v>
      </c>
      <c r="M1184" s="607" t="s">
        <v>2761</v>
      </c>
      <c r="N1184" s="608" t="s">
        <v>15</v>
      </c>
      <c r="O1184" s="607" t="s">
        <v>33</v>
      </c>
      <c r="P1184" s="558">
        <v>2</v>
      </c>
      <c r="Q1184" s="557" t="s">
        <v>5151</v>
      </c>
      <c r="R1184" s="609">
        <f>IFERROR(VLOOKUP(CONCATENATE(D1184,"'",C1184),'Monthly Forex'!A:D,4,0),"-")</f>
        <v>52.5</v>
      </c>
      <c r="S1184" s="564" t="s">
        <v>15</v>
      </c>
      <c r="T1184" s="611">
        <v>42</v>
      </c>
      <c r="U1184" s="612" t="s">
        <v>47</v>
      </c>
      <c r="V1184" s="613" t="s">
        <v>49</v>
      </c>
      <c r="W1184" s="619" t="s">
        <v>15</v>
      </c>
      <c r="X1184" s="569" t="s">
        <v>2768</v>
      </c>
      <c r="Y1184" s="667" t="s">
        <v>2770</v>
      </c>
      <c r="Z1184" s="668">
        <v>43593</v>
      </c>
      <c r="AA1184" s="558" t="s">
        <v>1856</v>
      </c>
      <c r="AB1184" s="139">
        <f t="shared" si="300"/>
        <v>43609</v>
      </c>
      <c r="AC1184" s="134">
        <f t="shared" si="301"/>
        <v>43586</v>
      </c>
      <c r="AD1184" s="135" t="str">
        <f t="shared" si="302"/>
        <v>-</v>
      </c>
      <c r="AE1184" s="136" t="str">
        <f t="shared" si="303"/>
        <v>-</v>
      </c>
      <c r="AF1184" s="140" t="s">
        <v>4551</v>
      </c>
      <c r="AG1184" s="140" t="str">
        <f t="shared" si="308"/>
        <v>-</v>
      </c>
      <c r="AH1184" s="141" t="str">
        <f t="shared" si="309"/>
        <v>-</v>
      </c>
      <c r="AI1184" s="211" t="s">
        <v>15</v>
      </c>
      <c r="AJ1184" s="443" t="s">
        <v>4592</v>
      </c>
      <c r="AK1184" s="478" t="str">
        <f t="shared" si="310"/>
        <v>-</v>
      </c>
      <c r="AL1184" s="482" t="str">
        <f t="shared" si="311"/>
        <v>-</v>
      </c>
      <c r="AM1184" s="432" t="str">
        <f>_xlfn.IFNA(VLOOKUP(O1184,Dropdown!$B:$G,6,0),"-")</f>
        <v>NON-PEZA</v>
      </c>
      <c r="AN1184" s="433" t="str">
        <f>_xlfn.IFNA(VLOOKUP(O1184,Dropdown!$B:$H,7,0),"-")</f>
        <v>-</v>
      </c>
      <c r="AO1184" s="434" t="str">
        <f t="shared" si="312"/>
        <v>USD</v>
      </c>
      <c r="AP1184" s="435">
        <f t="shared" si="313"/>
        <v>42</v>
      </c>
      <c r="AQ1184" s="436">
        <f t="shared" si="314"/>
        <v>42</v>
      </c>
      <c r="AR1184" s="247"/>
      <c r="AS1184" s="465" t="s">
        <v>15</v>
      </c>
      <c r="AT1184" s="247"/>
      <c r="AU1184" s="454" t="str">
        <f t="shared" si="304"/>
        <v>-</v>
      </c>
    </row>
    <row r="1185" spans="1:47" s="29" customFormat="1">
      <c r="A1185" s="556">
        <v>1182</v>
      </c>
      <c r="B1185" s="558" t="s">
        <v>2759</v>
      </c>
      <c r="C1185" s="558" t="str">
        <f t="shared" si="305"/>
        <v>2019</v>
      </c>
      <c r="D1185" s="558" t="str">
        <f>TEXT(F1185,"mmm")</f>
        <v>Apr</v>
      </c>
      <c r="E1185" s="605">
        <v>43579</v>
      </c>
      <c r="F1185" s="558">
        <v>116612</v>
      </c>
      <c r="G1185" s="558">
        <v>49727</v>
      </c>
      <c r="H1185" s="558">
        <v>89090</v>
      </c>
      <c r="I1185" s="558" t="s">
        <v>2749</v>
      </c>
      <c r="J1185" s="558" t="s">
        <v>2763</v>
      </c>
      <c r="K1185" s="607" t="str">
        <f t="shared" si="307"/>
        <v>PA1-079-014-A | SENSOR HOL | PA1-079-014-A | SENSOR HOL</v>
      </c>
      <c r="L1185" s="607" t="s">
        <v>2762</v>
      </c>
      <c r="M1185" s="607" t="s">
        <v>2762</v>
      </c>
      <c r="N1185" s="608" t="s">
        <v>15</v>
      </c>
      <c r="O1185" s="607" t="s">
        <v>33</v>
      </c>
      <c r="P1185" s="558">
        <v>2</v>
      </c>
      <c r="Q1185" s="557" t="s">
        <v>5151</v>
      </c>
      <c r="R1185" s="609">
        <f>IFERROR(VLOOKUP(CONCATENATE(D1185,"'",C1185),'Monthly Forex'!A:D,4,0),"-")</f>
        <v>52.5</v>
      </c>
      <c r="S1185" s="564" t="s">
        <v>15</v>
      </c>
      <c r="T1185" s="611">
        <v>76</v>
      </c>
      <c r="U1185" s="612" t="s">
        <v>47</v>
      </c>
      <c r="V1185" s="613" t="s">
        <v>49</v>
      </c>
      <c r="W1185" s="619" t="s">
        <v>15</v>
      </c>
      <c r="X1185" s="569" t="s">
        <v>2768</v>
      </c>
      <c r="Y1185" s="667" t="s">
        <v>2770</v>
      </c>
      <c r="Z1185" s="668">
        <v>43593</v>
      </c>
      <c r="AA1185" s="558" t="s">
        <v>1856</v>
      </c>
      <c r="AB1185" s="139">
        <f t="shared" si="300"/>
        <v>43609</v>
      </c>
      <c r="AC1185" s="134">
        <f t="shared" si="301"/>
        <v>43586</v>
      </c>
      <c r="AD1185" s="135" t="str">
        <f t="shared" si="302"/>
        <v>-</v>
      </c>
      <c r="AE1185" s="136" t="str">
        <f t="shared" si="303"/>
        <v>-</v>
      </c>
      <c r="AF1185" s="140" t="s">
        <v>4551</v>
      </c>
      <c r="AG1185" s="140" t="str">
        <f t="shared" si="308"/>
        <v>-</v>
      </c>
      <c r="AH1185" s="141" t="str">
        <f t="shared" si="309"/>
        <v>-</v>
      </c>
      <c r="AI1185" s="211" t="s">
        <v>15</v>
      </c>
      <c r="AJ1185" s="443" t="s">
        <v>4592</v>
      </c>
      <c r="AK1185" s="478" t="str">
        <f t="shared" si="310"/>
        <v>-</v>
      </c>
      <c r="AL1185" s="482" t="str">
        <f t="shared" si="311"/>
        <v>-</v>
      </c>
      <c r="AM1185" s="432" t="str">
        <f>_xlfn.IFNA(VLOOKUP(O1185,Dropdown!$B:$G,6,0),"-")</f>
        <v>NON-PEZA</v>
      </c>
      <c r="AN1185" s="433" t="str">
        <f>_xlfn.IFNA(VLOOKUP(O1185,Dropdown!$B:$H,7,0),"-")</f>
        <v>-</v>
      </c>
      <c r="AO1185" s="434" t="str">
        <f t="shared" si="312"/>
        <v>USD</v>
      </c>
      <c r="AP1185" s="435">
        <f t="shared" si="313"/>
        <v>76</v>
      </c>
      <c r="AQ1185" s="436">
        <f t="shared" si="314"/>
        <v>76</v>
      </c>
      <c r="AR1185" s="247"/>
      <c r="AS1185" s="465" t="s">
        <v>15</v>
      </c>
      <c r="AT1185" s="247"/>
      <c r="AU1185" s="454" t="str">
        <f t="shared" si="304"/>
        <v>-</v>
      </c>
    </row>
    <row r="1186" spans="1:47" s="29" customFormat="1">
      <c r="A1186" s="556">
        <v>1183</v>
      </c>
      <c r="B1186" s="558" t="s">
        <v>2764</v>
      </c>
      <c r="C1186" s="558" t="str">
        <f t="shared" si="305"/>
        <v>2019</v>
      </c>
      <c r="D1186" s="558" t="str">
        <f t="shared" ref="D1186:D1249" si="315">TEXT(E1186,"mmm")</f>
        <v>Apr</v>
      </c>
      <c r="E1186" s="605">
        <v>43580</v>
      </c>
      <c r="F1186" s="558">
        <v>116613</v>
      </c>
      <c r="G1186" s="558">
        <v>49728</v>
      </c>
      <c r="H1186" s="558">
        <v>89091</v>
      </c>
      <c r="I1186" s="558" t="s">
        <v>2765</v>
      </c>
      <c r="J1186" s="558" t="s">
        <v>2766</v>
      </c>
      <c r="K1186" s="607" t="str">
        <f t="shared" si="307"/>
        <v>AT05 NOTCHING | #110-6 Trimming Punch | AT05 NOTCHING | #110-6 Trimming Punch</v>
      </c>
      <c r="L1186" s="607" t="s">
        <v>2767</v>
      </c>
      <c r="M1186" s="607" t="s">
        <v>2767</v>
      </c>
      <c r="N1186" s="615" t="s">
        <v>15</v>
      </c>
      <c r="O1186" s="607" t="s">
        <v>42</v>
      </c>
      <c r="P1186" s="558">
        <v>10</v>
      </c>
      <c r="Q1186" s="557" t="s">
        <v>5151</v>
      </c>
      <c r="R1186" s="609">
        <f>IFERROR(VLOOKUP(CONCATENATE(D1186,"'",C1186),'Monthly Forex'!A:D,4,0),"-")</f>
        <v>52.5</v>
      </c>
      <c r="S1186" s="564" t="s">
        <v>15</v>
      </c>
      <c r="T1186" s="611">
        <v>1930</v>
      </c>
      <c r="U1186" s="612" t="s">
        <v>47</v>
      </c>
      <c r="V1186" s="613" t="s">
        <v>49</v>
      </c>
      <c r="W1186" s="619" t="s">
        <v>15</v>
      </c>
      <c r="X1186" s="569" t="s">
        <v>1958</v>
      </c>
      <c r="Y1186" s="667" t="s">
        <v>2771</v>
      </c>
      <c r="Z1186" s="668">
        <v>43581</v>
      </c>
      <c r="AA1186" s="558" t="s">
        <v>1856</v>
      </c>
      <c r="AB1186" s="139">
        <f t="shared" si="300"/>
        <v>43610</v>
      </c>
      <c r="AC1186" s="134">
        <f t="shared" si="301"/>
        <v>43586</v>
      </c>
      <c r="AD1186" s="135" t="str">
        <f t="shared" si="302"/>
        <v>-</v>
      </c>
      <c r="AE1186" s="136" t="str">
        <f t="shared" si="303"/>
        <v>-</v>
      </c>
      <c r="AF1186" s="140" t="s">
        <v>4551</v>
      </c>
      <c r="AG1186" s="140" t="str">
        <f t="shared" si="308"/>
        <v>1</v>
      </c>
      <c r="AH1186" s="141" t="str">
        <f t="shared" si="309"/>
        <v>-</v>
      </c>
      <c r="AI1186" s="211" t="s">
        <v>15</v>
      </c>
      <c r="AJ1186" s="443" t="s">
        <v>4592</v>
      </c>
      <c r="AK1186" s="478" t="str">
        <f t="shared" si="310"/>
        <v>-</v>
      </c>
      <c r="AL1186" s="482" t="str">
        <f t="shared" si="311"/>
        <v>-</v>
      </c>
      <c r="AM1186" s="432" t="str">
        <f>_xlfn.IFNA(VLOOKUP(O1186,Dropdown!$B:$G,6,0),"-")</f>
        <v>PEZA</v>
      </c>
      <c r="AN1186" s="433">
        <f>_xlfn.IFNA(VLOOKUP(O1186,Dropdown!$B:$H,7,0),"-")</f>
        <v>0.12</v>
      </c>
      <c r="AO1186" s="434" t="str">
        <f t="shared" si="312"/>
        <v>USD</v>
      </c>
      <c r="AP1186" s="435">
        <f t="shared" si="313"/>
        <v>1930</v>
      </c>
      <c r="AQ1186" s="436">
        <f t="shared" si="314"/>
        <v>2161.6000000000004</v>
      </c>
      <c r="AR1186" s="247"/>
      <c r="AS1186" s="465" t="s">
        <v>15</v>
      </c>
      <c r="AT1186" s="247"/>
      <c r="AU1186" s="454" t="str">
        <f t="shared" si="304"/>
        <v>-</v>
      </c>
    </row>
    <row r="1187" spans="1:47" s="29" customFormat="1">
      <c r="A1187" s="556">
        <v>1184</v>
      </c>
      <c r="B1187" s="558" t="s">
        <v>2772</v>
      </c>
      <c r="C1187" s="558" t="str">
        <f t="shared" si="305"/>
        <v>2019</v>
      </c>
      <c r="D1187" s="558" t="str">
        <f t="shared" si="315"/>
        <v>Apr</v>
      </c>
      <c r="E1187" s="605">
        <v>43581</v>
      </c>
      <c r="F1187" s="558">
        <v>116614</v>
      </c>
      <c r="G1187" s="558">
        <v>49729</v>
      </c>
      <c r="H1187" s="558">
        <v>89092</v>
      </c>
      <c r="I1187" s="558" t="s">
        <v>2773</v>
      </c>
      <c r="J1187" s="558" t="s">
        <v>2774</v>
      </c>
      <c r="K1187" s="607" t="str">
        <f t="shared" si="307"/>
        <v>RC82-04-19-0-TRIMMING CAM | RC82-04-19-0-TRIMMING CAM</v>
      </c>
      <c r="L1187" s="607" t="s">
        <v>2775</v>
      </c>
      <c r="M1187" s="607" t="s">
        <v>2775</v>
      </c>
      <c r="N1187" s="615" t="s">
        <v>2782</v>
      </c>
      <c r="O1187" s="607" t="s">
        <v>33</v>
      </c>
      <c r="P1187" s="558">
        <v>1</v>
      </c>
      <c r="Q1187" s="557" t="s">
        <v>5151</v>
      </c>
      <c r="R1187" s="609">
        <f>IFERROR(VLOOKUP(CONCATENATE(D1187,"'",C1187),'Monthly Forex'!A:D,4,0),"-")</f>
        <v>52.5</v>
      </c>
      <c r="S1187" s="564" t="s">
        <v>15</v>
      </c>
      <c r="T1187" s="611">
        <v>240</v>
      </c>
      <c r="U1187" s="612" t="s">
        <v>47</v>
      </c>
      <c r="V1187" s="613" t="s">
        <v>49</v>
      </c>
      <c r="W1187" s="619" t="s">
        <v>15</v>
      </c>
      <c r="X1187" s="569" t="s">
        <v>2143</v>
      </c>
      <c r="Y1187" s="667" t="s">
        <v>2783</v>
      </c>
      <c r="Z1187" s="668">
        <v>43593</v>
      </c>
      <c r="AA1187" s="558" t="s">
        <v>1856</v>
      </c>
      <c r="AB1187" s="139">
        <f t="shared" si="300"/>
        <v>43611</v>
      </c>
      <c r="AC1187" s="134">
        <f t="shared" si="301"/>
        <v>43586</v>
      </c>
      <c r="AD1187" s="135" t="str">
        <f t="shared" si="302"/>
        <v>-</v>
      </c>
      <c r="AE1187" s="136" t="str">
        <f t="shared" si="303"/>
        <v>-</v>
      </c>
      <c r="AF1187" s="140" t="s">
        <v>4551</v>
      </c>
      <c r="AG1187" s="140" t="str">
        <f t="shared" si="308"/>
        <v>1</v>
      </c>
      <c r="AH1187" s="141" t="str">
        <f t="shared" si="309"/>
        <v>-</v>
      </c>
      <c r="AI1187" s="211" t="s">
        <v>15</v>
      </c>
      <c r="AJ1187" s="443" t="s">
        <v>4592</v>
      </c>
      <c r="AK1187" s="478" t="str">
        <f t="shared" si="310"/>
        <v>-</v>
      </c>
      <c r="AL1187" s="482" t="str">
        <f t="shared" si="311"/>
        <v>-</v>
      </c>
      <c r="AM1187" s="432" t="str">
        <f>_xlfn.IFNA(VLOOKUP(O1187,Dropdown!$B:$G,6,0),"-")</f>
        <v>NON-PEZA</v>
      </c>
      <c r="AN1187" s="433" t="str">
        <f>_xlfn.IFNA(VLOOKUP(O1187,Dropdown!$B:$H,7,0),"-")</f>
        <v>-</v>
      </c>
      <c r="AO1187" s="434" t="str">
        <f t="shared" si="312"/>
        <v>USD</v>
      </c>
      <c r="AP1187" s="435">
        <f t="shared" si="313"/>
        <v>240</v>
      </c>
      <c r="AQ1187" s="436">
        <f t="shared" si="314"/>
        <v>240</v>
      </c>
      <c r="AR1187" s="247"/>
      <c r="AS1187" s="465" t="s">
        <v>15</v>
      </c>
      <c r="AT1187" s="247"/>
      <c r="AU1187" s="454" t="str">
        <f t="shared" si="304"/>
        <v>-</v>
      </c>
    </row>
    <row r="1188" spans="1:47" s="29" customFormat="1">
      <c r="A1188" s="556">
        <v>1185</v>
      </c>
      <c r="B1188" s="558" t="s">
        <v>2777</v>
      </c>
      <c r="C1188" s="558" t="str">
        <f t="shared" si="305"/>
        <v>2019</v>
      </c>
      <c r="D1188" s="558" t="str">
        <f t="shared" si="315"/>
        <v>Apr</v>
      </c>
      <c r="E1188" s="605">
        <v>43582</v>
      </c>
      <c r="F1188" s="558">
        <v>116616</v>
      </c>
      <c r="G1188" s="558">
        <v>49731</v>
      </c>
      <c r="H1188" s="558">
        <v>89093</v>
      </c>
      <c r="I1188" s="558" t="s">
        <v>2778</v>
      </c>
      <c r="J1188" s="558">
        <v>47613</v>
      </c>
      <c r="K1188" s="607" t="str">
        <f t="shared" si="307"/>
        <v>#1117 BLANK PUNCH | #1117 BLANK PUNCH</v>
      </c>
      <c r="L1188" s="607" t="s">
        <v>2781</v>
      </c>
      <c r="M1188" s="607" t="s">
        <v>2781</v>
      </c>
      <c r="N1188" s="608" t="s">
        <v>15</v>
      </c>
      <c r="O1188" s="607" t="s">
        <v>32</v>
      </c>
      <c r="P1188" s="558">
        <v>1</v>
      </c>
      <c r="Q1188" s="557" t="s">
        <v>5151</v>
      </c>
      <c r="R1188" s="609">
        <f>IFERROR(VLOOKUP(CONCATENATE(D1188,"'",C1188),'Monthly Forex'!A:D,4,0),"-")</f>
        <v>52.5</v>
      </c>
      <c r="S1188" s="610">
        <v>42000</v>
      </c>
      <c r="T1188" s="671">
        <f t="shared" ref="T1188:T1201" si="316">S1188/R1188</f>
        <v>800</v>
      </c>
      <c r="U1188" s="612" t="s">
        <v>47</v>
      </c>
      <c r="V1188" s="613" t="s">
        <v>49</v>
      </c>
      <c r="W1188" s="619" t="s">
        <v>15</v>
      </c>
      <c r="X1188" s="569" t="s">
        <v>2147</v>
      </c>
      <c r="Y1188" s="669" t="s">
        <v>15</v>
      </c>
      <c r="Z1188" s="668" t="s">
        <v>15</v>
      </c>
      <c r="AA1188" s="558" t="s">
        <v>1856</v>
      </c>
      <c r="AB1188" s="139">
        <f t="shared" si="300"/>
        <v>43612</v>
      </c>
      <c r="AC1188" s="134">
        <f t="shared" si="301"/>
        <v>43586</v>
      </c>
      <c r="AD1188" s="135" t="str">
        <f t="shared" si="302"/>
        <v>-</v>
      </c>
      <c r="AE1188" s="136" t="str">
        <f t="shared" si="303"/>
        <v>-</v>
      </c>
      <c r="AF1188" s="140" t="s">
        <v>4551</v>
      </c>
      <c r="AG1188" s="140" t="str">
        <f t="shared" si="308"/>
        <v>1</v>
      </c>
      <c r="AH1188" s="141" t="str">
        <f t="shared" si="309"/>
        <v>-</v>
      </c>
      <c r="AI1188" s="211" t="s">
        <v>15</v>
      </c>
      <c r="AJ1188" s="443" t="s">
        <v>4592</v>
      </c>
      <c r="AK1188" s="478" t="str">
        <f t="shared" si="310"/>
        <v>-</v>
      </c>
      <c r="AL1188" s="482" t="str">
        <f t="shared" si="311"/>
        <v>-</v>
      </c>
      <c r="AM1188" s="432" t="str">
        <f>_xlfn.IFNA(VLOOKUP(O1188,Dropdown!$B:$G,6,0),"-")</f>
        <v>PEZA</v>
      </c>
      <c r="AN1188" s="433">
        <f>_xlfn.IFNA(VLOOKUP(O1188,Dropdown!$B:$H,7,0),"-")</f>
        <v>0.12</v>
      </c>
      <c r="AO1188" s="434" t="str">
        <f t="shared" si="312"/>
        <v>PHP</v>
      </c>
      <c r="AP1188" s="435">
        <f t="shared" si="313"/>
        <v>42000</v>
      </c>
      <c r="AQ1188" s="436">
        <f t="shared" si="314"/>
        <v>47040.000000000007</v>
      </c>
      <c r="AR1188" s="247"/>
      <c r="AS1188" s="465" t="s">
        <v>15</v>
      </c>
      <c r="AT1188" s="247"/>
      <c r="AU1188" s="454" t="str">
        <f t="shared" si="304"/>
        <v>-</v>
      </c>
    </row>
    <row r="1189" spans="1:47" s="29" customFormat="1">
      <c r="A1189" s="556">
        <v>1186</v>
      </c>
      <c r="B1189" s="558" t="s">
        <v>2776</v>
      </c>
      <c r="C1189" s="558" t="str">
        <f t="shared" si="305"/>
        <v>2019</v>
      </c>
      <c r="D1189" s="558" t="str">
        <f t="shared" si="315"/>
        <v>Apr</v>
      </c>
      <c r="E1189" s="605">
        <v>43585</v>
      </c>
      <c r="F1189" s="558">
        <v>116615</v>
      </c>
      <c r="G1189" s="558">
        <v>49730</v>
      </c>
      <c r="H1189" s="558">
        <v>89094</v>
      </c>
      <c r="I1189" s="558" t="s">
        <v>2779</v>
      </c>
      <c r="J1189" s="558">
        <v>47055</v>
      </c>
      <c r="K1189" s="607" t="str">
        <f t="shared" si="307"/>
        <v>NEW DIECASTING DIE | SS41-25G00 (3-CAV) CAVITY# 14, 15 &amp; 16 | NEW DIECASTING DIE | SS41-25G00 (3-CAV) CAVITY# 14, 15 &amp; 16</v>
      </c>
      <c r="L1189" s="607" t="s">
        <v>2780</v>
      </c>
      <c r="M1189" s="607" t="s">
        <v>2780</v>
      </c>
      <c r="N1189" s="640" t="s">
        <v>15</v>
      </c>
      <c r="O1189" s="607" t="s">
        <v>32</v>
      </c>
      <c r="P1189" s="558">
        <v>1</v>
      </c>
      <c r="Q1189" s="557" t="s">
        <v>5152</v>
      </c>
      <c r="R1189" s="609">
        <f>IFERROR(VLOOKUP(CONCATENATE(D1189,"'",C1189),'Monthly Forex'!A:D,4,0),"-")</f>
        <v>52.5</v>
      </c>
      <c r="S1189" s="610">
        <v>900000</v>
      </c>
      <c r="T1189" s="611">
        <f t="shared" si="316"/>
        <v>17142.857142857141</v>
      </c>
      <c r="U1189" s="612" t="s">
        <v>47</v>
      </c>
      <c r="V1189" s="613" t="s">
        <v>49</v>
      </c>
      <c r="W1189" s="620" t="s">
        <v>2788</v>
      </c>
      <c r="X1189" s="569" t="s">
        <v>1956</v>
      </c>
      <c r="Y1189" s="669" t="s">
        <v>15</v>
      </c>
      <c r="Z1189" s="668" t="s">
        <v>15</v>
      </c>
      <c r="AA1189" s="558" t="s">
        <v>1856</v>
      </c>
      <c r="AB1189" s="139">
        <f t="shared" si="300"/>
        <v>43615</v>
      </c>
      <c r="AC1189" s="134">
        <f t="shared" si="301"/>
        <v>43586</v>
      </c>
      <c r="AD1189" s="135" t="str">
        <f t="shared" si="302"/>
        <v>-</v>
      </c>
      <c r="AE1189" s="136" t="str">
        <f t="shared" si="303"/>
        <v>-</v>
      </c>
      <c r="AF1189" s="140" t="s">
        <v>4551</v>
      </c>
      <c r="AG1189" s="140" t="str">
        <f t="shared" si="308"/>
        <v>1</v>
      </c>
      <c r="AH1189" s="141" t="str">
        <f t="shared" si="309"/>
        <v>-</v>
      </c>
      <c r="AI1189" s="211" t="s">
        <v>15</v>
      </c>
      <c r="AJ1189" s="443" t="s">
        <v>4592</v>
      </c>
      <c r="AK1189" s="478" t="str">
        <f t="shared" si="310"/>
        <v>-</v>
      </c>
      <c r="AL1189" s="482" t="str">
        <f t="shared" si="311"/>
        <v>-</v>
      </c>
      <c r="AM1189" s="432" t="str">
        <f>_xlfn.IFNA(VLOOKUP(O1189,Dropdown!$B:$G,6,0),"-")</f>
        <v>PEZA</v>
      </c>
      <c r="AN1189" s="433">
        <f>_xlfn.IFNA(VLOOKUP(O1189,Dropdown!$B:$H,7,0),"-")</f>
        <v>0.12</v>
      </c>
      <c r="AO1189" s="434" t="str">
        <f t="shared" si="312"/>
        <v>PHP</v>
      </c>
      <c r="AP1189" s="435">
        <f t="shared" si="313"/>
        <v>900000</v>
      </c>
      <c r="AQ1189" s="436">
        <f t="shared" si="314"/>
        <v>1008000.0000000001</v>
      </c>
      <c r="AR1189" s="247"/>
      <c r="AS1189" s="465" t="s">
        <v>15</v>
      </c>
      <c r="AT1189" s="247"/>
      <c r="AU1189" s="454" t="str">
        <f t="shared" si="304"/>
        <v>-</v>
      </c>
    </row>
    <row r="1190" spans="1:47" s="29" customFormat="1">
      <c r="A1190" s="556">
        <v>1187</v>
      </c>
      <c r="B1190" s="557" t="s">
        <v>2790</v>
      </c>
      <c r="C1190" s="558" t="str">
        <f t="shared" si="305"/>
        <v>2019</v>
      </c>
      <c r="D1190" s="558" t="str">
        <f t="shared" si="315"/>
        <v>May</v>
      </c>
      <c r="E1190" s="586">
        <v>43592</v>
      </c>
      <c r="F1190" s="558">
        <v>116617</v>
      </c>
      <c r="G1190" s="558">
        <v>49732</v>
      </c>
      <c r="H1190" s="557">
        <v>89237</v>
      </c>
      <c r="I1190" s="557" t="s">
        <v>2804</v>
      </c>
      <c r="J1190" s="557">
        <v>18833</v>
      </c>
      <c r="K1190" s="578" t="str">
        <f t="shared" si="307"/>
        <v>LOWER DIE-DRAW3(W/SHIM) | LOWER DIE-DRAW3(W/SHIM)</v>
      </c>
      <c r="L1190" s="578" t="s">
        <v>2791</v>
      </c>
      <c r="M1190" s="578" t="s">
        <v>2791</v>
      </c>
      <c r="N1190" s="600" t="s">
        <v>2792</v>
      </c>
      <c r="O1190" s="578" t="s">
        <v>31</v>
      </c>
      <c r="P1190" s="557">
        <v>1</v>
      </c>
      <c r="Q1190" s="557" t="s">
        <v>5151</v>
      </c>
      <c r="R1190" s="581">
        <f>IFERROR(VLOOKUP(CONCATENATE(D1190,"'",C1190),'Monthly Forex'!A:D,4,0),"-")</f>
        <v>52.104999999999997</v>
      </c>
      <c r="S1190" s="587">
        <v>13650</v>
      </c>
      <c r="T1190" s="582">
        <f t="shared" si="316"/>
        <v>261.97102005565688</v>
      </c>
      <c r="U1190" s="583" t="s">
        <v>47</v>
      </c>
      <c r="V1190" s="613" t="s">
        <v>49</v>
      </c>
      <c r="W1190" s="619" t="s">
        <v>15</v>
      </c>
      <c r="X1190" s="569" t="s">
        <v>1956</v>
      </c>
      <c r="Y1190" s="570" t="s">
        <v>15</v>
      </c>
      <c r="Z1190" s="571" t="s">
        <v>15</v>
      </c>
      <c r="AA1190" s="558" t="s">
        <v>1856</v>
      </c>
      <c r="AB1190" s="139">
        <f t="shared" si="300"/>
        <v>43622</v>
      </c>
      <c r="AC1190" s="134">
        <f t="shared" si="301"/>
        <v>43617</v>
      </c>
      <c r="AD1190" s="135" t="str">
        <f t="shared" si="302"/>
        <v>-</v>
      </c>
      <c r="AE1190" s="136" t="str">
        <f t="shared" si="303"/>
        <v>-</v>
      </c>
      <c r="AF1190" s="140" t="s">
        <v>4551</v>
      </c>
      <c r="AG1190" s="140" t="str">
        <f t="shared" si="308"/>
        <v>1</v>
      </c>
      <c r="AH1190" s="141" t="str">
        <f t="shared" si="309"/>
        <v>-</v>
      </c>
      <c r="AI1190" s="211" t="s">
        <v>15</v>
      </c>
      <c r="AJ1190" s="443" t="s">
        <v>4592</v>
      </c>
      <c r="AK1190" s="478" t="str">
        <f t="shared" si="310"/>
        <v>-</v>
      </c>
      <c r="AL1190" s="482" t="str">
        <f t="shared" si="311"/>
        <v>-</v>
      </c>
      <c r="AM1190" s="432" t="str">
        <f>_xlfn.IFNA(VLOOKUP(O1190,Dropdown!$B:$G,6,0),"-")</f>
        <v>PEZA</v>
      </c>
      <c r="AN1190" s="433">
        <f>_xlfn.IFNA(VLOOKUP(O1190,Dropdown!$B:$H,7,0),"-")</f>
        <v>0.12</v>
      </c>
      <c r="AO1190" s="434" t="str">
        <f t="shared" si="312"/>
        <v>PHP</v>
      </c>
      <c r="AP1190" s="435">
        <f t="shared" si="313"/>
        <v>13650</v>
      </c>
      <c r="AQ1190" s="436">
        <f t="shared" si="314"/>
        <v>15288.000000000002</v>
      </c>
      <c r="AR1190" s="247"/>
      <c r="AS1190" s="465" t="s">
        <v>15</v>
      </c>
      <c r="AT1190" s="247"/>
      <c r="AU1190" s="454" t="str">
        <f t="shared" si="304"/>
        <v>-</v>
      </c>
    </row>
    <row r="1191" spans="1:47" s="29" customFormat="1">
      <c r="A1191" s="556">
        <v>1188</v>
      </c>
      <c r="B1191" s="557" t="s">
        <v>2802</v>
      </c>
      <c r="C1191" s="558" t="str">
        <f t="shared" si="305"/>
        <v>2019</v>
      </c>
      <c r="D1191" s="558" t="str">
        <f t="shared" si="315"/>
        <v>May</v>
      </c>
      <c r="E1191" s="586">
        <v>43592</v>
      </c>
      <c r="F1191" s="558">
        <v>116618</v>
      </c>
      <c r="G1191" s="558">
        <v>49733</v>
      </c>
      <c r="H1191" s="557">
        <v>89238</v>
      </c>
      <c r="I1191" s="557" t="s">
        <v>2805</v>
      </c>
      <c r="J1191" s="557">
        <v>18839</v>
      </c>
      <c r="K1191" s="578" t="str">
        <f t="shared" si="307"/>
        <v>#1050 LINER (BLANKING DIE LINER) | #1050 LINER (BLANKING DIE LINER)</v>
      </c>
      <c r="L1191" s="578" t="s">
        <v>2803</v>
      </c>
      <c r="M1191" s="578" t="s">
        <v>2803</v>
      </c>
      <c r="N1191" s="600" t="s">
        <v>2806</v>
      </c>
      <c r="O1191" s="578" t="s">
        <v>31</v>
      </c>
      <c r="P1191" s="557">
        <v>4</v>
      </c>
      <c r="Q1191" s="557" t="s">
        <v>5151</v>
      </c>
      <c r="R1191" s="581">
        <f>IFERROR(VLOOKUP(CONCATENATE(D1191,"'",C1191),'Monthly Forex'!A:D,4,0),"-")</f>
        <v>52.104999999999997</v>
      </c>
      <c r="S1191" s="587">
        <v>19508</v>
      </c>
      <c r="T1191" s="582">
        <f t="shared" si="316"/>
        <v>374.39785049419442</v>
      </c>
      <c r="U1191" s="583" t="s">
        <v>47</v>
      </c>
      <c r="V1191" s="613" t="s">
        <v>49</v>
      </c>
      <c r="W1191" s="619" t="s">
        <v>15</v>
      </c>
      <c r="X1191" s="569" t="s">
        <v>1956</v>
      </c>
      <c r="Y1191" s="570" t="s">
        <v>15</v>
      </c>
      <c r="Z1191" s="571" t="s">
        <v>15</v>
      </c>
      <c r="AA1191" s="558" t="s">
        <v>1856</v>
      </c>
      <c r="AB1191" s="139">
        <f t="shared" si="300"/>
        <v>43622</v>
      </c>
      <c r="AC1191" s="134">
        <f t="shared" si="301"/>
        <v>43617</v>
      </c>
      <c r="AD1191" s="135" t="str">
        <f t="shared" si="302"/>
        <v>-</v>
      </c>
      <c r="AE1191" s="136" t="str">
        <f t="shared" si="303"/>
        <v>-</v>
      </c>
      <c r="AF1191" s="140" t="s">
        <v>4551</v>
      </c>
      <c r="AG1191" s="140" t="str">
        <f t="shared" si="308"/>
        <v>1</v>
      </c>
      <c r="AH1191" s="141" t="str">
        <f t="shared" si="309"/>
        <v>-</v>
      </c>
      <c r="AI1191" s="211" t="s">
        <v>15</v>
      </c>
      <c r="AJ1191" s="443" t="s">
        <v>4592</v>
      </c>
      <c r="AK1191" s="478" t="str">
        <f t="shared" si="310"/>
        <v>-</v>
      </c>
      <c r="AL1191" s="482" t="str">
        <f t="shared" si="311"/>
        <v>-</v>
      </c>
      <c r="AM1191" s="432" t="str">
        <f>_xlfn.IFNA(VLOOKUP(O1191,Dropdown!$B:$G,6,0),"-")</f>
        <v>PEZA</v>
      </c>
      <c r="AN1191" s="433">
        <f>_xlfn.IFNA(VLOOKUP(O1191,Dropdown!$B:$H,7,0),"-")</f>
        <v>0.12</v>
      </c>
      <c r="AO1191" s="434" t="str">
        <f t="shared" si="312"/>
        <v>PHP</v>
      </c>
      <c r="AP1191" s="435">
        <f t="shared" si="313"/>
        <v>19508</v>
      </c>
      <c r="AQ1191" s="436">
        <f t="shared" si="314"/>
        <v>21848.960000000003</v>
      </c>
      <c r="AR1191" s="247"/>
      <c r="AS1191" s="465" t="s">
        <v>15</v>
      </c>
      <c r="AT1191" s="247"/>
      <c r="AU1191" s="454" t="str">
        <f t="shared" si="304"/>
        <v>-</v>
      </c>
    </row>
    <row r="1192" spans="1:47" s="29" customFormat="1">
      <c r="A1192" s="556">
        <v>1189</v>
      </c>
      <c r="B1192" s="557" t="s">
        <v>2692</v>
      </c>
      <c r="C1192" s="558" t="str">
        <f t="shared" si="305"/>
        <v>2019</v>
      </c>
      <c r="D1192" s="558" t="str">
        <f t="shared" si="315"/>
        <v>May</v>
      </c>
      <c r="E1192" s="586">
        <v>43595</v>
      </c>
      <c r="F1192" s="558">
        <v>116619</v>
      </c>
      <c r="G1192" s="558">
        <v>49734</v>
      </c>
      <c r="H1192" s="557">
        <v>89321</v>
      </c>
      <c r="I1192" s="557" t="s">
        <v>2807</v>
      </c>
      <c r="J1192" s="557">
        <v>18634</v>
      </c>
      <c r="K1192" s="578" t="str">
        <f t="shared" si="307"/>
        <v>#3361A BLOCK DIE | #3361A BLOCK DIE</v>
      </c>
      <c r="L1192" s="578" t="s">
        <v>2698</v>
      </c>
      <c r="M1192" s="578" t="s">
        <v>2698</v>
      </c>
      <c r="N1192" s="600" t="s">
        <v>2705</v>
      </c>
      <c r="O1192" s="578" t="s">
        <v>31</v>
      </c>
      <c r="P1192" s="557">
        <v>4</v>
      </c>
      <c r="Q1192" s="557" t="s">
        <v>5151</v>
      </c>
      <c r="R1192" s="581">
        <f>IFERROR(VLOOKUP(CONCATENATE(D1192,"'",C1192),'Monthly Forex'!A:D,4,0),"-")</f>
        <v>52.104999999999997</v>
      </c>
      <c r="S1192" s="587">
        <v>32400</v>
      </c>
      <c r="T1192" s="582">
        <f t="shared" si="316"/>
        <v>621.8213223299108</v>
      </c>
      <c r="U1192" s="583" t="s">
        <v>47</v>
      </c>
      <c r="V1192" s="672" t="s">
        <v>49</v>
      </c>
      <c r="W1192" s="619" t="s">
        <v>15</v>
      </c>
      <c r="X1192" s="569" t="s">
        <v>1958</v>
      </c>
      <c r="Y1192" s="570" t="s">
        <v>15</v>
      </c>
      <c r="Z1192" s="571" t="s">
        <v>15</v>
      </c>
      <c r="AA1192" s="558" t="s">
        <v>1856</v>
      </c>
      <c r="AB1192" s="139">
        <f t="shared" si="300"/>
        <v>43625</v>
      </c>
      <c r="AC1192" s="134">
        <f t="shared" si="301"/>
        <v>43617</v>
      </c>
      <c r="AD1192" s="135" t="str">
        <f t="shared" si="302"/>
        <v>-</v>
      </c>
      <c r="AE1192" s="136" t="str">
        <f t="shared" si="303"/>
        <v>-</v>
      </c>
      <c r="AF1192" s="140" t="s">
        <v>4551</v>
      </c>
      <c r="AG1192" s="140" t="str">
        <f t="shared" si="308"/>
        <v>1</v>
      </c>
      <c r="AH1192" s="141" t="str">
        <f t="shared" si="309"/>
        <v>-</v>
      </c>
      <c r="AI1192" s="211" t="s">
        <v>15</v>
      </c>
      <c r="AJ1192" s="443" t="s">
        <v>4592</v>
      </c>
      <c r="AK1192" s="478" t="str">
        <f t="shared" si="310"/>
        <v>-</v>
      </c>
      <c r="AL1192" s="482" t="str">
        <f t="shared" si="311"/>
        <v>-</v>
      </c>
      <c r="AM1192" s="432" t="str">
        <f>_xlfn.IFNA(VLOOKUP(O1192,Dropdown!$B:$G,6,0),"-")</f>
        <v>PEZA</v>
      </c>
      <c r="AN1192" s="433">
        <f>_xlfn.IFNA(VLOOKUP(O1192,Dropdown!$B:$H,7,0),"-")</f>
        <v>0.12</v>
      </c>
      <c r="AO1192" s="434" t="str">
        <f t="shared" si="312"/>
        <v>PHP</v>
      </c>
      <c r="AP1192" s="435">
        <f t="shared" si="313"/>
        <v>32400</v>
      </c>
      <c r="AQ1192" s="436">
        <f t="shared" si="314"/>
        <v>36288</v>
      </c>
      <c r="AR1192" s="247"/>
      <c r="AS1192" s="465" t="s">
        <v>15</v>
      </c>
      <c r="AT1192" s="247"/>
      <c r="AU1192" s="454" t="str">
        <f t="shared" si="304"/>
        <v>-</v>
      </c>
    </row>
    <row r="1193" spans="1:47" s="29" customFormat="1">
      <c r="A1193" s="556">
        <v>1190</v>
      </c>
      <c r="B1193" s="557" t="s">
        <v>2796</v>
      </c>
      <c r="C1193" s="558" t="str">
        <f t="shared" si="305"/>
        <v>2019</v>
      </c>
      <c r="D1193" s="558" t="str">
        <f t="shared" si="315"/>
        <v>May</v>
      </c>
      <c r="E1193" s="586">
        <v>43596</v>
      </c>
      <c r="F1193" s="558">
        <v>116620</v>
      </c>
      <c r="G1193" s="558">
        <v>49735</v>
      </c>
      <c r="H1193" s="557">
        <v>89338</v>
      </c>
      <c r="I1193" s="557" t="s">
        <v>2808</v>
      </c>
      <c r="J1193" s="557">
        <v>18919</v>
      </c>
      <c r="K1193" s="578" t="str">
        <f t="shared" si="307"/>
        <v>67RO UPPER DIE W/O SHIM - DRAW 2 | 67RO UPPER DIE W/O SHIM - DRAW 2</v>
      </c>
      <c r="L1193" s="578" t="s">
        <v>2793</v>
      </c>
      <c r="M1193" s="578" t="s">
        <v>2793</v>
      </c>
      <c r="N1193" s="600" t="s">
        <v>2799</v>
      </c>
      <c r="O1193" s="578" t="s">
        <v>31</v>
      </c>
      <c r="P1193" s="557">
        <v>2</v>
      </c>
      <c r="Q1193" s="557" t="s">
        <v>5151</v>
      </c>
      <c r="R1193" s="581">
        <f>IFERROR(VLOOKUP(CONCATENATE(D1193,"'",C1193),'Monthly Forex'!A:D,4,0),"-")</f>
        <v>52.104999999999997</v>
      </c>
      <c r="S1193" s="587">
        <v>19488</v>
      </c>
      <c r="T1193" s="582">
        <f t="shared" si="316"/>
        <v>374.01401017176858</v>
      </c>
      <c r="U1193" s="583" t="s">
        <v>47</v>
      </c>
      <c r="V1193" s="672" t="s">
        <v>49</v>
      </c>
      <c r="W1193" s="619" t="s">
        <v>15</v>
      </c>
      <c r="X1193" s="569" t="s">
        <v>1956</v>
      </c>
      <c r="Y1193" s="570" t="s">
        <v>15</v>
      </c>
      <c r="Z1193" s="571" t="s">
        <v>15</v>
      </c>
      <c r="AA1193" s="558" t="s">
        <v>1856</v>
      </c>
      <c r="AB1193" s="139">
        <f t="shared" si="300"/>
        <v>43626</v>
      </c>
      <c r="AC1193" s="134">
        <f t="shared" si="301"/>
        <v>43617</v>
      </c>
      <c r="AD1193" s="135" t="str">
        <f t="shared" si="302"/>
        <v>-</v>
      </c>
      <c r="AE1193" s="136" t="str">
        <f t="shared" si="303"/>
        <v>-</v>
      </c>
      <c r="AF1193" s="140" t="s">
        <v>4551</v>
      </c>
      <c r="AG1193" s="140" t="str">
        <f t="shared" si="308"/>
        <v>1</v>
      </c>
      <c r="AH1193" s="141" t="str">
        <f t="shared" si="309"/>
        <v>-</v>
      </c>
      <c r="AI1193" s="211" t="s">
        <v>15</v>
      </c>
      <c r="AJ1193" s="443" t="s">
        <v>4592</v>
      </c>
      <c r="AK1193" s="478" t="str">
        <f t="shared" si="310"/>
        <v>-</v>
      </c>
      <c r="AL1193" s="482" t="str">
        <f t="shared" si="311"/>
        <v>-</v>
      </c>
      <c r="AM1193" s="432" t="str">
        <f>_xlfn.IFNA(VLOOKUP(O1193,Dropdown!$B:$G,6,0),"-")</f>
        <v>PEZA</v>
      </c>
      <c r="AN1193" s="433">
        <f>_xlfn.IFNA(VLOOKUP(O1193,Dropdown!$B:$H,7,0),"-")</f>
        <v>0.12</v>
      </c>
      <c r="AO1193" s="434" t="str">
        <f t="shared" si="312"/>
        <v>PHP</v>
      </c>
      <c r="AP1193" s="435">
        <f t="shared" si="313"/>
        <v>19488</v>
      </c>
      <c r="AQ1193" s="436">
        <f t="shared" si="314"/>
        <v>21826.560000000001</v>
      </c>
      <c r="AR1193" s="247"/>
      <c r="AS1193" s="465" t="s">
        <v>15</v>
      </c>
      <c r="AT1193" s="247"/>
      <c r="AU1193" s="454" t="str">
        <f t="shared" si="304"/>
        <v>-</v>
      </c>
    </row>
    <row r="1194" spans="1:47" s="29" customFormat="1">
      <c r="A1194" s="556">
        <v>1191</v>
      </c>
      <c r="B1194" s="557" t="s">
        <v>2797</v>
      </c>
      <c r="C1194" s="558" t="str">
        <f t="shared" si="305"/>
        <v>2019</v>
      </c>
      <c r="D1194" s="558" t="str">
        <f t="shared" si="315"/>
        <v>May</v>
      </c>
      <c r="E1194" s="586">
        <v>43596</v>
      </c>
      <c r="F1194" s="558">
        <v>116620</v>
      </c>
      <c r="G1194" s="558">
        <v>49735</v>
      </c>
      <c r="H1194" s="557">
        <v>89338</v>
      </c>
      <c r="I1194" s="557" t="s">
        <v>2808</v>
      </c>
      <c r="J1194" s="557">
        <v>18919</v>
      </c>
      <c r="K1194" s="578" t="str">
        <f t="shared" si="307"/>
        <v>67RO UPPER DIE W/O SHIM - DRAW 3 | 67RO UPPER DIE W/O SHIM - DRAW 3</v>
      </c>
      <c r="L1194" s="578" t="s">
        <v>2794</v>
      </c>
      <c r="M1194" s="578" t="s">
        <v>2794</v>
      </c>
      <c r="N1194" s="600" t="s">
        <v>2800</v>
      </c>
      <c r="O1194" s="578" t="s">
        <v>31</v>
      </c>
      <c r="P1194" s="557">
        <v>2</v>
      </c>
      <c r="Q1194" s="557" t="s">
        <v>5151</v>
      </c>
      <c r="R1194" s="581">
        <f>IFERROR(VLOOKUP(CONCATENATE(D1194,"'",C1194),'Monthly Forex'!A:D,4,0),"-")</f>
        <v>52.104999999999997</v>
      </c>
      <c r="S1194" s="587">
        <v>19488</v>
      </c>
      <c r="T1194" s="582">
        <f t="shared" si="316"/>
        <v>374.01401017176858</v>
      </c>
      <c r="U1194" s="583" t="s">
        <v>47</v>
      </c>
      <c r="V1194" s="672" t="s">
        <v>49</v>
      </c>
      <c r="W1194" s="619" t="s">
        <v>15</v>
      </c>
      <c r="X1194" s="569" t="s">
        <v>1956</v>
      </c>
      <c r="Y1194" s="570" t="s">
        <v>15</v>
      </c>
      <c r="Z1194" s="571" t="s">
        <v>15</v>
      </c>
      <c r="AA1194" s="558" t="s">
        <v>1856</v>
      </c>
      <c r="AB1194" s="139">
        <f t="shared" si="300"/>
        <v>43626</v>
      </c>
      <c r="AC1194" s="134">
        <f t="shared" si="301"/>
        <v>43617</v>
      </c>
      <c r="AD1194" s="135" t="str">
        <f t="shared" si="302"/>
        <v>-</v>
      </c>
      <c r="AE1194" s="136" t="str">
        <f t="shared" si="303"/>
        <v>-</v>
      </c>
      <c r="AF1194" s="140" t="s">
        <v>4551</v>
      </c>
      <c r="AG1194" s="140" t="str">
        <f t="shared" si="308"/>
        <v>-</v>
      </c>
      <c r="AH1194" s="141" t="str">
        <f t="shared" si="309"/>
        <v>-</v>
      </c>
      <c r="AI1194" s="211" t="s">
        <v>15</v>
      </c>
      <c r="AJ1194" s="443" t="s">
        <v>4592</v>
      </c>
      <c r="AK1194" s="478" t="str">
        <f t="shared" si="310"/>
        <v>-</v>
      </c>
      <c r="AL1194" s="482" t="str">
        <f t="shared" si="311"/>
        <v>-</v>
      </c>
      <c r="AM1194" s="432" t="str">
        <f>_xlfn.IFNA(VLOOKUP(O1194,Dropdown!$B:$G,6,0),"-")</f>
        <v>PEZA</v>
      </c>
      <c r="AN1194" s="433">
        <f>_xlfn.IFNA(VLOOKUP(O1194,Dropdown!$B:$H,7,0),"-")</f>
        <v>0.12</v>
      </c>
      <c r="AO1194" s="434" t="str">
        <f t="shared" si="312"/>
        <v>PHP</v>
      </c>
      <c r="AP1194" s="435">
        <f t="shared" si="313"/>
        <v>19488</v>
      </c>
      <c r="AQ1194" s="436">
        <f t="shared" si="314"/>
        <v>21826.560000000001</v>
      </c>
      <c r="AR1194" s="247"/>
      <c r="AS1194" s="465" t="s">
        <v>15</v>
      </c>
      <c r="AT1194" s="247"/>
      <c r="AU1194" s="454" t="str">
        <f t="shared" si="304"/>
        <v>-</v>
      </c>
    </row>
    <row r="1195" spans="1:47" s="29" customFormat="1">
      <c r="A1195" s="556">
        <v>1192</v>
      </c>
      <c r="B1195" s="557" t="s">
        <v>2798</v>
      </c>
      <c r="C1195" s="558" t="str">
        <f t="shared" si="305"/>
        <v>2019</v>
      </c>
      <c r="D1195" s="558" t="str">
        <f t="shared" si="315"/>
        <v>May</v>
      </c>
      <c r="E1195" s="586">
        <v>43596</v>
      </c>
      <c r="F1195" s="558">
        <v>116620</v>
      </c>
      <c r="G1195" s="558">
        <v>49735</v>
      </c>
      <c r="H1195" s="557">
        <v>89338</v>
      </c>
      <c r="I1195" s="557" t="s">
        <v>2808</v>
      </c>
      <c r="J1195" s="557">
        <v>18919</v>
      </c>
      <c r="K1195" s="578" t="str">
        <f t="shared" si="307"/>
        <v>67RO UPPER DIE W/O SHIM - DRAW 4 | 67RO UPPER DIE W/O SHIM - DRAW 4</v>
      </c>
      <c r="L1195" s="578" t="s">
        <v>2795</v>
      </c>
      <c r="M1195" s="578" t="s">
        <v>2795</v>
      </c>
      <c r="N1195" s="600" t="s">
        <v>2801</v>
      </c>
      <c r="O1195" s="578" t="s">
        <v>31</v>
      </c>
      <c r="P1195" s="557">
        <v>2</v>
      </c>
      <c r="Q1195" s="557" t="s">
        <v>5151</v>
      </c>
      <c r="R1195" s="581">
        <f>IFERROR(VLOOKUP(CONCATENATE(D1195,"'",C1195),'Monthly Forex'!A:D,4,0),"-")</f>
        <v>52.104999999999997</v>
      </c>
      <c r="S1195" s="587">
        <v>19488</v>
      </c>
      <c r="T1195" s="582">
        <f t="shared" si="316"/>
        <v>374.01401017176858</v>
      </c>
      <c r="U1195" s="583" t="s">
        <v>47</v>
      </c>
      <c r="V1195" s="672" t="s">
        <v>49</v>
      </c>
      <c r="W1195" s="619" t="s">
        <v>15</v>
      </c>
      <c r="X1195" s="569" t="s">
        <v>1956</v>
      </c>
      <c r="Y1195" s="570" t="s">
        <v>15</v>
      </c>
      <c r="Z1195" s="571" t="s">
        <v>15</v>
      </c>
      <c r="AA1195" s="558" t="s">
        <v>1856</v>
      </c>
      <c r="AB1195" s="139">
        <f t="shared" si="300"/>
        <v>43626</v>
      </c>
      <c r="AC1195" s="134">
        <f t="shared" si="301"/>
        <v>43617</v>
      </c>
      <c r="AD1195" s="135" t="str">
        <f t="shared" si="302"/>
        <v>-</v>
      </c>
      <c r="AE1195" s="136" t="str">
        <f t="shared" si="303"/>
        <v>-</v>
      </c>
      <c r="AF1195" s="140" t="s">
        <v>4551</v>
      </c>
      <c r="AG1195" s="140" t="str">
        <f t="shared" si="308"/>
        <v>-</v>
      </c>
      <c r="AH1195" s="141" t="str">
        <f t="shared" si="309"/>
        <v>-</v>
      </c>
      <c r="AI1195" s="211" t="s">
        <v>15</v>
      </c>
      <c r="AJ1195" s="443" t="s">
        <v>4592</v>
      </c>
      <c r="AK1195" s="478" t="str">
        <f t="shared" si="310"/>
        <v>-</v>
      </c>
      <c r="AL1195" s="482" t="str">
        <f t="shared" si="311"/>
        <v>-</v>
      </c>
      <c r="AM1195" s="432" t="str">
        <f>_xlfn.IFNA(VLOOKUP(O1195,Dropdown!$B:$G,6,0),"-")</f>
        <v>PEZA</v>
      </c>
      <c r="AN1195" s="433">
        <f>_xlfn.IFNA(VLOOKUP(O1195,Dropdown!$B:$H,7,0),"-")</f>
        <v>0.12</v>
      </c>
      <c r="AO1195" s="434" t="str">
        <f t="shared" si="312"/>
        <v>PHP</v>
      </c>
      <c r="AP1195" s="435">
        <f t="shared" si="313"/>
        <v>19488</v>
      </c>
      <c r="AQ1195" s="436">
        <f t="shared" si="314"/>
        <v>21826.560000000001</v>
      </c>
      <c r="AR1195" s="247"/>
      <c r="AS1195" s="465" t="s">
        <v>15</v>
      </c>
      <c r="AT1195" s="247"/>
      <c r="AU1195" s="454" t="str">
        <f t="shared" si="304"/>
        <v>-</v>
      </c>
    </row>
    <row r="1196" spans="1:47" s="29" customFormat="1">
      <c r="A1196" s="556">
        <v>1193</v>
      </c>
      <c r="B1196" s="557" t="s">
        <v>2693</v>
      </c>
      <c r="C1196" s="558" t="str">
        <f t="shared" si="305"/>
        <v>2019</v>
      </c>
      <c r="D1196" s="558" t="str">
        <f t="shared" si="315"/>
        <v>May</v>
      </c>
      <c r="E1196" s="586">
        <v>43600</v>
      </c>
      <c r="F1196" s="558">
        <v>116621</v>
      </c>
      <c r="G1196" s="558">
        <v>49736</v>
      </c>
      <c r="H1196" s="557">
        <v>89371</v>
      </c>
      <c r="I1196" s="557" t="s">
        <v>2807</v>
      </c>
      <c r="J1196" s="557">
        <v>18634</v>
      </c>
      <c r="K1196" s="578" t="str">
        <f t="shared" si="307"/>
        <v>#3361B BLOCK DIE | #3361B BLOCK DIE</v>
      </c>
      <c r="L1196" s="578" t="s">
        <v>2699</v>
      </c>
      <c r="M1196" s="578" t="s">
        <v>2699</v>
      </c>
      <c r="N1196" s="600" t="s">
        <v>2706</v>
      </c>
      <c r="O1196" s="578" t="s">
        <v>31</v>
      </c>
      <c r="P1196" s="557">
        <v>4</v>
      </c>
      <c r="Q1196" s="557" t="s">
        <v>5151</v>
      </c>
      <c r="R1196" s="581">
        <f>IFERROR(VLOOKUP(CONCATENATE(D1196,"'",C1196),'Monthly Forex'!A:D,4,0),"-")</f>
        <v>52.104999999999997</v>
      </c>
      <c r="S1196" s="587">
        <v>32400</v>
      </c>
      <c r="T1196" s="582">
        <f t="shared" si="316"/>
        <v>621.8213223299108</v>
      </c>
      <c r="U1196" s="583" t="s">
        <v>47</v>
      </c>
      <c r="V1196" s="672" t="s">
        <v>49</v>
      </c>
      <c r="W1196" s="619" t="s">
        <v>15</v>
      </c>
      <c r="X1196" s="569" t="s">
        <v>1958</v>
      </c>
      <c r="Y1196" s="570" t="s">
        <v>15</v>
      </c>
      <c r="Z1196" s="571" t="s">
        <v>15</v>
      </c>
      <c r="AA1196" s="558" t="s">
        <v>1856</v>
      </c>
      <c r="AB1196" s="139">
        <f t="shared" si="300"/>
        <v>43630</v>
      </c>
      <c r="AC1196" s="134">
        <f t="shared" si="301"/>
        <v>43617</v>
      </c>
      <c r="AD1196" s="135" t="str">
        <f t="shared" si="302"/>
        <v>-</v>
      </c>
      <c r="AE1196" s="136" t="str">
        <f t="shared" si="303"/>
        <v>-</v>
      </c>
      <c r="AF1196" s="140" t="s">
        <v>4551</v>
      </c>
      <c r="AG1196" s="140" t="str">
        <f t="shared" si="308"/>
        <v>1</v>
      </c>
      <c r="AH1196" s="141" t="str">
        <f t="shared" si="309"/>
        <v>-</v>
      </c>
      <c r="AI1196" s="211" t="s">
        <v>15</v>
      </c>
      <c r="AJ1196" s="443" t="s">
        <v>4592</v>
      </c>
      <c r="AK1196" s="478" t="str">
        <f t="shared" si="310"/>
        <v>-</v>
      </c>
      <c r="AL1196" s="482" t="str">
        <f t="shared" si="311"/>
        <v>-</v>
      </c>
      <c r="AM1196" s="432" t="str">
        <f>_xlfn.IFNA(VLOOKUP(O1196,Dropdown!$B:$G,6,0),"-")</f>
        <v>PEZA</v>
      </c>
      <c r="AN1196" s="433">
        <f>_xlfn.IFNA(VLOOKUP(O1196,Dropdown!$B:$H,7,0),"-")</f>
        <v>0.12</v>
      </c>
      <c r="AO1196" s="434" t="str">
        <f t="shared" si="312"/>
        <v>PHP</v>
      </c>
      <c r="AP1196" s="435">
        <f t="shared" si="313"/>
        <v>32400</v>
      </c>
      <c r="AQ1196" s="436">
        <f t="shared" si="314"/>
        <v>36288</v>
      </c>
      <c r="AR1196" s="247"/>
      <c r="AS1196" s="465" t="s">
        <v>15</v>
      </c>
      <c r="AT1196" s="247"/>
      <c r="AU1196" s="454" t="str">
        <f t="shared" si="304"/>
        <v>-</v>
      </c>
    </row>
    <row r="1197" spans="1:47" s="29" customFormat="1">
      <c r="A1197" s="556">
        <v>1194</v>
      </c>
      <c r="B1197" s="557" t="s">
        <v>2810</v>
      </c>
      <c r="C1197" s="558" t="str">
        <f t="shared" si="305"/>
        <v>2019</v>
      </c>
      <c r="D1197" s="558" t="str">
        <f t="shared" si="315"/>
        <v>May</v>
      </c>
      <c r="E1197" s="586">
        <v>43608</v>
      </c>
      <c r="F1197" s="558">
        <v>116622</v>
      </c>
      <c r="G1197" s="558">
        <v>49737</v>
      </c>
      <c r="H1197" s="557">
        <v>89507</v>
      </c>
      <c r="I1197" s="557" t="s">
        <v>2778</v>
      </c>
      <c r="J1197" s="557">
        <v>47884</v>
      </c>
      <c r="K1197" s="578" t="str">
        <f t="shared" si="307"/>
        <v>22311-107-0000 | #1117 BLANK PUNCH | 22311-107-0000 | #1117 BLANK PUNCH</v>
      </c>
      <c r="L1197" s="578" t="s">
        <v>2811</v>
      </c>
      <c r="M1197" s="578" t="s">
        <v>2811</v>
      </c>
      <c r="N1197" s="579" t="s">
        <v>15</v>
      </c>
      <c r="O1197" s="607" t="s">
        <v>32</v>
      </c>
      <c r="P1197" s="557">
        <v>1</v>
      </c>
      <c r="Q1197" s="557" t="s">
        <v>5151</v>
      </c>
      <c r="R1197" s="581">
        <f>IFERROR(VLOOKUP(CONCATENATE(D1197,"'",C1197),'Monthly Forex'!A:D,4,0),"-")</f>
        <v>52.104999999999997</v>
      </c>
      <c r="S1197" s="587">
        <v>42000</v>
      </c>
      <c r="T1197" s="582">
        <f t="shared" si="316"/>
        <v>806.06467709432877</v>
      </c>
      <c r="U1197" s="583" t="s">
        <v>47</v>
      </c>
      <c r="V1197" s="672" t="s">
        <v>49</v>
      </c>
      <c r="W1197" s="619" t="s">
        <v>15</v>
      </c>
      <c r="X1197" s="569" t="s">
        <v>1958</v>
      </c>
      <c r="Y1197" s="570" t="s">
        <v>15</v>
      </c>
      <c r="Z1197" s="571" t="s">
        <v>15</v>
      </c>
      <c r="AA1197" s="558" t="s">
        <v>1856</v>
      </c>
      <c r="AB1197" s="139">
        <f t="shared" si="300"/>
        <v>43638</v>
      </c>
      <c r="AC1197" s="134">
        <f t="shared" si="301"/>
        <v>43617</v>
      </c>
      <c r="AD1197" s="135" t="str">
        <f t="shared" si="302"/>
        <v>-</v>
      </c>
      <c r="AE1197" s="136" t="str">
        <f t="shared" si="303"/>
        <v>-</v>
      </c>
      <c r="AF1197" s="140" t="s">
        <v>4551</v>
      </c>
      <c r="AG1197" s="140" t="str">
        <f t="shared" si="308"/>
        <v>1</v>
      </c>
      <c r="AH1197" s="141" t="str">
        <f t="shared" si="309"/>
        <v>-</v>
      </c>
      <c r="AI1197" s="211" t="s">
        <v>15</v>
      </c>
      <c r="AJ1197" s="443" t="s">
        <v>4592</v>
      </c>
      <c r="AK1197" s="478" t="str">
        <f t="shared" si="310"/>
        <v>-</v>
      </c>
      <c r="AL1197" s="482" t="str">
        <f t="shared" si="311"/>
        <v>-</v>
      </c>
      <c r="AM1197" s="432" t="str">
        <f>_xlfn.IFNA(VLOOKUP(O1197,Dropdown!$B:$G,6,0),"-")</f>
        <v>PEZA</v>
      </c>
      <c r="AN1197" s="433">
        <f>_xlfn.IFNA(VLOOKUP(O1197,Dropdown!$B:$H,7,0),"-")</f>
        <v>0.12</v>
      </c>
      <c r="AO1197" s="434" t="str">
        <f t="shared" si="312"/>
        <v>PHP</v>
      </c>
      <c r="AP1197" s="435">
        <f t="shared" si="313"/>
        <v>42000</v>
      </c>
      <c r="AQ1197" s="436">
        <f t="shared" si="314"/>
        <v>47040.000000000007</v>
      </c>
      <c r="AR1197" s="247"/>
      <c r="AS1197" s="465" t="s">
        <v>15</v>
      </c>
      <c r="AT1197" s="247"/>
      <c r="AU1197" s="454" t="str">
        <f t="shared" si="304"/>
        <v>-</v>
      </c>
    </row>
    <row r="1198" spans="1:47" s="29" customFormat="1">
      <c r="A1198" s="556">
        <v>1195</v>
      </c>
      <c r="B1198" s="558" t="s">
        <v>2688</v>
      </c>
      <c r="C1198" s="558" t="str">
        <f t="shared" si="305"/>
        <v>2019</v>
      </c>
      <c r="D1198" s="558" t="str">
        <f t="shared" si="315"/>
        <v>May</v>
      </c>
      <c r="E1198" s="605">
        <v>43608</v>
      </c>
      <c r="F1198" s="558">
        <v>116623</v>
      </c>
      <c r="G1198" s="558">
        <v>49738</v>
      </c>
      <c r="H1198" s="558">
        <v>89519</v>
      </c>
      <c r="I1198" s="558" t="s">
        <v>2807</v>
      </c>
      <c r="J1198" s="558">
        <v>18634</v>
      </c>
      <c r="K1198" s="607" t="str">
        <f t="shared" si="307"/>
        <v>#2015 CAM SLIDER | #2015 CAM SLIDER</v>
      </c>
      <c r="L1198" s="607" t="s">
        <v>2694</v>
      </c>
      <c r="M1198" s="607" t="s">
        <v>2694</v>
      </c>
      <c r="N1198" s="608" t="s">
        <v>2701</v>
      </c>
      <c r="O1198" s="607" t="s">
        <v>31</v>
      </c>
      <c r="P1198" s="558">
        <v>1</v>
      </c>
      <c r="Q1198" s="557" t="s">
        <v>5151</v>
      </c>
      <c r="R1198" s="609">
        <f>IFERROR(VLOOKUP(CONCATENATE(D1198,"'",C1198),'Monthly Forex'!A:D,4,0),"-")</f>
        <v>52.104999999999997</v>
      </c>
      <c r="S1198" s="610">
        <v>28718</v>
      </c>
      <c r="T1198" s="611">
        <f t="shared" si="316"/>
        <v>551.156318971308</v>
      </c>
      <c r="U1198" s="612" t="s">
        <v>47</v>
      </c>
      <c r="V1198" s="613" t="s">
        <v>49</v>
      </c>
      <c r="W1198" s="619" t="s">
        <v>15</v>
      </c>
      <c r="X1198" s="569" t="s">
        <v>1958</v>
      </c>
      <c r="Y1198" s="669" t="s">
        <v>15</v>
      </c>
      <c r="Z1198" s="668" t="s">
        <v>15</v>
      </c>
      <c r="AA1198" s="558" t="s">
        <v>1856</v>
      </c>
      <c r="AB1198" s="139">
        <f t="shared" si="300"/>
        <v>43638</v>
      </c>
      <c r="AC1198" s="134">
        <f t="shared" si="301"/>
        <v>43617</v>
      </c>
      <c r="AD1198" s="135" t="str">
        <f t="shared" si="302"/>
        <v>-</v>
      </c>
      <c r="AE1198" s="136" t="str">
        <f t="shared" si="303"/>
        <v>-</v>
      </c>
      <c r="AF1198" s="140" t="s">
        <v>4551</v>
      </c>
      <c r="AG1198" s="140" t="str">
        <f t="shared" si="308"/>
        <v>1</v>
      </c>
      <c r="AH1198" s="141" t="str">
        <f t="shared" si="309"/>
        <v>-</v>
      </c>
      <c r="AI1198" s="211" t="s">
        <v>15</v>
      </c>
      <c r="AJ1198" s="443" t="s">
        <v>4592</v>
      </c>
      <c r="AK1198" s="478" t="str">
        <f t="shared" si="310"/>
        <v>-</v>
      </c>
      <c r="AL1198" s="482" t="str">
        <f t="shared" si="311"/>
        <v>-</v>
      </c>
      <c r="AM1198" s="432" t="str">
        <f>_xlfn.IFNA(VLOOKUP(O1198,Dropdown!$B:$G,6,0),"-")</f>
        <v>PEZA</v>
      </c>
      <c r="AN1198" s="433">
        <f>_xlfn.IFNA(VLOOKUP(O1198,Dropdown!$B:$H,7,0),"-")</f>
        <v>0.12</v>
      </c>
      <c r="AO1198" s="434" t="str">
        <f t="shared" si="312"/>
        <v>PHP</v>
      </c>
      <c r="AP1198" s="435">
        <f t="shared" si="313"/>
        <v>28718</v>
      </c>
      <c r="AQ1198" s="436">
        <f t="shared" si="314"/>
        <v>32164.160000000003</v>
      </c>
      <c r="AR1198" s="247"/>
      <c r="AS1198" s="465" t="s">
        <v>15</v>
      </c>
      <c r="AT1198" s="247"/>
      <c r="AU1198" s="454" t="str">
        <f t="shared" si="304"/>
        <v>-</v>
      </c>
    </row>
    <row r="1199" spans="1:47" s="30" customFormat="1">
      <c r="A1199" s="556">
        <v>1196</v>
      </c>
      <c r="B1199" s="558" t="s">
        <v>2689</v>
      </c>
      <c r="C1199" s="558" t="str">
        <f t="shared" si="305"/>
        <v>2019</v>
      </c>
      <c r="D1199" s="558" t="str">
        <f t="shared" si="315"/>
        <v>May</v>
      </c>
      <c r="E1199" s="605">
        <v>43608</v>
      </c>
      <c r="F1199" s="558">
        <v>116623</v>
      </c>
      <c r="G1199" s="558">
        <v>49738</v>
      </c>
      <c r="H1199" s="558">
        <v>89519</v>
      </c>
      <c r="I1199" s="558" t="s">
        <v>2807</v>
      </c>
      <c r="J1199" s="558">
        <v>18634</v>
      </c>
      <c r="K1199" s="607" t="str">
        <f t="shared" si="307"/>
        <v>#2223 CAM SLIDER 1 | #2223 CAM SLIDER 1</v>
      </c>
      <c r="L1199" s="607" t="s">
        <v>2695</v>
      </c>
      <c r="M1199" s="607" t="s">
        <v>2695</v>
      </c>
      <c r="N1199" s="608" t="s">
        <v>2702</v>
      </c>
      <c r="O1199" s="607" t="s">
        <v>31</v>
      </c>
      <c r="P1199" s="558">
        <v>1</v>
      </c>
      <c r="Q1199" s="557" t="s">
        <v>5151</v>
      </c>
      <c r="R1199" s="609">
        <f>IFERROR(VLOOKUP(CONCATENATE(D1199,"'",C1199),'Monthly Forex'!A:D,4,0),"-")</f>
        <v>52.104999999999997</v>
      </c>
      <c r="S1199" s="610">
        <v>30750</v>
      </c>
      <c r="T1199" s="611">
        <f t="shared" si="316"/>
        <v>590.1544957297765</v>
      </c>
      <c r="U1199" s="612" t="s">
        <v>47</v>
      </c>
      <c r="V1199" s="613" t="s">
        <v>49</v>
      </c>
      <c r="W1199" s="619" t="s">
        <v>15</v>
      </c>
      <c r="X1199" s="569" t="s">
        <v>1958</v>
      </c>
      <c r="Y1199" s="669" t="s">
        <v>15</v>
      </c>
      <c r="Z1199" s="668" t="s">
        <v>15</v>
      </c>
      <c r="AA1199" s="558" t="s">
        <v>1856</v>
      </c>
      <c r="AB1199" s="139">
        <f t="shared" si="300"/>
        <v>43638</v>
      </c>
      <c r="AC1199" s="134">
        <f t="shared" si="301"/>
        <v>43617</v>
      </c>
      <c r="AD1199" s="135" t="str">
        <f t="shared" si="302"/>
        <v>-</v>
      </c>
      <c r="AE1199" s="136" t="str">
        <f t="shared" si="303"/>
        <v>-</v>
      </c>
      <c r="AF1199" s="140" t="s">
        <v>4551</v>
      </c>
      <c r="AG1199" s="140" t="str">
        <f t="shared" si="308"/>
        <v>-</v>
      </c>
      <c r="AH1199" s="141" t="str">
        <f t="shared" si="309"/>
        <v>-</v>
      </c>
      <c r="AI1199" s="211" t="s">
        <v>15</v>
      </c>
      <c r="AJ1199" s="443" t="s">
        <v>4592</v>
      </c>
      <c r="AK1199" s="478" t="str">
        <f t="shared" si="310"/>
        <v>-</v>
      </c>
      <c r="AL1199" s="516" t="str">
        <f t="shared" si="311"/>
        <v>-</v>
      </c>
      <c r="AM1199" s="432" t="str">
        <f>_xlfn.IFNA(VLOOKUP(O1199,Dropdown!$B:$G,6,0),"-")</f>
        <v>PEZA</v>
      </c>
      <c r="AN1199" s="433">
        <f>_xlfn.IFNA(VLOOKUP(O1199,Dropdown!$B:$H,7,0),"-")</f>
        <v>0.12</v>
      </c>
      <c r="AO1199" s="434" t="str">
        <f t="shared" si="312"/>
        <v>PHP</v>
      </c>
      <c r="AP1199" s="435">
        <f t="shared" si="313"/>
        <v>30750</v>
      </c>
      <c r="AQ1199" s="436">
        <f t="shared" si="314"/>
        <v>34440</v>
      </c>
      <c r="AR1199" s="247"/>
      <c r="AS1199" s="465" t="s">
        <v>15</v>
      </c>
      <c r="AT1199" s="247"/>
      <c r="AU1199" s="454" t="str">
        <f t="shared" si="304"/>
        <v>-</v>
      </c>
    </row>
    <row r="1200" spans="1:47" s="30" customFormat="1">
      <c r="A1200" s="556">
        <v>1197</v>
      </c>
      <c r="B1200" s="558" t="s">
        <v>2690</v>
      </c>
      <c r="C1200" s="558" t="str">
        <f t="shared" si="305"/>
        <v>2019</v>
      </c>
      <c r="D1200" s="558" t="str">
        <f t="shared" si="315"/>
        <v>May</v>
      </c>
      <c r="E1200" s="605">
        <v>43608</v>
      </c>
      <c r="F1200" s="558">
        <v>116623</v>
      </c>
      <c r="G1200" s="558">
        <v>49738</v>
      </c>
      <c r="H1200" s="558">
        <v>89519</v>
      </c>
      <c r="I1200" s="558" t="s">
        <v>2807</v>
      </c>
      <c r="J1200" s="558">
        <v>18634</v>
      </c>
      <c r="K1200" s="607" t="str">
        <f t="shared" si="307"/>
        <v>#2224 CAM SLIDER 2 | #2224 CAM SLIDER 2</v>
      </c>
      <c r="L1200" s="607" t="s">
        <v>2696</v>
      </c>
      <c r="M1200" s="607" t="s">
        <v>2696</v>
      </c>
      <c r="N1200" s="608" t="s">
        <v>2703</v>
      </c>
      <c r="O1200" s="607" t="s">
        <v>31</v>
      </c>
      <c r="P1200" s="558">
        <v>1</v>
      </c>
      <c r="Q1200" s="557" t="s">
        <v>5151</v>
      </c>
      <c r="R1200" s="609">
        <f>IFERROR(VLOOKUP(CONCATENATE(D1200,"'",C1200),'Monthly Forex'!A:D,4,0),"-")</f>
        <v>52.104999999999997</v>
      </c>
      <c r="S1200" s="610">
        <v>41200</v>
      </c>
      <c r="T1200" s="611">
        <f t="shared" si="316"/>
        <v>790.71106419729392</v>
      </c>
      <c r="U1200" s="612" t="s">
        <v>47</v>
      </c>
      <c r="V1200" s="613" t="s">
        <v>49</v>
      </c>
      <c r="W1200" s="619" t="s">
        <v>15</v>
      </c>
      <c r="X1200" s="569" t="s">
        <v>1958</v>
      </c>
      <c r="Y1200" s="669" t="s">
        <v>15</v>
      </c>
      <c r="Z1200" s="668" t="s">
        <v>15</v>
      </c>
      <c r="AA1200" s="558" t="s">
        <v>1856</v>
      </c>
      <c r="AB1200" s="139">
        <f t="shared" si="300"/>
        <v>43638</v>
      </c>
      <c r="AC1200" s="134">
        <f t="shared" si="301"/>
        <v>43617</v>
      </c>
      <c r="AD1200" s="135" t="str">
        <f t="shared" si="302"/>
        <v>-</v>
      </c>
      <c r="AE1200" s="136" t="str">
        <f t="shared" si="303"/>
        <v>-</v>
      </c>
      <c r="AF1200" s="140" t="s">
        <v>4551</v>
      </c>
      <c r="AG1200" s="140" t="str">
        <f t="shared" si="308"/>
        <v>-</v>
      </c>
      <c r="AH1200" s="141" t="str">
        <f t="shared" si="309"/>
        <v>-</v>
      </c>
      <c r="AI1200" s="211" t="s">
        <v>15</v>
      </c>
      <c r="AJ1200" s="443" t="s">
        <v>4592</v>
      </c>
      <c r="AK1200" s="478" t="str">
        <f t="shared" si="310"/>
        <v>-</v>
      </c>
      <c r="AL1200" s="516" t="str">
        <f t="shared" si="311"/>
        <v>-</v>
      </c>
      <c r="AM1200" s="432" t="str">
        <f>_xlfn.IFNA(VLOOKUP(O1200,Dropdown!$B:$G,6,0),"-")</f>
        <v>PEZA</v>
      </c>
      <c r="AN1200" s="433">
        <f>_xlfn.IFNA(VLOOKUP(O1200,Dropdown!$B:$H,7,0),"-")</f>
        <v>0.12</v>
      </c>
      <c r="AO1200" s="434" t="str">
        <f t="shared" si="312"/>
        <v>PHP</v>
      </c>
      <c r="AP1200" s="435">
        <f t="shared" si="313"/>
        <v>41200</v>
      </c>
      <c r="AQ1200" s="436">
        <f t="shared" si="314"/>
        <v>46144.000000000007</v>
      </c>
      <c r="AR1200" s="247"/>
      <c r="AS1200" s="465" t="s">
        <v>15</v>
      </c>
      <c r="AT1200" s="247"/>
      <c r="AU1200" s="454" t="str">
        <f t="shared" si="304"/>
        <v>-</v>
      </c>
    </row>
    <row r="1201" spans="1:47" s="30" customFormat="1">
      <c r="A1201" s="556">
        <v>1198</v>
      </c>
      <c r="B1201" s="558" t="s">
        <v>2691</v>
      </c>
      <c r="C1201" s="558" t="str">
        <f t="shared" si="305"/>
        <v>2019</v>
      </c>
      <c r="D1201" s="558" t="str">
        <f t="shared" si="315"/>
        <v>May</v>
      </c>
      <c r="E1201" s="605">
        <v>43608</v>
      </c>
      <c r="F1201" s="558">
        <v>116623</v>
      </c>
      <c r="G1201" s="558">
        <v>49738</v>
      </c>
      <c r="H1201" s="558">
        <v>89519</v>
      </c>
      <c r="I1201" s="558" t="s">
        <v>2807</v>
      </c>
      <c r="J1201" s="558">
        <v>18634</v>
      </c>
      <c r="K1201" s="607" t="str">
        <f t="shared" si="307"/>
        <v>#2225 CAM SLIDER 3 | #2225 CAM SLIDER 3</v>
      </c>
      <c r="L1201" s="607" t="s">
        <v>2697</v>
      </c>
      <c r="M1201" s="607" t="s">
        <v>2697</v>
      </c>
      <c r="N1201" s="608" t="s">
        <v>2704</v>
      </c>
      <c r="O1201" s="607" t="s">
        <v>31</v>
      </c>
      <c r="P1201" s="558">
        <v>1</v>
      </c>
      <c r="Q1201" s="557" t="s">
        <v>5151</v>
      </c>
      <c r="R1201" s="609">
        <f>IFERROR(VLOOKUP(CONCATENATE(D1201,"'",C1201),'Monthly Forex'!A:D,4,0),"-")</f>
        <v>52.104999999999997</v>
      </c>
      <c r="S1201" s="610">
        <v>42250</v>
      </c>
      <c r="T1201" s="611">
        <f t="shared" si="316"/>
        <v>810.86268112465223</v>
      </c>
      <c r="U1201" s="612" t="s">
        <v>47</v>
      </c>
      <c r="V1201" s="613" t="s">
        <v>49</v>
      </c>
      <c r="W1201" s="619" t="s">
        <v>15</v>
      </c>
      <c r="X1201" s="569" t="s">
        <v>1958</v>
      </c>
      <c r="Y1201" s="669" t="s">
        <v>15</v>
      </c>
      <c r="Z1201" s="668" t="s">
        <v>15</v>
      </c>
      <c r="AA1201" s="558" t="s">
        <v>1856</v>
      </c>
      <c r="AB1201" s="139">
        <f t="shared" si="300"/>
        <v>43638</v>
      </c>
      <c r="AC1201" s="134">
        <f t="shared" si="301"/>
        <v>43617</v>
      </c>
      <c r="AD1201" s="135" t="str">
        <f t="shared" si="302"/>
        <v>-</v>
      </c>
      <c r="AE1201" s="136" t="str">
        <f t="shared" si="303"/>
        <v>-</v>
      </c>
      <c r="AF1201" s="140" t="s">
        <v>4551</v>
      </c>
      <c r="AG1201" s="140" t="str">
        <f t="shared" si="308"/>
        <v>-</v>
      </c>
      <c r="AH1201" s="141" t="str">
        <f t="shared" si="309"/>
        <v>-</v>
      </c>
      <c r="AI1201" s="211" t="s">
        <v>15</v>
      </c>
      <c r="AJ1201" s="443" t="s">
        <v>4592</v>
      </c>
      <c r="AK1201" s="478" t="str">
        <f t="shared" si="310"/>
        <v>-</v>
      </c>
      <c r="AL1201" s="516" t="str">
        <f t="shared" si="311"/>
        <v>-</v>
      </c>
      <c r="AM1201" s="432" t="str">
        <f>_xlfn.IFNA(VLOOKUP(O1201,Dropdown!$B:$G,6,0),"-")</f>
        <v>PEZA</v>
      </c>
      <c r="AN1201" s="433">
        <f>_xlfn.IFNA(VLOOKUP(O1201,Dropdown!$B:$H,7,0),"-")</f>
        <v>0.12</v>
      </c>
      <c r="AO1201" s="434" t="str">
        <f t="shared" si="312"/>
        <v>PHP</v>
      </c>
      <c r="AP1201" s="435">
        <f t="shared" si="313"/>
        <v>42250</v>
      </c>
      <c r="AQ1201" s="436">
        <f t="shared" si="314"/>
        <v>47320.000000000007</v>
      </c>
      <c r="AR1201" s="247"/>
      <c r="AS1201" s="465" t="s">
        <v>15</v>
      </c>
      <c r="AT1201" s="247"/>
      <c r="AU1201" s="454" t="str">
        <f t="shared" si="304"/>
        <v>-</v>
      </c>
    </row>
    <row r="1202" spans="1:47" s="30" customFormat="1">
      <c r="A1202" s="556">
        <v>1199</v>
      </c>
      <c r="B1202" s="558" t="s">
        <v>2832</v>
      </c>
      <c r="C1202" s="558" t="str">
        <f t="shared" si="305"/>
        <v>2019</v>
      </c>
      <c r="D1202" s="558" t="str">
        <f t="shared" si="315"/>
        <v>May</v>
      </c>
      <c r="E1202" s="605">
        <v>43615</v>
      </c>
      <c r="F1202" s="558">
        <v>116624</v>
      </c>
      <c r="G1202" s="558">
        <v>49739</v>
      </c>
      <c r="H1202" s="558">
        <v>89649</v>
      </c>
      <c r="I1202" s="558" t="s">
        <v>2834</v>
      </c>
      <c r="J1202" s="558">
        <v>3000018236</v>
      </c>
      <c r="K1202" s="607" t="str">
        <f t="shared" si="307"/>
        <v>Ø3.0 X P6 (8 LINES; 42 HOLES/LINE; W500) | LOWER DIE + TRANSPO $15.00 | Ø3.0 X P6 (8 LINES; 42 HOLES/LINE; W500) | LOWER DIE + TRANSPO $15.00</v>
      </c>
      <c r="L1202" s="607" t="s">
        <v>2835</v>
      </c>
      <c r="M1202" s="607" t="s">
        <v>2835</v>
      </c>
      <c r="N1202" s="608" t="s">
        <v>15</v>
      </c>
      <c r="O1202" s="607" t="s">
        <v>39</v>
      </c>
      <c r="P1202" s="558">
        <v>1</v>
      </c>
      <c r="Q1202" s="557" t="s">
        <v>5151</v>
      </c>
      <c r="R1202" s="609">
        <f>IFERROR(VLOOKUP(CONCATENATE(D1202,"'",C1202),'Monthly Forex'!A:D,4,0),"-")</f>
        <v>52.104999999999997</v>
      </c>
      <c r="S1202" s="564" t="s">
        <v>15</v>
      </c>
      <c r="T1202" s="611">
        <v>2610</v>
      </c>
      <c r="U1202" s="612" t="s">
        <v>47</v>
      </c>
      <c r="V1202" s="613" t="s">
        <v>49</v>
      </c>
      <c r="W1202" s="619" t="s">
        <v>15</v>
      </c>
      <c r="X1202" s="569" t="s">
        <v>2143</v>
      </c>
      <c r="Y1202" s="667" t="s">
        <v>2895</v>
      </c>
      <c r="Z1202" s="668">
        <v>43629</v>
      </c>
      <c r="AA1202" s="558" t="s">
        <v>1856</v>
      </c>
      <c r="AB1202" s="139">
        <f t="shared" si="300"/>
        <v>43645</v>
      </c>
      <c r="AC1202" s="134">
        <f t="shared" si="301"/>
        <v>43617</v>
      </c>
      <c r="AD1202" s="135" t="str">
        <f t="shared" si="302"/>
        <v>-</v>
      </c>
      <c r="AE1202" s="136" t="str">
        <f t="shared" si="303"/>
        <v>-</v>
      </c>
      <c r="AF1202" s="140" t="s">
        <v>4551</v>
      </c>
      <c r="AG1202" s="140" t="str">
        <f t="shared" si="308"/>
        <v>1</v>
      </c>
      <c r="AH1202" s="141" t="str">
        <f t="shared" si="309"/>
        <v>-</v>
      </c>
      <c r="AI1202" s="211" t="s">
        <v>15</v>
      </c>
      <c r="AJ1202" s="443" t="s">
        <v>4592</v>
      </c>
      <c r="AK1202" s="478" t="str">
        <f t="shared" si="310"/>
        <v>-</v>
      </c>
      <c r="AL1202" s="516" t="str">
        <f t="shared" si="311"/>
        <v>-</v>
      </c>
      <c r="AM1202" s="432" t="str">
        <f>_xlfn.IFNA(VLOOKUP(O1202,Dropdown!$B:$G,6,0),"-")</f>
        <v>PEZA</v>
      </c>
      <c r="AN1202" s="433">
        <f>_xlfn.IFNA(VLOOKUP(O1202,Dropdown!$B:$H,7,0),"-")</f>
        <v>0.12</v>
      </c>
      <c r="AO1202" s="434" t="str">
        <f t="shared" si="312"/>
        <v>USD</v>
      </c>
      <c r="AP1202" s="435">
        <f t="shared" si="313"/>
        <v>2610</v>
      </c>
      <c r="AQ1202" s="436">
        <f t="shared" si="314"/>
        <v>2923.2000000000003</v>
      </c>
      <c r="AR1202" s="247"/>
      <c r="AS1202" s="465" t="s">
        <v>15</v>
      </c>
      <c r="AT1202" s="247"/>
      <c r="AU1202" s="454" t="str">
        <f t="shared" si="304"/>
        <v>-</v>
      </c>
    </row>
    <row r="1203" spans="1:47" s="30" customFormat="1">
      <c r="A1203" s="556">
        <v>1200</v>
      </c>
      <c r="B1203" s="558" t="s">
        <v>2833</v>
      </c>
      <c r="C1203" s="558" t="str">
        <f t="shared" si="305"/>
        <v>2019</v>
      </c>
      <c r="D1203" s="558" t="str">
        <f t="shared" si="315"/>
        <v>May</v>
      </c>
      <c r="E1203" s="605">
        <v>43615</v>
      </c>
      <c r="F1203" s="558">
        <v>116624</v>
      </c>
      <c r="G1203" s="558">
        <v>49739</v>
      </c>
      <c r="H1203" s="558">
        <v>89649</v>
      </c>
      <c r="I1203" s="558" t="s">
        <v>2834</v>
      </c>
      <c r="J1203" s="558">
        <v>3000018236</v>
      </c>
      <c r="K1203" s="607" t="str">
        <f t="shared" si="307"/>
        <v>Ø3.0 X P6 (8 LINES; 42 HOLES/LINE; W500) | UPPER DIE + TRANSPO $15.00 | Ø3.0 X P6 (8 LINES; 42 HOLES/LINE; W500) | UPPER DIE + TRANSPO $15.00</v>
      </c>
      <c r="L1203" s="607" t="s">
        <v>2836</v>
      </c>
      <c r="M1203" s="607" t="s">
        <v>2836</v>
      </c>
      <c r="N1203" s="608" t="s">
        <v>15</v>
      </c>
      <c r="O1203" s="607" t="s">
        <v>39</v>
      </c>
      <c r="P1203" s="558">
        <v>1</v>
      </c>
      <c r="Q1203" s="557" t="s">
        <v>5151</v>
      </c>
      <c r="R1203" s="609">
        <f>IFERROR(VLOOKUP(CONCATENATE(D1203,"'",C1203),'Monthly Forex'!A:D,4,0),"-")</f>
        <v>52.104999999999997</v>
      </c>
      <c r="S1203" s="564" t="s">
        <v>15</v>
      </c>
      <c r="T1203" s="611">
        <v>2515</v>
      </c>
      <c r="U1203" s="612" t="s">
        <v>47</v>
      </c>
      <c r="V1203" s="613" t="s">
        <v>49</v>
      </c>
      <c r="W1203" s="619" t="s">
        <v>15</v>
      </c>
      <c r="X1203" s="569" t="s">
        <v>2143</v>
      </c>
      <c r="Y1203" s="667" t="s">
        <v>2895</v>
      </c>
      <c r="Z1203" s="668">
        <v>43629</v>
      </c>
      <c r="AA1203" s="558" t="s">
        <v>1856</v>
      </c>
      <c r="AB1203" s="139">
        <f t="shared" si="300"/>
        <v>43645</v>
      </c>
      <c r="AC1203" s="134">
        <f t="shared" si="301"/>
        <v>43617</v>
      </c>
      <c r="AD1203" s="135" t="str">
        <f t="shared" si="302"/>
        <v>-</v>
      </c>
      <c r="AE1203" s="136" t="str">
        <f t="shared" si="303"/>
        <v>-</v>
      </c>
      <c r="AF1203" s="140" t="s">
        <v>4551</v>
      </c>
      <c r="AG1203" s="140" t="str">
        <f t="shared" si="308"/>
        <v>-</v>
      </c>
      <c r="AH1203" s="141" t="str">
        <f t="shared" si="309"/>
        <v>-</v>
      </c>
      <c r="AI1203" s="211" t="s">
        <v>15</v>
      </c>
      <c r="AJ1203" s="443" t="s">
        <v>4592</v>
      </c>
      <c r="AK1203" s="478" t="str">
        <f t="shared" si="310"/>
        <v>-</v>
      </c>
      <c r="AL1203" s="516" t="str">
        <f t="shared" si="311"/>
        <v>-</v>
      </c>
      <c r="AM1203" s="432" t="str">
        <f>_xlfn.IFNA(VLOOKUP(O1203,Dropdown!$B:$G,6,0),"-")</f>
        <v>PEZA</v>
      </c>
      <c r="AN1203" s="433">
        <f>_xlfn.IFNA(VLOOKUP(O1203,Dropdown!$B:$H,7,0),"-")</f>
        <v>0.12</v>
      </c>
      <c r="AO1203" s="434" t="str">
        <f t="shared" si="312"/>
        <v>USD</v>
      </c>
      <c r="AP1203" s="435">
        <f t="shared" si="313"/>
        <v>2515</v>
      </c>
      <c r="AQ1203" s="436">
        <f t="shared" si="314"/>
        <v>2816.8</v>
      </c>
      <c r="AR1203" s="247"/>
      <c r="AS1203" s="465" t="s">
        <v>15</v>
      </c>
      <c r="AT1203" s="247"/>
      <c r="AU1203" s="454" t="str">
        <f t="shared" si="304"/>
        <v>-</v>
      </c>
    </row>
    <row r="1204" spans="1:47" s="30" customFormat="1">
      <c r="A1204" s="556">
        <v>1201</v>
      </c>
      <c r="B1204" s="558" t="s">
        <v>2838</v>
      </c>
      <c r="C1204" s="558" t="str">
        <f t="shared" si="305"/>
        <v>2019</v>
      </c>
      <c r="D1204" s="558" t="str">
        <f t="shared" si="315"/>
        <v>May</v>
      </c>
      <c r="E1204" s="605">
        <v>43616</v>
      </c>
      <c r="F1204" s="558">
        <v>116626</v>
      </c>
      <c r="G1204" s="558">
        <v>49742</v>
      </c>
      <c r="H1204" s="558">
        <v>89651</v>
      </c>
      <c r="I1204" s="558" t="s">
        <v>2837</v>
      </c>
      <c r="J1204" s="558">
        <v>45725</v>
      </c>
      <c r="K1204" s="607" t="str">
        <f t="shared" si="307"/>
        <v>DIE CASTING DIE (2-CAV) | YS1KT-00 CAV# 11 &amp; 12 | DIE CASTING DIE (2-CAV) | YS1KT-00 CAV# 11 &amp; 12</v>
      </c>
      <c r="L1204" s="607" t="s">
        <v>2839</v>
      </c>
      <c r="M1204" s="607" t="s">
        <v>2839</v>
      </c>
      <c r="N1204" s="608" t="s">
        <v>15</v>
      </c>
      <c r="O1204" s="607" t="s">
        <v>32</v>
      </c>
      <c r="P1204" s="558">
        <v>1</v>
      </c>
      <c r="Q1204" s="557" t="s">
        <v>5152</v>
      </c>
      <c r="R1204" s="609">
        <f>IFERROR(VLOOKUP(CONCATENATE(D1204,"'",C1204),'Monthly Forex'!A:D,4,0),"-")</f>
        <v>52.104999999999997</v>
      </c>
      <c r="S1204" s="610">
        <v>298000</v>
      </c>
      <c r="T1204" s="611">
        <f>S1204/R1204</f>
        <v>5719.220804145476</v>
      </c>
      <c r="U1204" s="612" t="s">
        <v>47</v>
      </c>
      <c r="V1204" s="613" t="s">
        <v>49</v>
      </c>
      <c r="W1204" s="619" t="s">
        <v>15</v>
      </c>
      <c r="X1204" s="569" t="s">
        <v>1956</v>
      </c>
      <c r="Y1204" s="669" t="s">
        <v>15</v>
      </c>
      <c r="Z1204" s="668" t="s">
        <v>15</v>
      </c>
      <c r="AA1204" s="558" t="s">
        <v>1856</v>
      </c>
      <c r="AB1204" s="139">
        <f t="shared" si="300"/>
        <v>43646</v>
      </c>
      <c r="AC1204" s="134">
        <f t="shared" si="301"/>
        <v>43617</v>
      </c>
      <c r="AD1204" s="135" t="str">
        <f t="shared" si="302"/>
        <v>-</v>
      </c>
      <c r="AE1204" s="136" t="str">
        <f t="shared" si="303"/>
        <v>-</v>
      </c>
      <c r="AF1204" s="140" t="s">
        <v>4551</v>
      </c>
      <c r="AG1204" s="140" t="str">
        <f t="shared" si="308"/>
        <v>1</v>
      </c>
      <c r="AH1204" s="141" t="str">
        <f t="shared" si="309"/>
        <v>-</v>
      </c>
      <c r="AI1204" s="211">
        <v>44069</v>
      </c>
      <c r="AJ1204" s="443" t="s">
        <v>4592</v>
      </c>
      <c r="AK1204" s="478">
        <f t="shared" si="310"/>
        <v>-423</v>
      </c>
      <c r="AL1204" s="516">
        <f t="shared" si="311"/>
        <v>44044</v>
      </c>
      <c r="AM1204" s="432" t="str">
        <f>_xlfn.IFNA(VLOOKUP(O1204,Dropdown!$B:$G,6,0),"-")</f>
        <v>PEZA</v>
      </c>
      <c r="AN1204" s="433">
        <f>_xlfn.IFNA(VLOOKUP(O1204,Dropdown!$B:$H,7,0),"-")</f>
        <v>0.12</v>
      </c>
      <c r="AO1204" s="434" t="str">
        <f t="shared" si="312"/>
        <v>PHP</v>
      </c>
      <c r="AP1204" s="435">
        <f t="shared" si="313"/>
        <v>298000</v>
      </c>
      <c r="AQ1204" s="436">
        <f t="shared" si="314"/>
        <v>333760.00000000006</v>
      </c>
      <c r="AR1204" s="247"/>
      <c r="AS1204" s="465" t="s">
        <v>15</v>
      </c>
      <c r="AT1204" s="247"/>
      <c r="AU1204" s="454" t="s">
        <v>15</v>
      </c>
    </row>
    <row r="1205" spans="1:47" s="30" customFormat="1">
      <c r="A1205" s="556">
        <v>1202</v>
      </c>
      <c r="B1205" s="558" t="s">
        <v>2840</v>
      </c>
      <c r="C1205" s="558" t="str">
        <f t="shared" si="305"/>
        <v>2019</v>
      </c>
      <c r="D1205" s="558" t="str">
        <f t="shared" si="315"/>
        <v>May</v>
      </c>
      <c r="E1205" s="605">
        <v>43616</v>
      </c>
      <c r="F1205" s="558">
        <v>116627</v>
      </c>
      <c r="G1205" s="558">
        <v>49743</v>
      </c>
      <c r="H1205" s="558">
        <v>89652</v>
      </c>
      <c r="I1205" s="558" t="s">
        <v>2842</v>
      </c>
      <c r="J1205" s="558">
        <v>47897</v>
      </c>
      <c r="K1205" s="607" t="str">
        <f t="shared" si="307"/>
        <v>22309-KTT-90000 | #1113 PUNCH | 22309-KTT-90000 | #1113 PUNCH</v>
      </c>
      <c r="L1205" s="607" t="s">
        <v>2844</v>
      </c>
      <c r="M1205" s="607" t="s">
        <v>2844</v>
      </c>
      <c r="N1205" s="608" t="s">
        <v>15</v>
      </c>
      <c r="O1205" s="607" t="s">
        <v>32</v>
      </c>
      <c r="P1205" s="558">
        <v>1</v>
      </c>
      <c r="Q1205" s="557" t="s">
        <v>5151</v>
      </c>
      <c r="R1205" s="609">
        <f>IFERROR(VLOOKUP(CONCATENATE(D1205,"'",C1205),'Monthly Forex'!A:D,4,0),"-")</f>
        <v>52.104999999999997</v>
      </c>
      <c r="S1205" s="610">
        <v>48575</v>
      </c>
      <c r="T1205" s="611">
        <f>S1205/R1205</f>
        <v>932.2521830918339</v>
      </c>
      <c r="U1205" s="661" t="s">
        <v>50</v>
      </c>
      <c r="V1205" s="662" t="s">
        <v>50</v>
      </c>
      <c r="W1205" s="620" t="s">
        <v>2848</v>
      </c>
      <c r="X1205" s="569" t="s">
        <v>2147</v>
      </c>
      <c r="Y1205" s="669" t="s">
        <v>15</v>
      </c>
      <c r="Z1205" s="668" t="s">
        <v>15</v>
      </c>
      <c r="AA1205" s="558" t="s">
        <v>1856</v>
      </c>
      <c r="AB1205" s="139" t="str">
        <f t="shared" si="300"/>
        <v>-</v>
      </c>
      <c r="AC1205" s="134" t="str">
        <f t="shared" si="301"/>
        <v>-</v>
      </c>
      <c r="AD1205" s="135" t="str">
        <f t="shared" si="302"/>
        <v>-</v>
      </c>
      <c r="AE1205" s="136" t="str">
        <f t="shared" si="303"/>
        <v>-</v>
      </c>
      <c r="AF1205" s="142" t="s">
        <v>15</v>
      </c>
      <c r="AG1205" s="140" t="str">
        <f t="shared" si="308"/>
        <v>1</v>
      </c>
      <c r="AH1205" s="141" t="str">
        <f t="shared" si="309"/>
        <v>-</v>
      </c>
      <c r="AI1205" s="208" t="s">
        <v>15</v>
      </c>
      <c r="AJ1205" s="444" t="s">
        <v>50</v>
      </c>
      <c r="AK1205" s="478" t="str">
        <f t="shared" si="310"/>
        <v/>
      </c>
      <c r="AL1205" s="516" t="str">
        <f t="shared" si="311"/>
        <v>-</v>
      </c>
      <c r="AM1205" s="432" t="str">
        <f>_xlfn.IFNA(VLOOKUP(O1205,Dropdown!$B:$G,6,0),"-")</f>
        <v>PEZA</v>
      </c>
      <c r="AN1205" s="433">
        <f>_xlfn.IFNA(VLOOKUP(O1205,Dropdown!$B:$H,7,0),"-")</f>
        <v>0.12</v>
      </c>
      <c r="AO1205" s="434" t="str">
        <f t="shared" si="312"/>
        <v>PHP</v>
      </c>
      <c r="AP1205" s="435">
        <f t="shared" si="313"/>
        <v>48575</v>
      </c>
      <c r="AQ1205" s="436">
        <f t="shared" si="314"/>
        <v>54404.000000000007</v>
      </c>
      <c r="AR1205" s="247"/>
      <c r="AS1205" s="465" t="s">
        <v>15</v>
      </c>
      <c r="AT1205" s="247"/>
      <c r="AU1205" s="454" t="str">
        <f t="shared" si="304"/>
        <v xml:space="preserve"> </v>
      </c>
    </row>
    <row r="1206" spans="1:47" s="30" customFormat="1">
      <c r="A1206" s="556">
        <v>1203</v>
      </c>
      <c r="B1206" s="558" t="s">
        <v>2841</v>
      </c>
      <c r="C1206" s="558" t="str">
        <f t="shared" si="305"/>
        <v>2019</v>
      </c>
      <c r="D1206" s="558" t="str">
        <f t="shared" si="315"/>
        <v>May</v>
      </c>
      <c r="E1206" s="605">
        <v>43616</v>
      </c>
      <c r="F1206" s="558">
        <v>116627</v>
      </c>
      <c r="G1206" s="558">
        <v>49743</v>
      </c>
      <c r="H1206" s="558">
        <v>89652</v>
      </c>
      <c r="I1206" s="558" t="s">
        <v>2843</v>
      </c>
      <c r="J1206" s="558">
        <v>47890</v>
      </c>
      <c r="K1206" s="607" t="str">
        <f t="shared" si="307"/>
        <v>22311-107-0000 | #1112 KNOCKOUT PLATE | 22311-107-0000 | #1112 KNOCKOUT PLATE</v>
      </c>
      <c r="L1206" s="607" t="s">
        <v>2845</v>
      </c>
      <c r="M1206" s="607" t="s">
        <v>2845</v>
      </c>
      <c r="N1206" s="608" t="s">
        <v>15</v>
      </c>
      <c r="O1206" s="607" t="s">
        <v>32</v>
      </c>
      <c r="P1206" s="558">
        <v>1</v>
      </c>
      <c r="Q1206" s="557" t="s">
        <v>5151</v>
      </c>
      <c r="R1206" s="609">
        <f>IFERROR(VLOOKUP(CONCATENATE(D1206,"'",C1206),'Monthly Forex'!A:D,4,0),"-")</f>
        <v>52.104999999999997</v>
      </c>
      <c r="S1206" s="610">
        <v>38000</v>
      </c>
      <c r="T1206" s="611">
        <f>S1206/R1206</f>
        <v>729.29661260915464</v>
      </c>
      <c r="U1206" s="661" t="s">
        <v>50</v>
      </c>
      <c r="V1206" s="662" t="s">
        <v>50</v>
      </c>
      <c r="W1206" s="620" t="s">
        <v>2848</v>
      </c>
      <c r="X1206" s="569" t="s">
        <v>2147</v>
      </c>
      <c r="Y1206" s="669" t="s">
        <v>15</v>
      </c>
      <c r="Z1206" s="668" t="s">
        <v>15</v>
      </c>
      <c r="AA1206" s="558" t="s">
        <v>1856</v>
      </c>
      <c r="AB1206" s="139" t="str">
        <f t="shared" si="300"/>
        <v>-</v>
      </c>
      <c r="AC1206" s="134" t="str">
        <f t="shared" si="301"/>
        <v>-</v>
      </c>
      <c r="AD1206" s="135" t="str">
        <f t="shared" si="302"/>
        <v>-</v>
      </c>
      <c r="AE1206" s="136" t="str">
        <f t="shared" si="303"/>
        <v>-</v>
      </c>
      <c r="AF1206" s="142" t="s">
        <v>15</v>
      </c>
      <c r="AG1206" s="140" t="str">
        <f t="shared" si="308"/>
        <v>-</v>
      </c>
      <c r="AH1206" s="141" t="str">
        <f t="shared" si="309"/>
        <v>-</v>
      </c>
      <c r="AI1206" s="208" t="s">
        <v>15</v>
      </c>
      <c r="AJ1206" s="444" t="s">
        <v>50</v>
      </c>
      <c r="AK1206" s="478" t="str">
        <f t="shared" si="310"/>
        <v/>
      </c>
      <c r="AL1206" s="516" t="str">
        <f t="shared" si="311"/>
        <v>-</v>
      </c>
      <c r="AM1206" s="432" t="str">
        <f>_xlfn.IFNA(VLOOKUP(O1206,Dropdown!$B:$G,6,0),"-")</f>
        <v>PEZA</v>
      </c>
      <c r="AN1206" s="433">
        <f>_xlfn.IFNA(VLOOKUP(O1206,Dropdown!$B:$H,7,0),"-")</f>
        <v>0.12</v>
      </c>
      <c r="AO1206" s="434" t="str">
        <f t="shared" si="312"/>
        <v>PHP</v>
      </c>
      <c r="AP1206" s="435">
        <f t="shared" si="313"/>
        <v>38000</v>
      </c>
      <c r="AQ1206" s="436">
        <f t="shared" si="314"/>
        <v>42560.000000000007</v>
      </c>
      <c r="AR1206" s="247"/>
      <c r="AS1206" s="465" t="s">
        <v>15</v>
      </c>
      <c r="AT1206" s="247"/>
      <c r="AU1206" s="454" t="str">
        <f t="shared" si="304"/>
        <v xml:space="preserve"> </v>
      </c>
    </row>
    <row r="1207" spans="1:47" s="29" customFormat="1">
      <c r="A1207" s="556">
        <v>1204</v>
      </c>
      <c r="B1207" s="558" t="s">
        <v>2812</v>
      </c>
      <c r="C1207" s="558" t="str">
        <f t="shared" si="305"/>
        <v>2019</v>
      </c>
      <c r="D1207" s="558" t="str">
        <f t="shared" si="315"/>
        <v>May</v>
      </c>
      <c r="E1207" s="605">
        <v>43616</v>
      </c>
      <c r="F1207" s="558">
        <v>116625</v>
      </c>
      <c r="G1207" s="558">
        <v>49740</v>
      </c>
      <c r="H1207" s="558">
        <v>89650</v>
      </c>
      <c r="I1207" s="558" t="s">
        <v>2818</v>
      </c>
      <c r="J1207" s="558" t="s">
        <v>2819</v>
      </c>
      <c r="K1207" s="607" t="str">
        <f t="shared" si="307"/>
        <v>HS01-107-0000 | 1003 DIE PLATE | HS01-107-0000 | 1003 DIE PLATE</v>
      </c>
      <c r="L1207" s="607" t="s">
        <v>2820</v>
      </c>
      <c r="M1207" s="607" t="s">
        <v>2820</v>
      </c>
      <c r="N1207" s="608" t="s">
        <v>2829</v>
      </c>
      <c r="O1207" s="607" t="s">
        <v>43</v>
      </c>
      <c r="P1207" s="558">
        <v>2</v>
      </c>
      <c r="Q1207" s="557" t="s">
        <v>5151</v>
      </c>
      <c r="R1207" s="609">
        <f>IFERROR(VLOOKUP(CONCATENATE(D1207,"'",C1207),'Monthly Forex'!A:D,4,0),"-")</f>
        <v>52.104999999999997</v>
      </c>
      <c r="S1207" s="564" t="s">
        <v>15</v>
      </c>
      <c r="T1207" s="611">
        <v>1800</v>
      </c>
      <c r="U1207" s="612" t="s">
        <v>47</v>
      </c>
      <c r="V1207" s="613" t="s">
        <v>49</v>
      </c>
      <c r="W1207" s="619" t="s">
        <v>15</v>
      </c>
      <c r="X1207" s="569" t="s">
        <v>2902</v>
      </c>
      <c r="Y1207" s="669" t="s">
        <v>15</v>
      </c>
      <c r="Z1207" s="668" t="s">
        <v>15</v>
      </c>
      <c r="AA1207" s="558" t="s">
        <v>1856</v>
      </c>
      <c r="AB1207" s="139">
        <f t="shared" ref="AB1207:AB1270" si="317">IF(V1207="","",IF(V1207="Cancelled","-",E1207+30))</f>
        <v>43646</v>
      </c>
      <c r="AC1207" s="134">
        <f t="shared" si="301"/>
        <v>43617</v>
      </c>
      <c r="AD1207" s="135" t="str">
        <f t="shared" si="302"/>
        <v>-</v>
      </c>
      <c r="AE1207" s="136" t="str">
        <f t="shared" si="303"/>
        <v>-</v>
      </c>
      <c r="AF1207" s="140" t="s">
        <v>4551</v>
      </c>
      <c r="AG1207" s="140" t="str">
        <f t="shared" si="308"/>
        <v>1</v>
      </c>
      <c r="AH1207" s="141" t="str">
        <f t="shared" si="309"/>
        <v>-</v>
      </c>
      <c r="AI1207" s="211" t="s">
        <v>15</v>
      </c>
      <c r="AJ1207" s="443" t="s">
        <v>4592</v>
      </c>
      <c r="AK1207" s="478" t="str">
        <f t="shared" si="310"/>
        <v>-</v>
      </c>
      <c r="AL1207" s="482" t="str">
        <f t="shared" si="311"/>
        <v>-</v>
      </c>
      <c r="AM1207" s="432" t="str">
        <f>_xlfn.IFNA(VLOOKUP(O1207,Dropdown!$B:$G,6,0),"-")</f>
        <v>EXPORT</v>
      </c>
      <c r="AN1207" s="433" t="str">
        <f>_xlfn.IFNA(VLOOKUP(O1207,Dropdown!$B:$H,7,0),"-")</f>
        <v>-</v>
      </c>
      <c r="AO1207" s="434" t="str">
        <f t="shared" si="312"/>
        <v>USD</v>
      </c>
      <c r="AP1207" s="435">
        <f t="shared" si="313"/>
        <v>1800</v>
      </c>
      <c r="AQ1207" s="436">
        <f t="shared" si="314"/>
        <v>1800</v>
      </c>
      <c r="AR1207" s="247"/>
      <c r="AS1207" s="465" t="s">
        <v>15</v>
      </c>
      <c r="AT1207" s="247"/>
      <c r="AU1207" s="454" t="str">
        <f t="shared" si="304"/>
        <v>-</v>
      </c>
    </row>
    <row r="1208" spans="1:47" s="29" customFormat="1">
      <c r="A1208" s="556">
        <v>1205</v>
      </c>
      <c r="B1208" s="558" t="s">
        <v>2813</v>
      </c>
      <c r="C1208" s="558" t="str">
        <f t="shared" si="305"/>
        <v>2019</v>
      </c>
      <c r="D1208" s="558" t="str">
        <f t="shared" si="315"/>
        <v>May</v>
      </c>
      <c r="E1208" s="605">
        <v>43616</v>
      </c>
      <c r="F1208" s="558">
        <v>116625</v>
      </c>
      <c r="G1208" s="558">
        <v>49740</v>
      </c>
      <c r="H1208" s="558">
        <v>89650</v>
      </c>
      <c r="I1208" s="558" t="s">
        <v>2818</v>
      </c>
      <c r="J1208" s="558" t="s">
        <v>2819</v>
      </c>
      <c r="K1208" s="607" t="str">
        <f t="shared" si="307"/>
        <v>HS01-107-0000 | 1009 KNOCKOUT | HS01-107-0000 | 1009 KNOCKOUT</v>
      </c>
      <c r="L1208" s="607" t="s">
        <v>2821</v>
      </c>
      <c r="M1208" s="607" t="s">
        <v>2821</v>
      </c>
      <c r="N1208" s="608" t="s">
        <v>2826</v>
      </c>
      <c r="O1208" s="607" t="s">
        <v>43</v>
      </c>
      <c r="P1208" s="558">
        <v>6</v>
      </c>
      <c r="Q1208" s="557" t="s">
        <v>5151</v>
      </c>
      <c r="R1208" s="609">
        <f>IFERROR(VLOOKUP(CONCATENATE(D1208,"'",C1208),'Monthly Forex'!A:D,4,0),"-")</f>
        <v>52.104999999999997</v>
      </c>
      <c r="S1208" s="564" t="s">
        <v>15</v>
      </c>
      <c r="T1208" s="611">
        <v>1980</v>
      </c>
      <c r="U1208" s="612" t="s">
        <v>47</v>
      </c>
      <c r="V1208" s="613" t="s">
        <v>49</v>
      </c>
      <c r="W1208" s="619" t="s">
        <v>15</v>
      </c>
      <c r="X1208" s="569" t="s">
        <v>2902</v>
      </c>
      <c r="Y1208" s="669" t="s">
        <v>15</v>
      </c>
      <c r="Z1208" s="668" t="s">
        <v>15</v>
      </c>
      <c r="AA1208" s="558" t="s">
        <v>1856</v>
      </c>
      <c r="AB1208" s="139">
        <f t="shared" si="317"/>
        <v>43646</v>
      </c>
      <c r="AC1208" s="134">
        <f t="shared" si="301"/>
        <v>43617</v>
      </c>
      <c r="AD1208" s="135" t="str">
        <f t="shared" si="302"/>
        <v>-</v>
      </c>
      <c r="AE1208" s="136" t="str">
        <f t="shared" si="303"/>
        <v>-</v>
      </c>
      <c r="AF1208" s="140" t="s">
        <v>4551</v>
      </c>
      <c r="AG1208" s="140" t="str">
        <f t="shared" si="308"/>
        <v>-</v>
      </c>
      <c r="AH1208" s="141" t="str">
        <f t="shared" si="309"/>
        <v>-</v>
      </c>
      <c r="AI1208" s="211" t="s">
        <v>15</v>
      </c>
      <c r="AJ1208" s="443" t="s">
        <v>4592</v>
      </c>
      <c r="AK1208" s="478" t="str">
        <f t="shared" si="310"/>
        <v>-</v>
      </c>
      <c r="AL1208" s="482" t="str">
        <f t="shared" si="311"/>
        <v>-</v>
      </c>
      <c r="AM1208" s="432" t="str">
        <f>_xlfn.IFNA(VLOOKUP(O1208,Dropdown!$B:$G,6,0),"-")</f>
        <v>EXPORT</v>
      </c>
      <c r="AN1208" s="433" t="str">
        <f>_xlfn.IFNA(VLOOKUP(O1208,Dropdown!$B:$H,7,0),"-")</f>
        <v>-</v>
      </c>
      <c r="AO1208" s="434" t="str">
        <f t="shared" si="312"/>
        <v>USD</v>
      </c>
      <c r="AP1208" s="435">
        <f t="shared" si="313"/>
        <v>1980</v>
      </c>
      <c r="AQ1208" s="436">
        <f t="shared" si="314"/>
        <v>1980</v>
      </c>
      <c r="AR1208" s="247"/>
      <c r="AS1208" s="465" t="s">
        <v>15</v>
      </c>
      <c r="AT1208" s="247"/>
      <c r="AU1208" s="454" t="str">
        <f t="shared" si="304"/>
        <v>-</v>
      </c>
    </row>
    <row r="1209" spans="1:47" s="29" customFormat="1">
      <c r="A1209" s="556">
        <v>1206</v>
      </c>
      <c r="B1209" s="558" t="s">
        <v>2814</v>
      </c>
      <c r="C1209" s="558" t="str">
        <f t="shared" si="305"/>
        <v>2019</v>
      </c>
      <c r="D1209" s="558" t="str">
        <f t="shared" si="315"/>
        <v>May</v>
      </c>
      <c r="E1209" s="605">
        <v>43616</v>
      </c>
      <c r="F1209" s="558">
        <v>116625</v>
      </c>
      <c r="G1209" s="558">
        <v>49740</v>
      </c>
      <c r="H1209" s="558">
        <v>89650</v>
      </c>
      <c r="I1209" s="558" t="s">
        <v>2818</v>
      </c>
      <c r="J1209" s="558" t="s">
        <v>2819</v>
      </c>
      <c r="K1209" s="607" t="str">
        <f t="shared" si="307"/>
        <v>HS01-107-0000 | 1010 KNOCKOUT HOLDER | HS01-107-0000 | 1010 KNOCKOUT HOLDER</v>
      </c>
      <c r="L1209" s="607" t="s">
        <v>2822</v>
      </c>
      <c r="M1209" s="607" t="s">
        <v>2822</v>
      </c>
      <c r="N1209" s="608" t="s">
        <v>2827</v>
      </c>
      <c r="O1209" s="607" t="s">
        <v>43</v>
      </c>
      <c r="P1209" s="558">
        <v>4</v>
      </c>
      <c r="Q1209" s="557" t="s">
        <v>5151</v>
      </c>
      <c r="R1209" s="609">
        <f>IFERROR(VLOOKUP(CONCATENATE(D1209,"'",C1209),'Monthly Forex'!A:D,4,0),"-")</f>
        <v>52.104999999999997</v>
      </c>
      <c r="S1209" s="564" t="s">
        <v>15</v>
      </c>
      <c r="T1209" s="611">
        <v>800</v>
      </c>
      <c r="U1209" s="612" t="s">
        <v>47</v>
      </c>
      <c r="V1209" s="613" t="s">
        <v>49</v>
      </c>
      <c r="W1209" s="619" t="s">
        <v>15</v>
      </c>
      <c r="X1209" s="569" t="s">
        <v>2902</v>
      </c>
      <c r="Y1209" s="669" t="s">
        <v>15</v>
      </c>
      <c r="Z1209" s="668" t="s">
        <v>15</v>
      </c>
      <c r="AA1209" s="558" t="s">
        <v>1856</v>
      </c>
      <c r="AB1209" s="139">
        <f t="shared" si="317"/>
        <v>43646</v>
      </c>
      <c r="AC1209" s="134">
        <f t="shared" si="301"/>
        <v>43617</v>
      </c>
      <c r="AD1209" s="135" t="str">
        <f t="shared" si="302"/>
        <v>-</v>
      </c>
      <c r="AE1209" s="136" t="str">
        <f t="shared" si="303"/>
        <v>-</v>
      </c>
      <c r="AF1209" s="140" t="s">
        <v>4551</v>
      </c>
      <c r="AG1209" s="140" t="str">
        <f t="shared" si="308"/>
        <v>-</v>
      </c>
      <c r="AH1209" s="141" t="str">
        <f t="shared" si="309"/>
        <v>-</v>
      </c>
      <c r="AI1209" s="211" t="s">
        <v>15</v>
      </c>
      <c r="AJ1209" s="443" t="s">
        <v>4592</v>
      </c>
      <c r="AK1209" s="478" t="str">
        <f t="shared" si="310"/>
        <v>-</v>
      </c>
      <c r="AL1209" s="482" t="str">
        <f t="shared" si="311"/>
        <v>-</v>
      </c>
      <c r="AM1209" s="432" t="str">
        <f>_xlfn.IFNA(VLOOKUP(O1209,Dropdown!$B:$G,6,0),"-")</f>
        <v>EXPORT</v>
      </c>
      <c r="AN1209" s="433" t="str">
        <f>_xlfn.IFNA(VLOOKUP(O1209,Dropdown!$B:$H,7,0),"-")</f>
        <v>-</v>
      </c>
      <c r="AO1209" s="434" t="str">
        <f t="shared" si="312"/>
        <v>USD</v>
      </c>
      <c r="AP1209" s="435">
        <f t="shared" si="313"/>
        <v>800</v>
      </c>
      <c r="AQ1209" s="436">
        <f t="shared" si="314"/>
        <v>800</v>
      </c>
      <c r="AR1209" s="247"/>
      <c r="AS1209" s="465" t="s">
        <v>15</v>
      </c>
      <c r="AT1209" s="247"/>
      <c r="AU1209" s="454" t="str">
        <f t="shared" si="304"/>
        <v>-</v>
      </c>
    </row>
    <row r="1210" spans="1:47" s="29" customFormat="1">
      <c r="A1210" s="556">
        <v>1207</v>
      </c>
      <c r="B1210" s="558" t="s">
        <v>2815</v>
      </c>
      <c r="C1210" s="558" t="str">
        <f t="shared" si="305"/>
        <v>2019</v>
      </c>
      <c r="D1210" s="558" t="str">
        <f t="shared" si="315"/>
        <v>May</v>
      </c>
      <c r="E1210" s="605">
        <v>43616</v>
      </c>
      <c r="F1210" s="558">
        <v>116625</v>
      </c>
      <c r="G1210" s="558">
        <v>49740</v>
      </c>
      <c r="H1210" s="558">
        <v>89650</v>
      </c>
      <c r="I1210" s="558" t="s">
        <v>2818</v>
      </c>
      <c r="J1210" s="558" t="s">
        <v>2819</v>
      </c>
      <c r="K1210" s="607" t="str">
        <f t="shared" si="307"/>
        <v>HS01-107-0000 | 1015 GUIDE PLATE | HS01-107-0000 | 1015 GUIDE PLATE</v>
      </c>
      <c r="L1210" s="607" t="s">
        <v>2823</v>
      </c>
      <c r="M1210" s="607" t="s">
        <v>2823</v>
      </c>
      <c r="N1210" s="608" t="s">
        <v>2828</v>
      </c>
      <c r="O1210" s="607" t="s">
        <v>43</v>
      </c>
      <c r="P1210" s="558">
        <v>6</v>
      </c>
      <c r="Q1210" s="557" t="s">
        <v>5151</v>
      </c>
      <c r="R1210" s="609">
        <f>IFERROR(VLOOKUP(CONCATENATE(D1210,"'",C1210),'Monthly Forex'!A:D,4,0),"-")</f>
        <v>52.104999999999997</v>
      </c>
      <c r="S1210" s="564" t="s">
        <v>15</v>
      </c>
      <c r="T1210" s="611">
        <v>1800</v>
      </c>
      <c r="U1210" s="612" t="s">
        <v>47</v>
      </c>
      <c r="V1210" s="613" t="s">
        <v>49</v>
      </c>
      <c r="W1210" s="619" t="s">
        <v>15</v>
      </c>
      <c r="X1210" s="569" t="s">
        <v>2902</v>
      </c>
      <c r="Y1210" s="669" t="s">
        <v>15</v>
      </c>
      <c r="Z1210" s="668" t="s">
        <v>15</v>
      </c>
      <c r="AA1210" s="558" t="s">
        <v>1856</v>
      </c>
      <c r="AB1210" s="139">
        <f t="shared" si="317"/>
        <v>43646</v>
      </c>
      <c r="AC1210" s="134">
        <f t="shared" si="301"/>
        <v>43617</v>
      </c>
      <c r="AD1210" s="135" t="str">
        <f t="shared" si="302"/>
        <v>-</v>
      </c>
      <c r="AE1210" s="136" t="str">
        <f t="shared" si="303"/>
        <v>-</v>
      </c>
      <c r="AF1210" s="140" t="s">
        <v>4551</v>
      </c>
      <c r="AG1210" s="140" t="str">
        <f t="shared" si="308"/>
        <v>-</v>
      </c>
      <c r="AH1210" s="141" t="str">
        <f t="shared" si="309"/>
        <v>-</v>
      </c>
      <c r="AI1210" s="211" t="s">
        <v>15</v>
      </c>
      <c r="AJ1210" s="443" t="s">
        <v>4592</v>
      </c>
      <c r="AK1210" s="478" t="str">
        <f t="shared" si="310"/>
        <v>-</v>
      </c>
      <c r="AL1210" s="482" t="str">
        <f t="shared" si="311"/>
        <v>-</v>
      </c>
      <c r="AM1210" s="432" t="str">
        <f>_xlfn.IFNA(VLOOKUP(O1210,Dropdown!$B:$G,6,0),"-")</f>
        <v>EXPORT</v>
      </c>
      <c r="AN1210" s="433" t="str">
        <f>_xlfn.IFNA(VLOOKUP(O1210,Dropdown!$B:$H,7,0),"-")</f>
        <v>-</v>
      </c>
      <c r="AO1210" s="434" t="str">
        <f t="shared" si="312"/>
        <v>USD</v>
      </c>
      <c r="AP1210" s="435">
        <f t="shared" si="313"/>
        <v>1800</v>
      </c>
      <c r="AQ1210" s="436">
        <f t="shared" si="314"/>
        <v>1800</v>
      </c>
      <c r="AR1210" s="247"/>
      <c r="AS1210" s="465" t="s">
        <v>15</v>
      </c>
      <c r="AT1210" s="247"/>
      <c r="AU1210" s="454" t="str">
        <f t="shared" si="304"/>
        <v>-</v>
      </c>
    </row>
    <row r="1211" spans="1:47" s="29" customFormat="1">
      <c r="A1211" s="556">
        <v>1208</v>
      </c>
      <c r="B1211" s="558" t="s">
        <v>2816</v>
      </c>
      <c r="C1211" s="558" t="str">
        <f t="shared" si="305"/>
        <v>2019</v>
      </c>
      <c r="D1211" s="558" t="str">
        <f t="shared" si="315"/>
        <v>May</v>
      </c>
      <c r="E1211" s="605">
        <v>43616</v>
      </c>
      <c r="F1211" s="558">
        <v>116625</v>
      </c>
      <c r="G1211" s="558">
        <v>49740</v>
      </c>
      <c r="H1211" s="558">
        <v>89650</v>
      </c>
      <c r="I1211" s="558" t="s">
        <v>2818</v>
      </c>
      <c r="J1211" s="558" t="s">
        <v>2819</v>
      </c>
      <c r="K1211" s="607" t="str">
        <f t="shared" si="307"/>
        <v>HS01-107-0000 | 1007 UPPER PUNCH | HS01-107-0000 | 1007 UPPER PUNCH</v>
      </c>
      <c r="L1211" s="607" t="s">
        <v>2824</v>
      </c>
      <c r="M1211" s="607" t="s">
        <v>2824</v>
      </c>
      <c r="N1211" s="608" t="s">
        <v>2830</v>
      </c>
      <c r="O1211" s="607" t="s">
        <v>43</v>
      </c>
      <c r="P1211" s="558">
        <v>2</v>
      </c>
      <c r="Q1211" s="557" t="s">
        <v>5151</v>
      </c>
      <c r="R1211" s="609">
        <f>IFERROR(VLOOKUP(CONCATENATE(D1211,"'",C1211),'Monthly Forex'!A:D,4,0),"-")</f>
        <v>52.104999999999997</v>
      </c>
      <c r="S1211" s="564" t="s">
        <v>15</v>
      </c>
      <c r="T1211" s="611">
        <v>700</v>
      </c>
      <c r="U1211" s="612" t="s">
        <v>47</v>
      </c>
      <c r="V1211" s="613" t="s">
        <v>49</v>
      </c>
      <c r="W1211" s="619" t="s">
        <v>15</v>
      </c>
      <c r="X1211" s="569" t="s">
        <v>2902</v>
      </c>
      <c r="Y1211" s="669" t="s">
        <v>15</v>
      </c>
      <c r="Z1211" s="668" t="s">
        <v>15</v>
      </c>
      <c r="AA1211" s="558" t="s">
        <v>1856</v>
      </c>
      <c r="AB1211" s="139">
        <f t="shared" si="317"/>
        <v>43646</v>
      </c>
      <c r="AC1211" s="134">
        <f t="shared" si="301"/>
        <v>43617</v>
      </c>
      <c r="AD1211" s="135" t="str">
        <f t="shared" si="302"/>
        <v>-</v>
      </c>
      <c r="AE1211" s="136" t="str">
        <f t="shared" si="303"/>
        <v>-</v>
      </c>
      <c r="AF1211" s="140" t="s">
        <v>4551</v>
      </c>
      <c r="AG1211" s="140" t="str">
        <f t="shared" si="308"/>
        <v>-</v>
      </c>
      <c r="AH1211" s="141" t="str">
        <f t="shared" si="309"/>
        <v>-</v>
      </c>
      <c r="AI1211" s="211" t="s">
        <v>15</v>
      </c>
      <c r="AJ1211" s="443" t="s">
        <v>4592</v>
      </c>
      <c r="AK1211" s="478" t="str">
        <f t="shared" si="310"/>
        <v>-</v>
      </c>
      <c r="AL1211" s="482" t="str">
        <f t="shared" si="311"/>
        <v>-</v>
      </c>
      <c r="AM1211" s="432" t="str">
        <f>_xlfn.IFNA(VLOOKUP(O1211,Dropdown!$B:$G,6,0),"-")</f>
        <v>EXPORT</v>
      </c>
      <c r="AN1211" s="433" t="str">
        <f>_xlfn.IFNA(VLOOKUP(O1211,Dropdown!$B:$H,7,0),"-")</f>
        <v>-</v>
      </c>
      <c r="AO1211" s="434" t="str">
        <f t="shared" si="312"/>
        <v>USD</v>
      </c>
      <c r="AP1211" s="435">
        <f t="shared" si="313"/>
        <v>700</v>
      </c>
      <c r="AQ1211" s="436">
        <f t="shared" si="314"/>
        <v>700</v>
      </c>
      <c r="AR1211" s="247"/>
      <c r="AS1211" s="465" t="s">
        <v>15</v>
      </c>
      <c r="AT1211" s="247"/>
      <c r="AU1211" s="454" t="str">
        <f t="shared" si="304"/>
        <v>-</v>
      </c>
    </row>
    <row r="1212" spans="1:47" s="29" customFormat="1">
      <c r="A1212" s="556">
        <v>1209</v>
      </c>
      <c r="B1212" s="558" t="s">
        <v>2817</v>
      </c>
      <c r="C1212" s="558" t="str">
        <f t="shared" si="305"/>
        <v>2019</v>
      </c>
      <c r="D1212" s="558" t="str">
        <f t="shared" si="315"/>
        <v>May</v>
      </c>
      <c r="E1212" s="605">
        <v>43616</v>
      </c>
      <c r="F1212" s="558">
        <v>116625</v>
      </c>
      <c r="G1212" s="558">
        <v>49740</v>
      </c>
      <c r="H1212" s="558">
        <v>89650</v>
      </c>
      <c r="I1212" s="558" t="s">
        <v>2818</v>
      </c>
      <c r="J1212" s="558" t="s">
        <v>2819</v>
      </c>
      <c r="K1212" s="607" t="str">
        <f t="shared" si="307"/>
        <v>HS01-107-0000 | 1006 SHAVING PUNCH | HS01-107-0000 | 1006 SHAVING PUNCH</v>
      </c>
      <c r="L1212" s="607" t="s">
        <v>2825</v>
      </c>
      <c r="M1212" s="607" t="s">
        <v>2825</v>
      </c>
      <c r="N1212" s="608" t="s">
        <v>2831</v>
      </c>
      <c r="O1212" s="607" t="s">
        <v>43</v>
      </c>
      <c r="P1212" s="558">
        <v>2</v>
      </c>
      <c r="Q1212" s="557" t="s">
        <v>5151</v>
      </c>
      <c r="R1212" s="609">
        <f>IFERROR(VLOOKUP(CONCATENATE(D1212,"'",C1212),'Monthly Forex'!A:D,4,0),"-")</f>
        <v>52.104999999999997</v>
      </c>
      <c r="S1212" s="564" t="s">
        <v>15</v>
      </c>
      <c r="T1212" s="611">
        <v>1500</v>
      </c>
      <c r="U1212" s="612" t="s">
        <v>47</v>
      </c>
      <c r="V1212" s="613" t="s">
        <v>49</v>
      </c>
      <c r="W1212" s="619" t="s">
        <v>15</v>
      </c>
      <c r="X1212" s="569" t="s">
        <v>2902</v>
      </c>
      <c r="Y1212" s="669" t="s">
        <v>15</v>
      </c>
      <c r="Z1212" s="668" t="s">
        <v>15</v>
      </c>
      <c r="AA1212" s="558" t="s">
        <v>1856</v>
      </c>
      <c r="AB1212" s="139">
        <f t="shared" si="317"/>
        <v>43646</v>
      </c>
      <c r="AC1212" s="134">
        <f t="shared" si="301"/>
        <v>43617</v>
      </c>
      <c r="AD1212" s="135" t="str">
        <f t="shared" si="302"/>
        <v>-</v>
      </c>
      <c r="AE1212" s="136" t="str">
        <f t="shared" si="303"/>
        <v>-</v>
      </c>
      <c r="AF1212" s="140" t="s">
        <v>4551</v>
      </c>
      <c r="AG1212" s="140" t="str">
        <f t="shared" si="308"/>
        <v>-</v>
      </c>
      <c r="AH1212" s="141" t="str">
        <f t="shared" si="309"/>
        <v>-</v>
      </c>
      <c r="AI1212" s="211" t="s">
        <v>15</v>
      </c>
      <c r="AJ1212" s="443" t="s">
        <v>4592</v>
      </c>
      <c r="AK1212" s="478" t="str">
        <f t="shared" si="310"/>
        <v>-</v>
      </c>
      <c r="AL1212" s="482" t="str">
        <f t="shared" si="311"/>
        <v>-</v>
      </c>
      <c r="AM1212" s="432" t="str">
        <f>_xlfn.IFNA(VLOOKUP(O1212,Dropdown!$B:$G,6,0),"-")</f>
        <v>EXPORT</v>
      </c>
      <c r="AN1212" s="433" t="str">
        <f>_xlfn.IFNA(VLOOKUP(O1212,Dropdown!$B:$H,7,0),"-")</f>
        <v>-</v>
      </c>
      <c r="AO1212" s="434" t="str">
        <f t="shared" si="312"/>
        <v>USD</v>
      </c>
      <c r="AP1212" s="435">
        <f t="shared" si="313"/>
        <v>1500</v>
      </c>
      <c r="AQ1212" s="436">
        <f t="shared" si="314"/>
        <v>1500</v>
      </c>
      <c r="AR1212" s="247"/>
      <c r="AS1212" s="465" t="s">
        <v>15</v>
      </c>
      <c r="AT1212" s="247"/>
      <c r="AU1212" s="454" t="str">
        <f t="shared" si="304"/>
        <v>-</v>
      </c>
    </row>
    <row r="1213" spans="1:47" s="29" customFormat="1">
      <c r="A1213" s="556">
        <v>1210</v>
      </c>
      <c r="B1213" s="558" t="s">
        <v>2840</v>
      </c>
      <c r="C1213" s="558" t="str">
        <f t="shared" si="305"/>
        <v>2019</v>
      </c>
      <c r="D1213" s="558" t="str">
        <f t="shared" si="315"/>
        <v>Jun</v>
      </c>
      <c r="E1213" s="605">
        <v>43622</v>
      </c>
      <c r="F1213" s="558">
        <v>116628</v>
      </c>
      <c r="G1213" s="558">
        <v>49744</v>
      </c>
      <c r="H1213" s="558" t="s">
        <v>15</v>
      </c>
      <c r="I1213" s="558" t="s">
        <v>2842</v>
      </c>
      <c r="J1213" s="558">
        <v>47897</v>
      </c>
      <c r="K1213" s="607" t="str">
        <f t="shared" si="307"/>
        <v>22309-KTT-90000 | #1113 PUNCH | 22309-KTT-90000 | #1113 PUNCH</v>
      </c>
      <c r="L1213" s="607" t="s">
        <v>2844</v>
      </c>
      <c r="M1213" s="607" t="s">
        <v>2844</v>
      </c>
      <c r="N1213" s="608" t="s">
        <v>15</v>
      </c>
      <c r="O1213" s="607" t="s">
        <v>32</v>
      </c>
      <c r="P1213" s="558">
        <v>1</v>
      </c>
      <c r="Q1213" s="557" t="s">
        <v>5151</v>
      </c>
      <c r="R1213" s="609">
        <f>IFERROR(VLOOKUP(CONCATENATE(D1213,"'",C1213),'Monthly Forex'!A:D,4,0),"-")</f>
        <v>52.16</v>
      </c>
      <c r="S1213" s="610">
        <v>48575</v>
      </c>
      <c r="T1213" s="611">
        <v>932.25218309183401</v>
      </c>
      <c r="U1213" s="612" t="s">
        <v>47</v>
      </c>
      <c r="V1213" s="613" t="s">
        <v>49</v>
      </c>
      <c r="W1213" s="619" t="s">
        <v>15</v>
      </c>
      <c r="X1213" s="673" t="s">
        <v>2147</v>
      </c>
      <c r="Y1213" s="669" t="s">
        <v>15</v>
      </c>
      <c r="Z1213" s="668" t="s">
        <v>15</v>
      </c>
      <c r="AA1213" s="558" t="s">
        <v>1856</v>
      </c>
      <c r="AB1213" s="139">
        <f t="shared" si="317"/>
        <v>43652</v>
      </c>
      <c r="AC1213" s="134">
        <f t="shared" si="301"/>
        <v>43647</v>
      </c>
      <c r="AD1213" s="135" t="str">
        <f t="shared" si="302"/>
        <v>-</v>
      </c>
      <c r="AE1213" s="136" t="str">
        <f t="shared" si="303"/>
        <v>-</v>
      </c>
      <c r="AF1213" s="140" t="s">
        <v>4551</v>
      </c>
      <c r="AG1213" s="140" t="str">
        <f t="shared" si="308"/>
        <v>1</v>
      </c>
      <c r="AH1213" s="141" t="str">
        <f t="shared" si="309"/>
        <v>-</v>
      </c>
      <c r="AI1213" s="211" t="s">
        <v>15</v>
      </c>
      <c r="AJ1213" s="443" t="s">
        <v>4592</v>
      </c>
      <c r="AK1213" s="478" t="str">
        <f t="shared" si="310"/>
        <v>-</v>
      </c>
      <c r="AL1213" s="482" t="str">
        <f t="shared" si="311"/>
        <v>-</v>
      </c>
      <c r="AM1213" s="432" t="str">
        <f>_xlfn.IFNA(VLOOKUP(O1213,Dropdown!$B:$G,6,0),"-")</f>
        <v>PEZA</v>
      </c>
      <c r="AN1213" s="433">
        <f>_xlfn.IFNA(VLOOKUP(O1213,Dropdown!$B:$H,7,0),"-")</f>
        <v>0.12</v>
      </c>
      <c r="AO1213" s="434" t="str">
        <f t="shared" si="312"/>
        <v>PHP</v>
      </c>
      <c r="AP1213" s="435">
        <f t="shared" si="313"/>
        <v>48575</v>
      </c>
      <c r="AQ1213" s="436">
        <f t="shared" si="314"/>
        <v>54404.000000000007</v>
      </c>
      <c r="AR1213" s="247"/>
      <c r="AS1213" s="465" t="s">
        <v>15</v>
      </c>
      <c r="AT1213" s="247"/>
      <c r="AU1213" s="454" t="str">
        <f t="shared" si="304"/>
        <v>-</v>
      </c>
    </row>
    <row r="1214" spans="1:47" s="29" customFormat="1">
      <c r="A1214" s="556">
        <v>1211</v>
      </c>
      <c r="B1214" s="558" t="s">
        <v>2841</v>
      </c>
      <c r="C1214" s="558" t="str">
        <f t="shared" si="305"/>
        <v>2019</v>
      </c>
      <c r="D1214" s="558" t="str">
        <f t="shared" si="315"/>
        <v>Jun</v>
      </c>
      <c r="E1214" s="605">
        <v>43622</v>
      </c>
      <c r="F1214" s="558">
        <v>116629</v>
      </c>
      <c r="G1214" s="558">
        <v>49745</v>
      </c>
      <c r="H1214" s="558" t="s">
        <v>15</v>
      </c>
      <c r="I1214" s="558" t="s">
        <v>2843</v>
      </c>
      <c r="J1214" s="558">
        <v>47890</v>
      </c>
      <c r="K1214" s="607" t="str">
        <f t="shared" si="307"/>
        <v>22311-107-0000 | #1112 KNOCKOUT PLATE | 22311-107-0000 | #1112 KNOCKOUT PLATE</v>
      </c>
      <c r="L1214" s="607" t="s">
        <v>2845</v>
      </c>
      <c r="M1214" s="607" t="s">
        <v>2845</v>
      </c>
      <c r="N1214" s="608" t="s">
        <v>15</v>
      </c>
      <c r="O1214" s="607" t="s">
        <v>32</v>
      </c>
      <c r="P1214" s="558">
        <v>1</v>
      </c>
      <c r="Q1214" s="557" t="s">
        <v>5151</v>
      </c>
      <c r="R1214" s="609">
        <f>IFERROR(VLOOKUP(CONCATENATE(D1214,"'",C1214),'Monthly Forex'!A:D,4,0),"-")</f>
        <v>52.16</v>
      </c>
      <c r="S1214" s="610">
        <v>38000</v>
      </c>
      <c r="T1214" s="611">
        <v>729.29661260915498</v>
      </c>
      <c r="U1214" s="612" t="s">
        <v>47</v>
      </c>
      <c r="V1214" s="613" t="s">
        <v>49</v>
      </c>
      <c r="W1214" s="619" t="s">
        <v>15</v>
      </c>
      <c r="X1214" s="673" t="s">
        <v>2147</v>
      </c>
      <c r="Y1214" s="669" t="s">
        <v>15</v>
      </c>
      <c r="Z1214" s="668" t="s">
        <v>15</v>
      </c>
      <c r="AA1214" s="558" t="s">
        <v>1856</v>
      </c>
      <c r="AB1214" s="139">
        <f t="shared" si="317"/>
        <v>43652</v>
      </c>
      <c r="AC1214" s="134">
        <f t="shared" si="301"/>
        <v>43647</v>
      </c>
      <c r="AD1214" s="135" t="str">
        <f t="shared" si="302"/>
        <v>-</v>
      </c>
      <c r="AE1214" s="136" t="str">
        <f t="shared" si="303"/>
        <v>-</v>
      </c>
      <c r="AF1214" s="140" t="s">
        <v>4551</v>
      </c>
      <c r="AG1214" s="140" t="str">
        <f t="shared" si="308"/>
        <v>1</v>
      </c>
      <c r="AH1214" s="141" t="str">
        <f t="shared" si="309"/>
        <v>-</v>
      </c>
      <c r="AI1214" s="211" t="s">
        <v>15</v>
      </c>
      <c r="AJ1214" s="443" t="s">
        <v>4592</v>
      </c>
      <c r="AK1214" s="478" t="str">
        <f t="shared" si="310"/>
        <v>-</v>
      </c>
      <c r="AL1214" s="482" t="str">
        <f t="shared" si="311"/>
        <v>-</v>
      </c>
      <c r="AM1214" s="432" t="str">
        <f>_xlfn.IFNA(VLOOKUP(O1214,Dropdown!$B:$G,6,0),"-")</f>
        <v>PEZA</v>
      </c>
      <c r="AN1214" s="433">
        <f>_xlfn.IFNA(VLOOKUP(O1214,Dropdown!$B:$H,7,0),"-")</f>
        <v>0.12</v>
      </c>
      <c r="AO1214" s="434" t="str">
        <f t="shared" si="312"/>
        <v>PHP</v>
      </c>
      <c r="AP1214" s="435">
        <f t="shared" si="313"/>
        <v>38000</v>
      </c>
      <c r="AQ1214" s="436">
        <f t="shared" si="314"/>
        <v>42560.000000000007</v>
      </c>
      <c r="AR1214" s="247"/>
      <c r="AS1214" s="465" t="s">
        <v>15</v>
      </c>
      <c r="AT1214" s="247"/>
      <c r="AU1214" s="454" t="str">
        <f t="shared" si="304"/>
        <v>-</v>
      </c>
    </row>
    <row r="1215" spans="1:47" s="29" customFormat="1">
      <c r="A1215" s="556">
        <v>1212</v>
      </c>
      <c r="B1215" s="558" t="s">
        <v>2852</v>
      </c>
      <c r="C1215" s="558" t="str">
        <f t="shared" si="305"/>
        <v>2019</v>
      </c>
      <c r="D1215" s="558" t="str">
        <f t="shared" si="315"/>
        <v>Jun</v>
      </c>
      <c r="E1215" s="605">
        <v>43626</v>
      </c>
      <c r="F1215" s="558">
        <v>116631</v>
      </c>
      <c r="G1215" s="558">
        <v>49748</v>
      </c>
      <c r="H1215" s="558">
        <v>89836</v>
      </c>
      <c r="I1215" s="558" t="s">
        <v>2853</v>
      </c>
      <c r="J1215" s="558">
        <v>20191322</v>
      </c>
      <c r="K1215" s="607" t="str">
        <f t="shared" si="307"/>
        <v>2311-35308-7-1100 RR EMBOSS  | #110 DIE | 2311-35308-7-1100 RR EMBOSS  | #110 DIE</v>
      </c>
      <c r="L1215" s="607" t="s">
        <v>2550</v>
      </c>
      <c r="M1215" s="607" t="s">
        <v>2550</v>
      </c>
      <c r="N1215" s="608" t="s">
        <v>15</v>
      </c>
      <c r="O1215" s="607" t="s">
        <v>38</v>
      </c>
      <c r="P1215" s="558">
        <v>1</v>
      </c>
      <c r="Q1215" s="557" t="s">
        <v>5151</v>
      </c>
      <c r="R1215" s="609">
        <f>IFERROR(VLOOKUP(CONCATENATE(D1215,"'",C1215),'Monthly Forex'!A:D,4,0),"-")</f>
        <v>52.16</v>
      </c>
      <c r="S1215" s="564" t="s">
        <v>15</v>
      </c>
      <c r="T1215" s="611">
        <v>440</v>
      </c>
      <c r="U1215" s="612" t="s">
        <v>47</v>
      </c>
      <c r="V1215" s="613" t="s">
        <v>49</v>
      </c>
      <c r="W1215" s="619" t="s">
        <v>15</v>
      </c>
      <c r="X1215" s="673" t="s">
        <v>1958</v>
      </c>
      <c r="Y1215" s="669" t="s">
        <v>15</v>
      </c>
      <c r="Z1215" s="668" t="s">
        <v>15</v>
      </c>
      <c r="AA1215" s="558" t="s">
        <v>1856</v>
      </c>
      <c r="AB1215" s="139">
        <f t="shared" si="317"/>
        <v>43656</v>
      </c>
      <c r="AC1215" s="134">
        <f t="shared" si="301"/>
        <v>43647</v>
      </c>
      <c r="AD1215" s="135" t="str">
        <f t="shared" si="302"/>
        <v>-</v>
      </c>
      <c r="AE1215" s="136" t="str">
        <f t="shared" si="303"/>
        <v>-</v>
      </c>
      <c r="AF1215" s="140" t="s">
        <v>4551</v>
      </c>
      <c r="AG1215" s="140" t="str">
        <f t="shared" si="308"/>
        <v>1</v>
      </c>
      <c r="AH1215" s="141" t="str">
        <f t="shared" si="309"/>
        <v>-</v>
      </c>
      <c r="AI1215" s="211" t="s">
        <v>15</v>
      </c>
      <c r="AJ1215" s="443" t="s">
        <v>4592</v>
      </c>
      <c r="AK1215" s="478" t="str">
        <f t="shared" si="310"/>
        <v>-</v>
      </c>
      <c r="AL1215" s="482" t="str">
        <f t="shared" si="311"/>
        <v>-</v>
      </c>
      <c r="AM1215" s="432" t="str">
        <f>_xlfn.IFNA(VLOOKUP(O1215,Dropdown!$B:$G,6,0),"-")</f>
        <v>PEZA</v>
      </c>
      <c r="AN1215" s="433">
        <f>_xlfn.IFNA(VLOOKUP(O1215,Dropdown!$B:$H,7,0),"-")</f>
        <v>0.12</v>
      </c>
      <c r="AO1215" s="434" t="str">
        <f t="shared" si="312"/>
        <v>USD</v>
      </c>
      <c r="AP1215" s="435">
        <f t="shared" si="313"/>
        <v>440</v>
      </c>
      <c r="AQ1215" s="436">
        <f t="shared" si="314"/>
        <v>492.80000000000007</v>
      </c>
      <c r="AR1215" s="247"/>
      <c r="AS1215" s="465" t="s">
        <v>15</v>
      </c>
      <c r="AT1215" s="247"/>
      <c r="AU1215" s="454" t="str">
        <f t="shared" si="304"/>
        <v>-</v>
      </c>
    </row>
    <row r="1216" spans="1:47" s="29" customFormat="1">
      <c r="A1216" s="556">
        <v>1213</v>
      </c>
      <c r="B1216" s="558" t="s">
        <v>2849</v>
      </c>
      <c r="C1216" s="558" t="str">
        <f t="shared" si="305"/>
        <v>2019</v>
      </c>
      <c r="D1216" s="558" t="str">
        <f t="shared" si="315"/>
        <v>Jun</v>
      </c>
      <c r="E1216" s="605">
        <v>43626</v>
      </c>
      <c r="F1216" s="558">
        <v>116630</v>
      </c>
      <c r="G1216" s="558">
        <v>49747</v>
      </c>
      <c r="H1216" s="558">
        <v>89835</v>
      </c>
      <c r="I1216" s="558" t="s">
        <v>2850</v>
      </c>
      <c r="J1216" s="558" t="s">
        <v>2851</v>
      </c>
      <c r="K1216" s="607" t="str">
        <f t="shared" si="307"/>
        <v>AT05 NOTCHING | #110-6 Trimming Punch | AT05 NOTCHING | #110-6 Trimming Punch</v>
      </c>
      <c r="L1216" s="607" t="s">
        <v>2767</v>
      </c>
      <c r="M1216" s="607" t="s">
        <v>2767</v>
      </c>
      <c r="N1216" s="608" t="s">
        <v>15</v>
      </c>
      <c r="O1216" s="607" t="s">
        <v>42</v>
      </c>
      <c r="P1216" s="558">
        <v>10</v>
      </c>
      <c r="Q1216" s="557" t="s">
        <v>5151</v>
      </c>
      <c r="R1216" s="609">
        <f>IFERROR(VLOOKUP(CONCATENATE(D1216,"'",C1216),'Monthly Forex'!A:D,4,0),"-")</f>
        <v>52.16</v>
      </c>
      <c r="S1216" s="564" t="s">
        <v>15</v>
      </c>
      <c r="T1216" s="611">
        <v>1990</v>
      </c>
      <c r="U1216" s="612" t="s">
        <v>47</v>
      </c>
      <c r="V1216" s="613" t="s">
        <v>49</v>
      </c>
      <c r="W1216" s="619" t="s">
        <v>15</v>
      </c>
      <c r="X1216" s="673" t="s">
        <v>1958</v>
      </c>
      <c r="Y1216" s="667" t="s">
        <v>2884</v>
      </c>
      <c r="Z1216" s="668">
        <v>43629</v>
      </c>
      <c r="AA1216" s="558" t="s">
        <v>1856</v>
      </c>
      <c r="AB1216" s="139">
        <f t="shared" si="317"/>
        <v>43656</v>
      </c>
      <c r="AC1216" s="134">
        <f t="shared" si="301"/>
        <v>43647</v>
      </c>
      <c r="AD1216" s="135" t="str">
        <f t="shared" si="302"/>
        <v>-</v>
      </c>
      <c r="AE1216" s="136" t="str">
        <f t="shared" si="303"/>
        <v>-</v>
      </c>
      <c r="AF1216" s="140" t="s">
        <v>4551</v>
      </c>
      <c r="AG1216" s="140" t="str">
        <f t="shared" si="308"/>
        <v>1</v>
      </c>
      <c r="AH1216" s="141" t="str">
        <f t="shared" si="309"/>
        <v>-</v>
      </c>
      <c r="AI1216" s="211" t="s">
        <v>15</v>
      </c>
      <c r="AJ1216" s="443" t="s">
        <v>4592</v>
      </c>
      <c r="AK1216" s="478" t="str">
        <f t="shared" si="310"/>
        <v>-</v>
      </c>
      <c r="AL1216" s="482" t="str">
        <f t="shared" si="311"/>
        <v>-</v>
      </c>
      <c r="AM1216" s="432" t="str">
        <f>_xlfn.IFNA(VLOOKUP(O1216,Dropdown!$B:$G,6,0),"-")</f>
        <v>PEZA</v>
      </c>
      <c r="AN1216" s="433">
        <f>_xlfn.IFNA(VLOOKUP(O1216,Dropdown!$B:$H,7,0),"-")</f>
        <v>0.12</v>
      </c>
      <c r="AO1216" s="434" t="str">
        <f t="shared" si="312"/>
        <v>USD</v>
      </c>
      <c r="AP1216" s="435">
        <f t="shared" si="313"/>
        <v>1990</v>
      </c>
      <c r="AQ1216" s="436">
        <f t="shared" si="314"/>
        <v>2228.8000000000002</v>
      </c>
      <c r="AR1216" s="247"/>
      <c r="AS1216" s="465" t="s">
        <v>15</v>
      </c>
      <c r="AT1216" s="247"/>
      <c r="AU1216" s="454" t="str">
        <f t="shared" si="304"/>
        <v>-</v>
      </c>
    </row>
    <row r="1217" spans="1:47" s="29" customFormat="1">
      <c r="A1217" s="556">
        <v>1214</v>
      </c>
      <c r="B1217" s="558" t="s">
        <v>2854</v>
      </c>
      <c r="C1217" s="558" t="str">
        <f t="shared" si="305"/>
        <v>2019</v>
      </c>
      <c r="D1217" s="558" t="str">
        <f t="shared" si="315"/>
        <v>Jun</v>
      </c>
      <c r="E1217" s="605">
        <v>43627</v>
      </c>
      <c r="F1217" s="558">
        <v>116632</v>
      </c>
      <c r="G1217" s="558">
        <v>49749</v>
      </c>
      <c r="H1217" s="558">
        <v>89906</v>
      </c>
      <c r="I1217" s="558" t="s">
        <v>2856</v>
      </c>
      <c r="J1217" s="558" t="s">
        <v>2857</v>
      </c>
      <c r="K1217" s="607" t="str">
        <f t="shared" si="307"/>
        <v>AT05 NOTCHING DIE | #104 TRIMMING DIE | AT05 NOTCHING DIE | #104 TRIMMING DIE</v>
      </c>
      <c r="L1217" s="607" t="s">
        <v>2855</v>
      </c>
      <c r="M1217" s="607" t="s">
        <v>2855</v>
      </c>
      <c r="N1217" s="608" t="s">
        <v>15</v>
      </c>
      <c r="O1217" s="607" t="s">
        <v>42</v>
      </c>
      <c r="P1217" s="558">
        <v>10</v>
      </c>
      <c r="Q1217" s="557" t="s">
        <v>5151</v>
      </c>
      <c r="R1217" s="609">
        <f>IFERROR(VLOOKUP(CONCATENATE(D1217,"'",C1217),'Monthly Forex'!A:D,4,0),"-")</f>
        <v>52.16</v>
      </c>
      <c r="S1217" s="564" t="s">
        <v>15</v>
      </c>
      <c r="T1217" s="611">
        <v>6650</v>
      </c>
      <c r="U1217" s="612" t="s">
        <v>47</v>
      </c>
      <c r="V1217" s="613" t="s">
        <v>49</v>
      </c>
      <c r="W1217" s="620" t="s">
        <v>2858</v>
      </c>
      <c r="X1217" s="673" t="s">
        <v>1958</v>
      </c>
      <c r="Y1217" s="667" t="s">
        <v>2901</v>
      </c>
      <c r="Z1217" s="668">
        <v>43630</v>
      </c>
      <c r="AA1217" s="558" t="s">
        <v>1856</v>
      </c>
      <c r="AB1217" s="139">
        <f t="shared" si="317"/>
        <v>43657</v>
      </c>
      <c r="AC1217" s="134">
        <f t="shared" si="301"/>
        <v>43647</v>
      </c>
      <c r="AD1217" s="135" t="str">
        <f t="shared" si="302"/>
        <v>-</v>
      </c>
      <c r="AE1217" s="136" t="str">
        <f t="shared" si="303"/>
        <v>-</v>
      </c>
      <c r="AF1217" s="140" t="s">
        <v>4551</v>
      </c>
      <c r="AG1217" s="140" t="str">
        <f t="shared" si="308"/>
        <v>1</v>
      </c>
      <c r="AH1217" s="141" t="str">
        <f t="shared" si="309"/>
        <v>-</v>
      </c>
      <c r="AI1217" s="211" t="s">
        <v>15</v>
      </c>
      <c r="AJ1217" s="443" t="s">
        <v>4592</v>
      </c>
      <c r="AK1217" s="478" t="str">
        <f t="shared" si="310"/>
        <v>-</v>
      </c>
      <c r="AL1217" s="482" t="str">
        <f t="shared" si="311"/>
        <v>-</v>
      </c>
      <c r="AM1217" s="432" t="str">
        <f>_xlfn.IFNA(VLOOKUP(O1217,Dropdown!$B:$G,6,0),"-")</f>
        <v>PEZA</v>
      </c>
      <c r="AN1217" s="433">
        <f>_xlfn.IFNA(VLOOKUP(O1217,Dropdown!$B:$H,7,0),"-")</f>
        <v>0.12</v>
      </c>
      <c r="AO1217" s="434" t="str">
        <f t="shared" si="312"/>
        <v>USD</v>
      </c>
      <c r="AP1217" s="435">
        <f t="shared" si="313"/>
        <v>6650</v>
      </c>
      <c r="AQ1217" s="436">
        <f t="shared" si="314"/>
        <v>7448.0000000000009</v>
      </c>
      <c r="AR1217" s="247"/>
      <c r="AS1217" s="465" t="s">
        <v>15</v>
      </c>
      <c r="AT1217" s="247"/>
      <c r="AU1217" s="454" t="str">
        <f t="shared" si="304"/>
        <v>-</v>
      </c>
    </row>
    <row r="1218" spans="1:47" s="29" customFormat="1">
      <c r="A1218" s="556">
        <v>1215</v>
      </c>
      <c r="B1218" s="558" t="s">
        <v>2885</v>
      </c>
      <c r="C1218" s="558" t="str">
        <f t="shared" si="305"/>
        <v>2019</v>
      </c>
      <c r="D1218" s="558" t="str">
        <f t="shared" si="315"/>
        <v>Jun</v>
      </c>
      <c r="E1218" s="605">
        <v>43630</v>
      </c>
      <c r="F1218" s="558">
        <v>116633</v>
      </c>
      <c r="G1218" s="558">
        <v>49750</v>
      </c>
      <c r="H1218" s="558">
        <v>89938</v>
      </c>
      <c r="I1218" s="558" t="s">
        <v>2887</v>
      </c>
      <c r="J1218" s="617" t="s">
        <v>2888</v>
      </c>
      <c r="K1218" s="607" t="str">
        <f t="shared" si="307"/>
        <v>SHAFT A | SHAFT A</v>
      </c>
      <c r="L1218" s="607" t="s">
        <v>2886</v>
      </c>
      <c r="M1218" s="607" t="s">
        <v>2886</v>
      </c>
      <c r="N1218" s="608" t="s">
        <v>15</v>
      </c>
      <c r="O1218" s="607" t="s">
        <v>35</v>
      </c>
      <c r="P1218" s="558">
        <v>1</v>
      </c>
      <c r="Q1218" s="557" t="s">
        <v>5151</v>
      </c>
      <c r="R1218" s="609">
        <f>IFERROR(VLOOKUP(CONCATENATE(D1218,"'",C1218),'Monthly Forex'!A:D,4,0),"-")</f>
        <v>52.16</v>
      </c>
      <c r="S1218" s="564" t="s">
        <v>15</v>
      </c>
      <c r="T1218" s="611">
        <v>160</v>
      </c>
      <c r="U1218" s="612" t="s">
        <v>47</v>
      </c>
      <c r="V1218" s="613" t="s">
        <v>49</v>
      </c>
      <c r="W1218" s="619" t="s">
        <v>15</v>
      </c>
      <c r="X1218" s="673" t="s">
        <v>1958</v>
      </c>
      <c r="Y1218" s="669" t="s">
        <v>15</v>
      </c>
      <c r="Z1218" s="668" t="s">
        <v>15</v>
      </c>
      <c r="AA1218" s="558" t="s">
        <v>1856</v>
      </c>
      <c r="AB1218" s="139">
        <f t="shared" si="317"/>
        <v>43660</v>
      </c>
      <c r="AC1218" s="134">
        <f t="shared" si="301"/>
        <v>43647</v>
      </c>
      <c r="AD1218" s="135" t="str">
        <f t="shared" si="302"/>
        <v>-</v>
      </c>
      <c r="AE1218" s="136" t="str">
        <f t="shared" si="303"/>
        <v>-</v>
      </c>
      <c r="AF1218" s="140" t="s">
        <v>4551</v>
      </c>
      <c r="AG1218" s="140" t="str">
        <f t="shared" si="308"/>
        <v>1</v>
      </c>
      <c r="AH1218" s="141" t="str">
        <f t="shared" si="309"/>
        <v>-</v>
      </c>
      <c r="AI1218" s="211" t="s">
        <v>15</v>
      </c>
      <c r="AJ1218" s="443" t="s">
        <v>4592</v>
      </c>
      <c r="AK1218" s="478" t="str">
        <f t="shared" si="310"/>
        <v>-</v>
      </c>
      <c r="AL1218" s="482" t="str">
        <f t="shared" si="311"/>
        <v>-</v>
      </c>
      <c r="AM1218" s="432" t="str">
        <f>_xlfn.IFNA(VLOOKUP(O1218,Dropdown!$B:$G,6,0),"-")</f>
        <v>PEZA</v>
      </c>
      <c r="AN1218" s="433">
        <f>_xlfn.IFNA(VLOOKUP(O1218,Dropdown!$B:$H,7,0),"-")</f>
        <v>0.12</v>
      </c>
      <c r="AO1218" s="434" t="str">
        <f t="shared" si="312"/>
        <v>USD</v>
      </c>
      <c r="AP1218" s="435">
        <f t="shared" si="313"/>
        <v>160</v>
      </c>
      <c r="AQ1218" s="436">
        <f t="shared" si="314"/>
        <v>179.20000000000002</v>
      </c>
      <c r="AR1218" s="247"/>
      <c r="AS1218" s="465" t="s">
        <v>15</v>
      </c>
      <c r="AT1218" s="247"/>
      <c r="AU1218" s="454" t="str">
        <f t="shared" si="304"/>
        <v>-</v>
      </c>
    </row>
    <row r="1219" spans="1:47" s="29" customFormat="1">
      <c r="A1219" s="556">
        <v>1216</v>
      </c>
      <c r="B1219" s="558" t="s">
        <v>2896</v>
      </c>
      <c r="C1219" s="558" t="str">
        <f t="shared" si="305"/>
        <v>2019</v>
      </c>
      <c r="D1219" s="558" t="str">
        <f t="shared" si="315"/>
        <v>Jun</v>
      </c>
      <c r="E1219" s="605">
        <v>43630</v>
      </c>
      <c r="F1219" s="558">
        <v>116634</v>
      </c>
      <c r="G1219" s="558">
        <v>51301</v>
      </c>
      <c r="H1219" s="558">
        <v>89960</v>
      </c>
      <c r="I1219" s="558" t="s">
        <v>2900</v>
      </c>
      <c r="J1219" s="558">
        <v>9509</v>
      </c>
      <c r="K1219" s="607" t="str">
        <f t="shared" si="307"/>
        <v>FHL-400 OUTER LINER BLANKING 1 | FHL-400 OUTER LINER BLANKING 1</v>
      </c>
      <c r="L1219" s="607" t="s">
        <v>2898</v>
      </c>
      <c r="M1219" s="607" t="s">
        <v>2898</v>
      </c>
      <c r="N1219" s="608" t="s">
        <v>15</v>
      </c>
      <c r="O1219" s="607" t="s">
        <v>34</v>
      </c>
      <c r="P1219" s="558">
        <v>1</v>
      </c>
      <c r="Q1219" s="557" t="s">
        <v>5152</v>
      </c>
      <c r="R1219" s="609">
        <f>IFERROR(VLOOKUP(CONCATENATE(D1219,"'",C1219),'Monthly Forex'!A:D,4,0),"-")</f>
        <v>52.16</v>
      </c>
      <c r="S1219" s="564" t="s">
        <v>15</v>
      </c>
      <c r="T1219" s="611">
        <v>7700</v>
      </c>
      <c r="U1219" s="612" t="s">
        <v>47</v>
      </c>
      <c r="V1219" s="613" t="s">
        <v>49</v>
      </c>
      <c r="W1219" s="619" t="s">
        <v>15</v>
      </c>
      <c r="X1219" s="673" t="s">
        <v>1982</v>
      </c>
      <c r="Y1219" s="667" t="s">
        <v>2918</v>
      </c>
      <c r="Z1219" s="668">
        <v>43636</v>
      </c>
      <c r="AA1219" s="558" t="s">
        <v>1856</v>
      </c>
      <c r="AB1219" s="139">
        <f t="shared" si="317"/>
        <v>43660</v>
      </c>
      <c r="AC1219" s="134">
        <f t="shared" si="301"/>
        <v>43647</v>
      </c>
      <c r="AD1219" s="135" t="str">
        <f t="shared" si="302"/>
        <v>-</v>
      </c>
      <c r="AE1219" s="136" t="str">
        <f t="shared" si="303"/>
        <v>-</v>
      </c>
      <c r="AF1219" s="140" t="s">
        <v>4551</v>
      </c>
      <c r="AG1219" s="140" t="str">
        <f t="shared" si="308"/>
        <v>1</v>
      </c>
      <c r="AH1219" s="141" t="str">
        <f t="shared" si="309"/>
        <v>-</v>
      </c>
      <c r="AI1219" s="211" t="s">
        <v>15</v>
      </c>
      <c r="AJ1219" s="443" t="s">
        <v>4592</v>
      </c>
      <c r="AK1219" s="478" t="str">
        <f t="shared" si="310"/>
        <v>-</v>
      </c>
      <c r="AL1219" s="482" t="str">
        <f t="shared" si="311"/>
        <v>-</v>
      </c>
      <c r="AM1219" s="432" t="str">
        <f>_xlfn.IFNA(VLOOKUP(O1219,Dropdown!$B:$G,6,0),"-")</f>
        <v>PEZA</v>
      </c>
      <c r="AN1219" s="433">
        <f>_xlfn.IFNA(VLOOKUP(O1219,Dropdown!$B:$H,7,0),"-")</f>
        <v>0.12</v>
      </c>
      <c r="AO1219" s="434" t="str">
        <f t="shared" si="312"/>
        <v>USD</v>
      </c>
      <c r="AP1219" s="435">
        <f t="shared" si="313"/>
        <v>7700</v>
      </c>
      <c r="AQ1219" s="436">
        <f t="shared" si="314"/>
        <v>8624</v>
      </c>
      <c r="AR1219" s="247"/>
      <c r="AS1219" s="465" t="s">
        <v>15</v>
      </c>
      <c r="AT1219" s="247"/>
      <c r="AU1219" s="454" t="str">
        <f t="shared" si="304"/>
        <v>-</v>
      </c>
    </row>
    <row r="1220" spans="1:47" s="29" customFormat="1">
      <c r="A1220" s="556">
        <v>1217</v>
      </c>
      <c r="B1220" s="558" t="s">
        <v>2897</v>
      </c>
      <c r="C1220" s="558" t="str">
        <f t="shared" si="305"/>
        <v>2019</v>
      </c>
      <c r="D1220" s="558" t="str">
        <f t="shared" si="315"/>
        <v>Jun</v>
      </c>
      <c r="E1220" s="605">
        <v>43630</v>
      </c>
      <c r="F1220" s="558">
        <v>116634</v>
      </c>
      <c r="G1220" s="558">
        <v>51301</v>
      </c>
      <c r="H1220" s="558">
        <v>89960</v>
      </c>
      <c r="I1220" s="558" t="s">
        <v>2900</v>
      </c>
      <c r="J1220" s="558">
        <v>9509</v>
      </c>
      <c r="K1220" s="607" t="str">
        <f t="shared" si="307"/>
        <v>FHL-400 OUTER LINER BLANKING 2 | FHL-400 OUTER LINER BLANKING 2</v>
      </c>
      <c r="L1220" s="607" t="s">
        <v>2899</v>
      </c>
      <c r="M1220" s="607" t="s">
        <v>2899</v>
      </c>
      <c r="N1220" s="608" t="s">
        <v>15</v>
      </c>
      <c r="O1220" s="607" t="s">
        <v>34</v>
      </c>
      <c r="P1220" s="558">
        <v>1</v>
      </c>
      <c r="Q1220" s="557" t="s">
        <v>5152</v>
      </c>
      <c r="R1220" s="609">
        <f>IFERROR(VLOOKUP(CONCATENATE(D1220,"'",C1220),'Monthly Forex'!A:D,4,0),"-")</f>
        <v>52.16</v>
      </c>
      <c r="S1220" s="564" t="s">
        <v>15</v>
      </c>
      <c r="T1220" s="611">
        <v>5600</v>
      </c>
      <c r="U1220" s="612" t="s">
        <v>47</v>
      </c>
      <c r="V1220" s="613" t="s">
        <v>49</v>
      </c>
      <c r="W1220" s="619" t="s">
        <v>15</v>
      </c>
      <c r="X1220" s="673" t="s">
        <v>1982</v>
      </c>
      <c r="Y1220" s="667" t="s">
        <v>2918</v>
      </c>
      <c r="Z1220" s="668">
        <v>43636</v>
      </c>
      <c r="AA1220" s="558" t="s">
        <v>1856</v>
      </c>
      <c r="AB1220" s="139">
        <f t="shared" si="317"/>
        <v>43660</v>
      </c>
      <c r="AC1220" s="134">
        <f t="shared" ref="AC1220:AC1283" si="318">IFERROR(IF(AB1220="-","-",(AB1220-DAY(AB1220)+1)),"")</f>
        <v>43647</v>
      </c>
      <c r="AD1220" s="135" t="str">
        <f t="shared" ref="AD1220:AD1283" si="319">IFERROR(IF(AF1220="O","-",AB1220+60),"-")</f>
        <v>-</v>
      </c>
      <c r="AE1220" s="136" t="str">
        <f t="shared" ref="AE1220:AE1283" si="320">IFERROR(IF(AD1220="-","-",(AD1220-DAY(AD1220)+1)),"")</f>
        <v>-</v>
      </c>
      <c r="AF1220" s="140" t="s">
        <v>4551</v>
      </c>
      <c r="AG1220" s="140" t="str">
        <f t="shared" si="308"/>
        <v>-</v>
      </c>
      <c r="AH1220" s="141" t="str">
        <f t="shared" si="309"/>
        <v>-</v>
      </c>
      <c r="AI1220" s="211" t="s">
        <v>15</v>
      </c>
      <c r="AJ1220" s="443" t="s">
        <v>4592</v>
      </c>
      <c r="AK1220" s="478" t="str">
        <f t="shared" si="310"/>
        <v>-</v>
      </c>
      <c r="AL1220" s="482" t="str">
        <f t="shared" si="311"/>
        <v>-</v>
      </c>
      <c r="AM1220" s="432" t="str">
        <f>_xlfn.IFNA(VLOOKUP(O1220,Dropdown!$B:$G,6,0),"-")</f>
        <v>PEZA</v>
      </c>
      <c r="AN1220" s="433">
        <f>_xlfn.IFNA(VLOOKUP(O1220,Dropdown!$B:$H,7,0),"-")</f>
        <v>0.12</v>
      </c>
      <c r="AO1220" s="434" t="str">
        <f t="shared" si="312"/>
        <v>USD</v>
      </c>
      <c r="AP1220" s="435">
        <f t="shared" si="313"/>
        <v>5600</v>
      </c>
      <c r="AQ1220" s="436">
        <f t="shared" si="314"/>
        <v>6272.0000000000009</v>
      </c>
      <c r="AR1220" s="247"/>
      <c r="AS1220" s="465" t="s">
        <v>15</v>
      </c>
      <c r="AT1220" s="247"/>
      <c r="AU1220" s="454" t="str">
        <f t="shared" ref="AU1220:AU1283" si="321">IFERROR(IF(AJ1220="Collected",AI1220-E1220," "),"-")</f>
        <v>-</v>
      </c>
    </row>
    <row r="1221" spans="1:47" s="29" customFormat="1">
      <c r="A1221" s="556">
        <v>1218</v>
      </c>
      <c r="B1221" s="557" t="s">
        <v>2919</v>
      </c>
      <c r="C1221" s="558" t="str">
        <f t="shared" ref="C1221:C1284" si="322">TEXT(E1221,"yyyy")</f>
        <v>2019</v>
      </c>
      <c r="D1221" s="558" t="str">
        <f t="shared" si="315"/>
        <v>Jun</v>
      </c>
      <c r="E1221" s="586">
        <v>43642</v>
      </c>
      <c r="F1221" s="558">
        <v>116635</v>
      </c>
      <c r="G1221" s="558">
        <v>51302</v>
      </c>
      <c r="H1221" s="557">
        <v>90152</v>
      </c>
      <c r="I1221" s="557" t="s">
        <v>2925</v>
      </c>
      <c r="J1221" s="557" t="s">
        <v>2926</v>
      </c>
      <c r="K1221" s="578" t="str">
        <f t="shared" ref="K1221:K1284" si="323">IF(L1221="-",M1221,CONCATENATE(L1221," | ",M1221))</f>
        <v>WR07E YOKE TA.D | #726 INNER DIE A | WR07E YOKE TA.D | #726 INNER DIE A</v>
      </c>
      <c r="L1221" s="578" t="s">
        <v>2924</v>
      </c>
      <c r="M1221" s="578" t="s">
        <v>2924</v>
      </c>
      <c r="N1221" s="600" t="s">
        <v>15</v>
      </c>
      <c r="O1221" s="578" t="s">
        <v>42</v>
      </c>
      <c r="P1221" s="557">
        <v>1</v>
      </c>
      <c r="Q1221" s="557" t="s">
        <v>5151</v>
      </c>
      <c r="R1221" s="581">
        <f>IFERROR(VLOOKUP(CONCATENATE(D1221,"'",C1221),'Monthly Forex'!A:D,4,0),"-")</f>
        <v>52.16</v>
      </c>
      <c r="S1221" s="564" t="s">
        <v>15</v>
      </c>
      <c r="T1221" s="565">
        <v>395</v>
      </c>
      <c r="U1221" s="583" t="s">
        <v>47</v>
      </c>
      <c r="V1221" s="613" t="s">
        <v>49</v>
      </c>
      <c r="W1221" s="619" t="s">
        <v>15</v>
      </c>
      <c r="X1221" s="673" t="s">
        <v>2147</v>
      </c>
      <c r="Y1221" s="597" t="s">
        <v>2938</v>
      </c>
      <c r="Z1221" s="571">
        <v>43642</v>
      </c>
      <c r="AA1221" s="558" t="s">
        <v>1856</v>
      </c>
      <c r="AB1221" s="139">
        <f t="shared" si="317"/>
        <v>43672</v>
      </c>
      <c r="AC1221" s="134">
        <f t="shared" si="318"/>
        <v>43647</v>
      </c>
      <c r="AD1221" s="135" t="str">
        <f t="shared" si="319"/>
        <v>-</v>
      </c>
      <c r="AE1221" s="136" t="str">
        <f t="shared" si="320"/>
        <v>-</v>
      </c>
      <c r="AF1221" s="140" t="s">
        <v>4551</v>
      </c>
      <c r="AG1221" s="140" t="str">
        <f t="shared" ref="AG1221:AG1284" si="324">IF(F1221=F1220,"-","1")</f>
        <v>1</v>
      </c>
      <c r="AH1221" s="141" t="str">
        <f t="shared" ref="AH1221:AH1284" si="325">IFERROR(IF(AF1221="-","-",IF(AF1221="O","-",$AK$1-E1221)),"-")</f>
        <v>-</v>
      </c>
      <c r="AI1221" s="211" t="s">
        <v>15</v>
      </c>
      <c r="AJ1221" s="443" t="s">
        <v>4592</v>
      </c>
      <c r="AK1221" s="478" t="str">
        <f t="shared" ref="AK1221:AK1284" si="326">IFERROR(IF(AF1221="O",$AB1221-$AI1221,""),"-")</f>
        <v>-</v>
      </c>
      <c r="AL1221" s="482" t="str">
        <f t="shared" ref="AL1221:AL1284" si="327">IFERROR(AI1221-DAY(AI1221)+1,"-")</f>
        <v>-</v>
      </c>
      <c r="AM1221" s="432" t="str">
        <f>_xlfn.IFNA(VLOOKUP(O1221,Dropdown!$B:$G,6,0),"-")</f>
        <v>PEZA</v>
      </c>
      <c r="AN1221" s="433">
        <f>_xlfn.IFNA(VLOOKUP(O1221,Dropdown!$B:$H,7,0),"-")</f>
        <v>0.12</v>
      </c>
      <c r="AO1221" s="434" t="str">
        <f t="shared" ref="AO1221:AO1284" si="328">_xlfn.IFNA(IF(S1221="-","USD","PHP"),"-")</f>
        <v>USD</v>
      </c>
      <c r="AP1221" s="435">
        <f t="shared" ref="AP1221:AP1284" si="329">IF(AO1221="USD",T1221,S1221)</f>
        <v>395</v>
      </c>
      <c r="AQ1221" s="436">
        <f t="shared" ref="AQ1221:AQ1284" si="330">IFERROR(IF(AN1221="-",AP1221,AP1221*1.12),"-")</f>
        <v>442.40000000000003</v>
      </c>
      <c r="AR1221" s="247"/>
      <c r="AS1221" s="465" t="s">
        <v>15</v>
      </c>
      <c r="AT1221" s="247"/>
      <c r="AU1221" s="454" t="str">
        <f t="shared" si="321"/>
        <v>-</v>
      </c>
    </row>
    <row r="1222" spans="1:47" s="29" customFormat="1">
      <c r="A1222" s="556">
        <v>1219</v>
      </c>
      <c r="B1222" s="557" t="s">
        <v>2920</v>
      </c>
      <c r="C1222" s="558" t="str">
        <f t="shared" si="322"/>
        <v>2019</v>
      </c>
      <c r="D1222" s="558" t="str">
        <f t="shared" si="315"/>
        <v>Jun</v>
      </c>
      <c r="E1222" s="586">
        <v>43642</v>
      </c>
      <c r="F1222" s="558">
        <v>116635</v>
      </c>
      <c r="G1222" s="558">
        <v>51302</v>
      </c>
      <c r="H1222" s="557">
        <v>90152</v>
      </c>
      <c r="I1222" s="557" t="s">
        <v>2929</v>
      </c>
      <c r="J1222" s="557" t="s">
        <v>2930</v>
      </c>
      <c r="K1222" s="578" t="str">
        <f t="shared" si="323"/>
        <v>WR15 YOKE TA.D | 101389-08-017-00 HEAD PUNCH | WR15 YOKE TA.D | 101389-08-017-00 HEAD PUNCH</v>
      </c>
      <c r="L1222" s="578" t="s">
        <v>2927</v>
      </c>
      <c r="M1222" s="578" t="s">
        <v>2927</v>
      </c>
      <c r="N1222" s="600" t="s">
        <v>15</v>
      </c>
      <c r="O1222" s="578" t="s">
        <v>42</v>
      </c>
      <c r="P1222" s="557">
        <v>1</v>
      </c>
      <c r="Q1222" s="557" t="s">
        <v>5151</v>
      </c>
      <c r="R1222" s="581">
        <f>IFERROR(VLOOKUP(CONCATENATE(D1222,"'",C1222),'Monthly Forex'!A:D,4,0),"-")</f>
        <v>52.16</v>
      </c>
      <c r="S1222" s="564" t="s">
        <v>15</v>
      </c>
      <c r="T1222" s="565">
        <v>48</v>
      </c>
      <c r="U1222" s="583" t="s">
        <v>47</v>
      </c>
      <c r="V1222" s="613" t="s">
        <v>49</v>
      </c>
      <c r="W1222" s="619" t="s">
        <v>15</v>
      </c>
      <c r="X1222" s="673" t="s">
        <v>2147</v>
      </c>
      <c r="Y1222" s="597" t="s">
        <v>2938</v>
      </c>
      <c r="Z1222" s="571">
        <v>43642</v>
      </c>
      <c r="AA1222" s="558" t="s">
        <v>1856</v>
      </c>
      <c r="AB1222" s="139">
        <f t="shared" si="317"/>
        <v>43672</v>
      </c>
      <c r="AC1222" s="134">
        <f t="shared" si="318"/>
        <v>43647</v>
      </c>
      <c r="AD1222" s="135" t="str">
        <f t="shared" si="319"/>
        <v>-</v>
      </c>
      <c r="AE1222" s="136" t="str">
        <f t="shared" si="320"/>
        <v>-</v>
      </c>
      <c r="AF1222" s="140" t="s">
        <v>4551</v>
      </c>
      <c r="AG1222" s="140" t="str">
        <f t="shared" si="324"/>
        <v>-</v>
      </c>
      <c r="AH1222" s="141" t="str">
        <f t="shared" si="325"/>
        <v>-</v>
      </c>
      <c r="AI1222" s="211" t="s">
        <v>15</v>
      </c>
      <c r="AJ1222" s="443" t="s">
        <v>4592</v>
      </c>
      <c r="AK1222" s="478" t="str">
        <f t="shared" si="326"/>
        <v>-</v>
      </c>
      <c r="AL1222" s="482" t="str">
        <f t="shared" si="327"/>
        <v>-</v>
      </c>
      <c r="AM1222" s="432" t="str">
        <f>_xlfn.IFNA(VLOOKUP(O1222,Dropdown!$B:$G,6,0),"-")</f>
        <v>PEZA</v>
      </c>
      <c r="AN1222" s="433">
        <f>_xlfn.IFNA(VLOOKUP(O1222,Dropdown!$B:$H,7,0),"-")</f>
        <v>0.12</v>
      </c>
      <c r="AO1222" s="434" t="str">
        <f t="shared" si="328"/>
        <v>USD</v>
      </c>
      <c r="AP1222" s="435">
        <f t="shared" si="329"/>
        <v>48</v>
      </c>
      <c r="AQ1222" s="436">
        <f t="shared" si="330"/>
        <v>53.760000000000005</v>
      </c>
      <c r="AR1222" s="247"/>
      <c r="AS1222" s="465" t="s">
        <v>15</v>
      </c>
      <c r="AT1222" s="247"/>
      <c r="AU1222" s="454" t="str">
        <f t="shared" si="321"/>
        <v>-</v>
      </c>
    </row>
    <row r="1223" spans="1:47" s="29" customFormat="1">
      <c r="A1223" s="556">
        <v>1220</v>
      </c>
      <c r="B1223" s="557" t="s">
        <v>2921</v>
      </c>
      <c r="C1223" s="558" t="str">
        <f t="shared" si="322"/>
        <v>2019</v>
      </c>
      <c r="D1223" s="558" t="str">
        <f t="shared" si="315"/>
        <v>Jun</v>
      </c>
      <c r="E1223" s="586">
        <v>43642</v>
      </c>
      <c r="F1223" s="558">
        <v>116635</v>
      </c>
      <c r="G1223" s="558">
        <v>51302</v>
      </c>
      <c r="H1223" s="557">
        <v>90152</v>
      </c>
      <c r="I1223" s="557" t="s">
        <v>2929</v>
      </c>
      <c r="J1223" s="557" t="s">
        <v>2930</v>
      </c>
      <c r="K1223" s="578" t="str">
        <f t="shared" si="323"/>
        <v>WR15 YOKE TA.D | 101389-08-017-00 HEAD PUNCH | WR15 YOKE TA.D | 101389-08-017-00 HEAD PUNCH</v>
      </c>
      <c r="L1223" s="578" t="s">
        <v>2927</v>
      </c>
      <c r="M1223" s="578" t="s">
        <v>2927</v>
      </c>
      <c r="N1223" s="600" t="s">
        <v>15</v>
      </c>
      <c r="O1223" s="578" t="s">
        <v>42</v>
      </c>
      <c r="P1223" s="557">
        <v>2</v>
      </c>
      <c r="Q1223" s="557" t="s">
        <v>5151</v>
      </c>
      <c r="R1223" s="581">
        <f>IFERROR(VLOOKUP(CONCATENATE(D1223,"'",C1223),'Monthly Forex'!A:D,4,0),"-")</f>
        <v>52.16</v>
      </c>
      <c r="S1223" s="564" t="s">
        <v>15</v>
      </c>
      <c r="T1223" s="565">
        <v>96</v>
      </c>
      <c r="U1223" s="583" t="s">
        <v>47</v>
      </c>
      <c r="V1223" s="613" t="s">
        <v>49</v>
      </c>
      <c r="W1223" s="619" t="s">
        <v>15</v>
      </c>
      <c r="X1223" s="673" t="s">
        <v>2147</v>
      </c>
      <c r="Y1223" s="597" t="s">
        <v>2938</v>
      </c>
      <c r="Z1223" s="571">
        <v>43642</v>
      </c>
      <c r="AA1223" s="558" t="s">
        <v>1856</v>
      </c>
      <c r="AB1223" s="139">
        <f t="shared" si="317"/>
        <v>43672</v>
      </c>
      <c r="AC1223" s="134">
        <f t="shared" si="318"/>
        <v>43647</v>
      </c>
      <c r="AD1223" s="135" t="str">
        <f t="shared" si="319"/>
        <v>-</v>
      </c>
      <c r="AE1223" s="136" t="str">
        <f t="shared" si="320"/>
        <v>-</v>
      </c>
      <c r="AF1223" s="140" t="s">
        <v>4551</v>
      </c>
      <c r="AG1223" s="140" t="str">
        <f t="shared" si="324"/>
        <v>-</v>
      </c>
      <c r="AH1223" s="141" t="str">
        <f t="shared" si="325"/>
        <v>-</v>
      </c>
      <c r="AI1223" s="211" t="s">
        <v>15</v>
      </c>
      <c r="AJ1223" s="443" t="s">
        <v>4592</v>
      </c>
      <c r="AK1223" s="478" t="str">
        <f t="shared" si="326"/>
        <v>-</v>
      </c>
      <c r="AL1223" s="482" t="str">
        <f t="shared" si="327"/>
        <v>-</v>
      </c>
      <c r="AM1223" s="432" t="str">
        <f>_xlfn.IFNA(VLOOKUP(O1223,Dropdown!$B:$G,6,0),"-")</f>
        <v>PEZA</v>
      </c>
      <c r="AN1223" s="433">
        <f>_xlfn.IFNA(VLOOKUP(O1223,Dropdown!$B:$H,7,0),"-")</f>
        <v>0.12</v>
      </c>
      <c r="AO1223" s="434" t="str">
        <f t="shared" si="328"/>
        <v>USD</v>
      </c>
      <c r="AP1223" s="435">
        <f t="shared" si="329"/>
        <v>96</v>
      </c>
      <c r="AQ1223" s="436">
        <f t="shared" si="330"/>
        <v>107.52000000000001</v>
      </c>
      <c r="AR1223" s="247"/>
      <c r="AS1223" s="465" t="s">
        <v>15</v>
      </c>
      <c r="AT1223" s="247"/>
      <c r="AU1223" s="454" t="str">
        <f t="shared" si="321"/>
        <v>-</v>
      </c>
    </row>
    <row r="1224" spans="1:47" s="29" customFormat="1">
      <c r="A1224" s="556">
        <v>1221</v>
      </c>
      <c r="B1224" s="557" t="s">
        <v>2922</v>
      </c>
      <c r="C1224" s="558" t="str">
        <f t="shared" si="322"/>
        <v>2019</v>
      </c>
      <c r="D1224" s="558" t="str">
        <f t="shared" si="315"/>
        <v>Jun</v>
      </c>
      <c r="E1224" s="586">
        <v>43642</v>
      </c>
      <c r="F1224" s="558">
        <v>116635</v>
      </c>
      <c r="G1224" s="558">
        <v>51302</v>
      </c>
      <c r="H1224" s="557">
        <v>90152</v>
      </c>
      <c r="I1224" s="557" t="s">
        <v>2929</v>
      </c>
      <c r="J1224" s="557" t="s">
        <v>2930</v>
      </c>
      <c r="K1224" s="578" t="str">
        <f t="shared" si="323"/>
        <v>AT05 YOKE TA.D | 101917-08-017-02 HEAD PUNCH | AT05 YOKE TA.D | 101917-08-017-02 HEAD PUNCH</v>
      </c>
      <c r="L1224" s="578" t="s">
        <v>2928</v>
      </c>
      <c r="M1224" s="578" t="s">
        <v>2928</v>
      </c>
      <c r="N1224" s="600" t="s">
        <v>15</v>
      </c>
      <c r="O1224" s="578" t="s">
        <v>42</v>
      </c>
      <c r="P1224" s="557">
        <v>1</v>
      </c>
      <c r="Q1224" s="557" t="s">
        <v>5151</v>
      </c>
      <c r="R1224" s="581">
        <f>IFERROR(VLOOKUP(CONCATENATE(D1224,"'",C1224),'Monthly Forex'!A:D,4,0),"-")</f>
        <v>52.16</v>
      </c>
      <c r="S1224" s="564" t="s">
        <v>15</v>
      </c>
      <c r="T1224" s="565">
        <v>110</v>
      </c>
      <c r="U1224" s="583" t="s">
        <v>47</v>
      </c>
      <c r="V1224" s="613" t="s">
        <v>49</v>
      </c>
      <c r="W1224" s="619" t="s">
        <v>15</v>
      </c>
      <c r="X1224" s="673" t="s">
        <v>2147</v>
      </c>
      <c r="Y1224" s="597" t="s">
        <v>2938</v>
      </c>
      <c r="Z1224" s="571">
        <v>43642</v>
      </c>
      <c r="AA1224" s="558" t="s">
        <v>1856</v>
      </c>
      <c r="AB1224" s="139">
        <f t="shared" si="317"/>
        <v>43672</v>
      </c>
      <c r="AC1224" s="134">
        <f t="shared" si="318"/>
        <v>43647</v>
      </c>
      <c r="AD1224" s="135" t="str">
        <f t="shared" si="319"/>
        <v>-</v>
      </c>
      <c r="AE1224" s="136" t="str">
        <f t="shared" si="320"/>
        <v>-</v>
      </c>
      <c r="AF1224" s="140" t="s">
        <v>4551</v>
      </c>
      <c r="AG1224" s="140" t="str">
        <f t="shared" si="324"/>
        <v>-</v>
      </c>
      <c r="AH1224" s="141" t="str">
        <f t="shared" si="325"/>
        <v>-</v>
      </c>
      <c r="AI1224" s="211" t="s">
        <v>15</v>
      </c>
      <c r="AJ1224" s="443" t="s">
        <v>4592</v>
      </c>
      <c r="AK1224" s="478" t="str">
        <f t="shared" si="326"/>
        <v>-</v>
      </c>
      <c r="AL1224" s="482" t="str">
        <f t="shared" si="327"/>
        <v>-</v>
      </c>
      <c r="AM1224" s="432" t="str">
        <f>_xlfn.IFNA(VLOOKUP(O1224,Dropdown!$B:$G,6,0),"-")</f>
        <v>PEZA</v>
      </c>
      <c r="AN1224" s="433">
        <f>_xlfn.IFNA(VLOOKUP(O1224,Dropdown!$B:$H,7,0),"-")</f>
        <v>0.12</v>
      </c>
      <c r="AO1224" s="434" t="str">
        <f t="shared" si="328"/>
        <v>USD</v>
      </c>
      <c r="AP1224" s="435">
        <f t="shared" si="329"/>
        <v>110</v>
      </c>
      <c r="AQ1224" s="436">
        <f t="shared" si="330"/>
        <v>123.20000000000002</v>
      </c>
      <c r="AR1224" s="247"/>
      <c r="AS1224" s="465" t="s">
        <v>15</v>
      </c>
      <c r="AT1224" s="247"/>
      <c r="AU1224" s="454" t="str">
        <f t="shared" si="321"/>
        <v>-</v>
      </c>
    </row>
    <row r="1225" spans="1:47" s="29" customFormat="1">
      <c r="A1225" s="556">
        <v>1222</v>
      </c>
      <c r="B1225" s="558" t="s">
        <v>2865</v>
      </c>
      <c r="C1225" s="558" t="str">
        <f t="shared" si="322"/>
        <v>2019</v>
      </c>
      <c r="D1225" s="558" t="str">
        <f t="shared" si="315"/>
        <v>Jun</v>
      </c>
      <c r="E1225" s="605">
        <v>43642</v>
      </c>
      <c r="F1225" s="558">
        <v>116636</v>
      </c>
      <c r="G1225" s="558">
        <v>51303</v>
      </c>
      <c r="H1225" s="558" t="s">
        <v>15</v>
      </c>
      <c r="I1225" s="558" t="s">
        <v>2933</v>
      </c>
      <c r="J1225" s="655" t="s">
        <v>2870</v>
      </c>
      <c r="K1225" s="607" t="str">
        <f t="shared" si="323"/>
        <v>TJBA | #61006 FORM PUNCH | TJBA | #61006 FORM PUNCH</v>
      </c>
      <c r="L1225" s="607" t="s">
        <v>2877</v>
      </c>
      <c r="M1225" s="607" t="s">
        <v>2877</v>
      </c>
      <c r="N1225" s="608" t="s">
        <v>2890</v>
      </c>
      <c r="O1225" s="607" t="s">
        <v>31</v>
      </c>
      <c r="P1225" s="558">
        <v>1</v>
      </c>
      <c r="Q1225" s="557" t="s">
        <v>5151</v>
      </c>
      <c r="R1225" s="609">
        <f>IFERROR(VLOOKUP(CONCATENATE(D1225,"'",C1225),'Monthly Forex'!A:D,4,0),"-")</f>
        <v>52.16</v>
      </c>
      <c r="S1225" s="610">
        <v>12965</v>
      </c>
      <c r="T1225" s="611">
        <f>S1225/R1225</f>
        <v>248.56211656441718</v>
      </c>
      <c r="U1225" s="661" t="s">
        <v>50</v>
      </c>
      <c r="V1225" s="662" t="s">
        <v>50</v>
      </c>
      <c r="W1225" s="619" t="s">
        <v>15</v>
      </c>
      <c r="X1225" s="673" t="s">
        <v>15</v>
      </c>
      <c r="Y1225" s="669" t="s">
        <v>15</v>
      </c>
      <c r="Z1225" s="668" t="s">
        <v>15</v>
      </c>
      <c r="AA1225" s="558" t="s">
        <v>1856</v>
      </c>
      <c r="AB1225" s="139" t="str">
        <f t="shared" si="317"/>
        <v>-</v>
      </c>
      <c r="AC1225" s="134" t="str">
        <f t="shared" si="318"/>
        <v>-</v>
      </c>
      <c r="AD1225" s="135" t="str">
        <f t="shared" si="319"/>
        <v>-</v>
      </c>
      <c r="AE1225" s="136" t="str">
        <f t="shared" si="320"/>
        <v>-</v>
      </c>
      <c r="AF1225" s="142" t="s">
        <v>15</v>
      </c>
      <c r="AG1225" s="140" t="str">
        <f t="shared" si="324"/>
        <v>1</v>
      </c>
      <c r="AH1225" s="141" t="str">
        <f t="shared" si="325"/>
        <v>-</v>
      </c>
      <c r="AI1225" s="208" t="s">
        <v>15</v>
      </c>
      <c r="AJ1225" s="444" t="s">
        <v>50</v>
      </c>
      <c r="AK1225" s="478" t="str">
        <f t="shared" si="326"/>
        <v/>
      </c>
      <c r="AL1225" s="482" t="str">
        <f t="shared" si="327"/>
        <v>-</v>
      </c>
      <c r="AM1225" s="432" t="str">
        <f>_xlfn.IFNA(VLOOKUP(O1225,Dropdown!$B:$G,6,0),"-")</f>
        <v>PEZA</v>
      </c>
      <c r="AN1225" s="433">
        <f>_xlfn.IFNA(VLOOKUP(O1225,Dropdown!$B:$H,7,0),"-")</f>
        <v>0.12</v>
      </c>
      <c r="AO1225" s="434" t="str">
        <f t="shared" si="328"/>
        <v>PHP</v>
      </c>
      <c r="AP1225" s="435">
        <f t="shared" si="329"/>
        <v>12965</v>
      </c>
      <c r="AQ1225" s="436">
        <f t="shared" si="330"/>
        <v>14520.800000000001</v>
      </c>
      <c r="AR1225" s="247"/>
      <c r="AS1225" s="465" t="s">
        <v>15</v>
      </c>
      <c r="AT1225" s="247"/>
      <c r="AU1225" s="454" t="str">
        <f t="shared" si="321"/>
        <v xml:space="preserve"> </v>
      </c>
    </row>
    <row r="1226" spans="1:47" s="29" customFormat="1">
      <c r="A1226" s="556">
        <v>1223</v>
      </c>
      <c r="B1226" s="558" t="s">
        <v>2866</v>
      </c>
      <c r="C1226" s="558" t="str">
        <f t="shared" si="322"/>
        <v>2019</v>
      </c>
      <c r="D1226" s="558" t="str">
        <f t="shared" si="315"/>
        <v>Jun</v>
      </c>
      <c r="E1226" s="605">
        <v>43642</v>
      </c>
      <c r="F1226" s="558">
        <v>116636</v>
      </c>
      <c r="G1226" s="558">
        <v>51303</v>
      </c>
      <c r="H1226" s="558" t="s">
        <v>15</v>
      </c>
      <c r="I1226" s="558" t="s">
        <v>2933</v>
      </c>
      <c r="J1226" s="558" t="s">
        <v>2870</v>
      </c>
      <c r="K1226" s="607" t="str">
        <f t="shared" si="323"/>
        <v>TJBA | #61007 GUIDE | TJBA | #61007 GUIDE</v>
      </c>
      <c r="L1226" s="607" t="s">
        <v>2878</v>
      </c>
      <c r="M1226" s="607" t="s">
        <v>2878</v>
      </c>
      <c r="N1226" s="608" t="s">
        <v>2891</v>
      </c>
      <c r="O1226" s="607" t="s">
        <v>31</v>
      </c>
      <c r="P1226" s="558">
        <v>1</v>
      </c>
      <c r="Q1226" s="557" t="s">
        <v>5151</v>
      </c>
      <c r="R1226" s="609">
        <f>IFERROR(VLOOKUP(CONCATENATE(D1226,"'",C1226),'Monthly Forex'!A:D,4,0),"-")</f>
        <v>52.16</v>
      </c>
      <c r="S1226" s="610">
        <v>18445</v>
      </c>
      <c r="T1226" s="611">
        <f>S1226/R1226</f>
        <v>353.62346625766872</v>
      </c>
      <c r="U1226" s="661" t="s">
        <v>50</v>
      </c>
      <c r="V1226" s="662" t="s">
        <v>50</v>
      </c>
      <c r="W1226" s="619" t="s">
        <v>15</v>
      </c>
      <c r="X1226" s="673" t="s">
        <v>15</v>
      </c>
      <c r="Y1226" s="669" t="s">
        <v>15</v>
      </c>
      <c r="Z1226" s="668" t="s">
        <v>15</v>
      </c>
      <c r="AA1226" s="674" t="s">
        <v>1856</v>
      </c>
      <c r="AB1226" s="139" t="str">
        <f t="shared" si="317"/>
        <v>-</v>
      </c>
      <c r="AC1226" s="134" t="str">
        <f t="shared" si="318"/>
        <v>-</v>
      </c>
      <c r="AD1226" s="135" t="str">
        <f t="shared" si="319"/>
        <v>-</v>
      </c>
      <c r="AE1226" s="136" t="str">
        <f t="shared" si="320"/>
        <v>-</v>
      </c>
      <c r="AF1226" s="142" t="s">
        <v>15</v>
      </c>
      <c r="AG1226" s="140" t="str">
        <f t="shared" si="324"/>
        <v>-</v>
      </c>
      <c r="AH1226" s="141" t="str">
        <f t="shared" si="325"/>
        <v>-</v>
      </c>
      <c r="AI1226" s="208" t="s">
        <v>15</v>
      </c>
      <c r="AJ1226" s="444" t="s">
        <v>50</v>
      </c>
      <c r="AK1226" s="478" t="str">
        <f t="shared" si="326"/>
        <v/>
      </c>
      <c r="AL1226" s="482" t="str">
        <f t="shared" si="327"/>
        <v>-</v>
      </c>
      <c r="AM1226" s="432" t="str">
        <f>_xlfn.IFNA(VLOOKUP(O1226,Dropdown!$B:$G,6,0),"-")</f>
        <v>PEZA</v>
      </c>
      <c r="AN1226" s="433">
        <f>_xlfn.IFNA(VLOOKUP(O1226,Dropdown!$B:$H,7,0),"-")</f>
        <v>0.12</v>
      </c>
      <c r="AO1226" s="434" t="str">
        <f t="shared" si="328"/>
        <v>PHP</v>
      </c>
      <c r="AP1226" s="435">
        <f t="shared" si="329"/>
        <v>18445</v>
      </c>
      <c r="AQ1226" s="436">
        <f t="shared" si="330"/>
        <v>20658.400000000001</v>
      </c>
      <c r="AR1226" s="247"/>
      <c r="AS1226" s="465" t="s">
        <v>15</v>
      </c>
      <c r="AT1226" s="247"/>
      <c r="AU1226" s="454" t="str">
        <f t="shared" si="321"/>
        <v xml:space="preserve"> </v>
      </c>
    </row>
    <row r="1227" spans="1:47" s="29" customFormat="1">
      <c r="A1227" s="556">
        <v>1224</v>
      </c>
      <c r="B1227" s="558" t="s">
        <v>2869</v>
      </c>
      <c r="C1227" s="558" t="str">
        <f t="shared" si="322"/>
        <v>2019</v>
      </c>
      <c r="D1227" s="558" t="str">
        <f t="shared" si="315"/>
        <v>Jun</v>
      </c>
      <c r="E1227" s="605">
        <v>43642</v>
      </c>
      <c r="F1227" s="558">
        <v>116636</v>
      </c>
      <c r="G1227" s="558">
        <v>51303</v>
      </c>
      <c r="H1227" s="558" t="s">
        <v>15</v>
      </c>
      <c r="I1227" s="558" t="s">
        <v>2932</v>
      </c>
      <c r="J1227" s="558" t="s">
        <v>2870</v>
      </c>
      <c r="K1227" s="607" t="str">
        <f t="shared" si="323"/>
        <v>TJB RR | #3507 BUTTON DIE | TJB RR | #3507 BUTTON DIE</v>
      </c>
      <c r="L1227" s="607" t="s">
        <v>2881</v>
      </c>
      <c r="M1227" s="607" t="s">
        <v>2881</v>
      </c>
      <c r="N1227" s="608" t="s">
        <v>2894</v>
      </c>
      <c r="O1227" s="607" t="s">
        <v>31</v>
      </c>
      <c r="P1227" s="558">
        <v>1</v>
      </c>
      <c r="Q1227" s="557" t="s">
        <v>5151</v>
      </c>
      <c r="R1227" s="609">
        <f>IFERROR(VLOOKUP(CONCATENATE(D1227,"'",C1227),'Monthly Forex'!A:D,4,0),"-")</f>
        <v>52.16</v>
      </c>
      <c r="S1227" s="610">
        <v>15500</v>
      </c>
      <c r="T1227" s="611">
        <f>S1227/R1227</f>
        <v>297.1625766871166</v>
      </c>
      <c r="U1227" s="661" t="s">
        <v>50</v>
      </c>
      <c r="V1227" s="662" t="s">
        <v>50</v>
      </c>
      <c r="W1227" s="619" t="s">
        <v>15</v>
      </c>
      <c r="X1227" s="673" t="s">
        <v>15</v>
      </c>
      <c r="Y1227" s="669" t="s">
        <v>15</v>
      </c>
      <c r="Z1227" s="668" t="s">
        <v>15</v>
      </c>
      <c r="AA1227" s="558" t="s">
        <v>1856</v>
      </c>
      <c r="AB1227" s="139" t="str">
        <f t="shared" si="317"/>
        <v>-</v>
      </c>
      <c r="AC1227" s="134" t="str">
        <f t="shared" si="318"/>
        <v>-</v>
      </c>
      <c r="AD1227" s="135" t="str">
        <f t="shared" si="319"/>
        <v>-</v>
      </c>
      <c r="AE1227" s="136" t="str">
        <f t="shared" si="320"/>
        <v>-</v>
      </c>
      <c r="AF1227" s="142" t="s">
        <v>15</v>
      </c>
      <c r="AG1227" s="140" t="str">
        <f t="shared" si="324"/>
        <v>-</v>
      </c>
      <c r="AH1227" s="141" t="str">
        <f t="shared" si="325"/>
        <v>-</v>
      </c>
      <c r="AI1227" s="208" t="s">
        <v>15</v>
      </c>
      <c r="AJ1227" s="444" t="s">
        <v>50</v>
      </c>
      <c r="AK1227" s="478" t="str">
        <f t="shared" si="326"/>
        <v/>
      </c>
      <c r="AL1227" s="482" t="str">
        <f t="shared" si="327"/>
        <v>-</v>
      </c>
      <c r="AM1227" s="432" t="str">
        <f>_xlfn.IFNA(VLOOKUP(O1227,Dropdown!$B:$G,6,0),"-")</f>
        <v>PEZA</v>
      </c>
      <c r="AN1227" s="433">
        <f>_xlfn.IFNA(VLOOKUP(O1227,Dropdown!$B:$H,7,0),"-")</f>
        <v>0.12</v>
      </c>
      <c r="AO1227" s="434" t="str">
        <f t="shared" si="328"/>
        <v>PHP</v>
      </c>
      <c r="AP1227" s="435">
        <f t="shared" si="329"/>
        <v>15500</v>
      </c>
      <c r="AQ1227" s="436">
        <f t="shared" si="330"/>
        <v>17360</v>
      </c>
      <c r="AR1227" s="247"/>
      <c r="AS1227" s="465" t="s">
        <v>15</v>
      </c>
      <c r="AT1227" s="247"/>
      <c r="AU1227" s="454" t="str">
        <f t="shared" si="321"/>
        <v xml:space="preserve"> </v>
      </c>
    </row>
    <row r="1228" spans="1:47" s="29" customFormat="1">
      <c r="A1228" s="556">
        <v>1225</v>
      </c>
      <c r="B1228" s="558" t="s">
        <v>2934</v>
      </c>
      <c r="C1228" s="558" t="str">
        <f t="shared" si="322"/>
        <v>2019</v>
      </c>
      <c r="D1228" s="558" t="str">
        <f t="shared" si="315"/>
        <v>Jun</v>
      </c>
      <c r="E1228" s="605">
        <v>43643</v>
      </c>
      <c r="F1228" s="558">
        <v>116637</v>
      </c>
      <c r="G1228" s="558">
        <v>51304</v>
      </c>
      <c r="H1228" s="558" t="s">
        <v>15</v>
      </c>
      <c r="I1228" s="558" t="s">
        <v>2773</v>
      </c>
      <c r="J1228" s="558" t="s">
        <v>2935</v>
      </c>
      <c r="K1228" s="607" t="str">
        <f t="shared" si="323"/>
        <v>RC82-04-19-0 TRIMMING CAM HOLDER | RC82-04-19-0 TRIMMING CAM HOLDER</v>
      </c>
      <c r="L1228" s="607" t="s">
        <v>2936</v>
      </c>
      <c r="M1228" s="607" t="s">
        <v>2936</v>
      </c>
      <c r="N1228" s="615" t="s">
        <v>15</v>
      </c>
      <c r="O1228" s="607" t="s">
        <v>33</v>
      </c>
      <c r="P1228" s="558">
        <v>1</v>
      </c>
      <c r="Q1228" s="557" t="s">
        <v>5151</v>
      </c>
      <c r="R1228" s="609">
        <f>IFERROR(VLOOKUP(CONCATENATE(D1228,"'",C1228),'Monthly Forex'!A:D,4,0),"-")</f>
        <v>52.16</v>
      </c>
      <c r="S1228" s="564" t="s">
        <v>15</v>
      </c>
      <c r="T1228" s="611">
        <v>240</v>
      </c>
      <c r="U1228" s="661" t="s">
        <v>50</v>
      </c>
      <c r="V1228" s="662" t="s">
        <v>50</v>
      </c>
      <c r="W1228" s="620" t="s">
        <v>2946</v>
      </c>
      <c r="X1228" s="673" t="s">
        <v>15</v>
      </c>
      <c r="Y1228" s="667" t="s">
        <v>2937</v>
      </c>
      <c r="Z1228" s="668" t="s">
        <v>2564</v>
      </c>
      <c r="AA1228" s="558" t="s">
        <v>1856</v>
      </c>
      <c r="AB1228" s="139" t="str">
        <f t="shared" si="317"/>
        <v>-</v>
      </c>
      <c r="AC1228" s="134" t="str">
        <f t="shared" si="318"/>
        <v>-</v>
      </c>
      <c r="AD1228" s="135" t="str">
        <f t="shared" si="319"/>
        <v>-</v>
      </c>
      <c r="AE1228" s="136" t="str">
        <f t="shared" si="320"/>
        <v>-</v>
      </c>
      <c r="AF1228" s="142" t="s">
        <v>15</v>
      </c>
      <c r="AG1228" s="140" t="str">
        <f t="shared" si="324"/>
        <v>1</v>
      </c>
      <c r="AH1228" s="141" t="str">
        <f t="shared" si="325"/>
        <v>-</v>
      </c>
      <c r="AI1228" s="208" t="s">
        <v>15</v>
      </c>
      <c r="AJ1228" s="444" t="s">
        <v>50</v>
      </c>
      <c r="AK1228" s="478" t="str">
        <f t="shared" si="326"/>
        <v/>
      </c>
      <c r="AL1228" s="482" t="str">
        <f t="shared" si="327"/>
        <v>-</v>
      </c>
      <c r="AM1228" s="432" t="str">
        <f>_xlfn.IFNA(VLOOKUP(O1228,Dropdown!$B:$G,6,0),"-")</f>
        <v>NON-PEZA</v>
      </c>
      <c r="AN1228" s="433" t="str">
        <f>_xlfn.IFNA(VLOOKUP(O1228,Dropdown!$B:$H,7,0),"-")</f>
        <v>-</v>
      </c>
      <c r="AO1228" s="434" t="str">
        <f t="shared" si="328"/>
        <v>USD</v>
      </c>
      <c r="AP1228" s="435">
        <f t="shared" si="329"/>
        <v>240</v>
      </c>
      <c r="AQ1228" s="436">
        <f t="shared" si="330"/>
        <v>240</v>
      </c>
      <c r="AR1228" s="247"/>
      <c r="AS1228" s="465" t="s">
        <v>15</v>
      </c>
      <c r="AT1228" s="247"/>
      <c r="AU1228" s="454" t="str">
        <f t="shared" si="321"/>
        <v xml:space="preserve"> </v>
      </c>
    </row>
    <row r="1229" spans="1:47" s="29" customFormat="1">
      <c r="A1229" s="556">
        <v>1226</v>
      </c>
      <c r="B1229" s="557" t="s">
        <v>2940</v>
      </c>
      <c r="C1229" s="558" t="str">
        <f t="shared" si="322"/>
        <v>2019</v>
      </c>
      <c r="D1229" s="558" t="str">
        <f t="shared" si="315"/>
        <v>Jun</v>
      </c>
      <c r="E1229" s="586">
        <v>43644</v>
      </c>
      <c r="F1229" s="558">
        <v>116639</v>
      </c>
      <c r="G1229" s="558">
        <v>51306</v>
      </c>
      <c r="H1229" s="557">
        <v>90182</v>
      </c>
      <c r="I1229" s="557" t="s">
        <v>2944</v>
      </c>
      <c r="J1229" s="557">
        <v>47726</v>
      </c>
      <c r="K1229" s="578" t="str">
        <f t="shared" si="323"/>
        <v>DIECASTING DIE : 3-CAVITY | YS598-00 | DIECASTING DIE : 3-CAVITY | YS598-00</v>
      </c>
      <c r="L1229" s="578" t="s">
        <v>2942</v>
      </c>
      <c r="M1229" s="578" t="s">
        <v>2942</v>
      </c>
      <c r="N1229" s="615" t="s">
        <v>15</v>
      </c>
      <c r="O1229" s="578" t="s">
        <v>32</v>
      </c>
      <c r="P1229" s="557">
        <v>1</v>
      </c>
      <c r="Q1229" s="557" t="s">
        <v>5152</v>
      </c>
      <c r="R1229" s="581">
        <f>IFERROR(VLOOKUP(CONCATENATE(D1229,"'",C1229),'Monthly Forex'!A:D,4,0),"-")</f>
        <v>52.16</v>
      </c>
      <c r="S1229" s="587">
        <v>900000</v>
      </c>
      <c r="T1229" s="565">
        <f>S1229/R1229</f>
        <v>17254.601226993866</v>
      </c>
      <c r="U1229" s="583" t="s">
        <v>47</v>
      </c>
      <c r="V1229" s="589" t="s">
        <v>49</v>
      </c>
      <c r="W1229" s="619" t="s">
        <v>15</v>
      </c>
      <c r="X1229" s="673" t="s">
        <v>1982</v>
      </c>
      <c r="Y1229" s="669" t="s">
        <v>15</v>
      </c>
      <c r="Z1229" s="668" t="s">
        <v>15</v>
      </c>
      <c r="AA1229" s="558" t="s">
        <v>1856</v>
      </c>
      <c r="AB1229" s="139">
        <f t="shared" si="317"/>
        <v>43674</v>
      </c>
      <c r="AC1229" s="134">
        <f t="shared" si="318"/>
        <v>43647</v>
      </c>
      <c r="AD1229" s="135" t="str">
        <f t="shared" si="319"/>
        <v>-</v>
      </c>
      <c r="AE1229" s="136" t="str">
        <f t="shared" si="320"/>
        <v>-</v>
      </c>
      <c r="AF1229" s="140" t="s">
        <v>4551</v>
      </c>
      <c r="AG1229" s="140" t="str">
        <f t="shared" si="324"/>
        <v>1</v>
      </c>
      <c r="AH1229" s="141" t="str">
        <f t="shared" si="325"/>
        <v>-</v>
      </c>
      <c r="AI1229" s="211">
        <v>44075</v>
      </c>
      <c r="AJ1229" s="443" t="s">
        <v>4592</v>
      </c>
      <c r="AK1229" s="478">
        <f t="shared" si="326"/>
        <v>-401</v>
      </c>
      <c r="AL1229" s="482">
        <f t="shared" si="327"/>
        <v>44075</v>
      </c>
      <c r="AM1229" s="432" t="str">
        <f>_xlfn.IFNA(VLOOKUP(O1229,Dropdown!$B:$G,6,0),"-")</f>
        <v>PEZA</v>
      </c>
      <c r="AN1229" s="433">
        <f>_xlfn.IFNA(VLOOKUP(O1229,Dropdown!$B:$H,7,0),"-")</f>
        <v>0.12</v>
      </c>
      <c r="AO1229" s="434" t="str">
        <f t="shared" si="328"/>
        <v>PHP</v>
      </c>
      <c r="AP1229" s="435">
        <f t="shared" si="329"/>
        <v>900000</v>
      </c>
      <c r="AQ1229" s="436">
        <f t="shared" si="330"/>
        <v>1008000.0000000001</v>
      </c>
      <c r="AR1229" s="247"/>
      <c r="AS1229" s="465" t="s">
        <v>15</v>
      </c>
      <c r="AT1229" s="247"/>
      <c r="AU1229" s="454" t="s">
        <v>15</v>
      </c>
    </row>
    <row r="1230" spans="1:47" s="30" customFormat="1">
      <c r="A1230" s="556">
        <v>1227</v>
      </c>
      <c r="B1230" s="557" t="s">
        <v>2941</v>
      </c>
      <c r="C1230" s="558" t="str">
        <f t="shared" si="322"/>
        <v>2019</v>
      </c>
      <c r="D1230" s="558" t="str">
        <f t="shared" si="315"/>
        <v>Jun</v>
      </c>
      <c r="E1230" s="586">
        <v>43644</v>
      </c>
      <c r="F1230" s="558">
        <v>116640</v>
      </c>
      <c r="G1230" s="558">
        <v>51307</v>
      </c>
      <c r="H1230" s="557">
        <v>90183</v>
      </c>
      <c r="I1230" s="557" t="s">
        <v>2945</v>
      </c>
      <c r="J1230" s="557">
        <v>47727</v>
      </c>
      <c r="K1230" s="578" t="str">
        <f t="shared" si="323"/>
        <v>DIECASTING DIE : 2-CAVITY | YS4X7-00 | DIECASTING DIE : 2-CAVITY | YS4X7-00</v>
      </c>
      <c r="L1230" s="578" t="s">
        <v>2943</v>
      </c>
      <c r="M1230" s="578" t="s">
        <v>2943</v>
      </c>
      <c r="N1230" s="615" t="s">
        <v>15</v>
      </c>
      <c r="O1230" s="578" t="s">
        <v>32</v>
      </c>
      <c r="P1230" s="557">
        <v>1</v>
      </c>
      <c r="Q1230" s="557" t="s">
        <v>5152</v>
      </c>
      <c r="R1230" s="581">
        <f>IFERROR(VLOOKUP(CONCATENATE(D1230,"'",C1230),'Monthly Forex'!A:D,4,0),"-")</f>
        <v>52.16</v>
      </c>
      <c r="S1230" s="587">
        <v>779997</v>
      </c>
      <c r="T1230" s="565">
        <f>S1230/R1230</f>
        <v>14953.930214723927</v>
      </c>
      <c r="U1230" s="583" t="s">
        <v>47</v>
      </c>
      <c r="V1230" s="589" t="s">
        <v>49</v>
      </c>
      <c r="W1230" s="619" t="s">
        <v>15</v>
      </c>
      <c r="X1230" s="673" t="s">
        <v>1982</v>
      </c>
      <c r="Y1230" s="669" t="s">
        <v>15</v>
      </c>
      <c r="Z1230" s="668" t="s">
        <v>15</v>
      </c>
      <c r="AA1230" s="558" t="s">
        <v>1856</v>
      </c>
      <c r="AB1230" s="139">
        <f t="shared" si="317"/>
        <v>43674</v>
      </c>
      <c r="AC1230" s="134">
        <f t="shared" si="318"/>
        <v>43647</v>
      </c>
      <c r="AD1230" s="135" t="str">
        <f t="shared" si="319"/>
        <v>-</v>
      </c>
      <c r="AE1230" s="136" t="str">
        <f t="shared" si="320"/>
        <v>-</v>
      </c>
      <c r="AF1230" s="140" t="s">
        <v>4551</v>
      </c>
      <c r="AG1230" s="140" t="str">
        <f t="shared" si="324"/>
        <v>1</v>
      </c>
      <c r="AH1230" s="141" t="str">
        <f t="shared" si="325"/>
        <v>-</v>
      </c>
      <c r="AI1230" s="211" t="s">
        <v>15</v>
      </c>
      <c r="AJ1230" s="443" t="s">
        <v>4592</v>
      </c>
      <c r="AK1230" s="478" t="str">
        <f t="shared" si="326"/>
        <v>-</v>
      </c>
      <c r="AL1230" s="516" t="str">
        <f t="shared" si="327"/>
        <v>-</v>
      </c>
      <c r="AM1230" s="432" t="str">
        <f>_xlfn.IFNA(VLOOKUP(O1230,Dropdown!$B:$G,6,0),"-")</f>
        <v>PEZA</v>
      </c>
      <c r="AN1230" s="433">
        <f>_xlfn.IFNA(VLOOKUP(O1230,Dropdown!$B:$H,7,0),"-")</f>
        <v>0.12</v>
      </c>
      <c r="AO1230" s="434" t="str">
        <f t="shared" si="328"/>
        <v>PHP</v>
      </c>
      <c r="AP1230" s="435">
        <f t="shared" si="329"/>
        <v>779997</v>
      </c>
      <c r="AQ1230" s="436">
        <f t="shared" si="330"/>
        <v>873596.64000000013</v>
      </c>
      <c r="AR1230" s="247"/>
      <c r="AS1230" s="465" t="s">
        <v>15</v>
      </c>
      <c r="AT1230" s="247"/>
      <c r="AU1230" s="454" t="str">
        <f t="shared" si="321"/>
        <v>-</v>
      </c>
    </row>
    <row r="1231" spans="1:47" s="30" customFormat="1">
      <c r="A1231" s="556">
        <v>1228</v>
      </c>
      <c r="B1231" s="557" t="s">
        <v>2923</v>
      </c>
      <c r="C1231" s="558" t="str">
        <f t="shared" si="322"/>
        <v>2019</v>
      </c>
      <c r="D1231" s="558" t="str">
        <f t="shared" si="315"/>
        <v>Jun</v>
      </c>
      <c r="E1231" s="586">
        <v>43644</v>
      </c>
      <c r="F1231" s="557">
        <v>116638</v>
      </c>
      <c r="G1231" s="557">
        <v>51305</v>
      </c>
      <c r="H1231" s="557">
        <v>90181</v>
      </c>
      <c r="I1231" s="557" t="s">
        <v>2925</v>
      </c>
      <c r="J1231" s="557" t="s">
        <v>2939</v>
      </c>
      <c r="K1231" s="578" t="str">
        <f t="shared" si="323"/>
        <v>WR07E YOKE TA.D | #726 INNER DIE A | WR07E YOKE TA.D | #726 INNER DIE A</v>
      </c>
      <c r="L1231" s="578" t="s">
        <v>2924</v>
      </c>
      <c r="M1231" s="578" t="s">
        <v>2924</v>
      </c>
      <c r="N1231" s="579" t="s">
        <v>15</v>
      </c>
      <c r="O1231" s="578" t="s">
        <v>42</v>
      </c>
      <c r="P1231" s="557">
        <v>1</v>
      </c>
      <c r="Q1231" s="557" t="s">
        <v>5151</v>
      </c>
      <c r="R1231" s="581">
        <f>IFERROR(VLOOKUP(CONCATENATE(D1231,"'",C1231),'Monthly Forex'!A:D,4,0),"-")</f>
        <v>52.16</v>
      </c>
      <c r="S1231" s="564" t="s">
        <v>15</v>
      </c>
      <c r="T1231" s="565">
        <v>395</v>
      </c>
      <c r="U1231" s="583" t="s">
        <v>47</v>
      </c>
      <c r="V1231" s="589" t="s">
        <v>49</v>
      </c>
      <c r="W1231" s="619" t="s">
        <v>15</v>
      </c>
      <c r="X1231" s="673" t="s">
        <v>2147</v>
      </c>
      <c r="Y1231" s="597" t="s">
        <v>2948</v>
      </c>
      <c r="Z1231" s="571">
        <v>43644</v>
      </c>
      <c r="AA1231" s="558" t="s">
        <v>1856</v>
      </c>
      <c r="AB1231" s="139">
        <f t="shared" si="317"/>
        <v>43674</v>
      </c>
      <c r="AC1231" s="134">
        <f t="shared" si="318"/>
        <v>43647</v>
      </c>
      <c r="AD1231" s="135" t="str">
        <f t="shared" si="319"/>
        <v>-</v>
      </c>
      <c r="AE1231" s="136" t="str">
        <f t="shared" si="320"/>
        <v>-</v>
      </c>
      <c r="AF1231" s="140" t="s">
        <v>4551</v>
      </c>
      <c r="AG1231" s="140" t="str">
        <f t="shared" si="324"/>
        <v>1</v>
      </c>
      <c r="AH1231" s="141" t="str">
        <f t="shared" si="325"/>
        <v>-</v>
      </c>
      <c r="AI1231" s="211" t="s">
        <v>15</v>
      </c>
      <c r="AJ1231" s="443" t="s">
        <v>4592</v>
      </c>
      <c r="AK1231" s="478" t="str">
        <f t="shared" si="326"/>
        <v>-</v>
      </c>
      <c r="AL1231" s="516" t="str">
        <f t="shared" si="327"/>
        <v>-</v>
      </c>
      <c r="AM1231" s="432" t="str">
        <f>_xlfn.IFNA(VLOOKUP(O1231,Dropdown!$B:$G,6,0),"-")</f>
        <v>PEZA</v>
      </c>
      <c r="AN1231" s="433">
        <f>_xlfn.IFNA(VLOOKUP(O1231,Dropdown!$B:$H,7,0),"-")</f>
        <v>0.12</v>
      </c>
      <c r="AO1231" s="434" t="str">
        <f t="shared" si="328"/>
        <v>USD</v>
      </c>
      <c r="AP1231" s="435">
        <f t="shared" si="329"/>
        <v>395</v>
      </c>
      <c r="AQ1231" s="436">
        <f t="shared" si="330"/>
        <v>442.40000000000003</v>
      </c>
      <c r="AR1231" s="247"/>
      <c r="AS1231" s="465" t="s">
        <v>15</v>
      </c>
      <c r="AT1231" s="247"/>
      <c r="AU1231" s="454" t="str">
        <f t="shared" si="321"/>
        <v>-</v>
      </c>
    </row>
    <row r="1232" spans="1:47" s="30" customFormat="1">
      <c r="A1232" s="556">
        <v>1229</v>
      </c>
      <c r="B1232" s="558" t="s">
        <v>2859</v>
      </c>
      <c r="C1232" s="558" t="str">
        <f t="shared" si="322"/>
        <v>2019</v>
      </c>
      <c r="D1232" s="558" t="str">
        <f t="shared" si="315"/>
        <v>Jul</v>
      </c>
      <c r="E1232" s="605">
        <v>43647</v>
      </c>
      <c r="F1232" s="558">
        <v>116641</v>
      </c>
      <c r="G1232" s="558">
        <v>51308</v>
      </c>
      <c r="H1232" s="558">
        <v>90274</v>
      </c>
      <c r="I1232" s="622" t="s">
        <v>2932</v>
      </c>
      <c r="J1232" s="675" t="s">
        <v>2870</v>
      </c>
      <c r="K1232" s="607" t="str">
        <f t="shared" si="323"/>
        <v>TLAA HALF COMP | #2218 CAM SLIDE PUNCH | TLAA HALF COMP | #2218 CAM SLIDE PUNCH</v>
      </c>
      <c r="L1232" s="607" t="s">
        <v>2871</v>
      </c>
      <c r="M1232" s="607" t="s">
        <v>2871</v>
      </c>
      <c r="N1232" s="608" t="s">
        <v>2882</v>
      </c>
      <c r="O1232" s="607" t="s">
        <v>31</v>
      </c>
      <c r="P1232" s="558">
        <v>1</v>
      </c>
      <c r="Q1232" s="557" t="s">
        <v>5151</v>
      </c>
      <c r="R1232" s="609">
        <v>52.16</v>
      </c>
      <c r="S1232" s="610">
        <v>14100</v>
      </c>
      <c r="T1232" s="611">
        <f t="shared" ref="T1232:T1238" si="331">S1232/R1232</f>
        <v>270.32208588957059</v>
      </c>
      <c r="U1232" s="612" t="s">
        <v>47</v>
      </c>
      <c r="V1232" s="589" t="s">
        <v>49</v>
      </c>
      <c r="W1232" s="619" t="s">
        <v>15</v>
      </c>
      <c r="X1232" s="673" t="s">
        <v>2147</v>
      </c>
      <c r="Y1232" s="669" t="s">
        <v>15</v>
      </c>
      <c r="Z1232" s="668" t="s">
        <v>15</v>
      </c>
      <c r="AA1232" s="558" t="s">
        <v>1856</v>
      </c>
      <c r="AB1232" s="139">
        <f t="shared" si="317"/>
        <v>43677</v>
      </c>
      <c r="AC1232" s="134">
        <f t="shared" si="318"/>
        <v>43647</v>
      </c>
      <c r="AD1232" s="135" t="str">
        <f t="shared" si="319"/>
        <v>-</v>
      </c>
      <c r="AE1232" s="136" t="str">
        <f t="shared" si="320"/>
        <v>-</v>
      </c>
      <c r="AF1232" s="140" t="s">
        <v>4551</v>
      </c>
      <c r="AG1232" s="140" t="str">
        <f t="shared" si="324"/>
        <v>1</v>
      </c>
      <c r="AH1232" s="141" t="str">
        <f t="shared" si="325"/>
        <v>-</v>
      </c>
      <c r="AI1232" s="211" t="s">
        <v>15</v>
      </c>
      <c r="AJ1232" s="443" t="s">
        <v>4592</v>
      </c>
      <c r="AK1232" s="478" t="str">
        <f t="shared" si="326"/>
        <v>-</v>
      </c>
      <c r="AL1232" s="516" t="str">
        <f t="shared" si="327"/>
        <v>-</v>
      </c>
      <c r="AM1232" s="432" t="str">
        <f>_xlfn.IFNA(VLOOKUP(O1232,Dropdown!$B:$G,6,0),"-")</f>
        <v>PEZA</v>
      </c>
      <c r="AN1232" s="433">
        <f>_xlfn.IFNA(VLOOKUP(O1232,Dropdown!$B:$H,7,0),"-")</f>
        <v>0.12</v>
      </c>
      <c r="AO1232" s="434" t="str">
        <f t="shared" si="328"/>
        <v>PHP</v>
      </c>
      <c r="AP1232" s="435">
        <f t="shared" si="329"/>
        <v>14100</v>
      </c>
      <c r="AQ1232" s="436">
        <f t="shared" si="330"/>
        <v>15792.000000000002</v>
      </c>
      <c r="AR1232" s="247"/>
      <c r="AS1232" s="465" t="s">
        <v>15</v>
      </c>
      <c r="AT1232" s="247"/>
      <c r="AU1232" s="454" t="str">
        <f t="shared" si="321"/>
        <v>-</v>
      </c>
    </row>
    <row r="1233" spans="1:47" s="30" customFormat="1">
      <c r="A1233" s="556">
        <v>1230</v>
      </c>
      <c r="B1233" s="558" t="s">
        <v>2860</v>
      </c>
      <c r="C1233" s="558" t="str">
        <f t="shared" si="322"/>
        <v>2019</v>
      </c>
      <c r="D1233" s="558" t="str">
        <f t="shared" si="315"/>
        <v>Jul</v>
      </c>
      <c r="E1233" s="605">
        <v>43647</v>
      </c>
      <c r="F1233" s="558">
        <v>116641</v>
      </c>
      <c r="G1233" s="558">
        <v>51308</v>
      </c>
      <c r="H1233" s="558">
        <v>90274</v>
      </c>
      <c r="I1233" s="622" t="s">
        <v>2932</v>
      </c>
      <c r="J1233" s="622" t="s">
        <v>2870</v>
      </c>
      <c r="K1233" s="607" t="str">
        <f t="shared" si="323"/>
        <v>TLAA HALF COMP | #2219 CAM SLIDE PUNCH | TLAA HALF COMP | #2219 CAM SLIDE PUNCH</v>
      </c>
      <c r="L1233" s="607" t="s">
        <v>2872</v>
      </c>
      <c r="M1233" s="607" t="s">
        <v>2872</v>
      </c>
      <c r="N1233" s="608" t="s">
        <v>2883</v>
      </c>
      <c r="O1233" s="607" t="s">
        <v>31</v>
      </c>
      <c r="P1233" s="558">
        <v>1</v>
      </c>
      <c r="Q1233" s="557" t="s">
        <v>5151</v>
      </c>
      <c r="R1233" s="609">
        <v>52.16</v>
      </c>
      <c r="S1233" s="610">
        <v>14350</v>
      </c>
      <c r="T1233" s="611">
        <f t="shared" si="331"/>
        <v>275.11503067484665</v>
      </c>
      <c r="U1233" s="612" t="s">
        <v>47</v>
      </c>
      <c r="V1233" s="589" t="s">
        <v>49</v>
      </c>
      <c r="W1233" s="619" t="s">
        <v>15</v>
      </c>
      <c r="X1233" s="673" t="s">
        <v>2147</v>
      </c>
      <c r="Y1233" s="669" t="s">
        <v>15</v>
      </c>
      <c r="Z1233" s="668" t="s">
        <v>15</v>
      </c>
      <c r="AA1233" s="558" t="s">
        <v>1856</v>
      </c>
      <c r="AB1233" s="139">
        <f t="shared" si="317"/>
        <v>43677</v>
      </c>
      <c r="AC1233" s="134">
        <f t="shared" si="318"/>
        <v>43647</v>
      </c>
      <c r="AD1233" s="135" t="str">
        <f t="shared" si="319"/>
        <v>-</v>
      </c>
      <c r="AE1233" s="136" t="str">
        <f t="shared" si="320"/>
        <v>-</v>
      </c>
      <c r="AF1233" s="140" t="s">
        <v>4551</v>
      </c>
      <c r="AG1233" s="140" t="str">
        <f t="shared" si="324"/>
        <v>-</v>
      </c>
      <c r="AH1233" s="141" t="str">
        <f t="shared" si="325"/>
        <v>-</v>
      </c>
      <c r="AI1233" s="211" t="s">
        <v>15</v>
      </c>
      <c r="AJ1233" s="443" t="s">
        <v>4592</v>
      </c>
      <c r="AK1233" s="478" t="str">
        <f t="shared" si="326"/>
        <v>-</v>
      </c>
      <c r="AL1233" s="516" t="str">
        <f t="shared" si="327"/>
        <v>-</v>
      </c>
      <c r="AM1233" s="432" t="str">
        <f>_xlfn.IFNA(VLOOKUP(O1233,Dropdown!$B:$G,6,0),"-")</f>
        <v>PEZA</v>
      </c>
      <c r="AN1233" s="433">
        <f>_xlfn.IFNA(VLOOKUP(O1233,Dropdown!$B:$H,7,0),"-")</f>
        <v>0.12</v>
      </c>
      <c r="AO1233" s="434" t="str">
        <f t="shared" si="328"/>
        <v>PHP</v>
      </c>
      <c r="AP1233" s="435">
        <f t="shared" si="329"/>
        <v>14350</v>
      </c>
      <c r="AQ1233" s="436">
        <f t="shared" si="330"/>
        <v>16072.000000000002</v>
      </c>
      <c r="AR1233" s="247"/>
      <c r="AS1233" s="465" t="s">
        <v>15</v>
      </c>
      <c r="AT1233" s="247"/>
      <c r="AU1233" s="454" t="str">
        <f t="shared" si="321"/>
        <v>-</v>
      </c>
    </row>
    <row r="1234" spans="1:47" s="29" customFormat="1">
      <c r="A1234" s="556">
        <v>1231</v>
      </c>
      <c r="B1234" s="558" t="s">
        <v>2861</v>
      </c>
      <c r="C1234" s="558" t="str">
        <f t="shared" si="322"/>
        <v>2019</v>
      </c>
      <c r="D1234" s="558" t="str">
        <f t="shared" si="315"/>
        <v>Jul</v>
      </c>
      <c r="E1234" s="605">
        <v>43647</v>
      </c>
      <c r="F1234" s="558">
        <v>116641</v>
      </c>
      <c r="G1234" s="558">
        <v>51308</v>
      </c>
      <c r="H1234" s="558">
        <v>90274</v>
      </c>
      <c r="I1234" s="622" t="s">
        <v>2932</v>
      </c>
      <c r="J1234" s="676" t="s">
        <v>2870</v>
      </c>
      <c r="K1234" s="607" t="str">
        <f t="shared" si="323"/>
        <v>TLAA HALF COMP | #2220 CAM SLIDE PUNCH | TLAA HALF COMP | #2220 CAM SLIDE PUNCH</v>
      </c>
      <c r="L1234" s="607" t="s">
        <v>2873</v>
      </c>
      <c r="M1234" s="607" t="s">
        <v>2873</v>
      </c>
      <c r="N1234" s="608" t="s">
        <v>2889</v>
      </c>
      <c r="O1234" s="607" t="s">
        <v>31</v>
      </c>
      <c r="P1234" s="558">
        <v>1</v>
      </c>
      <c r="Q1234" s="557" t="s">
        <v>5151</v>
      </c>
      <c r="R1234" s="609">
        <v>52.16</v>
      </c>
      <c r="S1234" s="610">
        <v>13300</v>
      </c>
      <c r="T1234" s="611">
        <f t="shared" si="331"/>
        <v>254.98466257668713</v>
      </c>
      <c r="U1234" s="612" t="s">
        <v>47</v>
      </c>
      <c r="V1234" s="589" t="s">
        <v>49</v>
      </c>
      <c r="W1234" s="619" t="s">
        <v>15</v>
      </c>
      <c r="X1234" s="673" t="s">
        <v>2147</v>
      </c>
      <c r="Y1234" s="669" t="s">
        <v>15</v>
      </c>
      <c r="Z1234" s="668" t="s">
        <v>15</v>
      </c>
      <c r="AA1234" s="558" t="s">
        <v>1856</v>
      </c>
      <c r="AB1234" s="139">
        <f t="shared" si="317"/>
        <v>43677</v>
      </c>
      <c r="AC1234" s="134">
        <f t="shared" si="318"/>
        <v>43647</v>
      </c>
      <c r="AD1234" s="135" t="str">
        <f t="shared" si="319"/>
        <v>-</v>
      </c>
      <c r="AE1234" s="136" t="str">
        <f t="shared" si="320"/>
        <v>-</v>
      </c>
      <c r="AF1234" s="140" t="s">
        <v>4551</v>
      </c>
      <c r="AG1234" s="140" t="str">
        <f t="shared" si="324"/>
        <v>-</v>
      </c>
      <c r="AH1234" s="141" t="str">
        <f t="shared" si="325"/>
        <v>-</v>
      </c>
      <c r="AI1234" s="211" t="s">
        <v>15</v>
      </c>
      <c r="AJ1234" s="443" t="s">
        <v>4592</v>
      </c>
      <c r="AK1234" s="478" t="str">
        <f t="shared" si="326"/>
        <v>-</v>
      </c>
      <c r="AL1234" s="482" t="str">
        <f t="shared" si="327"/>
        <v>-</v>
      </c>
      <c r="AM1234" s="432" t="str">
        <f>_xlfn.IFNA(VLOOKUP(O1234,Dropdown!$B:$G,6,0),"-")</f>
        <v>PEZA</v>
      </c>
      <c r="AN1234" s="433">
        <f>_xlfn.IFNA(VLOOKUP(O1234,Dropdown!$B:$H,7,0),"-")</f>
        <v>0.12</v>
      </c>
      <c r="AO1234" s="434" t="str">
        <f t="shared" si="328"/>
        <v>PHP</v>
      </c>
      <c r="AP1234" s="435">
        <f t="shared" si="329"/>
        <v>13300</v>
      </c>
      <c r="AQ1234" s="436">
        <f t="shared" si="330"/>
        <v>14896.000000000002</v>
      </c>
      <c r="AR1234" s="247"/>
      <c r="AS1234" s="465" t="s">
        <v>15</v>
      </c>
      <c r="AT1234" s="247"/>
      <c r="AU1234" s="454" t="str">
        <f t="shared" si="321"/>
        <v>-</v>
      </c>
    </row>
    <row r="1235" spans="1:47" s="29" customFormat="1">
      <c r="A1235" s="556">
        <v>1232</v>
      </c>
      <c r="B1235" s="557" t="s">
        <v>2864</v>
      </c>
      <c r="C1235" s="558" t="str">
        <f t="shared" si="322"/>
        <v>2019</v>
      </c>
      <c r="D1235" s="558" t="str">
        <f t="shared" si="315"/>
        <v>Jul</v>
      </c>
      <c r="E1235" s="586">
        <v>43647</v>
      </c>
      <c r="F1235" s="558">
        <v>116642</v>
      </c>
      <c r="G1235" s="558">
        <v>51309</v>
      </c>
      <c r="H1235" s="557">
        <v>90243</v>
      </c>
      <c r="I1235" s="557" t="s">
        <v>2932</v>
      </c>
      <c r="J1235" s="557" t="s">
        <v>2870</v>
      </c>
      <c r="K1235" s="578" t="str">
        <f t="shared" si="323"/>
        <v>TLBA HALF COMP | #2011 RESTRIKE PUNCH | TLBA HALF COMP | #2011 RESTRIKE PUNCH</v>
      </c>
      <c r="L1235" s="578" t="s">
        <v>2876</v>
      </c>
      <c r="M1235" s="578" t="s">
        <v>2876</v>
      </c>
      <c r="N1235" s="615" t="s">
        <v>2520</v>
      </c>
      <c r="O1235" s="578" t="s">
        <v>31</v>
      </c>
      <c r="P1235" s="557">
        <v>3</v>
      </c>
      <c r="Q1235" s="557" t="s">
        <v>5151</v>
      </c>
      <c r="R1235" s="581">
        <v>52.16</v>
      </c>
      <c r="S1235" s="587">
        <v>45000</v>
      </c>
      <c r="T1235" s="565">
        <f t="shared" si="331"/>
        <v>862.7300613496933</v>
      </c>
      <c r="U1235" s="583" t="s">
        <v>47</v>
      </c>
      <c r="V1235" s="589" t="s">
        <v>49</v>
      </c>
      <c r="W1235" s="619" t="s">
        <v>15</v>
      </c>
      <c r="X1235" s="673" t="s">
        <v>2147</v>
      </c>
      <c r="Y1235" s="669" t="s">
        <v>15</v>
      </c>
      <c r="Z1235" s="668" t="s">
        <v>15</v>
      </c>
      <c r="AA1235" s="558" t="s">
        <v>1856</v>
      </c>
      <c r="AB1235" s="139">
        <f t="shared" si="317"/>
        <v>43677</v>
      </c>
      <c r="AC1235" s="134">
        <f t="shared" si="318"/>
        <v>43647</v>
      </c>
      <c r="AD1235" s="135" t="str">
        <f t="shared" si="319"/>
        <v>-</v>
      </c>
      <c r="AE1235" s="136" t="str">
        <f t="shared" si="320"/>
        <v>-</v>
      </c>
      <c r="AF1235" s="140" t="s">
        <v>4551</v>
      </c>
      <c r="AG1235" s="140" t="str">
        <f t="shared" si="324"/>
        <v>1</v>
      </c>
      <c r="AH1235" s="141" t="str">
        <f t="shared" si="325"/>
        <v>-</v>
      </c>
      <c r="AI1235" s="211" t="s">
        <v>15</v>
      </c>
      <c r="AJ1235" s="443" t="s">
        <v>4592</v>
      </c>
      <c r="AK1235" s="478" t="str">
        <f t="shared" si="326"/>
        <v>-</v>
      </c>
      <c r="AL1235" s="482" t="str">
        <f t="shared" si="327"/>
        <v>-</v>
      </c>
      <c r="AM1235" s="432" t="str">
        <f>_xlfn.IFNA(VLOOKUP(O1235,Dropdown!$B:$G,6,0),"-")</f>
        <v>PEZA</v>
      </c>
      <c r="AN1235" s="433">
        <f>_xlfn.IFNA(VLOOKUP(O1235,Dropdown!$B:$H,7,0),"-")</f>
        <v>0.12</v>
      </c>
      <c r="AO1235" s="434" t="str">
        <f t="shared" si="328"/>
        <v>PHP</v>
      </c>
      <c r="AP1235" s="435">
        <f t="shared" si="329"/>
        <v>45000</v>
      </c>
      <c r="AQ1235" s="436">
        <f t="shared" si="330"/>
        <v>50400.000000000007</v>
      </c>
      <c r="AR1235" s="247"/>
      <c r="AS1235" s="465" t="s">
        <v>15</v>
      </c>
      <c r="AT1235" s="247"/>
      <c r="AU1235" s="454" t="str">
        <f t="shared" si="321"/>
        <v>-</v>
      </c>
    </row>
    <row r="1236" spans="1:47" s="29" customFormat="1">
      <c r="A1236" s="556">
        <v>1233</v>
      </c>
      <c r="B1236" s="557" t="s">
        <v>2865</v>
      </c>
      <c r="C1236" s="558" t="str">
        <f t="shared" si="322"/>
        <v>2019</v>
      </c>
      <c r="D1236" s="558" t="str">
        <f t="shared" si="315"/>
        <v>Jul</v>
      </c>
      <c r="E1236" s="586">
        <v>43647</v>
      </c>
      <c r="F1236" s="558">
        <v>116642</v>
      </c>
      <c r="G1236" s="558">
        <v>51309</v>
      </c>
      <c r="H1236" s="557">
        <v>90243</v>
      </c>
      <c r="I1236" s="557" t="s">
        <v>2933</v>
      </c>
      <c r="J1236" s="557" t="s">
        <v>2870</v>
      </c>
      <c r="K1236" s="578" t="str">
        <f t="shared" si="323"/>
        <v>TJBA | #61006 FORM PUNCH | TJBA | #61006 FORM PUNCH</v>
      </c>
      <c r="L1236" s="578" t="s">
        <v>2877</v>
      </c>
      <c r="M1236" s="578" t="s">
        <v>2877</v>
      </c>
      <c r="N1236" s="615" t="s">
        <v>2890</v>
      </c>
      <c r="O1236" s="578" t="s">
        <v>31</v>
      </c>
      <c r="P1236" s="557">
        <v>1</v>
      </c>
      <c r="Q1236" s="557" t="s">
        <v>5151</v>
      </c>
      <c r="R1236" s="581">
        <v>52.16</v>
      </c>
      <c r="S1236" s="587">
        <v>12965</v>
      </c>
      <c r="T1236" s="565">
        <f t="shared" si="331"/>
        <v>248.56211656441718</v>
      </c>
      <c r="U1236" s="583" t="s">
        <v>47</v>
      </c>
      <c r="V1236" s="589" t="s">
        <v>49</v>
      </c>
      <c r="W1236" s="619" t="s">
        <v>15</v>
      </c>
      <c r="X1236" s="673" t="s">
        <v>2147</v>
      </c>
      <c r="Y1236" s="669" t="s">
        <v>15</v>
      </c>
      <c r="Z1236" s="668" t="s">
        <v>15</v>
      </c>
      <c r="AA1236" s="558" t="s">
        <v>1856</v>
      </c>
      <c r="AB1236" s="139">
        <f t="shared" si="317"/>
        <v>43677</v>
      </c>
      <c r="AC1236" s="134">
        <f t="shared" si="318"/>
        <v>43647</v>
      </c>
      <c r="AD1236" s="135" t="str">
        <f t="shared" si="319"/>
        <v>-</v>
      </c>
      <c r="AE1236" s="136" t="str">
        <f t="shared" si="320"/>
        <v>-</v>
      </c>
      <c r="AF1236" s="140" t="s">
        <v>4551</v>
      </c>
      <c r="AG1236" s="140" t="str">
        <f t="shared" si="324"/>
        <v>-</v>
      </c>
      <c r="AH1236" s="141" t="str">
        <f t="shared" si="325"/>
        <v>-</v>
      </c>
      <c r="AI1236" s="211" t="s">
        <v>15</v>
      </c>
      <c r="AJ1236" s="443" t="s">
        <v>4592</v>
      </c>
      <c r="AK1236" s="478" t="str">
        <f t="shared" si="326"/>
        <v>-</v>
      </c>
      <c r="AL1236" s="482" t="str">
        <f t="shared" si="327"/>
        <v>-</v>
      </c>
      <c r="AM1236" s="432" t="str">
        <f>_xlfn.IFNA(VLOOKUP(O1236,Dropdown!$B:$G,6,0),"-")</f>
        <v>PEZA</v>
      </c>
      <c r="AN1236" s="433">
        <f>_xlfn.IFNA(VLOOKUP(O1236,Dropdown!$B:$H,7,0),"-")</f>
        <v>0.12</v>
      </c>
      <c r="AO1236" s="434" t="str">
        <f t="shared" si="328"/>
        <v>PHP</v>
      </c>
      <c r="AP1236" s="435">
        <f t="shared" si="329"/>
        <v>12965</v>
      </c>
      <c r="AQ1236" s="436">
        <f t="shared" si="330"/>
        <v>14520.800000000001</v>
      </c>
      <c r="AR1236" s="247"/>
      <c r="AS1236" s="465" t="s">
        <v>15</v>
      </c>
      <c r="AT1236" s="247"/>
      <c r="AU1236" s="454" t="str">
        <f t="shared" si="321"/>
        <v>-</v>
      </c>
    </row>
    <row r="1237" spans="1:47" s="29" customFormat="1">
      <c r="A1237" s="556">
        <v>1234</v>
      </c>
      <c r="B1237" s="557" t="s">
        <v>2866</v>
      </c>
      <c r="C1237" s="558" t="str">
        <f t="shared" si="322"/>
        <v>2019</v>
      </c>
      <c r="D1237" s="558" t="str">
        <f t="shared" si="315"/>
        <v>Jul</v>
      </c>
      <c r="E1237" s="586">
        <v>43647</v>
      </c>
      <c r="F1237" s="558">
        <v>116642</v>
      </c>
      <c r="G1237" s="558">
        <v>51309</v>
      </c>
      <c r="H1237" s="557">
        <v>90243</v>
      </c>
      <c r="I1237" s="557" t="s">
        <v>2933</v>
      </c>
      <c r="J1237" s="557" t="s">
        <v>2870</v>
      </c>
      <c r="K1237" s="578" t="str">
        <f t="shared" si="323"/>
        <v>TJBA | #61007 GUIDE | TJBA | #61007 GUIDE</v>
      </c>
      <c r="L1237" s="578" t="s">
        <v>2878</v>
      </c>
      <c r="M1237" s="578" t="s">
        <v>2878</v>
      </c>
      <c r="N1237" s="615" t="s">
        <v>2891</v>
      </c>
      <c r="O1237" s="578" t="s">
        <v>31</v>
      </c>
      <c r="P1237" s="557">
        <v>1</v>
      </c>
      <c r="Q1237" s="557" t="s">
        <v>5151</v>
      </c>
      <c r="R1237" s="581">
        <v>52.16</v>
      </c>
      <c r="S1237" s="587">
        <v>18445</v>
      </c>
      <c r="T1237" s="565">
        <f t="shared" si="331"/>
        <v>353.62346625766872</v>
      </c>
      <c r="U1237" s="583" t="s">
        <v>47</v>
      </c>
      <c r="V1237" s="589" t="s">
        <v>49</v>
      </c>
      <c r="W1237" s="619" t="s">
        <v>15</v>
      </c>
      <c r="X1237" s="673" t="s">
        <v>2147</v>
      </c>
      <c r="Y1237" s="669" t="s">
        <v>15</v>
      </c>
      <c r="Z1237" s="668" t="s">
        <v>15</v>
      </c>
      <c r="AA1237" s="558" t="s">
        <v>1856</v>
      </c>
      <c r="AB1237" s="139">
        <f t="shared" si="317"/>
        <v>43677</v>
      </c>
      <c r="AC1237" s="134">
        <f t="shared" si="318"/>
        <v>43647</v>
      </c>
      <c r="AD1237" s="135" t="str">
        <f t="shared" si="319"/>
        <v>-</v>
      </c>
      <c r="AE1237" s="136" t="str">
        <f t="shared" si="320"/>
        <v>-</v>
      </c>
      <c r="AF1237" s="140" t="s">
        <v>4551</v>
      </c>
      <c r="AG1237" s="140" t="str">
        <f t="shared" si="324"/>
        <v>-</v>
      </c>
      <c r="AH1237" s="141" t="str">
        <f t="shared" si="325"/>
        <v>-</v>
      </c>
      <c r="AI1237" s="211" t="s">
        <v>15</v>
      </c>
      <c r="AJ1237" s="443" t="s">
        <v>4592</v>
      </c>
      <c r="AK1237" s="478" t="str">
        <f t="shared" si="326"/>
        <v>-</v>
      </c>
      <c r="AL1237" s="482" t="str">
        <f t="shared" si="327"/>
        <v>-</v>
      </c>
      <c r="AM1237" s="432" t="str">
        <f>_xlfn.IFNA(VLOOKUP(O1237,Dropdown!$B:$G,6,0),"-")</f>
        <v>PEZA</v>
      </c>
      <c r="AN1237" s="433">
        <f>_xlfn.IFNA(VLOOKUP(O1237,Dropdown!$B:$H,7,0),"-")</f>
        <v>0.12</v>
      </c>
      <c r="AO1237" s="434" t="str">
        <f t="shared" si="328"/>
        <v>PHP</v>
      </c>
      <c r="AP1237" s="435">
        <f t="shared" si="329"/>
        <v>18445</v>
      </c>
      <c r="AQ1237" s="436">
        <f t="shared" si="330"/>
        <v>20658.400000000001</v>
      </c>
      <c r="AR1237" s="247"/>
      <c r="AS1237" s="465" t="s">
        <v>15</v>
      </c>
      <c r="AT1237" s="247"/>
      <c r="AU1237" s="454" t="str">
        <f t="shared" si="321"/>
        <v>-</v>
      </c>
    </row>
    <row r="1238" spans="1:47" s="30" customFormat="1">
      <c r="A1238" s="556">
        <v>1235</v>
      </c>
      <c r="B1238" s="557" t="s">
        <v>2869</v>
      </c>
      <c r="C1238" s="558" t="str">
        <f t="shared" si="322"/>
        <v>2019</v>
      </c>
      <c r="D1238" s="558" t="str">
        <f t="shared" si="315"/>
        <v>Jul</v>
      </c>
      <c r="E1238" s="586">
        <v>43647</v>
      </c>
      <c r="F1238" s="558">
        <v>116642</v>
      </c>
      <c r="G1238" s="558">
        <v>51309</v>
      </c>
      <c r="H1238" s="557">
        <v>90243</v>
      </c>
      <c r="I1238" s="557" t="s">
        <v>2932</v>
      </c>
      <c r="J1238" s="557" t="s">
        <v>2870</v>
      </c>
      <c r="K1238" s="578" t="str">
        <f t="shared" si="323"/>
        <v>TJB RR | #3507 BUTTON DIE | TJB RR | #3507 BUTTON DIE</v>
      </c>
      <c r="L1238" s="578" t="s">
        <v>2881</v>
      </c>
      <c r="M1238" s="578" t="s">
        <v>2881</v>
      </c>
      <c r="N1238" s="615" t="s">
        <v>2894</v>
      </c>
      <c r="O1238" s="578" t="s">
        <v>31</v>
      </c>
      <c r="P1238" s="557">
        <v>1</v>
      </c>
      <c r="Q1238" s="557" t="s">
        <v>5151</v>
      </c>
      <c r="R1238" s="581">
        <v>52.16</v>
      </c>
      <c r="S1238" s="587">
        <v>15500</v>
      </c>
      <c r="T1238" s="565">
        <f t="shared" si="331"/>
        <v>297.1625766871166</v>
      </c>
      <c r="U1238" s="583" t="s">
        <v>47</v>
      </c>
      <c r="V1238" s="589" t="s">
        <v>49</v>
      </c>
      <c r="W1238" s="619" t="s">
        <v>15</v>
      </c>
      <c r="X1238" s="673" t="s">
        <v>2147</v>
      </c>
      <c r="Y1238" s="669" t="s">
        <v>15</v>
      </c>
      <c r="Z1238" s="668" t="s">
        <v>15</v>
      </c>
      <c r="AA1238" s="558" t="s">
        <v>1856</v>
      </c>
      <c r="AB1238" s="139">
        <f t="shared" si="317"/>
        <v>43677</v>
      </c>
      <c r="AC1238" s="134">
        <f t="shared" si="318"/>
        <v>43647</v>
      </c>
      <c r="AD1238" s="135" t="str">
        <f t="shared" si="319"/>
        <v>-</v>
      </c>
      <c r="AE1238" s="136" t="str">
        <f t="shared" si="320"/>
        <v>-</v>
      </c>
      <c r="AF1238" s="140" t="s">
        <v>4551</v>
      </c>
      <c r="AG1238" s="140" t="str">
        <f t="shared" si="324"/>
        <v>-</v>
      </c>
      <c r="AH1238" s="141" t="str">
        <f t="shared" si="325"/>
        <v>-</v>
      </c>
      <c r="AI1238" s="211" t="s">
        <v>15</v>
      </c>
      <c r="AJ1238" s="443" t="s">
        <v>4592</v>
      </c>
      <c r="AK1238" s="478" t="str">
        <f t="shared" si="326"/>
        <v>-</v>
      </c>
      <c r="AL1238" s="516" t="str">
        <f t="shared" si="327"/>
        <v>-</v>
      </c>
      <c r="AM1238" s="432" t="str">
        <f>_xlfn.IFNA(VLOOKUP(O1238,Dropdown!$B:$G,6,0),"-")</f>
        <v>PEZA</v>
      </c>
      <c r="AN1238" s="433">
        <f>_xlfn.IFNA(VLOOKUP(O1238,Dropdown!$B:$H,7,0),"-")</f>
        <v>0.12</v>
      </c>
      <c r="AO1238" s="434" t="str">
        <f t="shared" si="328"/>
        <v>PHP</v>
      </c>
      <c r="AP1238" s="435">
        <f t="shared" si="329"/>
        <v>15500</v>
      </c>
      <c r="AQ1238" s="436">
        <f t="shared" si="330"/>
        <v>17360</v>
      </c>
      <c r="AR1238" s="247"/>
      <c r="AS1238" s="465" t="s">
        <v>15</v>
      </c>
      <c r="AT1238" s="247"/>
      <c r="AU1238" s="454" t="str">
        <f t="shared" si="321"/>
        <v>-</v>
      </c>
    </row>
    <row r="1239" spans="1:47" s="30" customFormat="1">
      <c r="A1239" s="556">
        <v>1236</v>
      </c>
      <c r="B1239" s="557" t="s">
        <v>2949</v>
      </c>
      <c r="C1239" s="558" t="str">
        <f t="shared" si="322"/>
        <v>2019</v>
      </c>
      <c r="D1239" s="558" t="str">
        <f t="shared" si="315"/>
        <v>Jul</v>
      </c>
      <c r="E1239" s="586">
        <v>43650</v>
      </c>
      <c r="F1239" s="557">
        <v>116645</v>
      </c>
      <c r="G1239" s="557">
        <v>51312</v>
      </c>
      <c r="H1239" s="557">
        <v>90345</v>
      </c>
      <c r="I1239" s="557" t="s">
        <v>2952</v>
      </c>
      <c r="J1239" s="557" t="s">
        <v>2953</v>
      </c>
      <c r="K1239" s="578" t="str">
        <f t="shared" si="323"/>
        <v>PG1-055-001-A | BASE PLATE | PG1-055-001-A | BASE PLATE</v>
      </c>
      <c r="L1239" s="578" t="s">
        <v>2954</v>
      </c>
      <c r="M1239" s="578" t="s">
        <v>2954</v>
      </c>
      <c r="N1239" s="600" t="s">
        <v>15</v>
      </c>
      <c r="O1239" s="578" t="s">
        <v>33</v>
      </c>
      <c r="P1239" s="557">
        <v>1</v>
      </c>
      <c r="Q1239" s="557" t="s">
        <v>5151</v>
      </c>
      <c r="R1239" s="581">
        <f>IFERROR(VLOOKUP(CONCATENATE(D1239,"'",C1239),'Monthly Forex'!A:D,4,0),"-")</f>
        <v>51.24</v>
      </c>
      <c r="S1239" s="564" t="s">
        <v>15</v>
      </c>
      <c r="T1239" s="565">
        <v>340</v>
      </c>
      <c r="U1239" s="583" t="s">
        <v>47</v>
      </c>
      <c r="V1239" s="589" t="s">
        <v>49</v>
      </c>
      <c r="W1239" s="619" t="s">
        <v>15</v>
      </c>
      <c r="X1239" s="677" t="s">
        <v>2143</v>
      </c>
      <c r="Y1239" s="597" t="s">
        <v>2957</v>
      </c>
      <c r="Z1239" s="571">
        <v>43665</v>
      </c>
      <c r="AA1239" s="558" t="s">
        <v>1856</v>
      </c>
      <c r="AB1239" s="139">
        <f t="shared" si="317"/>
        <v>43680</v>
      </c>
      <c r="AC1239" s="134">
        <f t="shared" si="318"/>
        <v>43678</v>
      </c>
      <c r="AD1239" s="135" t="str">
        <f t="shared" si="319"/>
        <v>-</v>
      </c>
      <c r="AE1239" s="136" t="str">
        <f t="shared" si="320"/>
        <v>-</v>
      </c>
      <c r="AF1239" s="140" t="s">
        <v>4551</v>
      </c>
      <c r="AG1239" s="140" t="str">
        <f t="shared" si="324"/>
        <v>1</v>
      </c>
      <c r="AH1239" s="141" t="str">
        <f t="shared" si="325"/>
        <v>-</v>
      </c>
      <c r="AI1239" s="211" t="s">
        <v>15</v>
      </c>
      <c r="AJ1239" s="443" t="s">
        <v>4592</v>
      </c>
      <c r="AK1239" s="478" t="str">
        <f t="shared" si="326"/>
        <v>-</v>
      </c>
      <c r="AL1239" s="516" t="str">
        <f t="shared" si="327"/>
        <v>-</v>
      </c>
      <c r="AM1239" s="432" t="str">
        <f>_xlfn.IFNA(VLOOKUP(O1239,Dropdown!$B:$G,6,0),"-")</f>
        <v>NON-PEZA</v>
      </c>
      <c r="AN1239" s="433" t="str">
        <f>_xlfn.IFNA(VLOOKUP(O1239,Dropdown!$B:$H,7,0),"-")</f>
        <v>-</v>
      </c>
      <c r="AO1239" s="434" t="str">
        <f t="shared" si="328"/>
        <v>USD</v>
      </c>
      <c r="AP1239" s="435">
        <f t="shared" si="329"/>
        <v>340</v>
      </c>
      <c r="AQ1239" s="436">
        <f t="shared" si="330"/>
        <v>340</v>
      </c>
      <c r="AR1239" s="247"/>
      <c r="AS1239" s="465" t="s">
        <v>15</v>
      </c>
      <c r="AT1239" s="247"/>
      <c r="AU1239" s="454" t="str">
        <f t="shared" si="321"/>
        <v>-</v>
      </c>
    </row>
    <row r="1240" spans="1:47" s="30" customFormat="1">
      <c r="A1240" s="556">
        <v>1237</v>
      </c>
      <c r="B1240" s="557" t="s">
        <v>2950</v>
      </c>
      <c r="C1240" s="558" t="str">
        <f t="shared" si="322"/>
        <v>2019</v>
      </c>
      <c r="D1240" s="558" t="str">
        <f t="shared" si="315"/>
        <v>Jul</v>
      </c>
      <c r="E1240" s="586">
        <v>43650</v>
      </c>
      <c r="F1240" s="557">
        <v>116645</v>
      </c>
      <c r="G1240" s="557">
        <v>51312</v>
      </c>
      <c r="H1240" s="557">
        <v>90345</v>
      </c>
      <c r="I1240" s="557" t="s">
        <v>2952</v>
      </c>
      <c r="J1240" s="557" t="s">
        <v>2953</v>
      </c>
      <c r="K1240" s="578" t="str">
        <f t="shared" si="323"/>
        <v>PG1-055-001-B | BASE PLATE B | PG1-055-001-B | BASE PLATE B</v>
      </c>
      <c r="L1240" s="578" t="s">
        <v>2955</v>
      </c>
      <c r="M1240" s="578" t="s">
        <v>2955</v>
      </c>
      <c r="N1240" s="600" t="s">
        <v>15</v>
      </c>
      <c r="O1240" s="578" t="s">
        <v>33</v>
      </c>
      <c r="P1240" s="557">
        <v>1</v>
      </c>
      <c r="Q1240" s="557" t="s">
        <v>5151</v>
      </c>
      <c r="R1240" s="581">
        <f>IFERROR(VLOOKUP(CONCATENATE(D1240,"'",C1240),'Monthly Forex'!A:D,4,0),"-")</f>
        <v>51.24</v>
      </c>
      <c r="S1240" s="564" t="s">
        <v>15</v>
      </c>
      <c r="T1240" s="565">
        <v>340</v>
      </c>
      <c r="U1240" s="583" t="s">
        <v>47</v>
      </c>
      <c r="V1240" s="589" t="s">
        <v>49</v>
      </c>
      <c r="W1240" s="619" t="s">
        <v>15</v>
      </c>
      <c r="X1240" s="677" t="s">
        <v>2143</v>
      </c>
      <c r="Y1240" s="597" t="s">
        <v>2957</v>
      </c>
      <c r="Z1240" s="571">
        <v>43665</v>
      </c>
      <c r="AA1240" s="558" t="s">
        <v>1856</v>
      </c>
      <c r="AB1240" s="139">
        <f t="shared" si="317"/>
        <v>43680</v>
      </c>
      <c r="AC1240" s="134">
        <f t="shared" si="318"/>
        <v>43678</v>
      </c>
      <c r="AD1240" s="135" t="str">
        <f t="shared" si="319"/>
        <v>-</v>
      </c>
      <c r="AE1240" s="136" t="str">
        <f t="shared" si="320"/>
        <v>-</v>
      </c>
      <c r="AF1240" s="140" t="s">
        <v>4551</v>
      </c>
      <c r="AG1240" s="140" t="str">
        <f t="shared" si="324"/>
        <v>-</v>
      </c>
      <c r="AH1240" s="141" t="str">
        <f t="shared" si="325"/>
        <v>-</v>
      </c>
      <c r="AI1240" s="211" t="s">
        <v>15</v>
      </c>
      <c r="AJ1240" s="443" t="s">
        <v>4592</v>
      </c>
      <c r="AK1240" s="478" t="str">
        <f t="shared" si="326"/>
        <v>-</v>
      </c>
      <c r="AL1240" s="516" t="str">
        <f t="shared" si="327"/>
        <v>-</v>
      </c>
      <c r="AM1240" s="432" t="str">
        <f>_xlfn.IFNA(VLOOKUP(O1240,Dropdown!$B:$G,6,0),"-")</f>
        <v>NON-PEZA</v>
      </c>
      <c r="AN1240" s="433" t="str">
        <f>_xlfn.IFNA(VLOOKUP(O1240,Dropdown!$B:$H,7,0),"-")</f>
        <v>-</v>
      </c>
      <c r="AO1240" s="434" t="str">
        <f t="shared" si="328"/>
        <v>USD</v>
      </c>
      <c r="AP1240" s="435">
        <f t="shared" si="329"/>
        <v>340</v>
      </c>
      <c r="AQ1240" s="436">
        <f t="shared" si="330"/>
        <v>340</v>
      </c>
      <c r="AR1240" s="247"/>
      <c r="AS1240" s="465" t="s">
        <v>15</v>
      </c>
      <c r="AT1240" s="247"/>
      <c r="AU1240" s="454" t="str">
        <f t="shared" si="321"/>
        <v>-</v>
      </c>
    </row>
    <row r="1241" spans="1:47" s="29" customFormat="1">
      <c r="A1241" s="556">
        <v>1238</v>
      </c>
      <c r="B1241" s="557" t="s">
        <v>2951</v>
      </c>
      <c r="C1241" s="558" t="str">
        <f t="shared" si="322"/>
        <v>2019</v>
      </c>
      <c r="D1241" s="558" t="str">
        <f t="shared" si="315"/>
        <v>Jul</v>
      </c>
      <c r="E1241" s="586">
        <v>43650</v>
      </c>
      <c r="F1241" s="557">
        <v>116645</v>
      </c>
      <c r="G1241" s="557">
        <v>51312</v>
      </c>
      <c r="H1241" s="557">
        <v>90345</v>
      </c>
      <c r="I1241" s="557" t="s">
        <v>2952</v>
      </c>
      <c r="J1241" s="557" t="s">
        <v>2953</v>
      </c>
      <c r="K1241" s="578" t="str">
        <f t="shared" si="323"/>
        <v>PG1-055-002-A | BASE PLATE | PG1-055-002-A | BASE PLATE</v>
      </c>
      <c r="L1241" s="578" t="s">
        <v>2956</v>
      </c>
      <c r="M1241" s="578" t="s">
        <v>2956</v>
      </c>
      <c r="N1241" s="600" t="s">
        <v>15</v>
      </c>
      <c r="O1241" s="578" t="s">
        <v>33</v>
      </c>
      <c r="P1241" s="557">
        <v>2</v>
      </c>
      <c r="Q1241" s="557" t="s">
        <v>5151</v>
      </c>
      <c r="R1241" s="581">
        <f>IFERROR(VLOOKUP(CONCATENATE(D1241,"'",C1241),'Monthly Forex'!A:D,4,0),"-")</f>
        <v>51.24</v>
      </c>
      <c r="S1241" s="564" t="s">
        <v>15</v>
      </c>
      <c r="T1241" s="565">
        <v>400</v>
      </c>
      <c r="U1241" s="583" t="s">
        <v>47</v>
      </c>
      <c r="V1241" s="589" t="s">
        <v>49</v>
      </c>
      <c r="W1241" s="619" t="s">
        <v>15</v>
      </c>
      <c r="X1241" s="677" t="s">
        <v>2143</v>
      </c>
      <c r="Y1241" s="597" t="s">
        <v>2957</v>
      </c>
      <c r="Z1241" s="571">
        <v>43665</v>
      </c>
      <c r="AA1241" s="558" t="s">
        <v>1856</v>
      </c>
      <c r="AB1241" s="139">
        <f t="shared" si="317"/>
        <v>43680</v>
      </c>
      <c r="AC1241" s="134">
        <f t="shared" si="318"/>
        <v>43678</v>
      </c>
      <c r="AD1241" s="135" t="str">
        <f t="shared" si="319"/>
        <v>-</v>
      </c>
      <c r="AE1241" s="136" t="str">
        <f t="shared" si="320"/>
        <v>-</v>
      </c>
      <c r="AF1241" s="140" t="s">
        <v>4551</v>
      </c>
      <c r="AG1241" s="140" t="str">
        <f t="shared" si="324"/>
        <v>-</v>
      </c>
      <c r="AH1241" s="141" t="str">
        <f t="shared" si="325"/>
        <v>-</v>
      </c>
      <c r="AI1241" s="211" t="s">
        <v>15</v>
      </c>
      <c r="AJ1241" s="443" t="s">
        <v>4592</v>
      </c>
      <c r="AK1241" s="478" t="str">
        <f t="shared" si="326"/>
        <v>-</v>
      </c>
      <c r="AL1241" s="482" t="str">
        <f t="shared" si="327"/>
        <v>-</v>
      </c>
      <c r="AM1241" s="432" t="str">
        <f>_xlfn.IFNA(VLOOKUP(O1241,Dropdown!$B:$G,6,0),"-")</f>
        <v>NON-PEZA</v>
      </c>
      <c r="AN1241" s="433" t="str">
        <f>_xlfn.IFNA(VLOOKUP(O1241,Dropdown!$B:$H,7,0),"-")</f>
        <v>-</v>
      </c>
      <c r="AO1241" s="434" t="str">
        <f t="shared" si="328"/>
        <v>USD</v>
      </c>
      <c r="AP1241" s="435">
        <f t="shared" si="329"/>
        <v>400</v>
      </c>
      <c r="AQ1241" s="436">
        <f t="shared" si="330"/>
        <v>400</v>
      </c>
      <c r="AR1241" s="247"/>
      <c r="AS1241" s="465" t="s">
        <v>15</v>
      </c>
      <c r="AT1241" s="247"/>
      <c r="AU1241" s="454" t="str">
        <f t="shared" si="321"/>
        <v>-</v>
      </c>
    </row>
    <row r="1242" spans="1:47" s="29" customFormat="1">
      <c r="A1242" s="556">
        <v>1239</v>
      </c>
      <c r="B1242" s="557" t="s">
        <v>2862</v>
      </c>
      <c r="C1242" s="558" t="str">
        <f t="shared" si="322"/>
        <v>2019</v>
      </c>
      <c r="D1242" s="558" t="str">
        <f t="shared" si="315"/>
        <v>Jul</v>
      </c>
      <c r="E1242" s="586">
        <v>43650</v>
      </c>
      <c r="F1242" s="557">
        <v>116643</v>
      </c>
      <c r="G1242" s="557">
        <v>51310</v>
      </c>
      <c r="H1242" s="557">
        <v>90343</v>
      </c>
      <c r="I1242" s="557" t="s">
        <v>2932</v>
      </c>
      <c r="J1242" s="577" t="s">
        <v>2870</v>
      </c>
      <c r="K1242" s="578" t="str">
        <f t="shared" si="323"/>
        <v>TLAA HALF COMP | #2223 RESTRIKE PUNCH2 | TLAA HALF COMP | #2223 RESTRIKE PUNCH2</v>
      </c>
      <c r="L1242" s="578" t="s">
        <v>2874</v>
      </c>
      <c r="M1242" s="578" t="s">
        <v>2874</v>
      </c>
      <c r="N1242" s="600" t="s">
        <v>2518</v>
      </c>
      <c r="O1242" s="578" t="s">
        <v>31</v>
      </c>
      <c r="P1242" s="557">
        <v>2</v>
      </c>
      <c r="Q1242" s="557" t="s">
        <v>5152</v>
      </c>
      <c r="R1242" s="581">
        <f>IFERROR(VLOOKUP(CONCATENATE(D1242,"'",C1242),'Monthly Forex'!A:D,4,0),"-")</f>
        <v>51.24</v>
      </c>
      <c r="S1242" s="587">
        <v>30000</v>
      </c>
      <c r="T1242" s="565">
        <f>S1242/R1242</f>
        <v>585.48009367681493</v>
      </c>
      <c r="U1242" s="583" t="s">
        <v>47</v>
      </c>
      <c r="V1242" s="589" t="s">
        <v>49</v>
      </c>
      <c r="W1242" s="619" t="s">
        <v>15</v>
      </c>
      <c r="X1242" s="673" t="s">
        <v>2147</v>
      </c>
      <c r="Y1242" s="669" t="s">
        <v>15</v>
      </c>
      <c r="Z1242" s="668" t="s">
        <v>15</v>
      </c>
      <c r="AA1242" s="558" t="s">
        <v>1856</v>
      </c>
      <c r="AB1242" s="139">
        <f t="shared" si="317"/>
        <v>43680</v>
      </c>
      <c r="AC1242" s="134">
        <f t="shared" si="318"/>
        <v>43678</v>
      </c>
      <c r="AD1242" s="135" t="str">
        <f t="shared" si="319"/>
        <v>-</v>
      </c>
      <c r="AE1242" s="136" t="str">
        <f t="shared" si="320"/>
        <v>-</v>
      </c>
      <c r="AF1242" s="140" t="s">
        <v>4551</v>
      </c>
      <c r="AG1242" s="140" t="str">
        <f t="shared" si="324"/>
        <v>1</v>
      </c>
      <c r="AH1242" s="141" t="str">
        <f t="shared" si="325"/>
        <v>-</v>
      </c>
      <c r="AI1242" s="211" t="s">
        <v>15</v>
      </c>
      <c r="AJ1242" s="443" t="s">
        <v>4592</v>
      </c>
      <c r="AK1242" s="478" t="str">
        <f t="shared" si="326"/>
        <v>-</v>
      </c>
      <c r="AL1242" s="482" t="str">
        <f t="shared" si="327"/>
        <v>-</v>
      </c>
      <c r="AM1242" s="432" t="str">
        <f>_xlfn.IFNA(VLOOKUP(O1242,Dropdown!$B:$G,6,0),"-")</f>
        <v>PEZA</v>
      </c>
      <c r="AN1242" s="433">
        <f>_xlfn.IFNA(VLOOKUP(O1242,Dropdown!$B:$H,7,0),"-")</f>
        <v>0.12</v>
      </c>
      <c r="AO1242" s="434" t="str">
        <f t="shared" si="328"/>
        <v>PHP</v>
      </c>
      <c r="AP1242" s="435">
        <f t="shared" si="329"/>
        <v>30000</v>
      </c>
      <c r="AQ1242" s="436">
        <f t="shared" si="330"/>
        <v>33600</v>
      </c>
      <c r="AR1242" s="247"/>
      <c r="AS1242" s="465" t="s">
        <v>15</v>
      </c>
      <c r="AT1242" s="247"/>
      <c r="AU1242" s="454" t="str">
        <f t="shared" si="321"/>
        <v>-</v>
      </c>
    </row>
    <row r="1243" spans="1:47" s="29" customFormat="1">
      <c r="A1243" s="556">
        <v>1240</v>
      </c>
      <c r="B1243" s="557" t="s">
        <v>2863</v>
      </c>
      <c r="C1243" s="558" t="str">
        <f t="shared" si="322"/>
        <v>2019</v>
      </c>
      <c r="D1243" s="558" t="str">
        <f t="shared" si="315"/>
        <v>Jul</v>
      </c>
      <c r="E1243" s="586">
        <v>43650</v>
      </c>
      <c r="F1243" s="557">
        <v>116644</v>
      </c>
      <c r="G1243" s="557">
        <v>51311</v>
      </c>
      <c r="H1243" s="557">
        <v>90344</v>
      </c>
      <c r="I1243" s="557" t="s">
        <v>2932</v>
      </c>
      <c r="J1243" s="577" t="s">
        <v>2870</v>
      </c>
      <c r="K1243" s="578" t="str">
        <f t="shared" si="323"/>
        <v>TLAA HALF COMP | #0221 RESTRIKE PUNCH 1 | TLAA HALF COMP | #0221 RESTRIKE PUNCH 1</v>
      </c>
      <c r="L1243" s="578" t="s">
        <v>2875</v>
      </c>
      <c r="M1243" s="578" t="s">
        <v>2875</v>
      </c>
      <c r="N1243" s="600" t="s">
        <v>2519</v>
      </c>
      <c r="O1243" s="578" t="s">
        <v>31</v>
      </c>
      <c r="P1243" s="557">
        <v>1</v>
      </c>
      <c r="Q1243" s="557" t="s">
        <v>5151</v>
      </c>
      <c r="R1243" s="581">
        <f>IFERROR(VLOOKUP(CONCATENATE(D1243,"'",C1243),'Monthly Forex'!A:D,4,0),"-")</f>
        <v>51.24</v>
      </c>
      <c r="S1243" s="587">
        <v>32500</v>
      </c>
      <c r="T1243" s="565">
        <f>S1243/R1243</f>
        <v>634.27010148321619</v>
      </c>
      <c r="U1243" s="583" t="s">
        <v>47</v>
      </c>
      <c r="V1243" s="589" t="s">
        <v>49</v>
      </c>
      <c r="W1243" s="619" t="s">
        <v>15</v>
      </c>
      <c r="X1243" s="673" t="s">
        <v>2147</v>
      </c>
      <c r="Y1243" s="669" t="s">
        <v>15</v>
      </c>
      <c r="Z1243" s="668" t="s">
        <v>15</v>
      </c>
      <c r="AA1243" s="558" t="s">
        <v>1856</v>
      </c>
      <c r="AB1243" s="139">
        <f t="shared" si="317"/>
        <v>43680</v>
      </c>
      <c r="AC1243" s="134">
        <f t="shared" si="318"/>
        <v>43678</v>
      </c>
      <c r="AD1243" s="135" t="str">
        <f t="shared" si="319"/>
        <v>-</v>
      </c>
      <c r="AE1243" s="136" t="str">
        <f t="shared" si="320"/>
        <v>-</v>
      </c>
      <c r="AF1243" s="140" t="s">
        <v>4551</v>
      </c>
      <c r="AG1243" s="140" t="str">
        <f t="shared" si="324"/>
        <v>1</v>
      </c>
      <c r="AH1243" s="141" t="str">
        <f t="shared" si="325"/>
        <v>-</v>
      </c>
      <c r="AI1243" s="211" t="s">
        <v>15</v>
      </c>
      <c r="AJ1243" s="443" t="s">
        <v>4592</v>
      </c>
      <c r="AK1243" s="478" t="str">
        <f t="shared" si="326"/>
        <v>-</v>
      </c>
      <c r="AL1243" s="482" t="str">
        <f t="shared" si="327"/>
        <v>-</v>
      </c>
      <c r="AM1243" s="432" t="str">
        <f>_xlfn.IFNA(VLOOKUP(O1243,Dropdown!$B:$G,6,0),"-")</f>
        <v>PEZA</v>
      </c>
      <c r="AN1243" s="433">
        <f>_xlfn.IFNA(VLOOKUP(O1243,Dropdown!$B:$H,7,0),"-")</f>
        <v>0.12</v>
      </c>
      <c r="AO1243" s="434" t="str">
        <f t="shared" si="328"/>
        <v>PHP</v>
      </c>
      <c r="AP1243" s="435">
        <f t="shared" si="329"/>
        <v>32500</v>
      </c>
      <c r="AQ1243" s="436">
        <f t="shared" si="330"/>
        <v>36400</v>
      </c>
      <c r="AR1243" s="247"/>
      <c r="AS1243" s="465" t="s">
        <v>15</v>
      </c>
      <c r="AT1243" s="247"/>
      <c r="AU1243" s="454" t="str">
        <f t="shared" si="321"/>
        <v>-</v>
      </c>
    </row>
    <row r="1244" spans="1:47" s="30" customFormat="1">
      <c r="A1244" s="556">
        <v>1241</v>
      </c>
      <c r="B1244" s="557" t="s">
        <v>2934</v>
      </c>
      <c r="C1244" s="558" t="str">
        <f t="shared" si="322"/>
        <v>2019</v>
      </c>
      <c r="D1244" s="558" t="str">
        <f t="shared" si="315"/>
        <v>Jul</v>
      </c>
      <c r="E1244" s="586">
        <v>43661</v>
      </c>
      <c r="F1244" s="557">
        <v>116646</v>
      </c>
      <c r="G1244" s="557">
        <v>51313</v>
      </c>
      <c r="H1244" s="557">
        <v>90499</v>
      </c>
      <c r="I1244" s="557" t="s">
        <v>2773</v>
      </c>
      <c r="J1244" s="557" t="s">
        <v>2935</v>
      </c>
      <c r="K1244" s="578" t="str">
        <f t="shared" si="323"/>
        <v>RC82-04-19-0 TRIMMING CAM HOLDER | RC82-04-19-0 TRIMMING CAM HOLDER</v>
      </c>
      <c r="L1244" s="578" t="s">
        <v>2936</v>
      </c>
      <c r="M1244" s="578" t="s">
        <v>2936</v>
      </c>
      <c r="N1244" s="600" t="s">
        <v>15</v>
      </c>
      <c r="O1244" s="578" t="s">
        <v>33</v>
      </c>
      <c r="P1244" s="557">
        <v>1</v>
      </c>
      <c r="Q1244" s="557" t="s">
        <v>5151</v>
      </c>
      <c r="R1244" s="581">
        <f>IFERROR(VLOOKUP(CONCATENATE(D1244,"'",C1244),'Monthly Forex'!A:D,4,0),"-")</f>
        <v>51.24</v>
      </c>
      <c r="S1244" s="564" t="s">
        <v>15</v>
      </c>
      <c r="T1244" s="565">
        <v>240</v>
      </c>
      <c r="U1244" s="583" t="s">
        <v>47</v>
      </c>
      <c r="V1244" s="589" t="s">
        <v>49</v>
      </c>
      <c r="W1244" s="619" t="s">
        <v>15</v>
      </c>
      <c r="X1244" s="677" t="s">
        <v>2143</v>
      </c>
      <c r="Y1244" s="597" t="s">
        <v>2970</v>
      </c>
      <c r="Z1244" s="571"/>
      <c r="AA1244" s="558" t="s">
        <v>1856</v>
      </c>
      <c r="AB1244" s="139">
        <f t="shared" si="317"/>
        <v>43691</v>
      </c>
      <c r="AC1244" s="134">
        <f t="shared" si="318"/>
        <v>43678</v>
      </c>
      <c r="AD1244" s="135" t="str">
        <f t="shared" si="319"/>
        <v>-</v>
      </c>
      <c r="AE1244" s="136" t="str">
        <f t="shared" si="320"/>
        <v>-</v>
      </c>
      <c r="AF1244" s="140" t="s">
        <v>4551</v>
      </c>
      <c r="AG1244" s="140" t="str">
        <f t="shared" si="324"/>
        <v>1</v>
      </c>
      <c r="AH1244" s="141" t="str">
        <f t="shared" si="325"/>
        <v>-</v>
      </c>
      <c r="AI1244" s="211" t="s">
        <v>15</v>
      </c>
      <c r="AJ1244" s="443" t="s">
        <v>4592</v>
      </c>
      <c r="AK1244" s="478" t="str">
        <f t="shared" si="326"/>
        <v>-</v>
      </c>
      <c r="AL1244" s="516" t="str">
        <f t="shared" si="327"/>
        <v>-</v>
      </c>
      <c r="AM1244" s="432" t="str">
        <f>_xlfn.IFNA(VLOOKUP(O1244,Dropdown!$B:$G,6,0),"-")</f>
        <v>NON-PEZA</v>
      </c>
      <c r="AN1244" s="433" t="str">
        <f>_xlfn.IFNA(VLOOKUP(O1244,Dropdown!$B:$H,7,0),"-")</f>
        <v>-</v>
      </c>
      <c r="AO1244" s="434" t="str">
        <f t="shared" si="328"/>
        <v>USD</v>
      </c>
      <c r="AP1244" s="435">
        <f t="shared" si="329"/>
        <v>240</v>
      </c>
      <c r="AQ1244" s="436">
        <f t="shared" si="330"/>
        <v>240</v>
      </c>
      <c r="AR1244" s="247"/>
      <c r="AS1244" s="465" t="s">
        <v>15</v>
      </c>
      <c r="AT1244" s="247"/>
      <c r="AU1244" s="454" t="str">
        <f t="shared" si="321"/>
        <v>-</v>
      </c>
    </row>
    <row r="1245" spans="1:47" s="30" customFormat="1">
      <c r="A1245" s="556">
        <v>1242</v>
      </c>
      <c r="B1245" s="557" t="s">
        <v>2958</v>
      </c>
      <c r="C1245" s="558" t="str">
        <f t="shared" si="322"/>
        <v>2019</v>
      </c>
      <c r="D1245" s="558" t="str">
        <f t="shared" si="315"/>
        <v>Jul</v>
      </c>
      <c r="E1245" s="586">
        <v>43661</v>
      </c>
      <c r="F1245" s="557">
        <v>116647</v>
      </c>
      <c r="G1245" s="557">
        <v>51314</v>
      </c>
      <c r="H1245" s="557">
        <v>90491</v>
      </c>
      <c r="I1245" s="557" t="s">
        <v>2961</v>
      </c>
      <c r="J1245" s="577" t="s">
        <v>2960</v>
      </c>
      <c r="K1245" s="578" t="str">
        <f t="shared" si="323"/>
        <v>67RO UPPER DIE-DRAW 2 (Z-DOWN W/O SHIM) | 67RO UPPER DIE-DRAW 2 (Z-DOWN W/O SHIM)</v>
      </c>
      <c r="L1245" s="578" t="s">
        <v>2962</v>
      </c>
      <c r="M1245" s="578" t="s">
        <v>2962</v>
      </c>
      <c r="N1245" s="600" t="s">
        <v>2799</v>
      </c>
      <c r="O1245" s="578" t="s">
        <v>31</v>
      </c>
      <c r="P1245" s="557">
        <v>2</v>
      </c>
      <c r="Q1245" s="557" t="s">
        <v>5151</v>
      </c>
      <c r="R1245" s="581">
        <f>IFERROR(VLOOKUP(CONCATENATE(D1245,"'",C1245),'Monthly Forex'!A:D,4,0),"-")</f>
        <v>51.24</v>
      </c>
      <c r="S1245" s="587">
        <v>19200</v>
      </c>
      <c r="T1245" s="565">
        <f>S1245/R1245</f>
        <v>374.70725995316155</v>
      </c>
      <c r="U1245" s="583" t="s">
        <v>47</v>
      </c>
      <c r="V1245" s="589" t="s">
        <v>49</v>
      </c>
      <c r="W1245" s="619" t="s">
        <v>15</v>
      </c>
      <c r="X1245" s="673" t="s">
        <v>2147</v>
      </c>
      <c r="Y1245" s="669" t="s">
        <v>15</v>
      </c>
      <c r="Z1245" s="668" t="s">
        <v>15</v>
      </c>
      <c r="AA1245" s="558" t="s">
        <v>1856</v>
      </c>
      <c r="AB1245" s="139">
        <f t="shared" si="317"/>
        <v>43691</v>
      </c>
      <c r="AC1245" s="134">
        <f t="shared" si="318"/>
        <v>43678</v>
      </c>
      <c r="AD1245" s="135" t="str">
        <f t="shared" si="319"/>
        <v>-</v>
      </c>
      <c r="AE1245" s="136" t="str">
        <f t="shared" si="320"/>
        <v>-</v>
      </c>
      <c r="AF1245" s="140" t="s">
        <v>4551</v>
      </c>
      <c r="AG1245" s="140" t="str">
        <f t="shared" si="324"/>
        <v>1</v>
      </c>
      <c r="AH1245" s="141" t="str">
        <f t="shared" si="325"/>
        <v>-</v>
      </c>
      <c r="AI1245" s="211" t="s">
        <v>15</v>
      </c>
      <c r="AJ1245" s="443" t="s">
        <v>4592</v>
      </c>
      <c r="AK1245" s="478" t="str">
        <f t="shared" si="326"/>
        <v>-</v>
      </c>
      <c r="AL1245" s="516" t="str">
        <f t="shared" si="327"/>
        <v>-</v>
      </c>
      <c r="AM1245" s="432" t="str">
        <f>_xlfn.IFNA(VLOOKUP(O1245,Dropdown!$B:$G,6,0),"-")</f>
        <v>PEZA</v>
      </c>
      <c r="AN1245" s="433">
        <f>_xlfn.IFNA(VLOOKUP(O1245,Dropdown!$B:$H,7,0),"-")</f>
        <v>0.12</v>
      </c>
      <c r="AO1245" s="434" t="str">
        <f t="shared" si="328"/>
        <v>PHP</v>
      </c>
      <c r="AP1245" s="435">
        <f t="shared" si="329"/>
        <v>19200</v>
      </c>
      <c r="AQ1245" s="436">
        <f t="shared" si="330"/>
        <v>21504.000000000004</v>
      </c>
      <c r="AR1245" s="247"/>
      <c r="AS1245" s="465" t="s">
        <v>15</v>
      </c>
      <c r="AT1245" s="247"/>
      <c r="AU1245" s="454" t="str">
        <f t="shared" si="321"/>
        <v>-</v>
      </c>
    </row>
    <row r="1246" spans="1:47" s="30" customFormat="1">
      <c r="A1246" s="556">
        <v>1243</v>
      </c>
      <c r="B1246" s="557" t="s">
        <v>2959</v>
      </c>
      <c r="C1246" s="558" t="str">
        <f t="shared" si="322"/>
        <v>2019</v>
      </c>
      <c r="D1246" s="558" t="str">
        <f t="shared" si="315"/>
        <v>Jul</v>
      </c>
      <c r="E1246" s="586">
        <v>43661</v>
      </c>
      <c r="F1246" s="557">
        <v>116647</v>
      </c>
      <c r="G1246" s="557">
        <v>51314</v>
      </c>
      <c r="H1246" s="557">
        <v>90491</v>
      </c>
      <c r="I1246" s="557" t="s">
        <v>2961</v>
      </c>
      <c r="J1246" s="557" t="s">
        <v>2960</v>
      </c>
      <c r="K1246" s="578" t="str">
        <f t="shared" si="323"/>
        <v>67RO UPPER DIE-DRAW 3 (Z-DOWN W/O SHIM) | 67RO UPPER DIE-DRAW 3 (Z-DOWN W/O SHIM)</v>
      </c>
      <c r="L1246" s="578" t="s">
        <v>2963</v>
      </c>
      <c r="M1246" s="578" t="s">
        <v>2963</v>
      </c>
      <c r="N1246" s="600" t="s">
        <v>2800</v>
      </c>
      <c r="O1246" s="578" t="s">
        <v>31</v>
      </c>
      <c r="P1246" s="557">
        <v>2</v>
      </c>
      <c r="Q1246" s="557" t="s">
        <v>5151</v>
      </c>
      <c r="R1246" s="581">
        <f>IFERROR(VLOOKUP(CONCATENATE(D1246,"'",C1246),'Monthly Forex'!A:D,4,0),"-")</f>
        <v>51.24</v>
      </c>
      <c r="S1246" s="587">
        <v>19200</v>
      </c>
      <c r="T1246" s="565">
        <f>S1246/R1246</f>
        <v>374.70725995316155</v>
      </c>
      <c r="U1246" s="583" t="s">
        <v>47</v>
      </c>
      <c r="V1246" s="589" t="s">
        <v>49</v>
      </c>
      <c r="W1246" s="619" t="s">
        <v>15</v>
      </c>
      <c r="X1246" s="673" t="s">
        <v>2147</v>
      </c>
      <c r="Y1246" s="669" t="s">
        <v>15</v>
      </c>
      <c r="Z1246" s="668" t="s">
        <v>15</v>
      </c>
      <c r="AA1246" s="558" t="s">
        <v>1856</v>
      </c>
      <c r="AB1246" s="139">
        <f t="shared" si="317"/>
        <v>43691</v>
      </c>
      <c r="AC1246" s="134">
        <f t="shared" si="318"/>
        <v>43678</v>
      </c>
      <c r="AD1246" s="135" t="str">
        <f t="shared" si="319"/>
        <v>-</v>
      </c>
      <c r="AE1246" s="136" t="str">
        <f t="shared" si="320"/>
        <v>-</v>
      </c>
      <c r="AF1246" s="140" t="s">
        <v>4551</v>
      </c>
      <c r="AG1246" s="140" t="str">
        <f t="shared" si="324"/>
        <v>-</v>
      </c>
      <c r="AH1246" s="141" t="str">
        <f t="shared" si="325"/>
        <v>-</v>
      </c>
      <c r="AI1246" s="211" t="s">
        <v>15</v>
      </c>
      <c r="AJ1246" s="443" t="s">
        <v>4592</v>
      </c>
      <c r="AK1246" s="478" t="str">
        <f t="shared" si="326"/>
        <v>-</v>
      </c>
      <c r="AL1246" s="516" t="str">
        <f t="shared" si="327"/>
        <v>-</v>
      </c>
      <c r="AM1246" s="432" t="str">
        <f>_xlfn.IFNA(VLOOKUP(O1246,Dropdown!$B:$G,6,0),"-")</f>
        <v>PEZA</v>
      </c>
      <c r="AN1246" s="433">
        <f>_xlfn.IFNA(VLOOKUP(O1246,Dropdown!$B:$H,7,0),"-")</f>
        <v>0.12</v>
      </c>
      <c r="AO1246" s="434" t="str">
        <f t="shared" si="328"/>
        <v>PHP</v>
      </c>
      <c r="AP1246" s="435">
        <f t="shared" si="329"/>
        <v>19200</v>
      </c>
      <c r="AQ1246" s="436">
        <f t="shared" si="330"/>
        <v>21504.000000000004</v>
      </c>
      <c r="AR1246" s="247"/>
      <c r="AS1246" s="465" t="s">
        <v>15</v>
      </c>
      <c r="AT1246" s="247"/>
      <c r="AU1246" s="454" t="str">
        <f t="shared" si="321"/>
        <v>-</v>
      </c>
    </row>
    <row r="1247" spans="1:47" s="30" customFormat="1">
      <c r="A1247" s="556">
        <v>1244</v>
      </c>
      <c r="B1247" s="557" t="s">
        <v>2965</v>
      </c>
      <c r="C1247" s="558" t="str">
        <f t="shared" si="322"/>
        <v>2019</v>
      </c>
      <c r="D1247" s="558" t="str">
        <f t="shared" si="315"/>
        <v>Jul</v>
      </c>
      <c r="E1247" s="586">
        <v>43668</v>
      </c>
      <c r="F1247" s="557">
        <v>116648</v>
      </c>
      <c r="G1247" s="557">
        <v>51315</v>
      </c>
      <c r="H1247" s="557">
        <v>90652</v>
      </c>
      <c r="I1247" s="557" t="s">
        <v>2961</v>
      </c>
      <c r="J1247" s="557" t="s">
        <v>2960</v>
      </c>
      <c r="K1247" s="578" t="str">
        <f t="shared" si="323"/>
        <v>67RO UPPER DIE-DRAW 4 (Z-DOWN W/O SHIM) | 67RO UPPER DIE-DRAW 4 (Z-DOWN W/O SHIM)</v>
      </c>
      <c r="L1247" s="578" t="s">
        <v>2966</v>
      </c>
      <c r="M1247" s="578" t="s">
        <v>2966</v>
      </c>
      <c r="N1247" s="600" t="s">
        <v>2801</v>
      </c>
      <c r="O1247" s="578" t="s">
        <v>31</v>
      </c>
      <c r="P1247" s="557">
        <v>1</v>
      </c>
      <c r="Q1247" s="557" t="s">
        <v>5151</v>
      </c>
      <c r="R1247" s="581">
        <f>IFERROR(VLOOKUP(CONCATENATE(D1247,"'",C1247),'Monthly Forex'!A:D,4,0),"-")</f>
        <v>51.24</v>
      </c>
      <c r="S1247" s="587">
        <v>9600</v>
      </c>
      <c r="T1247" s="582">
        <f>S1247/R1247</f>
        <v>187.35362997658078</v>
      </c>
      <c r="U1247" s="583" t="s">
        <v>47</v>
      </c>
      <c r="V1247" s="589" t="s">
        <v>49</v>
      </c>
      <c r="W1247" s="619" t="s">
        <v>15</v>
      </c>
      <c r="X1247" s="673" t="s">
        <v>2147</v>
      </c>
      <c r="Y1247" s="669" t="s">
        <v>15</v>
      </c>
      <c r="Z1247" s="668" t="s">
        <v>15</v>
      </c>
      <c r="AA1247" s="558" t="s">
        <v>1856</v>
      </c>
      <c r="AB1247" s="139">
        <f t="shared" si="317"/>
        <v>43698</v>
      </c>
      <c r="AC1247" s="134">
        <f t="shared" si="318"/>
        <v>43678</v>
      </c>
      <c r="AD1247" s="135" t="str">
        <f t="shared" si="319"/>
        <v>-</v>
      </c>
      <c r="AE1247" s="136" t="str">
        <f t="shared" si="320"/>
        <v>-</v>
      </c>
      <c r="AF1247" s="140" t="s">
        <v>4551</v>
      </c>
      <c r="AG1247" s="140" t="str">
        <f t="shared" si="324"/>
        <v>1</v>
      </c>
      <c r="AH1247" s="141" t="str">
        <f t="shared" si="325"/>
        <v>-</v>
      </c>
      <c r="AI1247" s="211" t="s">
        <v>15</v>
      </c>
      <c r="AJ1247" s="443" t="s">
        <v>4592</v>
      </c>
      <c r="AK1247" s="478" t="str">
        <f t="shared" si="326"/>
        <v>-</v>
      </c>
      <c r="AL1247" s="516" t="str">
        <f t="shared" si="327"/>
        <v>-</v>
      </c>
      <c r="AM1247" s="432" t="str">
        <f>_xlfn.IFNA(VLOOKUP(O1247,Dropdown!$B:$G,6,0),"-")</f>
        <v>PEZA</v>
      </c>
      <c r="AN1247" s="433">
        <f>_xlfn.IFNA(VLOOKUP(O1247,Dropdown!$B:$H,7,0),"-")</f>
        <v>0.12</v>
      </c>
      <c r="AO1247" s="434" t="str">
        <f t="shared" si="328"/>
        <v>PHP</v>
      </c>
      <c r="AP1247" s="435">
        <f t="shared" si="329"/>
        <v>9600</v>
      </c>
      <c r="AQ1247" s="436">
        <f t="shared" si="330"/>
        <v>10752.000000000002</v>
      </c>
      <c r="AR1247" s="247"/>
      <c r="AS1247" s="465" t="s">
        <v>15</v>
      </c>
      <c r="AT1247" s="247"/>
      <c r="AU1247" s="454" t="str">
        <f t="shared" si="321"/>
        <v>-</v>
      </c>
    </row>
    <row r="1248" spans="1:47" s="30" customFormat="1">
      <c r="A1248" s="556">
        <v>1245</v>
      </c>
      <c r="B1248" s="557" t="s">
        <v>2964</v>
      </c>
      <c r="C1248" s="558" t="str">
        <f t="shared" si="322"/>
        <v>2019</v>
      </c>
      <c r="D1248" s="558" t="str">
        <f t="shared" si="315"/>
        <v>Jul</v>
      </c>
      <c r="E1248" s="586">
        <v>43668</v>
      </c>
      <c r="F1248" s="557">
        <v>116648</v>
      </c>
      <c r="G1248" s="557">
        <v>51315</v>
      </c>
      <c r="H1248" s="557">
        <v>90652</v>
      </c>
      <c r="I1248" s="557" t="s">
        <v>2961</v>
      </c>
      <c r="J1248" s="557" t="s">
        <v>2960</v>
      </c>
      <c r="K1248" s="578" t="str">
        <f t="shared" si="323"/>
        <v>PIERCING PUNCH LVR SHFT/SLCT | PIERCING PUNCH LVR SHFT/SLCT</v>
      </c>
      <c r="L1248" s="578" t="s">
        <v>2967</v>
      </c>
      <c r="M1248" s="578" t="s">
        <v>2967</v>
      </c>
      <c r="N1248" s="600" t="s">
        <v>2972</v>
      </c>
      <c r="O1248" s="578" t="s">
        <v>31</v>
      </c>
      <c r="P1248" s="557">
        <v>5</v>
      </c>
      <c r="Q1248" s="557" t="s">
        <v>5151</v>
      </c>
      <c r="R1248" s="581">
        <f>IFERROR(VLOOKUP(CONCATENATE(D1248,"'",C1248),'Monthly Forex'!A:D,4,0),"-")</f>
        <v>51.24</v>
      </c>
      <c r="S1248" s="587">
        <v>5500</v>
      </c>
      <c r="T1248" s="582">
        <f>S1248/R1248</f>
        <v>107.33801717408275</v>
      </c>
      <c r="U1248" s="583" t="s">
        <v>47</v>
      </c>
      <c r="V1248" s="589" t="s">
        <v>49</v>
      </c>
      <c r="W1248" s="619" t="s">
        <v>15</v>
      </c>
      <c r="X1248" s="673" t="s">
        <v>2147</v>
      </c>
      <c r="Y1248" s="669" t="s">
        <v>15</v>
      </c>
      <c r="Z1248" s="668" t="s">
        <v>15</v>
      </c>
      <c r="AA1248" s="558" t="s">
        <v>1856</v>
      </c>
      <c r="AB1248" s="139">
        <f t="shared" si="317"/>
        <v>43698</v>
      </c>
      <c r="AC1248" s="134">
        <f t="shared" si="318"/>
        <v>43678</v>
      </c>
      <c r="AD1248" s="135" t="str">
        <f t="shared" si="319"/>
        <v>-</v>
      </c>
      <c r="AE1248" s="136" t="str">
        <f t="shared" si="320"/>
        <v>-</v>
      </c>
      <c r="AF1248" s="140" t="s">
        <v>4551</v>
      </c>
      <c r="AG1248" s="140" t="str">
        <f t="shared" si="324"/>
        <v>-</v>
      </c>
      <c r="AH1248" s="141" t="str">
        <f t="shared" si="325"/>
        <v>-</v>
      </c>
      <c r="AI1248" s="211" t="s">
        <v>15</v>
      </c>
      <c r="AJ1248" s="443" t="s">
        <v>4592</v>
      </c>
      <c r="AK1248" s="478" t="str">
        <f t="shared" si="326"/>
        <v>-</v>
      </c>
      <c r="AL1248" s="516" t="str">
        <f t="shared" si="327"/>
        <v>-</v>
      </c>
      <c r="AM1248" s="432" t="str">
        <f>_xlfn.IFNA(VLOOKUP(O1248,Dropdown!$B:$G,6,0),"-")</f>
        <v>PEZA</v>
      </c>
      <c r="AN1248" s="433">
        <f>_xlfn.IFNA(VLOOKUP(O1248,Dropdown!$B:$H,7,0),"-")</f>
        <v>0.12</v>
      </c>
      <c r="AO1248" s="434" t="str">
        <f t="shared" si="328"/>
        <v>PHP</v>
      </c>
      <c r="AP1248" s="435">
        <f t="shared" si="329"/>
        <v>5500</v>
      </c>
      <c r="AQ1248" s="436">
        <f t="shared" si="330"/>
        <v>6160.0000000000009</v>
      </c>
      <c r="AR1248" s="247"/>
      <c r="AS1248" s="465" t="s">
        <v>15</v>
      </c>
      <c r="AT1248" s="247"/>
      <c r="AU1248" s="454" t="str">
        <f t="shared" si="321"/>
        <v>-</v>
      </c>
    </row>
    <row r="1249" spans="1:47" s="30" customFormat="1">
      <c r="A1249" s="556">
        <v>1246</v>
      </c>
      <c r="B1249" s="557" t="s">
        <v>2968</v>
      </c>
      <c r="C1249" s="558" t="str">
        <f t="shared" si="322"/>
        <v>2019</v>
      </c>
      <c r="D1249" s="558" t="str">
        <f t="shared" si="315"/>
        <v>Jul</v>
      </c>
      <c r="E1249" s="586">
        <v>43668</v>
      </c>
      <c r="F1249" s="557">
        <v>116648</v>
      </c>
      <c r="G1249" s="557">
        <v>51315</v>
      </c>
      <c r="H1249" s="557">
        <v>90652</v>
      </c>
      <c r="I1249" s="557" t="s">
        <v>2961</v>
      </c>
      <c r="J1249" s="557" t="s">
        <v>2960</v>
      </c>
      <c r="K1249" s="578" t="str">
        <f t="shared" si="323"/>
        <v>BUTTON DIE LVR SHFT/SLCT | BUTTON DIE LVR SHFT/SLCT</v>
      </c>
      <c r="L1249" s="578" t="s">
        <v>2969</v>
      </c>
      <c r="M1249" s="578" t="s">
        <v>2969</v>
      </c>
      <c r="N1249" s="600" t="s">
        <v>2986</v>
      </c>
      <c r="O1249" s="578" t="s">
        <v>31</v>
      </c>
      <c r="P1249" s="557">
        <v>5</v>
      </c>
      <c r="Q1249" s="557" t="s">
        <v>5151</v>
      </c>
      <c r="R1249" s="581">
        <f>IFERROR(VLOOKUP(CONCATENATE(D1249,"'",C1249),'Monthly Forex'!A:D,4,0),"-")</f>
        <v>51.24</v>
      </c>
      <c r="S1249" s="587">
        <v>8000</v>
      </c>
      <c r="T1249" s="582">
        <f>S1249/R1249</f>
        <v>156.12802498048399</v>
      </c>
      <c r="U1249" s="583" t="s">
        <v>47</v>
      </c>
      <c r="V1249" s="589" t="s">
        <v>49</v>
      </c>
      <c r="W1249" s="619" t="s">
        <v>15</v>
      </c>
      <c r="X1249" s="673" t="s">
        <v>2147</v>
      </c>
      <c r="Y1249" s="669" t="s">
        <v>15</v>
      </c>
      <c r="Z1249" s="668" t="s">
        <v>15</v>
      </c>
      <c r="AA1249" s="558" t="s">
        <v>1856</v>
      </c>
      <c r="AB1249" s="139">
        <f t="shared" si="317"/>
        <v>43698</v>
      </c>
      <c r="AC1249" s="134">
        <f t="shared" si="318"/>
        <v>43678</v>
      </c>
      <c r="AD1249" s="135" t="str">
        <f t="shared" si="319"/>
        <v>-</v>
      </c>
      <c r="AE1249" s="136" t="str">
        <f t="shared" si="320"/>
        <v>-</v>
      </c>
      <c r="AF1249" s="140" t="s">
        <v>4551</v>
      </c>
      <c r="AG1249" s="140" t="str">
        <f t="shared" si="324"/>
        <v>-</v>
      </c>
      <c r="AH1249" s="141" t="str">
        <f t="shared" si="325"/>
        <v>-</v>
      </c>
      <c r="AI1249" s="211" t="s">
        <v>15</v>
      </c>
      <c r="AJ1249" s="443" t="s">
        <v>4592</v>
      </c>
      <c r="AK1249" s="478" t="str">
        <f t="shared" si="326"/>
        <v>-</v>
      </c>
      <c r="AL1249" s="516" t="str">
        <f t="shared" si="327"/>
        <v>-</v>
      </c>
      <c r="AM1249" s="432" t="str">
        <f>_xlfn.IFNA(VLOOKUP(O1249,Dropdown!$B:$G,6,0),"-")</f>
        <v>PEZA</v>
      </c>
      <c r="AN1249" s="433">
        <f>_xlfn.IFNA(VLOOKUP(O1249,Dropdown!$B:$H,7,0),"-")</f>
        <v>0.12</v>
      </c>
      <c r="AO1249" s="434" t="str">
        <f t="shared" si="328"/>
        <v>PHP</v>
      </c>
      <c r="AP1249" s="435">
        <f t="shared" si="329"/>
        <v>8000</v>
      </c>
      <c r="AQ1249" s="436">
        <f t="shared" si="330"/>
        <v>8960</v>
      </c>
      <c r="AR1249" s="247"/>
      <c r="AS1249" s="465" t="s">
        <v>15</v>
      </c>
      <c r="AT1249" s="247"/>
      <c r="AU1249" s="454" t="str">
        <f t="shared" si="321"/>
        <v>-</v>
      </c>
    </row>
    <row r="1250" spans="1:47" s="30" customFormat="1">
      <c r="A1250" s="556">
        <v>1247</v>
      </c>
      <c r="B1250" s="557" t="s">
        <v>2987</v>
      </c>
      <c r="C1250" s="558" t="str">
        <f t="shared" si="322"/>
        <v>2019</v>
      </c>
      <c r="D1250" s="558" t="str">
        <f t="shared" ref="D1250:D1313" si="332">TEXT(E1250,"mmm")</f>
        <v>Jul</v>
      </c>
      <c r="E1250" s="586">
        <v>43669</v>
      </c>
      <c r="F1250" s="557">
        <v>116649</v>
      </c>
      <c r="G1250" s="557">
        <v>51316</v>
      </c>
      <c r="H1250" s="557">
        <v>90653</v>
      </c>
      <c r="I1250" s="557" t="s">
        <v>2547</v>
      </c>
      <c r="J1250" s="557" t="s">
        <v>2988</v>
      </c>
      <c r="K1250" s="578" t="str">
        <f t="shared" si="323"/>
        <v>Y2RC 04-08 PLATE | Y2RC 04-08 PLATE</v>
      </c>
      <c r="L1250" s="578" t="s">
        <v>2549</v>
      </c>
      <c r="M1250" s="578" t="s">
        <v>2549</v>
      </c>
      <c r="N1250" s="600" t="s">
        <v>15</v>
      </c>
      <c r="O1250" s="578" t="s">
        <v>33</v>
      </c>
      <c r="P1250" s="557">
        <v>10</v>
      </c>
      <c r="Q1250" s="557" t="s">
        <v>5151</v>
      </c>
      <c r="R1250" s="581">
        <f>IFERROR(VLOOKUP(CONCATENATE(D1250,"'",C1250),'Monthly Forex'!A:D,4,0),"-")</f>
        <v>51.24</v>
      </c>
      <c r="S1250" s="564" t="s">
        <v>15</v>
      </c>
      <c r="T1250" s="582">
        <v>110</v>
      </c>
      <c r="U1250" s="583" t="s">
        <v>47</v>
      </c>
      <c r="V1250" s="589" t="s">
        <v>49</v>
      </c>
      <c r="W1250" s="619" t="s">
        <v>15</v>
      </c>
      <c r="X1250" s="673" t="s">
        <v>2990</v>
      </c>
      <c r="Y1250" s="570" t="s">
        <v>2989</v>
      </c>
      <c r="Z1250" s="571">
        <v>43683</v>
      </c>
      <c r="AA1250" s="558" t="s">
        <v>1856</v>
      </c>
      <c r="AB1250" s="139">
        <f t="shared" si="317"/>
        <v>43699</v>
      </c>
      <c r="AC1250" s="134">
        <f t="shared" si="318"/>
        <v>43678</v>
      </c>
      <c r="AD1250" s="135" t="str">
        <f t="shared" si="319"/>
        <v>-</v>
      </c>
      <c r="AE1250" s="136" t="str">
        <f t="shared" si="320"/>
        <v>-</v>
      </c>
      <c r="AF1250" s="140" t="s">
        <v>4551</v>
      </c>
      <c r="AG1250" s="140" t="str">
        <f t="shared" si="324"/>
        <v>1</v>
      </c>
      <c r="AH1250" s="141" t="str">
        <f t="shared" si="325"/>
        <v>-</v>
      </c>
      <c r="AI1250" s="211" t="s">
        <v>15</v>
      </c>
      <c r="AJ1250" s="443" t="s">
        <v>4592</v>
      </c>
      <c r="AK1250" s="478" t="str">
        <f t="shared" si="326"/>
        <v>-</v>
      </c>
      <c r="AL1250" s="516" t="str">
        <f t="shared" si="327"/>
        <v>-</v>
      </c>
      <c r="AM1250" s="432" t="str">
        <f>_xlfn.IFNA(VLOOKUP(O1250,Dropdown!$B:$G,6,0),"-")</f>
        <v>NON-PEZA</v>
      </c>
      <c r="AN1250" s="433" t="str">
        <f>_xlfn.IFNA(VLOOKUP(O1250,Dropdown!$B:$H,7,0),"-")</f>
        <v>-</v>
      </c>
      <c r="AO1250" s="434" t="str">
        <f t="shared" si="328"/>
        <v>USD</v>
      </c>
      <c r="AP1250" s="435">
        <f t="shared" si="329"/>
        <v>110</v>
      </c>
      <c r="AQ1250" s="436">
        <f t="shared" si="330"/>
        <v>110</v>
      </c>
      <c r="AR1250" s="247"/>
      <c r="AS1250" s="465" t="s">
        <v>15</v>
      </c>
      <c r="AT1250" s="247"/>
      <c r="AU1250" s="454" t="str">
        <f t="shared" si="321"/>
        <v>-</v>
      </c>
    </row>
    <row r="1251" spans="1:47" s="30" customFormat="1">
      <c r="A1251" s="556">
        <v>1248</v>
      </c>
      <c r="B1251" s="557" t="s">
        <v>2991</v>
      </c>
      <c r="C1251" s="558" t="str">
        <f t="shared" si="322"/>
        <v>2019</v>
      </c>
      <c r="D1251" s="558" t="str">
        <f t="shared" si="332"/>
        <v>Jul</v>
      </c>
      <c r="E1251" s="586">
        <v>43671</v>
      </c>
      <c r="F1251" s="557">
        <v>116650</v>
      </c>
      <c r="G1251" s="557">
        <v>51317</v>
      </c>
      <c r="H1251" s="557">
        <v>90687</v>
      </c>
      <c r="I1251" s="557" t="s">
        <v>2944</v>
      </c>
      <c r="J1251" s="557">
        <v>47728</v>
      </c>
      <c r="K1251" s="578" t="str">
        <f t="shared" si="323"/>
        <v>DIECASTING DIE : 3-CAVITY | HS01-KA3-7100 | DIECASTING DIE : 3-CAVITY | HS01-KA3-7100</v>
      </c>
      <c r="L1251" s="578" t="s">
        <v>2992</v>
      </c>
      <c r="M1251" s="578" t="s">
        <v>2992</v>
      </c>
      <c r="N1251" s="579" t="s">
        <v>15</v>
      </c>
      <c r="O1251" s="578" t="s">
        <v>32</v>
      </c>
      <c r="P1251" s="557">
        <v>1</v>
      </c>
      <c r="Q1251" s="557" t="s">
        <v>5152</v>
      </c>
      <c r="R1251" s="581">
        <f>IFERROR(VLOOKUP(CONCATENATE(D1251,"'",C1251),'Monthly Forex'!A:D,4,0),"-")</f>
        <v>51.24</v>
      </c>
      <c r="S1251" s="587">
        <v>899997</v>
      </c>
      <c r="T1251" s="582">
        <f>S1251/R1251</f>
        <v>17564.344262295082</v>
      </c>
      <c r="U1251" s="583" t="s">
        <v>47</v>
      </c>
      <c r="V1251" s="589" t="s">
        <v>49</v>
      </c>
      <c r="W1251" s="619" t="s">
        <v>15</v>
      </c>
      <c r="X1251" s="673" t="s">
        <v>1982</v>
      </c>
      <c r="Y1251" s="669" t="s">
        <v>15</v>
      </c>
      <c r="Z1251" s="668" t="s">
        <v>15</v>
      </c>
      <c r="AA1251" s="558" t="s">
        <v>1856</v>
      </c>
      <c r="AB1251" s="139">
        <f t="shared" si="317"/>
        <v>43701</v>
      </c>
      <c r="AC1251" s="134">
        <f t="shared" si="318"/>
        <v>43678</v>
      </c>
      <c r="AD1251" s="135" t="str">
        <f t="shared" si="319"/>
        <v>-</v>
      </c>
      <c r="AE1251" s="136" t="str">
        <f t="shared" si="320"/>
        <v>-</v>
      </c>
      <c r="AF1251" s="140" t="s">
        <v>4551</v>
      </c>
      <c r="AG1251" s="140" t="str">
        <f t="shared" si="324"/>
        <v>1</v>
      </c>
      <c r="AH1251" s="141" t="str">
        <f t="shared" si="325"/>
        <v>-</v>
      </c>
      <c r="AI1251" s="211">
        <v>44075</v>
      </c>
      <c r="AJ1251" s="443" t="s">
        <v>4592</v>
      </c>
      <c r="AK1251" s="478">
        <f t="shared" si="326"/>
        <v>-374</v>
      </c>
      <c r="AL1251" s="516">
        <f t="shared" si="327"/>
        <v>44075</v>
      </c>
      <c r="AM1251" s="432" t="str">
        <f>_xlfn.IFNA(VLOOKUP(O1251,Dropdown!$B:$G,6,0),"-")</f>
        <v>PEZA</v>
      </c>
      <c r="AN1251" s="433">
        <f>_xlfn.IFNA(VLOOKUP(O1251,Dropdown!$B:$H,7,0),"-")</f>
        <v>0.12</v>
      </c>
      <c r="AO1251" s="434" t="str">
        <f t="shared" si="328"/>
        <v>PHP</v>
      </c>
      <c r="AP1251" s="435">
        <f t="shared" si="329"/>
        <v>899997</v>
      </c>
      <c r="AQ1251" s="436">
        <f t="shared" si="330"/>
        <v>1007996.6400000001</v>
      </c>
      <c r="AR1251" s="247"/>
      <c r="AS1251" s="465" t="s">
        <v>15</v>
      </c>
      <c r="AT1251" s="247"/>
      <c r="AU1251" s="454" t="s">
        <v>15</v>
      </c>
    </row>
    <row r="1252" spans="1:47" s="30" customFormat="1">
      <c r="A1252" s="556">
        <v>1249</v>
      </c>
      <c r="B1252" s="557" t="s">
        <v>2867</v>
      </c>
      <c r="C1252" s="558" t="str">
        <f t="shared" si="322"/>
        <v>2019</v>
      </c>
      <c r="D1252" s="558" t="str">
        <f t="shared" si="332"/>
        <v>Jul</v>
      </c>
      <c r="E1252" s="586">
        <v>43672</v>
      </c>
      <c r="F1252" s="557">
        <v>118801</v>
      </c>
      <c r="G1252" s="557">
        <v>51318</v>
      </c>
      <c r="H1252" s="557">
        <v>90698</v>
      </c>
      <c r="I1252" s="557" t="s">
        <v>2933</v>
      </c>
      <c r="J1252" s="577" t="s">
        <v>2870</v>
      </c>
      <c r="K1252" s="578" t="str">
        <f t="shared" si="323"/>
        <v>TJBA | #61012 PUNCH | TJBA | #61012 PUNCH</v>
      </c>
      <c r="L1252" s="578" t="s">
        <v>2879</v>
      </c>
      <c r="M1252" s="578" t="s">
        <v>2879</v>
      </c>
      <c r="N1252" s="600" t="s">
        <v>2892</v>
      </c>
      <c r="O1252" s="578" t="s">
        <v>31</v>
      </c>
      <c r="P1252" s="557">
        <v>1</v>
      </c>
      <c r="Q1252" s="557" t="s">
        <v>5151</v>
      </c>
      <c r="R1252" s="581">
        <f>IFERROR(VLOOKUP(CONCATENATE(D1252,"'",C1252),'Monthly Forex'!A:D,4,0),"-")</f>
        <v>51.24</v>
      </c>
      <c r="S1252" s="587">
        <v>33035</v>
      </c>
      <c r="T1252" s="582">
        <f>S1252/R1252</f>
        <v>644.71116315378606</v>
      </c>
      <c r="U1252" s="583" t="s">
        <v>47</v>
      </c>
      <c r="V1252" s="589" t="s">
        <v>49</v>
      </c>
      <c r="W1252" s="619" t="s">
        <v>15</v>
      </c>
      <c r="X1252" s="673" t="s">
        <v>2147</v>
      </c>
      <c r="Y1252" s="669" t="s">
        <v>15</v>
      </c>
      <c r="Z1252" s="668" t="s">
        <v>15</v>
      </c>
      <c r="AA1252" s="558" t="s">
        <v>1856</v>
      </c>
      <c r="AB1252" s="139">
        <f t="shared" si="317"/>
        <v>43702</v>
      </c>
      <c r="AC1252" s="134">
        <f t="shared" si="318"/>
        <v>43678</v>
      </c>
      <c r="AD1252" s="135" t="str">
        <f t="shared" si="319"/>
        <v>-</v>
      </c>
      <c r="AE1252" s="136" t="str">
        <f t="shared" si="320"/>
        <v>-</v>
      </c>
      <c r="AF1252" s="140" t="s">
        <v>4551</v>
      </c>
      <c r="AG1252" s="140" t="str">
        <f t="shared" si="324"/>
        <v>1</v>
      </c>
      <c r="AH1252" s="141" t="str">
        <f t="shared" si="325"/>
        <v>-</v>
      </c>
      <c r="AI1252" s="211" t="s">
        <v>15</v>
      </c>
      <c r="AJ1252" s="443" t="s">
        <v>4592</v>
      </c>
      <c r="AK1252" s="478" t="str">
        <f t="shared" si="326"/>
        <v>-</v>
      </c>
      <c r="AL1252" s="516" t="str">
        <f t="shared" si="327"/>
        <v>-</v>
      </c>
      <c r="AM1252" s="432" t="str">
        <f>_xlfn.IFNA(VLOOKUP(O1252,Dropdown!$B:$G,6,0),"-")</f>
        <v>PEZA</v>
      </c>
      <c r="AN1252" s="433">
        <f>_xlfn.IFNA(VLOOKUP(O1252,Dropdown!$B:$H,7,0),"-")</f>
        <v>0.12</v>
      </c>
      <c r="AO1252" s="434" t="str">
        <f t="shared" si="328"/>
        <v>PHP</v>
      </c>
      <c r="AP1252" s="435">
        <f t="shared" si="329"/>
        <v>33035</v>
      </c>
      <c r="AQ1252" s="436">
        <f t="shared" si="330"/>
        <v>36999.200000000004</v>
      </c>
      <c r="AR1252" s="247"/>
      <c r="AS1252" s="465" t="s">
        <v>15</v>
      </c>
      <c r="AT1252" s="247"/>
      <c r="AU1252" s="454" t="str">
        <f t="shared" si="321"/>
        <v>-</v>
      </c>
    </row>
    <row r="1253" spans="1:47" s="30" customFormat="1">
      <c r="A1253" s="556">
        <v>1250</v>
      </c>
      <c r="B1253" s="557" t="s">
        <v>2868</v>
      </c>
      <c r="C1253" s="558" t="str">
        <f t="shared" si="322"/>
        <v>2019</v>
      </c>
      <c r="D1253" s="558" t="str">
        <f t="shared" si="332"/>
        <v>Jul</v>
      </c>
      <c r="E1253" s="586">
        <v>43672</v>
      </c>
      <c r="F1253" s="557">
        <v>118801</v>
      </c>
      <c r="G1253" s="557">
        <v>51318</v>
      </c>
      <c r="H1253" s="557">
        <v>90698</v>
      </c>
      <c r="I1253" s="557" t="s">
        <v>2933</v>
      </c>
      <c r="J1253" s="577" t="s">
        <v>2870</v>
      </c>
      <c r="K1253" s="578" t="str">
        <f t="shared" si="323"/>
        <v>TJBA | #61013 PUNCH | TJBA | #61013 PUNCH</v>
      </c>
      <c r="L1253" s="578" t="s">
        <v>2880</v>
      </c>
      <c r="M1253" s="578" t="s">
        <v>2880</v>
      </c>
      <c r="N1253" s="600" t="s">
        <v>2893</v>
      </c>
      <c r="O1253" s="578" t="s">
        <v>31</v>
      </c>
      <c r="P1253" s="557">
        <v>1</v>
      </c>
      <c r="Q1253" s="557" t="s">
        <v>5151</v>
      </c>
      <c r="R1253" s="581">
        <f>IFERROR(VLOOKUP(CONCATENATE(D1253,"'",C1253),'Monthly Forex'!A:D,4,0),"-")</f>
        <v>51.24</v>
      </c>
      <c r="S1253" s="587">
        <v>31200</v>
      </c>
      <c r="T1253" s="582">
        <f>S1253/R1253</f>
        <v>608.89929742388756</v>
      </c>
      <c r="U1253" s="583" t="s">
        <v>47</v>
      </c>
      <c r="V1253" s="589" t="s">
        <v>49</v>
      </c>
      <c r="W1253" s="619" t="s">
        <v>15</v>
      </c>
      <c r="X1253" s="673" t="s">
        <v>2147</v>
      </c>
      <c r="Y1253" s="669" t="s">
        <v>15</v>
      </c>
      <c r="Z1253" s="668" t="s">
        <v>15</v>
      </c>
      <c r="AA1253" s="558" t="s">
        <v>1856</v>
      </c>
      <c r="AB1253" s="139">
        <f t="shared" si="317"/>
        <v>43702</v>
      </c>
      <c r="AC1253" s="134">
        <f t="shared" si="318"/>
        <v>43678</v>
      </c>
      <c r="AD1253" s="135" t="str">
        <f t="shared" si="319"/>
        <v>-</v>
      </c>
      <c r="AE1253" s="136" t="str">
        <f t="shared" si="320"/>
        <v>-</v>
      </c>
      <c r="AF1253" s="140" t="s">
        <v>4551</v>
      </c>
      <c r="AG1253" s="140" t="str">
        <f t="shared" si="324"/>
        <v>-</v>
      </c>
      <c r="AH1253" s="141" t="str">
        <f t="shared" si="325"/>
        <v>-</v>
      </c>
      <c r="AI1253" s="211" t="s">
        <v>15</v>
      </c>
      <c r="AJ1253" s="443" t="s">
        <v>4592</v>
      </c>
      <c r="AK1253" s="478" t="str">
        <f t="shared" si="326"/>
        <v>-</v>
      </c>
      <c r="AL1253" s="516" t="str">
        <f t="shared" si="327"/>
        <v>-</v>
      </c>
      <c r="AM1253" s="432" t="str">
        <f>_xlfn.IFNA(VLOOKUP(O1253,Dropdown!$B:$G,6,0),"-")</f>
        <v>PEZA</v>
      </c>
      <c r="AN1253" s="433">
        <f>_xlfn.IFNA(VLOOKUP(O1253,Dropdown!$B:$H,7,0),"-")</f>
        <v>0.12</v>
      </c>
      <c r="AO1253" s="434" t="str">
        <f t="shared" si="328"/>
        <v>PHP</v>
      </c>
      <c r="AP1253" s="435">
        <f t="shared" si="329"/>
        <v>31200</v>
      </c>
      <c r="AQ1253" s="436">
        <f t="shared" si="330"/>
        <v>34944</v>
      </c>
      <c r="AR1253" s="247"/>
      <c r="AS1253" s="465" t="s">
        <v>15</v>
      </c>
      <c r="AT1253" s="247"/>
      <c r="AU1253" s="454" t="str">
        <f t="shared" si="321"/>
        <v>-</v>
      </c>
    </row>
    <row r="1254" spans="1:47" s="30" customFormat="1">
      <c r="A1254" s="556">
        <v>1251</v>
      </c>
      <c r="B1254" s="557" t="s">
        <v>3019</v>
      </c>
      <c r="C1254" s="558" t="str">
        <f t="shared" si="322"/>
        <v>2019</v>
      </c>
      <c r="D1254" s="558" t="str">
        <f t="shared" si="332"/>
        <v>Jul</v>
      </c>
      <c r="E1254" s="586">
        <v>43676</v>
      </c>
      <c r="F1254" s="557">
        <v>118802</v>
      </c>
      <c r="G1254" s="557">
        <v>51319</v>
      </c>
      <c r="H1254" s="557">
        <v>90734</v>
      </c>
      <c r="I1254" s="557" t="s">
        <v>2944</v>
      </c>
      <c r="J1254" s="557">
        <v>47729</v>
      </c>
      <c r="K1254" s="578" t="str">
        <f t="shared" si="323"/>
        <v>DIECASTING DIE : 3-CAVITY | YS5YY-00 | DIECASTING DIE : 3-CAVITY | YS5YY-00</v>
      </c>
      <c r="L1254" s="578" t="s">
        <v>3020</v>
      </c>
      <c r="M1254" s="578" t="s">
        <v>3020</v>
      </c>
      <c r="N1254" s="600" t="s">
        <v>15</v>
      </c>
      <c r="O1254" s="578" t="s">
        <v>32</v>
      </c>
      <c r="P1254" s="557">
        <v>1</v>
      </c>
      <c r="Q1254" s="557" t="s">
        <v>5151</v>
      </c>
      <c r="R1254" s="581">
        <f>IFERROR(VLOOKUP(CONCATENATE(D1254,"'",C1254),'Monthly Forex'!A:D,4,0),"-")</f>
        <v>51.24</v>
      </c>
      <c r="S1254" s="587">
        <v>899997</v>
      </c>
      <c r="T1254" s="582">
        <f>S1254/R1254</f>
        <v>17564.344262295082</v>
      </c>
      <c r="U1254" s="583" t="s">
        <v>47</v>
      </c>
      <c r="V1254" s="589" t="s">
        <v>49</v>
      </c>
      <c r="W1254" s="619" t="s">
        <v>15</v>
      </c>
      <c r="X1254" s="673" t="s">
        <v>1982</v>
      </c>
      <c r="Y1254" s="669" t="s">
        <v>15</v>
      </c>
      <c r="Z1254" s="668" t="s">
        <v>15</v>
      </c>
      <c r="AA1254" s="558" t="s">
        <v>1856</v>
      </c>
      <c r="AB1254" s="139">
        <f t="shared" si="317"/>
        <v>43706</v>
      </c>
      <c r="AC1254" s="134">
        <f t="shared" si="318"/>
        <v>43678</v>
      </c>
      <c r="AD1254" s="135" t="str">
        <f t="shared" si="319"/>
        <v>-</v>
      </c>
      <c r="AE1254" s="136" t="str">
        <f t="shared" si="320"/>
        <v>-</v>
      </c>
      <c r="AF1254" s="140" t="s">
        <v>4551</v>
      </c>
      <c r="AG1254" s="140" t="str">
        <f t="shared" si="324"/>
        <v>1</v>
      </c>
      <c r="AH1254" s="141" t="str">
        <f t="shared" si="325"/>
        <v>-</v>
      </c>
      <c r="AI1254" s="211">
        <v>44075</v>
      </c>
      <c r="AJ1254" s="443" t="s">
        <v>4592</v>
      </c>
      <c r="AK1254" s="478">
        <f t="shared" si="326"/>
        <v>-369</v>
      </c>
      <c r="AL1254" s="516">
        <f t="shared" si="327"/>
        <v>44075</v>
      </c>
      <c r="AM1254" s="432" t="str">
        <f>_xlfn.IFNA(VLOOKUP(O1254,Dropdown!$B:$G,6,0),"-")</f>
        <v>PEZA</v>
      </c>
      <c r="AN1254" s="433">
        <f>_xlfn.IFNA(VLOOKUP(O1254,Dropdown!$B:$H,7,0),"-")</f>
        <v>0.12</v>
      </c>
      <c r="AO1254" s="434" t="str">
        <f t="shared" si="328"/>
        <v>PHP</v>
      </c>
      <c r="AP1254" s="435">
        <f t="shared" si="329"/>
        <v>899997</v>
      </c>
      <c r="AQ1254" s="436">
        <f t="shared" si="330"/>
        <v>1007996.6400000001</v>
      </c>
      <c r="AR1254" s="247"/>
      <c r="AS1254" s="465" t="s">
        <v>15</v>
      </c>
      <c r="AT1254" s="247"/>
      <c r="AU1254" s="454" t="s">
        <v>15</v>
      </c>
    </row>
    <row r="1255" spans="1:47" s="30" customFormat="1">
      <c r="A1255" s="556">
        <v>1252</v>
      </c>
      <c r="B1255" s="558" t="s">
        <v>2974</v>
      </c>
      <c r="C1255" s="558" t="str">
        <f t="shared" si="322"/>
        <v>2019</v>
      </c>
      <c r="D1255" s="558" t="str">
        <f t="shared" si="332"/>
        <v>Jul</v>
      </c>
      <c r="E1255" s="605">
        <v>43676</v>
      </c>
      <c r="F1255" s="558">
        <v>118803</v>
      </c>
      <c r="G1255" s="558">
        <v>51320</v>
      </c>
      <c r="H1255" s="558">
        <v>90733</v>
      </c>
      <c r="I1255" s="558" t="s">
        <v>2999</v>
      </c>
      <c r="J1255" s="617" t="s">
        <v>3000</v>
      </c>
      <c r="K1255" s="607" t="str">
        <f t="shared" si="323"/>
        <v>5R0A-0100 COVER, LOWER | #5504 DIE INSERT (SKD11) | 5R0A-0100 COVER, LOWER | #5504 DIE INSERT (SKD11)</v>
      </c>
      <c r="L1255" s="607" t="s">
        <v>2980</v>
      </c>
      <c r="M1255" s="607" t="s">
        <v>2980</v>
      </c>
      <c r="N1255" s="608" t="s">
        <v>3016</v>
      </c>
      <c r="O1255" s="607" t="s">
        <v>31</v>
      </c>
      <c r="P1255" s="558">
        <v>1</v>
      </c>
      <c r="Q1255" s="557" t="s">
        <v>5151</v>
      </c>
      <c r="R1255" s="609">
        <f>IFERROR(VLOOKUP(CONCATENATE(D1255,"'",C1255),'Monthly Forex'!A:D,4,0),"-")</f>
        <v>51.24</v>
      </c>
      <c r="S1255" s="610">
        <v>25500</v>
      </c>
      <c r="T1255" s="611">
        <f>S1255/R1255</f>
        <v>497.65807962529271</v>
      </c>
      <c r="U1255" s="612" t="s">
        <v>47</v>
      </c>
      <c r="V1255" s="613" t="s">
        <v>49</v>
      </c>
      <c r="W1255" s="619" t="s">
        <v>15</v>
      </c>
      <c r="X1255" s="673" t="s">
        <v>2147</v>
      </c>
      <c r="Y1255" s="669" t="s">
        <v>15</v>
      </c>
      <c r="Z1255" s="668" t="s">
        <v>15</v>
      </c>
      <c r="AA1255" s="558" t="s">
        <v>1856</v>
      </c>
      <c r="AB1255" s="139">
        <f t="shared" si="317"/>
        <v>43706</v>
      </c>
      <c r="AC1255" s="134">
        <f t="shared" si="318"/>
        <v>43678</v>
      </c>
      <c r="AD1255" s="135" t="str">
        <f t="shared" si="319"/>
        <v>-</v>
      </c>
      <c r="AE1255" s="136" t="str">
        <f t="shared" si="320"/>
        <v>-</v>
      </c>
      <c r="AF1255" s="140" t="s">
        <v>4551</v>
      </c>
      <c r="AG1255" s="140" t="str">
        <f t="shared" si="324"/>
        <v>1</v>
      </c>
      <c r="AH1255" s="141" t="str">
        <f t="shared" si="325"/>
        <v>-</v>
      </c>
      <c r="AI1255" s="211" t="s">
        <v>15</v>
      </c>
      <c r="AJ1255" s="443" t="s">
        <v>4592</v>
      </c>
      <c r="AK1255" s="478" t="str">
        <f t="shared" si="326"/>
        <v>-</v>
      </c>
      <c r="AL1255" s="516" t="str">
        <f t="shared" si="327"/>
        <v>-</v>
      </c>
      <c r="AM1255" s="432" t="str">
        <f>_xlfn.IFNA(VLOOKUP(O1255,Dropdown!$B:$G,6,0),"-")</f>
        <v>PEZA</v>
      </c>
      <c r="AN1255" s="433">
        <f>_xlfn.IFNA(VLOOKUP(O1255,Dropdown!$B:$H,7,0),"-")</f>
        <v>0.12</v>
      </c>
      <c r="AO1255" s="434" t="str">
        <f t="shared" si="328"/>
        <v>PHP</v>
      </c>
      <c r="AP1255" s="435">
        <f t="shared" si="329"/>
        <v>25500</v>
      </c>
      <c r="AQ1255" s="436">
        <f t="shared" si="330"/>
        <v>28560.000000000004</v>
      </c>
      <c r="AR1255" s="247"/>
      <c r="AS1255" s="465" t="s">
        <v>15</v>
      </c>
      <c r="AT1255" s="247"/>
      <c r="AU1255" s="454" t="str">
        <f t="shared" si="321"/>
        <v>-</v>
      </c>
    </row>
    <row r="1256" spans="1:47" s="30" customFormat="1">
      <c r="A1256" s="556">
        <v>1253</v>
      </c>
      <c r="B1256" s="558" t="s">
        <v>2994</v>
      </c>
      <c r="C1256" s="558" t="str">
        <f t="shared" si="322"/>
        <v>2019</v>
      </c>
      <c r="D1256" s="558" t="str">
        <f t="shared" si="332"/>
        <v>Jul</v>
      </c>
      <c r="E1256" s="605">
        <v>43677</v>
      </c>
      <c r="F1256" s="558">
        <v>118804</v>
      </c>
      <c r="G1256" s="558">
        <v>51321</v>
      </c>
      <c r="H1256" s="558">
        <v>90735</v>
      </c>
      <c r="I1256" s="558" t="s">
        <v>2997</v>
      </c>
      <c r="J1256" s="558" t="s">
        <v>2998</v>
      </c>
      <c r="K1256" s="607" t="str">
        <f t="shared" si="323"/>
        <v>MH17 UC CASE TA.D (GSW/VW) | #135 PUNCH (SKD11) | MH17 UC CASE TA.D (GSW/VW) | #135 PUNCH (SKD11)</v>
      </c>
      <c r="L1256" s="607" t="s">
        <v>2995</v>
      </c>
      <c r="M1256" s="607" t="s">
        <v>2995</v>
      </c>
      <c r="N1256" s="608" t="s">
        <v>15</v>
      </c>
      <c r="O1256" s="607" t="s">
        <v>42</v>
      </c>
      <c r="P1256" s="558">
        <v>1</v>
      </c>
      <c r="Q1256" s="557" t="s">
        <v>5151</v>
      </c>
      <c r="R1256" s="609">
        <f>IFERROR(VLOOKUP(CONCATENATE(D1256,"'",C1256),'Monthly Forex'!A:D,4,0),"-")</f>
        <v>51.24</v>
      </c>
      <c r="S1256" s="564" t="s">
        <v>15</v>
      </c>
      <c r="T1256" s="611">
        <v>280</v>
      </c>
      <c r="U1256" s="612" t="s">
        <v>47</v>
      </c>
      <c r="V1256" s="613" t="s">
        <v>49</v>
      </c>
      <c r="W1256" s="619" t="s">
        <v>15</v>
      </c>
      <c r="X1256" s="673" t="s">
        <v>3103</v>
      </c>
      <c r="Y1256" s="667" t="s">
        <v>3050</v>
      </c>
      <c r="Z1256" s="668">
        <v>43678</v>
      </c>
      <c r="AA1256" s="558" t="s">
        <v>1856</v>
      </c>
      <c r="AB1256" s="139">
        <f t="shared" si="317"/>
        <v>43707</v>
      </c>
      <c r="AC1256" s="134">
        <f t="shared" si="318"/>
        <v>43678</v>
      </c>
      <c r="AD1256" s="135" t="str">
        <f t="shared" si="319"/>
        <v>-</v>
      </c>
      <c r="AE1256" s="136" t="str">
        <f t="shared" si="320"/>
        <v>-</v>
      </c>
      <c r="AF1256" s="140" t="s">
        <v>4551</v>
      </c>
      <c r="AG1256" s="140" t="str">
        <f t="shared" si="324"/>
        <v>1</v>
      </c>
      <c r="AH1256" s="141" t="str">
        <f t="shared" si="325"/>
        <v>-</v>
      </c>
      <c r="AI1256" s="211" t="s">
        <v>15</v>
      </c>
      <c r="AJ1256" s="443" t="s">
        <v>4592</v>
      </c>
      <c r="AK1256" s="478" t="str">
        <f t="shared" si="326"/>
        <v>-</v>
      </c>
      <c r="AL1256" s="516" t="str">
        <f t="shared" si="327"/>
        <v>-</v>
      </c>
      <c r="AM1256" s="432" t="str">
        <f>_xlfn.IFNA(VLOOKUP(O1256,Dropdown!$B:$G,6,0),"-")</f>
        <v>PEZA</v>
      </c>
      <c r="AN1256" s="433">
        <f>_xlfn.IFNA(VLOOKUP(O1256,Dropdown!$B:$H,7,0),"-")</f>
        <v>0.12</v>
      </c>
      <c r="AO1256" s="434" t="str">
        <f t="shared" si="328"/>
        <v>USD</v>
      </c>
      <c r="AP1256" s="435">
        <f t="shared" si="329"/>
        <v>280</v>
      </c>
      <c r="AQ1256" s="436">
        <f t="shared" si="330"/>
        <v>313.60000000000002</v>
      </c>
      <c r="AR1256" s="247"/>
      <c r="AS1256" s="465" t="s">
        <v>15</v>
      </c>
      <c r="AT1256" s="247"/>
      <c r="AU1256" s="454" t="str">
        <f t="shared" si="321"/>
        <v>-</v>
      </c>
    </row>
    <row r="1257" spans="1:47" s="30" customFormat="1">
      <c r="A1257" s="556">
        <v>1254</v>
      </c>
      <c r="B1257" s="558" t="s">
        <v>2993</v>
      </c>
      <c r="C1257" s="558" t="str">
        <f t="shared" si="322"/>
        <v>2019</v>
      </c>
      <c r="D1257" s="558" t="str">
        <f t="shared" si="332"/>
        <v>Jul</v>
      </c>
      <c r="E1257" s="605">
        <v>43677</v>
      </c>
      <c r="F1257" s="558">
        <v>118804</v>
      </c>
      <c r="G1257" s="558">
        <v>51321</v>
      </c>
      <c r="H1257" s="558">
        <v>90735</v>
      </c>
      <c r="I1257" s="558" t="s">
        <v>2997</v>
      </c>
      <c r="J1257" s="558" t="s">
        <v>2998</v>
      </c>
      <c r="K1257" s="607" t="str">
        <f t="shared" si="323"/>
        <v>MH17 UC CASE TA.D (GSW/VW) | #140 INNER DIE (SS400) | MH17 UC CASE TA.D (GSW/VW) | #140 INNER DIE (SS400)</v>
      </c>
      <c r="L1257" s="607" t="s">
        <v>2996</v>
      </c>
      <c r="M1257" s="607" t="s">
        <v>2996</v>
      </c>
      <c r="N1257" s="608" t="s">
        <v>15</v>
      </c>
      <c r="O1257" s="607" t="s">
        <v>42</v>
      </c>
      <c r="P1257" s="558">
        <v>1</v>
      </c>
      <c r="Q1257" s="557" t="s">
        <v>5151</v>
      </c>
      <c r="R1257" s="609">
        <f>IFERROR(VLOOKUP(CONCATENATE(D1257,"'",C1257),'Monthly Forex'!A:D,4,0),"-")</f>
        <v>51.24</v>
      </c>
      <c r="S1257" s="564" t="s">
        <v>15</v>
      </c>
      <c r="T1257" s="611">
        <v>91</v>
      </c>
      <c r="U1257" s="612" t="s">
        <v>47</v>
      </c>
      <c r="V1257" s="613" t="s">
        <v>49</v>
      </c>
      <c r="W1257" s="619" t="s">
        <v>15</v>
      </c>
      <c r="X1257" s="673" t="s">
        <v>3103</v>
      </c>
      <c r="Y1257" s="667" t="s">
        <v>3050</v>
      </c>
      <c r="Z1257" s="668">
        <v>43678</v>
      </c>
      <c r="AA1257" s="558" t="s">
        <v>1856</v>
      </c>
      <c r="AB1257" s="139">
        <f t="shared" si="317"/>
        <v>43707</v>
      </c>
      <c r="AC1257" s="134">
        <f t="shared" si="318"/>
        <v>43678</v>
      </c>
      <c r="AD1257" s="135" t="str">
        <f t="shared" si="319"/>
        <v>-</v>
      </c>
      <c r="AE1257" s="136" t="str">
        <f t="shared" si="320"/>
        <v>-</v>
      </c>
      <c r="AF1257" s="140" t="s">
        <v>4551</v>
      </c>
      <c r="AG1257" s="140" t="str">
        <f t="shared" si="324"/>
        <v>-</v>
      </c>
      <c r="AH1257" s="141" t="str">
        <f t="shared" si="325"/>
        <v>-</v>
      </c>
      <c r="AI1257" s="211" t="s">
        <v>15</v>
      </c>
      <c r="AJ1257" s="443" t="s">
        <v>4592</v>
      </c>
      <c r="AK1257" s="478" t="str">
        <f t="shared" si="326"/>
        <v>-</v>
      </c>
      <c r="AL1257" s="516" t="str">
        <f t="shared" si="327"/>
        <v>-</v>
      </c>
      <c r="AM1257" s="432" t="str">
        <f>_xlfn.IFNA(VLOOKUP(O1257,Dropdown!$B:$G,6,0),"-")</f>
        <v>PEZA</v>
      </c>
      <c r="AN1257" s="433">
        <f>_xlfn.IFNA(VLOOKUP(O1257,Dropdown!$B:$H,7,0),"-")</f>
        <v>0.12</v>
      </c>
      <c r="AO1257" s="434" t="str">
        <f t="shared" si="328"/>
        <v>USD</v>
      </c>
      <c r="AP1257" s="435">
        <f t="shared" si="329"/>
        <v>91</v>
      </c>
      <c r="AQ1257" s="436">
        <f t="shared" si="330"/>
        <v>101.92000000000002</v>
      </c>
      <c r="AR1257" s="247"/>
      <c r="AS1257" s="465" t="s">
        <v>15</v>
      </c>
      <c r="AT1257" s="247"/>
      <c r="AU1257" s="454" t="str">
        <f t="shared" si="321"/>
        <v>-</v>
      </c>
    </row>
    <row r="1258" spans="1:47" s="30" customFormat="1">
      <c r="A1258" s="556">
        <v>1255</v>
      </c>
      <c r="B1258" s="558" t="s">
        <v>3017</v>
      </c>
      <c r="C1258" s="558" t="str">
        <f t="shared" si="322"/>
        <v>2019</v>
      </c>
      <c r="D1258" s="558" t="str">
        <f t="shared" si="332"/>
        <v>Jul</v>
      </c>
      <c r="E1258" s="605">
        <v>43677</v>
      </c>
      <c r="F1258" s="558">
        <v>118804</v>
      </c>
      <c r="G1258" s="558">
        <v>51321</v>
      </c>
      <c r="H1258" s="558">
        <v>90735</v>
      </c>
      <c r="I1258" s="558" t="s">
        <v>2997</v>
      </c>
      <c r="J1258" s="558" t="s">
        <v>2998</v>
      </c>
      <c r="K1258" s="607" t="str">
        <f t="shared" si="323"/>
        <v>MH17 UC CASE TA.D (GSW/VW) | #244 HEAD DIE A (SKD11) | MH17 UC CASE TA.D (GSW/VW) | #244 HEAD DIE A (SKD11)</v>
      </c>
      <c r="L1258" s="607" t="s">
        <v>3018</v>
      </c>
      <c r="M1258" s="607" t="s">
        <v>3018</v>
      </c>
      <c r="N1258" s="608" t="s">
        <v>15</v>
      </c>
      <c r="O1258" s="607" t="s">
        <v>42</v>
      </c>
      <c r="P1258" s="558">
        <v>1</v>
      </c>
      <c r="Q1258" s="557" t="s">
        <v>5151</v>
      </c>
      <c r="R1258" s="609">
        <f>IFERROR(VLOOKUP(CONCATENATE(D1258,"'",C1258),'Monthly Forex'!A:D,4,0),"-")</f>
        <v>51.24</v>
      </c>
      <c r="S1258" s="564" t="s">
        <v>15</v>
      </c>
      <c r="T1258" s="611">
        <v>289</v>
      </c>
      <c r="U1258" s="612" t="s">
        <v>47</v>
      </c>
      <c r="V1258" s="613" t="s">
        <v>49</v>
      </c>
      <c r="W1258" s="619" t="s">
        <v>15</v>
      </c>
      <c r="X1258" s="673" t="s">
        <v>3103</v>
      </c>
      <c r="Y1258" s="667" t="s">
        <v>3050</v>
      </c>
      <c r="Z1258" s="668">
        <v>43678</v>
      </c>
      <c r="AA1258" s="558" t="s">
        <v>1856</v>
      </c>
      <c r="AB1258" s="139">
        <f t="shared" si="317"/>
        <v>43707</v>
      </c>
      <c r="AC1258" s="134">
        <f t="shared" si="318"/>
        <v>43678</v>
      </c>
      <c r="AD1258" s="135" t="str">
        <f t="shared" si="319"/>
        <v>-</v>
      </c>
      <c r="AE1258" s="136" t="str">
        <f t="shared" si="320"/>
        <v>-</v>
      </c>
      <c r="AF1258" s="140" t="s">
        <v>4551</v>
      </c>
      <c r="AG1258" s="140" t="str">
        <f t="shared" si="324"/>
        <v>-</v>
      </c>
      <c r="AH1258" s="141" t="str">
        <f t="shared" si="325"/>
        <v>-</v>
      </c>
      <c r="AI1258" s="211" t="s">
        <v>15</v>
      </c>
      <c r="AJ1258" s="443" t="s">
        <v>4592</v>
      </c>
      <c r="AK1258" s="478" t="str">
        <f t="shared" si="326"/>
        <v>-</v>
      </c>
      <c r="AL1258" s="516" t="str">
        <f t="shared" si="327"/>
        <v>-</v>
      </c>
      <c r="AM1258" s="432" t="str">
        <f>_xlfn.IFNA(VLOOKUP(O1258,Dropdown!$B:$G,6,0),"-")</f>
        <v>PEZA</v>
      </c>
      <c r="AN1258" s="433">
        <f>_xlfn.IFNA(VLOOKUP(O1258,Dropdown!$B:$H,7,0),"-")</f>
        <v>0.12</v>
      </c>
      <c r="AO1258" s="434" t="str">
        <f t="shared" si="328"/>
        <v>USD</v>
      </c>
      <c r="AP1258" s="435">
        <f t="shared" si="329"/>
        <v>289</v>
      </c>
      <c r="AQ1258" s="436">
        <f t="shared" si="330"/>
        <v>323.68</v>
      </c>
      <c r="AR1258" s="247"/>
      <c r="AS1258" s="465" t="s">
        <v>15</v>
      </c>
      <c r="AT1258" s="247"/>
      <c r="AU1258" s="454" t="str">
        <f t="shared" si="321"/>
        <v>-</v>
      </c>
    </row>
    <row r="1259" spans="1:47" s="30" customFormat="1">
      <c r="A1259" s="556">
        <v>1256</v>
      </c>
      <c r="B1259" s="558" t="s">
        <v>3021</v>
      </c>
      <c r="C1259" s="558" t="str">
        <f t="shared" si="322"/>
        <v>2019</v>
      </c>
      <c r="D1259" s="558" t="str">
        <f t="shared" si="332"/>
        <v>Jul</v>
      </c>
      <c r="E1259" s="605">
        <v>43677</v>
      </c>
      <c r="F1259" s="558">
        <v>118804</v>
      </c>
      <c r="G1259" s="558">
        <v>51321</v>
      </c>
      <c r="H1259" s="558">
        <v>90735</v>
      </c>
      <c r="I1259" s="558" t="s">
        <v>2997</v>
      </c>
      <c r="J1259" s="558" t="s">
        <v>2998</v>
      </c>
      <c r="K1259" s="607" t="str">
        <f t="shared" si="323"/>
        <v>MH17 UC CASE TA.D (GSW/VW) | #237- DIE HOLDER (SKD11) | MH17 UC CASE TA.D (GSW/VW) | #237- DIE HOLDER (SKD11)</v>
      </c>
      <c r="L1259" s="607" t="s">
        <v>3023</v>
      </c>
      <c r="M1259" s="607" t="s">
        <v>3023</v>
      </c>
      <c r="N1259" s="608" t="s">
        <v>15</v>
      </c>
      <c r="O1259" s="607" t="s">
        <v>42</v>
      </c>
      <c r="P1259" s="558">
        <v>1</v>
      </c>
      <c r="Q1259" s="557" t="s">
        <v>5151</v>
      </c>
      <c r="R1259" s="609">
        <f>IFERROR(VLOOKUP(CONCATENATE(D1259,"'",C1259),'Monthly Forex'!A:D,4,0),"-")</f>
        <v>51.24</v>
      </c>
      <c r="S1259" s="564" t="s">
        <v>15</v>
      </c>
      <c r="T1259" s="611">
        <v>325</v>
      </c>
      <c r="U1259" s="612" t="s">
        <v>47</v>
      </c>
      <c r="V1259" s="613" t="s">
        <v>49</v>
      </c>
      <c r="W1259" s="619" t="s">
        <v>15</v>
      </c>
      <c r="X1259" s="673" t="s">
        <v>3103</v>
      </c>
      <c r="Y1259" s="667" t="s">
        <v>3050</v>
      </c>
      <c r="Z1259" s="668">
        <v>43678</v>
      </c>
      <c r="AA1259" s="558" t="s">
        <v>1856</v>
      </c>
      <c r="AB1259" s="139">
        <f t="shared" si="317"/>
        <v>43707</v>
      </c>
      <c r="AC1259" s="134">
        <f t="shared" si="318"/>
        <v>43678</v>
      </c>
      <c r="AD1259" s="135" t="str">
        <f t="shared" si="319"/>
        <v>-</v>
      </c>
      <c r="AE1259" s="136" t="str">
        <f t="shared" si="320"/>
        <v>-</v>
      </c>
      <c r="AF1259" s="140" t="s">
        <v>4551</v>
      </c>
      <c r="AG1259" s="140" t="str">
        <f t="shared" si="324"/>
        <v>-</v>
      </c>
      <c r="AH1259" s="141" t="str">
        <f t="shared" si="325"/>
        <v>-</v>
      </c>
      <c r="AI1259" s="211" t="s">
        <v>15</v>
      </c>
      <c r="AJ1259" s="443" t="s">
        <v>4592</v>
      </c>
      <c r="AK1259" s="478" t="str">
        <f t="shared" si="326"/>
        <v>-</v>
      </c>
      <c r="AL1259" s="516" t="str">
        <f t="shared" si="327"/>
        <v>-</v>
      </c>
      <c r="AM1259" s="432" t="str">
        <f>_xlfn.IFNA(VLOOKUP(O1259,Dropdown!$B:$G,6,0),"-")</f>
        <v>PEZA</v>
      </c>
      <c r="AN1259" s="433">
        <f>_xlfn.IFNA(VLOOKUP(O1259,Dropdown!$B:$H,7,0),"-")</f>
        <v>0.12</v>
      </c>
      <c r="AO1259" s="434" t="str">
        <f t="shared" si="328"/>
        <v>USD</v>
      </c>
      <c r="AP1259" s="435">
        <f t="shared" si="329"/>
        <v>325</v>
      </c>
      <c r="AQ1259" s="436">
        <f t="shared" si="330"/>
        <v>364.00000000000006</v>
      </c>
      <c r="AR1259" s="247"/>
      <c r="AS1259" s="465" t="s">
        <v>15</v>
      </c>
      <c r="AT1259" s="247"/>
      <c r="AU1259" s="454" t="str">
        <f t="shared" si="321"/>
        <v>-</v>
      </c>
    </row>
    <row r="1260" spans="1:47" s="30" customFormat="1">
      <c r="A1260" s="556">
        <v>1257</v>
      </c>
      <c r="B1260" s="558" t="s">
        <v>3022</v>
      </c>
      <c r="C1260" s="558" t="str">
        <f t="shared" si="322"/>
        <v>2019</v>
      </c>
      <c r="D1260" s="558" t="str">
        <f t="shared" si="332"/>
        <v>Jul</v>
      </c>
      <c r="E1260" s="605">
        <v>43677</v>
      </c>
      <c r="F1260" s="558">
        <v>118804</v>
      </c>
      <c r="G1260" s="558">
        <v>51321</v>
      </c>
      <c r="H1260" s="558">
        <v>90735</v>
      </c>
      <c r="I1260" s="558" t="s">
        <v>2997</v>
      </c>
      <c r="J1260" s="558" t="s">
        <v>2998</v>
      </c>
      <c r="K1260" s="607" t="str">
        <f t="shared" si="323"/>
        <v>MH17 UC CASE TA.D (GSW/VW) | #336-1 HEAD PUNCH B (SKD11) | MH17 UC CASE TA.D (GSW/VW) | #336-1 HEAD PUNCH B (SKD11)</v>
      </c>
      <c r="L1260" s="607" t="s">
        <v>3024</v>
      </c>
      <c r="M1260" s="607" t="s">
        <v>3024</v>
      </c>
      <c r="N1260" s="608" t="s">
        <v>15</v>
      </c>
      <c r="O1260" s="607" t="s">
        <v>42</v>
      </c>
      <c r="P1260" s="558">
        <v>1</v>
      </c>
      <c r="Q1260" s="557" t="s">
        <v>5151</v>
      </c>
      <c r="R1260" s="609">
        <f>IFERROR(VLOOKUP(CONCATENATE(D1260,"'",C1260),'Monthly Forex'!A:D,4,0),"-")</f>
        <v>51.24</v>
      </c>
      <c r="S1260" s="564" t="s">
        <v>15</v>
      </c>
      <c r="T1260" s="611">
        <v>275</v>
      </c>
      <c r="U1260" s="612" t="s">
        <v>47</v>
      </c>
      <c r="V1260" s="613" t="s">
        <v>49</v>
      </c>
      <c r="W1260" s="619" t="s">
        <v>15</v>
      </c>
      <c r="X1260" s="673" t="s">
        <v>3103</v>
      </c>
      <c r="Y1260" s="667" t="s">
        <v>3050</v>
      </c>
      <c r="Z1260" s="668">
        <v>43678</v>
      </c>
      <c r="AA1260" s="558" t="s">
        <v>1856</v>
      </c>
      <c r="AB1260" s="139">
        <f t="shared" si="317"/>
        <v>43707</v>
      </c>
      <c r="AC1260" s="134">
        <f t="shared" si="318"/>
        <v>43678</v>
      </c>
      <c r="AD1260" s="135" t="str">
        <f t="shared" si="319"/>
        <v>-</v>
      </c>
      <c r="AE1260" s="136" t="str">
        <f t="shared" si="320"/>
        <v>-</v>
      </c>
      <c r="AF1260" s="140" t="s">
        <v>4551</v>
      </c>
      <c r="AG1260" s="140" t="str">
        <f t="shared" si="324"/>
        <v>-</v>
      </c>
      <c r="AH1260" s="141" t="str">
        <f t="shared" si="325"/>
        <v>-</v>
      </c>
      <c r="AI1260" s="211" t="s">
        <v>15</v>
      </c>
      <c r="AJ1260" s="443" t="s">
        <v>4592</v>
      </c>
      <c r="AK1260" s="478" t="str">
        <f t="shared" si="326"/>
        <v>-</v>
      </c>
      <c r="AL1260" s="516" t="str">
        <f t="shared" si="327"/>
        <v>-</v>
      </c>
      <c r="AM1260" s="432" t="str">
        <f>_xlfn.IFNA(VLOOKUP(O1260,Dropdown!$B:$G,6,0),"-")</f>
        <v>PEZA</v>
      </c>
      <c r="AN1260" s="433">
        <f>_xlfn.IFNA(VLOOKUP(O1260,Dropdown!$B:$H,7,0),"-")</f>
        <v>0.12</v>
      </c>
      <c r="AO1260" s="434" t="str">
        <f t="shared" si="328"/>
        <v>USD</v>
      </c>
      <c r="AP1260" s="435">
        <f t="shared" si="329"/>
        <v>275</v>
      </c>
      <c r="AQ1260" s="436">
        <f t="shared" si="330"/>
        <v>308.00000000000006</v>
      </c>
      <c r="AR1260" s="247"/>
      <c r="AS1260" s="465" t="s">
        <v>15</v>
      </c>
      <c r="AT1260" s="247"/>
      <c r="AU1260" s="454" t="str">
        <f t="shared" si="321"/>
        <v>-</v>
      </c>
    </row>
    <row r="1261" spans="1:47" s="30" customFormat="1">
      <c r="A1261" s="556">
        <v>1258</v>
      </c>
      <c r="B1261" s="558" t="s">
        <v>3025</v>
      </c>
      <c r="C1261" s="558" t="str">
        <f t="shared" si="322"/>
        <v>2019</v>
      </c>
      <c r="D1261" s="558" t="str">
        <f t="shared" si="332"/>
        <v>Jul</v>
      </c>
      <c r="E1261" s="605">
        <v>43677</v>
      </c>
      <c r="F1261" s="558">
        <v>118805</v>
      </c>
      <c r="G1261" s="558">
        <v>51322</v>
      </c>
      <c r="H1261" s="558">
        <v>90736</v>
      </c>
      <c r="I1261" s="558" t="s">
        <v>2997</v>
      </c>
      <c r="J1261" s="558" t="s">
        <v>2998</v>
      </c>
      <c r="K1261" s="607" t="str">
        <f t="shared" si="323"/>
        <v>MH17 UC CASE TA.D (GSW/VW) | #236-1 HEAD PUNCH B (SKD11) | MH17 UC CASE TA.D (GSW/VW) | #236-1 HEAD PUNCH B (SKD11)</v>
      </c>
      <c r="L1261" s="607" t="s">
        <v>3026</v>
      </c>
      <c r="M1261" s="607" t="s">
        <v>3026</v>
      </c>
      <c r="N1261" s="608" t="s">
        <v>15</v>
      </c>
      <c r="O1261" s="607" t="s">
        <v>42</v>
      </c>
      <c r="P1261" s="558">
        <v>1</v>
      </c>
      <c r="Q1261" s="557" t="s">
        <v>5151</v>
      </c>
      <c r="R1261" s="609">
        <f>IFERROR(VLOOKUP(CONCATENATE(D1261,"'",C1261),'Monthly Forex'!A:D,4,0),"-")</f>
        <v>51.24</v>
      </c>
      <c r="S1261" s="564" t="s">
        <v>15</v>
      </c>
      <c r="T1261" s="611">
        <v>221</v>
      </c>
      <c r="U1261" s="612" t="s">
        <v>47</v>
      </c>
      <c r="V1261" s="613" t="s">
        <v>49</v>
      </c>
      <c r="W1261" s="619" t="s">
        <v>15</v>
      </c>
      <c r="X1261" s="673" t="s">
        <v>3103</v>
      </c>
      <c r="Y1261" s="667" t="s">
        <v>3050</v>
      </c>
      <c r="Z1261" s="668">
        <v>43678</v>
      </c>
      <c r="AA1261" s="558" t="s">
        <v>1856</v>
      </c>
      <c r="AB1261" s="139">
        <f t="shared" si="317"/>
        <v>43707</v>
      </c>
      <c r="AC1261" s="134">
        <f t="shared" si="318"/>
        <v>43678</v>
      </c>
      <c r="AD1261" s="135" t="str">
        <f t="shared" si="319"/>
        <v>-</v>
      </c>
      <c r="AE1261" s="136" t="str">
        <f t="shared" si="320"/>
        <v>-</v>
      </c>
      <c r="AF1261" s="140" t="s">
        <v>4551</v>
      </c>
      <c r="AG1261" s="140" t="str">
        <f t="shared" si="324"/>
        <v>1</v>
      </c>
      <c r="AH1261" s="141" t="str">
        <f t="shared" si="325"/>
        <v>-</v>
      </c>
      <c r="AI1261" s="211" t="s">
        <v>15</v>
      </c>
      <c r="AJ1261" s="443" t="s">
        <v>4592</v>
      </c>
      <c r="AK1261" s="478" t="str">
        <f t="shared" si="326"/>
        <v>-</v>
      </c>
      <c r="AL1261" s="516" t="str">
        <f t="shared" si="327"/>
        <v>-</v>
      </c>
      <c r="AM1261" s="432" t="str">
        <f>_xlfn.IFNA(VLOOKUP(O1261,Dropdown!$B:$G,6,0),"-")</f>
        <v>PEZA</v>
      </c>
      <c r="AN1261" s="433">
        <f>_xlfn.IFNA(VLOOKUP(O1261,Dropdown!$B:$H,7,0),"-")</f>
        <v>0.12</v>
      </c>
      <c r="AO1261" s="434" t="str">
        <f t="shared" si="328"/>
        <v>USD</v>
      </c>
      <c r="AP1261" s="435">
        <f t="shared" si="329"/>
        <v>221</v>
      </c>
      <c r="AQ1261" s="436">
        <f t="shared" si="330"/>
        <v>247.52</v>
      </c>
      <c r="AR1261" s="247"/>
      <c r="AS1261" s="465" t="s">
        <v>15</v>
      </c>
      <c r="AT1261" s="247"/>
      <c r="AU1261" s="454" t="str">
        <f t="shared" si="321"/>
        <v>-</v>
      </c>
    </row>
    <row r="1262" spans="1:47" s="30" customFormat="1">
      <c r="A1262" s="556">
        <v>1259</v>
      </c>
      <c r="B1262" s="558" t="s">
        <v>3027</v>
      </c>
      <c r="C1262" s="558" t="str">
        <f t="shared" si="322"/>
        <v>2019</v>
      </c>
      <c r="D1262" s="558" t="str">
        <f t="shared" si="332"/>
        <v>Jul</v>
      </c>
      <c r="E1262" s="605">
        <v>43677</v>
      </c>
      <c r="F1262" s="558">
        <v>118805</v>
      </c>
      <c r="G1262" s="558">
        <v>51322</v>
      </c>
      <c r="H1262" s="558">
        <v>90736</v>
      </c>
      <c r="I1262" s="558" t="s">
        <v>2997</v>
      </c>
      <c r="J1262" s="558" t="s">
        <v>2998</v>
      </c>
      <c r="K1262" s="607" t="str">
        <f t="shared" si="323"/>
        <v>MH17 UC CASE TA.D (GSW/VW) | #245 HEAD DIE B (SKD11) | MH17 UC CASE TA.D (GSW/VW) | #245 HEAD DIE B (SKD11)</v>
      </c>
      <c r="L1262" s="607" t="s">
        <v>3028</v>
      </c>
      <c r="M1262" s="607" t="s">
        <v>3028</v>
      </c>
      <c r="N1262" s="608" t="s">
        <v>15</v>
      </c>
      <c r="O1262" s="607" t="s">
        <v>42</v>
      </c>
      <c r="P1262" s="558">
        <v>1</v>
      </c>
      <c r="Q1262" s="557" t="s">
        <v>5151</v>
      </c>
      <c r="R1262" s="609">
        <f>IFERROR(VLOOKUP(CONCATENATE(D1262,"'",C1262),'Monthly Forex'!A:D,4,0),"-")</f>
        <v>51.24</v>
      </c>
      <c r="S1262" s="564" t="s">
        <v>15</v>
      </c>
      <c r="T1262" s="611">
        <v>98</v>
      </c>
      <c r="U1262" s="612" t="s">
        <v>47</v>
      </c>
      <c r="V1262" s="613" t="s">
        <v>49</v>
      </c>
      <c r="W1262" s="619" t="s">
        <v>15</v>
      </c>
      <c r="X1262" s="673" t="s">
        <v>3103</v>
      </c>
      <c r="Y1262" s="667" t="s">
        <v>3050</v>
      </c>
      <c r="Z1262" s="668">
        <v>43678</v>
      </c>
      <c r="AA1262" s="558" t="s">
        <v>1856</v>
      </c>
      <c r="AB1262" s="139">
        <f t="shared" si="317"/>
        <v>43707</v>
      </c>
      <c r="AC1262" s="134">
        <f t="shared" si="318"/>
        <v>43678</v>
      </c>
      <c r="AD1262" s="135" t="str">
        <f t="shared" si="319"/>
        <v>-</v>
      </c>
      <c r="AE1262" s="136" t="str">
        <f t="shared" si="320"/>
        <v>-</v>
      </c>
      <c r="AF1262" s="140" t="s">
        <v>4551</v>
      </c>
      <c r="AG1262" s="140" t="str">
        <f t="shared" si="324"/>
        <v>-</v>
      </c>
      <c r="AH1262" s="141" t="str">
        <f t="shared" si="325"/>
        <v>-</v>
      </c>
      <c r="AI1262" s="211" t="s">
        <v>15</v>
      </c>
      <c r="AJ1262" s="443" t="s">
        <v>4592</v>
      </c>
      <c r="AK1262" s="478" t="str">
        <f t="shared" si="326"/>
        <v>-</v>
      </c>
      <c r="AL1262" s="516" t="str">
        <f t="shared" si="327"/>
        <v>-</v>
      </c>
      <c r="AM1262" s="432" t="str">
        <f>_xlfn.IFNA(VLOOKUP(O1262,Dropdown!$B:$G,6,0),"-")</f>
        <v>PEZA</v>
      </c>
      <c r="AN1262" s="433">
        <f>_xlfn.IFNA(VLOOKUP(O1262,Dropdown!$B:$H,7,0),"-")</f>
        <v>0.12</v>
      </c>
      <c r="AO1262" s="434" t="str">
        <f t="shared" si="328"/>
        <v>USD</v>
      </c>
      <c r="AP1262" s="435">
        <f t="shared" si="329"/>
        <v>98</v>
      </c>
      <c r="AQ1262" s="436">
        <f t="shared" si="330"/>
        <v>109.76</v>
      </c>
      <c r="AR1262" s="247"/>
      <c r="AS1262" s="465" t="s">
        <v>15</v>
      </c>
      <c r="AT1262" s="247"/>
      <c r="AU1262" s="454" t="str">
        <f t="shared" si="321"/>
        <v>-</v>
      </c>
    </row>
    <row r="1263" spans="1:47" s="30" customFormat="1">
      <c r="A1263" s="556">
        <v>1260</v>
      </c>
      <c r="B1263" s="558" t="s">
        <v>3029</v>
      </c>
      <c r="C1263" s="558" t="str">
        <f t="shared" si="322"/>
        <v>2019</v>
      </c>
      <c r="D1263" s="558" t="str">
        <f t="shared" si="332"/>
        <v>Jul</v>
      </c>
      <c r="E1263" s="605">
        <v>43677</v>
      </c>
      <c r="F1263" s="558">
        <v>118805</v>
      </c>
      <c r="G1263" s="558">
        <v>51322</v>
      </c>
      <c r="H1263" s="558">
        <v>90736</v>
      </c>
      <c r="I1263" s="558" t="s">
        <v>2997</v>
      </c>
      <c r="J1263" s="558" t="s">
        <v>2998</v>
      </c>
      <c r="K1263" s="607" t="str">
        <f t="shared" si="323"/>
        <v>MH17 UC CASE TA.D (GSW/VW) | #345-1 HEAD DIE B (SKD11) | MH17 UC CASE TA.D (GSW/VW) | #345-1 HEAD DIE B (SKD11)</v>
      </c>
      <c r="L1263" s="607" t="s">
        <v>3036</v>
      </c>
      <c r="M1263" s="607" t="s">
        <v>3036</v>
      </c>
      <c r="N1263" s="608" t="s">
        <v>15</v>
      </c>
      <c r="O1263" s="607" t="s">
        <v>42</v>
      </c>
      <c r="P1263" s="558">
        <v>1</v>
      </c>
      <c r="Q1263" s="557" t="s">
        <v>5151</v>
      </c>
      <c r="R1263" s="609">
        <f>IFERROR(VLOOKUP(CONCATENATE(D1263,"'",C1263),'Monthly Forex'!A:D,4,0),"-")</f>
        <v>51.24</v>
      </c>
      <c r="S1263" s="564" t="s">
        <v>15</v>
      </c>
      <c r="T1263" s="611">
        <v>167</v>
      </c>
      <c r="U1263" s="612" t="s">
        <v>47</v>
      </c>
      <c r="V1263" s="613" t="s">
        <v>49</v>
      </c>
      <c r="W1263" s="619" t="s">
        <v>15</v>
      </c>
      <c r="X1263" s="673" t="s">
        <v>3103</v>
      </c>
      <c r="Y1263" s="667" t="s">
        <v>3050</v>
      </c>
      <c r="Z1263" s="668">
        <v>43678</v>
      </c>
      <c r="AA1263" s="558" t="s">
        <v>1856</v>
      </c>
      <c r="AB1263" s="139">
        <f t="shared" si="317"/>
        <v>43707</v>
      </c>
      <c r="AC1263" s="134">
        <f t="shared" si="318"/>
        <v>43678</v>
      </c>
      <c r="AD1263" s="135" t="str">
        <f t="shared" si="319"/>
        <v>-</v>
      </c>
      <c r="AE1263" s="136" t="str">
        <f t="shared" si="320"/>
        <v>-</v>
      </c>
      <c r="AF1263" s="140" t="s">
        <v>4551</v>
      </c>
      <c r="AG1263" s="140" t="str">
        <f t="shared" si="324"/>
        <v>-</v>
      </c>
      <c r="AH1263" s="141" t="str">
        <f t="shared" si="325"/>
        <v>-</v>
      </c>
      <c r="AI1263" s="211" t="s">
        <v>15</v>
      </c>
      <c r="AJ1263" s="443" t="s">
        <v>4592</v>
      </c>
      <c r="AK1263" s="478" t="str">
        <f t="shared" si="326"/>
        <v>-</v>
      </c>
      <c r="AL1263" s="516" t="str">
        <f t="shared" si="327"/>
        <v>-</v>
      </c>
      <c r="AM1263" s="432" t="str">
        <f>_xlfn.IFNA(VLOOKUP(O1263,Dropdown!$B:$G,6,0),"-")</f>
        <v>PEZA</v>
      </c>
      <c r="AN1263" s="433">
        <f>_xlfn.IFNA(VLOOKUP(O1263,Dropdown!$B:$H,7,0),"-")</f>
        <v>0.12</v>
      </c>
      <c r="AO1263" s="434" t="str">
        <f t="shared" si="328"/>
        <v>USD</v>
      </c>
      <c r="AP1263" s="435">
        <f t="shared" si="329"/>
        <v>167</v>
      </c>
      <c r="AQ1263" s="436">
        <f t="shared" si="330"/>
        <v>187.04000000000002</v>
      </c>
      <c r="AR1263" s="247"/>
      <c r="AS1263" s="465" t="s">
        <v>15</v>
      </c>
      <c r="AT1263" s="247"/>
      <c r="AU1263" s="454" t="str">
        <f t="shared" si="321"/>
        <v>-</v>
      </c>
    </row>
    <row r="1264" spans="1:47" s="29" customFormat="1">
      <c r="A1264" s="556">
        <v>1261</v>
      </c>
      <c r="B1264" s="558" t="s">
        <v>3031</v>
      </c>
      <c r="C1264" s="558" t="str">
        <f t="shared" si="322"/>
        <v>2019</v>
      </c>
      <c r="D1264" s="558" t="str">
        <f t="shared" si="332"/>
        <v>Jul</v>
      </c>
      <c r="E1264" s="605">
        <v>43677</v>
      </c>
      <c r="F1264" s="558">
        <v>118805</v>
      </c>
      <c r="G1264" s="558">
        <v>51322</v>
      </c>
      <c r="H1264" s="558">
        <v>90736</v>
      </c>
      <c r="I1264" s="558" t="s">
        <v>2997</v>
      </c>
      <c r="J1264" s="558" t="s">
        <v>2998</v>
      </c>
      <c r="K1264" s="607" t="str">
        <f t="shared" si="323"/>
        <v>MH17 UC CASE TA.D (GSW/VW) | #436 DRAW PUNCH (SKD11) | MH17 UC CASE TA.D (GSW/VW) | #436 DRAW PUNCH (SKD11)</v>
      </c>
      <c r="L1264" s="607" t="s">
        <v>3038</v>
      </c>
      <c r="M1264" s="607" t="s">
        <v>3038</v>
      </c>
      <c r="N1264" s="608" t="s">
        <v>15</v>
      </c>
      <c r="O1264" s="607" t="s">
        <v>42</v>
      </c>
      <c r="P1264" s="558">
        <v>1</v>
      </c>
      <c r="Q1264" s="557" t="s">
        <v>5151</v>
      </c>
      <c r="R1264" s="609">
        <f>IFERROR(VLOOKUP(CONCATENATE(D1264,"'",C1264),'Monthly Forex'!A:D,4,0),"-")</f>
        <v>51.24</v>
      </c>
      <c r="S1264" s="564" t="s">
        <v>15</v>
      </c>
      <c r="T1264" s="611">
        <v>292</v>
      </c>
      <c r="U1264" s="612" t="s">
        <v>47</v>
      </c>
      <c r="V1264" s="613" t="s">
        <v>49</v>
      </c>
      <c r="W1264" s="619" t="s">
        <v>15</v>
      </c>
      <c r="X1264" s="673" t="s">
        <v>3103</v>
      </c>
      <c r="Y1264" s="667" t="s">
        <v>3050</v>
      </c>
      <c r="Z1264" s="668">
        <v>43678</v>
      </c>
      <c r="AA1264" s="558" t="s">
        <v>1856</v>
      </c>
      <c r="AB1264" s="139">
        <f t="shared" si="317"/>
        <v>43707</v>
      </c>
      <c r="AC1264" s="134">
        <f t="shared" si="318"/>
        <v>43678</v>
      </c>
      <c r="AD1264" s="135" t="str">
        <f t="shared" si="319"/>
        <v>-</v>
      </c>
      <c r="AE1264" s="136" t="str">
        <f t="shared" si="320"/>
        <v>-</v>
      </c>
      <c r="AF1264" s="140" t="s">
        <v>4551</v>
      </c>
      <c r="AG1264" s="140" t="str">
        <f t="shared" si="324"/>
        <v>-</v>
      </c>
      <c r="AH1264" s="141" t="str">
        <f t="shared" si="325"/>
        <v>-</v>
      </c>
      <c r="AI1264" s="211" t="s">
        <v>15</v>
      </c>
      <c r="AJ1264" s="443" t="s">
        <v>4592</v>
      </c>
      <c r="AK1264" s="478" t="str">
        <f t="shared" si="326"/>
        <v>-</v>
      </c>
      <c r="AL1264" s="482" t="str">
        <f t="shared" si="327"/>
        <v>-</v>
      </c>
      <c r="AM1264" s="432" t="str">
        <f>_xlfn.IFNA(VLOOKUP(O1264,Dropdown!$B:$G,6,0),"-")</f>
        <v>PEZA</v>
      </c>
      <c r="AN1264" s="433">
        <f>_xlfn.IFNA(VLOOKUP(O1264,Dropdown!$B:$H,7,0),"-")</f>
        <v>0.12</v>
      </c>
      <c r="AO1264" s="434" t="str">
        <f t="shared" si="328"/>
        <v>USD</v>
      </c>
      <c r="AP1264" s="435">
        <f t="shared" si="329"/>
        <v>292</v>
      </c>
      <c r="AQ1264" s="436">
        <f t="shared" si="330"/>
        <v>327.04000000000002</v>
      </c>
      <c r="AR1264" s="247"/>
      <c r="AS1264" s="465" t="s">
        <v>15</v>
      </c>
      <c r="AT1264" s="247"/>
      <c r="AU1264" s="454" t="str">
        <f t="shared" si="321"/>
        <v>-</v>
      </c>
    </row>
    <row r="1265" spans="1:47" s="29" customFormat="1">
      <c r="A1265" s="556">
        <v>1262</v>
      </c>
      <c r="B1265" s="558" t="s">
        <v>3030</v>
      </c>
      <c r="C1265" s="558" t="str">
        <f t="shared" si="322"/>
        <v>2019</v>
      </c>
      <c r="D1265" s="558" t="str">
        <f t="shared" si="332"/>
        <v>Jul</v>
      </c>
      <c r="E1265" s="605">
        <v>43677</v>
      </c>
      <c r="F1265" s="558">
        <v>118806</v>
      </c>
      <c r="G1265" s="558">
        <v>51323</v>
      </c>
      <c r="H1265" s="558">
        <v>90737</v>
      </c>
      <c r="I1265" s="558" t="s">
        <v>2997</v>
      </c>
      <c r="J1265" s="558" t="s">
        <v>2998</v>
      </c>
      <c r="K1265" s="607" t="str">
        <f t="shared" si="323"/>
        <v>MH17 UC CASE TA.D (GSW/VW) | #440 STRIPPER PLATE (SKD11) | MH17 UC CASE TA.D (GSW/VW) | #440 STRIPPER PLATE (SKD11)</v>
      </c>
      <c r="L1265" s="607" t="s">
        <v>3037</v>
      </c>
      <c r="M1265" s="607" t="s">
        <v>3037</v>
      </c>
      <c r="N1265" s="608" t="s">
        <v>15</v>
      </c>
      <c r="O1265" s="607" t="s">
        <v>42</v>
      </c>
      <c r="P1265" s="558">
        <v>1</v>
      </c>
      <c r="Q1265" s="557" t="s">
        <v>5151</v>
      </c>
      <c r="R1265" s="609">
        <f>IFERROR(VLOOKUP(CONCATENATE(D1265,"'",C1265),'Monthly Forex'!A:D,4,0),"-")</f>
        <v>51.24</v>
      </c>
      <c r="S1265" s="564" t="s">
        <v>15</v>
      </c>
      <c r="T1265" s="611">
        <v>778</v>
      </c>
      <c r="U1265" s="612" t="s">
        <v>47</v>
      </c>
      <c r="V1265" s="613" t="s">
        <v>49</v>
      </c>
      <c r="W1265" s="619" t="s">
        <v>15</v>
      </c>
      <c r="X1265" s="673" t="s">
        <v>3103</v>
      </c>
      <c r="Y1265" s="667" t="s">
        <v>3051</v>
      </c>
      <c r="Z1265" s="668">
        <v>43678</v>
      </c>
      <c r="AA1265" s="558" t="s">
        <v>1856</v>
      </c>
      <c r="AB1265" s="139">
        <f t="shared" si="317"/>
        <v>43707</v>
      </c>
      <c r="AC1265" s="134">
        <f t="shared" si="318"/>
        <v>43678</v>
      </c>
      <c r="AD1265" s="135" t="str">
        <f t="shared" si="319"/>
        <v>-</v>
      </c>
      <c r="AE1265" s="136" t="str">
        <f t="shared" si="320"/>
        <v>-</v>
      </c>
      <c r="AF1265" s="140" t="s">
        <v>4551</v>
      </c>
      <c r="AG1265" s="140" t="str">
        <f t="shared" si="324"/>
        <v>1</v>
      </c>
      <c r="AH1265" s="141" t="str">
        <f t="shared" si="325"/>
        <v>-</v>
      </c>
      <c r="AI1265" s="211" t="s">
        <v>15</v>
      </c>
      <c r="AJ1265" s="443" t="s">
        <v>4592</v>
      </c>
      <c r="AK1265" s="478" t="str">
        <f t="shared" si="326"/>
        <v>-</v>
      </c>
      <c r="AL1265" s="482" t="str">
        <f t="shared" si="327"/>
        <v>-</v>
      </c>
      <c r="AM1265" s="432" t="str">
        <f>_xlfn.IFNA(VLOOKUP(O1265,Dropdown!$B:$G,6,0),"-")</f>
        <v>PEZA</v>
      </c>
      <c r="AN1265" s="433">
        <f>_xlfn.IFNA(VLOOKUP(O1265,Dropdown!$B:$H,7,0),"-")</f>
        <v>0.12</v>
      </c>
      <c r="AO1265" s="434" t="str">
        <f t="shared" si="328"/>
        <v>USD</v>
      </c>
      <c r="AP1265" s="435">
        <f t="shared" si="329"/>
        <v>778</v>
      </c>
      <c r="AQ1265" s="436">
        <f t="shared" si="330"/>
        <v>871.36000000000013</v>
      </c>
      <c r="AR1265" s="247"/>
      <c r="AS1265" s="465" t="s">
        <v>15</v>
      </c>
      <c r="AT1265" s="247"/>
      <c r="AU1265" s="454" t="str">
        <f t="shared" si="321"/>
        <v>-</v>
      </c>
    </row>
    <row r="1266" spans="1:47" s="29" customFormat="1">
      <c r="A1266" s="556">
        <v>1263</v>
      </c>
      <c r="B1266" s="558" t="s">
        <v>3032</v>
      </c>
      <c r="C1266" s="558" t="str">
        <f t="shared" si="322"/>
        <v>2019</v>
      </c>
      <c r="D1266" s="558" t="str">
        <f t="shared" si="332"/>
        <v>Jul</v>
      </c>
      <c r="E1266" s="605">
        <v>43677</v>
      </c>
      <c r="F1266" s="558">
        <v>118806</v>
      </c>
      <c r="G1266" s="558">
        <v>51323</v>
      </c>
      <c r="H1266" s="558">
        <v>90737</v>
      </c>
      <c r="I1266" s="558" t="s">
        <v>2997</v>
      </c>
      <c r="J1266" s="558" t="s">
        <v>2998</v>
      </c>
      <c r="K1266" s="607" t="str">
        <f t="shared" si="323"/>
        <v>MH17 UC CASE TA.D (GSW/VW) | #437 HOLDER DRAW PUNCH (SKD11) | MH17 UC CASE TA.D (GSW/VW) | #437 HOLDER DRAW PUNCH (SKD11)</v>
      </c>
      <c r="L1266" s="607" t="s">
        <v>3039</v>
      </c>
      <c r="M1266" s="607" t="s">
        <v>3039</v>
      </c>
      <c r="N1266" s="608" t="s">
        <v>15</v>
      </c>
      <c r="O1266" s="607" t="s">
        <v>42</v>
      </c>
      <c r="P1266" s="558">
        <v>1</v>
      </c>
      <c r="Q1266" s="557" t="s">
        <v>5151</v>
      </c>
      <c r="R1266" s="609">
        <f>IFERROR(VLOOKUP(CONCATENATE(D1266,"'",C1266),'Monthly Forex'!A:D,4,0),"-")</f>
        <v>51.24</v>
      </c>
      <c r="S1266" s="564" t="s">
        <v>15</v>
      </c>
      <c r="T1266" s="611">
        <v>492</v>
      </c>
      <c r="U1266" s="612" t="s">
        <v>47</v>
      </c>
      <c r="V1266" s="613" t="s">
        <v>49</v>
      </c>
      <c r="W1266" s="619" t="s">
        <v>15</v>
      </c>
      <c r="X1266" s="673" t="s">
        <v>3103</v>
      </c>
      <c r="Y1266" s="667" t="s">
        <v>3051</v>
      </c>
      <c r="Z1266" s="668">
        <v>43678</v>
      </c>
      <c r="AA1266" s="558" t="s">
        <v>1856</v>
      </c>
      <c r="AB1266" s="139">
        <f t="shared" si="317"/>
        <v>43707</v>
      </c>
      <c r="AC1266" s="134">
        <f t="shared" si="318"/>
        <v>43678</v>
      </c>
      <c r="AD1266" s="135" t="str">
        <f t="shared" si="319"/>
        <v>-</v>
      </c>
      <c r="AE1266" s="136" t="str">
        <f t="shared" si="320"/>
        <v>-</v>
      </c>
      <c r="AF1266" s="140" t="s">
        <v>4551</v>
      </c>
      <c r="AG1266" s="140" t="str">
        <f t="shared" si="324"/>
        <v>-</v>
      </c>
      <c r="AH1266" s="141" t="str">
        <f t="shared" si="325"/>
        <v>-</v>
      </c>
      <c r="AI1266" s="211" t="s">
        <v>15</v>
      </c>
      <c r="AJ1266" s="443" t="s">
        <v>4592</v>
      </c>
      <c r="AK1266" s="478" t="str">
        <f t="shared" si="326"/>
        <v>-</v>
      </c>
      <c r="AL1266" s="482" t="str">
        <f t="shared" si="327"/>
        <v>-</v>
      </c>
      <c r="AM1266" s="432" t="str">
        <f>_xlfn.IFNA(VLOOKUP(O1266,Dropdown!$B:$G,6,0),"-")</f>
        <v>PEZA</v>
      </c>
      <c r="AN1266" s="433">
        <f>_xlfn.IFNA(VLOOKUP(O1266,Dropdown!$B:$H,7,0),"-")</f>
        <v>0.12</v>
      </c>
      <c r="AO1266" s="434" t="str">
        <f t="shared" si="328"/>
        <v>USD</v>
      </c>
      <c r="AP1266" s="435">
        <f t="shared" si="329"/>
        <v>492</v>
      </c>
      <c r="AQ1266" s="436">
        <f t="shared" si="330"/>
        <v>551.04000000000008</v>
      </c>
      <c r="AR1266" s="247"/>
      <c r="AS1266" s="465" t="s">
        <v>15</v>
      </c>
      <c r="AT1266" s="247"/>
      <c r="AU1266" s="454" t="str">
        <f t="shared" si="321"/>
        <v>-</v>
      </c>
    </row>
    <row r="1267" spans="1:47" s="29" customFormat="1">
      <c r="A1267" s="556">
        <v>1264</v>
      </c>
      <c r="B1267" s="558" t="s">
        <v>3033</v>
      </c>
      <c r="C1267" s="558" t="str">
        <f t="shared" si="322"/>
        <v>2019</v>
      </c>
      <c r="D1267" s="558" t="str">
        <f t="shared" si="332"/>
        <v>Jul</v>
      </c>
      <c r="E1267" s="605">
        <v>43677</v>
      </c>
      <c r="F1267" s="558">
        <v>118806</v>
      </c>
      <c r="G1267" s="558">
        <v>51323</v>
      </c>
      <c r="H1267" s="558">
        <v>90737</v>
      </c>
      <c r="I1267" s="558" t="s">
        <v>2997</v>
      </c>
      <c r="J1267" s="558" t="s">
        <v>2998</v>
      </c>
      <c r="K1267" s="607" t="str">
        <f t="shared" si="323"/>
        <v xml:space="preserve">MH17 UC CASE TA.D (GSW/VW) |#540 STRIPPER PLATE (SKD11)  | MH17 UC CASE TA.D (GSW/VW) |#540 STRIPPER PLATE (SKD11) </v>
      </c>
      <c r="L1267" s="607" t="s">
        <v>3040</v>
      </c>
      <c r="M1267" s="607" t="s">
        <v>3040</v>
      </c>
      <c r="N1267" s="608" t="s">
        <v>15</v>
      </c>
      <c r="O1267" s="607" t="s">
        <v>42</v>
      </c>
      <c r="P1267" s="558">
        <v>1</v>
      </c>
      <c r="Q1267" s="557" t="s">
        <v>5151</v>
      </c>
      <c r="R1267" s="609">
        <f>IFERROR(VLOOKUP(CONCATENATE(D1267,"'",C1267),'Monthly Forex'!A:D,4,0),"-")</f>
        <v>51.24</v>
      </c>
      <c r="S1267" s="564" t="s">
        <v>15</v>
      </c>
      <c r="T1267" s="611">
        <v>778</v>
      </c>
      <c r="U1267" s="612" t="s">
        <v>47</v>
      </c>
      <c r="V1267" s="613" t="s">
        <v>49</v>
      </c>
      <c r="W1267" s="619" t="s">
        <v>15</v>
      </c>
      <c r="X1267" s="673" t="s">
        <v>3103</v>
      </c>
      <c r="Y1267" s="667" t="s">
        <v>3051</v>
      </c>
      <c r="Z1267" s="668">
        <v>43678</v>
      </c>
      <c r="AA1267" s="558" t="s">
        <v>1856</v>
      </c>
      <c r="AB1267" s="139">
        <f t="shared" si="317"/>
        <v>43707</v>
      </c>
      <c r="AC1267" s="134">
        <f t="shared" si="318"/>
        <v>43678</v>
      </c>
      <c r="AD1267" s="135" t="str">
        <f t="shared" si="319"/>
        <v>-</v>
      </c>
      <c r="AE1267" s="136" t="str">
        <f t="shared" si="320"/>
        <v>-</v>
      </c>
      <c r="AF1267" s="140" t="s">
        <v>4551</v>
      </c>
      <c r="AG1267" s="140" t="str">
        <f t="shared" si="324"/>
        <v>-</v>
      </c>
      <c r="AH1267" s="141" t="str">
        <f t="shared" si="325"/>
        <v>-</v>
      </c>
      <c r="AI1267" s="211" t="s">
        <v>15</v>
      </c>
      <c r="AJ1267" s="443" t="s">
        <v>4592</v>
      </c>
      <c r="AK1267" s="478" t="str">
        <f t="shared" si="326"/>
        <v>-</v>
      </c>
      <c r="AL1267" s="482" t="str">
        <f t="shared" si="327"/>
        <v>-</v>
      </c>
      <c r="AM1267" s="432" t="str">
        <f>_xlfn.IFNA(VLOOKUP(O1267,Dropdown!$B:$G,6,0),"-")</f>
        <v>PEZA</v>
      </c>
      <c r="AN1267" s="433">
        <f>_xlfn.IFNA(VLOOKUP(O1267,Dropdown!$B:$H,7,0),"-")</f>
        <v>0.12</v>
      </c>
      <c r="AO1267" s="434" t="str">
        <f t="shared" si="328"/>
        <v>USD</v>
      </c>
      <c r="AP1267" s="435">
        <f t="shared" si="329"/>
        <v>778</v>
      </c>
      <c r="AQ1267" s="436">
        <f t="shared" si="330"/>
        <v>871.36000000000013</v>
      </c>
      <c r="AR1267" s="247"/>
      <c r="AS1267" s="465" t="s">
        <v>15</v>
      </c>
      <c r="AT1267" s="247"/>
      <c r="AU1267" s="454" t="str">
        <f t="shared" si="321"/>
        <v>-</v>
      </c>
    </row>
    <row r="1268" spans="1:47" s="29" customFormat="1">
      <c r="A1268" s="556">
        <v>1265</v>
      </c>
      <c r="B1268" s="558" t="s">
        <v>3034</v>
      </c>
      <c r="C1268" s="558" t="str">
        <f t="shared" si="322"/>
        <v>2019</v>
      </c>
      <c r="D1268" s="558" t="str">
        <f t="shared" si="332"/>
        <v>Jul</v>
      </c>
      <c r="E1268" s="605">
        <v>43677</v>
      </c>
      <c r="F1268" s="558">
        <v>118806</v>
      </c>
      <c r="G1268" s="558">
        <v>51323</v>
      </c>
      <c r="H1268" s="558">
        <v>90737</v>
      </c>
      <c r="I1268" s="558" t="s">
        <v>2997</v>
      </c>
      <c r="J1268" s="558" t="s">
        <v>2998</v>
      </c>
      <c r="K1268" s="607" t="str">
        <f t="shared" si="323"/>
        <v>MH17 UC CASE TA.D (GSW/VW) | #536 DIE HOLDER (SKD11) | MH17 UC CASE TA.D (GSW/VW) | #536 DIE HOLDER (SKD11)</v>
      </c>
      <c r="L1268" s="607" t="s">
        <v>3041</v>
      </c>
      <c r="M1268" s="607" t="s">
        <v>3041</v>
      </c>
      <c r="N1268" s="608" t="s">
        <v>15</v>
      </c>
      <c r="O1268" s="607" t="s">
        <v>42</v>
      </c>
      <c r="P1268" s="558">
        <v>1</v>
      </c>
      <c r="Q1268" s="557" t="s">
        <v>5151</v>
      </c>
      <c r="R1268" s="609">
        <f>IFERROR(VLOOKUP(CONCATENATE(D1268,"'",C1268),'Monthly Forex'!A:D,4,0),"-")</f>
        <v>51.24</v>
      </c>
      <c r="S1268" s="564" t="s">
        <v>15</v>
      </c>
      <c r="T1268" s="611">
        <v>350</v>
      </c>
      <c r="U1268" s="612" t="s">
        <v>47</v>
      </c>
      <c r="V1268" s="613" t="s">
        <v>49</v>
      </c>
      <c r="W1268" s="619" t="s">
        <v>15</v>
      </c>
      <c r="X1268" s="673" t="s">
        <v>3103</v>
      </c>
      <c r="Y1268" s="667" t="s">
        <v>3051</v>
      </c>
      <c r="Z1268" s="668">
        <v>43678</v>
      </c>
      <c r="AA1268" s="558" t="s">
        <v>1856</v>
      </c>
      <c r="AB1268" s="139">
        <f t="shared" si="317"/>
        <v>43707</v>
      </c>
      <c r="AC1268" s="134">
        <f t="shared" si="318"/>
        <v>43678</v>
      </c>
      <c r="AD1268" s="135" t="str">
        <f t="shared" si="319"/>
        <v>-</v>
      </c>
      <c r="AE1268" s="136" t="str">
        <f t="shared" si="320"/>
        <v>-</v>
      </c>
      <c r="AF1268" s="140" t="s">
        <v>4551</v>
      </c>
      <c r="AG1268" s="140" t="str">
        <f t="shared" si="324"/>
        <v>-</v>
      </c>
      <c r="AH1268" s="141" t="str">
        <f t="shared" si="325"/>
        <v>-</v>
      </c>
      <c r="AI1268" s="211" t="s">
        <v>15</v>
      </c>
      <c r="AJ1268" s="443" t="s">
        <v>4592</v>
      </c>
      <c r="AK1268" s="478" t="str">
        <f t="shared" si="326"/>
        <v>-</v>
      </c>
      <c r="AL1268" s="482" t="str">
        <f t="shared" si="327"/>
        <v>-</v>
      </c>
      <c r="AM1268" s="432" t="str">
        <f>_xlfn.IFNA(VLOOKUP(O1268,Dropdown!$B:$G,6,0),"-")</f>
        <v>PEZA</v>
      </c>
      <c r="AN1268" s="433">
        <f>_xlfn.IFNA(VLOOKUP(O1268,Dropdown!$B:$H,7,0),"-")</f>
        <v>0.12</v>
      </c>
      <c r="AO1268" s="434" t="str">
        <f t="shared" si="328"/>
        <v>USD</v>
      </c>
      <c r="AP1268" s="435">
        <f t="shared" si="329"/>
        <v>350</v>
      </c>
      <c r="AQ1268" s="436">
        <f t="shared" si="330"/>
        <v>392.00000000000006</v>
      </c>
      <c r="AR1268" s="247"/>
      <c r="AS1268" s="465" t="s">
        <v>15</v>
      </c>
      <c r="AT1268" s="247"/>
      <c r="AU1268" s="454" t="str">
        <f t="shared" si="321"/>
        <v>-</v>
      </c>
    </row>
    <row r="1269" spans="1:47" s="29" customFormat="1">
      <c r="A1269" s="556">
        <v>1266</v>
      </c>
      <c r="B1269" s="558" t="s">
        <v>3035</v>
      </c>
      <c r="C1269" s="558" t="str">
        <f t="shared" si="322"/>
        <v>2019</v>
      </c>
      <c r="D1269" s="558" t="str">
        <f t="shared" si="332"/>
        <v>Jul</v>
      </c>
      <c r="E1269" s="605">
        <v>43677</v>
      </c>
      <c r="F1269" s="558">
        <v>118806</v>
      </c>
      <c r="G1269" s="558">
        <v>51323</v>
      </c>
      <c r="H1269" s="558">
        <v>90737</v>
      </c>
      <c r="I1269" s="558" t="s">
        <v>2997</v>
      </c>
      <c r="J1269" s="558" t="s">
        <v>2998</v>
      </c>
      <c r="K1269" s="607" t="str">
        <f t="shared" si="323"/>
        <v>MH17 UC CASE TA.D (GSW/VW) | #537 DIE HOLDER (SKD11) | MH17 UC CASE TA.D (GSW/VW) | #537 DIE HOLDER (SKD11)</v>
      </c>
      <c r="L1269" s="607" t="s">
        <v>3042</v>
      </c>
      <c r="M1269" s="607" t="s">
        <v>3042</v>
      </c>
      <c r="N1269" s="608" t="s">
        <v>15</v>
      </c>
      <c r="O1269" s="607" t="s">
        <v>42</v>
      </c>
      <c r="P1269" s="558">
        <v>1</v>
      </c>
      <c r="Q1269" s="557" t="s">
        <v>5151</v>
      </c>
      <c r="R1269" s="609">
        <f>IFERROR(VLOOKUP(CONCATENATE(D1269,"'",C1269),'Monthly Forex'!A:D,4,0),"-")</f>
        <v>51.24</v>
      </c>
      <c r="S1269" s="564" t="s">
        <v>15</v>
      </c>
      <c r="T1269" s="611">
        <v>541</v>
      </c>
      <c r="U1269" s="612" t="s">
        <v>47</v>
      </c>
      <c r="V1269" s="613" t="s">
        <v>49</v>
      </c>
      <c r="W1269" s="619" t="s">
        <v>15</v>
      </c>
      <c r="X1269" s="673" t="s">
        <v>3103</v>
      </c>
      <c r="Y1269" s="667" t="s">
        <v>3051</v>
      </c>
      <c r="Z1269" s="668">
        <v>43678</v>
      </c>
      <c r="AA1269" s="558" t="s">
        <v>1856</v>
      </c>
      <c r="AB1269" s="139">
        <f t="shared" si="317"/>
        <v>43707</v>
      </c>
      <c r="AC1269" s="134">
        <f t="shared" si="318"/>
        <v>43678</v>
      </c>
      <c r="AD1269" s="135" t="str">
        <f t="shared" si="319"/>
        <v>-</v>
      </c>
      <c r="AE1269" s="136" t="str">
        <f t="shared" si="320"/>
        <v>-</v>
      </c>
      <c r="AF1269" s="140" t="s">
        <v>4551</v>
      </c>
      <c r="AG1269" s="140" t="str">
        <f t="shared" si="324"/>
        <v>-</v>
      </c>
      <c r="AH1269" s="141" t="str">
        <f t="shared" si="325"/>
        <v>-</v>
      </c>
      <c r="AI1269" s="211" t="s">
        <v>15</v>
      </c>
      <c r="AJ1269" s="443" t="s">
        <v>4592</v>
      </c>
      <c r="AK1269" s="478" t="str">
        <f t="shared" si="326"/>
        <v>-</v>
      </c>
      <c r="AL1269" s="482" t="str">
        <f t="shared" si="327"/>
        <v>-</v>
      </c>
      <c r="AM1269" s="432" t="str">
        <f>_xlfn.IFNA(VLOOKUP(O1269,Dropdown!$B:$G,6,0),"-")</f>
        <v>PEZA</v>
      </c>
      <c r="AN1269" s="433">
        <f>_xlfn.IFNA(VLOOKUP(O1269,Dropdown!$B:$H,7,0),"-")</f>
        <v>0.12</v>
      </c>
      <c r="AO1269" s="434" t="str">
        <f t="shared" si="328"/>
        <v>USD</v>
      </c>
      <c r="AP1269" s="435">
        <f t="shared" si="329"/>
        <v>541</v>
      </c>
      <c r="AQ1269" s="436">
        <f t="shared" si="330"/>
        <v>605.92000000000007</v>
      </c>
      <c r="AR1269" s="247"/>
      <c r="AS1269" s="465" t="s">
        <v>15</v>
      </c>
      <c r="AT1269" s="247"/>
      <c r="AU1269" s="454" t="str">
        <f t="shared" si="321"/>
        <v>-</v>
      </c>
    </row>
    <row r="1270" spans="1:47" s="29" customFormat="1">
      <c r="A1270" s="556">
        <v>1267</v>
      </c>
      <c r="B1270" s="558" t="s">
        <v>3043</v>
      </c>
      <c r="C1270" s="558" t="str">
        <f t="shared" si="322"/>
        <v>2019</v>
      </c>
      <c r="D1270" s="558" t="str">
        <f t="shared" si="332"/>
        <v>Jul</v>
      </c>
      <c r="E1270" s="605">
        <v>43677</v>
      </c>
      <c r="F1270" s="558">
        <v>118808</v>
      </c>
      <c r="G1270" s="558">
        <v>51325</v>
      </c>
      <c r="H1270" s="558">
        <v>90739</v>
      </c>
      <c r="I1270" s="558" t="s">
        <v>3044</v>
      </c>
      <c r="J1270" s="558">
        <v>3000020257</v>
      </c>
      <c r="K1270" s="607" t="str">
        <f t="shared" si="323"/>
        <v>Ø2.3 X P6 4 LINES; 42 HOLES/LINE W500 | LOWER DIE + TRANSPO $15 | Ø2.3 X P6 4 LINES; 42 HOLES/LINE W500 | LOWER DIE + TRANSPO $15</v>
      </c>
      <c r="L1270" s="607" t="s">
        <v>3045</v>
      </c>
      <c r="M1270" s="607" t="s">
        <v>3045</v>
      </c>
      <c r="N1270" s="608" t="s">
        <v>15</v>
      </c>
      <c r="O1270" s="607" t="s">
        <v>39</v>
      </c>
      <c r="P1270" s="558">
        <v>1</v>
      </c>
      <c r="Q1270" s="557" t="s">
        <v>5151</v>
      </c>
      <c r="R1270" s="609">
        <f>IFERROR(VLOOKUP(CONCATENATE(D1270,"'",C1270),'Monthly Forex'!A:D,4,0),"-")</f>
        <v>51.24</v>
      </c>
      <c r="S1270" s="564" t="s">
        <v>15</v>
      </c>
      <c r="T1270" s="611">
        <v>2080</v>
      </c>
      <c r="U1270" s="612" t="s">
        <v>47</v>
      </c>
      <c r="V1270" s="613" t="s">
        <v>49</v>
      </c>
      <c r="W1270" s="619" t="s">
        <v>15</v>
      </c>
      <c r="X1270" s="673" t="s">
        <v>2990</v>
      </c>
      <c r="Y1270" s="667" t="s">
        <v>3052</v>
      </c>
      <c r="Z1270" s="668">
        <v>43696</v>
      </c>
      <c r="AA1270" s="558" t="s">
        <v>1856</v>
      </c>
      <c r="AB1270" s="139">
        <f t="shared" si="317"/>
        <v>43707</v>
      </c>
      <c r="AC1270" s="134">
        <f t="shared" si="318"/>
        <v>43678</v>
      </c>
      <c r="AD1270" s="135" t="str">
        <f t="shared" si="319"/>
        <v>-</v>
      </c>
      <c r="AE1270" s="136" t="str">
        <f t="shared" si="320"/>
        <v>-</v>
      </c>
      <c r="AF1270" s="140" t="s">
        <v>4551</v>
      </c>
      <c r="AG1270" s="140" t="str">
        <f t="shared" si="324"/>
        <v>1</v>
      </c>
      <c r="AH1270" s="141" t="str">
        <f t="shared" si="325"/>
        <v>-</v>
      </c>
      <c r="AI1270" s="211" t="s">
        <v>15</v>
      </c>
      <c r="AJ1270" s="443" t="s">
        <v>4592</v>
      </c>
      <c r="AK1270" s="478" t="str">
        <f t="shared" si="326"/>
        <v>-</v>
      </c>
      <c r="AL1270" s="482" t="str">
        <f t="shared" si="327"/>
        <v>-</v>
      </c>
      <c r="AM1270" s="432" t="str">
        <f>_xlfn.IFNA(VLOOKUP(O1270,Dropdown!$B:$G,6,0),"-")</f>
        <v>PEZA</v>
      </c>
      <c r="AN1270" s="433">
        <f>_xlfn.IFNA(VLOOKUP(O1270,Dropdown!$B:$H,7,0),"-")</f>
        <v>0.12</v>
      </c>
      <c r="AO1270" s="434" t="str">
        <f t="shared" si="328"/>
        <v>USD</v>
      </c>
      <c r="AP1270" s="435">
        <f t="shared" si="329"/>
        <v>2080</v>
      </c>
      <c r="AQ1270" s="436">
        <f t="shared" si="330"/>
        <v>2329.6000000000004</v>
      </c>
      <c r="AR1270" s="247"/>
      <c r="AS1270" s="465" t="s">
        <v>15</v>
      </c>
      <c r="AT1270" s="247"/>
      <c r="AU1270" s="454" t="str">
        <f t="shared" si="321"/>
        <v>-</v>
      </c>
    </row>
    <row r="1271" spans="1:47" s="29" customFormat="1">
      <c r="A1271" s="556">
        <v>1268</v>
      </c>
      <c r="B1271" s="558" t="s">
        <v>2975</v>
      </c>
      <c r="C1271" s="558" t="str">
        <f t="shared" si="322"/>
        <v>2019</v>
      </c>
      <c r="D1271" s="558" t="str">
        <f t="shared" si="332"/>
        <v>Jul</v>
      </c>
      <c r="E1271" s="605">
        <v>43677</v>
      </c>
      <c r="F1271" s="558">
        <v>118807</v>
      </c>
      <c r="G1271" s="558">
        <v>51324</v>
      </c>
      <c r="H1271" s="558">
        <v>90738</v>
      </c>
      <c r="I1271" s="558" t="s">
        <v>2961</v>
      </c>
      <c r="J1271" s="558">
        <v>19219</v>
      </c>
      <c r="K1271" s="607" t="str">
        <f t="shared" si="323"/>
        <v>67RO LOWER DIE-DRAW 3 (Z-DOWN W/ SHIM) | 67RO LOWER DIE-DRAW 3 (Z-DOWN W/ SHIM)</v>
      </c>
      <c r="L1271" s="607" t="s">
        <v>2979</v>
      </c>
      <c r="M1271" s="607" t="s">
        <v>2979</v>
      </c>
      <c r="N1271" s="608" t="s">
        <v>2985</v>
      </c>
      <c r="O1271" s="607" t="s">
        <v>31</v>
      </c>
      <c r="P1271" s="558">
        <v>1</v>
      </c>
      <c r="Q1271" s="557" t="s">
        <v>5151</v>
      </c>
      <c r="R1271" s="609">
        <f>IFERROR(VLOOKUP(CONCATENATE(D1271,"'",C1271),'Monthly Forex'!A:D,4,0),"-")</f>
        <v>51.24</v>
      </c>
      <c r="S1271" s="610">
        <v>13600</v>
      </c>
      <c r="T1271" s="611">
        <f>S1271/R1271</f>
        <v>265.41764246682277</v>
      </c>
      <c r="U1271" s="612" t="s">
        <v>47</v>
      </c>
      <c r="V1271" s="613" t="s">
        <v>49</v>
      </c>
      <c r="W1271" s="619" t="s">
        <v>15</v>
      </c>
      <c r="X1271" s="673" t="s">
        <v>2147</v>
      </c>
      <c r="Y1271" s="669" t="s">
        <v>15</v>
      </c>
      <c r="Z1271" s="668" t="s">
        <v>15</v>
      </c>
      <c r="AA1271" s="558" t="s">
        <v>1856</v>
      </c>
      <c r="AB1271" s="139">
        <f t="shared" ref="AB1271:AB1334" si="333">IF(V1271="","",IF(V1271="Cancelled","-",E1271+30))</f>
        <v>43707</v>
      </c>
      <c r="AC1271" s="134">
        <f t="shared" si="318"/>
        <v>43678</v>
      </c>
      <c r="AD1271" s="135" t="str">
        <f t="shared" si="319"/>
        <v>-</v>
      </c>
      <c r="AE1271" s="136" t="str">
        <f t="shared" si="320"/>
        <v>-</v>
      </c>
      <c r="AF1271" s="140" t="s">
        <v>4551</v>
      </c>
      <c r="AG1271" s="140" t="str">
        <f t="shared" si="324"/>
        <v>1</v>
      </c>
      <c r="AH1271" s="141" t="str">
        <f t="shared" si="325"/>
        <v>-</v>
      </c>
      <c r="AI1271" s="211" t="s">
        <v>15</v>
      </c>
      <c r="AJ1271" s="443" t="s">
        <v>4592</v>
      </c>
      <c r="AK1271" s="478" t="str">
        <f t="shared" si="326"/>
        <v>-</v>
      </c>
      <c r="AL1271" s="482" t="str">
        <f t="shared" si="327"/>
        <v>-</v>
      </c>
      <c r="AM1271" s="432" t="str">
        <f>_xlfn.IFNA(VLOOKUP(O1271,Dropdown!$B:$G,6,0),"-")</f>
        <v>PEZA</v>
      </c>
      <c r="AN1271" s="433">
        <f>_xlfn.IFNA(VLOOKUP(O1271,Dropdown!$B:$H,7,0),"-")</f>
        <v>0.12</v>
      </c>
      <c r="AO1271" s="434" t="str">
        <f t="shared" si="328"/>
        <v>PHP</v>
      </c>
      <c r="AP1271" s="435">
        <f t="shared" si="329"/>
        <v>13600</v>
      </c>
      <c r="AQ1271" s="436">
        <f t="shared" si="330"/>
        <v>15232.000000000002</v>
      </c>
      <c r="AR1271" s="247"/>
      <c r="AS1271" s="465" t="s">
        <v>15</v>
      </c>
      <c r="AT1271" s="247"/>
      <c r="AU1271" s="454" t="str">
        <f t="shared" si="321"/>
        <v>-</v>
      </c>
    </row>
    <row r="1272" spans="1:47" s="29" customFormat="1">
      <c r="A1272" s="556">
        <v>1269</v>
      </c>
      <c r="B1272" s="558" t="s">
        <v>3046</v>
      </c>
      <c r="C1272" s="558" t="str">
        <f t="shared" si="322"/>
        <v>2019</v>
      </c>
      <c r="D1272" s="558" t="str">
        <f t="shared" si="332"/>
        <v>Jul</v>
      </c>
      <c r="E1272" s="605">
        <v>43677</v>
      </c>
      <c r="F1272" s="558">
        <v>118807</v>
      </c>
      <c r="G1272" s="558">
        <v>51324</v>
      </c>
      <c r="H1272" s="558">
        <v>90738</v>
      </c>
      <c r="I1272" s="558" t="s">
        <v>3048</v>
      </c>
      <c r="J1272" s="558" t="s">
        <v>2960</v>
      </c>
      <c r="K1272" s="607" t="str">
        <f t="shared" si="323"/>
        <v>18310-TDJA-J020-M1-4000 |  #6605 CURLING PUNCH | 18310-TDJA-J020-M1-4000 |  #6605 CURLING PUNCH</v>
      </c>
      <c r="L1272" s="607" t="s">
        <v>3047</v>
      </c>
      <c r="M1272" s="607" t="s">
        <v>3047</v>
      </c>
      <c r="N1272" s="608" t="s">
        <v>3049</v>
      </c>
      <c r="O1272" s="607" t="s">
        <v>31</v>
      </c>
      <c r="P1272" s="558">
        <v>1</v>
      </c>
      <c r="Q1272" s="557" t="s">
        <v>5151</v>
      </c>
      <c r="R1272" s="609">
        <f>IFERROR(VLOOKUP(CONCATENATE(D1272,"'",C1272),'Monthly Forex'!A:D,4,0),"-")</f>
        <v>51.24</v>
      </c>
      <c r="S1272" s="610">
        <v>48770</v>
      </c>
      <c r="T1272" s="611">
        <f>S1272/R1272</f>
        <v>951.79547228727552</v>
      </c>
      <c r="U1272" s="612" t="s">
        <v>47</v>
      </c>
      <c r="V1272" s="613" t="s">
        <v>49</v>
      </c>
      <c r="W1272" s="619" t="s">
        <v>15</v>
      </c>
      <c r="X1272" s="673" t="s">
        <v>2147</v>
      </c>
      <c r="Y1272" s="669" t="s">
        <v>15</v>
      </c>
      <c r="Z1272" s="668" t="s">
        <v>15</v>
      </c>
      <c r="AA1272" s="558" t="s">
        <v>1856</v>
      </c>
      <c r="AB1272" s="139">
        <f t="shared" si="333"/>
        <v>43707</v>
      </c>
      <c r="AC1272" s="134">
        <f t="shared" si="318"/>
        <v>43678</v>
      </c>
      <c r="AD1272" s="135" t="str">
        <f t="shared" si="319"/>
        <v>-</v>
      </c>
      <c r="AE1272" s="136" t="str">
        <f t="shared" si="320"/>
        <v>-</v>
      </c>
      <c r="AF1272" s="140" t="s">
        <v>4551</v>
      </c>
      <c r="AG1272" s="140" t="str">
        <f t="shared" si="324"/>
        <v>-</v>
      </c>
      <c r="AH1272" s="141" t="str">
        <f t="shared" si="325"/>
        <v>-</v>
      </c>
      <c r="AI1272" s="211" t="s">
        <v>15</v>
      </c>
      <c r="AJ1272" s="443" t="s">
        <v>4592</v>
      </c>
      <c r="AK1272" s="478" t="str">
        <f t="shared" si="326"/>
        <v>-</v>
      </c>
      <c r="AL1272" s="482" t="str">
        <f t="shared" si="327"/>
        <v>-</v>
      </c>
      <c r="AM1272" s="432" t="str">
        <f>_xlfn.IFNA(VLOOKUP(O1272,Dropdown!$B:$G,6,0),"-")</f>
        <v>PEZA</v>
      </c>
      <c r="AN1272" s="433">
        <f>_xlfn.IFNA(VLOOKUP(O1272,Dropdown!$B:$H,7,0),"-")</f>
        <v>0.12</v>
      </c>
      <c r="AO1272" s="434" t="str">
        <f t="shared" si="328"/>
        <v>PHP</v>
      </c>
      <c r="AP1272" s="435">
        <f t="shared" si="329"/>
        <v>48770</v>
      </c>
      <c r="AQ1272" s="436">
        <f t="shared" si="330"/>
        <v>54622.400000000009</v>
      </c>
      <c r="AR1272" s="247"/>
      <c r="AS1272" s="465" t="s">
        <v>15</v>
      </c>
      <c r="AT1272" s="247"/>
      <c r="AU1272" s="454" t="str">
        <f t="shared" si="321"/>
        <v>-</v>
      </c>
    </row>
    <row r="1273" spans="1:47" s="29" customFormat="1">
      <c r="A1273" s="556">
        <v>1270</v>
      </c>
      <c r="B1273" s="557" t="s">
        <v>3059</v>
      </c>
      <c r="C1273" s="558" t="str">
        <f t="shared" si="322"/>
        <v>2019</v>
      </c>
      <c r="D1273" s="558" t="str">
        <f t="shared" si="332"/>
        <v>Aug</v>
      </c>
      <c r="E1273" s="586">
        <v>43684</v>
      </c>
      <c r="F1273" s="558">
        <v>118811</v>
      </c>
      <c r="G1273" s="557">
        <v>51328</v>
      </c>
      <c r="H1273" s="577" t="s">
        <v>15</v>
      </c>
      <c r="I1273" s="558" t="s">
        <v>3061</v>
      </c>
      <c r="J1273" s="557" t="s">
        <v>3060</v>
      </c>
      <c r="K1273" s="578" t="str">
        <f t="shared" si="323"/>
        <v>WR12 YOKE TA.D | #812-2 HEAD DIE (SKD11 HRC60~62) | WR12 YOKE TA.D | #812-2 HEAD DIE (SKD11 HRC60~62)</v>
      </c>
      <c r="L1273" s="578" t="s">
        <v>3062</v>
      </c>
      <c r="M1273" s="578" t="s">
        <v>3062</v>
      </c>
      <c r="N1273" s="600" t="s">
        <v>15</v>
      </c>
      <c r="O1273" s="578" t="s">
        <v>42</v>
      </c>
      <c r="P1273" s="557">
        <v>1</v>
      </c>
      <c r="Q1273" s="557" t="s">
        <v>5151</v>
      </c>
      <c r="R1273" s="581">
        <f>IFERROR(VLOOKUP(CONCATENATE(D1273,"'",C1273),'Monthly Forex'!A:D,4,0),"-")</f>
        <v>50.89</v>
      </c>
      <c r="S1273" s="564" t="s">
        <v>15</v>
      </c>
      <c r="T1273" s="582">
        <v>210</v>
      </c>
      <c r="U1273" s="661" t="s">
        <v>50</v>
      </c>
      <c r="V1273" s="662" t="s">
        <v>50</v>
      </c>
      <c r="W1273" s="619" t="s">
        <v>15</v>
      </c>
      <c r="X1273" s="569" t="s">
        <v>15</v>
      </c>
      <c r="Y1273" s="669" t="s">
        <v>15</v>
      </c>
      <c r="Z1273" s="668" t="s">
        <v>15</v>
      </c>
      <c r="AA1273" s="558" t="s">
        <v>1856</v>
      </c>
      <c r="AB1273" s="139" t="str">
        <f t="shared" si="333"/>
        <v>-</v>
      </c>
      <c r="AC1273" s="134" t="str">
        <f t="shared" si="318"/>
        <v>-</v>
      </c>
      <c r="AD1273" s="135" t="str">
        <f t="shared" si="319"/>
        <v>-</v>
      </c>
      <c r="AE1273" s="136" t="str">
        <f t="shared" si="320"/>
        <v>-</v>
      </c>
      <c r="AF1273" s="142" t="s">
        <v>15</v>
      </c>
      <c r="AG1273" s="140" t="str">
        <f t="shared" si="324"/>
        <v>1</v>
      </c>
      <c r="AH1273" s="141" t="str">
        <f t="shared" si="325"/>
        <v>-</v>
      </c>
      <c r="AI1273" s="208" t="s">
        <v>15</v>
      </c>
      <c r="AJ1273" s="444" t="s">
        <v>50</v>
      </c>
      <c r="AK1273" s="478" t="str">
        <f t="shared" si="326"/>
        <v/>
      </c>
      <c r="AL1273" s="482" t="str">
        <f t="shared" si="327"/>
        <v>-</v>
      </c>
      <c r="AM1273" s="432" t="str">
        <f>_xlfn.IFNA(VLOOKUP(O1273,Dropdown!$B:$G,6,0),"-")</f>
        <v>PEZA</v>
      </c>
      <c r="AN1273" s="433">
        <f>_xlfn.IFNA(VLOOKUP(O1273,Dropdown!$B:$H,7,0),"-")</f>
        <v>0.12</v>
      </c>
      <c r="AO1273" s="434" t="str">
        <f t="shared" si="328"/>
        <v>USD</v>
      </c>
      <c r="AP1273" s="435">
        <f t="shared" si="329"/>
        <v>210</v>
      </c>
      <c r="AQ1273" s="436">
        <f t="shared" si="330"/>
        <v>235.20000000000002</v>
      </c>
      <c r="AR1273" s="247"/>
      <c r="AS1273" s="465" t="s">
        <v>15</v>
      </c>
      <c r="AT1273" s="247"/>
      <c r="AU1273" s="454" t="str">
        <f t="shared" si="321"/>
        <v xml:space="preserve"> </v>
      </c>
    </row>
    <row r="1274" spans="1:47" s="29" customFormat="1">
      <c r="A1274" s="556">
        <v>1271</v>
      </c>
      <c r="B1274" s="558" t="s">
        <v>2976</v>
      </c>
      <c r="C1274" s="558" t="str">
        <f t="shared" si="322"/>
        <v>2019</v>
      </c>
      <c r="D1274" s="558" t="str">
        <f t="shared" si="332"/>
        <v>Aug</v>
      </c>
      <c r="E1274" s="605">
        <v>43684</v>
      </c>
      <c r="F1274" s="558">
        <v>118809</v>
      </c>
      <c r="G1274" s="558">
        <v>51326</v>
      </c>
      <c r="H1274" s="558">
        <v>90876</v>
      </c>
      <c r="I1274" s="558" t="s">
        <v>2999</v>
      </c>
      <c r="J1274" s="558" t="s">
        <v>3054</v>
      </c>
      <c r="K1274" s="607" t="str">
        <f t="shared" si="323"/>
        <v>5R0A-0100 COVER, LOWER |  #5508 PIERCING PUNCH (SKD11) | 5R0A-0100 COVER, LOWER |  #5508 PIERCING PUNCH (SKD11)</v>
      </c>
      <c r="L1274" s="607" t="s">
        <v>2981</v>
      </c>
      <c r="M1274" s="607" t="s">
        <v>2981</v>
      </c>
      <c r="N1274" s="608" t="s">
        <v>3055</v>
      </c>
      <c r="O1274" s="607" t="s">
        <v>31</v>
      </c>
      <c r="P1274" s="558">
        <v>1</v>
      </c>
      <c r="Q1274" s="557" t="s">
        <v>5151</v>
      </c>
      <c r="R1274" s="609">
        <f>IFERROR(VLOOKUP(CONCATENATE(D1274,"'",C1274),'Monthly Forex'!A:D,4,0),"-")</f>
        <v>50.89</v>
      </c>
      <c r="S1274" s="610">
        <v>11700</v>
      </c>
      <c r="T1274" s="611">
        <f>S1274/R1274</f>
        <v>229.90764393790528</v>
      </c>
      <c r="U1274" s="612" t="s">
        <v>47</v>
      </c>
      <c r="V1274" s="613" t="s">
        <v>49</v>
      </c>
      <c r="W1274" s="619" t="s">
        <v>15</v>
      </c>
      <c r="X1274" s="673" t="s">
        <v>2147</v>
      </c>
      <c r="Y1274" s="669" t="s">
        <v>15</v>
      </c>
      <c r="Z1274" s="668" t="s">
        <v>15</v>
      </c>
      <c r="AA1274" s="558" t="s">
        <v>1856</v>
      </c>
      <c r="AB1274" s="139">
        <f t="shared" si="333"/>
        <v>43714</v>
      </c>
      <c r="AC1274" s="134">
        <f t="shared" si="318"/>
        <v>43709</v>
      </c>
      <c r="AD1274" s="135" t="str">
        <f t="shared" si="319"/>
        <v>-</v>
      </c>
      <c r="AE1274" s="136" t="str">
        <f t="shared" si="320"/>
        <v>-</v>
      </c>
      <c r="AF1274" s="140" t="s">
        <v>4551</v>
      </c>
      <c r="AG1274" s="140" t="str">
        <f t="shared" si="324"/>
        <v>1</v>
      </c>
      <c r="AH1274" s="141" t="str">
        <f t="shared" si="325"/>
        <v>-</v>
      </c>
      <c r="AI1274" s="211" t="s">
        <v>15</v>
      </c>
      <c r="AJ1274" s="443" t="s">
        <v>4592</v>
      </c>
      <c r="AK1274" s="478" t="str">
        <f t="shared" si="326"/>
        <v>-</v>
      </c>
      <c r="AL1274" s="482" t="str">
        <f t="shared" si="327"/>
        <v>-</v>
      </c>
      <c r="AM1274" s="432" t="str">
        <f>_xlfn.IFNA(VLOOKUP(O1274,Dropdown!$B:$G,6,0),"-")</f>
        <v>PEZA</v>
      </c>
      <c r="AN1274" s="433">
        <f>_xlfn.IFNA(VLOOKUP(O1274,Dropdown!$B:$H,7,0),"-")</f>
        <v>0.12</v>
      </c>
      <c r="AO1274" s="434" t="str">
        <f t="shared" si="328"/>
        <v>PHP</v>
      </c>
      <c r="AP1274" s="435">
        <f t="shared" si="329"/>
        <v>11700</v>
      </c>
      <c r="AQ1274" s="436">
        <f t="shared" si="330"/>
        <v>13104.000000000002</v>
      </c>
      <c r="AR1274" s="247"/>
      <c r="AS1274" s="465" t="s">
        <v>15</v>
      </c>
      <c r="AT1274" s="247"/>
      <c r="AU1274" s="454" t="str">
        <f t="shared" si="321"/>
        <v>-</v>
      </c>
    </row>
    <row r="1275" spans="1:47" s="29" customFormat="1">
      <c r="A1275" s="556">
        <v>1272</v>
      </c>
      <c r="B1275" s="558" t="s">
        <v>2977</v>
      </c>
      <c r="C1275" s="558" t="str">
        <f t="shared" si="322"/>
        <v>2019</v>
      </c>
      <c r="D1275" s="558" t="str">
        <f t="shared" si="332"/>
        <v>Aug</v>
      </c>
      <c r="E1275" s="605">
        <v>43684</v>
      </c>
      <c r="F1275" s="558">
        <v>118809</v>
      </c>
      <c r="G1275" s="558">
        <v>51326</v>
      </c>
      <c r="H1275" s="558">
        <v>90876</v>
      </c>
      <c r="I1275" s="558" t="s">
        <v>2999</v>
      </c>
      <c r="J1275" s="558" t="s">
        <v>3054</v>
      </c>
      <c r="K1275" s="607" t="str">
        <f t="shared" si="323"/>
        <v>5R0A-0100 COVER, LOWER |  #5509 PIERCING PUNCH (SKD11) | 5R0A-0100 COVER, LOWER |  #5509 PIERCING PUNCH (SKD11)</v>
      </c>
      <c r="L1275" s="607" t="s">
        <v>2982</v>
      </c>
      <c r="M1275" s="607" t="s">
        <v>2982</v>
      </c>
      <c r="N1275" s="608" t="s">
        <v>3056</v>
      </c>
      <c r="O1275" s="607" t="s">
        <v>31</v>
      </c>
      <c r="P1275" s="558">
        <v>1</v>
      </c>
      <c r="Q1275" s="557" t="s">
        <v>5151</v>
      </c>
      <c r="R1275" s="609">
        <f>IFERROR(VLOOKUP(CONCATENATE(D1275,"'",C1275),'Monthly Forex'!A:D,4,0),"-")</f>
        <v>50.89</v>
      </c>
      <c r="S1275" s="610">
        <v>10700</v>
      </c>
      <c r="T1275" s="611">
        <f>S1275/R1275</f>
        <v>210.25741796030655</v>
      </c>
      <c r="U1275" s="612" t="s">
        <v>47</v>
      </c>
      <c r="V1275" s="613" t="s">
        <v>49</v>
      </c>
      <c r="W1275" s="619" t="s">
        <v>15</v>
      </c>
      <c r="X1275" s="673" t="s">
        <v>2147</v>
      </c>
      <c r="Y1275" s="669" t="s">
        <v>15</v>
      </c>
      <c r="Z1275" s="668" t="s">
        <v>15</v>
      </c>
      <c r="AA1275" s="558" t="s">
        <v>1856</v>
      </c>
      <c r="AB1275" s="139">
        <f t="shared" si="333"/>
        <v>43714</v>
      </c>
      <c r="AC1275" s="134">
        <f t="shared" si="318"/>
        <v>43709</v>
      </c>
      <c r="AD1275" s="135" t="str">
        <f t="shared" si="319"/>
        <v>-</v>
      </c>
      <c r="AE1275" s="136" t="str">
        <f t="shared" si="320"/>
        <v>-</v>
      </c>
      <c r="AF1275" s="140" t="s">
        <v>4551</v>
      </c>
      <c r="AG1275" s="140" t="str">
        <f t="shared" si="324"/>
        <v>-</v>
      </c>
      <c r="AH1275" s="141" t="str">
        <f t="shared" si="325"/>
        <v>-</v>
      </c>
      <c r="AI1275" s="211" t="s">
        <v>15</v>
      </c>
      <c r="AJ1275" s="443" t="s">
        <v>4592</v>
      </c>
      <c r="AK1275" s="478" t="str">
        <f t="shared" si="326"/>
        <v>-</v>
      </c>
      <c r="AL1275" s="482" t="str">
        <f t="shared" si="327"/>
        <v>-</v>
      </c>
      <c r="AM1275" s="432" t="str">
        <f>_xlfn.IFNA(VLOOKUP(O1275,Dropdown!$B:$G,6,0),"-")</f>
        <v>PEZA</v>
      </c>
      <c r="AN1275" s="433">
        <f>_xlfn.IFNA(VLOOKUP(O1275,Dropdown!$B:$H,7,0),"-")</f>
        <v>0.12</v>
      </c>
      <c r="AO1275" s="434" t="str">
        <f t="shared" si="328"/>
        <v>PHP</v>
      </c>
      <c r="AP1275" s="435">
        <f t="shared" si="329"/>
        <v>10700</v>
      </c>
      <c r="AQ1275" s="436">
        <f t="shared" si="330"/>
        <v>11984.000000000002</v>
      </c>
      <c r="AR1275" s="247"/>
      <c r="AS1275" s="465" t="s">
        <v>15</v>
      </c>
      <c r="AT1275" s="247"/>
      <c r="AU1275" s="454" t="str">
        <f t="shared" si="321"/>
        <v>-</v>
      </c>
    </row>
    <row r="1276" spans="1:47" s="29" customFormat="1">
      <c r="A1276" s="556">
        <v>1273</v>
      </c>
      <c r="B1276" s="558" t="s">
        <v>2978</v>
      </c>
      <c r="C1276" s="558" t="str">
        <f t="shared" si="322"/>
        <v>2019</v>
      </c>
      <c r="D1276" s="558" t="str">
        <f t="shared" si="332"/>
        <v>Aug</v>
      </c>
      <c r="E1276" s="605">
        <v>43684</v>
      </c>
      <c r="F1276" s="558">
        <v>118809</v>
      </c>
      <c r="G1276" s="558">
        <v>51326</v>
      </c>
      <c r="H1276" s="558">
        <v>90876</v>
      </c>
      <c r="I1276" s="558" t="s">
        <v>2999</v>
      </c>
      <c r="J1276" s="558" t="s">
        <v>3054</v>
      </c>
      <c r="K1276" s="607" t="str">
        <f t="shared" si="323"/>
        <v>5R0A-0100 COVER, LOWER |  #5510 PIERCING PUNCH (SKD11) | 5R0A-0100 COVER, LOWER |  #5510 PIERCING PUNCH (SKD11)</v>
      </c>
      <c r="L1276" s="607" t="s">
        <v>2983</v>
      </c>
      <c r="M1276" s="607" t="s">
        <v>2983</v>
      </c>
      <c r="N1276" s="608" t="s">
        <v>3057</v>
      </c>
      <c r="O1276" s="607" t="s">
        <v>31</v>
      </c>
      <c r="P1276" s="558">
        <v>2</v>
      </c>
      <c r="Q1276" s="557" t="s">
        <v>5151</v>
      </c>
      <c r="R1276" s="609">
        <f>IFERROR(VLOOKUP(CONCATENATE(D1276,"'",C1276),'Monthly Forex'!A:D,4,0),"-")</f>
        <v>50.89</v>
      </c>
      <c r="S1276" s="610">
        <v>21400</v>
      </c>
      <c r="T1276" s="611">
        <f>S1276/R1276</f>
        <v>420.51483592061311</v>
      </c>
      <c r="U1276" s="612" t="s">
        <v>47</v>
      </c>
      <c r="V1276" s="613" t="s">
        <v>49</v>
      </c>
      <c r="W1276" s="619" t="s">
        <v>15</v>
      </c>
      <c r="X1276" s="673" t="s">
        <v>2147</v>
      </c>
      <c r="Y1276" s="669" t="s">
        <v>15</v>
      </c>
      <c r="Z1276" s="668" t="s">
        <v>15</v>
      </c>
      <c r="AA1276" s="558" t="s">
        <v>1856</v>
      </c>
      <c r="AB1276" s="139">
        <f t="shared" si="333"/>
        <v>43714</v>
      </c>
      <c r="AC1276" s="134">
        <f t="shared" si="318"/>
        <v>43709</v>
      </c>
      <c r="AD1276" s="135" t="str">
        <f t="shared" si="319"/>
        <v>-</v>
      </c>
      <c r="AE1276" s="136" t="str">
        <f t="shared" si="320"/>
        <v>-</v>
      </c>
      <c r="AF1276" s="140" t="s">
        <v>4551</v>
      </c>
      <c r="AG1276" s="140" t="str">
        <f t="shared" si="324"/>
        <v>-</v>
      </c>
      <c r="AH1276" s="141" t="str">
        <f t="shared" si="325"/>
        <v>-</v>
      </c>
      <c r="AI1276" s="211" t="s">
        <v>15</v>
      </c>
      <c r="AJ1276" s="443" t="s">
        <v>4592</v>
      </c>
      <c r="AK1276" s="478" t="str">
        <f t="shared" si="326"/>
        <v>-</v>
      </c>
      <c r="AL1276" s="482" t="str">
        <f t="shared" si="327"/>
        <v>-</v>
      </c>
      <c r="AM1276" s="432" t="str">
        <f>_xlfn.IFNA(VLOOKUP(O1276,Dropdown!$B:$G,6,0),"-")</f>
        <v>PEZA</v>
      </c>
      <c r="AN1276" s="433">
        <f>_xlfn.IFNA(VLOOKUP(O1276,Dropdown!$B:$H,7,0),"-")</f>
        <v>0.12</v>
      </c>
      <c r="AO1276" s="434" t="str">
        <f t="shared" si="328"/>
        <v>PHP</v>
      </c>
      <c r="AP1276" s="435">
        <f t="shared" si="329"/>
        <v>21400</v>
      </c>
      <c r="AQ1276" s="436">
        <f t="shared" si="330"/>
        <v>23968.000000000004</v>
      </c>
      <c r="AR1276" s="247"/>
      <c r="AS1276" s="465" t="s">
        <v>15</v>
      </c>
      <c r="AT1276" s="247"/>
      <c r="AU1276" s="454" t="str">
        <f t="shared" si="321"/>
        <v>-</v>
      </c>
    </row>
    <row r="1277" spans="1:47" s="29" customFormat="1">
      <c r="A1277" s="556">
        <v>1274</v>
      </c>
      <c r="B1277" s="557" t="s">
        <v>2973</v>
      </c>
      <c r="C1277" s="558" t="str">
        <f t="shared" si="322"/>
        <v>2019</v>
      </c>
      <c r="D1277" s="558" t="str">
        <f t="shared" si="332"/>
        <v>Aug</v>
      </c>
      <c r="E1277" s="586">
        <v>43684</v>
      </c>
      <c r="F1277" s="558">
        <v>118810</v>
      </c>
      <c r="G1277" s="557">
        <v>51327</v>
      </c>
      <c r="H1277" s="557">
        <v>90883</v>
      </c>
      <c r="I1277" s="558" t="s">
        <v>2999</v>
      </c>
      <c r="J1277" s="557" t="s">
        <v>3054</v>
      </c>
      <c r="K1277" s="578" t="str">
        <f t="shared" si="323"/>
        <v>HM KPY PH1 MARKING PUNCH | HM KPY PH1 MARKING PUNCH</v>
      </c>
      <c r="L1277" s="578" t="s">
        <v>2984</v>
      </c>
      <c r="M1277" s="578" t="s">
        <v>2984</v>
      </c>
      <c r="N1277" s="600" t="s">
        <v>3058</v>
      </c>
      <c r="O1277" s="578" t="s">
        <v>31</v>
      </c>
      <c r="P1277" s="557">
        <v>1</v>
      </c>
      <c r="Q1277" s="557" t="s">
        <v>5151</v>
      </c>
      <c r="R1277" s="581">
        <f>IFERROR(VLOOKUP(CONCATENATE(D1277,"'",C1277),'Monthly Forex'!A:D,4,0),"-")</f>
        <v>50.89</v>
      </c>
      <c r="S1277" s="587">
        <v>19500</v>
      </c>
      <c r="T1277" s="582">
        <f>S1277/R1277</f>
        <v>383.17940656317546</v>
      </c>
      <c r="U1277" s="583" t="s">
        <v>47</v>
      </c>
      <c r="V1277" s="613" t="s">
        <v>49</v>
      </c>
      <c r="W1277" s="619" t="s">
        <v>15</v>
      </c>
      <c r="X1277" s="673" t="s">
        <v>2147</v>
      </c>
      <c r="Y1277" s="669" t="s">
        <v>15</v>
      </c>
      <c r="Z1277" s="668" t="s">
        <v>15</v>
      </c>
      <c r="AA1277" s="558" t="s">
        <v>1856</v>
      </c>
      <c r="AB1277" s="139">
        <f t="shared" si="333"/>
        <v>43714</v>
      </c>
      <c r="AC1277" s="134">
        <f t="shared" si="318"/>
        <v>43709</v>
      </c>
      <c r="AD1277" s="135" t="str">
        <f t="shared" si="319"/>
        <v>-</v>
      </c>
      <c r="AE1277" s="136" t="str">
        <f t="shared" si="320"/>
        <v>-</v>
      </c>
      <c r="AF1277" s="140" t="s">
        <v>4551</v>
      </c>
      <c r="AG1277" s="140" t="str">
        <f t="shared" si="324"/>
        <v>1</v>
      </c>
      <c r="AH1277" s="141" t="str">
        <f t="shared" si="325"/>
        <v>-</v>
      </c>
      <c r="AI1277" s="211" t="s">
        <v>15</v>
      </c>
      <c r="AJ1277" s="443" t="s">
        <v>4592</v>
      </c>
      <c r="AK1277" s="478" t="str">
        <f t="shared" si="326"/>
        <v>-</v>
      </c>
      <c r="AL1277" s="482" t="str">
        <f t="shared" si="327"/>
        <v>-</v>
      </c>
      <c r="AM1277" s="432" t="str">
        <f>_xlfn.IFNA(VLOOKUP(O1277,Dropdown!$B:$G,6,0),"-")</f>
        <v>PEZA</v>
      </c>
      <c r="AN1277" s="433">
        <f>_xlfn.IFNA(VLOOKUP(O1277,Dropdown!$B:$H,7,0),"-")</f>
        <v>0.12</v>
      </c>
      <c r="AO1277" s="434" t="str">
        <f t="shared" si="328"/>
        <v>PHP</v>
      </c>
      <c r="AP1277" s="435">
        <f t="shared" si="329"/>
        <v>19500</v>
      </c>
      <c r="AQ1277" s="436">
        <f t="shared" si="330"/>
        <v>21840.000000000004</v>
      </c>
      <c r="AR1277" s="247"/>
      <c r="AS1277" s="465" t="s">
        <v>15</v>
      </c>
      <c r="AT1277" s="247"/>
      <c r="AU1277" s="454" t="str">
        <f t="shared" si="321"/>
        <v>-</v>
      </c>
    </row>
    <row r="1278" spans="1:47" s="29" customFormat="1">
      <c r="A1278" s="556">
        <v>1275</v>
      </c>
      <c r="B1278" s="557" t="s">
        <v>3063</v>
      </c>
      <c r="C1278" s="558" t="str">
        <f t="shared" si="322"/>
        <v>2019</v>
      </c>
      <c r="D1278" s="558" t="str">
        <f t="shared" si="332"/>
        <v>Aug</v>
      </c>
      <c r="E1278" s="586">
        <v>43690</v>
      </c>
      <c r="F1278" s="558">
        <v>118812</v>
      </c>
      <c r="G1278" s="557">
        <v>51329</v>
      </c>
      <c r="H1278" s="557">
        <v>90988</v>
      </c>
      <c r="I1278" s="557" t="s">
        <v>2834</v>
      </c>
      <c r="J1278" s="557">
        <v>3000020257</v>
      </c>
      <c r="K1278" s="578" t="str">
        <f t="shared" si="323"/>
        <v>Ø3.0 X P6 (8 LINES; 42 HOLES/LINE; W500)  | UPPER DIE + TRANSPO $15 | Ø3.0 X P6 (8 LINES; 42 HOLES/LINE; W500)  | UPPER DIE + TRANSPO $15</v>
      </c>
      <c r="L1278" s="578" t="s">
        <v>3101</v>
      </c>
      <c r="M1278" s="578" t="s">
        <v>3101</v>
      </c>
      <c r="N1278" s="579" t="s">
        <v>15</v>
      </c>
      <c r="O1278" s="578" t="s">
        <v>39</v>
      </c>
      <c r="P1278" s="557">
        <v>1</v>
      </c>
      <c r="Q1278" s="557" t="s">
        <v>5151</v>
      </c>
      <c r="R1278" s="581">
        <f>IFERROR(VLOOKUP(CONCATENATE(D1278,"'",C1278),'Monthly Forex'!A:D,4,0),"-")</f>
        <v>50.89</v>
      </c>
      <c r="S1278" s="564" t="s">
        <v>15</v>
      </c>
      <c r="T1278" s="582">
        <v>2515</v>
      </c>
      <c r="U1278" s="583" t="s">
        <v>47</v>
      </c>
      <c r="V1278" s="613" t="s">
        <v>49</v>
      </c>
      <c r="W1278" s="619" t="s">
        <v>15</v>
      </c>
      <c r="X1278" s="673" t="s">
        <v>2990</v>
      </c>
      <c r="Y1278" s="597" t="s">
        <v>3102</v>
      </c>
      <c r="Z1278" s="571">
        <v>43697</v>
      </c>
      <c r="AA1278" s="558" t="s">
        <v>1856</v>
      </c>
      <c r="AB1278" s="139">
        <f t="shared" si="333"/>
        <v>43720</v>
      </c>
      <c r="AC1278" s="134">
        <f t="shared" si="318"/>
        <v>43709</v>
      </c>
      <c r="AD1278" s="135" t="str">
        <f t="shared" si="319"/>
        <v>-</v>
      </c>
      <c r="AE1278" s="136" t="str">
        <f t="shared" si="320"/>
        <v>-</v>
      </c>
      <c r="AF1278" s="140" t="s">
        <v>4551</v>
      </c>
      <c r="AG1278" s="140" t="str">
        <f t="shared" si="324"/>
        <v>1</v>
      </c>
      <c r="AH1278" s="141" t="str">
        <f t="shared" si="325"/>
        <v>-</v>
      </c>
      <c r="AI1278" s="211" t="s">
        <v>15</v>
      </c>
      <c r="AJ1278" s="443" t="s">
        <v>4592</v>
      </c>
      <c r="AK1278" s="478" t="str">
        <f t="shared" si="326"/>
        <v>-</v>
      </c>
      <c r="AL1278" s="482" t="str">
        <f t="shared" si="327"/>
        <v>-</v>
      </c>
      <c r="AM1278" s="432" t="str">
        <f>_xlfn.IFNA(VLOOKUP(O1278,Dropdown!$B:$G,6,0),"-")</f>
        <v>PEZA</v>
      </c>
      <c r="AN1278" s="433">
        <f>_xlfn.IFNA(VLOOKUP(O1278,Dropdown!$B:$H,7,0),"-")</f>
        <v>0.12</v>
      </c>
      <c r="AO1278" s="434" t="str">
        <f t="shared" si="328"/>
        <v>USD</v>
      </c>
      <c r="AP1278" s="435">
        <f t="shared" si="329"/>
        <v>2515</v>
      </c>
      <c r="AQ1278" s="436">
        <f t="shared" si="330"/>
        <v>2816.8</v>
      </c>
      <c r="AR1278" s="247"/>
      <c r="AS1278" s="465" t="s">
        <v>15</v>
      </c>
      <c r="AT1278" s="247"/>
      <c r="AU1278" s="454" t="str">
        <f t="shared" si="321"/>
        <v>-</v>
      </c>
    </row>
    <row r="1279" spans="1:47" s="29" customFormat="1">
      <c r="A1279" s="556">
        <v>1276</v>
      </c>
      <c r="B1279" s="557" t="s">
        <v>3059</v>
      </c>
      <c r="C1279" s="558" t="str">
        <f t="shared" si="322"/>
        <v>2019</v>
      </c>
      <c r="D1279" s="558" t="str">
        <f t="shared" si="332"/>
        <v>Aug</v>
      </c>
      <c r="E1279" s="586">
        <v>43692</v>
      </c>
      <c r="F1279" s="558">
        <v>118813</v>
      </c>
      <c r="G1279" s="557">
        <v>51330</v>
      </c>
      <c r="H1279" s="557">
        <v>91030</v>
      </c>
      <c r="I1279" s="558" t="s">
        <v>3061</v>
      </c>
      <c r="J1279" s="557" t="s">
        <v>3060</v>
      </c>
      <c r="K1279" s="578" t="str">
        <f t="shared" si="323"/>
        <v>WR12 YOKE TA.D | #812-2 HEAD DIE (SKD11 HRC60~62) | WR12 YOKE TA.D | #812-2 HEAD DIE (SKD11 HRC60~62)</v>
      </c>
      <c r="L1279" s="578" t="s">
        <v>3062</v>
      </c>
      <c r="M1279" s="578" t="s">
        <v>3062</v>
      </c>
      <c r="N1279" s="579" t="s">
        <v>15</v>
      </c>
      <c r="O1279" s="578" t="s">
        <v>42</v>
      </c>
      <c r="P1279" s="557">
        <v>1</v>
      </c>
      <c r="Q1279" s="557" t="s">
        <v>5151</v>
      </c>
      <c r="R1279" s="581">
        <f>IFERROR(VLOOKUP(CONCATENATE(D1279,"'",C1279),'Monthly Forex'!A:D,4,0),"-")</f>
        <v>50.89</v>
      </c>
      <c r="S1279" s="564" t="s">
        <v>15</v>
      </c>
      <c r="T1279" s="582">
        <v>210</v>
      </c>
      <c r="U1279" s="583" t="s">
        <v>47</v>
      </c>
      <c r="V1279" s="613" t="s">
        <v>49</v>
      </c>
      <c r="W1279" s="619" t="s">
        <v>15</v>
      </c>
      <c r="X1279" s="677" t="s">
        <v>15</v>
      </c>
      <c r="Y1279" s="597" t="s">
        <v>3125</v>
      </c>
      <c r="Z1279" s="571">
        <v>43693</v>
      </c>
      <c r="AA1279" s="558" t="s">
        <v>1856</v>
      </c>
      <c r="AB1279" s="139">
        <f t="shared" si="333"/>
        <v>43722</v>
      </c>
      <c r="AC1279" s="134">
        <f t="shared" si="318"/>
        <v>43709</v>
      </c>
      <c r="AD1279" s="135" t="str">
        <f t="shared" si="319"/>
        <v>-</v>
      </c>
      <c r="AE1279" s="136" t="str">
        <f t="shared" si="320"/>
        <v>-</v>
      </c>
      <c r="AF1279" s="140" t="s">
        <v>4551</v>
      </c>
      <c r="AG1279" s="140" t="str">
        <f t="shared" si="324"/>
        <v>1</v>
      </c>
      <c r="AH1279" s="141" t="str">
        <f t="shared" si="325"/>
        <v>-</v>
      </c>
      <c r="AI1279" s="211" t="s">
        <v>15</v>
      </c>
      <c r="AJ1279" s="443" t="s">
        <v>4592</v>
      </c>
      <c r="AK1279" s="478" t="str">
        <f t="shared" si="326"/>
        <v>-</v>
      </c>
      <c r="AL1279" s="482" t="str">
        <f t="shared" si="327"/>
        <v>-</v>
      </c>
      <c r="AM1279" s="432" t="str">
        <f>_xlfn.IFNA(VLOOKUP(O1279,Dropdown!$B:$G,6,0),"-")</f>
        <v>PEZA</v>
      </c>
      <c r="AN1279" s="433">
        <f>_xlfn.IFNA(VLOOKUP(O1279,Dropdown!$B:$H,7,0),"-")</f>
        <v>0.12</v>
      </c>
      <c r="AO1279" s="434" t="str">
        <f t="shared" si="328"/>
        <v>USD</v>
      </c>
      <c r="AP1279" s="435">
        <f t="shared" si="329"/>
        <v>210</v>
      </c>
      <c r="AQ1279" s="436">
        <f t="shared" si="330"/>
        <v>235.20000000000002</v>
      </c>
      <c r="AR1279" s="247"/>
      <c r="AS1279" s="465" t="s">
        <v>15</v>
      </c>
      <c r="AT1279" s="247"/>
      <c r="AU1279" s="454" t="str">
        <f t="shared" si="321"/>
        <v>-</v>
      </c>
    </row>
    <row r="1280" spans="1:47" s="29" customFormat="1">
      <c r="A1280" s="556">
        <v>1277</v>
      </c>
      <c r="B1280" s="558" t="s">
        <v>3133</v>
      </c>
      <c r="C1280" s="558" t="str">
        <f t="shared" si="322"/>
        <v>2019</v>
      </c>
      <c r="D1280" s="558" t="str">
        <f t="shared" si="332"/>
        <v>Aug</v>
      </c>
      <c r="E1280" s="605">
        <v>43696</v>
      </c>
      <c r="F1280" s="558">
        <v>118815</v>
      </c>
      <c r="G1280" s="558">
        <v>51332</v>
      </c>
      <c r="H1280" s="558">
        <v>91082</v>
      </c>
      <c r="I1280" s="558" t="s">
        <v>3135</v>
      </c>
      <c r="J1280" s="558" t="s">
        <v>3136</v>
      </c>
      <c r="K1280" s="607" t="str">
        <f t="shared" si="323"/>
        <v>DR_IB_LOWER DIE_FHV | LOWER DIE (DC53 55-58 HRC) | DR_IB_LOWER DIE_FHV | LOWER DIE (DC53 55-58 HRC)</v>
      </c>
      <c r="L1280" s="607" t="s">
        <v>3137</v>
      </c>
      <c r="M1280" s="607" t="s">
        <v>3137</v>
      </c>
      <c r="N1280" s="608" t="s">
        <v>15</v>
      </c>
      <c r="O1280" s="607" t="s">
        <v>34</v>
      </c>
      <c r="P1280" s="558" t="s">
        <v>3154</v>
      </c>
      <c r="Q1280" s="557" t="s">
        <v>5151</v>
      </c>
      <c r="R1280" s="609">
        <f>IFERROR(VLOOKUP(CONCATENATE(D1280,"'",C1280),'Monthly Forex'!A:D,4,0),"-")</f>
        <v>50.89</v>
      </c>
      <c r="S1280" s="564" t="s">
        <v>15</v>
      </c>
      <c r="T1280" s="611">
        <v>384</v>
      </c>
      <c r="U1280" s="612" t="s">
        <v>47</v>
      </c>
      <c r="V1280" s="613" t="s">
        <v>49</v>
      </c>
      <c r="W1280" s="619" t="s">
        <v>15</v>
      </c>
      <c r="X1280" s="673" t="s">
        <v>2147</v>
      </c>
      <c r="Y1280" s="667" t="s">
        <v>3155</v>
      </c>
      <c r="Z1280" s="668">
        <v>43706</v>
      </c>
      <c r="AA1280" s="558" t="s">
        <v>1856</v>
      </c>
      <c r="AB1280" s="139">
        <f t="shared" si="333"/>
        <v>43726</v>
      </c>
      <c r="AC1280" s="134">
        <f t="shared" si="318"/>
        <v>43709</v>
      </c>
      <c r="AD1280" s="135" t="str">
        <f t="shared" si="319"/>
        <v>-</v>
      </c>
      <c r="AE1280" s="136" t="str">
        <f t="shared" si="320"/>
        <v>-</v>
      </c>
      <c r="AF1280" s="140" t="s">
        <v>4551</v>
      </c>
      <c r="AG1280" s="140" t="str">
        <f t="shared" si="324"/>
        <v>1</v>
      </c>
      <c r="AH1280" s="141" t="str">
        <f t="shared" si="325"/>
        <v>-</v>
      </c>
      <c r="AI1280" s="211" t="s">
        <v>15</v>
      </c>
      <c r="AJ1280" s="443" t="s">
        <v>4592</v>
      </c>
      <c r="AK1280" s="478" t="str">
        <f t="shared" si="326"/>
        <v>-</v>
      </c>
      <c r="AL1280" s="482" t="str">
        <f t="shared" si="327"/>
        <v>-</v>
      </c>
      <c r="AM1280" s="432" t="str">
        <f>_xlfn.IFNA(VLOOKUP(O1280,Dropdown!$B:$G,6,0),"-")</f>
        <v>PEZA</v>
      </c>
      <c r="AN1280" s="433">
        <f>_xlfn.IFNA(VLOOKUP(O1280,Dropdown!$B:$H,7,0),"-")</f>
        <v>0.12</v>
      </c>
      <c r="AO1280" s="434" t="str">
        <f t="shared" si="328"/>
        <v>USD</v>
      </c>
      <c r="AP1280" s="435">
        <f t="shared" si="329"/>
        <v>384</v>
      </c>
      <c r="AQ1280" s="436">
        <f t="shared" si="330"/>
        <v>430.08000000000004</v>
      </c>
      <c r="AR1280" s="247"/>
      <c r="AS1280" s="465" t="s">
        <v>15</v>
      </c>
      <c r="AT1280" s="247"/>
      <c r="AU1280" s="454" t="str">
        <f t="shared" si="321"/>
        <v>-</v>
      </c>
    </row>
    <row r="1281" spans="1:47" s="29" customFormat="1">
      <c r="A1281" s="556">
        <v>1278</v>
      </c>
      <c r="B1281" s="558" t="s">
        <v>3134</v>
      </c>
      <c r="C1281" s="558" t="str">
        <f t="shared" si="322"/>
        <v>2019</v>
      </c>
      <c r="D1281" s="558" t="str">
        <f t="shared" si="332"/>
        <v>Aug</v>
      </c>
      <c r="E1281" s="605">
        <v>43696</v>
      </c>
      <c r="F1281" s="558">
        <v>118815</v>
      </c>
      <c r="G1281" s="558">
        <v>51332</v>
      </c>
      <c r="H1281" s="558">
        <v>91082</v>
      </c>
      <c r="I1281" s="558" t="s">
        <v>3135</v>
      </c>
      <c r="J1281" s="558" t="s">
        <v>3136</v>
      </c>
      <c r="K1281" s="607" t="str">
        <f t="shared" si="323"/>
        <v>DR_IB_UPPER DIE_FHV | UPPER DIE (SKD11 55-58 HRC) | DR_IB_UPPER DIE_FHV | UPPER DIE (SKD11 55-58 HRC)</v>
      </c>
      <c r="L1281" s="607" t="s">
        <v>3138</v>
      </c>
      <c r="M1281" s="607" t="s">
        <v>3138</v>
      </c>
      <c r="N1281" s="608" t="s">
        <v>15</v>
      </c>
      <c r="O1281" s="607" t="s">
        <v>34</v>
      </c>
      <c r="P1281" s="558">
        <v>2</v>
      </c>
      <c r="Q1281" s="557" t="s">
        <v>5151</v>
      </c>
      <c r="R1281" s="609">
        <f>IFERROR(VLOOKUP(CONCATENATE(D1281,"'",C1281),'Monthly Forex'!A:D,4,0),"-")</f>
        <v>50.89</v>
      </c>
      <c r="S1281" s="564" t="s">
        <v>15</v>
      </c>
      <c r="T1281" s="611">
        <v>1008</v>
      </c>
      <c r="U1281" s="612" t="s">
        <v>47</v>
      </c>
      <c r="V1281" s="613" t="s">
        <v>49</v>
      </c>
      <c r="W1281" s="619" t="s">
        <v>15</v>
      </c>
      <c r="X1281" s="673" t="s">
        <v>2147</v>
      </c>
      <c r="Y1281" s="667" t="s">
        <v>3155</v>
      </c>
      <c r="Z1281" s="668">
        <v>43706</v>
      </c>
      <c r="AA1281" s="558" t="s">
        <v>1856</v>
      </c>
      <c r="AB1281" s="139">
        <f t="shared" si="333"/>
        <v>43726</v>
      </c>
      <c r="AC1281" s="134">
        <f t="shared" si="318"/>
        <v>43709</v>
      </c>
      <c r="AD1281" s="135" t="str">
        <f t="shared" si="319"/>
        <v>-</v>
      </c>
      <c r="AE1281" s="136" t="str">
        <f t="shared" si="320"/>
        <v>-</v>
      </c>
      <c r="AF1281" s="140" t="s">
        <v>4551</v>
      </c>
      <c r="AG1281" s="140" t="str">
        <f t="shared" si="324"/>
        <v>-</v>
      </c>
      <c r="AH1281" s="141" t="str">
        <f t="shared" si="325"/>
        <v>-</v>
      </c>
      <c r="AI1281" s="211" t="s">
        <v>15</v>
      </c>
      <c r="AJ1281" s="443" t="s">
        <v>4592</v>
      </c>
      <c r="AK1281" s="478" t="str">
        <f t="shared" si="326"/>
        <v>-</v>
      </c>
      <c r="AL1281" s="482" t="str">
        <f t="shared" si="327"/>
        <v>-</v>
      </c>
      <c r="AM1281" s="432" t="str">
        <f>_xlfn.IFNA(VLOOKUP(O1281,Dropdown!$B:$G,6,0),"-")</f>
        <v>PEZA</v>
      </c>
      <c r="AN1281" s="433">
        <f>_xlfn.IFNA(VLOOKUP(O1281,Dropdown!$B:$H,7,0),"-")</f>
        <v>0.12</v>
      </c>
      <c r="AO1281" s="434" t="str">
        <f t="shared" si="328"/>
        <v>USD</v>
      </c>
      <c r="AP1281" s="435">
        <f t="shared" si="329"/>
        <v>1008</v>
      </c>
      <c r="AQ1281" s="436">
        <f t="shared" si="330"/>
        <v>1128.96</v>
      </c>
      <c r="AR1281" s="247"/>
      <c r="AS1281" s="465" t="s">
        <v>15</v>
      </c>
      <c r="AT1281" s="247"/>
      <c r="AU1281" s="454" t="str">
        <f t="shared" si="321"/>
        <v>-</v>
      </c>
    </row>
    <row r="1282" spans="1:47" s="29" customFormat="1">
      <c r="A1282" s="556">
        <v>1279</v>
      </c>
      <c r="B1282" s="557" t="s">
        <v>3003</v>
      </c>
      <c r="C1282" s="558" t="str">
        <f t="shared" si="322"/>
        <v>2019</v>
      </c>
      <c r="D1282" s="558" t="str">
        <f t="shared" si="332"/>
        <v>Aug</v>
      </c>
      <c r="E1282" s="586">
        <v>43697</v>
      </c>
      <c r="F1282" s="557">
        <v>118814</v>
      </c>
      <c r="G1282" s="557">
        <v>51331</v>
      </c>
      <c r="H1282" s="557">
        <v>91106</v>
      </c>
      <c r="I1282" s="557" t="s">
        <v>3139</v>
      </c>
      <c r="J1282" s="577" t="s">
        <v>3000</v>
      </c>
      <c r="K1282" s="578" t="str">
        <f t="shared" si="323"/>
        <v>18181-5R0A-0100 COVER LOWER | #5504 DIE INSERT (Z-DOWN) | 18181-5R0A-0100 COVER LOWER | #5504 DIE INSERT (Z-DOWN)</v>
      </c>
      <c r="L1282" s="578" t="s">
        <v>3010</v>
      </c>
      <c r="M1282" s="578" t="s">
        <v>3010</v>
      </c>
      <c r="N1282" s="600" t="s">
        <v>1893</v>
      </c>
      <c r="O1282" s="578" t="s">
        <v>31</v>
      </c>
      <c r="P1282" s="557">
        <v>2</v>
      </c>
      <c r="Q1282" s="557" t="s">
        <v>5151</v>
      </c>
      <c r="R1282" s="581">
        <f>IFERROR(VLOOKUP(CONCATENATE(D1282,"'",C1282),'Monthly Forex'!A:D,4,0),"-")</f>
        <v>50.89</v>
      </c>
      <c r="S1282" s="587">
        <v>19000</v>
      </c>
      <c r="T1282" s="565">
        <f>S1282/R1282</f>
        <v>373.35429357437613</v>
      </c>
      <c r="U1282" s="583" t="s">
        <v>47</v>
      </c>
      <c r="V1282" s="589" t="s">
        <v>49</v>
      </c>
      <c r="W1282" s="619" t="s">
        <v>15</v>
      </c>
      <c r="X1282" s="673" t="s">
        <v>2147</v>
      </c>
      <c r="Y1282" s="669" t="s">
        <v>15</v>
      </c>
      <c r="Z1282" s="668" t="s">
        <v>15</v>
      </c>
      <c r="AA1282" s="558" t="s">
        <v>1856</v>
      </c>
      <c r="AB1282" s="139">
        <f t="shared" si="333"/>
        <v>43727</v>
      </c>
      <c r="AC1282" s="134">
        <f t="shared" si="318"/>
        <v>43709</v>
      </c>
      <c r="AD1282" s="135" t="str">
        <f t="shared" si="319"/>
        <v>-</v>
      </c>
      <c r="AE1282" s="136" t="str">
        <f t="shared" si="320"/>
        <v>-</v>
      </c>
      <c r="AF1282" s="140" t="s">
        <v>4551</v>
      </c>
      <c r="AG1282" s="140" t="str">
        <f t="shared" si="324"/>
        <v>1</v>
      </c>
      <c r="AH1282" s="141" t="str">
        <f t="shared" si="325"/>
        <v>-</v>
      </c>
      <c r="AI1282" s="211" t="s">
        <v>15</v>
      </c>
      <c r="AJ1282" s="443" t="s">
        <v>4592</v>
      </c>
      <c r="AK1282" s="478" t="str">
        <f t="shared" si="326"/>
        <v>-</v>
      </c>
      <c r="AL1282" s="482" t="str">
        <f t="shared" si="327"/>
        <v>-</v>
      </c>
      <c r="AM1282" s="432" t="str">
        <f>_xlfn.IFNA(VLOOKUP(O1282,Dropdown!$B:$G,6,0),"-")</f>
        <v>PEZA</v>
      </c>
      <c r="AN1282" s="433">
        <f>_xlfn.IFNA(VLOOKUP(O1282,Dropdown!$B:$H,7,0),"-")</f>
        <v>0.12</v>
      </c>
      <c r="AO1282" s="434" t="str">
        <f t="shared" si="328"/>
        <v>PHP</v>
      </c>
      <c r="AP1282" s="435">
        <f t="shared" si="329"/>
        <v>19000</v>
      </c>
      <c r="AQ1282" s="436">
        <f t="shared" si="330"/>
        <v>21280.000000000004</v>
      </c>
      <c r="AR1282" s="247"/>
      <c r="AS1282" s="465" t="s">
        <v>15</v>
      </c>
      <c r="AT1282" s="247"/>
      <c r="AU1282" s="454" t="str">
        <f t="shared" si="321"/>
        <v>-</v>
      </c>
    </row>
    <row r="1283" spans="1:47" s="29" customFormat="1">
      <c r="A1283" s="556">
        <v>1280</v>
      </c>
      <c r="B1283" s="558" t="s">
        <v>3104</v>
      </c>
      <c r="C1283" s="558" t="str">
        <f t="shared" si="322"/>
        <v>2019</v>
      </c>
      <c r="D1283" s="558" t="str">
        <f t="shared" si="332"/>
        <v>Aug</v>
      </c>
      <c r="E1283" s="605">
        <v>43699</v>
      </c>
      <c r="F1283" s="558">
        <v>118816</v>
      </c>
      <c r="G1283" s="558">
        <v>51333</v>
      </c>
      <c r="H1283" s="558">
        <v>91138</v>
      </c>
      <c r="I1283" s="558" t="s">
        <v>3111</v>
      </c>
      <c r="J1283" s="558" t="s">
        <v>3110</v>
      </c>
      <c r="K1283" s="607" t="str">
        <f t="shared" si="323"/>
        <v>92x25 KNOCKOUT (SKD11; 58-63 HRC) | 92x25 KNOCKOUT (SKD11; 58-63 HRC)</v>
      </c>
      <c r="L1283" s="607" t="s">
        <v>3112</v>
      </c>
      <c r="M1283" s="607" t="s">
        <v>3112</v>
      </c>
      <c r="N1283" s="615" t="s">
        <v>15</v>
      </c>
      <c r="O1283" s="607" t="s">
        <v>33</v>
      </c>
      <c r="P1283" s="558">
        <v>1</v>
      </c>
      <c r="Q1283" s="557" t="s">
        <v>5151</v>
      </c>
      <c r="R1283" s="609">
        <f>IFERROR(VLOOKUP(CONCATENATE(D1283,"'",C1283),'Monthly Forex'!A:D,4,0),"-")</f>
        <v>50.89</v>
      </c>
      <c r="S1283" s="564" t="s">
        <v>15</v>
      </c>
      <c r="T1283" s="611">
        <v>113</v>
      </c>
      <c r="U1283" s="612" t="s">
        <v>47</v>
      </c>
      <c r="V1283" s="613" t="s">
        <v>49</v>
      </c>
      <c r="W1283" s="619" t="s">
        <v>15</v>
      </c>
      <c r="X1283" s="673" t="s">
        <v>3174</v>
      </c>
      <c r="Y1283" s="667" t="s">
        <v>3175</v>
      </c>
      <c r="Z1283" s="668">
        <v>43720</v>
      </c>
      <c r="AA1283" s="558" t="s">
        <v>1856</v>
      </c>
      <c r="AB1283" s="139">
        <f t="shared" si="333"/>
        <v>43729</v>
      </c>
      <c r="AC1283" s="134">
        <f t="shared" si="318"/>
        <v>43709</v>
      </c>
      <c r="AD1283" s="135" t="str">
        <f t="shared" si="319"/>
        <v>-</v>
      </c>
      <c r="AE1283" s="136" t="str">
        <f t="shared" si="320"/>
        <v>-</v>
      </c>
      <c r="AF1283" s="140" t="s">
        <v>4551</v>
      </c>
      <c r="AG1283" s="140" t="str">
        <f t="shared" si="324"/>
        <v>1</v>
      </c>
      <c r="AH1283" s="141" t="str">
        <f t="shared" si="325"/>
        <v>-</v>
      </c>
      <c r="AI1283" s="211" t="s">
        <v>15</v>
      </c>
      <c r="AJ1283" s="443" t="s">
        <v>4592</v>
      </c>
      <c r="AK1283" s="478" t="str">
        <f t="shared" si="326"/>
        <v>-</v>
      </c>
      <c r="AL1283" s="482" t="str">
        <f t="shared" si="327"/>
        <v>-</v>
      </c>
      <c r="AM1283" s="432" t="str">
        <f>_xlfn.IFNA(VLOOKUP(O1283,Dropdown!$B:$G,6,0),"-")</f>
        <v>NON-PEZA</v>
      </c>
      <c r="AN1283" s="433" t="str">
        <f>_xlfn.IFNA(VLOOKUP(O1283,Dropdown!$B:$H,7,0),"-")</f>
        <v>-</v>
      </c>
      <c r="AO1283" s="434" t="str">
        <f t="shared" si="328"/>
        <v>USD</v>
      </c>
      <c r="AP1283" s="435">
        <f t="shared" si="329"/>
        <v>113</v>
      </c>
      <c r="AQ1283" s="436">
        <f t="shared" si="330"/>
        <v>113</v>
      </c>
      <c r="AR1283" s="247"/>
      <c r="AS1283" s="465" t="s">
        <v>15</v>
      </c>
      <c r="AT1283" s="247"/>
      <c r="AU1283" s="454" t="str">
        <f t="shared" si="321"/>
        <v>-</v>
      </c>
    </row>
    <row r="1284" spans="1:47" s="29" customFormat="1">
      <c r="A1284" s="556">
        <v>1281</v>
      </c>
      <c r="B1284" s="558" t="s">
        <v>3105</v>
      </c>
      <c r="C1284" s="558" t="str">
        <f t="shared" si="322"/>
        <v>2019</v>
      </c>
      <c r="D1284" s="558" t="str">
        <f t="shared" si="332"/>
        <v>Aug</v>
      </c>
      <c r="E1284" s="605">
        <v>43699</v>
      </c>
      <c r="F1284" s="558">
        <v>118816</v>
      </c>
      <c r="G1284" s="558">
        <v>51333</v>
      </c>
      <c r="H1284" s="558">
        <v>91138</v>
      </c>
      <c r="I1284" s="558" t="s">
        <v>3111</v>
      </c>
      <c r="J1284" s="558" t="s">
        <v>3110</v>
      </c>
      <c r="K1284" s="607" t="str">
        <f t="shared" si="323"/>
        <v>92x25 TRIMMING DIES (SKD11; 58-63 HRC) | 92x25 TRIMMING DIES (SKD11; 58-63 HRC)</v>
      </c>
      <c r="L1284" s="607" t="s">
        <v>3113</v>
      </c>
      <c r="M1284" s="607" t="s">
        <v>3113</v>
      </c>
      <c r="N1284" s="615" t="s">
        <v>15</v>
      </c>
      <c r="O1284" s="607" t="s">
        <v>33</v>
      </c>
      <c r="P1284" s="558">
        <v>1</v>
      </c>
      <c r="Q1284" s="557" t="s">
        <v>5151</v>
      </c>
      <c r="R1284" s="609">
        <f>IFERROR(VLOOKUP(CONCATENATE(D1284,"'",C1284),'Monthly Forex'!A:D,4,0),"-")</f>
        <v>50.89</v>
      </c>
      <c r="S1284" s="564" t="s">
        <v>15</v>
      </c>
      <c r="T1284" s="611">
        <v>121</v>
      </c>
      <c r="U1284" s="612" t="s">
        <v>47</v>
      </c>
      <c r="V1284" s="613" t="s">
        <v>49</v>
      </c>
      <c r="W1284" s="619" t="s">
        <v>15</v>
      </c>
      <c r="X1284" s="673" t="s">
        <v>3174</v>
      </c>
      <c r="Y1284" s="667" t="s">
        <v>3175</v>
      </c>
      <c r="Z1284" s="668">
        <v>43720</v>
      </c>
      <c r="AA1284" s="558" t="s">
        <v>1856</v>
      </c>
      <c r="AB1284" s="139">
        <f t="shared" si="333"/>
        <v>43729</v>
      </c>
      <c r="AC1284" s="134">
        <f t="shared" ref="AC1284:AC1347" si="334">IFERROR(IF(AB1284="-","-",(AB1284-DAY(AB1284)+1)),"")</f>
        <v>43709</v>
      </c>
      <c r="AD1284" s="135" t="str">
        <f t="shared" ref="AD1284:AD1347" si="335">IFERROR(IF(AF1284="O","-",AB1284+60),"-")</f>
        <v>-</v>
      </c>
      <c r="AE1284" s="136" t="str">
        <f t="shared" ref="AE1284:AE1347" si="336">IFERROR(IF(AD1284="-","-",(AD1284-DAY(AD1284)+1)),"")</f>
        <v>-</v>
      </c>
      <c r="AF1284" s="140" t="s">
        <v>4551</v>
      </c>
      <c r="AG1284" s="140" t="str">
        <f t="shared" si="324"/>
        <v>-</v>
      </c>
      <c r="AH1284" s="141" t="str">
        <f t="shared" si="325"/>
        <v>-</v>
      </c>
      <c r="AI1284" s="211" t="s">
        <v>15</v>
      </c>
      <c r="AJ1284" s="443" t="s">
        <v>4592</v>
      </c>
      <c r="AK1284" s="478" t="str">
        <f t="shared" si="326"/>
        <v>-</v>
      </c>
      <c r="AL1284" s="482" t="str">
        <f t="shared" si="327"/>
        <v>-</v>
      </c>
      <c r="AM1284" s="432" t="str">
        <f>_xlfn.IFNA(VLOOKUP(O1284,Dropdown!$B:$G,6,0),"-")</f>
        <v>NON-PEZA</v>
      </c>
      <c r="AN1284" s="433" t="str">
        <f>_xlfn.IFNA(VLOOKUP(O1284,Dropdown!$B:$H,7,0),"-")</f>
        <v>-</v>
      </c>
      <c r="AO1284" s="434" t="str">
        <f t="shared" si="328"/>
        <v>USD</v>
      </c>
      <c r="AP1284" s="435">
        <f t="shared" si="329"/>
        <v>121</v>
      </c>
      <c r="AQ1284" s="436">
        <f t="shared" si="330"/>
        <v>121</v>
      </c>
      <c r="AR1284" s="247"/>
      <c r="AS1284" s="465" t="s">
        <v>15</v>
      </c>
      <c r="AT1284" s="247"/>
      <c r="AU1284" s="454" t="str">
        <f t="shared" ref="AU1284:AU1347" si="337">IFERROR(IF(AJ1284="Collected",AI1284-E1284," "),"-")</f>
        <v>-</v>
      </c>
    </row>
    <row r="1285" spans="1:47" s="30" customFormat="1">
      <c r="A1285" s="556">
        <v>1282</v>
      </c>
      <c r="B1285" s="558" t="s">
        <v>3106</v>
      </c>
      <c r="C1285" s="558" t="str">
        <f t="shared" ref="C1285:C1348" si="338">TEXT(E1285,"yyyy")</f>
        <v>2019</v>
      </c>
      <c r="D1285" s="558" t="str">
        <f t="shared" si="332"/>
        <v>Aug</v>
      </c>
      <c r="E1285" s="605">
        <v>43699</v>
      </c>
      <c r="F1285" s="558">
        <v>118816</v>
      </c>
      <c r="G1285" s="558">
        <v>51333</v>
      </c>
      <c r="H1285" s="558">
        <v>91138</v>
      </c>
      <c r="I1285" s="558" t="s">
        <v>3111</v>
      </c>
      <c r="J1285" s="558" t="s">
        <v>3110</v>
      </c>
      <c r="K1285" s="607" t="str">
        <f t="shared" ref="K1285:K1348" si="339">IF(L1285="-",M1285,CONCATENATE(L1285," | ",M1285))</f>
        <v>92x25 STOP PIN (SKD11; 58-63 HRC) | 92x25 STOP PIN (SKD11; 58-63 HRC)</v>
      </c>
      <c r="L1285" s="607" t="s">
        <v>3114</v>
      </c>
      <c r="M1285" s="607" t="s">
        <v>3114</v>
      </c>
      <c r="N1285" s="615" t="s">
        <v>15</v>
      </c>
      <c r="O1285" s="607" t="s">
        <v>33</v>
      </c>
      <c r="P1285" s="558">
        <v>1</v>
      </c>
      <c r="Q1285" s="557" t="s">
        <v>5151</v>
      </c>
      <c r="R1285" s="609">
        <f>IFERROR(VLOOKUP(CONCATENATE(D1285,"'",C1285),'Monthly Forex'!A:D,4,0),"-")</f>
        <v>50.89</v>
      </c>
      <c r="S1285" s="564" t="s">
        <v>15</v>
      </c>
      <c r="T1285" s="611">
        <v>78</v>
      </c>
      <c r="U1285" s="612" t="s">
        <v>47</v>
      </c>
      <c r="V1285" s="678" t="s">
        <v>49</v>
      </c>
      <c r="W1285" s="619" t="s">
        <v>15</v>
      </c>
      <c r="X1285" s="673" t="s">
        <v>3174</v>
      </c>
      <c r="Y1285" s="667" t="s">
        <v>3175</v>
      </c>
      <c r="Z1285" s="668">
        <v>43720</v>
      </c>
      <c r="AA1285" s="558" t="s">
        <v>1856</v>
      </c>
      <c r="AB1285" s="139">
        <f t="shared" si="333"/>
        <v>43729</v>
      </c>
      <c r="AC1285" s="134">
        <f t="shared" si="334"/>
        <v>43709</v>
      </c>
      <c r="AD1285" s="135" t="str">
        <f t="shared" si="335"/>
        <v>-</v>
      </c>
      <c r="AE1285" s="136" t="str">
        <f t="shared" si="336"/>
        <v>-</v>
      </c>
      <c r="AF1285" s="140" t="s">
        <v>4551</v>
      </c>
      <c r="AG1285" s="140" t="str">
        <f t="shared" ref="AG1285:AG1348" si="340">IF(F1285=F1284,"-","1")</f>
        <v>-</v>
      </c>
      <c r="AH1285" s="141" t="str">
        <f t="shared" ref="AH1285:AH1348" si="341">IFERROR(IF(AF1285="-","-",IF(AF1285="O","-",$AK$1-E1285)),"-")</f>
        <v>-</v>
      </c>
      <c r="AI1285" s="211" t="s">
        <v>15</v>
      </c>
      <c r="AJ1285" s="443" t="s">
        <v>4592</v>
      </c>
      <c r="AK1285" s="478" t="str">
        <f t="shared" ref="AK1285:AK1348" si="342">IFERROR(IF(AF1285="O",$AB1285-$AI1285,""),"-")</f>
        <v>-</v>
      </c>
      <c r="AL1285" s="516" t="str">
        <f t="shared" ref="AL1285:AL1348" si="343">IFERROR(AI1285-DAY(AI1285)+1,"-")</f>
        <v>-</v>
      </c>
      <c r="AM1285" s="432" t="str">
        <f>_xlfn.IFNA(VLOOKUP(O1285,Dropdown!$B:$G,6,0),"-")</f>
        <v>NON-PEZA</v>
      </c>
      <c r="AN1285" s="433" t="str">
        <f>_xlfn.IFNA(VLOOKUP(O1285,Dropdown!$B:$H,7,0),"-")</f>
        <v>-</v>
      </c>
      <c r="AO1285" s="434" t="str">
        <f t="shared" ref="AO1285:AO1348" si="344">_xlfn.IFNA(IF(S1285="-","USD","PHP"),"-")</f>
        <v>USD</v>
      </c>
      <c r="AP1285" s="435">
        <f t="shared" ref="AP1285:AP1348" si="345">IF(AO1285="USD",T1285,S1285)</f>
        <v>78</v>
      </c>
      <c r="AQ1285" s="436">
        <f t="shared" ref="AQ1285:AQ1348" si="346">IFERROR(IF(AN1285="-",AP1285,AP1285*1.12),"-")</f>
        <v>78</v>
      </c>
      <c r="AR1285" s="247"/>
      <c r="AS1285" s="465" t="s">
        <v>15</v>
      </c>
      <c r="AT1285" s="247"/>
      <c r="AU1285" s="454" t="str">
        <f t="shared" si="337"/>
        <v>-</v>
      </c>
    </row>
    <row r="1286" spans="1:47" s="30" customFormat="1">
      <c r="A1286" s="556">
        <v>1283</v>
      </c>
      <c r="B1286" s="558" t="s">
        <v>3107</v>
      </c>
      <c r="C1286" s="558" t="str">
        <f t="shared" si="338"/>
        <v>2019</v>
      </c>
      <c r="D1286" s="558" t="str">
        <f t="shared" si="332"/>
        <v>Aug</v>
      </c>
      <c r="E1286" s="605">
        <v>43699</v>
      </c>
      <c r="F1286" s="558">
        <v>118816</v>
      </c>
      <c r="G1286" s="558">
        <v>51333</v>
      </c>
      <c r="H1286" s="558">
        <v>91138</v>
      </c>
      <c r="I1286" s="558" t="s">
        <v>3111</v>
      </c>
      <c r="J1286" s="558" t="s">
        <v>3110</v>
      </c>
      <c r="K1286" s="607" t="str">
        <f t="shared" si="339"/>
        <v>92x25 SPRING HOLDER (SKD11; 58-63 HRC) | 92x25 SPRING HOLDER (SKD11; 58-63 HRC)</v>
      </c>
      <c r="L1286" s="607" t="s">
        <v>3115</v>
      </c>
      <c r="M1286" s="607" t="s">
        <v>3115</v>
      </c>
      <c r="N1286" s="615" t="s">
        <v>15</v>
      </c>
      <c r="O1286" s="607" t="s">
        <v>33</v>
      </c>
      <c r="P1286" s="558">
        <v>1</v>
      </c>
      <c r="Q1286" s="557" t="s">
        <v>5151</v>
      </c>
      <c r="R1286" s="609">
        <f>IFERROR(VLOOKUP(CONCATENATE(D1286,"'",C1286),'Monthly Forex'!A:D,4,0),"-")</f>
        <v>50.89</v>
      </c>
      <c r="S1286" s="564" t="s">
        <v>15</v>
      </c>
      <c r="T1286" s="670">
        <v>61</v>
      </c>
      <c r="U1286" s="612" t="s">
        <v>47</v>
      </c>
      <c r="V1286" s="613" t="s">
        <v>49</v>
      </c>
      <c r="W1286" s="619" t="s">
        <v>15</v>
      </c>
      <c r="X1286" s="673" t="s">
        <v>3174</v>
      </c>
      <c r="Y1286" s="667" t="s">
        <v>3175</v>
      </c>
      <c r="Z1286" s="668">
        <v>43720</v>
      </c>
      <c r="AA1286" s="558" t="s">
        <v>1856</v>
      </c>
      <c r="AB1286" s="139">
        <f t="shared" si="333"/>
        <v>43729</v>
      </c>
      <c r="AC1286" s="134">
        <f t="shared" si="334"/>
        <v>43709</v>
      </c>
      <c r="AD1286" s="135" t="str">
        <f t="shared" si="335"/>
        <v>-</v>
      </c>
      <c r="AE1286" s="136" t="str">
        <f t="shared" si="336"/>
        <v>-</v>
      </c>
      <c r="AF1286" s="140" t="s">
        <v>4551</v>
      </c>
      <c r="AG1286" s="140" t="str">
        <f t="shared" si="340"/>
        <v>-</v>
      </c>
      <c r="AH1286" s="141" t="str">
        <f t="shared" si="341"/>
        <v>-</v>
      </c>
      <c r="AI1286" s="211" t="s">
        <v>15</v>
      </c>
      <c r="AJ1286" s="443" t="s">
        <v>4592</v>
      </c>
      <c r="AK1286" s="478" t="str">
        <f t="shared" si="342"/>
        <v>-</v>
      </c>
      <c r="AL1286" s="516" t="str">
        <f t="shared" si="343"/>
        <v>-</v>
      </c>
      <c r="AM1286" s="432" t="str">
        <f>_xlfn.IFNA(VLOOKUP(O1286,Dropdown!$B:$G,6,0),"-")</f>
        <v>NON-PEZA</v>
      </c>
      <c r="AN1286" s="433" t="str">
        <f>_xlfn.IFNA(VLOOKUP(O1286,Dropdown!$B:$H,7,0),"-")</f>
        <v>-</v>
      </c>
      <c r="AO1286" s="434" t="str">
        <f t="shared" si="344"/>
        <v>USD</v>
      </c>
      <c r="AP1286" s="435">
        <f t="shared" si="345"/>
        <v>61</v>
      </c>
      <c r="AQ1286" s="436">
        <f t="shared" si="346"/>
        <v>61</v>
      </c>
      <c r="AR1286" s="247"/>
      <c r="AS1286" s="465" t="s">
        <v>15</v>
      </c>
      <c r="AT1286" s="247"/>
      <c r="AU1286" s="454" t="str">
        <f t="shared" si="337"/>
        <v>-</v>
      </c>
    </row>
    <row r="1287" spans="1:47" s="30" customFormat="1">
      <c r="A1287" s="556">
        <v>1284</v>
      </c>
      <c r="B1287" s="558" t="s">
        <v>3108</v>
      </c>
      <c r="C1287" s="558" t="str">
        <f t="shared" si="338"/>
        <v>2019</v>
      </c>
      <c r="D1287" s="558" t="str">
        <f t="shared" si="332"/>
        <v>Aug</v>
      </c>
      <c r="E1287" s="605">
        <v>43699</v>
      </c>
      <c r="F1287" s="558">
        <v>118816</v>
      </c>
      <c r="G1287" s="558">
        <v>51333</v>
      </c>
      <c r="H1287" s="558">
        <v>91138</v>
      </c>
      <c r="I1287" s="558" t="s">
        <v>3111</v>
      </c>
      <c r="J1287" s="558" t="s">
        <v>3110</v>
      </c>
      <c r="K1287" s="607" t="str">
        <f t="shared" si="339"/>
        <v>92x25 TRIMMING PILOT (SKD11; 58-63 HRC) | 92x25 TRIMMING PILOT (SKD11; 58-63 HRC)</v>
      </c>
      <c r="L1287" s="607" t="s">
        <v>3116</v>
      </c>
      <c r="M1287" s="607" t="s">
        <v>3116</v>
      </c>
      <c r="N1287" s="615" t="s">
        <v>15</v>
      </c>
      <c r="O1287" s="607" t="s">
        <v>33</v>
      </c>
      <c r="P1287" s="558">
        <v>1</v>
      </c>
      <c r="Q1287" s="557" t="s">
        <v>5151</v>
      </c>
      <c r="R1287" s="609">
        <f>IFERROR(VLOOKUP(CONCATENATE(D1287,"'",C1287),'Monthly Forex'!A:D,4,0),"-")</f>
        <v>50.89</v>
      </c>
      <c r="S1287" s="564" t="s">
        <v>15</v>
      </c>
      <c r="T1287" s="611">
        <v>206</v>
      </c>
      <c r="U1287" s="612" t="s">
        <v>47</v>
      </c>
      <c r="V1287" s="613" t="s">
        <v>49</v>
      </c>
      <c r="W1287" s="619" t="s">
        <v>15</v>
      </c>
      <c r="X1287" s="673" t="s">
        <v>3174</v>
      </c>
      <c r="Y1287" s="667" t="s">
        <v>3175</v>
      </c>
      <c r="Z1287" s="668">
        <v>43720</v>
      </c>
      <c r="AA1287" s="558" t="s">
        <v>1856</v>
      </c>
      <c r="AB1287" s="139">
        <f t="shared" si="333"/>
        <v>43729</v>
      </c>
      <c r="AC1287" s="134">
        <f t="shared" si="334"/>
        <v>43709</v>
      </c>
      <c r="AD1287" s="135" t="str">
        <f t="shared" si="335"/>
        <v>-</v>
      </c>
      <c r="AE1287" s="136" t="str">
        <f t="shared" si="336"/>
        <v>-</v>
      </c>
      <c r="AF1287" s="140" t="s">
        <v>4551</v>
      </c>
      <c r="AG1287" s="140" t="str">
        <f t="shared" si="340"/>
        <v>-</v>
      </c>
      <c r="AH1287" s="141" t="str">
        <f t="shared" si="341"/>
        <v>-</v>
      </c>
      <c r="AI1287" s="211" t="s">
        <v>15</v>
      </c>
      <c r="AJ1287" s="443" t="s">
        <v>4592</v>
      </c>
      <c r="AK1287" s="478" t="str">
        <f t="shared" si="342"/>
        <v>-</v>
      </c>
      <c r="AL1287" s="516" t="str">
        <f t="shared" si="343"/>
        <v>-</v>
      </c>
      <c r="AM1287" s="432" t="str">
        <f>_xlfn.IFNA(VLOOKUP(O1287,Dropdown!$B:$G,6,0),"-")</f>
        <v>NON-PEZA</v>
      </c>
      <c r="AN1287" s="433" t="str">
        <f>_xlfn.IFNA(VLOOKUP(O1287,Dropdown!$B:$H,7,0),"-")</f>
        <v>-</v>
      </c>
      <c r="AO1287" s="434" t="str">
        <f t="shared" si="344"/>
        <v>USD</v>
      </c>
      <c r="AP1287" s="435">
        <f t="shared" si="345"/>
        <v>206</v>
      </c>
      <c r="AQ1287" s="436">
        <f t="shared" si="346"/>
        <v>206</v>
      </c>
      <c r="AR1287" s="247"/>
      <c r="AS1287" s="465" t="s">
        <v>15</v>
      </c>
      <c r="AT1287" s="247"/>
      <c r="AU1287" s="454" t="str">
        <f t="shared" si="337"/>
        <v>-</v>
      </c>
    </row>
    <row r="1288" spans="1:47" s="30" customFormat="1">
      <c r="A1288" s="556">
        <v>1285</v>
      </c>
      <c r="B1288" s="558" t="s">
        <v>3109</v>
      </c>
      <c r="C1288" s="558" t="str">
        <f t="shared" si="338"/>
        <v>2019</v>
      </c>
      <c r="D1288" s="558" t="str">
        <f t="shared" si="332"/>
        <v>Aug</v>
      </c>
      <c r="E1288" s="605">
        <v>43699</v>
      </c>
      <c r="F1288" s="558">
        <v>118816</v>
      </c>
      <c r="G1288" s="558">
        <v>51333</v>
      </c>
      <c r="H1288" s="558">
        <v>91138</v>
      </c>
      <c r="I1288" s="558" t="s">
        <v>3111</v>
      </c>
      <c r="J1288" s="558" t="s">
        <v>3110</v>
      </c>
      <c r="K1288" s="607" t="str">
        <f t="shared" si="339"/>
        <v>92x25 CROWN (SKD11; 58-63 HRC) | 92x25 CROWN (SKD11; 58-63 HRC)</v>
      </c>
      <c r="L1288" s="607" t="s">
        <v>3117</v>
      </c>
      <c r="M1288" s="607" t="s">
        <v>3117</v>
      </c>
      <c r="N1288" s="615" t="s">
        <v>15</v>
      </c>
      <c r="O1288" s="607" t="s">
        <v>33</v>
      </c>
      <c r="P1288" s="558">
        <v>1</v>
      </c>
      <c r="Q1288" s="557" t="s">
        <v>5151</v>
      </c>
      <c r="R1288" s="609">
        <f>IFERROR(VLOOKUP(CONCATENATE(D1288,"'",C1288),'Monthly Forex'!A:D,4,0),"-")</f>
        <v>50.89</v>
      </c>
      <c r="S1288" s="564" t="s">
        <v>15</v>
      </c>
      <c r="T1288" s="611">
        <v>155</v>
      </c>
      <c r="U1288" s="612" t="s">
        <v>47</v>
      </c>
      <c r="V1288" s="613" t="s">
        <v>49</v>
      </c>
      <c r="W1288" s="619" t="s">
        <v>15</v>
      </c>
      <c r="X1288" s="673" t="s">
        <v>3174</v>
      </c>
      <c r="Y1288" s="667" t="s">
        <v>3175</v>
      </c>
      <c r="Z1288" s="668">
        <v>43720</v>
      </c>
      <c r="AA1288" s="558" t="s">
        <v>1856</v>
      </c>
      <c r="AB1288" s="139">
        <f t="shared" si="333"/>
        <v>43729</v>
      </c>
      <c r="AC1288" s="134">
        <f t="shared" si="334"/>
        <v>43709</v>
      </c>
      <c r="AD1288" s="135" t="str">
        <f t="shared" si="335"/>
        <v>-</v>
      </c>
      <c r="AE1288" s="136" t="str">
        <f t="shared" si="336"/>
        <v>-</v>
      </c>
      <c r="AF1288" s="140" t="s">
        <v>4551</v>
      </c>
      <c r="AG1288" s="140" t="str">
        <f t="shared" si="340"/>
        <v>-</v>
      </c>
      <c r="AH1288" s="141" t="str">
        <f t="shared" si="341"/>
        <v>-</v>
      </c>
      <c r="AI1288" s="211" t="s">
        <v>15</v>
      </c>
      <c r="AJ1288" s="443" t="s">
        <v>4592</v>
      </c>
      <c r="AK1288" s="478" t="str">
        <f t="shared" si="342"/>
        <v>-</v>
      </c>
      <c r="AL1288" s="516" t="str">
        <f t="shared" si="343"/>
        <v>-</v>
      </c>
      <c r="AM1288" s="432" t="str">
        <f>_xlfn.IFNA(VLOOKUP(O1288,Dropdown!$B:$G,6,0),"-")</f>
        <v>NON-PEZA</v>
      </c>
      <c r="AN1288" s="433" t="str">
        <f>_xlfn.IFNA(VLOOKUP(O1288,Dropdown!$B:$H,7,0),"-")</f>
        <v>-</v>
      </c>
      <c r="AO1288" s="434" t="str">
        <f t="shared" si="344"/>
        <v>USD</v>
      </c>
      <c r="AP1288" s="435">
        <f t="shared" si="345"/>
        <v>155</v>
      </c>
      <c r="AQ1288" s="436">
        <f t="shared" si="346"/>
        <v>155</v>
      </c>
      <c r="AR1288" s="247"/>
      <c r="AS1288" s="465" t="s">
        <v>15</v>
      </c>
      <c r="AT1288" s="247"/>
      <c r="AU1288" s="454" t="str">
        <f t="shared" si="337"/>
        <v>-</v>
      </c>
    </row>
    <row r="1289" spans="1:47" s="30" customFormat="1">
      <c r="A1289" s="556">
        <v>1286</v>
      </c>
      <c r="B1289" s="558" t="s">
        <v>3118</v>
      </c>
      <c r="C1289" s="558" t="str">
        <f t="shared" si="338"/>
        <v>2019</v>
      </c>
      <c r="D1289" s="558" t="str">
        <f t="shared" si="332"/>
        <v>Aug</v>
      </c>
      <c r="E1289" s="605">
        <v>43699</v>
      </c>
      <c r="F1289" s="558">
        <v>118817</v>
      </c>
      <c r="G1289" s="558">
        <v>51334</v>
      </c>
      <c r="H1289" s="558">
        <v>91139</v>
      </c>
      <c r="I1289" s="558" t="s">
        <v>3120</v>
      </c>
      <c r="J1289" s="558" t="s">
        <v>3121</v>
      </c>
      <c r="K1289" s="607" t="str">
        <f t="shared" si="339"/>
        <v>Z586 (04)-21 PILOT CUTTER (DC53 58-60 HRC) | Z586 (04)-21 PILOT CUTTER (DC53 58-60 HRC)</v>
      </c>
      <c r="L1289" s="607" t="s">
        <v>3124</v>
      </c>
      <c r="M1289" s="607" t="s">
        <v>3124</v>
      </c>
      <c r="N1289" s="615" t="s">
        <v>15</v>
      </c>
      <c r="O1289" s="607" t="s">
        <v>33</v>
      </c>
      <c r="P1289" s="558">
        <v>1</v>
      </c>
      <c r="Q1289" s="557" t="s">
        <v>5151</v>
      </c>
      <c r="R1289" s="609">
        <f>IFERROR(VLOOKUP(CONCATENATE(D1289,"'",C1289),'Monthly Forex'!A:D,4,0),"-")</f>
        <v>50.89</v>
      </c>
      <c r="S1289" s="564" t="s">
        <v>15</v>
      </c>
      <c r="T1289" s="611">
        <v>227</v>
      </c>
      <c r="U1289" s="612" t="s">
        <v>47</v>
      </c>
      <c r="V1289" s="613" t="s">
        <v>49</v>
      </c>
      <c r="W1289" s="619" t="s">
        <v>15</v>
      </c>
      <c r="X1289" s="673" t="s">
        <v>3174</v>
      </c>
      <c r="Y1289" s="667" t="s">
        <v>3175</v>
      </c>
      <c r="Z1289" s="668">
        <v>43720</v>
      </c>
      <c r="AA1289" s="558" t="s">
        <v>1856</v>
      </c>
      <c r="AB1289" s="139">
        <f t="shared" si="333"/>
        <v>43729</v>
      </c>
      <c r="AC1289" s="134">
        <f t="shared" si="334"/>
        <v>43709</v>
      </c>
      <c r="AD1289" s="135" t="str">
        <f t="shared" si="335"/>
        <v>-</v>
      </c>
      <c r="AE1289" s="136" t="str">
        <f t="shared" si="336"/>
        <v>-</v>
      </c>
      <c r="AF1289" s="140" t="s">
        <v>4551</v>
      </c>
      <c r="AG1289" s="140" t="str">
        <f t="shared" si="340"/>
        <v>1</v>
      </c>
      <c r="AH1289" s="141" t="str">
        <f t="shared" si="341"/>
        <v>-</v>
      </c>
      <c r="AI1289" s="211" t="s">
        <v>15</v>
      </c>
      <c r="AJ1289" s="443" t="s">
        <v>4592</v>
      </c>
      <c r="AK1289" s="478" t="str">
        <f t="shared" si="342"/>
        <v>-</v>
      </c>
      <c r="AL1289" s="516" t="str">
        <f t="shared" si="343"/>
        <v>-</v>
      </c>
      <c r="AM1289" s="432" t="str">
        <f>_xlfn.IFNA(VLOOKUP(O1289,Dropdown!$B:$G,6,0),"-")</f>
        <v>NON-PEZA</v>
      </c>
      <c r="AN1289" s="433" t="str">
        <f>_xlfn.IFNA(VLOOKUP(O1289,Dropdown!$B:$H,7,0),"-")</f>
        <v>-</v>
      </c>
      <c r="AO1289" s="434" t="str">
        <f t="shared" si="344"/>
        <v>USD</v>
      </c>
      <c r="AP1289" s="435">
        <f t="shared" si="345"/>
        <v>227</v>
      </c>
      <c r="AQ1289" s="436">
        <f t="shared" si="346"/>
        <v>227</v>
      </c>
      <c r="AR1289" s="247"/>
      <c r="AS1289" s="465" t="s">
        <v>15</v>
      </c>
      <c r="AT1289" s="247"/>
      <c r="AU1289" s="454" t="str">
        <f t="shared" si="337"/>
        <v>-</v>
      </c>
    </row>
    <row r="1290" spans="1:47" s="29" customFormat="1">
      <c r="A1290" s="556">
        <v>1287</v>
      </c>
      <c r="B1290" s="558" t="s">
        <v>3119</v>
      </c>
      <c r="C1290" s="558" t="str">
        <f t="shared" si="338"/>
        <v>2019</v>
      </c>
      <c r="D1290" s="558" t="str">
        <f t="shared" si="332"/>
        <v>Aug</v>
      </c>
      <c r="E1290" s="605">
        <v>43699</v>
      </c>
      <c r="F1290" s="558">
        <v>118817</v>
      </c>
      <c r="G1290" s="558">
        <v>51334</v>
      </c>
      <c r="H1290" s="558">
        <v>91139</v>
      </c>
      <c r="I1290" s="558" t="s">
        <v>3122</v>
      </c>
      <c r="J1290" s="558" t="s">
        <v>3123</v>
      </c>
      <c r="K1290" s="607" t="str">
        <f t="shared" si="339"/>
        <v>PG1-056-001-A PROTRUSION PLATE | PG1-056-001-A PROTRUSION PLATE</v>
      </c>
      <c r="L1290" s="607" t="s">
        <v>3140</v>
      </c>
      <c r="M1290" s="607" t="s">
        <v>3140</v>
      </c>
      <c r="N1290" s="615" t="s">
        <v>15</v>
      </c>
      <c r="O1290" s="607" t="s">
        <v>33</v>
      </c>
      <c r="P1290" s="558">
        <v>6</v>
      </c>
      <c r="Q1290" s="557" t="s">
        <v>5151</v>
      </c>
      <c r="R1290" s="609">
        <f>IFERROR(VLOOKUP(CONCATENATE(D1290,"'",C1290),'Monthly Forex'!A:D,4,0),"-")</f>
        <v>50.89</v>
      </c>
      <c r="S1290" s="564" t="s">
        <v>15</v>
      </c>
      <c r="T1290" s="611">
        <v>132</v>
      </c>
      <c r="U1290" s="612" t="s">
        <v>47</v>
      </c>
      <c r="V1290" s="613" t="s">
        <v>49</v>
      </c>
      <c r="W1290" s="619" t="s">
        <v>15</v>
      </c>
      <c r="X1290" s="673" t="s">
        <v>3174</v>
      </c>
      <c r="Y1290" s="667" t="s">
        <v>3175</v>
      </c>
      <c r="Z1290" s="668">
        <v>43720</v>
      </c>
      <c r="AA1290" s="558" t="s">
        <v>1856</v>
      </c>
      <c r="AB1290" s="139">
        <f t="shared" si="333"/>
        <v>43729</v>
      </c>
      <c r="AC1290" s="134">
        <f t="shared" si="334"/>
        <v>43709</v>
      </c>
      <c r="AD1290" s="135" t="str">
        <f t="shared" si="335"/>
        <v>-</v>
      </c>
      <c r="AE1290" s="136" t="str">
        <f t="shared" si="336"/>
        <v>-</v>
      </c>
      <c r="AF1290" s="140" t="s">
        <v>4551</v>
      </c>
      <c r="AG1290" s="140" t="str">
        <f t="shared" si="340"/>
        <v>-</v>
      </c>
      <c r="AH1290" s="141" t="str">
        <f t="shared" si="341"/>
        <v>-</v>
      </c>
      <c r="AI1290" s="211" t="s">
        <v>15</v>
      </c>
      <c r="AJ1290" s="443" t="s">
        <v>4592</v>
      </c>
      <c r="AK1290" s="478" t="str">
        <f t="shared" si="342"/>
        <v>-</v>
      </c>
      <c r="AL1290" s="482" t="str">
        <f t="shared" si="343"/>
        <v>-</v>
      </c>
      <c r="AM1290" s="432" t="str">
        <f>_xlfn.IFNA(VLOOKUP(O1290,Dropdown!$B:$G,6,0),"-")</f>
        <v>NON-PEZA</v>
      </c>
      <c r="AN1290" s="433" t="str">
        <f>_xlfn.IFNA(VLOOKUP(O1290,Dropdown!$B:$H,7,0),"-")</f>
        <v>-</v>
      </c>
      <c r="AO1290" s="434" t="str">
        <f t="shared" si="344"/>
        <v>USD</v>
      </c>
      <c r="AP1290" s="435">
        <f t="shared" si="345"/>
        <v>132</v>
      </c>
      <c r="AQ1290" s="436">
        <f t="shared" si="346"/>
        <v>132</v>
      </c>
      <c r="AR1290" s="247"/>
      <c r="AS1290" s="465" t="s">
        <v>15</v>
      </c>
      <c r="AT1290" s="247"/>
      <c r="AU1290" s="454" t="str">
        <f t="shared" si="337"/>
        <v>-</v>
      </c>
    </row>
    <row r="1291" spans="1:47" s="29" customFormat="1">
      <c r="A1291" s="556">
        <v>1288</v>
      </c>
      <c r="B1291" s="558" t="s">
        <v>3142</v>
      </c>
      <c r="C1291" s="558" t="str">
        <f t="shared" si="338"/>
        <v>2019</v>
      </c>
      <c r="D1291" s="558" t="str">
        <f t="shared" si="332"/>
        <v>Aug</v>
      </c>
      <c r="E1291" s="605">
        <v>43699</v>
      </c>
      <c r="F1291" s="558">
        <v>118817</v>
      </c>
      <c r="G1291" s="558">
        <v>51334</v>
      </c>
      <c r="H1291" s="558">
        <v>91139</v>
      </c>
      <c r="I1291" s="558" t="s">
        <v>3147</v>
      </c>
      <c r="J1291" s="558" t="s">
        <v>3146</v>
      </c>
      <c r="K1291" s="607" t="str">
        <f t="shared" si="339"/>
        <v>YRC29-11 SUB PLATE (S50C) | YRC29-11 SUB PLATE (S50C)</v>
      </c>
      <c r="L1291" s="607" t="s">
        <v>3151</v>
      </c>
      <c r="M1291" s="607" t="s">
        <v>3151</v>
      </c>
      <c r="N1291" s="615" t="s">
        <v>15</v>
      </c>
      <c r="O1291" s="607" t="s">
        <v>33</v>
      </c>
      <c r="P1291" s="558">
        <v>1</v>
      </c>
      <c r="Q1291" s="557" t="s">
        <v>5151</v>
      </c>
      <c r="R1291" s="609">
        <f>IFERROR(VLOOKUP(CONCATENATE(D1291,"'",C1291),'Monthly Forex'!A:D,4,0),"-")</f>
        <v>50.89</v>
      </c>
      <c r="S1291" s="564" t="s">
        <v>15</v>
      </c>
      <c r="T1291" s="611">
        <v>138</v>
      </c>
      <c r="U1291" s="612" t="s">
        <v>47</v>
      </c>
      <c r="V1291" s="613" t="s">
        <v>49</v>
      </c>
      <c r="W1291" s="619" t="s">
        <v>15</v>
      </c>
      <c r="X1291" s="673" t="s">
        <v>3174</v>
      </c>
      <c r="Y1291" s="667" t="s">
        <v>3175</v>
      </c>
      <c r="Z1291" s="668">
        <v>43720</v>
      </c>
      <c r="AA1291" s="558" t="s">
        <v>1856</v>
      </c>
      <c r="AB1291" s="139">
        <f t="shared" si="333"/>
        <v>43729</v>
      </c>
      <c r="AC1291" s="134">
        <f t="shared" si="334"/>
        <v>43709</v>
      </c>
      <c r="AD1291" s="135" t="str">
        <f t="shared" si="335"/>
        <v>-</v>
      </c>
      <c r="AE1291" s="136" t="str">
        <f t="shared" si="336"/>
        <v>-</v>
      </c>
      <c r="AF1291" s="140" t="s">
        <v>4551</v>
      </c>
      <c r="AG1291" s="140" t="str">
        <f t="shared" si="340"/>
        <v>-</v>
      </c>
      <c r="AH1291" s="141" t="str">
        <f t="shared" si="341"/>
        <v>-</v>
      </c>
      <c r="AI1291" s="211" t="s">
        <v>15</v>
      </c>
      <c r="AJ1291" s="443" t="s">
        <v>4592</v>
      </c>
      <c r="AK1291" s="478" t="str">
        <f t="shared" si="342"/>
        <v>-</v>
      </c>
      <c r="AL1291" s="482" t="str">
        <f t="shared" si="343"/>
        <v>-</v>
      </c>
      <c r="AM1291" s="432" t="str">
        <f>_xlfn.IFNA(VLOOKUP(O1291,Dropdown!$B:$G,6,0),"-")</f>
        <v>NON-PEZA</v>
      </c>
      <c r="AN1291" s="433" t="str">
        <f>_xlfn.IFNA(VLOOKUP(O1291,Dropdown!$B:$H,7,0),"-")</f>
        <v>-</v>
      </c>
      <c r="AO1291" s="434" t="str">
        <f t="shared" si="344"/>
        <v>USD</v>
      </c>
      <c r="AP1291" s="435">
        <f t="shared" si="345"/>
        <v>138</v>
      </c>
      <c r="AQ1291" s="436">
        <f t="shared" si="346"/>
        <v>138</v>
      </c>
      <c r="AR1291" s="247"/>
      <c r="AS1291" s="465" t="s">
        <v>15</v>
      </c>
      <c r="AT1291" s="247"/>
      <c r="AU1291" s="454" t="str">
        <f t="shared" si="337"/>
        <v>-</v>
      </c>
    </row>
    <row r="1292" spans="1:47" s="29" customFormat="1">
      <c r="A1292" s="556">
        <v>1289</v>
      </c>
      <c r="B1292" s="558" t="s">
        <v>3144</v>
      </c>
      <c r="C1292" s="558" t="str">
        <f t="shared" si="338"/>
        <v>2019</v>
      </c>
      <c r="D1292" s="558" t="str">
        <f t="shared" si="332"/>
        <v>Aug</v>
      </c>
      <c r="E1292" s="605">
        <v>43699</v>
      </c>
      <c r="F1292" s="558">
        <v>118817</v>
      </c>
      <c r="G1292" s="558">
        <v>51334</v>
      </c>
      <c r="H1292" s="558">
        <v>91139</v>
      </c>
      <c r="I1292" s="558" t="s">
        <v>3147</v>
      </c>
      <c r="J1292" s="558" t="s">
        <v>3146</v>
      </c>
      <c r="K1292" s="607" t="str">
        <f t="shared" si="339"/>
        <v>RC44-05-01-0 PIERCING PILOT (SKD11 58-60 HRC) | RC44-05-01-0 PIERCING PILOT (SKD11 58-60 HRC)</v>
      </c>
      <c r="L1292" s="607" t="s">
        <v>3153</v>
      </c>
      <c r="M1292" s="607" t="s">
        <v>3153</v>
      </c>
      <c r="N1292" s="615" t="s">
        <v>15</v>
      </c>
      <c r="O1292" s="607" t="s">
        <v>33</v>
      </c>
      <c r="P1292" s="558">
        <v>1</v>
      </c>
      <c r="Q1292" s="557" t="s">
        <v>5151</v>
      </c>
      <c r="R1292" s="609">
        <f>IFERROR(VLOOKUP(CONCATENATE(D1292,"'",C1292),'Monthly Forex'!A:D,4,0),"-")</f>
        <v>50.89</v>
      </c>
      <c r="S1292" s="564" t="s">
        <v>15</v>
      </c>
      <c r="T1292" s="611">
        <v>370</v>
      </c>
      <c r="U1292" s="612" t="s">
        <v>47</v>
      </c>
      <c r="V1292" s="613" t="s">
        <v>49</v>
      </c>
      <c r="W1292" s="619" t="s">
        <v>15</v>
      </c>
      <c r="X1292" s="673" t="s">
        <v>3174</v>
      </c>
      <c r="Y1292" s="667" t="s">
        <v>3175</v>
      </c>
      <c r="Z1292" s="668">
        <v>43720</v>
      </c>
      <c r="AA1292" s="558" t="s">
        <v>1856</v>
      </c>
      <c r="AB1292" s="139">
        <f t="shared" si="333"/>
        <v>43729</v>
      </c>
      <c r="AC1292" s="134">
        <f t="shared" si="334"/>
        <v>43709</v>
      </c>
      <c r="AD1292" s="135" t="str">
        <f t="shared" si="335"/>
        <v>-</v>
      </c>
      <c r="AE1292" s="136" t="str">
        <f t="shared" si="336"/>
        <v>-</v>
      </c>
      <c r="AF1292" s="140" t="s">
        <v>4551</v>
      </c>
      <c r="AG1292" s="140" t="str">
        <f t="shared" si="340"/>
        <v>-</v>
      </c>
      <c r="AH1292" s="141" t="str">
        <f t="shared" si="341"/>
        <v>-</v>
      </c>
      <c r="AI1292" s="211" t="s">
        <v>15</v>
      </c>
      <c r="AJ1292" s="443" t="s">
        <v>4592</v>
      </c>
      <c r="AK1292" s="478" t="str">
        <f t="shared" si="342"/>
        <v>-</v>
      </c>
      <c r="AL1292" s="482" t="str">
        <f t="shared" si="343"/>
        <v>-</v>
      </c>
      <c r="AM1292" s="432" t="str">
        <f>_xlfn.IFNA(VLOOKUP(O1292,Dropdown!$B:$G,6,0),"-")</f>
        <v>NON-PEZA</v>
      </c>
      <c r="AN1292" s="433" t="str">
        <f>_xlfn.IFNA(VLOOKUP(O1292,Dropdown!$B:$H,7,0),"-")</f>
        <v>-</v>
      </c>
      <c r="AO1292" s="434" t="str">
        <f t="shared" si="344"/>
        <v>USD</v>
      </c>
      <c r="AP1292" s="435">
        <f t="shared" si="345"/>
        <v>370</v>
      </c>
      <c r="AQ1292" s="436">
        <f t="shared" si="346"/>
        <v>370</v>
      </c>
      <c r="AR1292" s="247"/>
      <c r="AS1292" s="465" t="s">
        <v>15</v>
      </c>
      <c r="AT1292" s="247"/>
      <c r="AU1292" s="454" t="str">
        <f t="shared" si="337"/>
        <v>-</v>
      </c>
    </row>
    <row r="1293" spans="1:47" s="29" customFormat="1">
      <c r="A1293" s="556">
        <v>1290</v>
      </c>
      <c r="B1293" s="558" t="s">
        <v>3176</v>
      </c>
      <c r="C1293" s="558" t="str">
        <f t="shared" si="338"/>
        <v>2019</v>
      </c>
      <c r="D1293" s="558" t="str">
        <f t="shared" si="332"/>
        <v>Aug</v>
      </c>
      <c r="E1293" s="605">
        <v>43700</v>
      </c>
      <c r="F1293" s="558">
        <v>118819</v>
      </c>
      <c r="G1293" s="558" t="s">
        <v>3185</v>
      </c>
      <c r="H1293" s="558">
        <v>91189</v>
      </c>
      <c r="I1293" s="558" t="s">
        <v>3181</v>
      </c>
      <c r="J1293" s="617" t="s">
        <v>3180</v>
      </c>
      <c r="K1293" s="607" t="str">
        <f t="shared" si="339"/>
        <v>CAP SPRING SL-27S-MB 109883 | #1. BLANKING | CAP SPRING SL-27S-MB 109883 | #1. BLANKING</v>
      </c>
      <c r="L1293" s="607" t="s">
        <v>3182</v>
      </c>
      <c r="M1293" s="607" t="s">
        <v>3182</v>
      </c>
      <c r="N1293" s="608" t="s">
        <v>15</v>
      </c>
      <c r="O1293" s="607" t="s">
        <v>2311</v>
      </c>
      <c r="P1293" s="558">
        <v>1</v>
      </c>
      <c r="Q1293" s="557" t="s">
        <v>5152</v>
      </c>
      <c r="R1293" s="609">
        <f>IFERROR(VLOOKUP(CONCATENATE(D1293,"'",C1293),'Monthly Forex'!A:D,4,0),"-")</f>
        <v>50.89</v>
      </c>
      <c r="S1293" s="564" t="s">
        <v>15</v>
      </c>
      <c r="T1293" s="611">
        <v>4560</v>
      </c>
      <c r="U1293" s="612" t="s">
        <v>47</v>
      </c>
      <c r="V1293" s="613" t="s">
        <v>49</v>
      </c>
      <c r="W1293" s="620" t="s">
        <v>3191</v>
      </c>
      <c r="X1293" s="673" t="s">
        <v>2147</v>
      </c>
      <c r="Y1293" s="669" t="s">
        <v>15</v>
      </c>
      <c r="Z1293" s="668" t="s">
        <v>15</v>
      </c>
      <c r="AA1293" s="558" t="s">
        <v>1856</v>
      </c>
      <c r="AB1293" s="139">
        <f t="shared" si="333"/>
        <v>43730</v>
      </c>
      <c r="AC1293" s="134">
        <f t="shared" si="334"/>
        <v>43709</v>
      </c>
      <c r="AD1293" s="135" t="str">
        <f t="shared" si="335"/>
        <v>-</v>
      </c>
      <c r="AE1293" s="136" t="str">
        <f t="shared" si="336"/>
        <v>-</v>
      </c>
      <c r="AF1293" s="140" t="s">
        <v>4551</v>
      </c>
      <c r="AG1293" s="140" t="str">
        <f t="shared" si="340"/>
        <v>1</v>
      </c>
      <c r="AH1293" s="141" t="str">
        <f t="shared" si="341"/>
        <v>-</v>
      </c>
      <c r="AI1293" s="211" t="s">
        <v>15</v>
      </c>
      <c r="AJ1293" s="443" t="s">
        <v>4592</v>
      </c>
      <c r="AK1293" s="478" t="str">
        <f t="shared" si="342"/>
        <v>-</v>
      </c>
      <c r="AL1293" s="482" t="str">
        <f t="shared" si="343"/>
        <v>-</v>
      </c>
      <c r="AM1293" s="432" t="str">
        <f>_xlfn.IFNA(VLOOKUP(O1293,Dropdown!$B:$G,6,0),"-")</f>
        <v>PEZA</v>
      </c>
      <c r="AN1293" s="433">
        <f>_xlfn.IFNA(VLOOKUP(O1293,Dropdown!$B:$H,7,0),"-")</f>
        <v>0.12</v>
      </c>
      <c r="AO1293" s="434" t="str">
        <f t="shared" si="344"/>
        <v>USD</v>
      </c>
      <c r="AP1293" s="435">
        <f t="shared" si="345"/>
        <v>4560</v>
      </c>
      <c r="AQ1293" s="436">
        <f t="shared" si="346"/>
        <v>5107.2000000000007</v>
      </c>
      <c r="AR1293" s="247"/>
      <c r="AS1293" s="465" t="s">
        <v>15</v>
      </c>
      <c r="AT1293" s="247"/>
      <c r="AU1293" s="454" t="str">
        <f t="shared" si="337"/>
        <v>-</v>
      </c>
    </row>
    <row r="1294" spans="1:47" s="29" customFormat="1">
      <c r="A1294" s="556">
        <v>1291</v>
      </c>
      <c r="B1294" s="558" t="s">
        <v>3177</v>
      </c>
      <c r="C1294" s="558" t="str">
        <f t="shared" si="338"/>
        <v>2019</v>
      </c>
      <c r="D1294" s="558" t="str">
        <f t="shared" si="332"/>
        <v>Aug</v>
      </c>
      <c r="E1294" s="605">
        <v>43700</v>
      </c>
      <c r="F1294" s="558">
        <v>118819</v>
      </c>
      <c r="G1294" s="558" t="s">
        <v>3185</v>
      </c>
      <c r="H1294" s="558">
        <v>91189</v>
      </c>
      <c r="I1294" s="558" t="s">
        <v>3181</v>
      </c>
      <c r="J1294" s="558" t="s">
        <v>3180</v>
      </c>
      <c r="K1294" s="607" t="str">
        <f t="shared" si="339"/>
        <v>CAP SPRING SL-27S-MB 109883 | #2. DRAW | CAP SPRING SL-27S-MB 109883 | #2. DRAW</v>
      </c>
      <c r="L1294" s="607" t="s">
        <v>3183</v>
      </c>
      <c r="M1294" s="607" t="s">
        <v>3183</v>
      </c>
      <c r="N1294" s="608" t="s">
        <v>15</v>
      </c>
      <c r="O1294" s="607" t="s">
        <v>2311</v>
      </c>
      <c r="P1294" s="558">
        <v>1</v>
      </c>
      <c r="Q1294" s="557" t="s">
        <v>5152</v>
      </c>
      <c r="R1294" s="609">
        <f>IFERROR(VLOOKUP(CONCATENATE(D1294,"'",C1294),'Monthly Forex'!A:D,4,0),"-")</f>
        <v>50.89</v>
      </c>
      <c r="S1294" s="564" t="s">
        <v>15</v>
      </c>
      <c r="T1294" s="611">
        <v>7520</v>
      </c>
      <c r="U1294" s="612" t="s">
        <v>47</v>
      </c>
      <c r="V1294" s="613" t="s">
        <v>49</v>
      </c>
      <c r="W1294" s="620" t="s">
        <v>3191</v>
      </c>
      <c r="X1294" s="673" t="s">
        <v>2147</v>
      </c>
      <c r="Y1294" s="669" t="s">
        <v>15</v>
      </c>
      <c r="Z1294" s="668" t="s">
        <v>15</v>
      </c>
      <c r="AA1294" s="558" t="s">
        <v>1856</v>
      </c>
      <c r="AB1294" s="139">
        <f t="shared" si="333"/>
        <v>43730</v>
      </c>
      <c r="AC1294" s="134">
        <f t="shared" si="334"/>
        <v>43709</v>
      </c>
      <c r="AD1294" s="135" t="str">
        <f t="shared" si="335"/>
        <v>-</v>
      </c>
      <c r="AE1294" s="136" t="str">
        <f t="shared" si="336"/>
        <v>-</v>
      </c>
      <c r="AF1294" s="140" t="s">
        <v>4551</v>
      </c>
      <c r="AG1294" s="140" t="str">
        <f t="shared" si="340"/>
        <v>-</v>
      </c>
      <c r="AH1294" s="141" t="str">
        <f t="shared" si="341"/>
        <v>-</v>
      </c>
      <c r="AI1294" s="211" t="s">
        <v>15</v>
      </c>
      <c r="AJ1294" s="443" t="s">
        <v>4592</v>
      </c>
      <c r="AK1294" s="478" t="str">
        <f t="shared" si="342"/>
        <v>-</v>
      </c>
      <c r="AL1294" s="482" t="str">
        <f t="shared" si="343"/>
        <v>-</v>
      </c>
      <c r="AM1294" s="432" t="str">
        <f>_xlfn.IFNA(VLOOKUP(O1294,Dropdown!$B:$G,6,0),"-")</f>
        <v>PEZA</v>
      </c>
      <c r="AN1294" s="433">
        <f>_xlfn.IFNA(VLOOKUP(O1294,Dropdown!$B:$H,7,0),"-")</f>
        <v>0.12</v>
      </c>
      <c r="AO1294" s="434" t="str">
        <f t="shared" si="344"/>
        <v>USD</v>
      </c>
      <c r="AP1294" s="435">
        <f t="shared" si="345"/>
        <v>7520</v>
      </c>
      <c r="AQ1294" s="436">
        <f t="shared" si="346"/>
        <v>8422.4000000000015</v>
      </c>
      <c r="AR1294" s="247"/>
      <c r="AS1294" s="465" t="s">
        <v>15</v>
      </c>
      <c r="AT1294" s="247"/>
      <c r="AU1294" s="454" t="str">
        <f t="shared" si="337"/>
        <v>-</v>
      </c>
    </row>
    <row r="1295" spans="1:47" s="29" customFormat="1">
      <c r="A1295" s="556">
        <v>1292</v>
      </c>
      <c r="B1295" s="558" t="s">
        <v>3178</v>
      </c>
      <c r="C1295" s="558" t="str">
        <f t="shared" si="338"/>
        <v>2019</v>
      </c>
      <c r="D1295" s="558" t="str">
        <f t="shared" si="332"/>
        <v>Aug</v>
      </c>
      <c r="E1295" s="605">
        <v>43700</v>
      </c>
      <c r="F1295" s="558">
        <v>118819</v>
      </c>
      <c r="G1295" s="558" t="s">
        <v>3185</v>
      </c>
      <c r="H1295" s="558">
        <v>91189</v>
      </c>
      <c r="I1295" s="558" t="s">
        <v>3181</v>
      </c>
      <c r="J1295" s="558" t="s">
        <v>3180</v>
      </c>
      <c r="K1295" s="607" t="str">
        <f t="shared" si="339"/>
        <v>CAP SPRING SL-27S-MB 109883 | #3. RESTRIKE-TRIM | CAP SPRING SL-27S-MB 109883 | #3. RESTRIKE-TRIM</v>
      </c>
      <c r="L1295" s="607" t="s">
        <v>3184</v>
      </c>
      <c r="M1295" s="607" t="s">
        <v>3184</v>
      </c>
      <c r="N1295" s="608" t="s">
        <v>15</v>
      </c>
      <c r="O1295" s="607" t="s">
        <v>2311</v>
      </c>
      <c r="P1295" s="558">
        <v>1</v>
      </c>
      <c r="Q1295" s="557" t="s">
        <v>5152</v>
      </c>
      <c r="R1295" s="609">
        <f>IFERROR(VLOOKUP(CONCATENATE(D1295,"'",C1295),'Monthly Forex'!A:D,4,0),"-")</f>
        <v>50.89</v>
      </c>
      <c r="S1295" s="564" t="s">
        <v>15</v>
      </c>
      <c r="T1295" s="671">
        <v>9760</v>
      </c>
      <c r="U1295" s="612" t="s">
        <v>47</v>
      </c>
      <c r="V1295" s="613" t="s">
        <v>49</v>
      </c>
      <c r="W1295" s="620" t="s">
        <v>3191</v>
      </c>
      <c r="X1295" s="673" t="s">
        <v>2147</v>
      </c>
      <c r="Y1295" s="669" t="s">
        <v>15</v>
      </c>
      <c r="Z1295" s="668" t="s">
        <v>15</v>
      </c>
      <c r="AA1295" s="558" t="s">
        <v>1856</v>
      </c>
      <c r="AB1295" s="139">
        <f t="shared" si="333"/>
        <v>43730</v>
      </c>
      <c r="AC1295" s="134">
        <f t="shared" si="334"/>
        <v>43709</v>
      </c>
      <c r="AD1295" s="135" t="str">
        <f t="shared" si="335"/>
        <v>-</v>
      </c>
      <c r="AE1295" s="136" t="str">
        <f t="shared" si="336"/>
        <v>-</v>
      </c>
      <c r="AF1295" s="140" t="s">
        <v>4551</v>
      </c>
      <c r="AG1295" s="140" t="str">
        <f t="shared" si="340"/>
        <v>-</v>
      </c>
      <c r="AH1295" s="141" t="str">
        <f t="shared" si="341"/>
        <v>-</v>
      </c>
      <c r="AI1295" s="211" t="s">
        <v>15</v>
      </c>
      <c r="AJ1295" s="443" t="s">
        <v>4592</v>
      </c>
      <c r="AK1295" s="478" t="str">
        <f t="shared" si="342"/>
        <v>-</v>
      </c>
      <c r="AL1295" s="482" t="str">
        <f t="shared" si="343"/>
        <v>-</v>
      </c>
      <c r="AM1295" s="432" t="str">
        <f>_xlfn.IFNA(VLOOKUP(O1295,Dropdown!$B:$G,6,0),"-")</f>
        <v>PEZA</v>
      </c>
      <c r="AN1295" s="433">
        <f>_xlfn.IFNA(VLOOKUP(O1295,Dropdown!$B:$H,7,0),"-")</f>
        <v>0.12</v>
      </c>
      <c r="AO1295" s="434" t="str">
        <f t="shared" si="344"/>
        <v>USD</v>
      </c>
      <c r="AP1295" s="435">
        <f t="shared" si="345"/>
        <v>9760</v>
      </c>
      <c r="AQ1295" s="436">
        <f t="shared" si="346"/>
        <v>10931.2</v>
      </c>
      <c r="AR1295" s="247"/>
      <c r="AS1295" s="465" t="s">
        <v>15</v>
      </c>
      <c r="AT1295" s="247"/>
      <c r="AU1295" s="454" t="str">
        <f t="shared" si="337"/>
        <v>-</v>
      </c>
    </row>
    <row r="1296" spans="1:47" s="29" customFormat="1">
      <c r="A1296" s="556">
        <v>1293</v>
      </c>
      <c r="B1296" s="558" t="s">
        <v>3179</v>
      </c>
      <c r="C1296" s="558" t="str">
        <f t="shared" si="338"/>
        <v>2019</v>
      </c>
      <c r="D1296" s="558" t="str">
        <f t="shared" si="332"/>
        <v>Aug</v>
      </c>
      <c r="E1296" s="605">
        <v>43700</v>
      </c>
      <c r="F1296" s="558">
        <v>118819</v>
      </c>
      <c r="G1296" s="558" t="s">
        <v>3185</v>
      </c>
      <c r="H1296" s="558">
        <v>91189</v>
      </c>
      <c r="I1296" s="558" t="s">
        <v>3181</v>
      </c>
      <c r="J1296" s="558" t="s">
        <v>3180</v>
      </c>
      <c r="K1296" s="607" t="str">
        <f t="shared" si="339"/>
        <v>CAP SPRING SL-27S-MB 109883 | #4. PIE-BUR | CAP SPRING SL-27S-MB 109883 | #4. PIE-BUR</v>
      </c>
      <c r="L1296" s="607" t="s">
        <v>3186</v>
      </c>
      <c r="M1296" s="607" t="s">
        <v>3186</v>
      </c>
      <c r="N1296" s="608" t="s">
        <v>15</v>
      </c>
      <c r="O1296" s="607" t="s">
        <v>2311</v>
      </c>
      <c r="P1296" s="558">
        <v>1</v>
      </c>
      <c r="Q1296" s="557" t="s">
        <v>5152</v>
      </c>
      <c r="R1296" s="609">
        <f>IFERROR(VLOOKUP(CONCATENATE(D1296,"'",C1296),'Monthly Forex'!A:D,4,0),"-")</f>
        <v>50.89</v>
      </c>
      <c r="S1296" s="564" t="s">
        <v>15</v>
      </c>
      <c r="T1296" s="611">
        <v>5360</v>
      </c>
      <c r="U1296" s="612" t="s">
        <v>47</v>
      </c>
      <c r="V1296" s="613" t="s">
        <v>49</v>
      </c>
      <c r="W1296" s="620" t="s">
        <v>3191</v>
      </c>
      <c r="X1296" s="673" t="s">
        <v>2147</v>
      </c>
      <c r="Y1296" s="669" t="s">
        <v>15</v>
      </c>
      <c r="Z1296" s="668" t="s">
        <v>15</v>
      </c>
      <c r="AA1296" s="558" t="s">
        <v>1856</v>
      </c>
      <c r="AB1296" s="139">
        <f t="shared" si="333"/>
        <v>43730</v>
      </c>
      <c r="AC1296" s="134">
        <f t="shared" si="334"/>
        <v>43709</v>
      </c>
      <c r="AD1296" s="135" t="str">
        <f t="shared" si="335"/>
        <v>-</v>
      </c>
      <c r="AE1296" s="136" t="str">
        <f t="shared" si="336"/>
        <v>-</v>
      </c>
      <c r="AF1296" s="140" t="s">
        <v>4551</v>
      </c>
      <c r="AG1296" s="140" t="str">
        <f t="shared" si="340"/>
        <v>-</v>
      </c>
      <c r="AH1296" s="141" t="str">
        <f t="shared" si="341"/>
        <v>-</v>
      </c>
      <c r="AI1296" s="211" t="s">
        <v>15</v>
      </c>
      <c r="AJ1296" s="443" t="s">
        <v>4592</v>
      </c>
      <c r="AK1296" s="478" t="str">
        <f t="shared" si="342"/>
        <v>-</v>
      </c>
      <c r="AL1296" s="482" t="str">
        <f t="shared" si="343"/>
        <v>-</v>
      </c>
      <c r="AM1296" s="432" t="str">
        <f>_xlfn.IFNA(VLOOKUP(O1296,Dropdown!$B:$G,6,0),"-")</f>
        <v>PEZA</v>
      </c>
      <c r="AN1296" s="433">
        <f>_xlfn.IFNA(VLOOKUP(O1296,Dropdown!$B:$H,7,0),"-")</f>
        <v>0.12</v>
      </c>
      <c r="AO1296" s="434" t="str">
        <f t="shared" si="344"/>
        <v>USD</v>
      </c>
      <c r="AP1296" s="435">
        <f t="shared" si="345"/>
        <v>5360</v>
      </c>
      <c r="AQ1296" s="436">
        <f t="shared" si="346"/>
        <v>6003.2000000000007</v>
      </c>
      <c r="AR1296" s="247"/>
      <c r="AS1296" s="465" t="s">
        <v>15</v>
      </c>
      <c r="AT1296" s="247"/>
      <c r="AU1296" s="454" t="str">
        <f t="shared" si="337"/>
        <v>-</v>
      </c>
    </row>
    <row r="1297" spans="1:47" s="29" customFormat="1">
      <c r="A1297" s="556">
        <v>1294</v>
      </c>
      <c r="B1297" s="558" t="s">
        <v>3173</v>
      </c>
      <c r="C1297" s="558" t="str">
        <f t="shared" si="338"/>
        <v>2019</v>
      </c>
      <c r="D1297" s="558" t="str">
        <f t="shared" si="332"/>
        <v>Aug</v>
      </c>
      <c r="E1297" s="605">
        <v>43700</v>
      </c>
      <c r="F1297" s="558">
        <v>118818</v>
      </c>
      <c r="G1297" s="558">
        <v>51335</v>
      </c>
      <c r="H1297" s="558">
        <v>91188</v>
      </c>
      <c r="I1297" s="558" t="s">
        <v>3130</v>
      </c>
      <c r="J1297" s="558" t="s">
        <v>3127</v>
      </c>
      <c r="K1297" s="607" t="str">
        <f t="shared" si="339"/>
        <v>FIXED CAVITY WM22 TERMINAL CASE #2 | FIXED CAVITY WM22 TERMINAL CASE #2</v>
      </c>
      <c r="L1297" s="607" t="s">
        <v>3131</v>
      </c>
      <c r="M1297" s="607" t="s">
        <v>3131</v>
      </c>
      <c r="N1297" s="608" t="s">
        <v>15</v>
      </c>
      <c r="O1297" s="607" t="s">
        <v>42</v>
      </c>
      <c r="P1297" s="558">
        <v>1</v>
      </c>
      <c r="Q1297" s="557" t="s">
        <v>5151</v>
      </c>
      <c r="R1297" s="609">
        <f>IFERROR(VLOOKUP(CONCATENATE(D1297,"'",C1297),'Monthly Forex'!A:D,4,0),"-")</f>
        <v>50.89</v>
      </c>
      <c r="S1297" s="564" t="s">
        <v>15</v>
      </c>
      <c r="T1297" s="611">
        <v>301</v>
      </c>
      <c r="U1297" s="612" t="s">
        <v>47</v>
      </c>
      <c r="V1297" s="613" t="s">
        <v>49</v>
      </c>
      <c r="W1297" s="620" t="s">
        <v>2946</v>
      </c>
      <c r="X1297" s="673" t="s">
        <v>2147</v>
      </c>
      <c r="Y1297" s="667" t="s">
        <v>3190</v>
      </c>
      <c r="Z1297" s="668">
        <v>43706</v>
      </c>
      <c r="AA1297" s="558" t="s">
        <v>1856</v>
      </c>
      <c r="AB1297" s="139">
        <f t="shared" si="333"/>
        <v>43730</v>
      </c>
      <c r="AC1297" s="134">
        <f t="shared" si="334"/>
        <v>43709</v>
      </c>
      <c r="AD1297" s="135" t="str">
        <f t="shared" si="335"/>
        <v>-</v>
      </c>
      <c r="AE1297" s="136" t="str">
        <f t="shared" si="336"/>
        <v>-</v>
      </c>
      <c r="AF1297" s="140" t="s">
        <v>4551</v>
      </c>
      <c r="AG1297" s="140" t="str">
        <f t="shared" si="340"/>
        <v>1</v>
      </c>
      <c r="AH1297" s="141" t="str">
        <f t="shared" si="341"/>
        <v>-</v>
      </c>
      <c r="AI1297" s="211" t="s">
        <v>15</v>
      </c>
      <c r="AJ1297" s="443" t="s">
        <v>4592</v>
      </c>
      <c r="AK1297" s="478" t="str">
        <f t="shared" si="342"/>
        <v>-</v>
      </c>
      <c r="AL1297" s="482" t="str">
        <f t="shared" si="343"/>
        <v>-</v>
      </c>
      <c r="AM1297" s="432" t="str">
        <f>_xlfn.IFNA(VLOOKUP(O1297,Dropdown!$B:$G,6,0),"-")</f>
        <v>PEZA</v>
      </c>
      <c r="AN1297" s="433">
        <f>_xlfn.IFNA(VLOOKUP(O1297,Dropdown!$B:$H,7,0),"-")</f>
        <v>0.12</v>
      </c>
      <c r="AO1297" s="434" t="str">
        <f t="shared" si="344"/>
        <v>USD</v>
      </c>
      <c r="AP1297" s="435">
        <f t="shared" si="345"/>
        <v>301</v>
      </c>
      <c r="AQ1297" s="436">
        <f t="shared" si="346"/>
        <v>337.12</v>
      </c>
      <c r="AR1297" s="247"/>
      <c r="AS1297" s="465" t="s">
        <v>15</v>
      </c>
      <c r="AT1297" s="247"/>
      <c r="AU1297" s="454" t="str">
        <f t="shared" si="337"/>
        <v>-</v>
      </c>
    </row>
    <row r="1298" spans="1:47" s="29" customFormat="1">
      <c r="A1298" s="556">
        <v>1295</v>
      </c>
      <c r="B1298" s="558" t="s">
        <v>3126</v>
      </c>
      <c r="C1298" s="558" t="str">
        <f t="shared" si="338"/>
        <v>2019</v>
      </c>
      <c r="D1298" s="558" t="str">
        <f t="shared" si="332"/>
        <v>Aug</v>
      </c>
      <c r="E1298" s="605">
        <v>43700</v>
      </c>
      <c r="F1298" s="558">
        <v>118818</v>
      </c>
      <c r="G1298" s="558">
        <v>51335</v>
      </c>
      <c r="H1298" s="558">
        <v>91188</v>
      </c>
      <c r="I1298" s="558" t="s">
        <v>3128</v>
      </c>
      <c r="J1298" s="558" t="s">
        <v>3129</v>
      </c>
      <c r="K1298" s="607" t="str">
        <f t="shared" si="339"/>
        <v>WR07E YOKE TA.D  | #919-7 SIDE SLIT DIE (DCMX) | WR07E YOKE TA.D  | #919-7 SIDE SLIT DIE (DCMX)</v>
      </c>
      <c r="L1298" s="607" t="s">
        <v>3132</v>
      </c>
      <c r="M1298" s="607" t="s">
        <v>3132</v>
      </c>
      <c r="N1298" s="608" t="s">
        <v>15</v>
      </c>
      <c r="O1298" s="607" t="s">
        <v>42</v>
      </c>
      <c r="P1298" s="558">
        <v>1</v>
      </c>
      <c r="Q1298" s="557" t="s">
        <v>5151</v>
      </c>
      <c r="R1298" s="609">
        <f>IFERROR(VLOOKUP(CONCATENATE(D1298,"'",C1298),'Monthly Forex'!A:D,4,0),"-")</f>
        <v>50.89</v>
      </c>
      <c r="S1298" s="564" t="s">
        <v>15</v>
      </c>
      <c r="T1298" s="611">
        <v>700</v>
      </c>
      <c r="U1298" s="612" t="s">
        <v>47</v>
      </c>
      <c r="V1298" s="613" t="s">
        <v>49</v>
      </c>
      <c r="W1298" s="620" t="s">
        <v>2946</v>
      </c>
      <c r="X1298" s="673" t="s">
        <v>2147</v>
      </c>
      <c r="Y1298" s="667" t="s">
        <v>3190</v>
      </c>
      <c r="Z1298" s="668">
        <v>43706</v>
      </c>
      <c r="AA1298" s="558" t="s">
        <v>1856</v>
      </c>
      <c r="AB1298" s="139">
        <f t="shared" si="333"/>
        <v>43730</v>
      </c>
      <c r="AC1298" s="134">
        <f t="shared" si="334"/>
        <v>43709</v>
      </c>
      <c r="AD1298" s="135" t="str">
        <f t="shared" si="335"/>
        <v>-</v>
      </c>
      <c r="AE1298" s="136" t="str">
        <f t="shared" si="336"/>
        <v>-</v>
      </c>
      <c r="AF1298" s="140" t="s">
        <v>4551</v>
      </c>
      <c r="AG1298" s="140" t="str">
        <f t="shared" si="340"/>
        <v>-</v>
      </c>
      <c r="AH1298" s="141" t="str">
        <f t="shared" si="341"/>
        <v>-</v>
      </c>
      <c r="AI1298" s="211" t="s">
        <v>15</v>
      </c>
      <c r="AJ1298" s="443" t="s">
        <v>4592</v>
      </c>
      <c r="AK1298" s="478" t="str">
        <f t="shared" si="342"/>
        <v>-</v>
      </c>
      <c r="AL1298" s="482" t="str">
        <f t="shared" si="343"/>
        <v>-</v>
      </c>
      <c r="AM1298" s="432" t="str">
        <f>_xlfn.IFNA(VLOOKUP(O1298,Dropdown!$B:$G,6,0),"-")</f>
        <v>PEZA</v>
      </c>
      <c r="AN1298" s="433">
        <f>_xlfn.IFNA(VLOOKUP(O1298,Dropdown!$B:$H,7,0),"-")</f>
        <v>0.12</v>
      </c>
      <c r="AO1298" s="434" t="str">
        <f t="shared" si="344"/>
        <v>USD</v>
      </c>
      <c r="AP1298" s="435">
        <f t="shared" si="345"/>
        <v>700</v>
      </c>
      <c r="AQ1298" s="436">
        <f t="shared" si="346"/>
        <v>784.00000000000011</v>
      </c>
      <c r="AR1298" s="247"/>
      <c r="AS1298" s="465" t="s">
        <v>15</v>
      </c>
      <c r="AT1298" s="247"/>
      <c r="AU1298" s="454" t="str">
        <f t="shared" si="337"/>
        <v>-</v>
      </c>
    </row>
    <row r="1299" spans="1:47" s="29" customFormat="1">
      <c r="A1299" s="556">
        <v>1296</v>
      </c>
      <c r="B1299" s="558" t="s">
        <v>3157</v>
      </c>
      <c r="C1299" s="558" t="str">
        <f t="shared" si="338"/>
        <v>2019</v>
      </c>
      <c r="D1299" s="558" t="str">
        <f t="shared" si="332"/>
        <v>Aug</v>
      </c>
      <c r="E1299" s="605">
        <v>43700</v>
      </c>
      <c r="F1299" s="558">
        <v>118818</v>
      </c>
      <c r="G1299" s="558">
        <v>51335</v>
      </c>
      <c r="H1299" s="558">
        <v>91188</v>
      </c>
      <c r="I1299" s="558" t="s">
        <v>3061</v>
      </c>
      <c r="J1299" s="558" t="s">
        <v>3158</v>
      </c>
      <c r="K1299" s="607" t="str">
        <f t="shared" si="339"/>
        <v>WR12 YOKE TA.D | #812-2 HEAD DIE (SKD11 HRC60~62) | WR12 YOKE TA.D | #812-2 HEAD DIE (SKD11 HRC60~62)</v>
      </c>
      <c r="L1299" s="607" t="s">
        <v>3062</v>
      </c>
      <c r="M1299" s="607" t="s">
        <v>3062</v>
      </c>
      <c r="N1299" s="608" t="s">
        <v>15</v>
      </c>
      <c r="O1299" s="607" t="s">
        <v>42</v>
      </c>
      <c r="P1299" s="558">
        <v>1</v>
      </c>
      <c r="Q1299" s="557" t="s">
        <v>5151</v>
      </c>
      <c r="R1299" s="609">
        <f>IFERROR(VLOOKUP(CONCATENATE(D1299,"'",C1299),'Monthly Forex'!A:D,4,0),"-")</f>
        <v>50.89</v>
      </c>
      <c r="S1299" s="564" t="s">
        <v>15</v>
      </c>
      <c r="T1299" s="611">
        <v>210</v>
      </c>
      <c r="U1299" s="612" t="s">
        <v>47</v>
      </c>
      <c r="V1299" s="613" t="s">
        <v>49</v>
      </c>
      <c r="W1299" s="620" t="s">
        <v>2946</v>
      </c>
      <c r="X1299" s="673" t="s">
        <v>2147</v>
      </c>
      <c r="Y1299" s="667" t="s">
        <v>3190</v>
      </c>
      <c r="Z1299" s="668">
        <v>43706</v>
      </c>
      <c r="AA1299" s="558" t="s">
        <v>1856</v>
      </c>
      <c r="AB1299" s="139">
        <f t="shared" si="333"/>
        <v>43730</v>
      </c>
      <c r="AC1299" s="134">
        <f t="shared" si="334"/>
        <v>43709</v>
      </c>
      <c r="AD1299" s="135" t="str">
        <f t="shared" si="335"/>
        <v>-</v>
      </c>
      <c r="AE1299" s="136" t="str">
        <f t="shared" si="336"/>
        <v>-</v>
      </c>
      <c r="AF1299" s="140" t="s">
        <v>4551</v>
      </c>
      <c r="AG1299" s="140" t="str">
        <f t="shared" si="340"/>
        <v>-</v>
      </c>
      <c r="AH1299" s="141" t="str">
        <f t="shared" si="341"/>
        <v>-</v>
      </c>
      <c r="AI1299" s="211" t="s">
        <v>15</v>
      </c>
      <c r="AJ1299" s="443" t="s">
        <v>4592</v>
      </c>
      <c r="AK1299" s="478" t="str">
        <f t="shared" si="342"/>
        <v>-</v>
      </c>
      <c r="AL1299" s="482" t="str">
        <f t="shared" si="343"/>
        <v>-</v>
      </c>
      <c r="AM1299" s="432" t="str">
        <f>_xlfn.IFNA(VLOOKUP(O1299,Dropdown!$B:$G,6,0),"-")</f>
        <v>PEZA</v>
      </c>
      <c r="AN1299" s="433">
        <f>_xlfn.IFNA(VLOOKUP(O1299,Dropdown!$B:$H,7,0),"-")</f>
        <v>0.12</v>
      </c>
      <c r="AO1299" s="434" t="str">
        <f t="shared" si="344"/>
        <v>USD</v>
      </c>
      <c r="AP1299" s="435">
        <f t="shared" si="345"/>
        <v>210</v>
      </c>
      <c r="AQ1299" s="436">
        <f t="shared" si="346"/>
        <v>235.20000000000002</v>
      </c>
      <c r="AR1299" s="247"/>
      <c r="AS1299" s="465" t="s">
        <v>15</v>
      </c>
      <c r="AT1299" s="247"/>
      <c r="AU1299" s="454" t="str">
        <f t="shared" si="337"/>
        <v>-</v>
      </c>
    </row>
    <row r="1300" spans="1:47" s="29" customFormat="1">
      <c r="A1300" s="556">
        <v>1297</v>
      </c>
      <c r="B1300" s="558" t="s">
        <v>3159</v>
      </c>
      <c r="C1300" s="558" t="str">
        <f t="shared" si="338"/>
        <v>2019</v>
      </c>
      <c r="D1300" s="558" t="str">
        <f t="shared" si="332"/>
        <v>Aug</v>
      </c>
      <c r="E1300" s="605">
        <v>43700</v>
      </c>
      <c r="F1300" s="558">
        <v>118818</v>
      </c>
      <c r="G1300" s="558">
        <v>51335</v>
      </c>
      <c r="H1300" s="558">
        <v>91188</v>
      </c>
      <c r="I1300" s="558" t="s">
        <v>3163</v>
      </c>
      <c r="J1300" s="558" t="s">
        <v>3164</v>
      </c>
      <c r="K1300" s="607" t="str">
        <f t="shared" si="339"/>
        <v>WR07E Yoke TA.D | #717 HEAD PUNCH (L=A- 6.10) | WR07E Yoke TA.D | #717 HEAD PUNCH (L=A- 6.10)</v>
      </c>
      <c r="L1300" s="607" t="s">
        <v>3165</v>
      </c>
      <c r="M1300" s="607" t="s">
        <v>3165</v>
      </c>
      <c r="N1300" s="608" t="s">
        <v>15</v>
      </c>
      <c r="O1300" s="607" t="s">
        <v>42</v>
      </c>
      <c r="P1300" s="558">
        <v>1</v>
      </c>
      <c r="Q1300" s="557" t="s">
        <v>5151</v>
      </c>
      <c r="R1300" s="609">
        <f>IFERROR(VLOOKUP(CONCATENATE(D1300,"'",C1300),'Monthly Forex'!A:D,4,0),"-")</f>
        <v>50.89</v>
      </c>
      <c r="S1300" s="564" t="s">
        <v>15</v>
      </c>
      <c r="T1300" s="611">
        <v>150</v>
      </c>
      <c r="U1300" s="612" t="s">
        <v>47</v>
      </c>
      <c r="V1300" s="613" t="s">
        <v>49</v>
      </c>
      <c r="W1300" s="620" t="s">
        <v>2946</v>
      </c>
      <c r="X1300" s="673" t="s">
        <v>2147</v>
      </c>
      <c r="Y1300" s="667" t="s">
        <v>3190</v>
      </c>
      <c r="Z1300" s="668">
        <v>43706</v>
      </c>
      <c r="AA1300" s="558" t="s">
        <v>1856</v>
      </c>
      <c r="AB1300" s="139">
        <f t="shared" si="333"/>
        <v>43730</v>
      </c>
      <c r="AC1300" s="134">
        <f t="shared" si="334"/>
        <v>43709</v>
      </c>
      <c r="AD1300" s="135" t="str">
        <f t="shared" si="335"/>
        <v>-</v>
      </c>
      <c r="AE1300" s="136" t="str">
        <f t="shared" si="336"/>
        <v>-</v>
      </c>
      <c r="AF1300" s="140" t="s">
        <v>4551</v>
      </c>
      <c r="AG1300" s="140" t="str">
        <f t="shared" si="340"/>
        <v>-</v>
      </c>
      <c r="AH1300" s="141" t="str">
        <f t="shared" si="341"/>
        <v>-</v>
      </c>
      <c r="AI1300" s="211" t="s">
        <v>15</v>
      </c>
      <c r="AJ1300" s="443" t="s">
        <v>4592</v>
      </c>
      <c r="AK1300" s="478" t="str">
        <f t="shared" si="342"/>
        <v>-</v>
      </c>
      <c r="AL1300" s="482" t="str">
        <f t="shared" si="343"/>
        <v>-</v>
      </c>
      <c r="AM1300" s="432" t="str">
        <f>_xlfn.IFNA(VLOOKUP(O1300,Dropdown!$B:$G,6,0),"-")</f>
        <v>PEZA</v>
      </c>
      <c r="AN1300" s="433">
        <f>_xlfn.IFNA(VLOOKUP(O1300,Dropdown!$B:$H,7,0),"-")</f>
        <v>0.12</v>
      </c>
      <c r="AO1300" s="434" t="str">
        <f t="shared" si="344"/>
        <v>USD</v>
      </c>
      <c r="AP1300" s="435">
        <f t="shared" si="345"/>
        <v>150</v>
      </c>
      <c r="AQ1300" s="436">
        <f t="shared" si="346"/>
        <v>168.00000000000003</v>
      </c>
      <c r="AR1300" s="247"/>
      <c r="AS1300" s="465" t="s">
        <v>15</v>
      </c>
      <c r="AT1300" s="247"/>
      <c r="AU1300" s="454" t="str">
        <f t="shared" si="337"/>
        <v>-</v>
      </c>
    </row>
    <row r="1301" spans="1:47" s="29" customFormat="1">
      <c r="A1301" s="556">
        <v>1298</v>
      </c>
      <c r="B1301" s="558" t="s">
        <v>3160</v>
      </c>
      <c r="C1301" s="558" t="str">
        <f t="shared" si="338"/>
        <v>2019</v>
      </c>
      <c r="D1301" s="558" t="str">
        <f t="shared" si="332"/>
        <v>Aug</v>
      </c>
      <c r="E1301" s="605">
        <v>43700</v>
      </c>
      <c r="F1301" s="558">
        <v>118818</v>
      </c>
      <c r="G1301" s="558">
        <v>51335</v>
      </c>
      <c r="H1301" s="558">
        <v>91188</v>
      </c>
      <c r="I1301" s="558" t="s">
        <v>3163</v>
      </c>
      <c r="J1301" s="558" t="s">
        <v>3164</v>
      </c>
      <c r="K1301" s="607" t="str">
        <f t="shared" si="339"/>
        <v>WR07E Yoke TA.D | #717 HEAD PUNCH (L=B- 6.15) | WR07E Yoke TA.D | #717 HEAD PUNCH (L=B- 6.15)</v>
      </c>
      <c r="L1301" s="607" t="s">
        <v>3166</v>
      </c>
      <c r="M1301" s="607" t="s">
        <v>3166</v>
      </c>
      <c r="N1301" s="608" t="s">
        <v>15</v>
      </c>
      <c r="O1301" s="607" t="s">
        <v>42</v>
      </c>
      <c r="P1301" s="558">
        <v>1</v>
      </c>
      <c r="Q1301" s="557" t="s">
        <v>5151</v>
      </c>
      <c r="R1301" s="609">
        <f>IFERROR(VLOOKUP(CONCATENATE(D1301,"'",C1301),'Monthly Forex'!A:D,4,0),"-")</f>
        <v>50.89</v>
      </c>
      <c r="S1301" s="564" t="s">
        <v>15</v>
      </c>
      <c r="T1301" s="611">
        <v>150</v>
      </c>
      <c r="U1301" s="612" t="s">
        <v>47</v>
      </c>
      <c r="V1301" s="613" t="s">
        <v>49</v>
      </c>
      <c r="W1301" s="620" t="s">
        <v>2946</v>
      </c>
      <c r="X1301" s="673" t="s">
        <v>2147</v>
      </c>
      <c r="Y1301" s="667" t="s">
        <v>3190</v>
      </c>
      <c r="Z1301" s="668">
        <v>43706</v>
      </c>
      <c r="AA1301" s="558" t="s">
        <v>1856</v>
      </c>
      <c r="AB1301" s="139">
        <f t="shared" si="333"/>
        <v>43730</v>
      </c>
      <c r="AC1301" s="134">
        <f t="shared" si="334"/>
        <v>43709</v>
      </c>
      <c r="AD1301" s="135" t="str">
        <f t="shared" si="335"/>
        <v>-</v>
      </c>
      <c r="AE1301" s="136" t="str">
        <f t="shared" si="336"/>
        <v>-</v>
      </c>
      <c r="AF1301" s="140" t="s">
        <v>4551</v>
      </c>
      <c r="AG1301" s="140" t="str">
        <f t="shared" si="340"/>
        <v>-</v>
      </c>
      <c r="AH1301" s="141" t="str">
        <f t="shared" si="341"/>
        <v>-</v>
      </c>
      <c r="AI1301" s="211" t="s">
        <v>15</v>
      </c>
      <c r="AJ1301" s="443" t="s">
        <v>4592</v>
      </c>
      <c r="AK1301" s="478" t="str">
        <f t="shared" si="342"/>
        <v>-</v>
      </c>
      <c r="AL1301" s="482" t="str">
        <f t="shared" si="343"/>
        <v>-</v>
      </c>
      <c r="AM1301" s="432" t="str">
        <f>_xlfn.IFNA(VLOOKUP(O1301,Dropdown!$B:$G,6,0),"-")</f>
        <v>PEZA</v>
      </c>
      <c r="AN1301" s="433">
        <f>_xlfn.IFNA(VLOOKUP(O1301,Dropdown!$B:$H,7,0),"-")</f>
        <v>0.12</v>
      </c>
      <c r="AO1301" s="434" t="str">
        <f t="shared" si="344"/>
        <v>USD</v>
      </c>
      <c r="AP1301" s="435">
        <f t="shared" si="345"/>
        <v>150</v>
      </c>
      <c r="AQ1301" s="436">
        <f t="shared" si="346"/>
        <v>168.00000000000003</v>
      </c>
      <c r="AR1301" s="247"/>
      <c r="AS1301" s="465" t="s">
        <v>15</v>
      </c>
      <c r="AT1301" s="247"/>
      <c r="AU1301" s="454" t="str">
        <f t="shared" si="337"/>
        <v>-</v>
      </c>
    </row>
    <row r="1302" spans="1:47" s="29" customFormat="1">
      <c r="A1302" s="556">
        <v>1299</v>
      </c>
      <c r="B1302" s="558" t="s">
        <v>3161</v>
      </c>
      <c r="C1302" s="558" t="str">
        <f t="shared" si="338"/>
        <v>2019</v>
      </c>
      <c r="D1302" s="558" t="str">
        <f t="shared" si="332"/>
        <v>Aug</v>
      </c>
      <c r="E1302" s="605">
        <v>43700</v>
      </c>
      <c r="F1302" s="558">
        <v>118818</v>
      </c>
      <c r="G1302" s="558">
        <v>51335</v>
      </c>
      <c r="H1302" s="558">
        <v>91188</v>
      </c>
      <c r="I1302" s="558" t="s">
        <v>3163</v>
      </c>
      <c r="J1302" s="558" t="s">
        <v>3164</v>
      </c>
      <c r="K1302" s="607" t="str">
        <f t="shared" si="339"/>
        <v>WR07E Yoke TA.D | #717 HEAD PUNCH (L=C- 6.20) | WR07E Yoke TA.D | #717 HEAD PUNCH (L=C- 6.20)</v>
      </c>
      <c r="L1302" s="607" t="s">
        <v>3167</v>
      </c>
      <c r="M1302" s="607" t="s">
        <v>3167</v>
      </c>
      <c r="N1302" s="608" t="s">
        <v>15</v>
      </c>
      <c r="O1302" s="607" t="s">
        <v>42</v>
      </c>
      <c r="P1302" s="558">
        <v>1</v>
      </c>
      <c r="Q1302" s="557" t="s">
        <v>5151</v>
      </c>
      <c r="R1302" s="609">
        <f>IFERROR(VLOOKUP(CONCATENATE(D1302,"'",C1302),'Monthly Forex'!A:D,4,0),"-")</f>
        <v>50.89</v>
      </c>
      <c r="S1302" s="564" t="s">
        <v>15</v>
      </c>
      <c r="T1302" s="611">
        <v>150</v>
      </c>
      <c r="U1302" s="612" t="s">
        <v>47</v>
      </c>
      <c r="V1302" s="613" t="s">
        <v>49</v>
      </c>
      <c r="W1302" s="620" t="s">
        <v>2946</v>
      </c>
      <c r="X1302" s="673" t="s">
        <v>2147</v>
      </c>
      <c r="Y1302" s="667" t="s">
        <v>3190</v>
      </c>
      <c r="Z1302" s="668">
        <v>43706</v>
      </c>
      <c r="AA1302" s="558" t="s">
        <v>1856</v>
      </c>
      <c r="AB1302" s="139">
        <f t="shared" si="333"/>
        <v>43730</v>
      </c>
      <c r="AC1302" s="134">
        <f t="shared" si="334"/>
        <v>43709</v>
      </c>
      <c r="AD1302" s="135" t="str">
        <f t="shared" si="335"/>
        <v>-</v>
      </c>
      <c r="AE1302" s="136" t="str">
        <f t="shared" si="336"/>
        <v>-</v>
      </c>
      <c r="AF1302" s="140" t="s">
        <v>4551</v>
      </c>
      <c r="AG1302" s="140" t="str">
        <f t="shared" si="340"/>
        <v>-</v>
      </c>
      <c r="AH1302" s="141" t="str">
        <f t="shared" si="341"/>
        <v>-</v>
      </c>
      <c r="AI1302" s="211" t="s">
        <v>15</v>
      </c>
      <c r="AJ1302" s="443" t="s">
        <v>4592</v>
      </c>
      <c r="AK1302" s="478" t="str">
        <f t="shared" si="342"/>
        <v>-</v>
      </c>
      <c r="AL1302" s="482" t="str">
        <f t="shared" si="343"/>
        <v>-</v>
      </c>
      <c r="AM1302" s="432" t="str">
        <f>_xlfn.IFNA(VLOOKUP(O1302,Dropdown!$B:$G,6,0),"-")</f>
        <v>PEZA</v>
      </c>
      <c r="AN1302" s="433">
        <f>_xlfn.IFNA(VLOOKUP(O1302,Dropdown!$B:$H,7,0),"-")</f>
        <v>0.12</v>
      </c>
      <c r="AO1302" s="434" t="str">
        <f t="shared" si="344"/>
        <v>USD</v>
      </c>
      <c r="AP1302" s="435">
        <f t="shared" si="345"/>
        <v>150</v>
      </c>
      <c r="AQ1302" s="436">
        <f t="shared" si="346"/>
        <v>168.00000000000003</v>
      </c>
      <c r="AR1302" s="247"/>
      <c r="AS1302" s="465" t="s">
        <v>15</v>
      </c>
      <c r="AT1302" s="247"/>
      <c r="AU1302" s="454" t="str">
        <f t="shared" si="337"/>
        <v>-</v>
      </c>
    </row>
    <row r="1303" spans="1:47" s="29" customFormat="1">
      <c r="A1303" s="556">
        <v>1300</v>
      </c>
      <c r="B1303" s="558" t="s">
        <v>3162</v>
      </c>
      <c r="C1303" s="558" t="str">
        <f t="shared" si="338"/>
        <v>2019</v>
      </c>
      <c r="D1303" s="558" t="str">
        <f t="shared" si="332"/>
        <v>Aug</v>
      </c>
      <c r="E1303" s="605">
        <v>43700</v>
      </c>
      <c r="F1303" s="558">
        <v>118818</v>
      </c>
      <c r="G1303" s="558">
        <v>51335</v>
      </c>
      <c r="H1303" s="558">
        <v>91188</v>
      </c>
      <c r="I1303" s="558" t="s">
        <v>3163</v>
      </c>
      <c r="J1303" s="558" t="s">
        <v>3164</v>
      </c>
      <c r="K1303" s="607" t="str">
        <f t="shared" si="339"/>
        <v>WR07E Yoke TA.D | #717 HEAD PUNCH (L=E- 6.00) | WR07E Yoke TA.D | #717 HEAD PUNCH (L=E- 6.00)</v>
      </c>
      <c r="L1303" s="607" t="s">
        <v>3168</v>
      </c>
      <c r="M1303" s="607" t="s">
        <v>3168</v>
      </c>
      <c r="N1303" s="608" t="s">
        <v>15</v>
      </c>
      <c r="O1303" s="607" t="s">
        <v>42</v>
      </c>
      <c r="P1303" s="558">
        <v>1</v>
      </c>
      <c r="Q1303" s="557" t="s">
        <v>5151</v>
      </c>
      <c r="R1303" s="609">
        <f>IFERROR(VLOOKUP(CONCATENATE(D1303,"'",C1303),'Monthly Forex'!A:D,4,0),"-")</f>
        <v>50.89</v>
      </c>
      <c r="S1303" s="564" t="s">
        <v>15</v>
      </c>
      <c r="T1303" s="611">
        <v>150</v>
      </c>
      <c r="U1303" s="612" t="s">
        <v>47</v>
      </c>
      <c r="V1303" s="613" t="s">
        <v>49</v>
      </c>
      <c r="W1303" s="620" t="s">
        <v>2946</v>
      </c>
      <c r="X1303" s="673" t="s">
        <v>2147</v>
      </c>
      <c r="Y1303" s="667" t="s">
        <v>3190</v>
      </c>
      <c r="Z1303" s="668">
        <v>43706</v>
      </c>
      <c r="AA1303" s="558" t="s">
        <v>1856</v>
      </c>
      <c r="AB1303" s="139">
        <f t="shared" si="333"/>
        <v>43730</v>
      </c>
      <c r="AC1303" s="134">
        <f t="shared" si="334"/>
        <v>43709</v>
      </c>
      <c r="AD1303" s="135" t="str">
        <f t="shared" si="335"/>
        <v>-</v>
      </c>
      <c r="AE1303" s="136" t="str">
        <f t="shared" si="336"/>
        <v>-</v>
      </c>
      <c r="AF1303" s="140" t="s">
        <v>4551</v>
      </c>
      <c r="AG1303" s="140" t="str">
        <f t="shared" si="340"/>
        <v>-</v>
      </c>
      <c r="AH1303" s="141" t="str">
        <f t="shared" si="341"/>
        <v>-</v>
      </c>
      <c r="AI1303" s="211" t="s">
        <v>15</v>
      </c>
      <c r="AJ1303" s="443" t="s">
        <v>4592</v>
      </c>
      <c r="AK1303" s="478" t="str">
        <f t="shared" si="342"/>
        <v>-</v>
      </c>
      <c r="AL1303" s="482" t="str">
        <f t="shared" si="343"/>
        <v>-</v>
      </c>
      <c r="AM1303" s="432" t="str">
        <f>_xlfn.IFNA(VLOOKUP(O1303,Dropdown!$B:$G,6,0),"-")</f>
        <v>PEZA</v>
      </c>
      <c r="AN1303" s="433">
        <f>_xlfn.IFNA(VLOOKUP(O1303,Dropdown!$B:$H,7,0),"-")</f>
        <v>0.12</v>
      </c>
      <c r="AO1303" s="434" t="str">
        <f t="shared" si="344"/>
        <v>USD</v>
      </c>
      <c r="AP1303" s="435">
        <f t="shared" si="345"/>
        <v>150</v>
      </c>
      <c r="AQ1303" s="436">
        <f t="shared" si="346"/>
        <v>168.00000000000003</v>
      </c>
      <c r="AR1303" s="247"/>
      <c r="AS1303" s="465" t="s">
        <v>15</v>
      </c>
      <c r="AT1303" s="247"/>
      <c r="AU1303" s="454" t="str">
        <f t="shared" si="337"/>
        <v>-</v>
      </c>
    </row>
    <row r="1304" spans="1:47" s="29" customFormat="1">
      <c r="A1304" s="556">
        <v>1301</v>
      </c>
      <c r="B1304" s="558" t="s">
        <v>3169</v>
      </c>
      <c r="C1304" s="558" t="str">
        <f t="shared" si="338"/>
        <v>2019</v>
      </c>
      <c r="D1304" s="558" t="str">
        <f t="shared" si="332"/>
        <v>Aug</v>
      </c>
      <c r="E1304" s="605">
        <v>43700</v>
      </c>
      <c r="F1304" s="558">
        <v>118818</v>
      </c>
      <c r="G1304" s="558">
        <v>51335</v>
      </c>
      <c r="H1304" s="558">
        <v>91188</v>
      </c>
      <c r="I1304" s="558" t="s">
        <v>3171</v>
      </c>
      <c r="J1304" s="558" t="s">
        <v>3170</v>
      </c>
      <c r="K1304" s="607" t="str">
        <f t="shared" si="339"/>
        <v>WR19C-006 T-SENSOR-A0471 | #185 CUTTING PUNCH | WR19C-006 T-SENSOR-A0471 | #185 CUTTING PUNCH</v>
      </c>
      <c r="L1304" s="607" t="s">
        <v>3172</v>
      </c>
      <c r="M1304" s="607" t="s">
        <v>3172</v>
      </c>
      <c r="N1304" s="608" t="s">
        <v>15</v>
      </c>
      <c r="O1304" s="607" t="s">
        <v>42</v>
      </c>
      <c r="P1304" s="558">
        <v>1</v>
      </c>
      <c r="Q1304" s="557" t="s">
        <v>5151</v>
      </c>
      <c r="R1304" s="609">
        <f>IFERROR(VLOOKUP(CONCATENATE(D1304,"'",C1304),'Monthly Forex'!A:D,4,0),"-")</f>
        <v>50.89</v>
      </c>
      <c r="S1304" s="564" t="s">
        <v>15</v>
      </c>
      <c r="T1304" s="611">
        <v>1160</v>
      </c>
      <c r="U1304" s="612" t="s">
        <v>47</v>
      </c>
      <c r="V1304" s="613" t="s">
        <v>49</v>
      </c>
      <c r="W1304" s="620" t="s">
        <v>2946</v>
      </c>
      <c r="X1304" s="673" t="s">
        <v>2147</v>
      </c>
      <c r="Y1304" s="667" t="s">
        <v>3190</v>
      </c>
      <c r="Z1304" s="668">
        <v>43706</v>
      </c>
      <c r="AA1304" s="558" t="s">
        <v>1856</v>
      </c>
      <c r="AB1304" s="139">
        <f t="shared" si="333"/>
        <v>43730</v>
      </c>
      <c r="AC1304" s="134">
        <f t="shared" si="334"/>
        <v>43709</v>
      </c>
      <c r="AD1304" s="135" t="str">
        <f t="shared" si="335"/>
        <v>-</v>
      </c>
      <c r="AE1304" s="136" t="str">
        <f t="shared" si="336"/>
        <v>-</v>
      </c>
      <c r="AF1304" s="140" t="s">
        <v>4551</v>
      </c>
      <c r="AG1304" s="140" t="str">
        <f t="shared" si="340"/>
        <v>-</v>
      </c>
      <c r="AH1304" s="141" t="str">
        <f t="shared" si="341"/>
        <v>-</v>
      </c>
      <c r="AI1304" s="211" t="s">
        <v>15</v>
      </c>
      <c r="AJ1304" s="443" t="s">
        <v>4592</v>
      </c>
      <c r="AK1304" s="478" t="str">
        <f t="shared" si="342"/>
        <v>-</v>
      </c>
      <c r="AL1304" s="482" t="str">
        <f t="shared" si="343"/>
        <v>-</v>
      </c>
      <c r="AM1304" s="432" t="str">
        <f>_xlfn.IFNA(VLOOKUP(O1304,Dropdown!$B:$G,6,0),"-")</f>
        <v>PEZA</v>
      </c>
      <c r="AN1304" s="433">
        <f>_xlfn.IFNA(VLOOKUP(O1304,Dropdown!$B:$H,7,0),"-")</f>
        <v>0.12</v>
      </c>
      <c r="AO1304" s="434" t="str">
        <f t="shared" si="344"/>
        <v>USD</v>
      </c>
      <c r="AP1304" s="435">
        <f t="shared" si="345"/>
        <v>1160</v>
      </c>
      <c r="AQ1304" s="436">
        <f t="shared" si="346"/>
        <v>1299.2</v>
      </c>
      <c r="AR1304" s="247"/>
      <c r="AS1304" s="465" t="s">
        <v>15</v>
      </c>
      <c r="AT1304" s="247"/>
      <c r="AU1304" s="454" t="str">
        <f t="shared" si="337"/>
        <v>-</v>
      </c>
    </row>
    <row r="1305" spans="1:47" s="29" customFormat="1">
      <c r="A1305" s="556">
        <v>1302</v>
      </c>
      <c r="B1305" s="558" t="s">
        <v>3145</v>
      </c>
      <c r="C1305" s="558" t="str">
        <f t="shared" si="338"/>
        <v>2019</v>
      </c>
      <c r="D1305" s="558" t="str">
        <f t="shared" si="332"/>
        <v>Aug</v>
      </c>
      <c r="E1305" s="605">
        <v>43706</v>
      </c>
      <c r="F1305" s="558">
        <v>118820</v>
      </c>
      <c r="G1305" s="558">
        <v>51336</v>
      </c>
      <c r="H1305" s="558">
        <v>91243</v>
      </c>
      <c r="I1305" s="558" t="s">
        <v>3149</v>
      </c>
      <c r="J1305" s="558" t="s">
        <v>3148</v>
      </c>
      <c r="K1305" s="607" t="str">
        <f t="shared" si="339"/>
        <v>YRC6VA 8-7 PIERCE DIE HOLDER (SKD11) | YRC6VA 8-7 PIERCE DIE HOLDER (SKD11)</v>
      </c>
      <c r="L1305" s="607" t="s">
        <v>3189</v>
      </c>
      <c r="M1305" s="607" t="s">
        <v>3189</v>
      </c>
      <c r="N1305" s="615" t="s">
        <v>15</v>
      </c>
      <c r="O1305" s="607" t="s">
        <v>33</v>
      </c>
      <c r="P1305" s="558">
        <v>2</v>
      </c>
      <c r="Q1305" s="557" t="s">
        <v>5151</v>
      </c>
      <c r="R1305" s="609">
        <f>IFERROR(VLOOKUP(CONCATENATE(D1305,"'",C1305),'Monthly Forex'!A:D,4,0),"-")</f>
        <v>50.89</v>
      </c>
      <c r="S1305" s="564" t="s">
        <v>15</v>
      </c>
      <c r="T1305" s="611">
        <v>392</v>
      </c>
      <c r="U1305" s="612" t="s">
        <v>47</v>
      </c>
      <c r="V1305" s="613" t="s">
        <v>49</v>
      </c>
      <c r="W1305" s="619" t="s">
        <v>15</v>
      </c>
      <c r="X1305" s="673" t="s">
        <v>2990</v>
      </c>
      <c r="Y1305" s="667" t="s">
        <v>3227</v>
      </c>
      <c r="Z1305" s="668">
        <v>43734</v>
      </c>
      <c r="AA1305" s="558" t="s">
        <v>1856</v>
      </c>
      <c r="AB1305" s="139">
        <f t="shared" si="333"/>
        <v>43736</v>
      </c>
      <c r="AC1305" s="134">
        <f t="shared" si="334"/>
        <v>43709</v>
      </c>
      <c r="AD1305" s="135" t="str">
        <f t="shared" si="335"/>
        <v>-</v>
      </c>
      <c r="AE1305" s="136" t="str">
        <f t="shared" si="336"/>
        <v>-</v>
      </c>
      <c r="AF1305" s="140" t="s">
        <v>4551</v>
      </c>
      <c r="AG1305" s="140" t="str">
        <f t="shared" si="340"/>
        <v>1</v>
      </c>
      <c r="AH1305" s="141" t="str">
        <f t="shared" si="341"/>
        <v>-</v>
      </c>
      <c r="AI1305" s="211" t="s">
        <v>15</v>
      </c>
      <c r="AJ1305" s="443" t="s">
        <v>4592</v>
      </c>
      <c r="AK1305" s="478" t="str">
        <f t="shared" si="342"/>
        <v>-</v>
      </c>
      <c r="AL1305" s="482" t="str">
        <f t="shared" si="343"/>
        <v>-</v>
      </c>
      <c r="AM1305" s="432" t="str">
        <f>_xlfn.IFNA(VLOOKUP(O1305,Dropdown!$B:$G,6,0),"-")</f>
        <v>NON-PEZA</v>
      </c>
      <c r="AN1305" s="433" t="str">
        <f>_xlfn.IFNA(VLOOKUP(O1305,Dropdown!$B:$H,7,0),"-")</f>
        <v>-</v>
      </c>
      <c r="AO1305" s="434" t="str">
        <f t="shared" si="344"/>
        <v>USD</v>
      </c>
      <c r="AP1305" s="435">
        <f t="shared" si="345"/>
        <v>392</v>
      </c>
      <c r="AQ1305" s="436">
        <f t="shared" si="346"/>
        <v>392</v>
      </c>
      <c r="AR1305" s="247"/>
      <c r="AS1305" s="465" t="s">
        <v>15</v>
      </c>
      <c r="AT1305" s="247"/>
      <c r="AU1305" s="454" t="str">
        <f t="shared" si="337"/>
        <v>-</v>
      </c>
    </row>
    <row r="1306" spans="1:47" s="29" customFormat="1">
      <c r="A1306" s="556">
        <v>1303</v>
      </c>
      <c r="B1306" s="558" t="s">
        <v>3141</v>
      </c>
      <c r="C1306" s="558" t="str">
        <f t="shared" si="338"/>
        <v>2019</v>
      </c>
      <c r="D1306" s="558" t="str">
        <f t="shared" si="332"/>
        <v>Aug</v>
      </c>
      <c r="E1306" s="605">
        <v>43706</v>
      </c>
      <c r="F1306" s="558">
        <v>118820</v>
      </c>
      <c r="G1306" s="558">
        <v>51336</v>
      </c>
      <c r="H1306" s="558">
        <v>91243</v>
      </c>
      <c r="I1306" s="558" t="s">
        <v>3147</v>
      </c>
      <c r="J1306" s="558" t="s">
        <v>3146</v>
      </c>
      <c r="K1306" s="607" t="str">
        <f t="shared" si="339"/>
        <v>RC57-02-05-0 1ST DRAWING GUIDE (SKD11 58-60 HRC) | RC57-02-05-0 1ST DRAWING GUIDE (SKD11 58-60 HRC)</v>
      </c>
      <c r="L1306" s="607" t="s">
        <v>3150</v>
      </c>
      <c r="M1306" s="607" t="s">
        <v>3150</v>
      </c>
      <c r="N1306" s="615" t="s">
        <v>15</v>
      </c>
      <c r="O1306" s="607" t="s">
        <v>33</v>
      </c>
      <c r="P1306" s="558">
        <v>8</v>
      </c>
      <c r="Q1306" s="557" t="s">
        <v>5151</v>
      </c>
      <c r="R1306" s="609">
        <f>IFERROR(VLOOKUP(CONCATENATE(D1306,"'",C1306),'Monthly Forex'!A:D,4,0),"-")</f>
        <v>50.89</v>
      </c>
      <c r="S1306" s="564" t="s">
        <v>15</v>
      </c>
      <c r="T1306" s="611">
        <v>232</v>
      </c>
      <c r="U1306" s="612" t="s">
        <v>47</v>
      </c>
      <c r="V1306" s="613" t="s">
        <v>49</v>
      </c>
      <c r="W1306" s="619" t="s">
        <v>15</v>
      </c>
      <c r="X1306" s="673" t="s">
        <v>2990</v>
      </c>
      <c r="Y1306" s="667" t="s">
        <v>3227</v>
      </c>
      <c r="Z1306" s="668">
        <v>43734</v>
      </c>
      <c r="AA1306" s="558" t="s">
        <v>1856</v>
      </c>
      <c r="AB1306" s="139">
        <f t="shared" si="333"/>
        <v>43736</v>
      </c>
      <c r="AC1306" s="134">
        <f t="shared" si="334"/>
        <v>43709</v>
      </c>
      <c r="AD1306" s="135" t="str">
        <f t="shared" si="335"/>
        <v>-</v>
      </c>
      <c r="AE1306" s="136" t="str">
        <f t="shared" si="336"/>
        <v>-</v>
      </c>
      <c r="AF1306" s="140" t="s">
        <v>4551</v>
      </c>
      <c r="AG1306" s="140" t="str">
        <f t="shared" si="340"/>
        <v>-</v>
      </c>
      <c r="AH1306" s="141" t="str">
        <f t="shared" si="341"/>
        <v>-</v>
      </c>
      <c r="AI1306" s="211" t="s">
        <v>15</v>
      </c>
      <c r="AJ1306" s="443" t="s">
        <v>4592</v>
      </c>
      <c r="AK1306" s="478" t="str">
        <f t="shared" si="342"/>
        <v>-</v>
      </c>
      <c r="AL1306" s="482" t="str">
        <f t="shared" si="343"/>
        <v>-</v>
      </c>
      <c r="AM1306" s="432" t="str">
        <f>_xlfn.IFNA(VLOOKUP(O1306,Dropdown!$B:$G,6,0),"-")</f>
        <v>NON-PEZA</v>
      </c>
      <c r="AN1306" s="433" t="str">
        <f>_xlfn.IFNA(VLOOKUP(O1306,Dropdown!$B:$H,7,0),"-")</f>
        <v>-</v>
      </c>
      <c r="AO1306" s="434" t="str">
        <f t="shared" si="344"/>
        <v>USD</v>
      </c>
      <c r="AP1306" s="435">
        <f t="shared" si="345"/>
        <v>232</v>
      </c>
      <c r="AQ1306" s="436">
        <f t="shared" si="346"/>
        <v>232</v>
      </c>
      <c r="AR1306" s="247"/>
      <c r="AS1306" s="465" t="s">
        <v>15</v>
      </c>
      <c r="AT1306" s="247"/>
      <c r="AU1306" s="454" t="str">
        <f t="shared" si="337"/>
        <v>-</v>
      </c>
    </row>
    <row r="1307" spans="1:47" s="29" customFormat="1">
      <c r="A1307" s="556">
        <v>1304</v>
      </c>
      <c r="B1307" s="558" t="s">
        <v>3143</v>
      </c>
      <c r="C1307" s="558" t="str">
        <f t="shared" si="338"/>
        <v>2019</v>
      </c>
      <c r="D1307" s="558" t="str">
        <f t="shared" si="332"/>
        <v>Aug</v>
      </c>
      <c r="E1307" s="605">
        <v>43706</v>
      </c>
      <c r="F1307" s="558">
        <v>118820</v>
      </c>
      <c r="G1307" s="558">
        <v>51336</v>
      </c>
      <c r="H1307" s="558">
        <v>91243</v>
      </c>
      <c r="I1307" s="558" t="s">
        <v>3147</v>
      </c>
      <c r="J1307" s="558" t="s">
        <v>3146</v>
      </c>
      <c r="K1307" s="607" t="str">
        <f t="shared" si="339"/>
        <v>Y2RCF-1 FINGERS (S45C) | Y2RCF-1 FINGERS (S45C)</v>
      </c>
      <c r="L1307" s="607" t="s">
        <v>3152</v>
      </c>
      <c r="M1307" s="607" t="s">
        <v>3152</v>
      </c>
      <c r="N1307" s="615" t="s">
        <v>15</v>
      </c>
      <c r="O1307" s="607" t="s">
        <v>33</v>
      </c>
      <c r="P1307" s="558">
        <v>4</v>
      </c>
      <c r="Q1307" s="557" t="s">
        <v>5151</v>
      </c>
      <c r="R1307" s="609">
        <f>IFERROR(VLOOKUP(CONCATENATE(D1307,"'",C1307),'Monthly Forex'!A:D,4,0),"-")</f>
        <v>50.89</v>
      </c>
      <c r="S1307" s="564" t="s">
        <v>15</v>
      </c>
      <c r="T1307" s="611">
        <v>296</v>
      </c>
      <c r="U1307" s="612" t="s">
        <v>47</v>
      </c>
      <c r="V1307" s="613" t="s">
        <v>49</v>
      </c>
      <c r="W1307" s="619" t="s">
        <v>15</v>
      </c>
      <c r="X1307" s="673" t="s">
        <v>2990</v>
      </c>
      <c r="Y1307" s="667" t="s">
        <v>3227</v>
      </c>
      <c r="Z1307" s="668">
        <v>43734</v>
      </c>
      <c r="AA1307" s="558" t="s">
        <v>1856</v>
      </c>
      <c r="AB1307" s="139">
        <f t="shared" si="333"/>
        <v>43736</v>
      </c>
      <c r="AC1307" s="134">
        <f t="shared" si="334"/>
        <v>43709</v>
      </c>
      <c r="AD1307" s="135" t="str">
        <f t="shared" si="335"/>
        <v>-</v>
      </c>
      <c r="AE1307" s="136" t="str">
        <f t="shared" si="336"/>
        <v>-</v>
      </c>
      <c r="AF1307" s="140" t="s">
        <v>4551</v>
      </c>
      <c r="AG1307" s="140" t="str">
        <f t="shared" si="340"/>
        <v>-</v>
      </c>
      <c r="AH1307" s="141" t="str">
        <f t="shared" si="341"/>
        <v>-</v>
      </c>
      <c r="AI1307" s="211" t="s">
        <v>15</v>
      </c>
      <c r="AJ1307" s="443" t="s">
        <v>4592</v>
      </c>
      <c r="AK1307" s="478" t="str">
        <f t="shared" si="342"/>
        <v>-</v>
      </c>
      <c r="AL1307" s="482" t="str">
        <f t="shared" si="343"/>
        <v>-</v>
      </c>
      <c r="AM1307" s="432" t="str">
        <f>_xlfn.IFNA(VLOOKUP(O1307,Dropdown!$B:$G,6,0),"-")</f>
        <v>NON-PEZA</v>
      </c>
      <c r="AN1307" s="433" t="str">
        <f>_xlfn.IFNA(VLOOKUP(O1307,Dropdown!$B:$H,7,0),"-")</f>
        <v>-</v>
      </c>
      <c r="AO1307" s="434" t="str">
        <f t="shared" si="344"/>
        <v>USD</v>
      </c>
      <c r="AP1307" s="435">
        <f t="shared" si="345"/>
        <v>296</v>
      </c>
      <c r="AQ1307" s="436">
        <f t="shared" si="346"/>
        <v>296</v>
      </c>
      <c r="AR1307" s="247"/>
      <c r="AS1307" s="465" t="s">
        <v>15</v>
      </c>
      <c r="AT1307" s="247"/>
      <c r="AU1307" s="454" t="str">
        <f t="shared" si="337"/>
        <v>-</v>
      </c>
    </row>
    <row r="1308" spans="1:47" s="29" customFormat="1">
      <c r="A1308" s="556">
        <v>1305</v>
      </c>
      <c r="B1308" s="558" t="s">
        <v>3187</v>
      </c>
      <c r="C1308" s="558" t="str">
        <f t="shared" si="338"/>
        <v>2019</v>
      </c>
      <c r="D1308" s="558" t="str">
        <f t="shared" si="332"/>
        <v>Aug</v>
      </c>
      <c r="E1308" s="605">
        <v>43707</v>
      </c>
      <c r="F1308" s="558">
        <v>118824</v>
      </c>
      <c r="G1308" s="558">
        <v>51340</v>
      </c>
      <c r="H1308" s="558">
        <v>91246</v>
      </c>
      <c r="I1308" s="558" t="s">
        <v>2997</v>
      </c>
      <c r="J1308" s="558" t="s">
        <v>2998</v>
      </c>
      <c r="K1308" s="607" t="str">
        <f t="shared" si="339"/>
        <v>MH17 UC CASE TA.D (GSW/VW) | #139 DIE RING (SKD11) | MH17 UC CASE TA.D (GSW/VW) | #139 DIE RING (SKD11)</v>
      </c>
      <c r="L1308" s="607" t="s">
        <v>3188</v>
      </c>
      <c r="M1308" s="607" t="s">
        <v>3188</v>
      </c>
      <c r="N1308" s="615" t="s">
        <v>15</v>
      </c>
      <c r="O1308" s="607" t="s">
        <v>42</v>
      </c>
      <c r="P1308" s="558">
        <v>1</v>
      </c>
      <c r="Q1308" s="557" t="s">
        <v>5151</v>
      </c>
      <c r="R1308" s="609">
        <f>IFERROR(VLOOKUP(CONCATENATE(D1308,"'",C1308),'Monthly Forex'!A:D,4,0),"-")</f>
        <v>50.89</v>
      </c>
      <c r="S1308" s="564" t="s">
        <v>15</v>
      </c>
      <c r="T1308" s="611">
        <v>530</v>
      </c>
      <c r="U1308" s="612" t="s">
        <v>47</v>
      </c>
      <c r="V1308" s="613" t="s">
        <v>49</v>
      </c>
      <c r="W1308" s="619" t="s">
        <v>15</v>
      </c>
      <c r="X1308" s="673" t="s">
        <v>2147</v>
      </c>
      <c r="Y1308" s="667" t="s">
        <v>3225</v>
      </c>
      <c r="Z1308" s="668">
        <v>43681</v>
      </c>
      <c r="AA1308" s="558" t="s">
        <v>1856</v>
      </c>
      <c r="AB1308" s="139">
        <f t="shared" si="333"/>
        <v>43737</v>
      </c>
      <c r="AC1308" s="134">
        <f t="shared" si="334"/>
        <v>43709</v>
      </c>
      <c r="AD1308" s="135" t="str">
        <f t="shared" si="335"/>
        <v>-</v>
      </c>
      <c r="AE1308" s="136" t="str">
        <f t="shared" si="336"/>
        <v>-</v>
      </c>
      <c r="AF1308" s="140" t="s">
        <v>4551</v>
      </c>
      <c r="AG1308" s="140" t="str">
        <f t="shared" si="340"/>
        <v>1</v>
      </c>
      <c r="AH1308" s="141" t="str">
        <f t="shared" si="341"/>
        <v>-</v>
      </c>
      <c r="AI1308" s="211" t="s">
        <v>15</v>
      </c>
      <c r="AJ1308" s="443" t="s">
        <v>4592</v>
      </c>
      <c r="AK1308" s="478" t="str">
        <f t="shared" si="342"/>
        <v>-</v>
      </c>
      <c r="AL1308" s="482" t="str">
        <f t="shared" si="343"/>
        <v>-</v>
      </c>
      <c r="AM1308" s="432" t="str">
        <f>_xlfn.IFNA(VLOOKUP(O1308,Dropdown!$B:$G,6,0),"-")</f>
        <v>PEZA</v>
      </c>
      <c r="AN1308" s="433">
        <f>_xlfn.IFNA(VLOOKUP(O1308,Dropdown!$B:$H,7,0),"-")</f>
        <v>0.12</v>
      </c>
      <c r="AO1308" s="434" t="str">
        <f t="shared" si="344"/>
        <v>USD</v>
      </c>
      <c r="AP1308" s="435">
        <f t="shared" si="345"/>
        <v>530</v>
      </c>
      <c r="AQ1308" s="436">
        <f t="shared" si="346"/>
        <v>593.6</v>
      </c>
      <c r="AR1308" s="247"/>
      <c r="AS1308" s="465" t="s">
        <v>15</v>
      </c>
      <c r="AT1308" s="247"/>
      <c r="AU1308" s="454" t="str">
        <f t="shared" si="337"/>
        <v>-</v>
      </c>
    </row>
    <row r="1309" spans="1:47" s="29" customFormat="1">
      <c r="A1309" s="556">
        <v>1306</v>
      </c>
      <c r="B1309" s="558" t="s">
        <v>3196</v>
      </c>
      <c r="C1309" s="558" t="str">
        <f t="shared" si="338"/>
        <v>2019</v>
      </c>
      <c r="D1309" s="558" t="str">
        <f t="shared" si="332"/>
        <v>Aug</v>
      </c>
      <c r="E1309" s="605">
        <v>43707</v>
      </c>
      <c r="F1309" s="558">
        <v>118824</v>
      </c>
      <c r="G1309" s="558">
        <v>51340</v>
      </c>
      <c r="H1309" s="558">
        <v>91246</v>
      </c>
      <c r="I1309" s="558" t="s">
        <v>3061</v>
      </c>
      <c r="J1309" s="558" t="s">
        <v>3198</v>
      </c>
      <c r="K1309" s="607" t="str">
        <f t="shared" si="339"/>
        <v>WR12 YOKE TA.D | #812-2 HEAD DIE (SKD11 HRC60~62) | WR12 YOKE TA.D | #812-2 HEAD DIE (SKD11 HRC60~62)</v>
      </c>
      <c r="L1309" s="607" t="s">
        <v>3062</v>
      </c>
      <c r="M1309" s="607" t="s">
        <v>3062</v>
      </c>
      <c r="N1309" s="615" t="s">
        <v>15</v>
      </c>
      <c r="O1309" s="607" t="s">
        <v>42</v>
      </c>
      <c r="P1309" s="558">
        <v>2</v>
      </c>
      <c r="Q1309" s="557" t="s">
        <v>5151</v>
      </c>
      <c r="R1309" s="609">
        <f>IFERROR(VLOOKUP(CONCATENATE(D1309,"'",C1309),'Monthly Forex'!A:D,4,0),"-")</f>
        <v>50.89</v>
      </c>
      <c r="S1309" s="564" t="s">
        <v>15</v>
      </c>
      <c r="T1309" s="611">
        <v>420</v>
      </c>
      <c r="U1309" s="612" t="s">
        <v>47</v>
      </c>
      <c r="V1309" s="613" t="s">
        <v>49</v>
      </c>
      <c r="W1309" s="619" t="s">
        <v>15</v>
      </c>
      <c r="X1309" s="673" t="s">
        <v>2147</v>
      </c>
      <c r="Y1309" s="667" t="s">
        <v>3225</v>
      </c>
      <c r="Z1309" s="668">
        <v>43681</v>
      </c>
      <c r="AA1309" s="558" t="s">
        <v>1856</v>
      </c>
      <c r="AB1309" s="139">
        <f t="shared" si="333"/>
        <v>43737</v>
      </c>
      <c r="AC1309" s="134">
        <f t="shared" si="334"/>
        <v>43709</v>
      </c>
      <c r="AD1309" s="135" t="str">
        <f t="shared" si="335"/>
        <v>-</v>
      </c>
      <c r="AE1309" s="136" t="str">
        <f t="shared" si="336"/>
        <v>-</v>
      </c>
      <c r="AF1309" s="140" t="s">
        <v>4551</v>
      </c>
      <c r="AG1309" s="140" t="str">
        <f t="shared" si="340"/>
        <v>-</v>
      </c>
      <c r="AH1309" s="141" t="str">
        <f t="shared" si="341"/>
        <v>-</v>
      </c>
      <c r="AI1309" s="211" t="s">
        <v>15</v>
      </c>
      <c r="AJ1309" s="443" t="s">
        <v>4592</v>
      </c>
      <c r="AK1309" s="478" t="str">
        <f t="shared" si="342"/>
        <v>-</v>
      </c>
      <c r="AL1309" s="482" t="str">
        <f t="shared" si="343"/>
        <v>-</v>
      </c>
      <c r="AM1309" s="432" t="str">
        <f>_xlfn.IFNA(VLOOKUP(O1309,Dropdown!$B:$G,6,0),"-")</f>
        <v>PEZA</v>
      </c>
      <c r="AN1309" s="433">
        <f>_xlfn.IFNA(VLOOKUP(O1309,Dropdown!$B:$H,7,0),"-")</f>
        <v>0.12</v>
      </c>
      <c r="AO1309" s="434" t="str">
        <f t="shared" si="344"/>
        <v>USD</v>
      </c>
      <c r="AP1309" s="435">
        <f t="shared" si="345"/>
        <v>420</v>
      </c>
      <c r="AQ1309" s="436">
        <f t="shared" si="346"/>
        <v>470.40000000000003</v>
      </c>
      <c r="AR1309" s="247"/>
      <c r="AS1309" s="465" t="s">
        <v>15</v>
      </c>
      <c r="AT1309" s="247"/>
      <c r="AU1309" s="454" t="str">
        <f t="shared" si="337"/>
        <v>-</v>
      </c>
    </row>
    <row r="1310" spans="1:47" s="29" customFormat="1">
      <c r="A1310" s="556">
        <v>1307</v>
      </c>
      <c r="B1310" s="558" t="s">
        <v>3200</v>
      </c>
      <c r="C1310" s="558" t="str">
        <f t="shared" si="338"/>
        <v>2019</v>
      </c>
      <c r="D1310" s="558" t="str">
        <f t="shared" si="332"/>
        <v>Aug</v>
      </c>
      <c r="E1310" s="605">
        <v>43707</v>
      </c>
      <c r="F1310" s="558">
        <v>118824</v>
      </c>
      <c r="G1310" s="558">
        <v>51340</v>
      </c>
      <c r="H1310" s="558">
        <v>91246</v>
      </c>
      <c r="I1310" s="558" t="s">
        <v>3206</v>
      </c>
      <c r="J1310" s="558" t="s">
        <v>3203</v>
      </c>
      <c r="K1310" s="607" t="str">
        <f t="shared" si="339"/>
        <v>UC CASE TA.D #1 | #821 MARKING PUNCH | UC CASE TA.D #1 | #821 MARKING PUNCH</v>
      </c>
      <c r="L1310" s="607" t="s">
        <v>3207</v>
      </c>
      <c r="M1310" s="607" t="s">
        <v>3207</v>
      </c>
      <c r="N1310" s="615" t="s">
        <v>15</v>
      </c>
      <c r="O1310" s="607" t="s">
        <v>42</v>
      </c>
      <c r="P1310" s="558">
        <v>1</v>
      </c>
      <c r="Q1310" s="557" t="s">
        <v>5151</v>
      </c>
      <c r="R1310" s="609">
        <f>IFERROR(VLOOKUP(CONCATENATE(D1310,"'",C1310),'Monthly Forex'!A:D,4,0),"-")</f>
        <v>50.89</v>
      </c>
      <c r="S1310" s="564" t="s">
        <v>15</v>
      </c>
      <c r="T1310" s="611">
        <v>420</v>
      </c>
      <c r="U1310" s="612" t="s">
        <v>47</v>
      </c>
      <c r="V1310" s="613" t="s">
        <v>49</v>
      </c>
      <c r="W1310" s="619" t="s">
        <v>15</v>
      </c>
      <c r="X1310" s="673" t="s">
        <v>2147</v>
      </c>
      <c r="Y1310" s="667" t="s">
        <v>3225</v>
      </c>
      <c r="Z1310" s="668">
        <v>43681</v>
      </c>
      <c r="AA1310" s="558" t="s">
        <v>1856</v>
      </c>
      <c r="AB1310" s="139">
        <f t="shared" si="333"/>
        <v>43737</v>
      </c>
      <c r="AC1310" s="134">
        <f t="shared" si="334"/>
        <v>43709</v>
      </c>
      <c r="AD1310" s="135" t="str">
        <f t="shared" si="335"/>
        <v>-</v>
      </c>
      <c r="AE1310" s="136" t="str">
        <f t="shared" si="336"/>
        <v>-</v>
      </c>
      <c r="AF1310" s="140" t="s">
        <v>4551</v>
      </c>
      <c r="AG1310" s="140" t="str">
        <f t="shared" si="340"/>
        <v>-</v>
      </c>
      <c r="AH1310" s="141" t="str">
        <f t="shared" si="341"/>
        <v>-</v>
      </c>
      <c r="AI1310" s="211" t="s">
        <v>15</v>
      </c>
      <c r="AJ1310" s="443" t="s">
        <v>4592</v>
      </c>
      <c r="AK1310" s="478" t="str">
        <f t="shared" si="342"/>
        <v>-</v>
      </c>
      <c r="AL1310" s="482" t="str">
        <f t="shared" si="343"/>
        <v>-</v>
      </c>
      <c r="AM1310" s="432" t="str">
        <f>_xlfn.IFNA(VLOOKUP(O1310,Dropdown!$B:$G,6,0),"-")</f>
        <v>PEZA</v>
      </c>
      <c r="AN1310" s="433">
        <f>_xlfn.IFNA(VLOOKUP(O1310,Dropdown!$B:$H,7,0),"-")</f>
        <v>0.12</v>
      </c>
      <c r="AO1310" s="434" t="str">
        <f t="shared" si="344"/>
        <v>USD</v>
      </c>
      <c r="AP1310" s="435">
        <f t="shared" si="345"/>
        <v>420</v>
      </c>
      <c r="AQ1310" s="436">
        <f t="shared" si="346"/>
        <v>470.40000000000003</v>
      </c>
      <c r="AR1310" s="247"/>
      <c r="AS1310" s="465" t="s">
        <v>15</v>
      </c>
      <c r="AT1310" s="247"/>
      <c r="AU1310" s="454" t="str">
        <f t="shared" si="337"/>
        <v>-</v>
      </c>
    </row>
    <row r="1311" spans="1:47" s="29" customFormat="1">
      <c r="A1311" s="556">
        <v>1308</v>
      </c>
      <c r="B1311" s="558" t="s">
        <v>3201</v>
      </c>
      <c r="C1311" s="558" t="str">
        <f t="shared" si="338"/>
        <v>2019</v>
      </c>
      <c r="D1311" s="558" t="str">
        <f t="shared" si="332"/>
        <v>Aug</v>
      </c>
      <c r="E1311" s="605">
        <v>43707</v>
      </c>
      <c r="F1311" s="558">
        <v>118824</v>
      </c>
      <c r="G1311" s="558">
        <v>51340</v>
      </c>
      <c r="H1311" s="558">
        <v>91246</v>
      </c>
      <c r="I1311" s="558" t="s">
        <v>3130</v>
      </c>
      <c r="J1311" s="558" t="s">
        <v>3204</v>
      </c>
      <c r="K1311" s="607" t="str">
        <f t="shared" si="339"/>
        <v>FIXED CAVITY WM22 TERMINAL CASE #1 | FIXED CAVITY WM22 TERMINAL CASE #1</v>
      </c>
      <c r="L1311" s="607" t="s">
        <v>3208</v>
      </c>
      <c r="M1311" s="607" t="s">
        <v>3208</v>
      </c>
      <c r="N1311" s="615" t="s">
        <v>15</v>
      </c>
      <c r="O1311" s="607" t="s">
        <v>42</v>
      </c>
      <c r="P1311" s="558">
        <v>1</v>
      </c>
      <c r="Q1311" s="557" t="s">
        <v>5151</v>
      </c>
      <c r="R1311" s="609">
        <f>IFERROR(VLOOKUP(CONCATENATE(D1311,"'",C1311),'Monthly Forex'!A:D,4,0),"-")</f>
        <v>50.89</v>
      </c>
      <c r="S1311" s="564" t="s">
        <v>15</v>
      </c>
      <c r="T1311" s="611">
        <v>939</v>
      </c>
      <c r="U1311" s="612" t="s">
        <v>47</v>
      </c>
      <c r="V1311" s="613" t="s">
        <v>49</v>
      </c>
      <c r="W1311" s="620" t="s">
        <v>3218</v>
      </c>
      <c r="X1311" s="673" t="s">
        <v>2147</v>
      </c>
      <c r="Y1311" s="667" t="s">
        <v>3225</v>
      </c>
      <c r="Z1311" s="668">
        <v>43681</v>
      </c>
      <c r="AA1311" s="558" t="s">
        <v>1856</v>
      </c>
      <c r="AB1311" s="139">
        <f t="shared" si="333"/>
        <v>43737</v>
      </c>
      <c r="AC1311" s="134">
        <f t="shared" si="334"/>
        <v>43709</v>
      </c>
      <c r="AD1311" s="135" t="str">
        <f t="shared" si="335"/>
        <v>-</v>
      </c>
      <c r="AE1311" s="136" t="str">
        <f t="shared" si="336"/>
        <v>-</v>
      </c>
      <c r="AF1311" s="140" t="s">
        <v>4551</v>
      </c>
      <c r="AG1311" s="140" t="str">
        <f t="shared" si="340"/>
        <v>-</v>
      </c>
      <c r="AH1311" s="141" t="str">
        <f t="shared" si="341"/>
        <v>-</v>
      </c>
      <c r="AI1311" s="211" t="s">
        <v>15</v>
      </c>
      <c r="AJ1311" s="443" t="s">
        <v>4592</v>
      </c>
      <c r="AK1311" s="478" t="str">
        <f t="shared" si="342"/>
        <v>-</v>
      </c>
      <c r="AL1311" s="482" t="str">
        <f t="shared" si="343"/>
        <v>-</v>
      </c>
      <c r="AM1311" s="432" t="str">
        <f>_xlfn.IFNA(VLOOKUP(O1311,Dropdown!$B:$G,6,0),"-")</f>
        <v>PEZA</v>
      </c>
      <c r="AN1311" s="433">
        <f>_xlfn.IFNA(VLOOKUP(O1311,Dropdown!$B:$H,7,0),"-")</f>
        <v>0.12</v>
      </c>
      <c r="AO1311" s="434" t="str">
        <f t="shared" si="344"/>
        <v>USD</v>
      </c>
      <c r="AP1311" s="435">
        <f t="shared" si="345"/>
        <v>939</v>
      </c>
      <c r="AQ1311" s="436">
        <f t="shared" si="346"/>
        <v>1051.68</v>
      </c>
      <c r="AR1311" s="247"/>
      <c r="AS1311" s="465" t="s">
        <v>15</v>
      </c>
      <c r="AT1311" s="247"/>
      <c r="AU1311" s="454" t="str">
        <f t="shared" si="337"/>
        <v>-</v>
      </c>
    </row>
    <row r="1312" spans="1:47" s="29" customFormat="1">
      <c r="A1312" s="556">
        <v>1309</v>
      </c>
      <c r="B1312" s="558" t="s">
        <v>3202</v>
      </c>
      <c r="C1312" s="558" t="str">
        <f t="shared" si="338"/>
        <v>2019</v>
      </c>
      <c r="D1312" s="558" t="str">
        <f t="shared" si="332"/>
        <v>Aug</v>
      </c>
      <c r="E1312" s="605">
        <v>43707</v>
      </c>
      <c r="F1312" s="558">
        <v>118824</v>
      </c>
      <c r="G1312" s="558">
        <v>51340</v>
      </c>
      <c r="H1312" s="558">
        <v>91246</v>
      </c>
      <c r="I1312" s="558" t="s">
        <v>3128</v>
      </c>
      <c r="J1312" s="558" t="s">
        <v>3205</v>
      </c>
      <c r="K1312" s="607" t="str">
        <f t="shared" si="339"/>
        <v>WR07E YOKE TA.D  | #919-7 SIDE SLIT DIE (DCMX) | WR07E YOKE TA.D  | #919-7 SIDE SLIT DIE (DCMX)</v>
      </c>
      <c r="L1312" s="607" t="s">
        <v>3132</v>
      </c>
      <c r="M1312" s="607" t="s">
        <v>3132</v>
      </c>
      <c r="N1312" s="615" t="s">
        <v>15</v>
      </c>
      <c r="O1312" s="607" t="s">
        <v>42</v>
      </c>
      <c r="P1312" s="558">
        <v>1</v>
      </c>
      <c r="Q1312" s="557" t="s">
        <v>5151</v>
      </c>
      <c r="R1312" s="609">
        <f>IFERROR(VLOOKUP(CONCATENATE(D1312,"'",C1312),'Monthly Forex'!A:D,4,0),"-")</f>
        <v>50.89</v>
      </c>
      <c r="S1312" s="564" t="s">
        <v>15</v>
      </c>
      <c r="T1312" s="611">
        <v>700</v>
      </c>
      <c r="U1312" s="612" t="s">
        <v>47</v>
      </c>
      <c r="V1312" s="613" t="s">
        <v>49</v>
      </c>
      <c r="W1312" s="619" t="s">
        <v>15</v>
      </c>
      <c r="X1312" s="673" t="s">
        <v>2147</v>
      </c>
      <c r="Y1312" s="667" t="s">
        <v>3225</v>
      </c>
      <c r="Z1312" s="668">
        <v>43681</v>
      </c>
      <c r="AA1312" s="558" t="s">
        <v>1856</v>
      </c>
      <c r="AB1312" s="139">
        <f t="shared" si="333"/>
        <v>43737</v>
      </c>
      <c r="AC1312" s="134">
        <f t="shared" si="334"/>
        <v>43709</v>
      </c>
      <c r="AD1312" s="135" t="str">
        <f t="shared" si="335"/>
        <v>-</v>
      </c>
      <c r="AE1312" s="136" t="str">
        <f t="shared" si="336"/>
        <v>-</v>
      </c>
      <c r="AF1312" s="140" t="s">
        <v>4551</v>
      </c>
      <c r="AG1312" s="140" t="str">
        <f t="shared" si="340"/>
        <v>-</v>
      </c>
      <c r="AH1312" s="141" t="str">
        <f t="shared" si="341"/>
        <v>-</v>
      </c>
      <c r="AI1312" s="211" t="s">
        <v>15</v>
      </c>
      <c r="AJ1312" s="443" t="s">
        <v>4592</v>
      </c>
      <c r="AK1312" s="478" t="str">
        <f t="shared" si="342"/>
        <v>-</v>
      </c>
      <c r="AL1312" s="482" t="str">
        <f t="shared" si="343"/>
        <v>-</v>
      </c>
      <c r="AM1312" s="432" t="str">
        <f>_xlfn.IFNA(VLOOKUP(O1312,Dropdown!$B:$G,6,0),"-")</f>
        <v>PEZA</v>
      </c>
      <c r="AN1312" s="433">
        <f>_xlfn.IFNA(VLOOKUP(O1312,Dropdown!$B:$H,7,0),"-")</f>
        <v>0.12</v>
      </c>
      <c r="AO1312" s="434" t="str">
        <f t="shared" si="344"/>
        <v>USD</v>
      </c>
      <c r="AP1312" s="435">
        <f t="shared" si="345"/>
        <v>700</v>
      </c>
      <c r="AQ1312" s="436">
        <f t="shared" si="346"/>
        <v>784.00000000000011</v>
      </c>
      <c r="AR1312" s="247"/>
      <c r="AS1312" s="465" t="s">
        <v>15</v>
      </c>
      <c r="AT1312" s="247"/>
      <c r="AU1312" s="454" t="str">
        <f t="shared" si="337"/>
        <v>-</v>
      </c>
    </row>
    <row r="1313" spans="1:47" s="29" customFormat="1">
      <c r="A1313" s="556">
        <v>1310</v>
      </c>
      <c r="B1313" s="558" t="s">
        <v>3211</v>
      </c>
      <c r="C1313" s="558" t="str">
        <f t="shared" si="338"/>
        <v>2019</v>
      </c>
      <c r="D1313" s="558" t="str">
        <f t="shared" si="332"/>
        <v>Aug</v>
      </c>
      <c r="E1313" s="605">
        <v>43707</v>
      </c>
      <c r="F1313" s="558">
        <v>118824</v>
      </c>
      <c r="G1313" s="558">
        <v>51340</v>
      </c>
      <c r="H1313" s="558">
        <v>91246</v>
      </c>
      <c r="I1313" s="558" t="s">
        <v>3212</v>
      </c>
      <c r="J1313" s="558" t="s">
        <v>3213</v>
      </c>
      <c r="K1313" s="607" t="str">
        <f t="shared" si="339"/>
        <v>300T #2 | FLY WHEEL | 300T #2 | FLY WHEEL</v>
      </c>
      <c r="L1313" s="607" t="s">
        <v>3214</v>
      </c>
      <c r="M1313" s="607" t="s">
        <v>3214</v>
      </c>
      <c r="N1313" s="615" t="s">
        <v>15</v>
      </c>
      <c r="O1313" s="607" t="s">
        <v>42</v>
      </c>
      <c r="P1313" s="558">
        <v>1</v>
      </c>
      <c r="Q1313" s="557" t="s">
        <v>5151</v>
      </c>
      <c r="R1313" s="609">
        <f>IFERROR(VLOOKUP(CONCATENATE(D1313,"'",C1313),'Monthly Forex'!A:D,4,0),"-")</f>
        <v>50.89</v>
      </c>
      <c r="S1313" s="564" t="s">
        <v>15</v>
      </c>
      <c r="T1313" s="611">
        <v>480</v>
      </c>
      <c r="U1313" s="612" t="s">
        <v>47</v>
      </c>
      <c r="V1313" s="613" t="s">
        <v>49</v>
      </c>
      <c r="W1313" s="619" t="s">
        <v>15</v>
      </c>
      <c r="X1313" s="673" t="s">
        <v>2147</v>
      </c>
      <c r="Y1313" s="667" t="s">
        <v>3225</v>
      </c>
      <c r="Z1313" s="668">
        <v>43681</v>
      </c>
      <c r="AA1313" s="558" t="s">
        <v>1856</v>
      </c>
      <c r="AB1313" s="139">
        <f t="shared" si="333"/>
        <v>43737</v>
      </c>
      <c r="AC1313" s="134">
        <f t="shared" si="334"/>
        <v>43709</v>
      </c>
      <c r="AD1313" s="135" t="str">
        <f t="shared" si="335"/>
        <v>-</v>
      </c>
      <c r="AE1313" s="136" t="str">
        <f t="shared" si="336"/>
        <v>-</v>
      </c>
      <c r="AF1313" s="140" t="s">
        <v>4551</v>
      </c>
      <c r="AG1313" s="140" t="str">
        <f t="shared" si="340"/>
        <v>-</v>
      </c>
      <c r="AH1313" s="141" t="str">
        <f t="shared" si="341"/>
        <v>-</v>
      </c>
      <c r="AI1313" s="211" t="s">
        <v>15</v>
      </c>
      <c r="AJ1313" s="443" t="s">
        <v>4592</v>
      </c>
      <c r="AK1313" s="478" t="str">
        <f t="shared" si="342"/>
        <v>-</v>
      </c>
      <c r="AL1313" s="482" t="str">
        <f t="shared" si="343"/>
        <v>-</v>
      </c>
      <c r="AM1313" s="432" t="str">
        <f>_xlfn.IFNA(VLOOKUP(O1313,Dropdown!$B:$G,6,0),"-")</f>
        <v>PEZA</v>
      </c>
      <c r="AN1313" s="433">
        <f>_xlfn.IFNA(VLOOKUP(O1313,Dropdown!$B:$H,7,0),"-")</f>
        <v>0.12</v>
      </c>
      <c r="AO1313" s="434" t="str">
        <f t="shared" si="344"/>
        <v>USD</v>
      </c>
      <c r="AP1313" s="435">
        <f t="shared" si="345"/>
        <v>480</v>
      </c>
      <c r="AQ1313" s="436">
        <f t="shared" si="346"/>
        <v>537.6</v>
      </c>
      <c r="AR1313" s="247"/>
      <c r="AS1313" s="465" t="s">
        <v>15</v>
      </c>
      <c r="AT1313" s="247"/>
      <c r="AU1313" s="454" t="str">
        <f t="shared" si="337"/>
        <v>-</v>
      </c>
    </row>
    <row r="1314" spans="1:47" s="29" customFormat="1">
      <c r="A1314" s="556">
        <v>1311</v>
      </c>
      <c r="B1314" s="558" t="s">
        <v>3004</v>
      </c>
      <c r="C1314" s="558" t="str">
        <f t="shared" si="338"/>
        <v>2019</v>
      </c>
      <c r="D1314" s="558" t="str">
        <f t="shared" ref="D1314:D1377" si="347">TEXT(E1314,"mmm")</f>
        <v>Aug</v>
      </c>
      <c r="E1314" s="605">
        <v>43707</v>
      </c>
      <c r="F1314" s="558">
        <v>118821</v>
      </c>
      <c r="G1314" s="558">
        <v>51337</v>
      </c>
      <c r="H1314" s="558">
        <v>91244</v>
      </c>
      <c r="I1314" s="558" t="s">
        <v>3192</v>
      </c>
      <c r="J1314" s="617" t="s">
        <v>3015</v>
      </c>
      <c r="K1314" s="607" t="str">
        <f t="shared" si="339"/>
        <v>RING RR (FINISHER R, EXH 18310-TLAX-ZZ10-Y1-4200 | INSPECTION JIG | RING RR (FINISHER R, EXH 18310-TLAX-ZZ10-Y1-4200 | INSPECTION JIG</v>
      </c>
      <c r="L1314" s="607" t="s">
        <v>3011</v>
      </c>
      <c r="M1314" s="607" t="s">
        <v>3011</v>
      </c>
      <c r="N1314" s="608" t="s">
        <v>3096</v>
      </c>
      <c r="O1314" s="607" t="s">
        <v>31</v>
      </c>
      <c r="P1314" s="558">
        <v>1</v>
      </c>
      <c r="Q1314" s="557" t="s">
        <v>5151</v>
      </c>
      <c r="R1314" s="609">
        <f>IFERROR(VLOOKUP(CONCATENATE(D1314,"'",C1314),'Monthly Forex'!A:D,4,0),"-")</f>
        <v>50.89</v>
      </c>
      <c r="S1314" s="610">
        <v>65000</v>
      </c>
      <c r="T1314" s="611">
        <f t="shared" ref="T1314:T1321" si="348">S1314/R1314</f>
        <v>1277.2646885439183</v>
      </c>
      <c r="U1314" s="612" t="s">
        <v>47</v>
      </c>
      <c r="V1314" s="613" t="s">
        <v>49</v>
      </c>
      <c r="W1314" s="619" t="s">
        <v>15</v>
      </c>
      <c r="X1314" s="673" t="s">
        <v>3224</v>
      </c>
      <c r="Y1314" s="669" t="s">
        <v>15</v>
      </c>
      <c r="Z1314" s="668" t="s">
        <v>15</v>
      </c>
      <c r="AA1314" s="558" t="s">
        <v>1856</v>
      </c>
      <c r="AB1314" s="139">
        <f t="shared" si="333"/>
        <v>43737</v>
      </c>
      <c r="AC1314" s="134">
        <f t="shared" si="334"/>
        <v>43709</v>
      </c>
      <c r="AD1314" s="135" t="str">
        <f t="shared" si="335"/>
        <v>-</v>
      </c>
      <c r="AE1314" s="136" t="str">
        <f t="shared" si="336"/>
        <v>-</v>
      </c>
      <c r="AF1314" s="140" t="s">
        <v>4551</v>
      </c>
      <c r="AG1314" s="140" t="str">
        <f t="shared" si="340"/>
        <v>1</v>
      </c>
      <c r="AH1314" s="141" t="str">
        <f t="shared" si="341"/>
        <v>-</v>
      </c>
      <c r="AI1314" s="211" t="s">
        <v>15</v>
      </c>
      <c r="AJ1314" s="443" t="s">
        <v>4592</v>
      </c>
      <c r="AK1314" s="478" t="str">
        <f t="shared" si="342"/>
        <v>-</v>
      </c>
      <c r="AL1314" s="482" t="str">
        <f t="shared" si="343"/>
        <v>-</v>
      </c>
      <c r="AM1314" s="432" t="str">
        <f>_xlfn.IFNA(VLOOKUP(O1314,Dropdown!$B:$G,6,0),"-")</f>
        <v>PEZA</v>
      </c>
      <c r="AN1314" s="433">
        <f>_xlfn.IFNA(VLOOKUP(O1314,Dropdown!$B:$H,7,0),"-")</f>
        <v>0.12</v>
      </c>
      <c r="AO1314" s="434" t="str">
        <f t="shared" si="344"/>
        <v>PHP</v>
      </c>
      <c r="AP1314" s="435">
        <f t="shared" si="345"/>
        <v>65000</v>
      </c>
      <c r="AQ1314" s="436">
        <f t="shared" si="346"/>
        <v>72800</v>
      </c>
      <c r="AR1314" s="247"/>
      <c r="AS1314" s="465" t="s">
        <v>15</v>
      </c>
      <c r="AT1314" s="247"/>
      <c r="AU1314" s="454" t="str">
        <f t="shared" si="337"/>
        <v>-</v>
      </c>
    </row>
    <row r="1315" spans="1:47" s="29" customFormat="1">
      <c r="A1315" s="556">
        <v>1312</v>
      </c>
      <c r="B1315" s="558" t="s">
        <v>3005</v>
      </c>
      <c r="C1315" s="558" t="str">
        <f t="shared" si="338"/>
        <v>2019</v>
      </c>
      <c r="D1315" s="558" t="str">
        <f t="shared" si="347"/>
        <v>Aug</v>
      </c>
      <c r="E1315" s="605">
        <v>43707</v>
      </c>
      <c r="F1315" s="558">
        <v>118821</v>
      </c>
      <c r="G1315" s="558">
        <v>51337</v>
      </c>
      <c r="H1315" s="558">
        <v>91244</v>
      </c>
      <c r="I1315" s="558" t="s">
        <v>3193</v>
      </c>
      <c r="J1315" s="558" t="s">
        <v>3015</v>
      </c>
      <c r="K1315" s="607" t="str">
        <f t="shared" si="339"/>
        <v>RING RR (FINISHER L, EXH 18320-TLAX-ZZ10-Y1-4200 | INSPECTION JIG | RING RR (FINISHER L, EXH 18320-TLAX-ZZ10-Y1-4200 | INSPECTION JIG</v>
      </c>
      <c r="L1315" s="607" t="s">
        <v>3012</v>
      </c>
      <c r="M1315" s="607" t="s">
        <v>3012</v>
      </c>
      <c r="N1315" s="608" t="s">
        <v>3097</v>
      </c>
      <c r="O1315" s="607" t="s">
        <v>31</v>
      </c>
      <c r="P1315" s="558">
        <v>1</v>
      </c>
      <c r="Q1315" s="557" t="s">
        <v>5151</v>
      </c>
      <c r="R1315" s="609">
        <f>IFERROR(VLOOKUP(CONCATENATE(D1315,"'",C1315),'Monthly Forex'!A:D,4,0),"-")</f>
        <v>50.89</v>
      </c>
      <c r="S1315" s="610">
        <v>65000</v>
      </c>
      <c r="T1315" s="611">
        <f t="shared" si="348"/>
        <v>1277.2646885439183</v>
      </c>
      <c r="U1315" s="612" t="s">
        <v>47</v>
      </c>
      <c r="V1315" s="613" t="s">
        <v>49</v>
      </c>
      <c r="W1315" s="619" t="s">
        <v>15</v>
      </c>
      <c r="X1315" s="673" t="s">
        <v>3224</v>
      </c>
      <c r="Y1315" s="669" t="s">
        <v>15</v>
      </c>
      <c r="Z1315" s="668" t="s">
        <v>15</v>
      </c>
      <c r="AA1315" s="558" t="s">
        <v>1856</v>
      </c>
      <c r="AB1315" s="139">
        <f t="shared" si="333"/>
        <v>43737</v>
      </c>
      <c r="AC1315" s="134">
        <f t="shared" si="334"/>
        <v>43709</v>
      </c>
      <c r="AD1315" s="135" t="str">
        <f t="shared" si="335"/>
        <v>-</v>
      </c>
      <c r="AE1315" s="136" t="str">
        <f t="shared" si="336"/>
        <v>-</v>
      </c>
      <c r="AF1315" s="140" t="s">
        <v>4551</v>
      </c>
      <c r="AG1315" s="140" t="str">
        <f t="shared" si="340"/>
        <v>-</v>
      </c>
      <c r="AH1315" s="141" t="str">
        <f t="shared" si="341"/>
        <v>-</v>
      </c>
      <c r="AI1315" s="211" t="s">
        <v>15</v>
      </c>
      <c r="AJ1315" s="443" t="s">
        <v>4592</v>
      </c>
      <c r="AK1315" s="478" t="str">
        <f t="shared" si="342"/>
        <v>-</v>
      </c>
      <c r="AL1315" s="482" t="str">
        <f t="shared" si="343"/>
        <v>-</v>
      </c>
      <c r="AM1315" s="432" t="str">
        <f>_xlfn.IFNA(VLOOKUP(O1315,Dropdown!$B:$G,6,0),"-")</f>
        <v>PEZA</v>
      </c>
      <c r="AN1315" s="433">
        <f>_xlfn.IFNA(VLOOKUP(O1315,Dropdown!$B:$H,7,0),"-")</f>
        <v>0.12</v>
      </c>
      <c r="AO1315" s="434" t="str">
        <f t="shared" si="344"/>
        <v>PHP</v>
      </c>
      <c r="AP1315" s="435">
        <f t="shared" si="345"/>
        <v>65000</v>
      </c>
      <c r="AQ1315" s="436">
        <f t="shared" si="346"/>
        <v>72800</v>
      </c>
      <c r="AR1315" s="247"/>
      <c r="AS1315" s="465" t="s">
        <v>15</v>
      </c>
      <c r="AT1315" s="247"/>
      <c r="AU1315" s="454" t="str">
        <f t="shared" si="337"/>
        <v>-</v>
      </c>
    </row>
    <row r="1316" spans="1:47" s="29" customFormat="1">
      <c r="A1316" s="556">
        <v>1313</v>
      </c>
      <c r="B1316" s="558" t="s">
        <v>3006</v>
      </c>
      <c r="C1316" s="558" t="str">
        <f t="shared" si="338"/>
        <v>2019</v>
      </c>
      <c r="D1316" s="558" t="str">
        <f t="shared" si="347"/>
        <v>Aug</v>
      </c>
      <c r="E1316" s="605">
        <v>43707</v>
      </c>
      <c r="F1316" s="558">
        <v>118821</v>
      </c>
      <c r="G1316" s="558">
        <v>51337</v>
      </c>
      <c r="H1316" s="558">
        <v>91244</v>
      </c>
      <c r="I1316" s="558" t="s">
        <v>3194</v>
      </c>
      <c r="J1316" s="558" t="s">
        <v>3015</v>
      </c>
      <c r="K1316" s="607" t="str">
        <f t="shared" si="339"/>
        <v>RING FR (FINISHER R, EXH 18310-TLAX-ZZ10-Y1-4100 | INSPECTION JIG | RING FR (FINISHER R, EXH 18310-TLAX-ZZ10-Y1-4100 | INSPECTION JIG</v>
      </c>
      <c r="L1316" s="607" t="s">
        <v>3013</v>
      </c>
      <c r="M1316" s="607" t="s">
        <v>3013</v>
      </c>
      <c r="N1316" s="608" t="s">
        <v>3099</v>
      </c>
      <c r="O1316" s="607" t="s">
        <v>31</v>
      </c>
      <c r="P1316" s="558">
        <v>1</v>
      </c>
      <c r="Q1316" s="557" t="s">
        <v>5151</v>
      </c>
      <c r="R1316" s="609">
        <f>IFERROR(VLOOKUP(CONCATENATE(D1316,"'",C1316),'Monthly Forex'!A:D,4,0),"-")</f>
        <v>50.89</v>
      </c>
      <c r="S1316" s="610">
        <v>65000</v>
      </c>
      <c r="T1316" s="611">
        <f t="shared" si="348"/>
        <v>1277.2646885439183</v>
      </c>
      <c r="U1316" s="612" t="s">
        <v>47</v>
      </c>
      <c r="V1316" s="613" t="s">
        <v>49</v>
      </c>
      <c r="W1316" s="619" t="s">
        <v>15</v>
      </c>
      <c r="X1316" s="673" t="s">
        <v>3224</v>
      </c>
      <c r="Y1316" s="669" t="s">
        <v>15</v>
      </c>
      <c r="Z1316" s="668" t="s">
        <v>15</v>
      </c>
      <c r="AA1316" s="558" t="s">
        <v>1856</v>
      </c>
      <c r="AB1316" s="139">
        <f t="shared" si="333"/>
        <v>43737</v>
      </c>
      <c r="AC1316" s="134">
        <f t="shared" si="334"/>
        <v>43709</v>
      </c>
      <c r="AD1316" s="135" t="str">
        <f t="shared" si="335"/>
        <v>-</v>
      </c>
      <c r="AE1316" s="136" t="str">
        <f t="shared" si="336"/>
        <v>-</v>
      </c>
      <c r="AF1316" s="140" t="s">
        <v>4551</v>
      </c>
      <c r="AG1316" s="140" t="str">
        <f t="shared" si="340"/>
        <v>-</v>
      </c>
      <c r="AH1316" s="141" t="str">
        <f t="shared" si="341"/>
        <v>-</v>
      </c>
      <c r="AI1316" s="211" t="s">
        <v>15</v>
      </c>
      <c r="AJ1316" s="443" t="s">
        <v>4592</v>
      </c>
      <c r="AK1316" s="478" t="str">
        <f t="shared" si="342"/>
        <v>-</v>
      </c>
      <c r="AL1316" s="482" t="str">
        <f t="shared" si="343"/>
        <v>-</v>
      </c>
      <c r="AM1316" s="432" t="str">
        <f>_xlfn.IFNA(VLOOKUP(O1316,Dropdown!$B:$G,6,0),"-")</f>
        <v>PEZA</v>
      </c>
      <c r="AN1316" s="433">
        <f>_xlfn.IFNA(VLOOKUP(O1316,Dropdown!$B:$H,7,0),"-")</f>
        <v>0.12</v>
      </c>
      <c r="AO1316" s="434" t="str">
        <f t="shared" si="344"/>
        <v>PHP</v>
      </c>
      <c r="AP1316" s="435">
        <f t="shared" si="345"/>
        <v>65000</v>
      </c>
      <c r="AQ1316" s="436">
        <f t="shared" si="346"/>
        <v>72800</v>
      </c>
      <c r="AR1316" s="247"/>
      <c r="AS1316" s="465" t="s">
        <v>15</v>
      </c>
      <c r="AT1316" s="247"/>
      <c r="AU1316" s="454" t="str">
        <f t="shared" si="337"/>
        <v>-</v>
      </c>
    </row>
    <row r="1317" spans="1:47" s="29" customFormat="1">
      <c r="A1317" s="556">
        <v>1314</v>
      </c>
      <c r="B1317" s="558" t="s">
        <v>3007</v>
      </c>
      <c r="C1317" s="558" t="str">
        <f t="shared" si="338"/>
        <v>2019</v>
      </c>
      <c r="D1317" s="558" t="str">
        <f t="shared" si="347"/>
        <v>Aug</v>
      </c>
      <c r="E1317" s="605">
        <v>43707</v>
      </c>
      <c r="F1317" s="558">
        <v>118821</v>
      </c>
      <c r="G1317" s="558">
        <v>51337</v>
      </c>
      <c r="H1317" s="558">
        <v>91244</v>
      </c>
      <c r="I1317" s="558" t="s">
        <v>3195</v>
      </c>
      <c r="J1317" s="558" t="s">
        <v>3015</v>
      </c>
      <c r="K1317" s="607" t="str">
        <f t="shared" si="339"/>
        <v>RING FR (FINISHER L, EXH 18320-TLAX-ZZ10-Y1-4100 | INSPECTION JIG | RING FR (FINISHER L, EXH 18320-TLAX-ZZ10-Y1-4100 | INSPECTION JIG</v>
      </c>
      <c r="L1317" s="607" t="s">
        <v>3014</v>
      </c>
      <c r="M1317" s="607" t="s">
        <v>3014</v>
      </c>
      <c r="N1317" s="608" t="s">
        <v>3098</v>
      </c>
      <c r="O1317" s="607" t="s">
        <v>31</v>
      </c>
      <c r="P1317" s="558">
        <v>1</v>
      </c>
      <c r="Q1317" s="557" t="s">
        <v>5151</v>
      </c>
      <c r="R1317" s="609">
        <f>IFERROR(VLOOKUP(CONCATENATE(D1317,"'",C1317),'Monthly Forex'!A:D,4,0),"-")</f>
        <v>50.89</v>
      </c>
      <c r="S1317" s="610">
        <v>65000</v>
      </c>
      <c r="T1317" s="611">
        <f t="shared" si="348"/>
        <v>1277.2646885439183</v>
      </c>
      <c r="U1317" s="612" t="s">
        <v>47</v>
      </c>
      <c r="V1317" s="613" t="s">
        <v>49</v>
      </c>
      <c r="W1317" s="619" t="s">
        <v>15</v>
      </c>
      <c r="X1317" s="673" t="s">
        <v>3224</v>
      </c>
      <c r="Y1317" s="669" t="s">
        <v>15</v>
      </c>
      <c r="Z1317" s="668" t="s">
        <v>15</v>
      </c>
      <c r="AA1317" s="558" t="s">
        <v>1856</v>
      </c>
      <c r="AB1317" s="139">
        <f t="shared" si="333"/>
        <v>43737</v>
      </c>
      <c r="AC1317" s="134">
        <f t="shared" si="334"/>
        <v>43709</v>
      </c>
      <c r="AD1317" s="135" t="str">
        <f t="shared" si="335"/>
        <v>-</v>
      </c>
      <c r="AE1317" s="136" t="str">
        <f t="shared" si="336"/>
        <v>-</v>
      </c>
      <c r="AF1317" s="140" t="s">
        <v>4551</v>
      </c>
      <c r="AG1317" s="140" t="str">
        <f t="shared" si="340"/>
        <v>-</v>
      </c>
      <c r="AH1317" s="141" t="str">
        <f t="shared" si="341"/>
        <v>-</v>
      </c>
      <c r="AI1317" s="211" t="s">
        <v>15</v>
      </c>
      <c r="AJ1317" s="443" t="s">
        <v>4592</v>
      </c>
      <c r="AK1317" s="478" t="str">
        <f t="shared" si="342"/>
        <v>-</v>
      </c>
      <c r="AL1317" s="482" t="str">
        <f t="shared" si="343"/>
        <v>-</v>
      </c>
      <c r="AM1317" s="432" t="str">
        <f>_xlfn.IFNA(VLOOKUP(O1317,Dropdown!$B:$G,6,0),"-")</f>
        <v>PEZA</v>
      </c>
      <c r="AN1317" s="433">
        <f>_xlfn.IFNA(VLOOKUP(O1317,Dropdown!$B:$H,7,0),"-")</f>
        <v>0.12</v>
      </c>
      <c r="AO1317" s="434" t="str">
        <f t="shared" si="344"/>
        <v>PHP</v>
      </c>
      <c r="AP1317" s="435">
        <f t="shared" si="345"/>
        <v>65000</v>
      </c>
      <c r="AQ1317" s="436">
        <f t="shared" si="346"/>
        <v>72800</v>
      </c>
      <c r="AR1317" s="247"/>
      <c r="AS1317" s="465" t="s">
        <v>15</v>
      </c>
      <c r="AT1317" s="247"/>
      <c r="AU1317" s="454" t="str">
        <f t="shared" si="337"/>
        <v>-</v>
      </c>
    </row>
    <row r="1318" spans="1:47" s="29" customFormat="1">
      <c r="A1318" s="556">
        <v>1315</v>
      </c>
      <c r="B1318" s="558" t="s">
        <v>3067</v>
      </c>
      <c r="C1318" s="558" t="str">
        <f t="shared" si="338"/>
        <v>2019</v>
      </c>
      <c r="D1318" s="558" t="str">
        <f t="shared" si="347"/>
        <v>Aug</v>
      </c>
      <c r="E1318" s="605">
        <v>43707</v>
      </c>
      <c r="F1318" s="558">
        <v>118822</v>
      </c>
      <c r="G1318" s="558">
        <v>51338</v>
      </c>
      <c r="H1318" s="558">
        <v>91245</v>
      </c>
      <c r="I1318" s="558" t="s">
        <v>3199</v>
      </c>
      <c r="J1318" s="617" t="s">
        <v>3054</v>
      </c>
      <c r="K1318" s="607" t="str">
        <f t="shared" si="339"/>
        <v>TJB BODY BLANK DIE PLATE #1106 (SKD11) | TJB BODY BLANK DIE PLATE #1106 (SKD11)</v>
      </c>
      <c r="L1318" s="607" t="s">
        <v>3078</v>
      </c>
      <c r="M1318" s="607" t="s">
        <v>3078</v>
      </c>
      <c r="N1318" s="608" t="s">
        <v>3088</v>
      </c>
      <c r="O1318" s="607" t="s">
        <v>31</v>
      </c>
      <c r="P1318" s="558">
        <v>1</v>
      </c>
      <c r="Q1318" s="557" t="s">
        <v>5151</v>
      </c>
      <c r="R1318" s="609">
        <f>IFERROR(VLOOKUP(CONCATENATE(D1318,"'",C1318),'Monthly Forex'!A:D,4,0),"-")</f>
        <v>50.89</v>
      </c>
      <c r="S1318" s="610">
        <v>37800</v>
      </c>
      <c r="T1318" s="611">
        <f t="shared" si="348"/>
        <v>742.77854195323243</v>
      </c>
      <c r="U1318" s="612" t="s">
        <v>47</v>
      </c>
      <c r="V1318" s="613" t="s">
        <v>49</v>
      </c>
      <c r="W1318" s="619" t="s">
        <v>15</v>
      </c>
      <c r="X1318" s="673" t="s">
        <v>3224</v>
      </c>
      <c r="Y1318" s="669" t="s">
        <v>15</v>
      </c>
      <c r="Z1318" s="668" t="s">
        <v>15</v>
      </c>
      <c r="AA1318" s="558" t="s">
        <v>1856</v>
      </c>
      <c r="AB1318" s="139">
        <f t="shared" si="333"/>
        <v>43737</v>
      </c>
      <c r="AC1318" s="134">
        <f t="shared" si="334"/>
        <v>43709</v>
      </c>
      <c r="AD1318" s="135" t="str">
        <f t="shared" si="335"/>
        <v>-</v>
      </c>
      <c r="AE1318" s="136" t="str">
        <f t="shared" si="336"/>
        <v>-</v>
      </c>
      <c r="AF1318" s="140" t="s">
        <v>4551</v>
      </c>
      <c r="AG1318" s="140" t="str">
        <f t="shared" si="340"/>
        <v>1</v>
      </c>
      <c r="AH1318" s="141" t="str">
        <f t="shared" si="341"/>
        <v>-</v>
      </c>
      <c r="AI1318" s="211" t="s">
        <v>15</v>
      </c>
      <c r="AJ1318" s="443" t="s">
        <v>4592</v>
      </c>
      <c r="AK1318" s="478" t="str">
        <f t="shared" si="342"/>
        <v>-</v>
      </c>
      <c r="AL1318" s="482" t="str">
        <f t="shared" si="343"/>
        <v>-</v>
      </c>
      <c r="AM1318" s="432" t="str">
        <f>_xlfn.IFNA(VLOOKUP(O1318,Dropdown!$B:$G,6,0),"-")</f>
        <v>PEZA</v>
      </c>
      <c r="AN1318" s="433">
        <f>_xlfn.IFNA(VLOOKUP(O1318,Dropdown!$B:$H,7,0),"-")</f>
        <v>0.12</v>
      </c>
      <c r="AO1318" s="434" t="str">
        <f t="shared" si="344"/>
        <v>PHP</v>
      </c>
      <c r="AP1318" s="435">
        <f t="shared" si="345"/>
        <v>37800</v>
      </c>
      <c r="AQ1318" s="436">
        <f t="shared" si="346"/>
        <v>42336.000000000007</v>
      </c>
      <c r="AR1318" s="247"/>
      <c r="AS1318" s="465" t="s">
        <v>15</v>
      </c>
      <c r="AT1318" s="247"/>
      <c r="AU1318" s="454" t="str">
        <f t="shared" si="337"/>
        <v>-</v>
      </c>
    </row>
    <row r="1319" spans="1:47" s="29" customFormat="1">
      <c r="A1319" s="556">
        <v>1316</v>
      </c>
      <c r="B1319" s="558" t="s">
        <v>3074</v>
      </c>
      <c r="C1319" s="558" t="str">
        <f t="shared" si="338"/>
        <v>2019</v>
      </c>
      <c r="D1319" s="558" t="str">
        <f t="shared" si="347"/>
        <v>Aug</v>
      </c>
      <c r="E1319" s="605">
        <v>43707</v>
      </c>
      <c r="F1319" s="558">
        <v>118822</v>
      </c>
      <c r="G1319" s="558">
        <v>51338</v>
      </c>
      <c r="H1319" s="558">
        <v>91245</v>
      </c>
      <c r="I1319" s="558" t="s">
        <v>3199</v>
      </c>
      <c r="J1319" s="558" t="s">
        <v>3054</v>
      </c>
      <c r="K1319" s="607" t="str">
        <f t="shared" si="339"/>
        <v>TLA BODY BLANKING DIE #1105 (SKD11) | TLA BODY BLANKING DIE #1105 (SKD11)</v>
      </c>
      <c r="L1319" s="607" t="s">
        <v>3085</v>
      </c>
      <c r="M1319" s="607" t="s">
        <v>3085</v>
      </c>
      <c r="N1319" s="608" t="s">
        <v>3095</v>
      </c>
      <c r="O1319" s="607" t="s">
        <v>31</v>
      </c>
      <c r="P1319" s="558">
        <v>1</v>
      </c>
      <c r="Q1319" s="557" t="s">
        <v>5151</v>
      </c>
      <c r="R1319" s="609">
        <f>IFERROR(VLOOKUP(CONCATENATE(D1319,"'",C1319),'Monthly Forex'!A:D,4,0),"-")</f>
        <v>50.89</v>
      </c>
      <c r="S1319" s="610">
        <v>51900</v>
      </c>
      <c r="T1319" s="611">
        <f t="shared" si="348"/>
        <v>1019.8467282373747</v>
      </c>
      <c r="U1319" s="612" t="s">
        <v>47</v>
      </c>
      <c r="V1319" s="613" t="s">
        <v>49</v>
      </c>
      <c r="W1319" s="619" t="s">
        <v>15</v>
      </c>
      <c r="X1319" s="673" t="s">
        <v>3224</v>
      </c>
      <c r="Y1319" s="669" t="s">
        <v>15</v>
      </c>
      <c r="Z1319" s="668" t="s">
        <v>15</v>
      </c>
      <c r="AA1319" s="558" t="s">
        <v>1856</v>
      </c>
      <c r="AB1319" s="139">
        <f t="shared" si="333"/>
        <v>43737</v>
      </c>
      <c r="AC1319" s="134">
        <f t="shared" si="334"/>
        <v>43709</v>
      </c>
      <c r="AD1319" s="135" t="str">
        <f t="shared" si="335"/>
        <v>-</v>
      </c>
      <c r="AE1319" s="136" t="str">
        <f t="shared" si="336"/>
        <v>-</v>
      </c>
      <c r="AF1319" s="140" t="s">
        <v>4551</v>
      </c>
      <c r="AG1319" s="140" t="str">
        <f t="shared" si="340"/>
        <v>-</v>
      </c>
      <c r="AH1319" s="141" t="str">
        <f t="shared" si="341"/>
        <v>-</v>
      </c>
      <c r="AI1319" s="211" t="s">
        <v>15</v>
      </c>
      <c r="AJ1319" s="443" t="s">
        <v>4592</v>
      </c>
      <c r="AK1319" s="478" t="str">
        <f t="shared" si="342"/>
        <v>-</v>
      </c>
      <c r="AL1319" s="482" t="str">
        <f t="shared" si="343"/>
        <v>-</v>
      </c>
      <c r="AM1319" s="432" t="str">
        <f>_xlfn.IFNA(VLOOKUP(O1319,Dropdown!$B:$G,6,0),"-")</f>
        <v>PEZA</v>
      </c>
      <c r="AN1319" s="433">
        <f>_xlfn.IFNA(VLOOKUP(O1319,Dropdown!$B:$H,7,0),"-")</f>
        <v>0.12</v>
      </c>
      <c r="AO1319" s="434" t="str">
        <f t="shared" si="344"/>
        <v>PHP</v>
      </c>
      <c r="AP1319" s="435">
        <f t="shared" si="345"/>
        <v>51900</v>
      </c>
      <c r="AQ1319" s="436">
        <f t="shared" si="346"/>
        <v>58128.000000000007</v>
      </c>
      <c r="AR1319" s="247"/>
      <c r="AS1319" s="465" t="s">
        <v>15</v>
      </c>
      <c r="AT1319" s="247"/>
      <c r="AU1319" s="454" t="str">
        <f t="shared" si="337"/>
        <v>-</v>
      </c>
    </row>
    <row r="1320" spans="1:47" s="29" customFormat="1">
      <c r="A1320" s="556">
        <v>1317</v>
      </c>
      <c r="B1320" s="558" t="s">
        <v>3001</v>
      </c>
      <c r="C1320" s="558" t="str">
        <f t="shared" si="338"/>
        <v>2019</v>
      </c>
      <c r="D1320" s="558" t="str">
        <f t="shared" si="347"/>
        <v>Aug</v>
      </c>
      <c r="E1320" s="605">
        <v>43707</v>
      </c>
      <c r="F1320" s="558">
        <v>118823</v>
      </c>
      <c r="G1320" s="558">
        <v>51339</v>
      </c>
      <c r="H1320" s="558">
        <v>91247</v>
      </c>
      <c r="I1320" s="558" t="s">
        <v>3197</v>
      </c>
      <c r="J1320" s="617" t="s">
        <v>3000</v>
      </c>
      <c r="K1320" s="607" t="str">
        <f t="shared" si="339"/>
        <v>18310-TLAX-ZZ10-Y1-4100 RIGHT (FLATTENING) | 18310-TLAX-ZZ10-Y1-4100 RIGHT (FLATTENING)</v>
      </c>
      <c r="L1320" s="607" t="s">
        <v>3008</v>
      </c>
      <c r="M1320" s="607" t="s">
        <v>3008</v>
      </c>
      <c r="N1320" s="608" t="s">
        <v>3209</v>
      </c>
      <c r="O1320" s="607" t="s">
        <v>31</v>
      </c>
      <c r="P1320" s="558">
        <v>1</v>
      </c>
      <c r="Q1320" s="557" t="s">
        <v>5152</v>
      </c>
      <c r="R1320" s="609">
        <f>IFERROR(VLOOKUP(CONCATENATE(D1320,"'",C1320),'Monthly Forex'!A:D,4,0),"-")</f>
        <v>50.89</v>
      </c>
      <c r="S1320" s="610">
        <v>250000</v>
      </c>
      <c r="T1320" s="611">
        <f t="shared" si="348"/>
        <v>4912.5564943996851</v>
      </c>
      <c r="U1320" s="612" t="s">
        <v>47</v>
      </c>
      <c r="V1320" s="613" t="s">
        <v>49</v>
      </c>
      <c r="W1320" s="619" t="s">
        <v>15</v>
      </c>
      <c r="X1320" s="673" t="s">
        <v>3224</v>
      </c>
      <c r="Y1320" s="669" t="s">
        <v>15</v>
      </c>
      <c r="Z1320" s="668" t="s">
        <v>15</v>
      </c>
      <c r="AA1320" s="558" t="s">
        <v>1856</v>
      </c>
      <c r="AB1320" s="139">
        <f t="shared" si="333"/>
        <v>43737</v>
      </c>
      <c r="AC1320" s="134">
        <f t="shared" si="334"/>
        <v>43709</v>
      </c>
      <c r="AD1320" s="135" t="str">
        <f t="shared" si="335"/>
        <v>-</v>
      </c>
      <c r="AE1320" s="136" t="str">
        <f t="shared" si="336"/>
        <v>-</v>
      </c>
      <c r="AF1320" s="140" t="s">
        <v>4551</v>
      </c>
      <c r="AG1320" s="140" t="str">
        <f t="shared" si="340"/>
        <v>1</v>
      </c>
      <c r="AH1320" s="141" t="str">
        <f t="shared" si="341"/>
        <v>-</v>
      </c>
      <c r="AI1320" s="211" t="s">
        <v>15</v>
      </c>
      <c r="AJ1320" s="443" t="s">
        <v>4592</v>
      </c>
      <c r="AK1320" s="478" t="str">
        <f t="shared" si="342"/>
        <v>-</v>
      </c>
      <c r="AL1320" s="482" t="str">
        <f t="shared" si="343"/>
        <v>-</v>
      </c>
      <c r="AM1320" s="432" t="str">
        <f>_xlfn.IFNA(VLOOKUP(O1320,Dropdown!$B:$G,6,0),"-")</f>
        <v>PEZA</v>
      </c>
      <c r="AN1320" s="433">
        <f>_xlfn.IFNA(VLOOKUP(O1320,Dropdown!$B:$H,7,0),"-")</f>
        <v>0.12</v>
      </c>
      <c r="AO1320" s="434" t="str">
        <f t="shared" si="344"/>
        <v>PHP</v>
      </c>
      <c r="AP1320" s="435">
        <f t="shared" si="345"/>
        <v>250000</v>
      </c>
      <c r="AQ1320" s="436">
        <f t="shared" si="346"/>
        <v>280000</v>
      </c>
      <c r="AR1320" s="247"/>
      <c r="AS1320" s="465" t="s">
        <v>15</v>
      </c>
      <c r="AT1320" s="247"/>
      <c r="AU1320" s="454" t="str">
        <f t="shared" si="337"/>
        <v>-</v>
      </c>
    </row>
    <row r="1321" spans="1:47" s="29" customFormat="1">
      <c r="A1321" s="556">
        <v>1318</v>
      </c>
      <c r="B1321" s="558" t="s">
        <v>3002</v>
      </c>
      <c r="C1321" s="558" t="str">
        <f t="shared" si="338"/>
        <v>2019</v>
      </c>
      <c r="D1321" s="558" t="str">
        <f t="shared" si="347"/>
        <v>Aug</v>
      </c>
      <c r="E1321" s="605">
        <v>43707</v>
      </c>
      <c r="F1321" s="558">
        <v>118823</v>
      </c>
      <c r="G1321" s="558">
        <v>51339</v>
      </c>
      <c r="H1321" s="558">
        <v>91247</v>
      </c>
      <c r="I1321" s="558" t="s">
        <v>3197</v>
      </c>
      <c r="J1321" s="558" t="s">
        <v>3000</v>
      </c>
      <c r="K1321" s="607" t="str">
        <f t="shared" si="339"/>
        <v>18320-TLAX-ZZ10-Y1-4100 LEFT (FLATTENING) | 18320-TLAX-ZZ10-Y1-4100 LEFT (FLATTENING)</v>
      </c>
      <c r="L1321" s="607" t="s">
        <v>3009</v>
      </c>
      <c r="M1321" s="607" t="s">
        <v>3009</v>
      </c>
      <c r="N1321" s="608" t="s">
        <v>3210</v>
      </c>
      <c r="O1321" s="607" t="s">
        <v>31</v>
      </c>
      <c r="P1321" s="558">
        <v>1</v>
      </c>
      <c r="Q1321" s="557" t="s">
        <v>5152</v>
      </c>
      <c r="R1321" s="609">
        <f>IFERROR(VLOOKUP(CONCATENATE(D1321,"'",C1321),'Monthly Forex'!A:D,4,0),"-")</f>
        <v>50.89</v>
      </c>
      <c r="S1321" s="610">
        <v>250000</v>
      </c>
      <c r="T1321" s="611">
        <f t="shared" si="348"/>
        <v>4912.5564943996851</v>
      </c>
      <c r="U1321" s="612" t="s">
        <v>47</v>
      </c>
      <c r="V1321" s="613" t="s">
        <v>49</v>
      </c>
      <c r="W1321" s="619" t="s">
        <v>15</v>
      </c>
      <c r="X1321" s="673" t="s">
        <v>3224</v>
      </c>
      <c r="Y1321" s="669" t="s">
        <v>15</v>
      </c>
      <c r="Z1321" s="668" t="s">
        <v>15</v>
      </c>
      <c r="AA1321" s="558" t="s">
        <v>1856</v>
      </c>
      <c r="AB1321" s="139">
        <f t="shared" si="333"/>
        <v>43737</v>
      </c>
      <c r="AC1321" s="134">
        <f t="shared" si="334"/>
        <v>43709</v>
      </c>
      <c r="AD1321" s="135" t="str">
        <f t="shared" si="335"/>
        <v>-</v>
      </c>
      <c r="AE1321" s="136" t="str">
        <f t="shared" si="336"/>
        <v>-</v>
      </c>
      <c r="AF1321" s="140" t="s">
        <v>4551</v>
      </c>
      <c r="AG1321" s="140" t="str">
        <f t="shared" si="340"/>
        <v>-</v>
      </c>
      <c r="AH1321" s="141" t="str">
        <f t="shared" si="341"/>
        <v>-</v>
      </c>
      <c r="AI1321" s="211" t="s">
        <v>15</v>
      </c>
      <c r="AJ1321" s="443" t="s">
        <v>4592</v>
      </c>
      <c r="AK1321" s="478" t="str">
        <f t="shared" si="342"/>
        <v>-</v>
      </c>
      <c r="AL1321" s="482" t="str">
        <f t="shared" si="343"/>
        <v>-</v>
      </c>
      <c r="AM1321" s="432" t="str">
        <f>_xlfn.IFNA(VLOOKUP(O1321,Dropdown!$B:$G,6,0),"-")</f>
        <v>PEZA</v>
      </c>
      <c r="AN1321" s="433">
        <f>_xlfn.IFNA(VLOOKUP(O1321,Dropdown!$B:$H,7,0),"-")</f>
        <v>0.12</v>
      </c>
      <c r="AO1321" s="434" t="str">
        <f t="shared" si="344"/>
        <v>PHP</v>
      </c>
      <c r="AP1321" s="435">
        <f t="shared" si="345"/>
        <v>250000</v>
      </c>
      <c r="AQ1321" s="436">
        <f t="shared" si="346"/>
        <v>280000</v>
      </c>
      <c r="AR1321" s="247"/>
      <c r="AS1321" s="465" t="s">
        <v>15</v>
      </c>
      <c r="AT1321" s="247"/>
      <c r="AU1321" s="454" t="str">
        <f t="shared" si="337"/>
        <v>-</v>
      </c>
    </row>
    <row r="1322" spans="1:47" s="29" customFormat="1">
      <c r="A1322" s="556">
        <v>1319</v>
      </c>
      <c r="B1322" s="557" t="s">
        <v>3219</v>
      </c>
      <c r="C1322" s="558" t="str">
        <f t="shared" si="338"/>
        <v>2019</v>
      </c>
      <c r="D1322" s="558" t="str">
        <f t="shared" si="347"/>
        <v>Sep</v>
      </c>
      <c r="E1322" s="586">
        <v>43713</v>
      </c>
      <c r="F1322" s="558">
        <v>118826</v>
      </c>
      <c r="G1322" s="558">
        <v>51342</v>
      </c>
      <c r="H1322" s="557">
        <v>91338</v>
      </c>
      <c r="I1322" s="557" t="s">
        <v>3220</v>
      </c>
      <c r="J1322" s="557" t="s">
        <v>3221</v>
      </c>
      <c r="K1322" s="578" t="str">
        <f t="shared" si="339"/>
        <v>PM10B HOLDER BRUSH | #124 CUTTING DIE (SKD11; 60-63 HRC) | PM10B HOLDER BRUSH | #124 CUTTING DIE (SKD11; 60-63 HRC)</v>
      </c>
      <c r="L1322" s="578" t="s">
        <v>3222</v>
      </c>
      <c r="M1322" s="578" t="s">
        <v>3222</v>
      </c>
      <c r="N1322" s="600" t="s">
        <v>15</v>
      </c>
      <c r="O1322" s="578" t="s">
        <v>42</v>
      </c>
      <c r="P1322" s="557">
        <v>1</v>
      </c>
      <c r="Q1322" s="557" t="s">
        <v>5151</v>
      </c>
      <c r="R1322" s="581">
        <f>IFERROR(VLOOKUP(CONCATENATE(D1322,"'",C1322),'Monthly Forex'!A:D,4,0),"-")</f>
        <v>52.05</v>
      </c>
      <c r="S1322" s="564" t="s">
        <v>15</v>
      </c>
      <c r="T1322" s="582">
        <v>198</v>
      </c>
      <c r="U1322" s="612" t="s">
        <v>47</v>
      </c>
      <c r="V1322" s="613" t="s">
        <v>49</v>
      </c>
      <c r="W1322" s="619" t="s">
        <v>15</v>
      </c>
      <c r="X1322" s="677" t="s">
        <v>3223</v>
      </c>
      <c r="Y1322" s="597" t="s">
        <v>3226</v>
      </c>
      <c r="Z1322" s="571">
        <v>43717</v>
      </c>
      <c r="AA1322" s="558" t="s">
        <v>1856</v>
      </c>
      <c r="AB1322" s="139">
        <f t="shared" si="333"/>
        <v>43743</v>
      </c>
      <c r="AC1322" s="134">
        <f t="shared" si="334"/>
        <v>43739</v>
      </c>
      <c r="AD1322" s="135" t="str">
        <f t="shared" si="335"/>
        <v>-</v>
      </c>
      <c r="AE1322" s="136" t="str">
        <f t="shared" si="336"/>
        <v>-</v>
      </c>
      <c r="AF1322" s="140" t="s">
        <v>4551</v>
      </c>
      <c r="AG1322" s="140" t="str">
        <f t="shared" si="340"/>
        <v>1</v>
      </c>
      <c r="AH1322" s="141" t="str">
        <f t="shared" si="341"/>
        <v>-</v>
      </c>
      <c r="AI1322" s="211" t="s">
        <v>15</v>
      </c>
      <c r="AJ1322" s="443" t="s">
        <v>4592</v>
      </c>
      <c r="AK1322" s="478" t="str">
        <f t="shared" si="342"/>
        <v>-</v>
      </c>
      <c r="AL1322" s="482" t="str">
        <f t="shared" si="343"/>
        <v>-</v>
      </c>
      <c r="AM1322" s="432" t="str">
        <f>_xlfn.IFNA(VLOOKUP(O1322,Dropdown!$B:$G,6,0),"-")</f>
        <v>PEZA</v>
      </c>
      <c r="AN1322" s="433">
        <f>_xlfn.IFNA(VLOOKUP(O1322,Dropdown!$B:$H,7,0),"-")</f>
        <v>0.12</v>
      </c>
      <c r="AO1322" s="434" t="str">
        <f t="shared" si="344"/>
        <v>USD</v>
      </c>
      <c r="AP1322" s="435">
        <f t="shared" si="345"/>
        <v>198</v>
      </c>
      <c r="AQ1322" s="436">
        <f t="shared" si="346"/>
        <v>221.76000000000002</v>
      </c>
      <c r="AR1322" s="247"/>
      <c r="AS1322" s="465" t="s">
        <v>15</v>
      </c>
      <c r="AT1322" s="247"/>
      <c r="AU1322" s="454" t="str">
        <f t="shared" si="337"/>
        <v>-</v>
      </c>
    </row>
    <row r="1323" spans="1:47" s="29" customFormat="1">
      <c r="A1323" s="556">
        <v>1320</v>
      </c>
      <c r="B1323" s="558" t="s">
        <v>3069</v>
      </c>
      <c r="C1323" s="558" t="str">
        <f t="shared" si="338"/>
        <v>2019</v>
      </c>
      <c r="D1323" s="558" t="str">
        <f t="shared" si="347"/>
        <v>Sep</v>
      </c>
      <c r="E1323" s="605">
        <v>43713</v>
      </c>
      <c r="F1323" s="558">
        <v>118825</v>
      </c>
      <c r="G1323" s="558">
        <v>51341</v>
      </c>
      <c r="H1323" s="558">
        <v>91326</v>
      </c>
      <c r="I1323" s="558" t="s">
        <v>3199</v>
      </c>
      <c r="J1323" s="617" t="s">
        <v>3054</v>
      </c>
      <c r="K1323" s="607" t="str">
        <f t="shared" si="339"/>
        <v>TLA BODY BLANKING DIE #1104 (SKD11) | TLA BODY BLANKING DIE #1104 (SKD11)</v>
      </c>
      <c r="L1323" s="607" t="s">
        <v>3080</v>
      </c>
      <c r="M1323" s="607" t="s">
        <v>3080</v>
      </c>
      <c r="N1323" s="608" t="s">
        <v>3090</v>
      </c>
      <c r="O1323" s="607" t="s">
        <v>31</v>
      </c>
      <c r="P1323" s="558">
        <v>1</v>
      </c>
      <c r="Q1323" s="557" t="s">
        <v>5151</v>
      </c>
      <c r="R1323" s="609">
        <f>IFERROR(VLOOKUP(CONCATENATE(D1323,"'",C1323),'Monthly Forex'!A:D,4,0),"-")</f>
        <v>52.05</v>
      </c>
      <c r="S1323" s="610">
        <v>53700</v>
      </c>
      <c r="T1323" s="611">
        <f>S1323/R1323</f>
        <v>1031.700288184438</v>
      </c>
      <c r="U1323" s="612" t="s">
        <v>47</v>
      </c>
      <c r="V1323" s="613" t="s">
        <v>49</v>
      </c>
      <c r="W1323" s="619" t="s">
        <v>15</v>
      </c>
      <c r="X1323" s="677" t="s">
        <v>3223</v>
      </c>
      <c r="Y1323" s="669" t="s">
        <v>15</v>
      </c>
      <c r="Z1323" s="668" t="s">
        <v>15</v>
      </c>
      <c r="AA1323" s="558" t="s">
        <v>1856</v>
      </c>
      <c r="AB1323" s="139">
        <f t="shared" si="333"/>
        <v>43743</v>
      </c>
      <c r="AC1323" s="134">
        <f t="shared" si="334"/>
        <v>43739</v>
      </c>
      <c r="AD1323" s="135" t="str">
        <f t="shared" si="335"/>
        <v>-</v>
      </c>
      <c r="AE1323" s="136" t="str">
        <f t="shared" si="336"/>
        <v>-</v>
      </c>
      <c r="AF1323" s="140" t="s">
        <v>4551</v>
      </c>
      <c r="AG1323" s="140" t="str">
        <f t="shared" si="340"/>
        <v>1</v>
      </c>
      <c r="AH1323" s="141" t="str">
        <f t="shared" si="341"/>
        <v>-</v>
      </c>
      <c r="AI1323" s="211" t="s">
        <v>15</v>
      </c>
      <c r="AJ1323" s="443" t="s">
        <v>4592</v>
      </c>
      <c r="AK1323" s="478" t="str">
        <f t="shared" si="342"/>
        <v>-</v>
      </c>
      <c r="AL1323" s="482" t="str">
        <f t="shared" si="343"/>
        <v>-</v>
      </c>
      <c r="AM1323" s="432" t="str">
        <f>_xlfn.IFNA(VLOOKUP(O1323,Dropdown!$B:$G,6,0),"-")</f>
        <v>PEZA</v>
      </c>
      <c r="AN1323" s="433">
        <f>_xlfn.IFNA(VLOOKUP(O1323,Dropdown!$B:$H,7,0),"-")</f>
        <v>0.12</v>
      </c>
      <c r="AO1323" s="434" t="str">
        <f t="shared" si="344"/>
        <v>PHP</v>
      </c>
      <c r="AP1323" s="435">
        <f t="shared" si="345"/>
        <v>53700</v>
      </c>
      <c r="AQ1323" s="436">
        <f t="shared" si="346"/>
        <v>60144.000000000007</v>
      </c>
      <c r="AR1323" s="247"/>
      <c r="AS1323" s="465" t="s">
        <v>15</v>
      </c>
      <c r="AT1323" s="247"/>
      <c r="AU1323" s="454" t="str">
        <f t="shared" si="337"/>
        <v>-</v>
      </c>
    </row>
    <row r="1324" spans="1:47" s="29" customFormat="1">
      <c r="A1324" s="556">
        <v>1321</v>
      </c>
      <c r="B1324" s="558" t="s">
        <v>3070</v>
      </c>
      <c r="C1324" s="558" t="str">
        <f t="shared" si="338"/>
        <v>2019</v>
      </c>
      <c r="D1324" s="558" t="str">
        <f t="shared" si="347"/>
        <v>Sep</v>
      </c>
      <c r="E1324" s="605">
        <v>43713</v>
      </c>
      <c r="F1324" s="558">
        <v>118825</v>
      </c>
      <c r="G1324" s="558">
        <v>51341</v>
      </c>
      <c r="H1324" s="558">
        <v>91326</v>
      </c>
      <c r="I1324" s="558" t="s">
        <v>3199</v>
      </c>
      <c r="J1324" s="617" t="s">
        <v>3054</v>
      </c>
      <c r="K1324" s="607" t="str">
        <f t="shared" si="339"/>
        <v>TLA BODY BLANK PUNCH #1108 (SKD11) | TLA BODY BLANK PUNCH #1108 (SKD11)</v>
      </c>
      <c r="L1324" s="607" t="s">
        <v>3081</v>
      </c>
      <c r="M1324" s="607" t="s">
        <v>3081</v>
      </c>
      <c r="N1324" s="608" t="s">
        <v>3091</v>
      </c>
      <c r="O1324" s="607" t="s">
        <v>31</v>
      </c>
      <c r="P1324" s="558">
        <v>1</v>
      </c>
      <c r="Q1324" s="557" t="s">
        <v>5151</v>
      </c>
      <c r="R1324" s="609">
        <f>IFERROR(VLOOKUP(CONCATENATE(D1324,"'",C1324),'Monthly Forex'!A:D,4,0),"-")</f>
        <v>52.05</v>
      </c>
      <c r="S1324" s="610">
        <v>33900</v>
      </c>
      <c r="T1324" s="611">
        <f>S1324/R1324</f>
        <v>651.29682997118164</v>
      </c>
      <c r="U1324" s="612" t="s">
        <v>47</v>
      </c>
      <c r="V1324" s="613" t="s">
        <v>49</v>
      </c>
      <c r="W1324" s="619" t="s">
        <v>15</v>
      </c>
      <c r="X1324" s="677" t="s">
        <v>3223</v>
      </c>
      <c r="Y1324" s="669" t="s">
        <v>15</v>
      </c>
      <c r="Z1324" s="668" t="s">
        <v>15</v>
      </c>
      <c r="AA1324" s="558" t="s">
        <v>1856</v>
      </c>
      <c r="AB1324" s="139">
        <f t="shared" si="333"/>
        <v>43743</v>
      </c>
      <c r="AC1324" s="134">
        <f t="shared" si="334"/>
        <v>43739</v>
      </c>
      <c r="AD1324" s="135" t="str">
        <f t="shared" si="335"/>
        <v>-</v>
      </c>
      <c r="AE1324" s="136" t="str">
        <f t="shared" si="336"/>
        <v>-</v>
      </c>
      <c r="AF1324" s="140" t="s">
        <v>4551</v>
      </c>
      <c r="AG1324" s="140" t="str">
        <f t="shared" si="340"/>
        <v>-</v>
      </c>
      <c r="AH1324" s="141" t="str">
        <f t="shared" si="341"/>
        <v>-</v>
      </c>
      <c r="AI1324" s="211" t="s">
        <v>15</v>
      </c>
      <c r="AJ1324" s="443" t="s">
        <v>4592</v>
      </c>
      <c r="AK1324" s="478" t="str">
        <f t="shared" si="342"/>
        <v>-</v>
      </c>
      <c r="AL1324" s="482" t="str">
        <f t="shared" si="343"/>
        <v>-</v>
      </c>
      <c r="AM1324" s="432" t="str">
        <f>_xlfn.IFNA(VLOOKUP(O1324,Dropdown!$B:$G,6,0),"-")</f>
        <v>PEZA</v>
      </c>
      <c r="AN1324" s="433">
        <f>_xlfn.IFNA(VLOOKUP(O1324,Dropdown!$B:$H,7,0),"-")</f>
        <v>0.12</v>
      </c>
      <c r="AO1324" s="434" t="str">
        <f t="shared" si="344"/>
        <v>PHP</v>
      </c>
      <c r="AP1324" s="435">
        <f t="shared" si="345"/>
        <v>33900</v>
      </c>
      <c r="AQ1324" s="436">
        <f t="shared" si="346"/>
        <v>37968</v>
      </c>
      <c r="AR1324" s="247"/>
      <c r="AS1324" s="465" t="s">
        <v>15</v>
      </c>
      <c r="AT1324" s="247"/>
      <c r="AU1324" s="454" t="str">
        <f t="shared" si="337"/>
        <v>-</v>
      </c>
    </row>
    <row r="1325" spans="1:47" s="29" customFormat="1">
      <c r="A1325" s="556">
        <v>1322</v>
      </c>
      <c r="B1325" s="558" t="s">
        <v>3071</v>
      </c>
      <c r="C1325" s="558" t="str">
        <f t="shared" si="338"/>
        <v>2019</v>
      </c>
      <c r="D1325" s="558" t="str">
        <f t="shared" si="347"/>
        <v>Sep</v>
      </c>
      <c r="E1325" s="605">
        <v>43713</v>
      </c>
      <c r="F1325" s="558">
        <v>118825</v>
      </c>
      <c r="G1325" s="558">
        <v>51341</v>
      </c>
      <c r="H1325" s="558">
        <v>91326</v>
      </c>
      <c r="I1325" s="558" t="s">
        <v>3199</v>
      </c>
      <c r="J1325" s="617" t="s">
        <v>3054</v>
      </c>
      <c r="K1325" s="607" t="str">
        <f t="shared" si="339"/>
        <v>TLA BODY BLANK PUNCH #1109 (SKD11) | TLA BODY BLANK PUNCH #1109 (SKD11)</v>
      </c>
      <c r="L1325" s="607" t="s">
        <v>3082</v>
      </c>
      <c r="M1325" s="607" t="s">
        <v>3082</v>
      </c>
      <c r="N1325" s="608" t="s">
        <v>3092</v>
      </c>
      <c r="O1325" s="607" t="s">
        <v>31</v>
      </c>
      <c r="P1325" s="558">
        <v>1</v>
      </c>
      <c r="Q1325" s="557" t="s">
        <v>5151</v>
      </c>
      <c r="R1325" s="609">
        <f>IFERROR(VLOOKUP(CONCATENATE(D1325,"'",C1325),'Monthly Forex'!A:D,4,0),"-")</f>
        <v>52.05</v>
      </c>
      <c r="S1325" s="610">
        <v>33500</v>
      </c>
      <c r="T1325" s="611">
        <f>S1325/R1325</f>
        <v>643.61191162343903</v>
      </c>
      <c r="U1325" s="612" t="s">
        <v>47</v>
      </c>
      <c r="V1325" s="613" t="s">
        <v>49</v>
      </c>
      <c r="W1325" s="619" t="s">
        <v>15</v>
      </c>
      <c r="X1325" s="677" t="s">
        <v>3223</v>
      </c>
      <c r="Y1325" s="669" t="s">
        <v>15</v>
      </c>
      <c r="Z1325" s="668" t="s">
        <v>15</v>
      </c>
      <c r="AA1325" s="558" t="s">
        <v>1856</v>
      </c>
      <c r="AB1325" s="139">
        <f t="shared" si="333"/>
        <v>43743</v>
      </c>
      <c r="AC1325" s="134">
        <f t="shared" si="334"/>
        <v>43739</v>
      </c>
      <c r="AD1325" s="135" t="str">
        <f t="shared" si="335"/>
        <v>-</v>
      </c>
      <c r="AE1325" s="136" t="str">
        <f t="shared" si="336"/>
        <v>-</v>
      </c>
      <c r="AF1325" s="140" t="s">
        <v>4551</v>
      </c>
      <c r="AG1325" s="140" t="str">
        <f t="shared" si="340"/>
        <v>-</v>
      </c>
      <c r="AH1325" s="141" t="str">
        <f t="shared" si="341"/>
        <v>-</v>
      </c>
      <c r="AI1325" s="211" t="s">
        <v>15</v>
      </c>
      <c r="AJ1325" s="443" t="s">
        <v>4592</v>
      </c>
      <c r="AK1325" s="478" t="str">
        <f t="shared" si="342"/>
        <v>-</v>
      </c>
      <c r="AL1325" s="482" t="str">
        <f t="shared" si="343"/>
        <v>-</v>
      </c>
      <c r="AM1325" s="432" t="str">
        <f>_xlfn.IFNA(VLOOKUP(O1325,Dropdown!$B:$G,6,0),"-")</f>
        <v>PEZA</v>
      </c>
      <c r="AN1325" s="433">
        <f>_xlfn.IFNA(VLOOKUP(O1325,Dropdown!$B:$H,7,0),"-")</f>
        <v>0.12</v>
      </c>
      <c r="AO1325" s="434" t="str">
        <f t="shared" si="344"/>
        <v>PHP</v>
      </c>
      <c r="AP1325" s="435">
        <f t="shared" si="345"/>
        <v>33500</v>
      </c>
      <c r="AQ1325" s="436">
        <f t="shared" si="346"/>
        <v>37520</v>
      </c>
      <c r="AR1325" s="247"/>
      <c r="AS1325" s="465" t="s">
        <v>15</v>
      </c>
      <c r="AT1325" s="247"/>
      <c r="AU1325" s="454" t="str">
        <f t="shared" si="337"/>
        <v>-</v>
      </c>
    </row>
    <row r="1326" spans="1:47" s="29" customFormat="1">
      <c r="A1326" s="556">
        <v>1323</v>
      </c>
      <c r="B1326" s="558" t="s">
        <v>3072</v>
      </c>
      <c r="C1326" s="558" t="str">
        <f t="shared" si="338"/>
        <v>2019</v>
      </c>
      <c r="D1326" s="558" t="str">
        <f t="shared" si="347"/>
        <v>Sep</v>
      </c>
      <c r="E1326" s="605">
        <v>43713</v>
      </c>
      <c r="F1326" s="558">
        <v>118825</v>
      </c>
      <c r="G1326" s="558">
        <v>51341</v>
      </c>
      <c r="H1326" s="558">
        <v>91326</v>
      </c>
      <c r="I1326" s="558" t="s">
        <v>3199</v>
      </c>
      <c r="J1326" s="617" t="s">
        <v>3054</v>
      </c>
      <c r="K1326" s="607" t="str">
        <f t="shared" si="339"/>
        <v>TJB RR STRIP PLATE #2303 (SKD11) | TJB RR STRIP PLATE #2303 (SKD11)</v>
      </c>
      <c r="L1326" s="607" t="s">
        <v>3083</v>
      </c>
      <c r="M1326" s="607" t="s">
        <v>3083</v>
      </c>
      <c r="N1326" s="608" t="s">
        <v>3093</v>
      </c>
      <c r="O1326" s="607" t="s">
        <v>31</v>
      </c>
      <c r="P1326" s="558">
        <v>1</v>
      </c>
      <c r="Q1326" s="557" t="s">
        <v>5151</v>
      </c>
      <c r="R1326" s="609">
        <f>IFERROR(VLOOKUP(CONCATENATE(D1326,"'",C1326),'Monthly Forex'!A:D,4,0),"-")</f>
        <v>52.05</v>
      </c>
      <c r="S1326" s="610">
        <v>30800</v>
      </c>
      <c r="T1326" s="611">
        <f>S1326/R1326</f>
        <v>591.73871277617684</v>
      </c>
      <c r="U1326" s="612" t="s">
        <v>47</v>
      </c>
      <c r="V1326" s="613" t="s">
        <v>49</v>
      </c>
      <c r="W1326" s="619" t="s">
        <v>15</v>
      </c>
      <c r="X1326" s="677" t="s">
        <v>3223</v>
      </c>
      <c r="Y1326" s="669" t="s">
        <v>15</v>
      </c>
      <c r="Z1326" s="668" t="s">
        <v>15</v>
      </c>
      <c r="AA1326" s="558" t="s">
        <v>1856</v>
      </c>
      <c r="AB1326" s="139">
        <f t="shared" si="333"/>
        <v>43743</v>
      </c>
      <c r="AC1326" s="134">
        <f t="shared" si="334"/>
        <v>43739</v>
      </c>
      <c r="AD1326" s="135" t="str">
        <f t="shared" si="335"/>
        <v>-</v>
      </c>
      <c r="AE1326" s="136" t="str">
        <f t="shared" si="336"/>
        <v>-</v>
      </c>
      <c r="AF1326" s="140" t="s">
        <v>4551</v>
      </c>
      <c r="AG1326" s="140" t="str">
        <f t="shared" si="340"/>
        <v>-</v>
      </c>
      <c r="AH1326" s="141" t="str">
        <f t="shared" si="341"/>
        <v>-</v>
      </c>
      <c r="AI1326" s="211" t="s">
        <v>15</v>
      </c>
      <c r="AJ1326" s="443" t="s">
        <v>4592</v>
      </c>
      <c r="AK1326" s="478" t="str">
        <f t="shared" si="342"/>
        <v>-</v>
      </c>
      <c r="AL1326" s="482" t="str">
        <f t="shared" si="343"/>
        <v>-</v>
      </c>
      <c r="AM1326" s="432" t="str">
        <f>_xlfn.IFNA(VLOOKUP(O1326,Dropdown!$B:$G,6,0),"-")</f>
        <v>PEZA</v>
      </c>
      <c r="AN1326" s="433">
        <f>_xlfn.IFNA(VLOOKUP(O1326,Dropdown!$B:$H,7,0),"-")</f>
        <v>0.12</v>
      </c>
      <c r="AO1326" s="434" t="str">
        <f t="shared" si="344"/>
        <v>PHP</v>
      </c>
      <c r="AP1326" s="435">
        <f t="shared" si="345"/>
        <v>30800</v>
      </c>
      <c r="AQ1326" s="436">
        <f t="shared" si="346"/>
        <v>34496</v>
      </c>
      <c r="AR1326" s="247"/>
      <c r="AS1326" s="465" t="s">
        <v>15</v>
      </c>
      <c r="AT1326" s="247"/>
      <c r="AU1326" s="454" t="str">
        <f t="shared" si="337"/>
        <v>-</v>
      </c>
    </row>
    <row r="1327" spans="1:47" s="29" customFormat="1">
      <c r="A1327" s="556">
        <v>1324</v>
      </c>
      <c r="B1327" s="558" t="s">
        <v>3073</v>
      </c>
      <c r="C1327" s="558" t="str">
        <f t="shared" si="338"/>
        <v>2019</v>
      </c>
      <c r="D1327" s="558" t="str">
        <f t="shared" si="347"/>
        <v>Sep</v>
      </c>
      <c r="E1327" s="605">
        <v>43713</v>
      </c>
      <c r="F1327" s="558">
        <v>118825</v>
      </c>
      <c r="G1327" s="558">
        <v>51341</v>
      </c>
      <c r="H1327" s="558">
        <v>91326</v>
      </c>
      <c r="I1327" s="558" t="s">
        <v>3199</v>
      </c>
      <c r="J1327" s="617" t="s">
        <v>3054</v>
      </c>
      <c r="K1327" s="607" t="str">
        <f t="shared" si="339"/>
        <v>TJB RR BACKING PLATE #2304 (SKD11) | TJB RR BACKING PLATE #2304 (SKD11)</v>
      </c>
      <c r="L1327" s="607" t="s">
        <v>3084</v>
      </c>
      <c r="M1327" s="607" t="s">
        <v>3084</v>
      </c>
      <c r="N1327" s="608" t="s">
        <v>3094</v>
      </c>
      <c r="O1327" s="607" t="s">
        <v>31</v>
      </c>
      <c r="P1327" s="558">
        <v>1</v>
      </c>
      <c r="Q1327" s="557" t="s">
        <v>5151</v>
      </c>
      <c r="R1327" s="609">
        <f>IFERROR(VLOOKUP(CONCATENATE(D1327,"'",C1327),'Monthly Forex'!A:D,4,0),"-")</f>
        <v>52.05</v>
      </c>
      <c r="S1327" s="610">
        <v>11900</v>
      </c>
      <c r="T1327" s="611">
        <f>S1327/R1327</f>
        <v>228.62632084534104</v>
      </c>
      <c r="U1327" s="612" t="s">
        <v>47</v>
      </c>
      <c r="V1327" s="613" t="s">
        <v>49</v>
      </c>
      <c r="W1327" s="619" t="s">
        <v>15</v>
      </c>
      <c r="X1327" s="677" t="s">
        <v>3223</v>
      </c>
      <c r="Y1327" s="669" t="s">
        <v>15</v>
      </c>
      <c r="Z1327" s="668" t="s">
        <v>15</v>
      </c>
      <c r="AA1327" s="558" t="s">
        <v>1856</v>
      </c>
      <c r="AB1327" s="139">
        <f t="shared" si="333"/>
        <v>43743</v>
      </c>
      <c r="AC1327" s="134">
        <f t="shared" si="334"/>
        <v>43739</v>
      </c>
      <c r="AD1327" s="135" t="str">
        <f t="shared" si="335"/>
        <v>-</v>
      </c>
      <c r="AE1327" s="136" t="str">
        <f t="shared" si="336"/>
        <v>-</v>
      </c>
      <c r="AF1327" s="140" t="s">
        <v>4551</v>
      </c>
      <c r="AG1327" s="140" t="str">
        <f t="shared" si="340"/>
        <v>-</v>
      </c>
      <c r="AH1327" s="141" t="str">
        <f t="shared" si="341"/>
        <v>-</v>
      </c>
      <c r="AI1327" s="211" t="s">
        <v>15</v>
      </c>
      <c r="AJ1327" s="443" t="s">
        <v>4592</v>
      </c>
      <c r="AK1327" s="478" t="str">
        <f t="shared" si="342"/>
        <v>-</v>
      </c>
      <c r="AL1327" s="482" t="str">
        <f t="shared" si="343"/>
        <v>-</v>
      </c>
      <c r="AM1327" s="432" t="str">
        <f>_xlfn.IFNA(VLOOKUP(O1327,Dropdown!$B:$G,6,0),"-")</f>
        <v>PEZA</v>
      </c>
      <c r="AN1327" s="433">
        <f>_xlfn.IFNA(VLOOKUP(O1327,Dropdown!$B:$H,7,0),"-")</f>
        <v>0.12</v>
      </c>
      <c r="AO1327" s="434" t="str">
        <f t="shared" si="344"/>
        <v>PHP</v>
      </c>
      <c r="AP1327" s="435">
        <f t="shared" si="345"/>
        <v>11900</v>
      </c>
      <c r="AQ1327" s="436">
        <f t="shared" si="346"/>
        <v>13328.000000000002</v>
      </c>
      <c r="AR1327" s="247"/>
      <c r="AS1327" s="465" t="s">
        <v>15</v>
      </c>
      <c r="AT1327" s="247"/>
      <c r="AU1327" s="454" t="str">
        <f t="shared" si="337"/>
        <v>-</v>
      </c>
    </row>
    <row r="1328" spans="1:47" s="29" customFormat="1">
      <c r="A1328" s="556">
        <v>1325</v>
      </c>
      <c r="B1328" s="558" t="s">
        <v>3232</v>
      </c>
      <c r="C1328" s="558" t="str">
        <f t="shared" si="338"/>
        <v>2019</v>
      </c>
      <c r="D1328" s="558" t="str">
        <f t="shared" si="347"/>
        <v>Sep</v>
      </c>
      <c r="E1328" s="605">
        <v>43719</v>
      </c>
      <c r="F1328" s="558">
        <v>118828</v>
      </c>
      <c r="G1328" s="558">
        <v>51344</v>
      </c>
      <c r="H1328" s="558">
        <v>91433</v>
      </c>
      <c r="I1328" s="558" t="s">
        <v>3234</v>
      </c>
      <c r="J1328" s="558" t="s">
        <v>3235</v>
      </c>
      <c r="K1328" s="607" t="str">
        <f t="shared" si="339"/>
        <v>STUD BOLT / SHAFT | STUD BOLT / SHAFT</v>
      </c>
      <c r="L1328" s="607" t="s">
        <v>3236</v>
      </c>
      <c r="M1328" s="607" t="s">
        <v>3236</v>
      </c>
      <c r="N1328" s="615" t="s">
        <v>15</v>
      </c>
      <c r="O1328" s="607" t="s">
        <v>42</v>
      </c>
      <c r="P1328" s="558">
        <v>2</v>
      </c>
      <c r="Q1328" s="557" t="s">
        <v>5151</v>
      </c>
      <c r="R1328" s="609">
        <f>IFERROR(VLOOKUP(CONCATENATE(D1328,"'",C1328),'Monthly Forex'!A:D,4,0),"-")</f>
        <v>52.05</v>
      </c>
      <c r="S1328" s="564" t="s">
        <v>15</v>
      </c>
      <c r="T1328" s="611">
        <v>108</v>
      </c>
      <c r="U1328" s="612" t="s">
        <v>47</v>
      </c>
      <c r="V1328" s="613" t="s">
        <v>49</v>
      </c>
      <c r="W1328" s="619" t="s">
        <v>15</v>
      </c>
      <c r="X1328" s="673" t="s">
        <v>3223</v>
      </c>
      <c r="Y1328" s="667" t="s">
        <v>3242</v>
      </c>
      <c r="Z1328" s="668">
        <v>43720</v>
      </c>
      <c r="AA1328" s="558" t="s">
        <v>1856</v>
      </c>
      <c r="AB1328" s="139">
        <f t="shared" si="333"/>
        <v>43749</v>
      </c>
      <c r="AC1328" s="134">
        <f t="shared" si="334"/>
        <v>43739</v>
      </c>
      <c r="AD1328" s="135" t="str">
        <f t="shared" si="335"/>
        <v>-</v>
      </c>
      <c r="AE1328" s="136" t="str">
        <f t="shared" si="336"/>
        <v>-</v>
      </c>
      <c r="AF1328" s="140" t="s">
        <v>4551</v>
      </c>
      <c r="AG1328" s="140" t="str">
        <f t="shared" si="340"/>
        <v>1</v>
      </c>
      <c r="AH1328" s="141" t="str">
        <f t="shared" si="341"/>
        <v>-</v>
      </c>
      <c r="AI1328" s="211" t="s">
        <v>15</v>
      </c>
      <c r="AJ1328" s="443" t="s">
        <v>4592</v>
      </c>
      <c r="AK1328" s="478" t="str">
        <f t="shared" si="342"/>
        <v>-</v>
      </c>
      <c r="AL1328" s="482" t="str">
        <f t="shared" si="343"/>
        <v>-</v>
      </c>
      <c r="AM1328" s="432" t="str">
        <f>_xlfn.IFNA(VLOOKUP(O1328,Dropdown!$B:$G,6,0),"-")</f>
        <v>PEZA</v>
      </c>
      <c r="AN1328" s="433">
        <f>_xlfn.IFNA(VLOOKUP(O1328,Dropdown!$B:$H,7,0),"-")</f>
        <v>0.12</v>
      </c>
      <c r="AO1328" s="434" t="str">
        <f t="shared" si="344"/>
        <v>USD</v>
      </c>
      <c r="AP1328" s="435">
        <f t="shared" si="345"/>
        <v>108</v>
      </c>
      <c r="AQ1328" s="436">
        <f t="shared" si="346"/>
        <v>120.96000000000001</v>
      </c>
      <c r="AR1328" s="247"/>
      <c r="AS1328" s="465" t="s">
        <v>15</v>
      </c>
      <c r="AT1328" s="247"/>
      <c r="AU1328" s="454" t="str">
        <f t="shared" si="337"/>
        <v>-</v>
      </c>
    </row>
    <row r="1329" spans="1:47" s="29" customFormat="1">
      <c r="A1329" s="556">
        <v>1326</v>
      </c>
      <c r="B1329" s="558" t="s">
        <v>3233</v>
      </c>
      <c r="C1329" s="558" t="str">
        <f t="shared" si="338"/>
        <v>2019</v>
      </c>
      <c r="D1329" s="558" t="str">
        <f t="shared" si="347"/>
        <v>Sep</v>
      </c>
      <c r="E1329" s="605">
        <v>43719</v>
      </c>
      <c r="F1329" s="558">
        <v>118828</v>
      </c>
      <c r="G1329" s="558">
        <v>51344</v>
      </c>
      <c r="H1329" s="558">
        <v>91433</v>
      </c>
      <c r="I1329" s="558" t="s">
        <v>3234</v>
      </c>
      <c r="J1329" s="558" t="s">
        <v>3235</v>
      </c>
      <c r="K1329" s="607" t="str">
        <f t="shared" si="339"/>
        <v>STUD BOLT / SHAFT | STUD BOLT / SHAFT</v>
      </c>
      <c r="L1329" s="607" t="s">
        <v>3236</v>
      </c>
      <c r="M1329" s="607" t="s">
        <v>3236</v>
      </c>
      <c r="N1329" s="615" t="s">
        <v>15</v>
      </c>
      <c r="O1329" s="607" t="s">
        <v>42</v>
      </c>
      <c r="P1329" s="558">
        <v>2</v>
      </c>
      <c r="Q1329" s="557" t="s">
        <v>5151</v>
      </c>
      <c r="R1329" s="609">
        <f>IFERROR(VLOOKUP(CONCATENATE(D1329,"'",C1329),'Monthly Forex'!A:D,4,0),"-")</f>
        <v>52.05</v>
      </c>
      <c r="S1329" s="564" t="s">
        <v>15</v>
      </c>
      <c r="T1329" s="611">
        <v>108</v>
      </c>
      <c r="U1329" s="612" t="s">
        <v>47</v>
      </c>
      <c r="V1329" s="613" t="s">
        <v>49</v>
      </c>
      <c r="W1329" s="619" t="s">
        <v>15</v>
      </c>
      <c r="X1329" s="673" t="s">
        <v>3223</v>
      </c>
      <c r="Y1329" s="667" t="s">
        <v>3242</v>
      </c>
      <c r="Z1329" s="668">
        <v>43720</v>
      </c>
      <c r="AA1329" s="558" t="s">
        <v>1856</v>
      </c>
      <c r="AB1329" s="139">
        <f t="shared" si="333"/>
        <v>43749</v>
      </c>
      <c r="AC1329" s="134">
        <f t="shared" si="334"/>
        <v>43739</v>
      </c>
      <c r="AD1329" s="135" t="str">
        <f t="shared" si="335"/>
        <v>-</v>
      </c>
      <c r="AE1329" s="136" t="str">
        <f t="shared" si="336"/>
        <v>-</v>
      </c>
      <c r="AF1329" s="140" t="s">
        <v>4551</v>
      </c>
      <c r="AG1329" s="140" t="str">
        <f t="shared" si="340"/>
        <v>-</v>
      </c>
      <c r="AH1329" s="141" t="str">
        <f t="shared" si="341"/>
        <v>-</v>
      </c>
      <c r="AI1329" s="211" t="s">
        <v>15</v>
      </c>
      <c r="AJ1329" s="443" t="s">
        <v>4592</v>
      </c>
      <c r="AK1329" s="478" t="str">
        <f t="shared" si="342"/>
        <v>-</v>
      </c>
      <c r="AL1329" s="482" t="str">
        <f t="shared" si="343"/>
        <v>-</v>
      </c>
      <c r="AM1329" s="432" t="str">
        <f>_xlfn.IFNA(VLOOKUP(O1329,Dropdown!$B:$G,6,0),"-")</f>
        <v>PEZA</v>
      </c>
      <c r="AN1329" s="433">
        <f>_xlfn.IFNA(VLOOKUP(O1329,Dropdown!$B:$H,7,0),"-")</f>
        <v>0.12</v>
      </c>
      <c r="AO1329" s="434" t="str">
        <f t="shared" si="344"/>
        <v>USD</v>
      </c>
      <c r="AP1329" s="435">
        <f t="shared" si="345"/>
        <v>108</v>
      </c>
      <c r="AQ1329" s="436">
        <f t="shared" si="346"/>
        <v>120.96000000000001</v>
      </c>
      <c r="AR1329" s="247"/>
      <c r="AS1329" s="465" t="s">
        <v>15</v>
      </c>
      <c r="AT1329" s="247"/>
      <c r="AU1329" s="454" t="str">
        <f t="shared" si="337"/>
        <v>-</v>
      </c>
    </row>
    <row r="1330" spans="1:47" s="29" customFormat="1">
      <c r="A1330" s="556">
        <v>1327</v>
      </c>
      <c r="B1330" s="558" t="s">
        <v>3237</v>
      </c>
      <c r="C1330" s="558" t="str">
        <f t="shared" si="338"/>
        <v>2019</v>
      </c>
      <c r="D1330" s="558" t="str">
        <f t="shared" si="347"/>
        <v>Sep</v>
      </c>
      <c r="E1330" s="605">
        <v>43719</v>
      </c>
      <c r="F1330" s="558">
        <v>118828</v>
      </c>
      <c r="G1330" s="558">
        <v>51344</v>
      </c>
      <c r="H1330" s="558">
        <v>91433</v>
      </c>
      <c r="I1330" s="558" t="s">
        <v>3238</v>
      </c>
      <c r="J1330" s="558" t="s">
        <v>3239</v>
      </c>
      <c r="K1330" s="607" t="str">
        <f t="shared" si="339"/>
        <v>AT05 FRONT BRACKET | #260 SPECIAL SHAPE PUNCH | AT05 FRONT BRACKET | #260 SPECIAL SHAPE PUNCH</v>
      </c>
      <c r="L1330" s="607" t="s">
        <v>3240</v>
      </c>
      <c r="M1330" s="607" t="s">
        <v>3240</v>
      </c>
      <c r="N1330" s="615" t="s">
        <v>15</v>
      </c>
      <c r="O1330" s="607" t="s">
        <v>42</v>
      </c>
      <c r="P1330" s="558">
        <v>8</v>
      </c>
      <c r="Q1330" s="557" t="s">
        <v>5151</v>
      </c>
      <c r="R1330" s="609">
        <f>IFERROR(VLOOKUP(CONCATENATE(D1330,"'",C1330),'Monthly Forex'!A:D,4,0),"-")</f>
        <v>52.05</v>
      </c>
      <c r="S1330" s="564" t="s">
        <v>15</v>
      </c>
      <c r="T1330" s="611">
        <f>247*8</f>
        <v>1976</v>
      </c>
      <c r="U1330" s="612" t="s">
        <v>47</v>
      </c>
      <c r="V1330" s="613" t="s">
        <v>49</v>
      </c>
      <c r="W1330" s="619" t="s">
        <v>15</v>
      </c>
      <c r="X1330" s="673" t="s">
        <v>3223</v>
      </c>
      <c r="Y1330" s="667" t="s">
        <v>3242</v>
      </c>
      <c r="Z1330" s="668">
        <v>43720</v>
      </c>
      <c r="AA1330" s="558" t="s">
        <v>1856</v>
      </c>
      <c r="AB1330" s="139">
        <f t="shared" si="333"/>
        <v>43749</v>
      </c>
      <c r="AC1330" s="134">
        <f t="shared" si="334"/>
        <v>43739</v>
      </c>
      <c r="AD1330" s="135" t="str">
        <f t="shared" si="335"/>
        <v>-</v>
      </c>
      <c r="AE1330" s="136" t="str">
        <f t="shared" si="336"/>
        <v>-</v>
      </c>
      <c r="AF1330" s="140" t="s">
        <v>4551</v>
      </c>
      <c r="AG1330" s="140" t="str">
        <f t="shared" si="340"/>
        <v>-</v>
      </c>
      <c r="AH1330" s="141" t="str">
        <f t="shared" si="341"/>
        <v>-</v>
      </c>
      <c r="AI1330" s="211" t="s">
        <v>15</v>
      </c>
      <c r="AJ1330" s="443" t="s">
        <v>4592</v>
      </c>
      <c r="AK1330" s="478" t="str">
        <f t="shared" si="342"/>
        <v>-</v>
      </c>
      <c r="AL1330" s="482" t="str">
        <f t="shared" si="343"/>
        <v>-</v>
      </c>
      <c r="AM1330" s="432" t="str">
        <f>_xlfn.IFNA(VLOOKUP(O1330,Dropdown!$B:$G,6,0),"-")</f>
        <v>PEZA</v>
      </c>
      <c r="AN1330" s="433">
        <f>_xlfn.IFNA(VLOOKUP(O1330,Dropdown!$B:$H,7,0),"-")</f>
        <v>0.12</v>
      </c>
      <c r="AO1330" s="434" t="str">
        <f t="shared" si="344"/>
        <v>USD</v>
      </c>
      <c r="AP1330" s="435">
        <f t="shared" si="345"/>
        <v>1976</v>
      </c>
      <c r="AQ1330" s="436">
        <f t="shared" si="346"/>
        <v>2213.1200000000003</v>
      </c>
      <c r="AR1330" s="247"/>
      <c r="AS1330" s="465" t="s">
        <v>15</v>
      </c>
      <c r="AT1330" s="247"/>
      <c r="AU1330" s="454" t="str">
        <f t="shared" si="337"/>
        <v>-</v>
      </c>
    </row>
    <row r="1331" spans="1:47" s="29" customFormat="1">
      <c r="A1331" s="556">
        <v>1328</v>
      </c>
      <c r="B1331" s="557" t="s">
        <v>3228</v>
      </c>
      <c r="C1331" s="558" t="str">
        <f t="shared" si="338"/>
        <v>2019</v>
      </c>
      <c r="D1331" s="558" t="str">
        <f t="shared" si="347"/>
        <v>Sep</v>
      </c>
      <c r="E1331" s="586">
        <v>43719</v>
      </c>
      <c r="F1331" s="558">
        <v>118827</v>
      </c>
      <c r="G1331" s="558">
        <v>51343</v>
      </c>
      <c r="H1331" s="557">
        <v>91432</v>
      </c>
      <c r="I1331" s="557" t="s">
        <v>3230</v>
      </c>
      <c r="J1331" s="557" t="s">
        <v>3229</v>
      </c>
      <c r="K1331" s="578" t="str">
        <f t="shared" si="339"/>
        <v>PE1-010-001-A | SLIDE LOCK | PE1-010-001-A | SLIDE LOCK</v>
      </c>
      <c r="L1331" s="578" t="s">
        <v>3231</v>
      </c>
      <c r="M1331" s="578" t="s">
        <v>3231</v>
      </c>
      <c r="N1331" s="579" t="s">
        <v>15</v>
      </c>
      <c r="O1331" s="578" t="s">
        <v>33</v>
      </c>
      <c r="P1331" s="557">
        <v>10</v>
      </c>
      <c r="Q1331" s="557" t="s">
        <v>5151</v>
      </c>
      <c r="R1331" s="581">
        <f>IFERROR(VLOOKUP(CONCATENATE(D1331,"'",C1331),'Monthly Forex'!A:D,4,0),"-")</f>
        <v>52.05</v>
      </c>
      <c r="S1331" s="564" t="s">
        <v>15</v>
      </c>
      <c r="T1331" s="582">
        <v>120</v>
      </c>
      <c r="U1331" s="583" t="s">
        <v>47</v>
      </c>
      <c r="V1331" s="613" t="s">
        <v>49</v>
      </c>
      <c r="W1331" s="619" t="s">
        <v>15</v>
      </c>
      <c r="X1331" s="673" t="s">
        <v>2990</v>
      </c>
      <c r="Y1331" s="597" t="s">
        <v>3241</v>
      </c>
      <c r="Z1331" s="668">
        <v>43734</v>
      </c>
      <c r="AA1331" s="558" t="s">
        <v>1856</v>
      </c>
      <c r="AB1331" s="139">
        <f t="shared" si="333"/>
        <v>43749</v>
      </c>
      <c r="AC1331" s="134">
        <f t="shared" si="334"/>
        <v>43739</v>
      </c>
      <c r="AD1331" s="135" t="str">
        <f t="shared" si="335"/>
        <v>-</v>
      </c>
      <c r="AE1331" s="136" t="str">
        <f t="shared" si="336"/>
        <v>-</v>
      </c>
      <c r="AF1331" s="140" t="s">
        <v>4551</v>
      </c>
      <c r="AG1331" s="140" t="str">
        <f t="shared" si="340"/>
        <v>1</v>
      </c>
      <c r="AH1331" s="141" t="str">
        <f t="shared" si="341"/>
        <v>-</v>
      </c>
      <c r="AI1331" s="211" t="s">
        <v>15</v>
      </c>
      <c r="AJ1331" s="443" t="s">
        <v>4592</v>
      </c>
      <c r="AK1331" s="478" t="str">
        <f t="shared" si="342"/>
        <v>-</v>
      </c>
      <c r="AL1331" s="482" t="str">
        <f t="shared" si="343"/>
        <v>-</v>
      </c>
      <c r="AM1331" s="432" t="str">
        <f>_xlfn.IFNA(VLOOKUP(O1331,Dropdown!$B:$G,6,0),"-")</f>
        <v>NON-PEZA</v>
      </c>
      <c r="AN1331" s="433" t="str">
        <f>_xlfn.IFNA(VLOOKUP(O1331,Dropdown!$B:$H,7,0),"-")</f>
        <v>-</v>
      </c>
      <c r="AO1331" s="434" t="str">
        <f t="shared" si="344"/>
        <v>USD</v>
      </c>
      <c r="AP1331" s="435">
        <f t="shared" si="345"/>
        <v>120</v>
      </c>
      <c r="AQ1331" s="436">
        <f t="shared" si="346"/>
        <v>120</v>
      </c>
      <c r="AR1331" s="247"/>
      <c r="AS1331" s="465" t="s">
        <v>15</v>
      </c>
      <c r="AT1331" s="247"/>
      <c r="AU1331" s="454" t="str">
        <f t="shared" si="337"/>
        <v>-</v>
      </c>
    </row>
    <row r="1332" spans="1:47" s="29" customFormat="1">
      <c r="A1332" s="556">
        <v>1329</v>
      </c>
      <c r="B1332" s="557" t="s">
        <v>3065</v>
      </c>
      <c r="C1332" s="558" t="str">
        <f t="shared" si="338"/>
        <v>2019</v>
      </c>
      <c r="D1332" s="558" t="str">
        <f t="shared" si="347"/>
        <v>Sep</v>
      </c>
      <c r="E1332" s="586">
        <v>43721</v>
      </c>
      <c r="F1332" s="558">
        <v>118829</v>
      </c>
      <c r="G1332" s="558">
        <v>51345</v>
      </c>
      <c r="H1332" s="557">
        <v>91480</v>
      </c>
      <c r="I1332" s="557" t="s">
        <v>3199</v>
      </c>
      <c r="J1332" s="577" t="s">
        <v>3054</v>
      </c>
      <c r="K1332" s="578" t="str">
        <f t="shared" si="339"/>
        <v>TJB BODY BLANK PUNCH #1107 (SKD11) | TJB BODY BLANK PUNCH #1107 (SKD11)</v>
      </c>
      <c r="L1332" s="578" t="s">
        <v>3076</v>
      </c>
      <c r="M1332" s="578" t="s">
        <v>3076</v>
      </c>
      <c r="N1332" s="615" t="s">
        <v>3086</v>
      </c>
      <c r="O1332" s="578" t="s">
        <v>31</v>
      </c>
      <c r="P1332" s="557">
        <v>1</v>
      </c>
      <c r="Q1332" s="557" t="s">
        <v>5151</v>
      </c>
      <c r="R1332" s="581">
        <f>IFERROR(VLOOKUP(CONCATENATE(D1332,"'",C1332),'Monthly Forex'!A:D,4,0),"-")</f>
        <v>52.05</v>
      </c>
      <c r="S1332" s="587">
        <v>11600</v>
      </c>
      <c r="T1332" s="582">
        <f>S1332/R1332</f>
        <v>222.86263208453411</v>
      </c>
      <c r="U1332" s="583" t="s">
        <v>47</v>
      </c>
      <c r="V1332" s="613" t="s">
        <v>49</v>
      </c>
      <c r="W1332" s="619" t="s">
        <v>15</v>
      </c>
      <c r="X1332" s="673" t="s">
        <v>3223</v>
      </c>
      <c r="Y1332" s="669" t="s">
        <v>15</v>
      </c>
      <c r="Z1332" s="668" t="s">
        <v>15</v>
      </c>
      <c r="AA1332" s="558" t="s">
        <v>1856</v>
      </c>
      <c r="AB1332" s="139">
        <f t="shared" si="333"/>
        <v>43751</v>
      </c>
      <c r="AC1332" s="134">
        <f t="shared" si="334"/>
        <v>43739</v>
      </c>
      <c r="AD1332" s="135" t="str">
        <f t="shared" si="335"/>
        <v>-</v>
      </c>
      <c r="AE1332" s="136" t="str">
        <f t="shared" si="336"/>
        <v>-</v>
      </c>
      <c r="AF1332" s="140" t="s">
        <v>4551</v>
      </c>
      <c r="AG1332" s="140" t="str">
        <f t="shared" si="340"/>
        <v>1</v>
      </c>
      <c r="AH1332" s="141" t="str">
        <f t="shared" si="341"/>
        <v>-</v>
      </c>
      <c r="AI1332" s="211" t="s">
        <v>15</v>
      </c>
      <c r="AJ1332" s="443" t="s">
        <v>4592</v>
      </c>
      <c r="AK1332" s="478" t="str">
        <f t="shared" si="342"/>
        <v>-</v>
      </c>
      <c r="AL1332" s="482" t="str">
        <f t="shared" si="343"/>
        <v>-</v>
      </c>
      <c r="AM1332" s="432" t="str">
        <f>_xlfn.IFNA(VLOOKUP(O1332,Dropdown!$B:$G,6,0),"-")</f>
        <v>PEZA</v>
      </c>
      <c r="AN1332" s="433">
        <f>_xlfn.IFNA(VLOOKUP(O1332,Dropdown!$B:$H,7,0),"-")</f>
        <v>0.12</v>
      </c>
      <c r="AO1332" s="434" t="str">
        <f t="shared" si="344"/>
        <v>PHP</v>
      </c>
      <c r="AP1332" s="435">
        <f t="shared" si="345"/>
        <v>11600</v>
      </c>
      <c r="AQ1332" s="436">
        <f t="shared" si="346"/>
        <v>12992.000000000002</v>
      </c>
      <c r="AR1332" s="247"/>
      <c r="AS1332" s="465" t="s">
        <v>15</v>
      </c>
      <c r="AT1332" s="247"/>
      <c r="AU1332" s="454" t="str">
        <f t="shared" si="337"/>
        <v>-</v>
      </c>
    </row>
    <row r="1333" spans="1:47" s="29" customFormat="1">
      <c r="A1333" s="556">
        <v>1330</v>
      </c>
      <c r="B1333" s="557" t="s">
        <v>3176</v>
      </c>
      <c r="C1333" s="558" t="str">
        <f t="shared" si="338"/>
        <v>2019</v>
      </c>
      <c r="D1333" s="558" t="str">
        <f t="shared" si="347"/>
        <v>Sep</v>
      </c>
      <c r="E1333" s="586">
        <v>43725</v>
      </c>
      <c r="F1333" s="558" t="s">
        <v>15</v>
      </c>
      <c r="G1333" s="558">
        <v>51347</v>
      </c>
      <c r="H1333" s="557" t="s">
        <v>15</v>
      </c>
      <c r="I1333" s="557" t="s">
        <v>3181</v>
      </c>
      <c r="J1333" s="577" t="s">
        <v>3180</v>
      </c>
      <c r="K1333" s="578" t="str">
        <f t="shared" si="339"/>
        <v>CAP SPRING SL-27S-MB 109883 | #1. BLANKING | CAP SPRING SL-27S-MB 109883 | #1. BLANKING</v>
      </c>
      <c r="L1333" s="578" t="s">
        <v>3182</v>
      </c>
      <c r="M1333" s="578" t="s">
        <v>3182</v>
      </c>
      <c r="N1333" s="600" t="s">
        <v>15</v>
      </c>
      <c r="O1333" s="578" t="s">
        <v>2311</v>
      </c>
      <c r="P1333" s="557">
        <v>1</v>
      </c>
      <c r="Q1333" s="557" t="s">
        <v>5152</v>
      </c>
      <c r="R1333" s="581">
        <f>IFERROR(VLOOKUP(CONCATENATE(D1333,"'",C1333),'Monthly Forex'!A:D,4,0),"-")</f>
        <v>52.05</v>
      </c>
      <c r="S1333" s="564" t="s">
        <v>15</v>
      </c>
      <c r="T1333" s="565">
        <v>4560</v>
      </c>
      <c r="U1333" s="661" t="s">
        <v>50</v>
      </c>
      <c r="V1333" s="662" t="s">
        <v>50</v>
      </c>
      <c r="W1333" s="592" t="s">
        <v>3318</v>
      </c>
      <c r="X1333" s="569" t="s">
        <v>15</v>
      </c>
      <c r="Y1333" s="669" t="s">
        <v>15</v>
      </c>
      <c r="Z1333" s="668" t="s">
        <v>15</v>
      </c>
      <c r="AA1333" s="558" t="s">
        <v>1856</v>
      </c>
      <c r="AB1333" s="139" t="str">
        <f t="shared" si="333"/>
        <v>-</v>
      </c>
      <c r="AC1333" s="134" t="str">
        <f t="shared" si="334"/>
        <v>-</v>
      </c>
      <c r="AD1333" s="135" t="str">
        <f t="shared" si="335"/>
        <v>-</v>
      </c>
      <c r="AE1333" s="136" t="str">
        <f t="shared" si="336"/>
        <v>-</v>
      </c>
      <c r="AF1333" s="142" t="s">
        <v>15</v>
      </c>
      <c r="AG1333" s="140" t="str">
        <f t="shared" si="340"/>
        <v>1</v>
      </c>
      <c r="AH1333" s="141" t="str">
        <f t="shared" si="341"/>
        <v>-</v>
      </c>
      <c r="AI1333" s="208" t="s">
        <v>15</v>
      </c>
      <c r="AJ1333" s="444" t="s">
        <v>50</v>
      </c>
      <c r="AK1333" s="478" t="str">
        <f t="shared" si="342"/>
        <v/>
      </c>
      <c r="AL1333" s="482" t="str">
        <f t="shared" si="343"/>
        <v>-</v>
      </c>
      <c r="AM1333" s="432" t="str">
        <f>_xlfn.IFNA(VLOOKUP(O1333,Dropdown!$B:$G,6,0),"-")</f>
        <v>PEZA</v>
      </c>
      <c r="AN1333" s="433">
        <f>_xlfn.IFNA(VLOOKUP(O1333,Dropdown!$B:$H,7,0),"-")</f>
        <v>0.12</v>
      </c>
      <c r="AO1333" s="434" t="str">
        <f t="shared" si="344"/>
        <v>USD</v>
      </c>
      <c r="AP1333" s="435">
        <f t="shared" si="345"/>
        <v>4560</v>
      </c>
      <c r="AQ1333" s="436">
        <f t="shared" si="346"/>
        <v>5107.2000000000007</v>
      </c>
      <c r="AR1333" s="247"/>
      <c r="AS1333" s="465" t="s">
        <v>15</v>
      </c>
      <c r="AT1333" s="247"/>
      <c r="AU1333" s="454" t="s">
        <v>15</v>
      </c>
    </row>
    <row r="1334" spans="1:47" s="29" customFormat="1">
      <c r="A1334" s="556">
        <v>1331</v>
      </c>
      <c r="B1334" s="557" t="s">
        <v>3177</v>
      </c>
      <c r="C1334" s="558" t="str">
        <f t="shared" si="338"/>
        <v>2019</v>
      </c>
      <c r="D1334" s="558" t="str">
        <f t="shared" si="347"/>
        <v>Sep</v>
      </c>
      <c r="E1334" s="586">
        <v>43725</v>
      </c>
      <c r="F1334" s="617" t="s">
        <v>15</v>
      </c>
      <c r="G1334" s="558">
        <v>51348</v>
      </c>
      <c r="H1334" s="557" t="s">
        <v>15</v>
      </c>
      <c r="I1334" s="557" t="s">
        <v>3181</v>
      </c>
      <c r="J1334" s="557" t="s">
        <v>3180</v>
      </c>
      <c r="K1334" s="578" t="str">
        <f t="shared" si="339"/>
        <v>CAP SPRING SL-27S-MB 109883 | #2. DRAW | CAP SPRING SL-27S-MB 109883 | #2. DRAW</v>
      </c>
      <c r="L1334" s="578" t="s">
        <v>3183</v>
      </c>
      <c r="M1334" s="578" t="s">
        <v>3183</v>
      </c>
      <c r="N1334" s="600" t="s">
        <v>15</v>
      </c>
      <c r="O1334" s="578" t="s">
        <v>2311</v>
      </c>
      <c r="P1334" s="557">
        <v>1</v>
      </c>
      <c r="Q1334" s="557" t="s">
        <v>5152</v>
      </c>
      <c r="R1334" s="581">
        <f>IFERROR(VLOOKUP(CONCATENATE(D1334,"'",C1334),'Monthly Forex'!A:D,4,0),"-")</f>
        <v>52.05</v>
      </c>
      <c r="S1334" s="564" t="s">
        <v>15</v>
      </c>
      <c r="T1334" s="565">
        <v>7520</v>
      </c>
      <c r="U1334" s="661" t="s">
        <v>50</v>
      </c>
      <c r="V1334" s="662" t="s">
        <v>50</v>
      </c>
      <c r="W1334" s="592" t="s">
        <v>3318</v>
      </c>
      <c r="X1334" s="569" t="s">
        <v>15</v>
      </c>
      <c r="Y1334" s="669" t="s">
        <v>15</v>
      </c>
      <c r="Z1334" s="668" t="s">
        <v>15</v>
      </c>
      <c r="AA1334" s="558" t="s">
        <v>1856</v>
      </c>
      <c r="AB1334" s="139" t="str">
        <f t="shared" si="333"/>
        <v>-</v>
      </c>
      <c r="AC1334" s="134" t="str">
        <f t="shared" si="334"/>
        <v>-</v>
      </c>
      <c r="AD1334" s="135" t="str">
        <f t="shared" si="335"/>
        <v>-</v>
      </c>
      <c r="AE1334" s="136" t="str">
        <f t="shared" si="336"/>
        <v>-</v>
      </c>
      <c r="AF1334" s="142" t="s">
        <v>15</v>
      </c>
      <c r="AG1334" s="140" t="str">
        <f t="shared" si="340"/>
        <v>-</v>
      </c>
      <c r="AH1334" s="141" t="str">
        <f t="shared" si="341"/>
        <v>-</v>
      </c>
      <c r="AI1334" s="208" t="s">
        <v>15</v>
      </c>
      <c r="AJ1334" s="444" t="s">
        <v>50</v>
      </c>
      <c r="AK1334" s="478" t="str">
        <f t="shared" si="342"/>
        <v/>
      </c>
      <c r="AL1334" s="482" t="str">
        <f t="shared" si="343"/>
        <v>-</v>
      </c>
      <c r="AM1334" s="432" t="str">
        <f>_xlfn.IFNA(VLOOKUP(O1334,Dropdown!$B:$G,6,0),"-")</f>
        <v>PEZA</v>
      </c>
      <c r="AN1334" s="433">
        <f>_xlfn.IFNA(VLOOKUP(O1334,Dropdown!$B:$H,7,0),"-")</f>
        <v>0.12</v>
      </c>
      <c r="AO1334" s="434" t="str">
        <f t="shared" si="344"/>
        <v>USD</v>
      </c>
      <c r="AP1334" s="435">
        <f t="shared" si="345"/>
        <v>7520</v>
      </c>
      <c r="AQ1334" s="436">
        <f t="shared" si="346"/>
        <v>8422.4000000000015</v>
      </c>
      <c r="AR1334" s="247"/>
      <c r="AS1334" s="465" t="s">
        <v>15</v>
      </c>
      <c r="AT1334" s="247"/>
      <c r="AU1334" s="454" t="s">
        <v>15</v>
      </c>
    </row>
    <row r="1335" spans="1:47" s="29" customFormat="1">
      <c r="A1335" s="556">
        <v>1332</v>
      </c>
      <c r="B1335" s="558" t="s">
        <v>3066</v>
      </c>
      <c r="C1335" s="558" t="str">
        <f t="shared" si="338"/>
        <v>2019</v>
      </c>
      <c r="D1335" s="558" t="str">
        <f t="shared" si="347"/>
        <v>Sep</v>
      </c>
      <c r="E1335" s="605">
        <v>43725</v>
      </c>
      <c r="F1335" s="558">
        <v>118830</v>
      </c>
      <c r="G1335" s="558">
        <v>51346</v>
      </c>
      <c r="H1335" s="558">
        <v>91544</v>
      </c>
      <c r="I1335" s="558" t="s">
        <v>3199</v>
      </c>
      <c r="J1335" s="617" t="s">
        <v>3054</v>
      </c>
      <c r="K1335" s="607" t="str">
        <f t="shared" si="339"/>
        <v>TJB BODY STRIP PLATE #1108 (S50C) | TJB BODY STRIP PLATE #1108 (S50C)</v>
      </c>
      <c r="L1335" s="607" t="s">
        <v>3077</v>
      </c>
      <c r="M1335" s="607" t="s">
        <v>3077</v>
      </c>
      <c r="N1335" s="608" t="s">
        <v>3087</v>
      </c>
      <c r="O1335" s="607" t="s">
        <v>31</v>
      </c>
      <c r="P1335" s="558">
        <v>1</v>
      </c>
      <c r="Q1335" s="557" t="s">
        <v>5151</v>
      </c>
      <c r="R1335" s="609">
        <f>IFERROR(VLOOKUP(CONCATENATE(D1335,"'",C1335),'Monthly Forex'!A:D,4,0),"-")</f>
        <v>52.05</v>
      </c>
      <c r="S1335" s="610">
        <v>9400</v>
      </c>
      <c r="T1335" s="611">
        <f>S1335/R1335</f>
        <v>180.59558117195004</v>
      </c>
      <c r="U1335" s="612" t="s">
        <v>47</v>
      </c>
      <c r="V1335" s="613" t="s">
        <v>49</v>
      </c>
      <c r="W1335" s="619" t="s">
        <v>15</v>
      </c>
      <c r="X1335" s="569" t="s">
        <v>15</v>
      </c>
      <c r="Y1335" s="669" t="s">
        <v>15</v>
      </c>
      <c r="Z1335" s="668" t="s">
        <v>15</v>
      </c>
      <c r="AA1335" s="558" t="s">
        <v>1856</v>
      </c>
      <c r="AB1335" s="139">
        <f t="shared" ref="AB1335:AB1398" si="349">IF(V1335="","",IF(V1335="Cancelled","-",E1335+30))</f>
        <v>43755</v>
      </c>
      <c r="AC1335" s="134">
        <f t="shared" si="334"/>
        <v>43739</v>
      </c>
      <c r="AD1335" s="135" t="str">
        <f t="shared" si="335"/>
        <v>-</v>
      </c>
      <c r="AE1335" s="136" t="str">
        <f t="shared" si="336"/>
        <v>-</v>
      </c>
      <c r="AF1335" s="140" t="s">
        <v>4551</v>
      </c>
      <c r="AG1335" s="140" t="str">
        <f t="shared" si="340"/>
        <v>1</v>
      </c>
      <c r="AH1335" s="141" t="str">
        <f t="shared" si="341"/>
        <v>-</v>
      </c>
      <c r="AI1335" s="211" t="s">
        <v>15</v>
      </c>
      <c r="AJ1335" s="443" t="s">
        <v>4592</v>
      </c>
      <c r="AK1335" s="478" t="str">
        <f t="shared" si="342"/>
        <v>-</v>
      </c>
      <c r="AL1335" s="482" t="str">
        <f t="shared" si="343"/>
        <v>-</v>
      </c>
      <c r="AM1335" s="432" t="str">
        <f>_xlfn.IFNA(VLOOKUP(O1335,Dropdown!$B:$G,6,0),"-")</f>
        <v>PEZA</v>
      </c>
      <c r="AN1335" s="433">
        <f>_xlfn.IFNA(VLOOKUP(O1335,Dropdown!$B:$H,7,0),"-")</f>
        <v>0.12</v>
      </c>
      <c r="AO1335" s="434" t="str">
        <f t="shared" si="344"/>
        <v>PHP</v>
      </c>
      <c r="AP1335" s="435">
        <f t="shared" si="345"/>
        <v>9400</v>
      </c>
      <c r="AQ1335" s="436">
        <f t="shared" si="346"/>
        <v>10528.000000000002</v>
      </c>
      <c r="AR1335" s="247"/>
      <c r="AS1335" s="465" t="s">
        <v>15</v>
      </c>
      <c r="AT1335" s="247"/>
      <c r="AU1335" s="454" t="str">
        <f t="shared" si="337"/>
        <v>-</v>
      </c>
    </row>
    <row r="1336" spans="1:47" s="30" customFormat="1">
      <c r="A1336" s="556">
        <v>1333</v>
      </c>
      <c r="B1336" s="557" t="s">
        <v>3243</v>
      </c>
      <c r="C1336" s="558" t="str">
        <f t="shared" si="338"/>
        <v>2019</v>
      </c>
      <c r="D1336" s="558" t="str">
        <f t="shared" si="347"/>
        <v>Sep</v>
      </c>
      <c r="E1336" s="586">
        <v>43727</v>
      </c>
      <c r="F1336" s="558">
        <v>118832</v>
      </c>
      <c r="G1336" s="558">
        <v>51349</v>
      </c>
      <c r="H1336" s="557">
        <v>91567</v>
      </c>
      <c r="I1336" s="557" t="s">
        <v>3245</v>
      </c>
      <c r="J1336" s="577" t="s">
        <v>3246</v>
      </c>
      <c r="K1336" s="578" t="str">
        <f t="shared" si="339"/>
        <v>TLAX RING FR | PIERCING PUNCH | TLAX RING FR | PIERCING PUNCH</v>
      </c>
      <c r="L1336" s="578" t="s">
        <v>3244</v>
      </c>
      <c r="M1336" s="578" t="s">
        <v>3244</v>
      </c>
      <c r="N1336" s="600" t="s">
        <v>3247</v>
      </c>
      <c r="O1336" s="578" t="s">
        <v>31</v>
      </c>
      <c r="P1336" s="557">
        <v>4</v>
      </c>
      <c r="Q1336" s="557" t="s">
        <v>5151</v>
      </c>
      <c r="R1336" s="581">
        <f>IFERROR(VLOOKUP(CONCATENATE(D1336,"'",C1336),'Monthly Forex'!A:D,4,0),"-")</f>
        <v>52.05</v>
      </c>
      <c r="S1336" s="587">
        <v>7600</v>
      </c>
      <c r="T1336" s="565">
        <f>S1336/R1336</f>
        <v>146.01344860710856</v>
      </c>
      <c r="U1336" s="612" t="s">
        <v>47</v>
      </c>
      <c r="V1336" s="613" t="s">
        <v>49</v>
      </c>
      <c r="W1336" s="620" t="s">
        <v>3248</v>
      </c>
      <c r="X1336" s="673" t="s">
        <v>3223</v>
      </c>
      <c r="Y1336" s="669" t="s">
        <v>15</v>
      </c>
      <c r="Z1336" s="668" t="s">
        <v>15</v>
      </c>
      <c r="AA1336" s="558" t="s">
        <v>1856</v>
      </c>
      <c r="AB1336" s="139">
        <f t="shared" si="349"/>
        <v>43757</v>
      </c>
      <c r="AC1336" s="134">
        <f t="shared" si="334"/>
        <v>43739</v>
      </c>
      <c r="AD1336" s="135" t="str">
        <f t="shared" si="335"/>
        <v>-</v>
      </c>
      <c r="AE1336" s="136" t="str">
        <f t="shared" si="336"/>
        <v>-</v>
      </c>
      <c r="AF1336" s="140" t="s">
        <v>4551</v>
      </c>
      <c r="AG1336" s="140" t="str">
        <f t="shared" si="340"/>
        <v>1</v>
      </c>
      <c r="AH1336" s="141" t="str">
        <f t="shared" si="341"/>
        <v>-</v>
      </c>
      <c r="AI1336" s="211" t="s">
        <v>15</v>
      </c>
      <c r="AJ1336" s="443" t="s">
        <v>4592</v>
      </c>
      <c r="AK1336" s="478" t="str">
        <f t="shared" si="342"/>
        <v>-</v>
      </c>
      <c r="AL1336" s="516" t="str">
        <f t="shared" si="343"/>
        <v>-</v>
      </c>
      <c r="AM1336" s="432" t="str">
        <f>_xlfn.IFNA(VLOOKUP(O1336,Dropdown!$B:$G,6,0),"-")</f>
        <v>PEZA</v>
      </c>
      <c r="AN1336" s="433">
        <f>_xlfn.IFNA(VLOOKUP(O1336,Dropdown!$B:$H,7,0),"-")</f>
        <v>0.12</v>
      </c>
      <c r="AO1336" s="434" t="str">
        <f t="shared" si="344"/>
        <v>PHP</v>
      </c>
      <c r="AP1336" s="435">
        <f t="shared" si="345"/>
        <v>7600</v>
      </c>
      <c r="AQ1336" s="436">
        <f t="shared" si="346"/>
        <v>8512</v>
      </c>
      <c r="AR1336" s="247"/>
      <c r="AS1336" s="465" t="s">
        <v>15</v>
      </c>
      <c r="AT1336" s="247"/>
      <c r="AU1336" s="454" t="str">
        <f t="shared" si="337"/>
        <v>-</v>
      </c>
    </row>
    <row r="1337" spans="1:47" s="30" customFormat="1">
      <c r="A1337" s="556">
        <v>1334</v>
      </c>
      <c r="B1337" s="557" t="s">
        <v>3176</v>
      </c>
      <c r="C1337" s="558" t="str">
        <f t="shared" si="338"/>
        <v>2019</v>
      </c>
      <c r="D1337" s="558" t="str">
        <f t="shared" si="347"/>
        <v>Sep</v>
      </c>
      <c r="E1337" s="586">
        <v>43728</v>
      </c>
      <c r="F1337" s="558">
        <v>118831</v>
      </c>
      <c r="G1337" s="558">
        <v>52901</v>
      </c>
      <c r="H1337" s="557">
        <v>91592</v>
      </c>
      <c r="I1337" s="557" t="s">
        <v>3181</v>
      </c>
      <c r="J1337" s="557" t="s">
        <v>3180</v>
      </c>
      <c r="K1337" s="578" t="str">
        <f t="shared" si="339"/>
        <v>CAP SPRING SL-27S-MB 109883 | #1. BLANKING | CAP SPRING SL-27S-MB 109883 | #1. BLANKING</v>
      </c>
      <c r="L1337" s="578" t="s">
        <v>3182</v>
      </c>
      <c r="M1337" s="578" t="s">
        <v>3182</v>
      </c>
      <c r="N1337" s="579" t="s">
        <v>15</v>
      </c>
      <c r="O1337" s="578" t="s">
        <v>2311</v>
      </c>
      <c r="P1337" s="557">
        <v>1</v>
      </c>
      <c r="Q1337" s="557" t="s">
        <v>5152</v>
      </c>
      <c r="R1337" s="581">
        <f>IFERROR(VLOOKUP(CONCATENATE(D1337,"'",C1337),'Monthly Forex'!A:D,4,0),"-")</f>
        <v>52.05</v>
      </c>
      <c r="S1337" s="564" t="s">
        <v>15</v>
      </c>
      <c r="T1337" s="565">
        <v>4560</v>
      </c>
      <c r="U1337" s="583" t="s">
        <v>47</v>
      </c>
      <c r="V1337" s="589" t="s">
        <v>49</v>
      </c>
      <c r="W1337" s="592" t="s">
        <v>3320</v>
      </c>
      <c r="X1337" s="677" t="s">
        <v>3306</v>
      </c>
      <c r="Y1337" s="669" t="s">
        <v>15</v>
      </c>
      <c r="Z1337" s="668" t="s">
        <v>15</v>
      </c>
      <c r="AA1337" s="558" t="s">
        <v>1856</v>
      </c>
      <c r="AB1337" s="139">
        <f t="shared" si="349"/>
        <v>43758</v>
      </c>
      <c r="AC1337" s="134">
        <f t="shared" si="334"/>
        <v>43739</v>
      </c>
      <c r="AD1337" s="135" t="str">
        <f t="shared" si="335"/>
        <v>-</v>
      </c>
      <c r="AE1337" s="136" t="str">
        <f t="shared" si="336"/>
        <v>-</v>
      </c>
      <c r="AF1337" s="140" t="s">
        <v>4551</v>
      </c>
      <c r="AG1337" s="140" t="str">
        <f t="shared" si="340"/>
        <v>1</v>
      </c>
      <c r="AH1337" s="141" t="str">
        <f t="shared" si="341"/>
        <v>-</v>
      </c>
      <c r="AI1337" s="211" t="s">
        <v>15</v>
      </c>
      <c r="AJ1337" s="443" t="s">
        <v>4592</v>
      </c>
      <c r="AK1337" s="478" t="str">
        <f t="shared" si="342"/>
        <v>-</v>
      </c>
      <c r="AL1337" s="516" t="str">
        <f t="shared" si="343"/>
        <v>-</v>
      </c>
      <c r="AM1337" s="432" t="str">
        <f>_xlfn.IFNA(VLOOKUP(O1337,Dropdown!$B:$G,6,0),"-")</f>
        <v>PEZA</v>
      </c>
      <c r="AN1337" s="433">
        <f>_xlfn.IFNA(VLOOKUP(O1337,Dropdown!$B:$H,7,0),"-")</f>
        <v>0.12</v>
      </c>
      <c r="AO1337" s="434" t="str">
        <f t="shared" si="344"/>
        <v>USD</v>
      </c>
      <c r="AP1337" s="435">
        <f t="shared" si="345"/>
        <v>4560</v>
      </c>
      <c r="AQ1337" s="436">
        <f t="shared" si="346"/>
        <v>5107.2000000000007</v>
      </c>
      <c r="AR1337" s="247"/>
      <c r="AS1337" s="465" t="s">
        <v>15</v>
      </c>
      <c r="AT1337" s="247"/>
      <c r="AU1337" s="454" t="str">
        <f t="shared" si="337"/>
        <v>-</v>
      </c>
    </row>
    <row r="1338" spans="1:47" s="29" customFormat="1">
      <c r="A1338" s="556">
        <v>1335</v>
      </c>
      <c r="B1338" s="679" t="s">
        <v>3177</v>
      </c>
      <c r="C1338" s="558" t="str">
        <f t="shared" si="338"/>
        <v>2019</v>
      </c>
      <c r="D1338" s="558" t="str">
        <f t="shared" si="347"/>
        <v>Sep</v>
      </c>
      <c r="E1338" s="680">
        <v>43728</v>
      </c>
      <c r="F1338" s="681" t="s">
        <v>15</v>
      </c>
      <c r="G1338" s="679">
        <v>52902</v>
      </c>
      <c r="H1338" s="679" t="s">
        <v>15</v>
      </c>
      <c r="I1338" s="679" t="s">
        <v>3181</v>
      </c>
      <c r="J1338" s="679" t="s">
        <v>3180</v>
      </c>
      <c r="K1338" s="682" t="str">
        <f t="shared" si="339"/>
        <v>CAP SPRING SL-27S-MB 109883 | #2. DRAW | CAP SPRING SL-27S-MB 109883 | #2. DRAW</v>
      </c>
      <c r="L1338" s="682" t="s">
        <v>3183</v>
      </c>
      <c r="M1338" s="682" t="s">
        <v>3183</v>
      </c>
      <c r="N1338" s="683" t="s">
        <v>15</v>
      </c>
      <c r="O1338" s="682" t="s">
        <v>2311</v>
      </c>
      <c r="P1338" s="679">
        <v>1</v>
      </c>
      <c r="Q1338" s="557" t="s">
        <v>5152</v>
      </c>
      <c r="R1338" s="684">
        <f>IFERROR(VLOOKUP(CONCATENATE(D1338,"'",C1338),'Monthly Forex'!A:D,4,0),"-")</f>
        <v>52.05</v>
      </c>
      <c r="S1338" s="564" t="s">
        <v>15</v>
      </c>
      <c r="T1338" s="685">
        <v>18800</v>
      </c>
      <c r="U1338" s="686" t="s">
        <v>47</v>
      </c>
      <c r="V1338" s="687" t="s">
        <v>49</v>
      </c>
      <c r="W1338" s="688" t="s">
        <v>3319</v>
      </c>
      <c r="X1338" s="677" t="s">
        <v>3306</v>
      </c>
      <c r="Y1338" s="669" t="s">
        <v>15</v>
      </c>
      <c r="Z1338" s="668" t="s">
        <v>15</v>
      </c>
      <c r="AA1338" s="679" t="s">
        <v>1856</v>
      </c>
      <c r="AB1338" s="139">
        <f t="shared" si="349"/>
        <v>43758</v>
      </c>
      <c r="AC1338" s="134">
        <f t="shared" si="334"/>
        <v>43739</v>
      </c>
      <c r="AD1338" s="135" t="str">
        <f t="shared" si="335"/>
        <v>-</v>
      </c>
      <c r="AE1338" s="136" t="str">
        <f t="shared" si="336"/>
        <v>-</v>
      </c>
      <c r="AF1338" s="140" t="s">
        <v>4551</v>
      </c>
      <c r="AG1338" s="140" t="str">
        <f t="shared" si="340"/>
        <v>1</v>
      </c>
      <c r="AH1338" s="141" t="str">
        <f t="shared" si="341"/>
        <v>-</v>
      </c>
      <c r="AI1338" s="211" t="s">
        <v>15</v>
      </c>
      <c r="AJ1338" s="443" t="s">
        <v>4592</v>
      </c>
      <c r="AK1338" s="478" t="str">
        <f t="shared" si="342"/>
        <v>-</v>
      </c>
      <c r="AL1338" s="482" t="str">
        <f t="shared" si="343"/>
        <v>-</v>
      </c>
      <c r="AM1338" s="432" t="str">
        <f>_xlfn.IFNA(VLOOKUP(O1338,Dropdown!$B:$G,6,0),"-")</f>
        <v>PEZA</v>
      </c>
      <c r="AN1338" s="433">
        <f>_xlfn.IFNA(VLOOKUP(O1338,Dropdown!$B:$H,7,0),"-")</f>
        <v>0.12</v>
      </c>
      <c r="AO1338" s="434" t="str">
        <f t="shared" si="344"/>
        <v>USD</v>
      </c>
      <c r="AP1338" s="435">
        <f t="shared" si="345"/>
        <v>18800</v>
      </c>
      <c r="AQ1338" s="436">
        <f t="shared" si="346"/>
        <v>21056.000000000004</v>
      </c>
      <c r="AR1338" s="247"/>
      <c r="AS1338" s="465" t="s">
        <v>15</v>
      </c>
      <c r="AT1338" s="247"/>
      <c r="AU1338" s="454" t="str">
        <f t="shared" si="337"/>
        <v>-</v>
      </c>
    </row>
    <row r="1339" spans="1:47" s="29" customFormat="1">
      <c r="A1339" s="556">
        <v>1336</v>
      </c>
      <c r="B1339" s="557" t="s">
        <v>3249</v>
      </c>
      <c r="C1339" s="558" t="str">
        <f t="shared" si="338"/>
        <v>2019</v>
      </c>
      <c r="D1339" s="558" t="str">
        <f t="shared" si="347"/>
        <v>Sep</v>
      </c>
      <c r="E1339" s="586">
        <v>43728</v>
      </c>
      <c r="F1339" s="558">
        <v>118833</v>
      </c>
      <c r="G1339" s="558">
        <v>51350</v>
      </c>
      <c r="H1339" s="557">
        <v>91643</v>
      </c>
      <c r="I1339" s="557" t="s">
        <v>3251</v>
      </c>
      <c r="J1339" s="557" t="s">
        <v>3252</v>
      </c>
      <c r="K1339" s="578" t="str">
        <f t="shared" si="339"/>
        <v>PIN HOLDER | PIN HOLDER</v>
      </c>
      <c r="L1339" s="578" t="s">
        <v>3250</v>
      </c>
      <c r="M1339" s="578" t="s">
        <v>3250</v>
      </c>
      <c r="N1339" s="579" t="s">
        <v>3253</v>
      </c>
      <c r="O1339" s="578" t="s">
        <v>678</v>
      </c>
      <c r="P1339" s="557">
        <v>1</v>
      </c>
      <c r="Q1339" s="557" t="s">
        <v>5151</v>
      </c>
      <c r="R1339" s="581">
        <f>IFERROR(VLOOKUP(CONCATENATE(D1339,"'",C1339),'Monthly Forex'!A:D,4,0),"-")</f>
        <v>52.05</v>
      </c>
      <c r="S1339" s="564" t="s">
        <v>15</v>
      </c>
      <c r="T1339" s="565">
        <v>117</v>
      </c>
      <c r="U1339" s="583" t="s">
        <v>47</v>
      </c>
      <c r="V1339" s="613" t="s">
        <v>49</v>
      </c>
      <c r="W1339" s="592" t="s">
        <v>3274</v>
      </c>
      <c r="X1339" s="673" t="s">
        <v>3223</v>
      </c>
      <c r="Y1339" s="669" t="s">
        <v>15</v>
      </c>
      <c r="Z1339" s="668" t="s">
        <v>15</v>
      </c>
      <c r="AA1339" s="558" t="s">
        <v>1856</v>
      </c>
      <c r="AB1339" s="139">
        <f t="shared" si="349"/>
        <v>43758</v>
      </c>
      <c r="AC1339" s="134">
        <f t="shared" si="334"/>
        <v>43739</v>
      </c>
      <c r="AD1339" s="135" t="str">
        <f t="shared" si="335"/>
        <v>-</v>
      </c>
      <c r="AE1339" s="136" t="str">
        <f t="shared" si="336"/>
        <v>-</v>
      </c>
      <c r="AF1339" s="140" t="s">
        <v>4551</v>
      </c>
      <c r="AG1339" s="140" t="str">
        <f t="shared" si="340"/>
        <v>1</v>
      </c>
      <c r="AH1339" s="141" t="str">
        <f t="shared" si="341"/>
        <v>-</v>
      </c>
      <c r="AI1339" s="211" t="s">
        <v>15</v>
      </c>
      <c r="AJ1339" s="443" t="s">
        <v>4592</v>
      </c>
      <c r="AK1339" s="478" t="str">
        <f t="shared" si="342"/>
        <v>-</v>
      </c>
      <c r="AL1339" s="482" t="str">
        <f t="shared" si="343"/>
        <v>-</v>
      </c>
      <c r="AM1339" s="432" t="str">
        <f>_xlfn.IFNA(VLOOKUP(O1339,Dropdown!$B:$G,6,0),"-")</f>
        <v>PEZA</v>
      </c>
      <c r="AN1339" s="433">
        <f>_xlfn.IFNA(VLOOKUP(O1339,Dropdown!$B:$H,7,0),"-")</f>
        <v>0.12</v>
      </c>
      <c r="AO1339" s="434" t="str">
        <f t="shared" si="344"/>
        <v>USD</v>
      </c>
      <c r="AP1339" s="435">
        <f t="shared" si="345"/>
        <v>117</v>
      </c>
      <c r="AQ1339" s="436">
        <f t="shared" si="346"/>
        <v>131.04000000000002</v>
      </c>
      <c r="AR1339" s="247"/>
      <c r="AS1339" s="465" t="s">
        <v>15</v>
      </c>
      <c r="AT1339" s="247"/>
      <c r="AU1339" s="454" t="str">
        <f t="shared" si="337"/>
        <v>-</v>
      </c>
    </row>
    <row r="1340" spans="1:47" s="29" customFormat="1">
      <c r="A1340" s="556">
        <v>1337</v>
      </c>
      <c r="B1340" s="558" t="s">
        <v>3254</v>
      </c>
      <c r="C1340" s="558" t="str">
        <f t="shared" si="338"/>
        <v>2019</v>
      </c>
      <c r="D1340" s="558" t="str">
        <f t="shared" si="347"/>
        <v>Sep</v>
      </c>
      <c r="E1340" s="605">
        <v>43728</v>
      </c>
      <c r="F1340" s="617">
        <v>118834</v>
      </c>
      <c r="G1340" s="558">
        <v>52903</v>
      </c>
      <c r="H1340" s="558">
        <v>91593</v>
      </c>
      <c r="I1340" s="558" t="s">
        <v>3259</v>
      </c>
      <c r="J1340" s="558" t="s">
        <v>3258</v>
      </c>
      <c r="K1340" s="607" t="str">
        <f t="shared" si="339"/>
        <v>RC22-05-10-0 DIE HOLDER (SKD11; HRC 55~60) | RC22-05-10-0 DIE HOLDER (SKD11; HRC 55~60)</v>
      </c>
      <c r="L1340" s="607" t="s">
        <v>3256</v>
      </c>
      <c r="M1340" s="607" t="s">
        <v>3256</v>
      </c>
      <c r="N1340" s="608" t="s">
        <v>15</v>
      </c>
      <c r="O1340" s="607" t="s">
        <v>33</v>
      </c>
      <c r="P1340" s="558">
        <v>1</v>
      </c>
      <c r="Q1340" s="557" t="s">
        <v>5151</v>
      </c>
      <c r="R1340" s="609">
        <f>IFERROR(VLOOKUP(CONCATENATE(D1340,"'",C1340),'Monthly Forex'!A:D,4,0),"-")</f>
        <v>52.05</v>
      </c>
      <c r="S1340" s="564" t="s">
        <v>15</v>
      </c>
      <c r="T1340" s="611">
        <v>235</v>
      </c>
      <c r="U1340" s="612" t="s">
        <v>47</v>
      </c>
      <c r="V1340" s="613" t="s">
        <v>49</v>
      </c>
      <c r="W1340" s="619" t="s">
        <v>15</v>
      </c>
      <c r="X1340" s="673" t="s">
        <v>2990</v>
      </c>
      <c r="Y1340" s="667" t="s">
        <v>3307</v>
      </c>
      <c r="Z1340" s="668">
        <v>43748</v>
      </c>
      <c r="AA1340" s="679" t="s">
        <v>1856</v>
      </c>
      <c r="AB1340" s="139">
        <f t="shared" si="349"/>
        <v>43758</v>
      </c>
      <c r="AC1340" s="134">
        <f t="shared" si="334"/>
        <v>43739</v>
      </c>
      <c r="AD1340" s="135" t="str">
        <f t="shared" si="335"/>
        <v>-</v>
      </c>
      <c r="AE1340" s="136" t="str">
        <f t="shared" si="336"/>
        <v>-</v>
      </c>
      <c r="AF1340" s="140" t="s">
        <v>4551</v>
      </c>
      <c r="AG1340" s="140" t="str">
        <f t="shared" si="340"/>
        <v>1</v>
      </c>
      <c r="AH1340" s="141" t="str">
        <f t="shared" si="341"/>
        <v>-</v>
      </c>
      <c r="AI1340" s="211" t="s">
        <v>15</v>
      </c>
      <c r="AJ1340" s="443" t="s">
        <v>4592</v>
      </c>
      <c r="AK1340" s="478" t="str">
        <f t="shared" si="342"/>
        <v>-</v>
      </c>
      <c r="AL1340" s="482" t="str">
        <f t="shared" si="343"/>
        <v>-</v>
      </c>
      <c r="AM1340" s="432" t="str">
        <f>_xlfn.IFNA(VLOOKUP(O1340,Dropdown!$B:$G,6,0),"-")</f>
        <v>NON-PEZA</v>
      </c>
      <c r="AN1340" s="433" t="str">
        <f>_xlfn.IFNA(VLOOKUP(O1340,Dropdown!$B:$H,7,0),"-")</f>
        <v>-</v>
      </c>
      <c r="AO1340" s="434" t="str">
        <f t="shared" si="344"/>
        <v>USD</v>
      </c>
      <c r="AP1340" s="435">
        <f t="shared" si="345"/>
        <v>235</v>
      </c>
      <c r="AQ1340" s="436">
        <f t="shared" si="346"/>
        <v>235</v>
      </c>
      <c r="AR1340" s="247"/>
      <c r="AS1340" s="465" t="s">
        <v>15</v>
      </c>
      <c r="AT1340" s="247"/>
      <c r="AU1340" s="454" t="str">
        <f t="shared" si="337"/>
        <v>-</v>
      </c>
    </row>
    <row r="1341" spans="1:47" s="30" customFormat="1">
      <c r="A1341" s="556">
        <v>1338</v>
      </c>
      <c r="B1341" s="558" t="s">
        <v>3255</v>
      </c>
      <c r="C1341" s="558" t="str">
        <f t="shared" si="338"/>
        <v>2019</v>
      </c>
      <c r="D1341" s="558" t="str">
        <f t="shared" si="347"/>
        <v>Sep</v>
      </c>
      <c r="E1341" s="605">
        <v>43728</v>
      </c>
      <c r="F1341" s="617">
        <v>118834</v>
      </c>
      <c r="G1341" s="558">
        <v>52903</v>
      </c>
      <c r="H1341" s="558">
        <v>91593</v>
      </c>
      <c r="I1341" s="558" t="s">
        <v>3259</v>
      </c>
      <c r="J1341" s="558" t="s">
        <v>3258</v>
      </c>
      <c r="K1341" s="607" t="str">
        <f t="shared" si="339"/>
        <v>RC22-04-12-0 DIE HOLDER (S50C) | RC22-04-12-0 DIE HOLDER (S50C)</v>
      </c>
      <c r="L1341" s="607" t="s">
        <v>3257</v>
      </c>
      <c r="M1341" s="607" t="s">
        <v>3257</v>
      </c>
      <c r="N1341" s="608" t="s">
        <v>15</v>
      </c>
      <c r="O1341" s="607" t="s">
        <v>33</v>
      </c>
      <c r="P1341" s="558">
        <v>1</v>
      </c>
      <c r="Q1341" s="557" t="s">
        <v>5151</v>
      </c>
      <c r="R1341" s="609">
        <f>IFERROR(VLOOKUP(CONCATENATE(D1341,"'",C1341),'Monthly Forex'!A:D,4,0),"-")</f>
        <v>52.05</v>
      </c>
      <c r="S1341" s="564" t="s">
        <v>15</v>
      </c>
      <c r="T1341" s="611">
        <v>105</v>
      </c>
      <c r="U1341" s="612" t="s">
        <v>47</v>
      </c>
      <c r="V1341" s="613" t="s">
        <v>49</v>
      </c>
      <c r="W1341" s="619" t="s">
        <v>15</v>
      </c>
      <c r="X1341" s="673" t="s">
        <v>2990</v>
      </c>
      <c r="Y1341" s="667" t="s">
        <v>3307</v>
      </c>
      <c r="Z1341" s="668">
        <v>43748</v>
      </c>
      <c r="AA1341" s="558" t="s">
        <v>1856</v>
      </c>
      <c r="AB1341" s="139">
        <f t="shared" si="349"/>
        <v>43758</v>
      </c>
      <c r="AC1341" s="134">
        <f t="shared" si="334"/>
        <v>43739</v>
      </c>
      <c r="AD1341" s="135" t="str">
        <f t="shared" si="335"/>
        <v>-</v>
      </c>
      <c r="AE1341" s="136" t="str">
        <f t="shared" si="336"/>
        <v>-</v>
      </c>
      <c r="AF1341" s="140" t="s">
        <v>4551</v>
      </c>
      <c r="AG1341" s="140" t="str">
        <f t="shared" si="340"/>
        <v>-</v>
      </c>
      <c r="AH1341" s="141" t="str">
        <f t="shared" si="341"/>
        <v>-</v>
      </c>
      <c r="AI1341" s="211" t="s">
        <v>15</v>
      </c>
      <c r="AJ1341" s="443" t="s">
        <v>4592</v>
      </c>
      <c r="AK1341" s="478" t="str">
        <f t="shared" si="342"/>
        <v>-</v>
      </c>
      <c r="AL1341" s="516" t="str">
        <f t="shared" si="343"/>
        <v>-</v>
      </c>
      <c r="AM1341" s="432" t="str">
        <f>_xlfn.IFNA(VLOOKUP(O1341,Dropdown!$B:$G,6,0),"-")</f>
        <v>NON-PEZA</v>
      </c>
      <c r="AN1341" s="433" t="str">
        <f>_xlfn.IFNA(VLOOKUP(O1341,Dropdown!$B:$H,7,0),"-")</f>
        <v>-</v>
      </c>
      <c r="AO1341" s="434" t="str">
        <f t="shared" si="344"/>
        <v>USD</v>
      </c>
      <c r="AP1341" s="435">
        <f t="shared" si="345"/>
        <v>105</v>
      </c>
      <c r="AQ1341" s="436">
        <f t="shared" si="346"/>
        <v>105</v>
      </c>
      <c r="AR1341" s="247"/>
      <c r="AS1341" s="465" t="s">
        <v>15</v>
      </c>
      <c r="AT1341" s="247"/>
      <c r="AU1341" s="454" t="str">
        <f t="shared" si="337"/>
        <v>-</v>
      </c>
    </row>
    <row r="1342" spans="1:47" s="29" customFormat="1">
      <c r="A1342" s="556">
        <v>1339</v>
      </c>
      <c r="B1342" s="558" t="s">
        <v>3260</v>
      </c>
      <c r="C1342" s="558" t="str">
        <f t="shared" si="338"/>
        <v>2019</v>
      </c>
      <c r="D1342" s="558" t="str">
        <f t="shared" si="347"/>
        <v>Sep</v>
      </c>
      <c r="E1342" s="605">
        <v>43729</v>
      </c>
      <c r="F1342" s="617">
        <v>118835</v>
      </c>
      <c r="G1342" s="558">
        <v>52904</v>
      </c>
      <c r="H1342" s="558">
        <v>91615</v>
      </c>
      <c r="I1342" s="558" t="s">
        <v>3268</v>
      </c>
      <c r="J1342" s="558" t="s">
        <v>3269</v>
      </c>
      <c r="K1342" s="607" t="str">
        <f t="shared" si="339"/>
        <v>JOD-350 INNER BOTTOM | UPPER DIE | JOD-350 INNER BOTTOM | UPPER DIE</v>
      </c>
      <c r="L1342" s="607" t="s">
        <v>3264</v>
      </c>
      <c r="M1342" s="607" t="s">
        <v>3264</v>
      </c>
      <c r="N1342" s="608" t="s">
        <v>15</v>
      </c>
      <c r="O1342" s="607" t="s">
        <v>34</v>
      </c>
      <c r="P1342" s="558">
        <v>1</v>
      </c>
      <c r="Q1342" s="557" t="s">
        <v>5151</v>
      </c>
      <c r="R1342" s="609">
        <f>IFERROR(VLOOKUP(CONCATENATE(D1342,"'",C1342),'Monthly Forex'!A:D,4,0),"-")</f>
        <v>52.05</v>
      </c>
      <c r="S1342" s="564" t="s">
        <v>15</v>
      </c>
      <c r="T1342" s="611">
        <v>550</v>
      </c>
      <c r="U1342" s="612" t="s">
        <v>47</v>
      </c>
      <c r="V1342" s="613" t="s">
        <v>49</v>
      </c>
      <c r="W1342" s="620" t="s">
        <v>3273</v>
      </c>
      <c r="X1342" s="673" t="s">
        <v>3223</v>
      </c>
      <c r="Y1342" s="667" t="s">
        <v>3399</v>
      </c>
      <c r="Z1342" s="668">
        <v>43740</v>
      </c>
      <c r="AA1342" s="558" t="s">
        <v>1856</v>
      </c>
      <c r="AB1342" s="139">
        <f t="shared" si="349"/>
        <v>43759</v>
      </c>
      <c r="AC1342" s="134">
        <f t="shared" si="334"/>
        <v>43739</v>
      </c>
      <c r="AD1342" s="135" t="str">
        <f t="shared" si="335"/>
        <v>-</v>
      </c>
      <c r="AE1342" s="136" t="str">
        <f t="shared" si="336"/>
        <v>-</v>
      </c>
      <c r="AF1342" s="140" t="s">
        <v>4551</v>
      </c>
      <c r="AG1342" s="140" t="str">
        <f t="shared" si="340"/>
        <v>1</v>
      </c>
      <c r="AH1342" s="141" t="str">
        <f t="shared" si="341"/>
        <v>-</v>
      </c>
      <c r="AI1342" s="211" t="s">
        <v>15</v>
      </c>
      <c r="AJ1342" s="443" t="s">
        <v>4592</v>
      </c>
      <c r="AK1342" s="478" t="str">
        <f t="shared" si="342"/>
        <v>-</v>
      </c>
      <c r="AL1342" s="482" t="str">
        <f t="shared" si="343"/>
        <v>-</v>
      </c>
      <c r="AM1342" s="432" t="str">
        <f>_xlfn.IFNA(VLOOKUP(O1342,Dropdown!$B:$G,6,0),"-")</f>
        <v>PEZA</v>
      </c>
      <c r="AN1342" s="433">
        <f>_xlfn.IFNA(VLOOKUP(O1342,Dropdown!$B:$H,7,0),"-")</f>
        <v>0.12</v>
      </c>
      <c r="AO1342" s="434" t="str">
        <f t="shared" si="344"/>
        <v>USD</v>
      </c>
      <c r="AP1342" s="435">
        <f t="shared" si="345"/>
        <v>550</v>
      </c>
      <c r="AQ1342" s="436">
        <f t="shared" si="346"/>
        <v>616.00000000000011</v>
      </c>
      <c r="AR1342" s="247"/>
      <c r="AS1342" s="465" t="s">
        <v>15</v>
      </c>
      <c r="AT1342" s="247"/>
      <c r="AU1342" s="454" t="str">
        <f t="shared" si="337"/>
        <v>-</v>
      </c>
    </row>
    <row r="1343" spans="1:47" s="30" customFormat="1">
      <c r="A1343" s="556">
        <v>1340</v>
      </c>
      <c r="B1343" s="558" t="s">
        <v>3261</v>
      </c>
      <c r="C1343" s="558" t="str">
        <f t="shared" si="338"/>
        <v>2019</v>
      </c>
      <c r="D1343" s="558" t="str">
        <f t="shared" si="347"/>
        <v>Sep</v>
      </c>
      <c r="E1343" s="605">
        <v>43729</v>
      </c>
      <c r="F1343" s="617">
        <v>118835</v>
      </c>
      <c r="G1343" s="558">
        <v>52904</v>
      </c>
      <c r="H1343" s="558">
        <v>91615</v>
      </c>
      <c r="I1343" s="558" t="s">
        <v>3268</v>
      </c>
      <c r="J1343" s="558" t="s">
        <v>3269</v>
      </c>
      <c r="K1343" s="607" t="str">
        <f t="shared" si="339"/>
        <v>JOD-350 INNER BOTTOM | KNOCKOUT | JOD-350 INNER BOTTOM | KNOCKOUT</v>
      </c>
      <c r="L1343" s="607" t="s">
        <v>3265</v>
      </c>
      <c r="M1343" s="607" t="s">
        <v>3265</v>
      </c>
      <c r="N1343" s="608" t="s">
        <v>15</v>
      </c>
      <c r="O1343" s="607" t="s">
        <v>34</v>
      </c>
      <c r="P1343" s="558">
        <v>1</v>
      </c>
      <c r="Q1343" s="557" t="s">
        <v>5151</v>
      </c>
      <c r="R1343" s="609">
        <f>IFERROR(VLOOKUP(CONCATENATE(D1343,"'",C1343),'Monthly Forex'!A:D,4,0),"-")</f>
        <v>52.05</v>
      </c>
      <c r="S1343" s="564" t="s">
        <v>15</v>
      </c>
      <c r="T1343" s="611">
        <v>227</v>
      </c>
      <c r="U1343" s="612" t="s">
        <v>47</v>
      </c>
      <c r="V1343" s="613" t="s">
        <v>49</v>
      </c>
      <c r="W1343" s="620" t="s">
        <v>3273</v>
      </c>
      <c r="X1343" s="673" t="s">
        <v>3223</v>
      </c>
      <c r="Y1343" s="667" t="s">
        <v>3399</v>
      </c>
      <c r="Z1343" s="668">
        <v>43740</v>
      </c>
      <c r="AA1343" s="558" t="s">
        <v>1856</v>
      </c>
      <c r="AB1343" s="139">
        <f t="shared" si="349"/>
        <v>43759</v>
      </c>
      <c r="AC1343" s="134">
        <f t="shared" si="334"/>
        <v>43739</v>
      </c>
      <c r="AD1343" s="135" t="str">
        <f t="shared" si="335"/>
        <v>-</v>
      </c>
      <c r="AE1343" s="136" t="str">
        <f t="shared" si="336"/>
        <v>-</v>
      </c>
      <c r="AF1343" s="140" t="s">
        <v>4551</v>
      </c>
      <c r="AG1343" s="140" t="str">
        <f t="shared" si="340"/>
        <v>-</v>
      </c>
      <c r="AH1343" s="141" t="str">
        <f t="shared" si="341"/>
        <v>-</v>
      </c>
      <c r="AI1343" s="211" t="s">
        <v>15</v>
      </c>
      <c r="AJ1343" s="443" t="s">
        <v>4592</v>
      </c>
      <c r="AK1343" s="478" t="str">
        <f t="shared" si="342"/>
        <v>-</v>
      </c>
      <c r="AL1343" s="516" t="str">
        <f t="shared" si="343"/>
        <v>-</v>
      </c>
      <c r="AM1343" s="432" t="str">
        <f>_xlfn.IFNA(VLOOKUP(O1343,Dropdown!$B:$G,6,0),"-")</f>
        <v>PEZA</v>
      </c>
      <c r="AN1343" s="433">
        <f>_xlfn.IFNA(VLOOKUP(O1343,Dropdown!$B:$H,7,0),"-")</f>
        <v>0.12</v>
      </c>
      <c r="AO1343" s="434" t="str">
        <f t="shared" si="344"/>
        <v>USD</v>
      </c>
      <c r="AP1343" s="435">
        <f t="shared" si="345"/>
        <v>227</v>
      </c>
      <c r="AQ1343" s="436">
        <f t="shared" si="346"/>
        <v>254.24000000000004</v>
      </c>
      <c r="AR1343" s="247"/>
      <c r="AS1343" s="465" t="s">
        <v>15</v>
      </c>
      <c r="AT1343" s="247"/>
      <c r="AU1343" s="454" t="str">
        <f t="shared" si="337"/>
        <v>-</v>
      </c>
    </row>
    <row r="1344" spans="1:47" s="30" customFormat="1">
      <c r="A1344" s="556">
        <v>1341</v>
      </c>
      <c r="B1344" s="558" t="s">
        <v>3262</v>
      </c>
      <c r="C1344" s="558" t="str">
        <f t="shared" si="338"/>
        <v>2019</v>
      </c>
      <c r="D1344" s="558" t="str">
        <f t="shared" si="347"/>
        <v>Sep</v>
      </c>
      <c r="E1344" s="605">
        <v>43729</v>
      </c>
      <c r="F1344" s="617">
        <v>118835</v>
      </c>
      <c r="G1344" s="558">
        <v>52904</v>
      </c>
      <c r="H1344" s="558">
        <v>91615</v>
      </c>
      <c r="I1344" s="558" t="s">
        <v>3268</v>
      </c>
      <c r="J1344" s="558" t="s">
        <v>3269</v>
      </c>
      <c r="K1344" s="607" t="str">
        <f t="shared" si="339"/>
        <v>JOD-350 INNER BOTTOM | BLANK HOLDER | JOD-350 INNER BOTTOM | BLANK HOLDER</v>
      </c>
      <c r="L1344" s="607" t="s">
        <v>3266</v>
      </c>
      <c r="M1344" s="607" t="s">
        <v>3266</v>
      </c>
      <c r="N1344" s="608" t="s">
        <v>15</v>
      </c>
      <c r="O1344" s="607" t="s">
        <v>34</v>
      </c>
      <c r="P1344" s="558">
        <v>1</v>
      </c>
      <c r="Q1344" s="557" t="s">
        <v>5151</v>
      </c>
      <c r="R1344" s="609">
        <f>IFERROR(VLOOKUP(CONCATENATE(D1344,"'",C1344),'Monthly Forex'!A:D,4,0),"-")</f>
        <v>52.05</v>
      </c>
      <c r="S1344" s="564" t="s">
        <v>15</v>
      </c>
      <c r="T1344" s="611">
        <v>552</v>
      </c>
      <c r="U1344" s="612" t="s">
        <v>47</v>
      </c>
      <c r="V1344" s="613" t="s">
        <v>49</v>
      </c>
      <c r="W1344" s="620" t="s">
        <v>3273</v>
      </c>
      <c r="X1344" s="673" t="s">
        <v>3223</v>
      </c>
      <c r="Y1344" s="667" t="s">
        <v>3399</v>
      </c>
      <c r="Z1344" s="668">
        <v>43740</v>
      </c>
      <c r="AA1344" s="558" t="s">
        <v>1856</v>
      </c>
      <c r="AB1344" s="139">
        <f t="shared" si="349"/>
        <v>43759</v>
      </c>
      <c r="AC1344" s="134">
        <f t="shared" si="334"/>
        <v>43739</v>
      </c>
      <c r="AD1344" s="135" t="str">
        <f t="shared" si="335"/>
        <v>-</v>
      </c>
      <c r="AE1344" s="136" t="str">
        <f t="shared" si="336"/>
        <v>-</v>
      </c>
      <c r="AF1344" s="140" t="s">
        <v>4551</v>
      </c>
      <c r="AG1344" s="140" t="str">
        <f t="shared" si="340"/>
        <v>-</v>
      </c>
      <c r="AH1344" s="141" t="str">
        <f t="shared" si="341"/>
        <v>-</v>
      </c>
      <c r="AI1344" s="211" t="s">
        <v>15</v>
      </c>
      <c r="AJ1344" s="443" t="s">
        <v>4592</v>
      </c>
      <c r="AK1344" s="478" t="str">
        <f t="shared" si="342"/>
        <v>-</v>
      </c>
      <c r="AL1344" s="516" t="str">
        <f t="shared" si="343"/>
        <v>-</v>
      </c>
      <c r="AM1344" s="432" t="str">
        <f>_xlfn.IFNA(VLOOKUP(O1344,Dropdown!$B:$G,6,0),"-")</f>
        <v>PEZA</v>
      </c>
      <c r="AN1344" s="433">
        <f>_xlfn.IFNA(VLOOKUP(O1344,Dropdown!$B:$H,7,0),"-")</f>
        <v>0.12</v>
      </c>
      <c r="AO1344" s="434" t="str">
        <f t="shared" si="344"/>
        <v>USD</v>
      </c>
      <c r="AP1344" s="435">
        <f t="shared" si="345"/>
        <v>552</v>
      </c>
      <c r="AQ1344" s="436">
        <f t="shared" si="346"/>
        <v>618.24</v>
      </c>
      <c r="AR1344" s="247"/>
      <c r="AS1344" s="465" t="s">
        <v>15</v>
      </c>
      <c r="AT1344" s="247"/>
      <c r="AU1344" s="454" t="str">
        <f t="shared" si="337"/>
        <v>-</v>
      </c>
    </row>
    <row r="1345" spans="1:47" s="30" customFormat="1">
      <c r="A1345" s="556">
        <v>1342</v>
      </c>
      <c r="B1345" s="558" t="s">
        <v>3263</v>
      </c>
      <c r="C1345" s="558" t="str">
        <f t="shared" si="338"/>
        <v>2019</v>
      </c>
      <c r="D1345" s="558" t="str">
        <f t="shared" si="347"/>
        <v>Sep</v>
      </c>
      <c r="E1345" s="605">
        <v>43729</v>
      </c>
      <c r="F1345" s="617">
        <v>118835</v>
      </c>
      <c r="G1345" s="558">
        <v>52904</v>
      </c>
      <c r="H1345" s="558">
        <v>91615</v>
      </c>
      <c r="I1345" s="558" t="s">
        <v>3268</v>
      </c>
      <c r="J1345" s="558" t="s">
        <v>3269</v>
      </c>
      <c r="K1345" s="607" t="str">
        <f t="shared" si="339"/>
        <v>JOD-350 INNER BOTTOM | LOWER DIE | JOD-350 INNER BOTTOM | LOWER DIE</v>
      </c>
      <c r="L1345" s="607" t="s">
        <v>3267</v>
      </c>
      <c r="M1345" s="607" t="s">
        <v>3267</v>
      </c>
      <c r="N1345" s="608" t="s">
        <v>15</v>
      </c>
      <c r="O1345" s="607" t="s">
        <v>34</v>
      </c>
      <c r="P1345" s="558">
        <v>1</v>
      </c>
      <c r="Q1345" s="557" t="s">
        <v>5151</v>
      </c>
      <c r="R1345" s="609">
        <f>IFERROR(VLOOKUP(CONCATENATE(D1345,"'",C1345),'Monthly Forex'!A:D,4,0),"-")</f>
        <v>52.05</v>
      </c>
      <c r="S1345" s="564" t="s">
        <v>15</v>
      </c>
      <c r="T1345" s="611">
        <v>349</v>
      </c>
      <c r="U1345" s="612" t="s">
        <v>47</v>
      </c>
      <c r="V1345" s="613" t="s">
        <v>49</v>
      </c>
      <c r="W1345" s="620" t="s">
        <v>3273</v>
      </c>
      <c r="X1345" s="673" t="s">
        <v>3223</v>
      </c>
      <c r="Y1345" s="667" t="s">
        <v>3399</v>
      </c>
      <c r="Z1345" s="668">
        <v>43740</v>
      </c>
      <c r="AA1345" s="558" t="s">
        <v>1856</v>
      </c>
      <c r="AB1345" s="139">
        <f t="shared" si="349"/>
        <v>43759</v>
      </c>
      <c r="AC1345" s="134">
        <f t="shared" si="334"/>
        <v>43739</v>
      </c>
      <c r="AD1345" s="135" t="str">
        <f t="shared" si="335"/>
        <v>-</v>
      </c>
      <c r="AE1345" s="136" t="str">
        <f t="shared" si="336"/>
        <v>-</v>
      </c>
      <c r="AF1345" s="140" t="s">
        <v>4551</v>
      </c>
      <c r="AG1345" s="140" t="str">
        <f t="shared" si="340"/>
        <v>-</v>
      </c>
      <c r="AH1345" s="141" t="str">
        <f t="shared" si="341"/>
        <v>-</v>
      </c>
      <c r="AI1345" s="211" t="s">
        <v>15</v>
      </c>
      <c r="AJ1345" s="443" t="s">
        <v>4592</v>
      </c>
      <c r="AK1345" s="478" t="str">
        <f t="shared" si="342"/>
        <v>-</v>
      </c>
      <c r="AL1345" s="516" t="str">
        <f t="shared" si="343"/>
        <v>-</v>
      </c>
      <c r="AM1345" s="432" t="str">
        <f>_xlfn.IFNA(VLOOKUP(O1345,Dropdown!$B:$G,6,0),"-")</f>
        <v>PEZA</v>
      </c>
      <c r="AN1345" s="433">
        <f>_xlfn.IFNA(VLOOKUP(O1345,Dropdown!$B:$H,7,0),"-")</f>
        <v>0.12</v>
      </c>
      <c r="AO1345" s="434" t="str">
        <f t="shared" si="344"/>
        <v>USD</v>
      </c>
      <c r="AP1345" s="435">
        <f t="shared" si="345"/>
        <v>349</v>
      </c>
      <c r="AQ1345" s="436">
        <f t="shared" si="346"/>
        <v>390.88000000000005</v>
      </c>
      <c r="AR1345" s="247"/>
      <c r="AS1345" s="465" t="s">
        <v>15</v>
      </c>
      <c r="AT1345" s="247"/>
      <c r="AU1345" s="454" t="str">
        <f t="shared" si="337"/>
        <v>-</v>
      </c>
    </row>
    <row r="1346" spans="1:47" s="30" customFormat="1">
      <c r="A1346" s="556">
        <v>1343</v>
      </c>
      <c r="B1346" s="558" t="s">
        <v>3284</v>
      </c>
      <c r="C1346" s="558" t="str">
        <f t="shared" si="338"/>
        <v>2019</v>
      </c>
      <c r="D1346" s="558" t="str">
        <f t="shared" si="347"/>
        <v>Sep</v>
      </c>
      <c r="E1346" s="605">
        <v>43731</v>
      </c>
      <c r="F1346" s="617">
        <v>118839</v>
      </c>
      <c r="G1346" s="558">
        <v>52908</v>
      </c>
      <c r="H1346" s="558">
        <v>91619</v>
      </c>
      <c r="I1346" s="558" t="s">
        <v>3287</v>
      </c>
      <c r="J1346" s="558">
        <v>6947</v>
      </c>
      <c r="K1346" s="607" t="str">
        <f t="shared" si="339"/>
        <v>BRACKET B | #1. COM | BRACKET B | #1. COM</v>
      </c>
      <c r="L1346" s="607" t="s">
        <v>3288</v>
      </c>
      <c r="M1346" s="607" t="s">
        <v>3288</v>
      </c>
      <c r="N1346" s="608" t="s">
        <v>15</v>
      </c>
      <c r="O1346" s="607" t="s">
        <v>3291</v>
      </c>
      <c r="P1346" s="558">
        <v>1</v>
      </c>
      <c r="Q1346" s="557" t="s">
        <v>5152</v>
      </c>
      <c r="R1346" s="609">
        <f>IFERROR(VLOOKUP(CONCATENATE(D1346,"'",C1346),'Monthly Forex'!A:D,4,0),"-")</f>
        <v>52.05</v>
      </c>
      <c r="S1346" s="610">
        <v>41000</v>
      </c>
      <c r="T1346" s="611">
        <f>S1346/R1346</f>
        <v>787.70413064361196</v>
      </c>
      <c r="U1346" s="612" t="s">
        <v>47</v>
      </c>
      <c r="V1346" s="613" t="s">
        <v>49</v>
      </c>
      <c r="W1346" s="620" t="s">
        <v>3401</v>
      </c>
      <c r="X1346" s="673" t="s">
        <v>3223</v>
      </c>
      <c r="Y1346" s="669" t="s">
        <v>15</v>
      </c>
      <c r="Z1346" s="668" t="s">
        <v>15</v>
      </c>
      <c r="AA1346" s="558" t="s">
        <v>1856</v>
      </c>
      <c r="AB1346" s="139">
        <f t="shared" si="349"/>
        <v>43761</v>
      </c>
      <c r="AC1346" s="134">
        <f t="shared" si="334"/>
        <v>43739</v>
      </c>
      <c r="AD1346" s="135" t="str">
        <f t="shared" si="335"/>
        <v>-</v>
      </c>
      <c r="AE1346" s="136" t="str">
        <f t="shared" si="336"/>
        <v>-</v>
      </c>
      <c r="AF1346" s="140" t="s">
        <v>4551</v>
      </c>
      <c r="AG1346" s="140" t="str">
        <f t="shared" si="340"/>
        <v>1</v>
      </c>
      <c r="AH1346" s="141" t="str">
        <f t="shared" si="341"/>
        <v>-</v>
      </c>
      <c r="AI1346" s="211" t="s">
        <v>15</v>
      </c>
      <c r="AJ1346" s="443" t="s">
        <v>4592</v>
      </c>
      <c r="AK1346" s="478" t="str">
        <f t="shared" si="342"/>
        <v>-</v>
      </c>
      <c r="AL1346" s="516" t="str">
        <f t="shared" si="343"/>
        <v>-</v>
      </c>
      <c r="AM1346" s="432" t="str">
        <f>_xlfn.IFNA(VLOOKUP(O1346,Dropdown!$B:$G,6,0),"-")</f>
        <v>PEZA</v>
      </c>
      <c r="AN1346" s="433">
        <f>_xlfn.IFNA(VLOOKUP(O1346,Dropdown!$B:$H,7,0),"-")</f>
        <v>0.12</v>
      </c>
      <c r="AO1346" s="434" t="str">
        <f t="shared" si="344"/>
        <v>PHP</v>
      </c>
      <c r="AP1346" s="435">
        <f t="shared" si="345"/>
        <v>41000</v>
      </c>
      <c r="AQ1346" s="436">
        <f t="shared" si="346"/>
        <v>45920.000000000007</v>
      </c>
      <c r="AR1346" s="247"/>
      <c r="AS1346" s="465" t="s">
        <v>15</v>
      </c>
      <c r="AT1346" s="247"/>
      <c r="AU1346" s="454" t="str">
        <f t="shared" si="337"/>
        <v>-</v>
      </c>
    </row>
    <row r="1347" spans="1:47" s="30" customFormat="1">
      <c r="A1347" s="556">
        <v>1344</v>
      </c>
      <c r="B1347" s="558" t="s">
        <v>3285</v>
      </c>
      <c r="C1347" s="558" t="str">
        <f t="shared" si="338"/>
        <v>2019</v>
      </c>
      <c r="D1347" s="558" t="str">
        <f t="shared" si="347"/>
        <v>Sep</v>
      </c>
      <c r="E1347" s="605">
        <v>43731</v>
      </c>
      <c r="F1347" s="617">
        <v>118839</v>
      </c>
      <c r="G1347" s="558">
        <v>52908</v>
      </c>
      <c r="H1347" s="558">
        <v>91619</v>
      </c>
      <c r="I1347" s="558" t="s">
        <v>3287</v>
      </c>
      <c r="J1347" s="558">
        <v>6947</v>
      </c>
      <c r="K1347" s="607" t="str">
        <f t="shared" si="339"/>
        <v>BRACKET B | #2. V-BEND | BRACKET B | #2. V-BEND</v>
      </c>
      <c r="L1347" s="607" t="s">
        <v>3289</v>
      </c>
      <c r="M1347" s="607" t="s">
        <v>3289</v>
      </c>
      <c r="N1347" s="608" t="s">
        <v>15</v>
      </c>
      <c r="O1347" s="607" t="s">
        <v>3291</v>
      </c>
      <c r="P1347" s="558">
        <v>1</v>
      </c>
      <c r="Q1347" s="557" t="s">
        <v>5152</v>
      </c>
      <c r="R1347" s="609">
        <f>IFERROR(VLOOKUP(CONCATENATE(D1347,"'",C1347),'Monthly Forex'!A:D,4,0),"-")</f>
        <v>52.05</v>
      </c>
      <c r="S1347" s="610">
        <v>32500</v>
      </c>
      <c r="T1347" s="611">
        <f>S1347/R1347</f>
        <v>624.39961575408267</v>
      </c>
      <c r="U1347" s="612" t="s">
        <v>47</v>
      </c>
      <c r="V1347" s="613" t="s">
        <v>49</v>
      </c>
      <c r="W1347" s="620" t="s">
        <v>3401</v>
      </c>
      <c r="X1347" s="673" t="s">
        <v>3223</v>
      </c>
      <c r="Y1347" s="669" t="s">
        <v>15</v>
      </c>
      <c r="Z1347" s="668" t="s">
        <v>15</v>
      </c>
      <c r="AA1347" s="558" t="s">
        <v>1856</v>
      </c>
      <c r="AB1347" s="139">
        <f t="shared" si="349"/>
        <v>43761</v>
      </c>
      <c r="AC1347" s="134">
        <f t="shared" si="334"/>
        <v>43739</v>
      </c>
      <c r="AD1347" s="135" t="str">
        <f t="shared" si="335"/>
        <v>-</v>
      </c>
      <c r="AE1347" s="136" t="str">
        <f t="shared" si="336"/>
        <v>-</v>
      </c>
      <c r="AF1347" s="140" t="s">
        <v>4551</v>
      </c>
      <c r="AG1347" s="140" t="str">
        <f t="shared" si="340"/>
        <v>-</v>
      </c>
      <c r="AH1347" s="141" t="str">
        <f t="shared" si="341"/>
        <v>-</v>
      </c>
      <c r="AI1347" s="211" t="s">
        <v>15</v>
      </c>
      <c r="AJ1347" s="443" t="s">
        <v>4592</v>
      </c>
      <c r="AK1347" s="478" t="str">
        <f t="shared" si="342"/>
        <v>-</v>
      </c>
      <c r="AL1347" s="516" t="str">
        <f t="shared" si="343"/>
        <v>-</v>
      </c>
      <c r="AM1347" s="432" t="str">
        <f>_xlfn.IFNA(VLOOKUP(O1347,Dropdown!$B:$G,6,0),"-")</f>
        <v>PEZA</v>
      </c>
      <c r="AN1347" s="433">
        <f>_xlfn.IFNA(VLOOKUP(O1347,Dropdown!$B:$H,7,0),"-")</f>
        <v>0.12</v>
      </c>
      <c r="AO1347" s="434" t="str">
        <f t="shared" si="344"/>
        <v>PHP</v>
      </c>
      <c r="AP1347" s="435">
        <f t="shared" si="345"/>
        <v>32500</v>
      </c>
      <c r="AQ1347" s="436">
        <f t="shared" si="346"/>
        <v>36400</v>
      </c>
      <c r="AR1347" s="247"/>
      <c r="AS1347" s="465" t="s">
        <v>15</v>
      </c>
      <c r="AT1347" s="247"/>
      <c r="AU1347" s="454" t="str">
        <f t="shared" si="337"/>
        <v>-</v>
      </c>
    </row>
    <row r="1348" spans="1:47" s="57" customFormat="1">
      <c r="A1348" s="556">
        <v>1345</v>
      </c>
      <c r="B1348" s="558" t="s">
        <v>3286</v>
      </c>
      <c r="C1348" s="558" t="str">
        <f t="shared" si="338"/>
        <v>2019</v>
      </c>
      <c r="D1348" s="558" t="str">
        <f t="shared" si="347"/>
        <v>Sep</v>
      </c>
      <c r="E1348" s="605">
        <v>43731</v>
      </c>
      <c r="F1348" s="617">
        <v>118839</v>
      </c>
      <c r="G1348" s="558">
        <v>52908</v>
      </c>
      <c r="H1348" s="558">
        <v>91619</v>
      </c>
      <c r="I1348" s="558" t="s">
        <v>3287</v>
      </c>
      <c r="J1348" s="558">
        <v>6947</v>
      </c>
      <c r="K1348" s="607" t="str">
        <f t="shared" si="339"/>
        <v>BRACKET A | #1. COM | BRACKET A | #1. COM</v>
      </c>
      <c r="L1348" s="607" t="s">
        <v>3290</v>
      </c>
      <c r="M1348" s="607" t="s">
        <v>3290</v>
      </c>
      <c r="N1348" s="608" t="s">
        <v>15</v>
      </c>
      <c r="O1348" s="607" t="s">
        <v>3291</v>
      </c>
      <c r="P1348" s="558">
        <v>1</v>
      </c>
      <c r="Q1348" s="557" t="s">
        <v>5152</v>
      </c>
      <c r="R1348" s="609">
        <f>IFERROR(VLOOKUP(CONCATENATE(D1348,"'",C1348),'Monthly Forex'!A:D,4,0),"-")</f>
        <v>52.05</v>
      </c>
      <c r="S1348" s="610">
        <v>35000</v>
      </c>
      <c r="T1348" s="611">
        <f>S1348/R1348</f>
        <v>672.43035542747361</v>
      </c>
      <c r="U1348" s="612" t="s">
        <v>47</v>
      </c>
      <c r="V1348" s="613" t="s">
        <v>49</v>
      </c>
      <c r="W1348" s="620" t="s">
        <v>3401</v>
      </c>
      <c r="X1348" s="673" t="s">
        <v>3223</v>
      </c>
      <c r="Y1348" s="669" t="s">
        <v>15</v>
      </c>
      <c r="Z1348" s="668" t="s">
        <v>15</v>
      </c>
      <c r="AA1348" s="558" t="s">
        <v>1856</v>
      </c>
      <c r="AB1348" s="139">
        <f t="shared" si="349"/>
        <v>43761</v>
      </c>
      <c r="AC1348" s="134">
        <f t="shared" ref="AC1348:AC1411" si="350">IFERROR(IF(AB1348="-","-",(AB1348-DAY(AB1348)+1)),"")</f>
        <v>43739</v>
      </c>
      <c r="AD1348" s="135" t="str">
        <f t="shared" ref="AD1348:AD1411" si="351">IFERROR(IF(AF1348="O","-",AB1348+60),"-")</f>
        <v>-</v>
      </c>
      <c r="AE1348" s="136" t="str">
        <f t="shared" ref="AE1348:AE1411" si="352">IFERROR(IF(AD1348="-","-",(AD1348-DAY(AD1348)+1)),"")</f>
        <v>-</v>
      </c>
      <c r="AF1348" s="140" t="s">
        <v>4551</v>
      </c>
      <c r="AG1348" s="140" t="str">
        <f t="shared" si="340"/>
        <v>-</v>
      </c>
      <c r="AH1348" s="141" t="str">
        <f t="shared" si="341"/>
        <v>-</v>
      </c>
      <c r="AI1348" s="211" t="s">
        <v>15</v>
      </c>
      <c r="AJ1348" s="443" t="s">
        <v>4592</v>
      </c>
      <c r="AK1348" s="478" t="str">
        <f t="shared" si="342"/>
        <v>-</v>
      </c>
      <c r="AL1348" s="520" t="str">
        <f t="shared" si="343"/>
        <v>-</v>
      </c>
      <c r="AM1348" s="432" t="str">
        <f>_xlfn.IFNA(VLOOKUP(O1348,Dropdown!$B:$G,6,0),"-")</f>
        <v>PEZA</v>
      </c>
      <c r="AN1348" s="433">
        <f>_xlfn.IFNA(VLOOKUP(O1348,Dropdown!$B:$H,7,0),"-")</f>
        <v>0.12</v>
      </c>
      <c r="AO1348" s="434" t="str">
        <f t="shared" si="344"/>
        <v>PHP</v>
      </c>
      <c r="AP1348" s="435">
        <f t="shared" si="345"/>
        <v>35000</v>
      </c>
      <c r="AQ1348" s="436">
        <f t="shared" si="346"/>
        <v>39200.000000000007</v>
      </c>
      <c r="AR1348" s="247"/>
      <c r="AS1348" s="465" t="s">
        <v>15</v>
      </c>
      <c r="AT1348" s="247"/>
      <c r="AU1348" s="454" t="str">
        <f t="shared" ref="AU1348:AU1411" si="353">IFERROR(IF(AJ1348="Collected",AI1348-E1348," "),"-")</f>
        <v>-</v>
      </c>
    </row>
    <row r="1349" spans="1:47" s="29" customFormat="1">
      <c r="A1349" s="556">
        <v>1346</v>
      </c>
      <c r="B1349" s="558" t="s">
        <v>3281</v>
      </c>
      <c r="C1349" s="558" t="str">
        <f t="shared" ref="C1349:C1412" si="354">TEXT(E1349,"yyyy")</f>
        <v>2019</v>
      </c>
      <c r="D1349" s="558" t="str">
        <f t="shared" si="347"/>
        <v>Sep</v>
      </c>
      <c r="E1349" s="605">
        <v>43731</v>
      </c>
      <c r="F1349" s="617">
        <v>118838</v>
      </c>
      <c r="G1349" s="558">
        <v>52907</v>
      </c>
      <c r="H1349" s="558">
        <v>91618</v>
      </c>
      <c r="I1349" s="558" t="s">
        <v>2773</v>
      </c>
      <c r="J1349" s="558" t="s">
        <v>3283</v>
      </c>
      <c r="K1349" s="607" t="str">
        <f t="shared" ref="K1349:K1412" si="355">IF(L1349="-",M1349,CONCATENATE(L1349," | ",M1349))</f>
        <v>RC82-04-19-0 TRIMMING CAM | RC82-04-19-0 TRIMMING CAM</v>
      </c>
      <c r="L1349" s="607" t="s">
        <v>3282</v>
      </c>
      <c r="M1349" s="607" t="s">
        <v>3282</v>
      </c>
      <c r="N1349" s="608" t="s">
        <v>15</v>
      </c>
      <c r="O1349" s="607" t="s">
        <v>33</v>
      </c>
      <c r="P1349" s="558">
        <v>1</v>
      </c>
      <c r="Q1349" s="557" t="s">
        <v>5151</v>
      </c>
      <c r="R1349" s="609">
        <f>IFERROR(VLOOKUP(CONCATENATE(D1349,"'",C1349),'Monthly Forex'!A:D,4,0),"-")</f>
        <v>52.05</v>
      </c>
      <c r="S1349" s="610"/>
      <c r="T1349" s="611">
        <v>240</v>
      </c>
      <c r="U1349" s="612" t="s">
        <v>47</v>
      </c>
      <c r="V1349" s="613" t="s">
        <v>49</v>
      </c>
      <c r="W1349" s="619" t="s">
        <v>15</v>
      </c>
      <c r="X1349" s="673" t="s">
        <v>2990</v>
      </c>
      <c r="Y1349" s="667" t="s">
        <v>3305</v>
      </c>
      <c r="Z1349" s="668">
        <v>43748</v>
      </c>
      <c r="AA1349" s="558" t="s">
        <v>1856</v>
      </c>
      <c r="AB1349" s="139">
        <f t="shared" si="349"/>
        <v>43761</v>
      </c>
      <c r="AC1349" s="134">
        <f t="shared" si="350"/>
        <v>43739</v>
      </c>
      <c r="AD1349" s="135" t="str">
        <f t="shared" si="351"/>
        <v>-</v>
      </c>
      <c r="AE1349" s="136" t="str">
        <f t="shared" si="352"/>
        <v>-</v>
      </c>
      <c r="AF1349" s="140" t="s">
        <v>4551</v>
      </c>
      <c r="AG1349" s="140" t="str">
        <f t="shared" ref="AG1349:AG1412" si="356">IF(F1349=F1348,"-","1")</f>
        <v>1</v>
      </c>
      <c r="AH1349" s="141" t="str">
        <f t="shared" ref="AH1349:AH1412" si="357">IFERROR(IF(AF1349="-","-",IF(AF1349="O","-",$AK$1-E1349)),"-")</f>
        <v>-</v>
      </c>
      <c r="AI1349" s="211" t="s">
        <v>15</v>
      </c>
      <c r="AJ1349" s="443" t="s">
        <v>4592</v>
      </c>
      <c r="AK1349" s="478" t="str">
        <f t="shared" ref="AK1349:AK1412" si="358">IFERROR(IF(AF1349="O",$AB1349-$AI1349,""),"-")</f>
        <v>-</v>
      </c>
      <c r="AL1349" s="482" t="str">
        <f t="shared" ref="AL1349:AL1412" si="359">IFERROR(AI1349-DAY(AI1349)+1,"-")</f>
        <v>-</v>
      </c>
      <c r="AM1349" s="432" t="str">
        <f>_xlfn.IFNA(VLOOKUP(O1349,Dropdown!$B:$G,6,0),"-")</f>
        <v>NON-PEZA</v>
      </c>
      <c r="AN1349" s="433" t="str">
        <f>_xlfn.IFNA(VLOOKUP(O1349,Dropdown!$B:$H,7,0),"-")</f>
        <v>-</v>
      </c>
      <c r="AO1349" s="434" t="str">
        <f t="shared" ref="AO1349:AO1412" si="360">_xlfn.IFNA(IF(S1349="-","USD","PHP"),"-")</f>
        <v>PHP</v>
      </c>
      <c r="AP1349" s="435">
        <f t="shared" ref="AP1349:AP1412" si="361">IF(AO1349="USD",T1349,S1349)</f>
        <v>0</v>
      </c>
      <c r="AQ1349" s="436">
        <f t="shared" ref="AQ1349:AQ1412" si="362">IFERROR(IF(AN1349="-",AP1349,AP1349*1.12),"-")</f>
        <v>0</v>
      </c>
      <c r="AR1349" s="247"/>
      <c r="AS1349" s="465" t="s">
        <v>15</v>
      </c>
      <c r="AT1349" s="247"/>
      <c r="AU1349" s="454" t="str">
        <f t="shared" si="353"/>
        <v>-</v>
      </c>
    </row>
    <row r="1350" spans="1:47" s="29" customFormat="1">
      <c r="A1350" s="556">
        <v>1347</v>
      </c>
      <c r="B1350" s="558" t="s">
        <v>3064</v>
      </c>
      <c r="C1350" s="558" t="str">
        <f t="shared" si="354"/>
        <v>2019</v>
      </c>
      <c r="D1350" s="558" t="str">
        <f t="shared" si="347"/>
        <v>Sep</v>
      </c>
      <c r="E1350" s="605">
        <v>43731</v>
      </c>
      <c r="F1350" s="617">
        <v>118836</v>
      </c>
      <c r="G1350" s="558">
        <v>52905</v>
      </c>
      <c r="H1350" s="558">
        <v>91616</v>
      </c>
      <c r="I1350" s="558" t="s">
        <v>3272</v>
      </c>
      <c r="J1350" s="558" t="s">
        <v>3270</v>
      </c>
      <c r="K1350" s="607" t="str">
        <f t="shared" si="355"/>
        <v>BODY MUF CTR BLANKING / 14312-22JB0 | BODY MUF CTR BLANKING / 14312-22JB0</v>
      </c>
      <c r="L1350" s="607" t="s">
        <v>3075</v>
      </c>
      <c r="M1350" s="607" t="s">
        <v>3075</v>
      </c>
      <c r="N1350" s="608" t="s">
        <v>3100</v>
      </c>
      <c r="O1350" s="607" t="s">
        <v>31</v>
      </c>
      <c r="P1350" s="558">
        <v>1</v>
      </c>
      <c r="Q1350" s="557" t="s">
        <v>5152</v>
      </c>
      <c r="R1350" s="609">
        <f>IFERROR(VLOOKUP(CONCATENATE(D1350,"'",C1350),'Monthly Forex'!A:D,4,0),"-")</f>
        <v>52.05</v>
      </c>
      <c r="S1350" s="610">
        <v>287500</v>
      </c>
      <c r="T1350" s="611">
        <f t="shared" ref="T1350:T1358" si="363">S1350/R1350</f>
        <v>5523.5350624399616</v>
      </c>
      <c r="U1350" s="612" t="s">
        <v>47</v>
      </c>
      <c r="V1350" s="613" t="s">
        <v>49</v>
      </c>
      <c r="W1350" s="620" t="s">
        <v>3273</v>
      </c>
      <c r="X1350" s="677" t="s">
        <v>3306</v>
      </c>
      <c r="Y1350" s="669" t="s">
        <v>15</v>
      </c>
      <c r="Z1350" s="668" t="s">
        <v>15</v>
      </c>
      <c r="AA1350" s="558" t="s">
        <v>1856</v>
      </c>
      <c r="AB1350" s="139">
        <f t="shared" si="349"/>
        <v>43761</v>
      </c>
      <c r="AC1350" s="134">
        <f t="shared" si="350"/>
        <v>43739</v>
      </c>
      <c r="AD1350" s="135" t="str">
        <f t="shared" si="351"/>
        <v>-</v>
      </c>
      <c r="AE1350" s="136" t="str">
        <f t="shared" si="352"/>
        <v>-</v>
      </c>
      <c r="AF1350" s="140" t="s">
        <v>4551</v>
      </c>
      <c r="AG1350" s="140" t="str">
        <f t="shared" si="356"/>
        <v>1</v>
      </c>
      <c r="AH1350" s="141" t="str">
        <f t="shared" si="357"/>
        <v>-</v>
      </c>
      <c r="AI1350" s="211" t="s">
        <v>15</v>
      </c>
      <c r="AJ1350" s="443" t="s">
        <v>4592</v>
      </c>
      <c r="AK1350" s="478" t="str">
        <f t="shared" si="358"/>
        <v>-</v>
      </c>
      <c r="AL1350" s="482" t="str">
        <f t="shared" si="359"/>
        <v>-</v>
      </c>
      <c r="AM1350" s="432" t="str">
        <f>_xlfn.IFNA(VLOOKUP(O1350,Dropdown!$B:$G,6,0),"-")</f>
        <v>PEZA</v>
      </c>
      <c r="AN1350" s="433">
        <f>_xlfn.IFNA(VLOOKUP(O1350,Dropdown!$B:$H,7,0),"-")</f>
        <v>0.12</v>
      </c>
      <c r="AO1350" s="434" t="str">
        <f t="shared" si="360"/>
        <v>PHP</v>
      </c>
      <c r="AP1350" s="435">
        <f t="shared" si="361"/>
        <v>287500</v>
      </c>
      <c r="AQ1350" s="436">
        <f t="shared" si="362"/>
        <v>322000.00000000006</v>
      </c>
      <c r="AR1350" s="247"/>
      <c r="AS1350" s="465" t="s">
        <v>15</v>
      </c>
      <c r="AT1350" s="247"/>
      <c r="AU1350" s="454" t="str">
        <f t="shared" si="353"/>
        <v>-</v>
      </c>
    </row>
    <row r="1351" spans="1:47" s="29" customFormat="1">
      <c r="A1351" s="556">
        <v>1348</v>
      </c>
      <c r="B1351" s="558" t="s">
        <v>3275</v>
      </c>
      <c r="C1351" s="558" t="str">
        <f t="shared" si="354"/>
        <v>2019</v>
      </c>
      <c r="D1351" s="558" t="str">
        <f t="shared" si="347"/>
        <v>Sep</v>
      </c>
      <c r="E1351" s="605">
        <v>43731</v>
      </c>
      <c r="F1351" s="617">
        <v>118837</v>
      </c>
      <c r="G1351" s="558">
        <v>52906</v>
      </c>
      <c r="H1351" s="558">
        <v>91617</v>
      </c>
      <c r="I1351" s="558" t="s">
        <v>3279</v>
      </c>
      <c r="J1351" s="558" t="s">
        <v>3280</v>
      </c>
      <c r="K1351" s="607" t="str">
        <f t="shared" si="355"/>
        <v>18310-TLAX-ZZ10-Y1-4200 RR TRIM DIE (RIGHT) | 18310-TLAX-ZZ10-Y1-4200 RR TRIM DIE (RIGHT)</v>
      </c>
      <c r="L1351" s="607" t="s">
        <v>3277</v>
      </c>
      <c r="M1351" s="607" t="s">
        <v>3277</v>
      </c>
      <c r="N1351" s="608" t="s">
        <v>3292</v>
      </c>
      <c r="O1351" s="607" t="s">
        <v>31</v>
      </c>
      <c r="P1351" s="558">
        <v>1</v>
      </c>
      <c r="Q1351" s="557" t="s">
        <v>5151</v>
      </c>
      <c r="R1351" s="609">
        <f>IFERROR(VLOOKUP(CONCATENATE(D1351,"'",C1351),'Monthly Forex'!A:D,4,0),"-")</f>
        <v>52.05</v>
      </c>
      <c r="S1351" s="610">
        <v>65400</v>
      </c>
      <c r="T1351" s="611">
        <f t="shared" si="363"/>
        <v>1256.4841498559078</v>
      </c>
      <c r="U1351" s="612" t="s">
        <v>47</v>
      </c>
      <c r="V1351" s="613" t="s">
        <v>49</v>
      </c>
      <c r="W1351" s="619" t="s">
        <v>15</v>
      </c>
      <c r="X1351" s="673" t="s">
        <v>3223</v>
      </c>
      <c r="Y1351" s="669" t="s">
        <v>15</v>
      </c>
      <c r="Z1351" s="668" t="s">
        <v>15</v>
      </c>
      <c r="AA1351" s="558" t="s">
        <v>1856</v>
      </c>
      <c r="AB1351" s="139">
        <f t="shared" si="349"/>
        <v>43761</v>
      </c>
      <c r="AC1351" s="134">
        <f t="shared" si="350"/>
        <v>43739</v>
      </c>
      <c r="AD1351" s="135" t="str">
        <f t="shared" si="351"/>
        <v>-</v>
      </c>
      <c r="AE1351" s="136" t="str">
        <f t="shared" si="352"/>
        <v>-</v>
      </c>
      <c r="AF1351" s="140" t="s">
        <v>4551</v>
      </c>
      <c r="AG1351" s="140" t="str">
        <f t="shared" si="356"/>
        <v>1</v>
      </c>
      <c r="AH1351" s="141" t="str">
        <f t="shared" si="357"/>
        <v>-</v>
      </c>
      <c r="AI1351" s="211" t="s">
        <v>15</v>
      </c>
      <c r="AJ1351" s="443" t="s">
        <v>4592</v>
      </c>
      <c r="AK1351" s="478" t="str">
        <f t="shared" si="358"/>
        <v>-</v>
      </c>
      <c r="AL1351" s="482" t="str">
        <f t="shared" si="359"/>
        <v>-</v>
      </c>
      <c r="AM1351" s="432" t="str">
        <f>_xlfn.IFNA(VLOOKUP(O1351,Dropdown!$B:$G,6,0),"-")</f>
        <v>PEZA</v>
      </c>
      <c r="AN1351" s="433">
        <f>_xlfn.IFNA(VLOOKUP(O1351,Dropdown!$B:$H,7,0),"-")</f>
        <v>0.12</v>
      </c>
      <c r="AO1351" s="434" t="str">
        <f t="shared" si="360"/>
        <v>PHP</v>
      </c>
      <c r="AP1351" s="435">
        <f t="shared" si="361"/>
        <v>65400</v>
      </c>
      <c r="AQ1351" s="436">
        <f t="shared" si="362"/>
        <v>73248</v>
      </c>
      <c r="AR1351" s="247"/>
      <c r="AS1351" s="465" t="s">
        <v>15</v>
      </c>
      <c r="AT1351" s="247"/>
      <c r="AU1351" s="454" t="str">
        <f t="shared" si="353"/>
        <v>-</v>
      </c>
    </row>
    <row r="1352" spans="1:47" s="29" customFormat="1">
      <c r="A1352" s="556">
        <v>1349</v>
      </c>
      <c r="B1352" s="558" t="s">
        <v>3276</v>
      </c>
      <c r="C1352" s="558" t="str">
        <f t="shared" si="354"/>
        <v>2019</v>
      </c>
      <c r="D1352" s="558" t="str">
        <f t="shared" si="347"/>
        <v>Sep</v>
      </c>
      <c r="E1352" s="605">
        <v>43731</v>
      </c>
      <c r="F1352" s="617">
        <v>118837</v>
      </c>
      <c r="G1352" s="558">
        <v>52906</v>
      </c>
      <c r="H1352" s="558">
        <v>91617</v>
      </c>
      <c r="I1352" s="558" t="s">
        <v>3279</v>
      </c>
      <c r="J1352" s="558" t="s">
        <v>3280</v>
      </c>
      <c r="K1352" s="607" t="str">
        <f t="shared" si="355"/>
        <v>18320-TLAX-ZZ10-Y1-4200 RR TRIM DIE (LEFT) | 18320-TLAX-ZZ10-Y1-4200 RR TRIM DIE (LEFT)</v>
      </c>
      <c r="L1352" s="607" t="s">
        <v>3278</v>
      </c>
      <c r="M1352" s="607" t="s">
        <v>3278</v>
      </c>
      <c r="N1352" s="608" t="s">
        <v>3293</v>
      </c>
      <c r="O1352" s="607" t="s">
        <v>31</v>
      </c>
      <c r="P1352" s="558">
        <v>1</v>
      </c>
      <c r="Q1352" s="557" t="s">
        <v>5151</v>
      </c>
      <c r="R1352" s="609">
        <f>IFERROR(VLOOKUP(CONCATENATE(D1352,"'",C1352),'Monthly Forex'!A:D,4,0),"-")</f>
        <v>52.05</v>
      </c>
      <c r="S1352" s="610">
        <v>65400</v>
      </c>
      <c r="T1352" s="611">
        <f t="shared" si="363"/>
        <v>1256.4841498559078</v>
      </c>
      <c r="U1352" s="612" t="s">
        <v>47</v>
      </c>
      <c r="V1352" s="613" t="s">
        <v>49</v>
      </c>
      <c r="W1352" s="619" t="s">
        <v>15</v>
      </c>
      <c r="X1352" s="673" t="s">
        <v>3223</v>
      </c>
      <c r="Y1352" s="669" t="s">
        <v>15</v>
      </c>
      <c r="Z1352" s="668" t="s">
        <v>15</v>
      </c>
      <c r="AA1352" s="558" t="s">
        <v>1856</v>
      </c>
      <c r="AB1352" s="139">
        <f t="shared" si="349"/>
        <v>43761</v>
      </c>
      <c r="AC1352" s="134">
        <f t="shared" si="350"/>
        <v>43739</v>
      </c>
      <c r="AD1352" s="135" t="str">
        <f t="shared" si="351"/>
        <v>-</v>
      </c>
      <c r="AE1352" s="136" t="str">
        <f t="shared" si="352"/>
        <v>-</v>
      </c>
      <c r="AF1352" s="140" t="s">
        <v>4551</v>
      </c>
      <c r="AG1352" s="140" t="str">
        <f t="shared" si="356"/>
        <v>-</v>
      </c>
      <c r="AH1352" s="141" t="str">
        <f t="shared" si="357"/>
        <v>-</v>
      </c>
      <c r="AI1352" s="211" t="s">
        <v>15</v>
      </c>
      <c r="AJ1352" s="443" t="s">
        <v>4592</v>
      </c>
      <c r="AK1352" s="478" t="str">
        <f t="shared" si="358"/>
        <v>-</v>
      </c>
      <c r="AL1352" s="482" t="str">
        <f t="shared" si="359"/>
        <v>-</v>
      </c>
      <c r="AM1352" s="432" t="str">
        <f>_xlfn.IFNA(VLOOKUP(O1352,Dropdown!$B:$G,6,0),"-")</f>
        <v>PEZA</v>
      </c>
      <c r="AN1352" s="433">
        <f>_xlfn.IFNA(VLOOKUP(O1352,Dropdown!$B:$H,7,0),"-")</f>
        <v>0.12</v>
      </c>
      <c r="AO1352" s="434" t="str">
        <f t="shared" si="360"/>
        <v>PHP</v>
      </c>
      <c r="AP1352" s="435">
        <f t="shared" si="361"/>
        <v>65400</v>
      </c>
      <c r="AQ1352" s="436">
        <f t="shared" si="362"/>
        <v>73248</v>
      </c>
      <c r="AR1352" s="247"/>
      <c r="AS1352" s="465" t="s">
        <v>15</v>
      </c>
      <c r="AT1352" s="247"/>
      <c r="AU1352" s="454" t="str">
        <f t="shared" si="353"/>
        <v>-</v>
      </c>
    </row>
    <row r="1353" spans="1:47" s="29" customFormat="1">
      <c r="A1353" s="556">
        <v>1350</v>
      </c>
      <c r="B1353" s="557" t="s">
        <v>3294</v>
      </c>
      <c r="C1353" s="558" t="str">
        <f t="shared" si="354"/>
        <v>2019</v>
      </c>
      <c r="D1353" s="558" t="str">
        <f t="shared" si="347"/>
        <v>Sep</v>
      </c>
      <c r="E1353" s="586">
        <v>43733</v>
      </c>
      <c r="F1353" s="617">
        <v>118840</v>
      </c>
      <c r="G1353" s="558">
        <v>52909</v>
      </c>
      <c r="H1353" s="557">
        <v>91656</v>
      </c>
      <c r="I1353" s="557" t="s">
        <v>3295</v>
      </c>
      <c r="J1353" s="577" t="s">
        <v>3246</v>
      </c>
      <c r="K1353" s="578" t="str">
        <f t="shared" si="355"/>
        <v>#3359 SPAX10-110-P7.00 (PIERCE PUNCH) | #3359 SPAX10-110-P7.00 (PIERCE PUNCH)</v>
      </c>
      <c r="L1353" s="578" t="s">
        <v>1887</v>
      </c>
      <c r="M1353" s="578" t="s">
        <v>1887</v>
      </c>
      <c r="N1353" s="600" t="s">
        <v>1889</v>
      </c>
      <c r="O1353" s="578" t="s">
        <v>31</v>
      </c>
      <c r="P1353" s="557">
        <v>4</v>
      </c>
      <c r="Q1353" s="557" t="s">
        <v>5151</v>
      </c>
      <c r="R1353" s="581">
        <f>IFERROR(VLOOKUP(CONCATENATE(D1353,"'",C1353),'Monthly Forex'!A:D,4,0),"-")</f>
        <v>52.05</v>
      </c>
      <c r="S1353" s="587">
        <v>6000</v>
      </c>
      <c r="T1353" s="582">
        <f t="shared" si="363"/>
        <v>115.27377521613833</v>
      </c>
      <c r="U1353" s="612" t="s">
        <v>47</v>
      </c>
      <c r="V1353" s="613" t="s">
        <v>49</v>
      </c>
      <c r="W1353" s="619" t="s">
        <v>15</v>
      </c>
      <c r="X1353" s="673" t="s">
        <v>3223</v>
      </c>
      <c r="Y1353" s="669" t="s">
        <v>15</v>
      </c>
      <c r="Z1353" s="668" t="s">
        <v>15</v>
      </c>
      <c r="AA1353" s="558" t="s">
        <v>1856</v>
      </c>
      <c r="AB1353" s="139">
        <f t="shared" si="349"/>
        <v>43763</v>
      </c>
      <c r="AC1353" s="134">
        <f t="shared" si="350"/>
        <v>43739</v>
      </c>
      <c r="AD1353" s="135" t="str">
        <f t="shared" si="351"/>
        <v>-</v>
      </c>
      <c r="AE1353" s="136" t="str">
        <f t="shared" si="352"/>
        <v>-</v>
      </c>
      <c r="AF1353" s="140" t="s">
        <v>4551</v>
      </c>
      <c r="AG1353" s="140" t="str">
        <f t="shared" si="356"/>
        <v>1</v>
      </c>
      <c r="AH1353" s="141" t="str">
        <f t="shared" si="357"/>
        <v>-</v>
      </c>
      <c r="AI1353" s="211" t="s">
        <v>15</v>
      </c>
      <c r="AJ1353" s="443" t="s">
        <v>4592</v>
      </c>
      <c r="AK1353" s="478" t="str">
        <f t="shared" si="358"/>
        <v>-</v>
      </c>
      <c r="AL1353" s="482" t="str">
        <f t="shared" si="359"/>
        <v>-</v>
      </c>
      <c r="AM1353" s="432" t="str">
        <f>_xlfn.IFNA(VLOOKUP(O1353,Dropdown!$B:$G,6,0),"-")</f>
        <v>PEZA</v>
      </c>
      <c r="AN1353" s="433">
        <f>_xlfn.IFNA(VLOOKUP(O1353,Dropdown!$B:$H,7,0),"-")</f>
        <v>0.12</v>
      </c>
      <c r="AO1353" s="434" t="str">
        <f t="shared" si="360"/>
        <v>PHP</v>
      </c>
      <c r="AP1353" s="435">
        <f t="shared" si="361"/>
        <v>6000</v>
      </c>
      <c r="AQ1353" s="436">
        <f t="shared" si="362"/>
        <v>6720.0000000000009</v>
      </c>
      <c r="AR1353" s="247"/>
      <c r="AS1353" s="465" t="s">
        <v>15</v>
      </c>
      <c r="AT1353" s="247"/>
      <c r="AU1353" s="454" t="str">
        <f t="shared" si="353"/>
        <v>-</v>
      </c>
    </row>
    <row r="1354" spans="1:47" s="29" customFormat="1">
      <c r="A1354" s="556">
        <v>1351</v>
      </c>
      <c r="B1354" s="558" t="s">
        <v>3068</v>
      </c>
      <c r="C1354" s="558" t="str">
        <f t="shared" si="354"/>
        <v>2019</v>
      </c>
      <c r="D1354" s="558" t="str">
        <f t="shared" si="347"/>
        <v>Sep</v>
      </c>
      <c r="E1354" s="605">
        <v>43733</v>
      </c>
      <c r="F1354" s="617">
        <v>118841</v>
      </c>
      <c r="G1354" s="558">
        <v>52910</v>
      </c>
      <c r="H1354" s="558">
        <v>91657</v>
      </c>
      <c r="I1354" s="558" t="s">
        <v>3199</v>
      </c>
      <c r="J1354" s="617" t="s">
        <v>3054</v>
      </c>
      <c r="K1354" s="607" t="str">
        <f t="shared" si="355"/>
        <v>TJB BODY CURL DIE #4601 (SKD11) | TJB BODY CURL DIE #4601 (SKD11)</v>
      </c>
      <c r="L1354" s="607" t="s">
        <v>3079</v>
      </c>
      <c r="M1354" s="607" t="s">
        <v>3079</v>
      </c>
      <c r="N1354" s="608" t="s">
        <v>3089</v>
      </c>
      <c r="O1354" s="607" t="s">
        <v>31</v>
      </c>
      <c r="P1354" s="558">
        <v>1</v>
      </c>
      <c r="Q1354" s="557" t="s">
        <v>5151</v>
      </c>
      <c r="R1354" s="609">
        <f>IFERROR(VLOOKUP(CONCATENATE(D1354,"'",C1354),'Monthly Forex'!A:D,4,0),"-")</f>
        <v>52.05</v>
      </c>
      <c r="S1354" s="610">
        <v>45500</v>
      </c>
      <c r="T1354" s="611">
        <f t="shared" si="363"/>
        <v>874.15946205571572</v>
      </c>
      <c r="U1354" s="612" t="s">
        <v>47</v>
      </c>
      <c r="V1354" s="613" t="s">
        <v>49</v>
      </c>
      <c r="W1354" s="619" t="s">
        <v>15</v>
      </c>
      <c r="X1354" s="673" t="s">
        <v>3223</v>
      </c>
      <c r="Y1354" s="669" t="s">
        <v>15</v>
      </c>
      <c r="Z1354" s="668" t="s">
        <v>15</v>
      </c>
      <c r="AA1354" s="558" t="s">
        <v>1856</v>
      </c>
      <c r="AB1354" s="139">
        <f t="shared" si="349"/>
        <v>43763</v>
      </c>
      <c r="AC1354" s="134">
        <f t="shared" si="350"/>
        <v>43739</v>
      </c>
      <c r="AD1354" s="135" t="str">
        <f t="shared" si="351"/>
        <v>-</v>
      </c>
      <c r="AE1354" s="136" t="str">
        <f t="shared" si="352"/>
        <v>-</v>
      </c>
      <c r="AF1354" s="140" t="s">
        <v>4551</v>
      </c>
      <c r="AG1354" s="140" t="str">
        <f t="shared" si="356"/>
        <v>1</v>
      </c>
      <c r="AH1354" s="141" t="str">
        <f t="shared" si="357"/>
        <v>-</v>
      </c>
      <c r="AI1354" s="211" t="s">
        <v>15</v>
      </c>
      <c r="AJ1354" s="443" t="s">
        <v>4592</v>
      </c>
      <c r="AK1354" s="478" t="str">
        <f t="shared" si="358"/>
        <v>-</v>
      </c>
      <c r="AL1354" s="482" t="str">
        <f t="shared" si="359"/>
        <v>-</v>
      </c>
      <c r="AM1354" s="432" t="str">
        <f>_xlfn.IFNA(VLOOKUP(O1354,Dropdown!$B:$G,6,0),"-")</f>
        <v>PEZA</v>
      </c>
      <c r="AN1354" s="433">
        <f>_xlfn.IFNA(VLOOKUP(O1354,Dropdown!$B:$H,7,0),"-")</f>
        <v>0.12</v>
      </c>
      <c r="AO1354" s="434" t="str">
        <f t="shared" si="360"/>
        <v>PHP</v>
      </c>
      <c r="AP1354" s="435">
        <f t="shared" si="361"/>
        <v>45500</v>
      </c>
      <c r="AQ1354" s="436">
        <f t="shared" si="362"/>
        <v>50960.000000000007</v>
      </c>
      <c r="AR1354" s="247"/>
      <c r="AS1354" s="465" t="s">
        <v>15</v>
      </c>
      <c r="AT1354" s="247"/>
      <c r="AU1354" s="454" t="str">
        <f t="shared" si="353"/>
        <v>-</v>
      </c>
    </row>
    <row r="1355" spans="1:47" s="29" customFormat="1">
      <c r="A1355" s="556">
        <v>1352</v>
      </c>
      <c r="B1355" s="558" t="s">
        <v>3296</v>
      </c>
      <c r="C1355" s="558" t="str">
        <f t="shared" si="354"/>
        <v>2019</v>
      </c>
      <c r="D1355" s="558" t="str">
        <f t="shared" si="347"/>
        <v>Sep</v>
      </c>
      <c r="E1355" s="605">
        <v>43733</v>
      </c>
      <c r="F1355" s="617">
        <v>118841</v>
      </c>
      <c r="G1355" s="558">
        <v>52910</v>
      </c>
      <c r="H1355" s="558">
        <v>91657</v>
      </c>
      <c r="I1355" s="558" t="s">
        <v>2808</v>
      </c>
      <c r="J1355" s="617" t="s">
        <v>3246</v>
      </c>
      <c r="K1355" s="607" t="str">
        <f t="shared" si="355"/>
        <v>#3604 TLA BODY CURLING2 UPPER LEFT | #3604 TLA BODY CURLING2 UPPER LEFT</v>
      </c>
      <c r="L1355" s="607" t="s">
        <v>3301</v>
      </c>
      <c r="M1355" s="607" t="s">
        <v>3301</v>
      </c>
      <c r="N1355" s="608" t="s">
        <v>2392</v>
      </c>
      <c r="O1355" s="607" t="s">
        <v>31</v>
      </c>
      <c r="P1355" s="558">
        <v>1</v>
      </c>
      <c r="Q1355" s="557" t="s">
        <v>5151</v>
      </c>
      <c r="R1355" s="609">
        <f>IFERROR(VLOOKUP(CONCATENATE(D1355,"'",C1355),'Monthly Forex'!A:D,4,0),"-")</f>
        <v>52.05</v>
      </c>
      <c r="S1355" s="610">
        <v>88200</v>
      </c>
      <c r="T1355" s="611">
        <f t="shared" si="363"/>
        <v>1694.5244956772335</v>
      </c>
      <c r="U1355" s="612" t="s">
        <v>47</v>
      </c>
      <c r="V1355" s="613" t="s">
        <v>49</v>
      </c>
      <c r="W1355" s="619" t="s">
        <v>15</v>
      </c>
      <c r="X1355" s="673" t="s">
        <v>3223</v>
      </c>
      <c r="Y1355" s="669" t="s">
        <v>15</v>
      </c>
      <c r="Z1355" s="668" t="s">
        <v>15</v>
      </c>
      <c r="AA1355" s="558" t="s">
        <v>1856</v>
      </c>
      <c r="AB1355" s="139">
        <f t="shared" si="349"/>
        <v>43763</v>
      </c>
      <c r="AC1355" s="134">
        <f t="shared" si="350"/>
        <v>43739</v>
      </c>
      <c r="AD1355" s="135" t="str">
        <f t="shared" si="351"/>
        <v>-</v>
      </c>
      <c r="AE1355" s="136" t="str">
        <f t="shared" si="352"/>
        <v>-</v>
      </c>
      <c r="AF1355" s="140" t="s">
        <v>4551</v>
      </c>
      <c r="AG1355" s="140" t="str">
        <f t="shared" si="356"/>
        <v>-</v>
      </c>
      <c r="AH1355" s="141" t="str">
        <f t="shared" si="357"/>
        <v>-</v>
      </c>
      <c r="AI1355" s="211" t="s">
        <v>15</v>
      </c>
      <c r="AJ1355" s="443" t="s">
        <v>4592</v>
      </c>
      <c r="AK1355" s="478" t="str">
        <f t="shared" si="358"/>
        <v>-</v>
      </c>
      <c r="AL1355" s="482" t="str">
        <f t="shared" si="359"/>
        <v>-</v>
      </c>
      <c r="AM1355" s="432" t="str">
        <f>_xlfn.IFNA(VLOOKUP(O1355,Dropdown!$B:$G,6,0),"-")</f>
        <v>PEZA</v>
      </c>
      <c r="AN1355" s="433">
        <f>_xlfn.IFNA(VLOOKUP(O1355,Dropdown!$B:$H,7,0),"-")</f>
        <v>0.12</v>
      </c>
      <c r="AO1355" s="434" t="str">
        <f t="shared" si="360"/>
        <v>PHP</v>
      </c>
      <c r="AP1355" s="435">
        <f t="shared" si="361"/>
        <v>88200</v>
      </c>
      <c r="AQ1355" s="436">
        <f t="shared" si="362"/>
        <v>98784.000000000015</v>
      </c>
      <c r="AR1355" s="247"/>
      <c r="AS1355" s="465" t="s">
        <v>15</v>
      </c>
      <c r="AT1355" s="247"/>
      <c r="AU1355" s="454" t="str">
        <f t="shared" si="353"/>
        <v>-</v>
      </c>
    </row>
    <row r="1356" spans="1:47" s="29" customFormat="1">
      <c r="A1356" s="556">
        <v>1353</v>
      </c>
      <c r="B1356" s="558" t="s">
        <v>3297</v>
      </c>
      <c r="C1356" s="558" t="str">
        <f t="shared" si="354"/>
        <v>2019</v>
      </c>
      <c r="D1356" s="558" t="str">
        <f t="shared" si="347"/>
        <v>Sep</v>
      </c>
      <c r="E1356" s="605">
        <v>43733</v>
      </c>
      <c r="F1356" s="617">
        <v>118841</v>
      </c>
      <c r="G1356" s="558">
        <v>52910</v>
      </c>
      <c r="H1356" s="558">
        <v>91657</v>
      </c>
      <c r="I1356" s="558" t="s">
        <v>3300</v>
      </c>
      <c r="J1356" s="558" t="s">
        <v>3246</v>
      </c>
      <c r="K1356" s="607" t="str">
        <f t="shared" si="355"/>
        <v>67RO UPPER DRAW 2 (Z-DOWN W/O SHIM) | 67RO UPPER DRAW 2 (Z-DOWN W/O SHIM)</v>
      </c>
      <c r="L1356" s="607" t="s">
        <v>3302</v>
      </c>
      <c r="M1356" s="607" t="s">
        <v>3302</v>
      </c>
      <c r="N1356" s="608" t="s">
        <v>2259</v>
      </c>
      <c r="O1356" s="607" t="s">
        <v>31</v>
      </c>
      <c r="P1356" s="558">
        <v>1</v>
      </c>
      <c r="Q1356" s="557" t="s">
        <v>5151</v>
      </c>
      <c r="R1356" s="609">
        <f>IFERROR(VLOOKUP(CONCATENATE(D1356,"'",C1356),'Monthly Forex'!A:D,4,0),"-")</f>
        <v>52.05</v>
      </c>
      <c r="S1356" s="610">
        <v>9700</v>
      </c>
      <c r="T1356" s="611">
        <f t="shared" si="363"/>
        <v>186.35926993275697</v>
      </c>
      <c r="U1356" s="612" t="s">
        <v>47</v>
      </c>
      <c r="V1356" s="613" t="s">
        <v>49</v>
      </c>
      <c r="W1356" s="619" t="s">
        <v>15</v>
      </c>
      <c r="X1356" s="673" t="s">
        <v>3223</v>
      </c>
      <c r="Y1356" s="669" t="s">
        <v>15</v>
      </c>
      <c r="Z1356" s="668" t="s">
        <v>15</v>
      </c>
      <c r="AA1356" s="558" t="s">
        <v>1856</v>
      </c>
      <c r="AB1356" s="139">
        <f t="shared" si="349"/>
        <v>43763</v>
      </c>
      <c r="AC1356" s="134">
        <f t="shared" si="350"/>
        <v>43739</v>
      </c>
      <c r="AD1356" s="135" t="str">
        <f t="shared" si="351"/>
        <v>-</v>
      </c>
      <c r="AE1356" s="136" t="str">
        <f t="shared" si="352"/>
        <v>-</v>
      </c>
      <c r="AF1356" s="140" t="s">
        <v>4551</v>
      </c>
      <c r="AG1356" s="140" t="str">
        <f t="shared" si="356"/>
        <v>-</v>
      </c>
      <c r="AH1356" s="141" t="str">
        <f t="shared" si="357"/>
        <v>-</v>
      </c>
      <c r="AI1356" s="211" t="s">
        <v>15</v>
      </c>
      <c r="AJ1356" s="443" t="s">
        <v>4592</v>
      </c>
      <c r="AK1356" s="478" t="str">
        <f t="shared" si="358"/>
        <v>-</v>
      </c>
      <c r="AL1356" s="482" t="str">
        <f t="shared" si="359"/>
        <v>-</v>
      </c>
      <c r="AM1356" s="432" t="str">
        <f>_xlfn.IFNA(VLOOKUP(O1356,Dropdown!$B:$G,6,0),"-")</f>
        <v>PEZA</v>
      </c>
      <c r="AN1356" s="433">
        <f>_xlfn.IFNA(VLOOKUP(O1356,Dropdown!$B:$H,7,0),"-")</f>
        <v>0.12</v>
      </c>
      <c r="AO1356" s="434" t="str">
        <f t="shared" si="360"/>
        <v>PHP</v>
      </c>
      <c r="AP1356" s="435">
        <f t="shared" si="361"/>
        <v>9700</v>
      </c>
      <c r="AQ1356" s="436">
        <f t="shared" si="362"/>
        <v>10864.000000000002</v>
      </c>
      <c r="AR1356" s="247"/>
      <c r="AS1356" s="465" t="s">
        <v>15</v>
      </c>
      <c r="AT1356" s="247"/>
      <c r="AU1356" s="454" t="str">
        <f t="shared" si="353"/>
        <v>-</v>
      </c>
    </row>
    <row r="1357" spans="1:47" s="29" customFormat="1">
      <c r="A1357" s="556">
        <v>1354</v>
      </c>
      <c r="B1357" s="558" t="s">
        <v>3298</v>
      </c>
      <c r="C1357" s="558" t="str">
        <f t="shared" si="354"/>
        <v>2019</v>
      </c>
      <c r="D1357" s="558" t="str">
        <f t="shared" si="347"/>
        <v>Sep</v>
      </c>
      <c r="E1357" s="605">
        <v>43733</v>
      </c>
      <c r="F1357" s="617">
        <v>118841</v>
      </c>
      <c r="G1357" s="558">
        <v>52910</v>
      </c>
      <c r="H1357" s="558">
        <v>91657</v>
      </c>
      <c r="I1357" s="558" t="s">
        <v>3300</v>
      </c>
      <c r="J1357" s="558" t="s">
        <v>3246</v>
      </c>
      <c r="K1357" s="607" t="str">
        <f t="shared" si="355"/>
        <v xml:space="preserve">67RO UPPER DRAW 3 (Z-DOWN W/O SHIM)  | 67RO UPPER DRAW 3 (Z-DOWN W/O SHIM) </v>
      </c>
      <c r="L1357" s="607" t="s">
        <v>3303</v>
      </c>
      <c r="M1357" s="607" t="s">
        <v>3303</v>
      </c>
      <c r="N1357" s="608" t="s">
        <v>2258</v>
      </c>
      <c r="O1357" s="607" t="s">
        <v>31</v>
      </c>
      <c r="P1357" s="558">
        <v>1</v>
      </c>
      <c r="Q1357" s="557" t="s">
        <v>5151</v>
      </c>
      <c r="R1357" s="609">
        <f>IFERROR(VLOOKUP(CONCATENATE(D1357,"'",C1357),'Monthly Forex'!A:D,4,0),"-")</f>
        <v>52.05</v>
      </c>
      <c r="S1357" s="610">
        <v>9700</v>
      </c>
      <c r="T1357" s="611">
        <f t="shared" si="363"/>
        <v>186.35926993275697</v>
      </c>
      <c r="U1357" s="612" t="s">
        <v>47</v>
      </c>
      <c r="V1357" s="613" t="s">
        <v>49</v>
      </c>
      <c r="W1357" s="619" t="s">
        <v>15</v>
      </c>
      <c r="X1357" s="673" t="s">
        <v>3223</v>
      </c>
      <c r="Y1357" s="669" t="s">
        <v>15</v>
      </c>
      <c r="Z1357" s="668" t="s">
        <v>15</v>
      </c>
      <c r="AA1357" s="558" t="s">
        <v>1856</v>
      </c>
      <c r="AB1357" s="139">
        <f t="shared" si="349"/>
        <v>43763</v>
      </c>
      <c r="AC1357" s="134">
        <f t="shared" si="350"/>
        <v>43739</v>
      </c>
      <c r="AD1357" s="135" t="str">
        <f t="shared" si="351"/>
        <v>-</v>
      </c>
      <c r="AE1357" s="136" t="str">
        <f t="shared" si="352"/>
        <v>-</v>
      </c>
      <c r="AF1357" s="140" t="s">
        <v>4551</v>
      </c>
      <c r="AG1357" s="140" t="str">
        <f t="shared" si="356"/>
        <v>-</v>
      </c>
      <c r="AH1357" s="141" t="str">
        <f t="shared" si="357"/>
        <v>-</v>
      </c>
      <c r="AI1357" s="211" t="s">
        <v>15</v>
      </c>
      <c r="AJ1357" s="443" t="s">
        <v>4592</v>
      </c>
      <c r="AK1357" s="478" t="str">
        <f t="shared" si="358"/>
        <v>-</v>
      </c>
      <c r="AL1357" s="482" t="str">
        <f t="shared" si="359"/>
        <v>-</v>
      </c>
      <c r="AM1357" s="432" t="str">
        <f>_xlfn.IFNA(VLOOKUP(O1357,Dropdown!$B:$G,6,0),"-")</f>
        <v>PEZA</v>
      </c>
      <c r="AN1357" s="433">
        <f>_xlfn.IFNA(VLOOKUP(O1357,Dropdown!$B:$H,7,0),"-")</f>
        <v>0.12</v>
      </c>
      <c r="AO1357" s="434" t="str">
        <f t="shared" si="360"/>
        <v>PHP</v>
      </c>
      <c r="AP1357" s="435">
        <f t="shared" si="361"/>
        <v>9700</v>
      </c>
      <c r="AQ1357" s="436">
        <f t="shared" si="362"/>
        <v>10864.000000000002</v>
      </c>
      <c r="AR1357" s="247"/>
      <c r="AS1357" s="465" t="s">
        <v>15</v>
      </c>
      <c r="AT1357" s="247"/>
      <c r="AU1357" s="454" t="str">
        <f t="shared" si="353"/>
        <v>-</v>
      </c>
    </row>
    <row r="1358" spans="1:47" s="29" customFormat="1">
      <c r="A1358" s="556">
        <v>1355</v>
      </c>
      <c r="B1358" s="558" t="s">
        <v>3299</v>
      </c>
      <c r="C1358" s="558" t="str">
        <f t="shared" si="354"/>
        <v>2019</v>
      </c>
      <c r="D1358" s="558" t="str">
        <f t="shared" si="347"/>
        <v>Sep</v>
      </c>
      <c r="E1358" s="605">
        <v>43733</v>
      </c>
      <c r="F1358" s="617">
        <v>118841</v>
      </c>
      <c r="G1358" s="558">
        <v>52910</v>
      </c>
      <c r="H1358" s="558">
        <v>91657</v>
      </c>
      <c r="I1358" s="558" t="s">
        <v>3300</v>
      </c>
      <c r="J1358" s="617" t="s">
        <v>3246</v>
      </c>
      <c r="K1358" s="607" t="str">
        <f t="shared" si="355"/>
        <v>67RO UPPER DRAW 4 (Z-DOWN W/O SHIM) | 67RO UPPER DRAW 4 (Z-DOWN W/O SHIM)</v>
      </c>
      <c r="L1358" s="607" t="s">
        <v>3304</v>
      </c>
      <c r="M1358" s="607" t="s">
        <v>3304</v>
      </c>
      <c r="N1358" s="608" t="s">
        <v>2260</v>
      </c>
      <c r="O1358" s="607" t="s">
        <v>31</v>
      </c>
      <c r="P1358" s="558">
        <v>1</v>
      </c>
      <c r="Q1358" s="557" t="s">
        <v>5151</v>
      </c>
      <c r="R1358" s="609">
        <f>IFERROR(VLOOKUP(CONCATENATE(D1358,"'",C1358),'Monthly Forex'!A:D,4,0),"-")</f>
        <v>52.05</v>
      </c>
      <c r="S1358" s="610">
        <v>9700</v>
      </c>
      <c r="T1358" s="611">
        <f t="shared" si="363"/>
        <v>186.35926993275697</v>
      </c>
      <c r="U1358" s="612" t="s">
        <v>47</v>
      </c>
      <c r="V1358" s="613" t="s">
        <v>49</v>
      </c>
      <c r="W1358" s="619" t="s">
        <v>15</v>
      </c>
      <c r="X1358" s="673" t="s">
        <v>3223</v>
      </c>
      <c r="Y1358" s="669" t="s">
        <v>15</v>
      </c>
      <c r="Z1358" s="668" t="s">
        <v>15</v>
      </c>
      <c r="AA1358" s="558" t="s">
        <v>1856</v>
      </c>
      <c r="AB1358" s="139">
        <f t="shared" si="349"/>
        <v>43763</v>
      </c>
      <c r="AC1358" s="134">
        <f t="shared" si="350"/>
        <v>43739</v>
      </c>
      <c r="AD1358" s="135" t="str">
        <f t="shared" si="351"/>
        <v>-</v>
      </c>
      <c r="AE1358" s="136" t="str">
        <f t="shared" si="352"/>
        <v>-</v>
      </c>
      <c r="AF1358" s="140" t="s">
        <v>4551</v>
      </c>
      <c r="AG1358" s="140" t="str">
        <f t="shared" si="356"/>
        <v>-</v>
      </c>
      <c r="AH1358" s="141" t="str">
        <f t="shared" si="357"/>
        <v>-</v>
      </c>
      <c r="AI1358" s="211" t="s">
        <v>15</v>
      </c>
      <c r="AJ1358" s="443" t="s">
        <v>4592</v>
      </c>
      <c r="AK1358" s="478" t="str">
        <f t="shared" si="358"/>
        <v>-</v>
      </c>
      <c r="AL1358" s="482" t="str">
        <f t="shared" si="359"/>
        <v>-</v>
      </c>
      <c r="AM1358" s="432" t="str">
        <f>_xlfn.IFNA(VLOOKUP(O1358,Dropdown!$B:$G,6,0),"-")</f>
        <v>PEZA</v>
      </c>
      <c r="AN1358" s="433">
        <f>_xlfn.IFNA(VLOOKUP(O1358,Dropdown!$B:$H,7,0),"-")</f>
        <v>0.12</v>
      </c>
      <c r="AO1358" s="434" t="str">
        <f t="shared" si="360"/>
        <v>PHP</v>
      </c>
      <c r="AP1358" s="435">
        <f t="shared" si="361"/>
        <v>9700</v>
      </c>
      <c r="AQ1358" s="436">
        <f t="shared" si="362"/>
        <v>10864.000000000002</v>
      </c>
      <c r="AR1358" s="247"/>
      <c r="AS1358" s="465" t="s">
        <v>15</v>
      </c>
      <c r="AT1358" s="247"/>
      <c r="AU1358" s="454" t="str">
        <f t="shared" si="353"/>
        <v>-</v>
      </c>
    </row>
    <row r="1359" spans="1:47" s="29" customFormat="1">
      <c r="A1359" s="556">
        <v>1356</v>
      </c>
      <c r="B1359" s="631" t="s">
        <v>3322</v>
      </c>
      <c r="C1359" s="558" t="str">
        <f t="shared" si="354"/>
        <v>2019</v>
      </c>
      <c r="D1359" s="558" t="str">
        <f t="shared" si="347"/>
        <v>Sep</v>
      </c>
      <c r="E1359" s="654">
        <v>43734</v>
      </c>
      <c r="F1359" s="655">
        <v>118843</v>
      </c>
      <c r="G1359" s="631">
        <v>52912</v>
      </c>
      <c r="H1359" s="577" t="s">
        <v>15</v>
      </c>
      <c r="I1359" s="631" t="s">
        <v>3327</v>
      </c>
      <c r="J1359" s="631" t="s">
        <v>3328</v>
      </c>
      <c r="K1359" s="658" t="str">
        <f t="shared" si="355"/>
        <v>A5220 ELEMENT JIG ASSY | A5220 ELEMENT JIG ASSY</v>
      </c>
      <c r="L1359" s="658" t="s">
        <v>3329</v>
      </c>
      <c r="M1359" s="658" t="s">
        <v>3329</v>
      </c>
      <c r="N1359" s="657" t="s">
        <v>15</v>
      </c>
      <c r="O1359" s="658" t="s">
        <v>3334</v>
      </c>
      <c r="P1359" s="631">
        <v>2</v>
      </c>
      <c r="Q1359" s="557" t="s">
        <v>5151</v>
      </c>
      <c r="R1359" s="603">
        <f>IFERROR(VLOOKUP(CONCATENATE(D1359,"'",C1359),'Monthly Forex'!A:D,4,0),"-")</f>
        <v>52.05</v>
      </c>
      <c r="S1359" s="564" t="s">
        <v>15</v>
      </c>
      <c r="T1359" s="660">
        <v>48</v>
      </c>
      <c r="U1359" s="661" t="s">
        <v>50</v>
      </c>
      <c r="V1359" s="662" t="s">
        <v>50</v>
      </c>
      <c r="W1359" s="619" t="s">
        <v>15</v>
      </c>
      <c r="X1359" s="689" t="s">
        <v>15</v>
      </c>
      <c r="Y1359" s="690" t="s">
        <v>4483</v>
      </c>
      <c r="Z1359" s="668" t="s">
        <v>15</v>
      </c>
      <c r="AA1359" s="558" t="s">
        <v>1856</v>
      </c>
      <c r="AB1359" s="139" t="str">
        <f t="shared" si="349"/>
        <v>-</v>
      </c>
      <c r="AC1359" s="134" t="str">
        <f t="shared" si="350"/>
        <v>-</v>
      </c>
      <c r="AD1359" s="135" t="str">
        <f t="shared" si="351"/>
        <v>-</v>
      </c>
      <c r="AE1359" s="136" t="str">
        <f t="shared" si="352"/>
        <v>-</v>
      </c>
      <c r="AF1359" s="142" t="s">
        <v>15</v>
      </c>
      <c r="AG1359" s="140" t="str">
        <f t="shared" si="356"/>
        <v>1</v>
      </c>
      <c r="AH1359" s="141" t="str">
        <f t="shared" si="357"/>
        <v>-</v>
      </c>
      <c r="AI1359" s="208" t="s">
        <v>15</v>
      </c>
      <c r="AJ1359" s="444" t="s">
        <v>50</v>
      </c>
      <c r="AK1359" s="478" t="str">
        <f t="shared" si="358"/>
        <v/>
      </c>
      <c r="AL1359" s="482" t="str">
        <f t="shared" si="359"/>
        <v>-</v>
      </c>
      <c r="AM1359" s="432" t="str">
        <f>_xlfn.IFNA(VLOOKUP(O1359,Dropdown!$B:$G,6,0),"-")</f>
        <v>PEZA</v>
      </c>
      <c r="AN1359" s="433">
        <f>_xlfn.IFNA(VLOOKUP(O1359,Dropdown!$B:$H,7,0),"-")</f>
        <v>0.12</v>
      </c>
      <c r="AO1359" s="434" t="str">
        <f t="shared" si="360"/>
        <v>USD</v>
      </c>
      <c r="AP1359" s="435">
        <f t="shared" si="361"/>
        <v>48</v>
      </c>
      <c r="AQ1359" s="436">
        <f t="shared" si="362"/>
        <v>53.760000000000005</v>
      </c>
      <c r="AR1359" s="247"/>
      <c r="AS1359" s="465" t="s">
        <v>15</v>
      </c>
      <c r="AT1359" s="247"/>
      <c r="AU1359" s="454" t="str">
        <f t="shared" si="353"/>
        <v xml:space="preserve"> </v>
      </c>
    </row>
    <row r="1360" spans="1:47" s="29" customFormat="1">
      <c r="A1360" s="556">
        <v>1357</v>
      </c>
      <c r="B1360" s="631" t="s">
        <v>3323</v>
      </c>
      <c r="C1360" s="558" t="str">
        <f t="shared" si="354"/>
        <v>2019</v>
      </c>
      <c r="D1360" s="558" t="str">
        <f t="shared" si="347"/>
        <v>Sep</v>
      </c>
      <c r="E1360" s="654">
        <v>43734</v>
      </c>
      <c r="F1360" s="655">
        <v>118843</v>
      </c>
      <c r="G1360" s="631">
        <v>52912</v>
      </c>
      <c r="H1360" s="577" t="s">
        <v>15</v>
      </c>
      <c r="I1360" s="631" t="s">
        <v>3327</v>
      </c>
      <c r="J1360" s="631" t="s">
        <v>3328</v>
      </c>
      <c r="K1360" s="658" t="str">
        <f t="shared" si="355"/>
        <v>A5220 UPPER URETHANE MOLD | A5220 UPPER URETHANE MOLD</v>
      </c>
      <c r="L1360" s="658" t="s">
        <v>3330</v>
      </c>
      <c r="M1360" s="658" t="s">
        <v>3330</v>
      </c>
      <c r="N1360" s="657" t="s">
        <v>15</v>
      </c>
      <c r="O1360" s="658" t="s">
        <v>3334</v>
      </c>
      <c r="P1360" s="631">
        <v>2</v>
      </c>
      <c r="Q1360" s="557" t="s">
        <v>5151</v>
      </c>
      <c r="R1360" s="603">
        <f>IFERROR(VLOOKUP(CONCATENATE(D1360,"'",C1360),'Monthly Forex'!A:D,4,0),"-")</f>
        <v>52.05</v>
      </c>
      <c r="S1360" s="564" t="s">
        <v>15</v>
      </c>
      <c r="T1360" s="660">
        <v>378</v>
      </c>
      <c r="U1360" s="661" t="s">
        <v>50</v>
      </c>
      <c r="V1360" s="662" t="s">
        <v>50</v>
      </c>
      <c r="W1360" s="619" t="s">
        <v>15</v>
      </c>
      <c r="X1360" s="689" t="s">
        <v>15</v>
      </c>
      <c r="Y1360" s="691" t="s">
        <v>4483</v>
      </c>
      <c r="Z1360" s="668" t="s">
        <v>15</v>
      </c>
      <c r="AA1360" s="558" t="s">
        <v>1856</v>
      </c>
      <c r="AB1360" s="139" t="str">
        <f t="shared" si="349"/>
        <v>-</v>
      </c>
      <c r="AC1360" s="134" t="str">
        <f t="shared" si="350"/>
        <v>-</v>
      </c>
      <c r="AD1360" s="135" t="str">
        <f t="shared" si="351"/>
        <v>-</v>
      </c>
      <c r="AE1360" s="136" t="str">
        <f t="shared" si="352"/>
        <v>-</v>
      </c>
      <c r="AF1360" s="142" t="s">
        <v>15</v>
      </c>
      <c r="AG1360" s="140" t="str">
        <f t="shared" si="356"/>
        <v>-</v>
      </c>
      <c r="AH1360" s="141" t="str">
        <f t="shared" si="357"/>
        <v>-</v>
      </c>
      <c r="AI1360" s="208" t="s">
        <v>15</v>
      </c>
      <c r="AJ1360" s="444" t="s">
        <v>50</v>
      </c>
      <c r="AK1360" s="478" t="str">
        <f t="shared" si="358"/>
        <v/>
      </c>
      <c r="AL1360" s="482" t="str">
        <f t="shared" si="359"/>
        <v>-</v>
      </c>
      <c r="AM1360" s="432" t="str">
        <f>_xlfn.IFNA(VLOOKUP(O1360,Dropdown!$B:$G,6,0),"-")</f>
        <v>PEZA</v>
      </c>
      <c r="AN1360" s="433">
        <f>_xlfn.IFNA(VLOOKUP(O1360,Dropdown!$B:$H,7,0),"-")</f>
        <v>0.12</v>
      </c>
      <c r="AO1360" s="434" t="str">
        <f t="shared" si="360"/>
        <v>USD</v>
      </c>
      <c r="AP1360" s="435">
        <f t="shared" si="361"/>
        <v>378</v>
      </c>
      <c r="AQ1360" s="436">
        <f t="shared" si="362"/>
        <v>423.36</v>
      </c>
      <c r="AR1360" s="247"/>
      <c r="AS1360" s="465" t="s">
        <v>15</v>
      </c>
      <c r="AT1360" s="247"/>
      <c r="AU1360" s="454" t="str">
        <f t="shared" si="353"/>
        <v xml:space="preserve"> </v>
      </c>
    </row>
    <row r="1361" spans="1:47" s="29" customFormat="1">
      <c r="A1361" s="556">
        <v>1358</v>
      </c>
      <c r="B1361" s="631" t="s">
        <v>3324</v>
      </c>
      <c r="C1361" s="558" t="str">
        <f t="shared" si="354"/>
        <v>2019</v>
      </c>
      <c r="D1361" s="558" t="str">
        <f t="shared" si="347"/>
        <v>Sep</v>
      </c>
      <c r="E1361" s="654">
        <v>43734</v>
      </c>
      <c r="F1361" s="655">
        <v>118843</v>
      </c>
      <c r="G1361" s="631">
        <v>52912</v>
      </c>
      <c r="H1361" s="577" t="s">
        <v>15</v>
      </c>
      <c r="I1361" s="631" t="s">
        <v>3327</v>
      </c>
      <c r="J1361" s="631" t="s">
        <v>3328</v>
      </c>
      <c r="K1361" s="658" t="str">
        <f t="shared" si="355"/>
        <v>A5220 LOWER URETHANE MOLD | A5220 LOWER URETHANE MOLD</v>
      </c>
      <c r="L1361" s="658" t="s">
        <v>3331</v>
      </c>
      <c r="M1361" s="658" t="s">
        <v>3331</v>
      </c>
      <c r="N1361" s="657" t="s">
        <v>15</v>
      </c>
      <c r="O1361" s="658" t="s">
        <v>3334</v>
      </c>
      <c r="P1361" s="631">
        <v>2</v>
      </c>
      <c r="Q1361" s="557" t="s">
        <v>5151</v>
      </c>
      <c r="R1361" s="603">
        <f>IFERROR(VLOOKUP(CONCATENATE(D1361,"'",C1361),'Monthly Forex'!A:D,4,0),"-")</f>
        <v>52.05</v>
      </c>
      <c r="S1361" s="564" t="s">
        <v>15</v>
      </c>
      <c r="T1361" s="660">
        <v>354</v>
      </c>
      <c r="U1361" s="661" t="s">
        <v>50</v>
      </c>
      <c r="V1361" s="662" t="s">
        <v>50</v>
      </c>
      <c r="W1361" s="619" t="s">
        <v>15</v>
      </c>
      <c r="X1361" s="689" t="s">
        <v>15</v>
      </c>
      <c r="Y1361" s="691" t="s">
        <v>4483</v>
      </c>
      <c r="Z1361" s="668" t="s">
        <v>15</v>
      </c>
      <c r="AA1361" s="558" t="s">
        <v>1856</v>
      </c>
      <c r="AB1361" s="139" t="str">
        <f t="shared" si="349"/>
        <v>-</v>
      </c>
      <c r="AC1361" s="134" t="str">
        <f t="shared" si="350"/>
        <v>-</v>
      </c>
      <c r="AD1361" s="135" t="str">
        <f t="shared" si="351"/>
        <v>-</v>
      </c>
      <c r="AE1361" s="136" t="str">
        <f t="shared" si="352"/>
        <v>-</v>
      </c>
      <c r="AF1361" s="142" t="s">
        <v>15</v>
      </c>
      <c r="AG1361" s="140" t="str">
        <f t="shared" si="356"/>
        <v>-</v>
      </c>
      <c r="AH1361" s="141" t="str">
        <f t="shared" si="357"/>
        <v>-</v>
      </c>
      <c r="AI1361" s="208" t="s">
        <v>15</v>
      </c>
      <c r="AJ1361" s="444" t="s">
        <v>50</v>
      </c>
      <c r="AK1361" s="478" t="str">
        <f t="shared" si="358"/>
        <v/>
      </c>
      <c r="AL1361" s="482" t="str">
        <f t="shared" si="359"/>
        <v>-</v>
      </c>
      <c r="AM1361" s="432" t="str">
        <f>_xlfn.IFNA(VLOOKUP(O1361,Dropdown!$B:$G,6,0),"-")</f>
        <v>PEZA</v>
      </c>
      <c r="AN1361" s="433">
        <f>_xlfn.IFNA(VLOOKUP(O1361,Dropdown!$B:$H,7,0),"-")</f>
        <v>0.12</v>
      </c>
      <c r="AO1361" s="434" t="str">
        <f t="shared" si="360"/>
        <v>USD</v>
      </c>
      <c r="AP1361" s="435">
        <f t="shared" si="361"/>
        <v>354</v>
      </c>
      <c r="AQ1361" s="436">
        <f t="shared" si="362"/>
        <v>396.48</v>
      </c>
      <c r="AR1361" s="247"/>
      <c r="AS1361" s="465" t="s">
        <v>15</v>
      </c>
      <c r="AT1361" s="247"/>
      <c r="AU1361" s="454" t="str">
        <f t="shared" si="353"/>
        <v xml:space="preserve"> </v>
      </c>
    </row>
    <row r="1362" spans="1:47" s="30" customFormat="1">
      <c r="A1362" s="556">
        <v>1359</v>
      </c>
      <c r="B1362" s="631" t="s">
        <v>3325</v>
      </c>
      <c r="C1362" s="558" t="str">
        <f t="shared" si="354"/>
        <v>2019</v>
      </c>
      <c r="D1362" s="558" t="str">
        <f t="shared" si="347"/>
        <v>Sep</v>
      </c>
      <c r="E1362" s="654">
        <v>43734</v>
      </c>
      <c r="F1362" s="655">
        <v>118843</v>
      </c>
      <c r="G1362" s="631">
        <v>52912</v>
      </c>
      <c r="H1362" s="577" t="s">
        <v>15</v>
      </c>
      <c r="I1362" s="631" t="s">
        <v>3327</v>
      </c>
      <c r="J1362" s="631" t="s">
        <v>3328</v>
      </c>
      <c r="K1362" s="658" t="str">
        <f t="shared" si="355"/>
        <v>A5220 R06D CLAMP JIG | A5220 R06D CLAMP JIG</v>
      </c>
      <c r="L1362" s="658" t="s">
        <v>3332</v>
      </c>
      <c r="M1362" s="658" t="s">
        <v>3332</v>
      </c>
      <c r="N1362" s="657" t="s">
        <v>15</v>
      </c>
      <c r="O1362" s="658" t="s">
        <v>3334</v>
      </c>
      <c r="P1362" s="631">
        <v>4</v>
      </c>
      <c r="Q1362" s="557" t="s">
        <v>5151</v>
      </c>
      <c r="R1362" s="603">
        <f>IFERROR(VLOOKUP(CONCATENATE(D1362,"'",C1362),'Monthly Forex'!A:D,4,0),"-")</f>
        <v>52.05</v>
      </c>
      <c r="S1362" s="564" t="s">
        <v>15</v>
      </c>
      <c r="T1362" s="660">
        <v>144</v>
      </c>
      <c r="U1362" s="661" t="s">
        <v>50</v>
      </c>
      <c r="V1362" s="662" t="s">
        <v>50</v>
      </c>
      <c r="W1362" s="619" t="s">
        <v>15</v>
      </c>
      <c r="X1362" s="689" t="s">
        <v>15</v>
      </c>
      <c r="Y1362" s="691" t="s">
        <v>4483</v>
      </c>
      <c r="Z1362" s="668" t="s">
        <v>15</v>
      </c>
      <c r="AA1362" s="558" t="s">
        <v>1856</v>
      </c>
      <c r="AB1362" s="139" t="str">
        <f t="shared" si="349"/>
        <v>-</v>
      </c>
      <c r="AC1362" s="134" t="str">
        <f t="shared" si="350"/>
        <v>-</v>
      </c>
      <c r="AD1362" s="135" t="str">
        <f t="shared" si="351"/>
        <v>-</v>
      </c>
      <c r="AE1362" s="136" t="str">
        <f t="shared" si="352"/>
        <v>-</v>
      </c>
      <c r="AF1362" s="142" t="s">
        <v>15</v>
      </c>
      <c r="AG1362" s="140" t="str">
        <f t="shared" si="356"/>
        <v>-</v>
      </c>
      <c r="AH1362" s="141" t="str">
        <f t="shared" si="357"/>
        <v>-</v>
      </c>
      <c r="AI1362" s="208" t="s">
        <v>15</v>
      </c>
      <c r="AJ1362" s="444" t="s">
        <v>50</v>
      </c>
      <c r="AK1362" s="478" t="str">
        <f t="shared" si="358"/>
        <v/>
      </c>
      <c r="AL1362" s="516" t="str">
        <f t="shared" si="359"/>
        <v>-</v>
      </c>
      <c r="AM1362" s="432" t="str">
        <f>_xlfn.IFNA(VLOOKUP(O1362,Dropdown!$B:$G,6,0),"-")</f>
        <v>PEZA</v>
      </c>
      <c r="AN1362" s="433">
        <f>_xlfn.IFNA(VLOOKUP(O1362,Dropdown!$B:$H,7,0),"-")</f>
        <v>0.12</v>
      </c>
      <c r="AO1362" s="434" t="str">
        <f t="shared" si="360"/>
        <v>USD</v>
      </c>
      <c r="AP1362" s="435">
        <f t="shared" si="361"/>
        <v>144</v>
      </c>
      <c r="AQ1362" s="436">
        <f t="shared" si="362"/>
        <v>161.28000000000003</v>
      </c>
      <c r="AR1362" s="247"/>
      <c r="AS1362" s="465" t="s">
        <v>15</v>
      </c>
      <c r="AT1362" s="247"/>
      <c r="AU1362" s="454" t="str">
        <f t="shared" si="353"/>
        <v xml:space="preserve"> </v>
      </c>
    </row>
    <row r="1363" spans="1:47" s="29" customFormat="1">
      <c r="A1363" s="556">
        <v>1360</v>
      </c>
      <c r="B1363" s="631" t="s">
        <v>3326</v>
      </c>
      <c r="C1363" s="558" t="str">
        <f t="shared" si="354"/>
        <v>2019</v>
      </c>
      <c r="D1363" s="558" t="str">
        <f t="shared" si="347"/>
        <v>Sep</v>
      </c>
      <c r="E1363" s="654">
        <v>43734</v>
      </c>
      <c r="F1363" s="655">
        <v>118843</v>
      </c>
      <c r="G1363" s="631">
        <v>52912</v>
      </c>
      <c r="H1363" s="577" t="s">
        <v>15</v>
      </c>
      <c r="I1363" s="631" t="s">
        <v>3327</v>
      </c>
      <c r="J1363" s="631" t="s">
        <v>3328</v>
      </c>
      <c r="K1363" s="658" t="str">
        <f t="shared" si="355"/>
        <v>A5220 PROGRAM CREATION | A5220 PROGRAM CREATION</v>
      </c>
      <c r="L1363" s="658" t="s">
        <v>3333</v>
      </c>
      <c r="M1363" s="658" t="s">
        <v>3333</v>
      </c>
      <c r="N1363" s="657" t="s">
        <v>15</v>
      </c>
      <c r="O1363" s="658" t="s">
        <v>3334</v>
      </c>
      <c r="P1363" s="631">
        <v>1</v>
      </c>
      <c r="Q1363" s="557" t="s">
        <v>5151</v>
      </c>
      <c r="R1363" s="603">
        <f>IFERROR(VLOOKUP(CONCATENATE(D1363,"'",C1363),'Monthly Forex'!A:D,4,0),"-")</f>
        <v>52.05</v>
      </c>
      <c r="S1363" s="564" t="s">
        <v>15</v>
      </c>
      <c r="T1363" s="660">
        <v>862</v>
      </c>
      <c r="U1363" s="661" t="s">
        <v>50</v>
      </c>
      <c r="V1363" s="662" t="s">
        <v>50</v>
      </c>
      <c r="W1363" s="619" t="s">
        <v>15</v>
      </c>
      <c r="X1363" s="689" t="s">
        <v>15</v>
      </c>
      <c r="Y1363" s="691" t="s">
        <v>4483</v>
      </c>
      <c r="Z1363" s="668" t="s">
        <v>15</v>
      </c>
      <c r="AA1363" s="558" t="s">
        <v>1856</v>
      </c>
      <c r="AB1363" s="139" t="str">
        <f t="shared" si="349"/>
        <v>-</v>
      </c>
      <c r="AC1363" s="134" t="str">
        <f t="shared" si="350"/>
        <v>-</v>
      </c>
      <c r="AD1363" s="135" t="str">
        <f t="shared" si="351"/>
        <v>-</v>
      </c>
      <c r="AE1363" s="136" t="str">
        <f t="shared" si="352"/>
        <v>-</v>
      </c>
      <c r="AF1363" s="142" t="s">
        <v>15</v>
      </c>
      <c r="AG1363" s="140" t="str">
        <f t="shared" si="356"/>
        <v>-</v>
      </c>
      <c r="AH1363" s="141" t="str">
        <f t="shared" si="357"/>
        <v>-</v>
      </c>
      <c r="AI1363" s="208" t="s">
        <v>15</v>
      </c>
      <c r="AJ1363" s="444" t="s">
        <v>50</v>
      </c>
      <c r="AK1363" s="478" t="str">
        <f t="shared" si="358"/>
        <v/>
      </c>
      <c r="AL1363" s="482" t="str">
        <f t="shared" si="359"/>
        <v>-</v>
      </c>
      <c r="AM1363" s="432" t="str">
        <f>_xlfn.IFNA(VLOOKUP(O1363,Dropdown!$B:$G,6,0),"-")</f>
        <v>PEZA</v>
      </c>
      <c r="AN1363" s="433">
        <f>_xlfn.IFNA(VLOOKUP(O1363,Dropdown!$B:$H,7,0),"-")</f>
        <v>0.12</v>
      </c>
      <c r="AO1363" s="434" t="str">
        <f t="shared" si="360"/>
        <v>USD</v>
      </c>
      <c r="AP1363" s="435">
        <f t="shared" si="361"/>
        <v>862</v>
      </c>
      <c r="AQ1363" s="436">
        <f t="shared" si="362"/>
        <v>965.44</v>
      </c>
      <c r="AR1363" s="247"/>
      <c r="AS1363" s="465" t="s">
        <v>15</v>
      </c>
      <c r="AT1363" s="247"/>
      <c r="AU1363" s="454" t="str">
        <f t="shared" si="353"/>
        <v xml:space="preserve"> </v>
      </c>
    </row>
    <row r="1364" spans="1:47" s="29" customFormat="1">
      <c r="A1364" s="556">
        <v>1361</v>
      </c>
      <c r="B1364" s="558" t="s">
        <v>3309</v>
      </c>
      <c r="C1364" s="558" t="str">
        <f t="shared" si="354"/>
        <v>2019</v>
      </c>
      <c r="D1364" s="558" t="str">
        <f t="shared" si="347"/>
        <v>Sep</v>
      </c>
      <c r="E1364" s="605">
        <v>43734</v>
      </c>
      <c r="F1364" s="617">
        <v>118842</v>
      </c>
      <c r="G1364" s="558">
        <v>52911</v>
      </c>
      <c r="H1364" s="558">
        <v>91676</v>
      </c>
      <c r="I1364" s="558" t="s">
        <v>3300</v>
      </c>
      <c r="J1364" s="617" t="s">
        <v>3246</v>
      </c>
      <c r="K1364" s="607" t="str">
        <f t="shared" si="355"/>
        <v>67RO LOWER DRAW 3 (Z-DOWN W/O SHIM) | 67RO LOWER DRAW 3 (Z-DOWN W/O SHIM)</v>
      </c>
      <c r="L1364" s="607" t="s">
        <v>3312</v>
      </c>
      <c r="M1364" s="607" t="s">
        <v>3312</v>
      </c>
      <c r="N1364" s="608" t="s">
        <v>3315</v>
      </c>
      <c r="O1364" s="607" t="s">
        <v>31</v>
      </c>
      <c r="P1364" s="558">
        <v>1</v>
      </c>
      <c r="Q1364" s="557" t="s">
        <v>5151</v>
      </c>
      <c r="R1364" s="609">
        <f>IFERROR(VLOOKUP(CONCATENATE(D1364,"'",C1364),'Monthly Forex'!A:D,4,0),"-")</f>
        <v>52.05</v>
      </c>
      <c r="S1364" s="610">
        <v>5900</v>
      </c>
      <c r="T1364" s="611">
        <f>S1364/R1364</f>
        <v>113.35254562920269</v>
      </c>
      <c r="U1364" s="612" t="s">
        <v>47</v>
      </c>
      <c r="V1364" s="613" t="s">
        <v>49</v>
      </c>
      <c r="W1364" s="619" t="s">
        <v>15</v>
      </c>
      <c r="X1364" s="673" t="s">
        <v>3223</v>
      </c>
      <c r="Y1364" s="669" t="s">
        <v>15</v>
      </c>
      <c r="Z1364" s="668" t="s">
        <v>15</v>
      </c>
      <c r="AA1364" s="558" t="s">
        <v>1856</v>
      </c>
      <c r="AB1364" s="139">
        <f t="shared" si="349"/>
        <v>43764</v>
      </c>
      <c r="AC1364" s="134">
        <f t="shared" si="350"/>
        <v>43739</v>
      </c>
      <c r="AD1364" s="135" t="str">
        <f t="shared" si="351"/>
        <v>-</v>
      </c>
      <c r="AE1364" s="136" t="str">
        <f t="shared" si="352"/>
        <v>-</v>
      </c>
      <c r="AF1364" s="140" t="s">
        <v>4551</v>
      </c>
      <c r="AG1364" s="140" t="str">
        <f t="shared" si="356"/>
        <v>1</v>
      </c>
      <c r="AH1364" s="141" t="str">
        <f t="shared" si="357"/>
        <v>-</v>
      </c>
      <c r="AI1364" s="211" t="s">
        <v>15</v>
      </c>
      <c r="AJ1364" s="443" t="s">
        <v>4592</v>
      </c>
      <c r="AK1364" s="478" t="str">
        <f t="shared" si="358"/>
        <v>-</v>
      </c>
      <c r="AL1364" s="482" t="str">
        <f t="shared" si="359"/>
        <v>-</v>
      </c>
      <c r="AM1364" s="432" t="str">
        <f>_xlfn.IFNA(VLOOKUP(O1364,Dropdown!$B:$G,6,0),"-")</f>
        <v>PEZA</v>
      </c>
      <c r="AN1364" s="433">
        <f>_xlfn.IFNA(VLOOKUP(O1364,Dropdown!$B:$H,7,0),"-")</f>
        <v>0.12</v>
      </c>
      <c r="AO1364" s="434" t="str">
        <f t="shared" si="360"/>
        <v>PHP</v>
      </c>
      <c r="AP1364" s="435">
        <f t="shared" si="361"/>
        <v>5900</v>
      </c>
      <c r="AQ1364" s="436">
        <f t="shared" si="362"/>
        <v>6608.0000000000009</v>
      </c>
      <c r="AR1364" s="247"/>
      <c r="AS1364" s="465" t="s">
        <v>15</v>
      </c>
      <c r="AT1364" s="247"/>
      <c r="AU1364" s="454" t="str">
        <f t="shared" si="353"/>
        <v>-</v>
      </c>
    </row>
    <row r="1365" spans="1:47" s="29" customFormat="1">
      <c r="A1365" s="556">
        <v>1362</v>
      </c>
      <c r="B1365" s="558" t="s">
        <v>3310</v>
      </c>
      <c r="C1365" s="558" t="str">
        <f t="shared" si="354"/>
        <v>2019</v>
      </c>
      <c r="D1365" s="558" t="str">
        <f t="shared" si="347"/>
        <v>Sep</v>
      </c>
      <c r="E1365" s="605">
        <v>43734</v>
      </c>
      <c r="F1365" s="617">
        <v>118842</v>
      </c>
      <c r="G1365" s="558">
        <v>52911</v>
      </c>
      <c r="H1365" s="558">
        <v>91676</v>
      </c>
      <c r="I1365" s="558" t="s">
        <v>3300</v>
      </c>
      <c r="J1365" s="558" t="s">
        <v>3246</v>
      </c>
      <c r="K1365" s="607" t="str">
        <f t="shared" si="355"/>
        <v>67RO LOWER DRAW 5 (Z-DOWN W/O SHIM) | 67RO LOWER DRAW 5 (Z-DOWN W/O SHIM)</v>
      </c>
      <c r="L1365" s="607" t="s">
        <v>3313</v>
      </c>
      <c r="M1365" s="607" t="s">
        <v>3313</v>
      </c>
      <c r="N1365" s="608" t="s">
        <v>3316</v>
      </c>
      <c r="O1365" s="607" t="s">
        <v>31</v>
      </c>
      <c r="P1365" s="558">
        <v>1</v>
      </c>
      <c r="Q1365" s="557" t="s">
        <v>5151</v>
      </c>
      <c r="R1365" s="609">
        <f>IFERROR(VLOOKUP(CONCATENATE(D1365,"'",C1365),'Monthly Forex'!A:D,4,0),"-")</f>
        <v>52.05</v>
      </c>
      <c r="S1365" s="610">
        <v>4800</v>
      </c>
      <c r="T1365" s="611">
        <f>S1365/R1365</f>
        <v>92.219020172910675</v>
      </c>
      <c r="U1365" s="612" t="s">
        <v>47</v>
      </c>
      <c r="V1365" s="613" t="s">
        <v>49</v>
      </c>
      <c r="W1365" s="619" t="s">
        <v>15</v>
      </c>
      <c r="X1365" s="673" t="s">
        <v>3223</v>
      </c>
      <c r="Y1365" s="669" t="s">
        <v>15</v>
      </c>
      <c r="Z1365" s="668" t="s">
        <v>15</v>
      </c>
      <c r="AA1365" s="558" t="s">
        <v>1856</v>
      </c>
      <c r="AB1365" s="139">
        <f t="shared" si="349"/>
        <v>43764</v>
      </c>
      <c r="AC1365" s="134">
        <f t="shared" si="350"/>
        <v>43739</v>
      </c>
      <c r="AD1365" s="135" t="str">
        <f t="shared" si="351"/>
        <v>-</v>
      </c>
      <c r="AE1365" s="136" t="str">
        <f t="shared" si="352"/>
        <v>-</v>
      </c>
      <c r="AF1365" s="140" t="s">
        <v>4551</v>
      </c>
      <c r="AG1365" s="140" t="str">
        <f t="shared" si="356"/>
        <v>-</v>
      </c>
      <c r="AH1365" s="141" t="str">
        <f t="shared" si="357"/>
        <v>-</v>
      </c>
      <c r="AI1365" s="211" t="s">
        <v>15</v>
      </c>
      <c r="AJ1365" s="443" t="s">
        <v>4592</v>
      </c>
      <c r="AK1365" s="478" t="str">
        <f t="shared" si="358"/>
        <v>-</v>
      </c>
      <c r="AL1365" s="482" t="str">
        <f t="shared" si="359"/>
        <v>-</v>
      </c>
      <c r="AM1365" s="432" t="str">
        <f>_xlfn.IFNA(VLOOKUP(O1365,Dropdown!$B:$G,6,0),"-")</f>
        <v>PEZA</v>
      </c>
      <c r="AN1365" s="433">
        <f>_xlfn.IFNA(VLOOKUP(O1365,Dropdown!$B:$H,7,0),"-")</f>
        <v>0.12</v>
      </c>
      <c r="AO1365" s="434" t="str">
        <f t="shared" si="360"/>
        <v>PHP</v>
      </c>
      <c r="AP1365" s="435">
        <f t="shared" si="361"/>
        <v>4800</v>
      </c>
      <c r="AQ1365" s="436">
        <f t="shared" si="362"/>
        <v>5376.0000000000009</v>
      </c>
      <c r="AR1365" s="247"/>
      <c r="AS1365" s="465" t="s">
        <v>15</v>
      </c>
      <c r="AT1365" s="247"/>
      <c r="AU1365" s="454" t="str">
        <f t="shared" si="353"/>
        <v>-</v>
      </c>
    </row>
    <row r="1366" spans="1:47" s="29" customFormat="1">
      <c r="A1366" s="556">
        <v>1363</v>
      </c>
      <c r="B1366" s="558" t="s">
        <v>3311</v>
      </c>
      <c r="C1366" s="558" t="str">
        <f t="shared" si="354"/>
        <v>2019</v>
      </c>
      <c r="D1366" s="558" t="str">
        <f t="shared" si="347"/>
        <v>Sep</v>
      </c>
      <c r="E1366" s="605">
        <v>43734</v>
      </c>
      <c r="F1366" s="617">
        <v>118842</v>
      </c>
      <c r="G1366" s="558">
        <v>52911</v>
      </c>
      <c r="H1366" s="558">
        <v>91676</v>
      </c>
      <c r="I1366" s="558" t="s">
        <v>3300</v>
      </c>
      <c r="J1366" s="617" t="s">
        <v>3246</v>
      </c>
      <c r="K1366" s="607" t="str">
        <f t="shared" si="355"/>
        <v>67RO UPPER DRAW 5 (Z-DOWN W/O SHIM) | 67RO UPPER DRAW 5 (Z-DOWN W/O SHIM)</v>
      </c>
      <c r="L1366" s="607" t="s">
        <v>3314</v>
      </c>
      <c r="M1366" s="607" t="s">
        <v>3314</v>
      </c>
      <c r="N1366" s="608" t="s">
        <v>3317</v>
      </c>
      <c r="O1366" s="607" t="s">
        <v>31</v>
      </c>
      <c r="P1366" s="558">
        <v>1</v>
      </c>
      <c r="Q1366" s="557" t="s">
        <v>5151</v>
      </c>
      <c r="R1366" s="609">
        <f>IFERROR(VLOOKUP(CONCATENATE(D1366,"'",C1366),'Monthly Forex'!A:D,4,0),"-")</f>
        <v>52.05</v>
      </c>
      <c r="S1366" s="610">
        <v>6200</v>
      </c>
      <c r="T1366" s="611">
        <f>S1366/R1366</f>
        <v>119.11623439000961</v>
      </c>
      <c r="U1366" s="612" t="s">
        <v>47</v>
      </c>
      <c r="V1366" s="613" t="s">
        <v>49</v>
      </c>
      <c r="W1366" s="619" t="s">
        <v>15</v>
      </c>
      <c r="X1366" s="673" t="s">
        <v>3223</v>
      </c>
      <c r="Y1366" s="669" t="s">
        <v>15</v>
      </c>
      <c r="Z1366" s="668" t="s">
        <v>15</v>
      </c>
      <c r="AA1366" s="558" t="s">
        <v>1856</v>
      </c>
      <c r="AB1366" s="139">
        <f t="shared" si="349"/>
        <v>43764</v>
      </c>
      <c r="AC1366" s="134">
        <f t="shared" si="350"/>
        <v>43739</v>
      </c>
      <c r="AD1366" s="135" t="str">
        <f t="shared" si="351"/>
        <v>-</v>
      </c>
      <c r="AE1366" s="136" t="str">
        <f t="shared" si="352"/>
        <v>-</v>
      </c>
      <c r="AF1366" s="140" t="s">
        <v>4551</v>
      </c>
      <c r="AG1366" s="140" t="str">
        <f t="shared" si="356"/>
        <v>-</v>
      </c>
      <c r="AH1366" s="141" t="str">
        <f t="shared" si="357"/>
        <v>-</v>
      </c>
      <c r="AI1366" s="211" t="s">
        <v>15</v>
      </c>
      <c r="AJ1366" s="443" t="s">
        <v>4592</v>
      </c>
      <c r="AK1366" s="478" t="str">
        <f t="shared" si="358"/>
        <v>-</v>
      </c>
      <c r="AL1366" s="482" t="str">
        <f t="shared" si="359"/>
        <v>-</v>
      </c>
      <c r="AM1366" s="432" t="str">
        <f>_xlfn.IFNA(VLOOKUP(O1366,Dropdown!$B:$G,6,0),"-")</f>
        <v>PEZA</v>
      </c>
      <c r="AN1366" s="433">
        <f>_xlfn.IFNA(VLOOKUP(O1366,Dropdown!$B:$H,7,0),"-")</f>
        <v>0.12</v>
      </c>
      <c r="AO1366" s="434" t="str">
        <f t="shared" si="360"/>
        <v>PHP</v>
      </c>
      <c r="AP1366" s="435">
        <f t="shared" si="361"/>
        <v>6200</v>
      </c>
      <c r="AQ1366" s="436">
        <f t="shared" si="362"/>
        <v>6944.0000000000009</v>
      </c>
      <c r="AR1366" s="247"/>
      <c r="AS1366" s="465" t="s">
        <v>15</v>
      </c>
      <c r="AT1366" s="247"/>
      <c r="AU1366" s="454" t="str">
        <f t="shared" si="353"/>
        <v>-</v>
      </c>
    </row>
    <row r="1367" spans="1:47" s="29" customFormat="1">
      <c r="A1367" s="556">
        <v>1364</v>
      </c>
      <c r="B1367" s="558" t="s">
        <v>3177</v>
      </c>
      <c r="C1367" s="558" t="str">
        <f t="shared" si="354"/>
        <v>2019</v>
      </c>
      <c r="D1367" s="558" t="str">
        <f t="shared" si="347"/>
        <v>Sep</v>
      </c>
      <c r="E1367" s="605">
        <v>43735</v>
      </c>
      <c r="F1367" s="558">
        <v>118844</v>
      </c>
      <c r="G1367" s="558">
        <v>52902</v>
      </c>
      <c r="H1367" s="558">
        <v>91693</v>
      </c>
      <c r="I1367" s="558" t="s">
        <v>3181</v>
      </c>
      <c r="J1367" s="617" t="s">
        <v>3180</v>
      </c>
      <c r="K1367" s="607" t="str">
        <f t="shared" si="355"/>
        <v>CAP SPRING SL-27S-MB 109883 | #2. DRAW | CAP SPRING SL-27S-MB 109883 | #2. DRAW</v>
      </c>
      <c r="L1367" s="607" t="s">
        <v>3183</v>
      </c>
      <c r="M1367" s="607" t="s">
        <v>3183</v>
      </c>
      <c r="N1367" s="608" t="s">
        <v>15</v>
      </c>
      <c r="O1367" s="607" t="s">
        <v>2311</v>
      </c>
      <c r="P1367" s="558">
        <v>1</v>
      </c>
      <c r="Q1367" s="557" t="s">
        <v>5152</v>
      </c>
      <c r="R1367" s="609">
        <f>IFERROR(VLOOKUP(CONCATENATE(D1367,"'",C1367),'Monthly Forex'!A:D,4,0),"-")</f>
        <v>52.05</v>
      </c>
      <c r="S1367" s="564" t="s">
        <v>15</v>
      </c>
      <c r="T1367" s="611">
        <v>7520</v>
      </c>
      <c r="U1367" s="612" t="s">
        <v>47</v>
      </c>
      <c r="V1367" s="613" t="s">
        <v>49</v>
      </c>
      <c r="W1367" s="620" t="s">
        <v>3321</v>
      </c>
      <c r="X1367" s="677" t="s">
        <v>3306</v>
      </c>
      <c r="Y1367" s="669" t="s">
        <v>15</v>
      </c>
      <c r="Z1367" s="668" t="s">
        <v>15</v>
      </c>
      <c r="AA1367" s="558" t="s">
        <v>1856</v>
      </c>
      <c r="AB1367" s="139">
        <f t="shared" si="349"/>
        <v>43765</v>
      </c>
      <c r="AC1367" s="134">
        <f t="shared" si="350"/>
        <v>43739</v>
      </c>
      <c r="AD1367" s="135" t="str">
        <f t="shared" si="351"/>
        <v>-</v>
      </c>
      <c r="AE1367" s="136" t="str">
        <f t="shared" si="352"/>
        <v>-</v>
      </c>
      <c r="AF1367" s="140" t="s">
        <v>4551</v>
      </c>
      <c r="AG1367" s="140" t="str">
        <f t="shared" si="356"/>
        <v>1</v>
      </c>
      <c r="AH1367" s="141" t="str">
        <f t="shared" si="357"/>
        <v>-</v>
      </c>
      <c r="AI1367" s="211" t="s">
        <v>15</v>
      </c>
      <c r="AJ1367" s="443" t="s">
        <v>4592</v>
      </c>
      <c r="AK1367" s="478" t="str">
        <f t="shared" si="358"/>
        <v>-</v>
      </c>
      <c r="AL1367" s="482" t="str">
        <f t="shared" si="359"/>
        <v>-</v>
      </c>
      <c r="AM1367" s="432" t="str">
        <f>_xlfn.IFNA(VLOOKUP(O1367,Dropdown!$B:$G,6,0),"-")</f>
        <v>PEZA</v>
      </c>
      <c r="AN1367" s="433">
        <f>_xlfn.IFNA(VLOOKUP(O1367,Dropdown!$B:$H,7,0),"-")</f>
        <v>0.12</v>
      </c>
      <c r="AO1367" s="434" t="str">
        <f t="shared" si="360"/>
        <v>USD</v>
      </c>
      <c r="AP1367" s="435">
        <f t="shared" si="361"/>
        <v>7520</v>
      </c>
      <c r="AQ1367" s="436">
        <f t="shared" si="362"/>
        <v>8422.4000000000015</v>
      </c>
      <c r="AR1367" s="247"/>
      <c r="AS1367" s="465" t="s">
        <v>15</v>
      </c>
      <c r="AT1367" s="247"/>
      <c r="AU1367" s="454" t="str">
        <f t="shared" si="353"/>
        <v>-</v>
      </c>
    </row>
    <row r="1368" spans="1:47" s="29" customFormat="1">
      <c r="A1368" s="556">
        <v>1365</v>
      </c>
      <c r="B1368" s="558" t="s">
        <v>3178</v>
      </c>
      <c r="C1368" s="558" t="str">
        <f t="shared" si="354"/>
        <v>2019</v>
      </c>
      <c r="D1368" s="558" t="str">
        <f t="shared" si="347"/>
        <v>Sep</v>
      </c>
      <c r="E1368" s="605">
        <v>43735</v>
      </c>
      <c r="F1368" s="558">
        <v>118845</v>
      </c>
      <c r="G1368" s="558">
        <v>52913</v>
      </c>
      <c r="H1368" s="558">
        <v>91694</v>
      </c>
      <c r="I1368" s="558" t="s">
        <v>3181</v>
      </c>
      <c r="J1368" s="617" t="s">
        <v>3180</v>
      </c>
      <c r="K1368" s="607" t="str">
        <f t="shared" si="355"/>
        <v>CAP SPRING SL-27S-MB 109883 | #3. RESTRIKE-TRIM | CAP SPRING SL-27S-MB 109883 | #3. RESTRIKE-TRIM</v>
      </c>
      <c r="L1368" s="607" t="s">
        <v>3184</v>
      </c>
      <c r="M1368" s="607" t="s">
        <v>3184</v>
      </c>
      <c r="N1368" s="608" t="s">
        <v>15</v>
      </c>
      <c r="O1368" s="607" t="s">
        <v>2311</v>
      </c>
      <c r="P1368" s="558">
        <v>1</v>
      </c>
      <c r="Q1368" s="557" t="s">
        <v>5152</v>
      </c>
      <c r="R1368" s="609">
        <f>IFERROR(VLOOKUP(CONCATENATE(D1368,"'",C1368),'Monthly Forex'!A:D,4,0),"-")</f>
        <v>52.05</v>
      </c>
      <c r="S1368" s="564" t="s">
        <v>15</v>
      </c>
      <c r="T1368" s="611">
        <v>9760</v>
      </c>
      <c r="U1368" s="612" t="s">
        <v>47</v>
      </c>
      <c r="V1368" s="613" t="s">
        <v>49</v>
      </c>
      <c r="W1368" s="620" t="s">
        <v>3320</v>
      </c>
      <c r="X1368" s="677" t="s">
        <v>3306</v>
      </c>
      <c r="Y1368" s="669" t="s">
        <v>15</v>
      </c>
      <c r="Z1368" s="668" t="s">
        <v>15</v>
      </c>
      <c r="AA1368" s="558" t="s">
        <v>1856</v>
      </c>
      <c r="AB1368" s="139">
        <f t="shared" si="349"/>
        <v>43765</v>
      </c>
      <c r="AC1368" s="134">
        <f t="shared" si="350"/>
        <v>43739</v>
      </c>
      <c r="AD1368" s="135" t="str">
        <f t="shared" si="351"/>
        <v>-</v>
      </c>
      <c r="AE1368" s="136" t="str">
        <f t="shared" si="352"/>
        <v>-</v>
      </c>
      <c r="AF1368" s="140" t="s">
        <v>4551</v>
      </c>
      <c r="AG1368" s="140" t="str">
        <f t="shared" si="356"/>
        <v>1</v>
      </c>
      <c r="AH1368" s="141" t="str">
        <f t="shared" si="357"/>
        <v>-</v>
      </c>
      <c r="AI1368" s="211" t="s">
        <v>15</v>
      </c>
      <c r="AJ1368" s="443" t="s">
        <v>4592</v>
      </c>
      <c r="AK1368" s="478" t="str">
        <f t="shared" si="358"/>
        <v>-</v>
      </c>
      <c r="AL1368" s="482" t="str">
        <f t="shared" si="359"/>
        <v>-</v>
      </c>
      <c r="AM1368" s="432" t="str">
        <f>_xlfn.IFNA(VLOOKUP(O1368,Dropdown!$B:$G,6,0),"-")</f>
        <v>PEZA</v>
      </c>
      <c r="AN1368" s="433">
        <f>_xlfn.IFNA(VLOOKUP(O1368,Dropdown!$B:$H,7,0),"-")</f>
        <v>0.12</v>
      </c>
      <c r="AO1368" s="434" t="str">
        <f t="shared" si="360"/>
        <v>USD</v>
      </c>
      <c r="AP1368" s="435">
        <f t="shared" si="361"/>
        <v>9760</v>
      </c>
      <c r="AQ1368" s="436">
        <f t="shared" si="362"/>
        <v>10931.2</v>
      </c>
      <c r="AR1368" s="247"/>
      <c r="AS1368" s="465" t="s">
        <v>15</v>
      </c>
      <c r="AT1368" s="247"/>
      <c r="AU1368" s="454" t="str">
        <f t="shared" si="353"/>
        <v>-</v>
      </c>
    </row>
    <row r="1369" spans="1:47" s="29" customFormat="1">
      <c r="A1369" s="556">
        <v>1366</v>
      </c>
      <c r="B1369" s="558" t="s">
        <v>3179</v>
      </c>
      <c r="C1369" s="558" t="str">
        <f t="shared" si="354"/>
        <v>2019</v>
      </c>
      <c r="D1369" s="558" t="str">
        <f t="shared" si="347"/>
        <v>Sep</v>
      </c>
      <c r="E1369" s="605">
        <v>43735</v>
      </c>
      <c r="F1369" s="558">
        <v>118845</v>
      </c>
      <c r="G1369" s="558">
        <v>52913</v>
      </c>
      <c r="H1369" s="558">
        <v>91694</v>
      </c>
      <c r="I1369" s="558" t="s">
        <v>3181</v>
      </c>
      <c r="J1369" s="617" t="s">
        <v>3180</v>
      </c>
      <c r="K1369" s="607" t="str">
        <f t="shared" si="355"/>
        <v>CAP SPRING SL-27S-MB 109883 | #4. PIE-BUR | CAP SPRING SL-27S-MB 109883 | #4. PIE-BUR</v>
      </c>
      <c r="L1369" s="607" t="s">
        <v>3186</v>
      </c>
      <c r="M1369" s="607" t="s">
        <v>3186</v>
      </c>
      <c r="N1369" s="608" t="s">
        <v>15</v>
      </c>
      <c r="O1369" s="607" t="s">
        <v>2311</v>
      </c>
      <c r="P1369" s="558">
        <v>1</v>
      </c>
      <c r="Q1369" s="557" t="s">
        <v>5152</v>
      </c>
      <c r="R1369" s="609">
        <f>IFERROR(VLOOKUP(CONCATENATE(D1369,"'",C1369),'Monthly Forex'!A:D,4,0),"-")</f>
        <v>52.05</v>
      </c>
      <c r="S1369" s="564" t="s">
        <v>15</v>
      </c>
      <c r="T1369" s="611">
        <v>5360</v>
      </c>
      <c r="U1369" s="612" t="s">
        <v>47</v>
      </c>
      <c r="V1369" s="613" t="s">
        <v>49</v>
      </c>
      <c r="W1369" s="620" t="s">
        <v>3320</v>
      </c>
      <c r="X1369" s="677" t="s">
        <v>3306</v>
      </c>
      <c r="Y1369" s="669" t="s">
        <v>15</v>
      </c>
      <c r="Z1369" s="668" t="s">
        <v>15</v>
      </c>
      <c r="AA1369" s="558" t="s">
        <v>1856</v>
      </c>
      <c r="AB1369" s="139">
        <f t="shared" si="349"/>
        <v>43765</v>
      </c>
      <c r="AC1369" s="134">
        <f t="shared" si="350"/>
        <v>43739</v>
      </c>
      <c r="AD1369" s="135" t="str">
        <f t="shared" si="351"/>
        <v>-</v>
      </c>
      <c r="AE1369" s="136" t="str">
        <f t="shared" si="352"/>
        <v>-</v>
      </c>
      <c r="AF1369" s="140" t="s">
        <v>4551</v>
      </c>
      <c r="AG1369" s="140" t="str">
        <f t="shared" si="356"/>
        <v>-</v>
      </c>
      <c r="AH1369" s="141" t="str">
        <f t="shared" si="357"/>
        <v>-</v>
      </c>
      <c r="AI1369" s="211" t="s">
        <v>15</v>
      </c>
      <c r="AJ1369" s="443" t="s">
        <v>4592</v>
      </c>
      <c r="AK1369" s="478" t="str">
        <f t="shared" si="358"/>
        <v>-</v>
      </c>
      <c r="AL1369" s="482" t="str">
        <f t="shared" si="359"/>
        <v>-</v>
      </c>
      <c r="AM1369" s="432" t="str">
        <f>_xlfn.IFNA(VLOOKUP(O1369,Dropdown!$B:$G,6,0),"-")</f>
        <v>PEZA</v>
      </c>
      <c r="AN1369" s="433">
        <f>_xlfn.IFNA(VLOOKUP(O1369,Dropdown!$B:$H,7,0),"-")</f>
        <v>0.12</v>
      </c>
      <c r="AO1369" s="434" t="str">
        <f t="shared" si="360"/>
        <v>USD</v>
      </c>
      <c r="AP1369" s="435">
        <f t="shared" si="361"/>
        <v>5360</v>
      </c>
      <c r="AQ1369" s="436">
        <f t="shared" si="362"/>
        <v>6003.2000000000007</v>
      </c>
      <c r="AR1369" s="247"/>
      <c r="AS1369" s="465" t="s">
        <v>15</v>
      </c>
      <c r="AT1369" s="247"/>
      <c r="AU1369" s="454" t="str">
        <f t="shared" si="353"/>
        <v>-</v>
      </c>
    </row>
    <row r="1370" spans="1:47" s="29" customFormat="1">
      <c r="A1370" s="556">
        <v>1367</v>
      </c>
      <c r="B1370" s="558" t="s">
        <v>3335</v>
      </c>
      <c r="C1370" s="558" t="str">
        <f t="shared" si="354"/>
        <v>2019</v>
      </c>
      <c r="D1370" s="558" t="str">
        <f t="shared" si="347"/>
        <v>Sep</v>
      </c>
      <c r="E1370" s="605">
        <v>43735</v>
      </c>
      <c r="F1370" s="558">
        <v>118846</v>
      </c>
      <c r="G1370" s="558">
        <v>52914</v>
      </c>
      <c r="H1370" s="558">
        <v>91695</v>
      </c>
      <c r="I1370" s="558" t="s">
        <v>3338</v>
      </c>
      <c r="J1370" s="617" t="s">
        <v>3337</v>
      </c>
      <c r="K1370" s="607" t="str">
        <f t="shared" si="355"/>
        <v>50102-MKTA-D000-H1 (Dia 38.1 R200.0) | BEND ROLL | 50102-MKTA-D000-H1 (Dia 38.1 R200.0) | BEND ROLL</v>
      </c>
      <c r="L1370" s="607" t="s">
        <v>3336</v>
      </c>
      <c r="M1370" s="607" t="s">
        <v>3336</v>
      </c>
      <c r="N1370" s="608" t="s">
        <v>15</v>
      </c>
      <c r="O1370" s="607" t="s">
        <v>40</v>
      </c>
      <c r="P1370" s="558">
        <v>1</v>
      </c>
      <c r="Q1370" s="557" t="s">
        <v>5151</v>
      </c>
      <c r="R1370" s="609">
        <f>IFERROR(VLOOKUP(CONCATENATE(D1370,"'",C1370),'Monthly Forex'!A:D,4,0),"-")</f>
        <v>52.05</v>
      </c>
      <c r="S1370" s="564" t="s">
        <v>15</v>
      </c>
      <c r="T1370" s="611">
        <v>2282</v>
      </c>
      <c r="U1370" s="612" t="s">
        <v>47</v>
      </c>
      <c r="V1370" s="613" t="s">
        <v>49</v>
      </c>
      <c r="W1370" s="619" t="s">
        <v>15</v>
      </c>
      <c r="X1370" s="673" t="s">
        <v>2340</v>
      </c>
      <c r="Y1370" s="669" t="s">
        <v>15</v>
      </c>
      <c r="Z1370" s="668" t="s">
        <v>15</v>
      </c>
      <c r="AA1370" s="558" t="s">
        <v>1856</v>
      </c>
      <c r="AB1370" s="139">
        <f t="shared" si="349"/>
        <v>43765</v>
      </c>
      <c r="AC1370" s="134">
        <f t="shared" si="350"/>
        <v>43739</v>
      </c>
      <c r="AD1370" s="135" t="str">
        <f t="shared" si="351"/>
        <v>-</v>
      </c>
      <c r="AE1370" s="136" t="str">
        <f t="shared" si="352"/>
        <v>-</v>
      </c>
      <c r="AF1370" s="140" t="s">
        <v>4551</v>
      </c>
      <c r="AG1370" s="140" t="str">
        <f t="shared" si="356"/>
        <v>1</v>
      </c>
      <c r="AH1370" s="141" t="str">
        <f t="shared" si="357"/>
        <v>-</v>
      </c>
      <c r="AI1370" s="211" t="s">
        <v>15</v>
      </c>
      <c r="AJ1370" s="443" t="s">
        <v>4592</v>
      </c>
      <c r="AK1370" s="478" t="str">
        <f t="shared" si="358"/>
        <v>-</v>
      </c>
      <c r="AL1370" s="482" t="str">
        <f t="shared" si="359"/>
        <v>-</v>
      </c>
      <c r="AM1370" s="432" t="str">
        <f>_xlfn.IFNA(VLOOKUP(O1370,Dropdown!$B:$G,6,0),"-")</f>
        <v>PEZA</v>
      </c>
      <c r="AN1370" s="433">
        <f>_xlfn.IFNA(VLOOKUP(O1370,Dropdown!$B:$H,7,0),"-")</f>
        <v>0.12</v>
      </c>
      <c r="AO1370" s="434" t="str">
        <f t="shared" si="360"/>
        <v>USD</v>
      </c>
      <c r="AP1370" s="435">
        <f t="shared" si="361"/>
        <v>2282</v>
      </c>
      <c r="AQ1370" s="436">
        <f t="shared" si="362"/>
        <v>2555.84</v>
      </c>
      <c r="AR1370" s="247"/>
      <c r="AS1370" s="465" t="s">
        <v>15</v>
      </c>
      <c r="AT1370" s="247"/>
      <c r="AU1370" s="454" t="str">
        <f t="shared" si="353"/>
        <v>-</v>
      </c>
    </row>
    <row r="1371" spans="1:47" s="54" customFormat="1">
      <c r="A1371" s="556">
        <v>1368</v>
      </c>
      <c r="B1371" s="558" t="s">
        <v>3339</v>
      </c>
      <c r="C1371" s="558" t="str">
        <f t="shared" si="354"/>
        <v>2019</v>
      </c>
      <c r="D1371" s="558" t="str">
        <f t="shared" si="347"/>
        <v>Sep</v>
      </c>
      <c r="E1371" s="605">
        <v>43735</v>
      </c>
      <c r="F1371" s="558">
        <v>118847</v>
      </c>
      <c r="G1371" s="558">
        <v>52915</v>
      </c>
      <c r="H1371" s="558">
        <v>91696</v>
      </c>
      <c r="I1371" s="558" t="s">
        <v>3340</v>
      </c>
      <c r="J1371" s="617" t="s">
        <v>3341</v>
      </c>
      <c r="K1371" s="607" t="str">
        <f t="shared" si="355"/>
        <v>FORMING DIE PIPE MUFF OTR FP | FORMING DIE PIPE MUFF OTR FP</v>
      </c>
      <c r="L1371" s="607" t="s">
        <v>3342</v>
      </c>
      <c r="M1371" s="607" t="s">
        <v>3342</v>
      </c>
      <c r="N1371" s="608" t="s">
        <v>3343</v>
      </c>
      <c r="O1371" s="607" t="s">
        <v>31</v>
      </c>
      <c r="P1371" s="558">
        <v>1</v>
      </c>
      <c r="Q1371" s="557" t="s">
        <v>5152</v>
      </c>
      <c r="R1371" s="609">
        <f>IFERROR(VLOOKUP(CONCATENATE(D1371,"'",C1371),'Monthly Forex'!A:D,4,0),"-")</f>
        <v>52.05</v>
      </c>
      <c r="S1371" s="610">
        <v>150000</v>
      </c>
      <c r="T1371" s="611">
        <f t="shared" ref="T1371:T1381" si="364">S1371/R1371</f>
        <v>2881.8443804034582</v>
      </c>
      <c r="U1371" s="612" t="s">
        <v>47</v>
      </c>
      <c r="V1371" s="613" t="s">
        <v>49</v>
      </c>
      <c r="W1371" s="619" t="s">
        <v>15</v>
      </c>
      <c r="X1371" s="673" t="s">
        <v>3223</v>
      </c>
      <c r="Y1371" s="669" t="s">
        <v>15</v>
      </c>
      <c r="Z1371" s="668" t="s">
        <v>15</v>
      </c>
      <c r="AA1371" s="558" t="s">
        <v>1856</v>
      </c>
      <c r="AB1371" s="139">
        <f t="shared" si="349"/>
        <v>43765</v>
      </c>
      <c r="AC1371" s="134">
        <f t="shared" si="350"/>
        <v>43739</v>
      </c>
      <c r="AD1371" s="135" t="str">
        <f t="shared" si="351"/>
        <v>-</v>
      </c>
      <c r="AE1371" s="136" t="str">
        <f t="shared" si="352"/>
        <v>-</v>
      </c>
      <c r="AF1371" s="140" t="s">
        <v>4551</v>
      </c>
      <c r="AG1371" s="140" t="str">
        <f t="shared" si="356"/>
        <v>1</v>
      </c>
      <c r="AH1371" s="141" t="str">
        <f t="shared" si="357"/>
        <v>-</v>
      </c>
      <c r="AI1371" s="211" t="s">
        <v>15</v>
      </c>
      <c r="AJ1371" s="443" t="s">
        <v>4592</v>
      </c>
      <c r="AK1371" s="478" t="str">
        <f t="shared" si="358"/>
        <v>-</v>
      </c>
      <c r="AL1371" s="519" t="str">
        <f t="shared" si="359"/>
        <v>-</v>
      </c>
      <c r="AM1371" s="432" t="str">
        <f>_xlfn.IFNA(VLOOKUP(O1371,Dropdown!$B:$G,6,0),"-")</f>
        <v>PEZA</v>
      </c>
      <c r="AN1371" s="433">
        <f>_xlfn.IFNA(VLOOKUP(O1371,Dropdown!$B:$H,7,0),"-")</f>
        <v>0.12</v>
      </c>
      <c r="AO1371" s="434" t="str">
        <f t="shared" si="360"/>
        <v>PHP</v>
      </c>
      <c r="AP1371" s="435">
        <f t="shared" si="361"/>
        <v>150000</v>
      </c>
      <c r="AQ1371" s="436">
        <f t="shared" si="362"/>
        <v>168000.00000000003</v>
      </c>
      <c r="AR1371" s="247"/>
      <c r="AS1371" s="465" t="s">
        <v>15</v>
      </c>
      <c r="AT1371" s="247"/>
      <c r="AU1371" s="454" t="str">
        <f t="shared" si="353"/>
        <v>-</v>
      </c>
    </row>
    <row r="1372" spans="1:47" s="54" customFormat="1">
      <c r="A1372" s="556">
        <v>1369</v>
      </c>
      <c r="B1372" s="557" t="s">
        <v>3356</v>
      </c>
      <c r="C1372" s="558" t="str">
        <f t="shared" si="354"/>
        <v>2019</v>
      </c>
      <c r="D1372" s="558" t="str">
        <f t="shared" si="347"/>
        <v>Sep</v>
      </c>
      <c r="E1372" s="586">
        <v>43735</v>
      </c>
      <c r="F1372" s="557">
        <v>118848</v>
      </c>
      <c r="G1372" s="557">
        <v>52916</v>
      </c>
      <c r="H1372" s="557">
        <v>91697</v>
      </c>
      <c r="I1372" s="557" t="s">
        <v>3351</v>
      </c>
      <c r="J1372" s="577" t="s">
        <v>3344</v>
      </c>
      <c r="K1372" s="578" t="str">
        <f t="shared" si="355"/>
        <v>51610/20-KYAJ-B102-20 | #1108 UPPER DIE | 51610/20-KYAJ-B102-20 | #1108 UPPER DIE</v>
      </c>
      <c r="L1372" s="578" t="s">
        <v>3348</v>
      </c>
      <c r="M1372" s="578" t="s">
        <v>3348</v>
      </c>
      <c r="N1372" s="600" t="s">
        <v>2337</v>
      </c>
      <c r="O1372" s="578" t="s">
        <v>31</v>
      </c>
      <c r="P1372" s="557">
        <v>1</v>
      </c>
      <c r="Q1372" s="557" t="s">
        <v>5151</v>
      </c>
      <c r="R1372" s="581">
        <f>IFERROR(VLOOKUP(CONCATENATE(D1372,"'",C1372),'Monthly Forex'!A:D,4,0),"-")</f>
        <v>52.05</v>
      </c>
      <c r="S1372" s="587">
        <v>38300</v>
      </c>
      <c r="T1372" s="565">
        <f t="shared" si="364"/>
        <v>735.83093179634966</v>
      </c>
      <c r="U1372" s="583" t="s">
        <v>47</v>
      </c>
      <c r="V1372" s="613" t="s">
        <v>49</v>
      </c>
      <c r="W1372" s="619" t="s">
        <v>15</v>
      </c>
      <c r="X1372" s="673" t="s">
        <v>3223</v>
      </c>
      <c r="Y1372" s="669" t="s">
        <v>15</v>
      </c>
      <c r="Z1372" s="668" t="s">
        <v>15</v>
      </c>
      <c r="AA1372" s="558" t="s">
        <v>1856</v>
      </c>
      <c r="AB1372" s="139">
        <f t="shared" si="349"/>
        <v>43765</v>
      </c>
      <c r="AC1372" s="134">
        <f t="shared" si="350"/>
        <v>43739</v>
      </c>
      <c r="AD1372" s="135" t="str">
        <f t="shared" si="351"/>
        <v>-</v>
      </c>
      <c r="AE1372" s="136" t="str">
        <f t="shared" si="352"/>
        <v>-</v>
      </c>
      <c r="AF1372" s="140" t="s">
        <v>4551</v>
      </c>
      <c r="AG1372" s="140" t="str">
        <f t="shared" si="356"/>
        <v>1</v>
      </c>
      <c r="AH1372" s="141" t="str">
        <f t="shared" si="357"/>
        <v>-</v>
      </c>
      <c r="AI1372" s="211" t="s">
        <v>15</v>
      </c>
      <c r="AJ1372" s="443" t="s">
        <v>4592</v>
      </c>
      <c r="AK1372" s="478" t="str">
        <f t="shared" si="358"/>
        <v>-</v>
      </c>
      <c r="AL1372" s="519" t="str">
        <f t="shared" si="359"/>
        <v>-</v>
      </c>
      <c r="AM1372" s="432" t="str">
        <f>_xlfn.IFNA(VLOOKUP(O1372,Dropdown!$B:$G,6,0),"-")</f>
        <v>PEZA</v>
      </c>
      <c r="AN1372" s="433">
        <f>_xlfn.IFNA(VLOOKUP(O1372,Dropdown!$B:$H,7,0),"-")</f>
        <v>0.12</v>
      </c>
      <c r="AO1372" s="434" t="str">
        <f t="shared" si="360"/>
        <v>PHP</v>
      </c>
      <c r="AP1372" s="435">
        <f t="shared" si="361"/>
        <v>38300</v>
      </c>
      <c r="AQ1372" s="436">
        <f t="shared" si="362"/>
        <v>42896.000000000007</v>
      </c>
      <c r="AR1372" s="247"/>
      <c r="AS1372" s="465" t="s">
        <v>15</v>
      </c>
      <c r="AT1372" s="247"/>
      <c r="AU1372" s="454" t="str">
        <f t="shared" si="353"/>
        <v>-</v>
      </c>
    </row>
    <row r="1373" spans="1:47" s="54" customFormat="1">
      <c r="A1373" s="556">
        <v>1370</v>
      </c>
      <c r="B1373" s="557" t="s">
        <v>3357</v>
      </c>
      <c r="C1373" s="558" t="str">
        <f t="shared" si="354"/>
        <v>2019</v>
      </c>
      <c r="D1373" s="558" t="str">
        <f t="shared" si="347"/>
        <v>Sep</v>
      </c>
      <c r="E1373" s="586">
        <v>43735</v>
      </c>
      <c r="F1373" s="557">
        <v>118848</v>
      </c>
      <c r="G1373" s="557">
        <v>52916</v>
      </c>
      <c r="H1373" s="557">
        <v>91697</v>
      </c>
      <c r="I1373" s="557" t="s">
        <v>3354</v>
      </c>
      <c r="J1373" s="577" t="s">
        <v>3347</v>
      </c>
      <c r="K1373" s="578" t="str">
        <f t="shared" si="355"/>
        <v>TLAX BODY CURLING #2 (RH) | PUNCH DIE (RE-MACHINING) | TLAX BODY CURLING #2 (RH) | PUNCH DIE (RE-MACHINING)</v>
      </c>
      <c r="L1373" s="578" t="s">
        <v>3353</v>
      </c>
      <c r="M1373" s="578" t="s">
        <v>3353</v>
      </c>
      <c r="N1373" s="600" t="s">
        <v>3355</v>
      </c>
      <c r="O1373" s="578" t="s">
        <v>31</v>
      </c>
      <c r="P1373" s="557">
        <v>1</v>
      </c>
      <c r="Q1373" s="557" t="s">
        <v>5151</v>
      </c>
      <c r="R1373" s="581">
        <f>IFERROR(VLOOKUP(CONCATENATE(D1373,"'",C1373),'Monthly Forex'!A:D,4,0),"-")</f>
        <v>52.05</v>
      </c>
      <c r="S1373" s="587">
        <v>21300</v>
      </c>
      <c r="T1373" s="565">
        <f t="shared" si="364"/>
        <v>409.22190201729109</v>
      </c>
      <c r="U1373" s="583" t="s">
        <v>47</v>
      </c>
      <c r="V1373" s="613" t="s">
        <v>49</v>
      </c>
      <c r="W1373" s="619" t="s">
        <v>15</v>
      </c>
      <c r="X1373" s="673" t="s">
        <v>3223</v>
      </c>
      <c r="Y1373" s="669" t="s">
        <v>15</v>
      </c>
      <c r="Z1373" s="668" t="s">
        <v>15</v>
      </c>
      <c r="AA1373" s="558" t="s">
        <v>1856</v>
      </c>
      <c r="AB1373" s="139">
        <f t="shared" si="349"/>
        <v>43765</v>
      </c>
      <c r="AC1373" s="134">
        <f t="shared" si="350"/>
        <v>43739</v>
      </c>
      <c r="AD1373" s="135" t="str">
        <f t="shared" si="351"/>
        <v>-</v>
      </c>
      <c r="AE1373" s="136" t="str">
        <f t="shared" si="352"/>
        <v>-</v>
      </c>
      <c r="AF1373" s="140" t="s">
        <v>4551</v>
      </c>
      <c r="AG1373" s="140" t="str">
        <f t="shared" si="356"/>
        <v>-</v>
      </c>
      <c r="AH1373" s="141" t="str">
        <f t="shared" si="357"/>
        <v>-</v>
      </c>
      <c r="AI1373" s="211" t="s">
        <v>15</v>
      </c>
      <c r="AJ1373" s="443" t="s">
        <v>4592</v>
      </c>
      <c r="AK1373" s="478" t="str">
        <f t="shared" si="358"/>
        <v>-</v>
      </c>
      <c r="AL1373" s="519" t="str">
        <f t="shared" si="359"/>
        <v>-</v>
      </c>
      <c r="AM1373" s="432" t="str">
        <f>_xlfn.IFNA(VLOOKUP(O1373,Dropdown!$B:$G,6,0),"-")</f>
        <v>PEZA</v>
      </c>
      <c r="AN1373" s="433">
        <f>_xlfn.IFNA(VLOOKUP(O1373,Dropdown!$B:$H,7,0),"-")</f>
        <v>0.12</v>
      </c>
      <c r="AO1373" s="434" t="str">
        <f t="shared" si="360"/>
        <v>PHP</v>
      </c>
      <c r="AP1373" s="435">
        <f t="shared" si="361"/>
        <v>21300</v>
      </c>
      <c r="AQ1373" s="436">
        <f t="shared" si="362"/>
        <v>23856.000000000004</v>
      </c>
      <c r="AR1373" s="247"/>
      <c r="AS1373" s="465" t="s">
        <v>15</v>
      </c>
      <c r="AT1373" s="247"/>
      <c r="AU1373" s="454" t="str">
        <f t="shared" si="353"/>
        <v>-</v>
      </c>
    </row>
    <row r="1374" spans="1:47" s="54" customFormat="1">
      <c r="A1374" s="556">
        <v>1371</v>
      </c>
      <c r="B1374" s="557" t="s">
        <v>3358</v>
      </c>
      <c r="C1374" s="558" t="str">
        <f t="shared" si="354"/>
        <v>2019</v>
      </c>
      <c r="D1374" s="558" t="str">
        <f t="shared" si="347"/>
        <v>Sep</v>
      </c>
      <c r="E1374" s="586">
        <v>43735</v>
      </c>
      <c r="F1374" s="557">
        <v>118848</v>
      </c>
      <c r="G1374" s="557">
        <v>52916</v>
      </c>
      <c r="H1374" s="557">
        <v>91697</v>
      </c>
      <c r="I1374" s="557" t="s">
        <v>3352</v>
      </c>
      <c r="J1374" s="577" t="s">
        <v>3347</v>
      </c>
      <c r="K1374" s="578" t="str">
        <f t="shared" si="355"/>
        <v>CURLING 2 BASE PLATE (RH) | CURLING 2 BASE PLATE (RH)</v>
      </c>
      <c r="L1374" s="578" t="s">
        <v>3349</v>
      </c>
      <c r="M1374" s="578" t="s">
        <v>3349</v>
      </c>
      <c r="N1374" s="600" t="s">
        <v>3345</v>
      </c>
      <c r="O1374" s="578" t="s">
        <v>31</v>
      </c>
      <c r="P1374" s="557">
        <v>1</v>
      </c>
      <c r="Q1374" s="557" t="s">
        <v>5151</v>
      </c>
      <c r="R1374" s="581">
        <f>IFERROR(VLOOKUP(CONCATENATE(D1374,"'",C1374),'Monthly Forex'!A:D,4,0),"-")</f>
        <v>52.05</v>
      </c>
      <c r="S1374" s="587">
        <v>7200</v>
      </c>
      <c r="T1374" s="565">
        <f t="shared" si="364"/>
        <v>138.328530259366</v>
      </c>
      <c r="U1374" s="583" t="s">
        <v>47</v>
      </c>
      <c r="V1374" s="613" t="s">
        <v>49</v>
      </c>
      <c r="W1374" s="619" t="s">
        <v>15</v>
      </c>
      <c r="X1374" s="673" t="s">
        <v>3223</v>
      </c>
      <c r="Y1374" s="669" t="s">
        <v>15</v>
      </c>
      <c r="Z1374" s="668" t="s">
        <v>15</v>
      </c>
      <c r="AA1374" s="558" t="s">
        <v>1856</v>
      </c>
      <c r="AB1374" s="139">
        <f t="shared" si="349"/>
        <v>43765</v>
      </c>
      <c r="AC1374" s="134">
        <f t="shared" si="350"/>
        <v>43739</v>
      </c>
      <c r="AD1374" s="135" t="str">
        <f t="shared" si="351"/>
        <v>-</v>
      </c>
      <c r="AE1374" s="136" t="str">
        <f t="shared" si="352"/>
        <v>-</v>
      </c>
      <c r="AF1374" s="140" t="s">
        <v>4551</v>
      </c>
      <c r="AG1374" s="140" t="str">
        <f t="shared" si="356"/>
        <v>-</v>
      </c>
      <c r="AH1374" s="141" t="str">
        <f t="shared" si="357"/>
        <v>-</v>
      </c>
      <c r="AI1374" s="211" t="s">
        <v>15</v>
      </c>
      <c r="AJ1374" s="443" t="s">
        <v>4592</v>
      </c>
      <c r="AK1374" s="478" t="str">
        <f t="shared" si="358"/>
        <v>-</v>
      </c>
      <c r="AL1374" s="519" t="str">
        <f t="shared" si="359"/>
        <v>-</v>
      </c>
      <c r="AM1374" s="432" t="str">
        <f>_xlfn.IFNA(VLOOKUP(O1374,Dropdown!$B:$G,6,0),"-")</f>
        <v>PEZA</v>
      </c>
      <c r="AN1374" s="433">
        <f>_xlfn.IFNA(VLOOKUP(O1374,Dropdown!$B:$H,7,0),"-")</f>
        <v>0.12</v>
      </c>
      <c r="AO1374" s="434" t="str">
        <f t="shared" si="360"/>
        <v>PHP</v>
      </c>
      <c r="AP1374" s="435">
        <f t="shared" si="361"/>
        <v>7200</v>
      </c>
      <c r="AQ1374" s="436">
        <f t="shared" si="362"/>
        <v>8064.0000000000009</v>
      </c>
      <c r="AR1374" s="247"/>
      <c r="AS1374" s="465" t="s">
        <v>15</v>
      </c>
      <c r="AT1374" s="247"/>
      <c r="AU1374" s="454" t="str">
        <f t="shared" si="353"/>
        <v>-</v>
      </c>
    </row>
    <row r="1375" spans="1:47" s="54" customFormat="1">
      <c r="A1375" s="556">
        <v>1372</v>
      </c>
      <c r="B1375" s="557" t="s">
        <v>3359</v>
      </c>
      <c r="C1375" s="558" t="str">
        <f t="shared" si="354"/>
        <v>2019</v>
      </c>
      <c r="D1375" s="558" t="str">
        <f t="shared" si="347"/>
        <v>Sep</v>
      </c>
      <c r="E1375" s="586">
        <v>43735</v>
      </c>
      <c r="F1375" s="557">
        <v>118848</v>
      </c>
      <c r="G1375" s="557">
        <v>52916</v>
      </c>
      <c r="H1375" s="557">
        <v>91697</v>
      </c>
      <c r="I1375" s="557" t="s">
        <v>3352</v>
      </c>
      <c r="J1375" s="577" t="s">
        <v>3347</v>
      </c>
      <c r="K1375" s="578" t="str">
        <f t="shared" si="355"/>
        <v>CURLING 1 BASE PLATE (RH) | CURLING 1 BASE PLATE (RH)</v>
      </c>
      <c r="L1375" s="578" t="s">
        <v>3350</v>
      </c>
      <c r="M1375" s="578" t="s">
        <v>3350</v>
      </c>
      <c r="N1375" s="600" t="s">
        <v>3346</v>
      </c>
      <c r="O1375" s="578" t="s">
        <v>31</v>
      </c>
      <c r="P1375" s="557">
        <v>1</v>
      </c>
      <c r="Q1375" s="557" t="s">
        <v>5151</v>
      </c>
      <c r="R1375" s="581">
        <f>IFERROR(VLOOKUP(CONCATENATE(D1375,"'",C1375),'Monthly Forex'!A:D,4,0),"-")</f>
        <v>52.05</v>
      </c>
      <c r="S1375" s="587">
        <v>7200</v>
      </c>
      <c r="T1375" s="565">
        <f t="shared" si="364"/>
        <v>138.328530259366</v>
      </c>
      <c r="U1375" s="583" t="s">
        <v>47</v>
      </c>
      <c r="V1375" s="613" t="s">
        <v>49</v>
      </c>
      <c r="W1375" s="619" t="s">
        <v>15</v>
      </c>
      <c r="X1375" s="673" t="s">
        <v>3223</v>
      </c>
      <c r="Y1375" s="669" t="s">
        <v>15</v>
      </c>
      <c r="Z1375" s="668" t="s">
        <v>15</v>
      </c>
      <c r="AA1375" s="558" t="s">
        <v>1856</v>
      </c>
      <c r="AB1375" s="139">
        <f t="shared" si="349"/>
        <v>43765</v>
      </c>
      <c r="AC1375" s="134">
        <f t="shared" si="350"/>
        <v>43739</v>
      </c>
      <c r="AD1375" s="135" t="str">
        <f t="shared" si="351"/>
        <v>-</v>
      </c>
      <c r="AE1375" s="136" t="str">
        <f t="shared" si="352"/>
        <v>-</v>
      </c>
      <c r="AF1375" s="140" t="s">
        <v>4551</v>
      </c>
      <c r="AG1375" s="140" t="str">
        <f t="shared" si="356"/>
        <v>-</v>
      </c>
      <c r="AH1375" s="141" t="str">
        <f t="shared" si="357"/>
        <v>-</v>
      </c>
      <c r="AI1375" s="211" t="s">
        <v>15</v>
      </c>
      <c r="AJ1375" s="443" t="s">
        <v>4592</v>
      </c>
      <c r="AK1375" s="478" t="str">
        <f t="shared" si="358"/>
        <v>-</v>
      </c>
      <c r="AL1375" s="519" t="str">
        <f t="shared" si="359"/>
        <v>-</v>
      </c>
      <c r="AM1375" s="432" t="str">
        <f>_xlfn.IFNA(VLOOKUP(O1375,Dropdown!$B:$G,6,0),"-")</f>
        <v>PEZA</v>
      </c>
      <c r="AN1375" s="433">
        <f>_xlfn.IFNA(VLOOKUP(O1375,Dropdown!$B:$H,7,0),"-")</f>
        <v>0.12</v>
      </c>
      <c r="AO1375" s="434" t="str">
        <f t="shared" si="360"/>
        <v>PHP</v>
      </c>
      <c r="AP1375" s="435">
        <f t="shared" si="361"/>
        <v>7200</v>
      </c>
      <c r="AQ1375" s="436">
        <f t="shared" si="362"/>
        <v>8064.0000000000009</v>
      </c>
      <c r="AR1375" s="247"/>
      <c r="AS1375" s="465" t="s">
        <v>15</v>
      </c>
      <c r="AT1375" s="247"/>
      <c r="AU1375" s="454" t="str">
        <f t="shared" si="353"/>
        <v>-</v>
      </c>
    </row>
    <row r="1376" spans="1:47" s="29" customFormat="1">
      <c r="A1376" s="556">
        <v>1373</v>
      </c>
      <c r="B1376" s="557" t="s">
        <v>3360</v>
      </c>
      <c r="C1376" s="558" t="str">
        <f t="shared" si="354"/>
        <v>2019</v>
      </c>
      <c r="D1376" s="558" t="str">
        <f t="shared" si="347"/>
        <v>Sep</v>
      </c>
      <c r="E1376" s="586">
        <v>43735</v>
      </c>
      <c r="F1376" s="557">
        <v>118848</v>
      </c>
      <c r="G1376" s="557">
        <v>52916</v>
      </c>
      <c r="H1376" s="557">
        <v>91697</v>
      </c>
      <c r="I1376" s="557" t="s">
        <v>3352</v>
      </c>
      <c r="J1376" s="577" t="s">
        <v>3347</v>
      </c>
      <c r="K1376" s="578" t="str">
        <f t="shared" si="355"/>
        <v>CURLING 2 CLAMP DIE (RH) | CURLING 2 CLAMP DIE (RH)</v>
      </c>
      <c r="L1376" s="578" t="s">
        <v>3363</v>
      </c>
      <c r="M1376" s="578" t="s">
        <v>3363</v>
      </c>
      <c r="N1376" s="600" t="s">
        <v>3367</v>
      </c>
      <c r="O1376" s="578" t="s">
        <v>31</v>
      </c>
      <c r="P1376" s="557">
        <v>2</v>
      </c>
      <c r="Q1376" s="557" t="s">
        <v>5151</v>
      </c>
      <c r="R1376" s="581">
        <f>IFERROR(VLOOKUP(CONCATENATE(D1376,"'",C1376),'Monthly Forex'!A:D,4,0),"-")</f>
        <v>52.05</v>
      </c>
      <c r="S1376" s="587">
        <v>22200</v>
      </c>
      <c r="T1376" s="565">
        <f t="shared" si="364"/>
        <v>426.51296829971182</v>
      </c>
      <c r="U1376" s="583" t="s">
        <v>47</v>
      </c>
      <c r="V1376" s="613" t="s">
        <v>49</v>
      </c>
      <c r="W1376" s="619" t="s">
        <v>15</v>
      </c>
      <c r="X1376" s="673" t="s">
        <v>3223</v>
      </c>
      <c r="Y1376" s="669" t="s">
        <v>15</v>
      </c>
      <c r="Z1376" s="668" t="s">
        <v>15</v>
      </c>
      <c r="AA1376" s="558" t="s">
        <v>1856</v>
      </c>
      <c r="AB1376" s="139">
        <f t="shared" si="349"/>
        <v>43765</v>
      </c>
      <c r="AC1376" s="134">
        <f t="shared" si="350"/>
        <v>43739</v>
      </c>
      <c r="AD1376" s="135" t="str">
        <f t="shared" si="351"/>
        <v>-</v>
      </c>
      <c r="AE1376" s="136" t="str">
        <f t="shared" si="352"/>
        <v>-</v>
      </c>
      <c r="AF1376" s="140" t="s">
        <v>4551</v>
      </c>
      <c r="AG1376" s="140" t="str">
        <f t="shared" si="356"/>
        <v>-</v>
      </c>
      <c r="AH1376" s="141" t="str">
        <f t="shared" si="357"/>
        <v>-</v>
      </c>
      <c r="AI1376" s="211" t="s">
        <v>15</v>
      </c>
      <c r="AJ1376" s="443" t="s">
        <v>4592</v>
      </c>
      <c r="AK1376" s="478" t="str">
        <f t="shared" si="358"/>
        <v>-</v>
      </c>
      <c r="AL1376" s="482" t="str">
        <f t="shared" si="359"/>
        <v>-</v>
      </c>
      <c r="AM1376" s="432" t="str">
        <f>_xlfn.IFNA(VLOOKUP(O1376,Dropdown!$B:$G,6,0),"-")</f>
        <v>PEZA</v>
      </c>
      <c r="AN1376" s="433">
        <f>_xlfn.IFNA(VLOOKUP(O1376,Dropdown!$B:$H,7,0),"-")</f>
        <v>0.12</v>
      </c>
      <c r="AO1376" s="434" t="str">
        <f t="shared" si="360"/>
        <v>PHP</v>
      </c>
      <c r="AP1376" s="435">
        <f t="shared" si="361"/>
        <v>22200</v>
      </c>
      <c r="AQ1376" s="436">
        <f t="shared" si="362"/>
        <v>24864.000000000004</v>
      </c>
      <c r="AR1376" s="247"/>
      <c r="AS1376" s="465" t="s">
        <v>15</v>
      </c>
      <c r="AT1376" s="247"/>
      <c r="AU1376" s="454" t="str">
        <f t="shared" si="353"/>
        <v>-</v>
      </c>
    </row>
    <row r="1377" spans="1:47" s="29" customFormat="1">
      <c r="A1377" s="556">
        <v>1374</v>
      </c>
      <c r="B1377" s="557" t="s">
        <v>3361</v>
      </c>
      <c r="C1377" s="558" t="str">
        <f t="shared" si="354"/>
        <v>2019</v>
      </c>
      <c r="D1377" s="558" t="str">
        <f t="shared" si="347"/>
        <v>Sep</v>
      </c>
      <c r="E1377" s="586">
        <v>43735</v>
      </c>
      <c r="F1377" s="557">
        <v>118848</v>
      </c>
      <c r="G1377" s="557">
        <v>52916</v>
      </c>
      <c r="H1377" s="557">
        <v>91697</v>
      </c>
      <c r="I1377" s="557" t="s">
        <v>3352</v>
      </c>
      <c r="J1377" s="577" t="s">
        <v>3347</v>
      </c>
      <c r="K1377" s="578" t="str">
        <f t="shared" si="355"/>
        <v>CURLING 1 MANDREL DIE (LH) | CURLING 1 MANDREL DIE (LH)</v>
      </c>
      <c r="L1377" s="578" t="s">
        <v>3364</v>
      </c>
      <c r="M1377" s="578" t="s">
        <v>3364</v>
      </c>
      <c r="N1377" s="600" t="s">
        <v>3366</v>
      </c>
      <c r="O1377" s="578" t="s">
        <v>31</v>
      </c>
      <c r="P1377" s="557">
        <v>1</v>
      </c>
      <c r="Q1377" s="557" t="s">
        <v>5151</v>
      </c>
      <c r="R1377" s="581">
        <f>IFERROR(VLOOKUP(CONCATENATE(D1377,"'",C1377),'Monthly Forex'!A:D,4,0),"-")</f>
        <v>52.05</v>
      </c>
      <c r="S1377" s="587">
        <v>3200</v>
      </c>
      <c r="T1377" s="565">
        <f t="shared" si="364"/>
        <v>61.479346781940443</v>
      </c>
      <c r="U1377" s="583" t="s">
        <v>47</v>
      </c>
      <c r="V1377" s="613" t="s">
        <v>49</v>
      </c>
      <c r="W1377" s="619" t="s">
        <v>15</v>
      </c>
      <c r="X1377" s="673" t="s">
        <v>3223</v>
      </c>
      <c r="Y1377" s="669" t="s">
        <v>15</v>
      </c>
      <c r="Z1377" s="668" t="s">
        <v>15</v>
      </c>
      <c r="AA1377" s="558" t="s">
        <v>1856</v>
      </c>
      <c r="AB1377" s="139">
        <f t="shared" si="349"/>
        <v>43765</v>
      </c>
      <c r="AC1377" s="134">
        <f t="shared" si="350"/>
        <v>43739</v>
      </c>
      <c r="AD1377" s="135" t="str">
        <f t="shared" si="351"/>
        <v>-</v>
      </c>
      <c r="AE1377" s="136" t="str">
        <f t="shared" si="352"/>
        <v>-</v>
      </c>
      <c r="AF1377" s="140" t="s">
        <v>4551</v>
      </c>
      <c r="AG1377" s="140" t="str">
        <f t="shared" si="356"/>
        <v>-</v>
      </c>
      <c r="AH1377" s="141" t="str">
        <f t="shared" si="357"/>
        <v>-</v>
      </c>
      <c r="AI1377" s="211" t="s">
        <v>15</v>
      </c>
      <c r="AJ1377" s="443" t="s">
        <v>4592</v>
      </c>
      <c r="AK1377" s="478" t="str">
        <f t="shared" si="358"/>
        <v>-</v>
      </c>
      <c r="AL1377" s="482" t="str">
        <f t="shared" si="359"/>
        <v>-</v>
      </c>
      <c r="AM1377" s="432" t="str">
        <f>_xlfn.IFNA(VLOOKUP(O1377,Dropdown!$B:$G,6,0),"-")</f>
        <v>PEZA</v>
      </c>
      <c r="AN1377" s="433">
        <f>_xlfn.IFNA(VLOOKUP(O1377,Dropdown!$B:$H,7,0),"-")</f>
        <v>0.12</v>
      </c>
      <c r="AO1377" s="434" t="str">
        <f t="shared" si="360"/>
        <v>PHP</v>
      </c>
      <c r="AP1377" s="435">
        <f t="shared" si="361"/>
        <v>3200</v>
      </c>
      <c r="AQ1377" s="436">
        <f t="shared" si="362"/>
        <v>3584.0000000000005</v>
      </c>
      <c r="AR1377" s="247"/>
      <c r="AS1377" s="465" t="s">
        <v>15</v>
      </c>
      <c r="AT1377" s="247"/>
      <c r="AU1377" s="454" t="str">
        <f t="shared" si="353"/>
        <v>-</v>
      </c>
    </row>
    <row r="1378" spans="1:47" s="29" customFormat="1">
      <c r="A1378" s="556">
        <v>1375</v>
      </c>
      <c r="B1378" s="557" t="s">
        <v>3362</v>
      </c>
      <c r="C1378" s="558" t="str">
        <f t="shared" si="354"/>
        <v>2019</v>
      </c>
      <c r="D1378" s="558" t="str">
        <f t="shared" ref="D1378:D1441" si="365">TEXT(E1378,"mmm")</f>
        <v>Sep</v>
      </c>
      <c r="E1378" s="586">
        <v>43735</v>
      </c>
      <c r="F1378" s="557">
        <v>118848</v>
      </c>
      <c r="G1378" s="557">
        <v>52916</v>
      </c>
      <c r="H1378" s="557">
        <v>91697</v>
      </c>
      <c r="I1378" s="557" t="s">
        <v>3352</v>
      </c>
      <c r="J1378" s="577" t="s">
        <v>3347</v>
      </c>
      <c r="K1378" s="578" t="str">
        <f t="shared" si="355"/>
        <v>CURLING 1 PUNCH DIE (LH) | CURLING 1 PUNCH DIE (LH)</v>
      </c>
      <c r="L1378" s="578" t="s">
        <v>3365</v>
      </c>
      <c r="M1378" s="578" t="s">
        <v>3365</v>
      </c>
      <c r="N1378" s="600" t="s">
        <v>3368</v>
      </c>
      <c r="O1378" s="578" t="s">
        <v>31</v>
      </c>
      <c r="P1378" s="557">
        <v>1</v>
      </c>
      <c r="Q1378" s="557" t="s">
        <v>5151</v>
      </c>
      <c r="R1378" s="581">
        <f>IFERROR(VLOOKUP(CONCATENATE(D1378,"'",C1378),'Monthly Forex'!A:D,4,0),"-")</f>
        <v>52.05</v>
      </c>
      <c r="S1378" s="587">
        <v>18700</v>
      </c>
      <c r="T1378" s="565">
        <f t="shared" si="364"/>
        <v>359.26993275696447</v>
      </c>
      <c r="U1378" s="583" t="s">
        <v>47</v>
      </c>
      <c r="V1378" s="613" t="s">
        <v>49</v>
      </c>
      <c r="W1378" s="619" t="s">
        <v>15</v>
      </c>
      <c r="X1378" s="673" t="s">
        <v>3223</v>
      </c>
      <c r="Y1378" s="669" t="s">
        <v>15</v>
      </c>
      <c r="Z1378" s="668" t="s">
        <v>15</v>
      </c>
      <c r="AA1378" s="558" t="s">
        <v>1856</v>
      </c>
      <c r="AB1378" s="139">
        <f t="shared" si="349"/>
        <v>43765</v>
      </c>
      <c r="AC1378" s="134">
        <f t="shared" si="350"/>
        <v>43739</v>
      </c>
      <c r="AD1378" s="135" t="str">
        <f t="shared" si="351"/>
        <v>-</v>
      </c>
      <c r="AE1378" s="136" t="str">
        <f t="shared" si="352"/>
        <v>-</v>
      </c>
      <c r="AF1378" s="140" t="s">
        <v>4551</v>
      </c>
      <c r="AG1378" s="140" t="str">
        <f t="shared" si="356"/>
        <v>-</v>
      </c>
      <c r="AH1378" s="141" t="str">
        <f t="shared" si="357"/>
        <v>-</v>
      </c>
      <c r="AI1378" s="211" t="s">
        <v>15</v>
      </c>
      <c r="AJ1378" s="443" t="s">
        <v>4592</v>
      </c>
      <c r="AK1378" s="478" t="str">
        <f t="shared" si="358"/>
        <v>-</v>
      </c>
      <c r="AL1378" s="482" t="str">
        <f t="shared" si="359"/>
        <v>-</v>
      </c>
      <c r="AM1378" s="432" t="str">
        <f>_xlfn.IFNA(VLOOKUP(O1378,Dropdown!$B:$G,6,0),"-")</f>
        <v>PEZA</v>
      </c>
      <c r="AN1378" s="433">
        <f>_xlfn.IFNA(VLOOKUP(O1378,Dropdown!$B:$H,7,0),"-")</f>
        <v>0.12</v>
      </c>
      <c r="AO1378" s="434" t="str">
        <f t="shared" si="360"/>
        <v>PHP</v>
      </c>
      <c r="AP1378" s="435">
        <f t="shared" si="361"/>
        <v>18700</v>
      </c>
      <c r="AQ1378" s="436">
        <f t="shared" si="362"/>
        <v>20944.000000000004</v>
      </c>
      <c r="AR1378" s="247"/>
      <c r="AS1378" s="465" t="s">
        <v>15</v>
      </c>
      <c r="AT1378" s="247"/>
      <c r="AU1378" s="454" t="str">
        <f t="shared" si="353"/>
        <v>-</v>
      </c>
    </row>
    <row r="1379" spans="1:47" s="29" customFormat="1">
      <c r="A1379" s="556">
        <v>1376</v>
      </c>
      <c r="B1379" s="557" t="s">
        <v>3284</v>
      </c>
      <c r="C1379" s="558" t="str">
        <f t="shared" si="354"/>
        <v>2019</v>
      </c>
      <c r="D1379" s="558" t="str">
        <f t="shared" si="365"/>
        <v>Sep</v>
      </c>
      <c r="E1379" s="586">
        <v>43738</v>
      </c>
      <c r="F1379" s="558">
        <v>118849</v>
      </c>
      <c r="G1379" s="577" t="s">
        <v>15</v>
      </c>
      <c r="H1379" s="557">
        <v>91619</v>
      </c>
      <c r="I1379" s="557" t="s">
        <v>3287</v>
      </c>
      <c r="J1379" s="557">
        <v>6947</v>
      </c>
      <c r="K1379" s="578" t="str">
        <f t="shared" si="355"/>
        <v>BRACKET B | #1. COM | BRACKET B | #1. COM</v>
      </c>
      <c r="L1379" s="578" t="s">
        <v>3288</v>
      </c>
      <c r="M1379" s="578" t="s">
        <v>3288</v>
      </c>
      <c r="N1379" s="600" t="s">
        <v>15</v>
      </c>
      <c r="O1379" s="578" t="s">
        <v>3291</v>
      </c>
      <c r="P1379" s="557">
        <v>1</v>
      </c>
      <c r="Q1379" s="557" t="s">
        <v>5152</v>
      </c>
      <c r="R1379" s="581">
        <f>IFERROR(VLOOKUP(CONCATENATE(D1379,"'",C1379),'Monthly Forex'!A:D,4,0),"-")</f>
        <v>52.05</v>
      </c>
      <c r="S1379" s="587">
        <v>41000</v>
      </c>
      <c r="T1379" s="582">
        <f t="shared" si="364"/>
        <v>787.70413064361196</v>
      </c>
      <c r="U1379" s="583" t="s">
        <v>47</v>
      </c>
      <c r="V1379" s="613" t="s">
        <v>49</v>
      </c>
      <c r="W1379" s="592" t="s">
        <v>3400</v>
      </c>
      <c r="X1379" s="673" t="s">
        <v>3223</v>
      </c>
      <c r="Y1379" s="669" t="s">
        <v>15</v>
      </c>
      <c r="Z1379" s="668" t="s">
        <v>15</v>
      </c>
      <c r="AA1379" s="558" t="s">
        <v>1856</v>
      </c>
      <c r="AB1379" s="139">
        <f t="shared" si="349"/>
        <v>43768</v>
      </c>
      <c r="AC1379" s="134">
        <f t="shared" si="350"/>
        <v>43739</v>
      </c>
      <c r="AD1379" s="135" t="str">
        <f t="shared" si="351"/>
        <v>-</v>
      </c>
      <c r="AE1379" s="136" t="str">
        <f t="shared" si="352"/>
        <v>-</v>
      </c>
      <c r="AF1379" s="140" t="s">
        <v>4551</v>
      </c>
      <c r="AG1379" s="140" t="str">
        <f t="shared" si="356"/>
        <v>1</v>
      </c>
      <c r="AH1379" s="141" t="str">
        <f t="shared" si="357"/>
        <v>-</v>
      </c>
      <c r="AI1379" s="210">
        <v>44138</v>
      </c>
      <c r="AJ1379" s="443" t="s">
        <v>4592</v>
      </c>
      <c r="AK1379" s="478">
        <f t="shared" si="358"/>
        <v>-370</v>
      </c>
      <c r="AL1379" s="482">
        <f t="shared" si="359"/>
        <v>44136</v>
      </c>
      <c r="AM1379" s="432" t="str">
        <f>_xlfn.IFNA(VLOOKUP(O1379,Dropdown!$B:$G,6,0),"-")</f>
        <v>PEZA</v>
      </c>
      <c r="AN1379" s="433">
        <f>_xlfn.IFNA(VLOOKUP(O1379,Dropdown!$B:$H,7,0),"-")</f>
        <v>0.12</v>
      </c>
      <c r="AO1379" s="434" t="str">
        <f t="shared" si="360"/>
        <v>PHP</v>
      </c>
      <c r="AP1379" s="435">
        <f t="shared" si="361"/>
        <v>41000</v>
      </c>
      <c r="AQ1379" s="436">
        <f t="shared" si="362"/>
        <v>45920.000000000007</v>
      </c>
      <c r="AR1379" s="247"/>
      <c r="AS1379" s="465" t="s">
        <v>15</v>
      </c>
      <c r="AT1379" s="247"/>
      <c r="AU1379" s="454" t="s">
        <v>15</v>
      </c>
    </row>
    <row r="1380" spans="1:47" s="29" customFormat="1">
      <c r="A1380" s="556">
        <v>1377</v>
      </c>
      <c r="B1380" s="557" t="s">
        <v>3285</v>
      </c>
      <c r="C1380" s="558" t="str">
        <f t="shared" si="354"/>
        <v>2019</v>
      </c>
      <c r="D1380" s="558" t="str">
        <f t="shared" si="365"/>
        <v>Sep</v>
      </c>
      <c r="E1380" s="586">
        <v>43738</v>
      </c>
      <c r="F1380" s="558">
        <v>118849</v>
      </c>
      <c r="G1380" s="557" t="s">
        <v>15</v>
      </c>
      <c r="H1380" s="557">
        <v>91619</v>
      </c>
      <c r="I1380" s="557" t="s">
        <v>3287</v>
      </c>
      <c r="J1380" s="557">
        <v>6947</v>
      </c>
      <c r="K1380" s="578" t="str">
        <f t="shared" si="355"/>
        <v>BRACKET B | #2. V-BEND | BRACKET B | #2. V-BEND</v>
      </c>
      <c r="L1380" s="578" t="s">
        <v>3289</v>
      </c>
      <c r="M1380" s="578" t="s">
        <v>3289</v>
      </c>
      <c r="N1380" s="600" t="s">
        <v>15</v>
      </c>
      <c r="O1380" s="578" t="s">
        <v>3291</v>
      </c>
      <c r="P1380" s="557">
        <v>1</v>
      </c>
      <c r="Q1380" s="557" t="s">
        <v>5152</v>
      </c>
      <c r="R1380" s="581">
        <f>IFERROR(VLOOKUP(CONCATENATE(D1380,"'",C1380),'Monthly Forex'!A:D,4,0),"-")</f>
        <v>52.05</v>
      </c>
      <c r="S1380" s="587">
        <v>32500</v>
      </c>
      <c r="T1380" s="582">
        <f t="shared" si="364"/>
        <v>624.39961575408267</v>
      </c>
      <c r="U1380" s="583" t="s">
        <v>47</v>
      </c>
      <c r="V1380" s="613" t="s">
        <v>49</v>
      </c>
      <c r="W1380" s="592" t="s">
        <v>3400</v>
      </c>
      <c r="X1380" s="673" t="s">
        <v>3223</v>
      </c>
      <c r="Y1380" s="669" t="s">
        <v>15</v>
      </c>
      <c r="Z1380" s="668" t="s">
        <v>15</v>
      </c>
      <c r="AA1380" s="558" t="s">
        <v>1856</v>
      </c>
      <c r="AB1380" s="139">
        <f t="shared" si="349"/>
        <v>43768</v>
      </c>
      <c r="AC1380" s="134">
        <f t="shared" si="350"/>
        <v>43739</v>
      </c>
      <c r="AD1380" s="135" t="str">
        <f t="shared" si="351"/>
        <v>-</v>
      </c>
      <c r="AE1380" s="136" t="str">
        <f t="shared" si="352"/>
        <v>-</v>
      </c>
      <c r="AF1380" s="140" t="s">
        <v>4551</v>
      </c>
      <c r="AG1380" s="140" t="str">
        <f t="shared" si="356"/>
        <v>-</v>
      </c>
      <c r="AH1380" s="141" t="str">
        <f t="shared" si="357"/>
        <v>-</v>
      </c>
      <c r="AI1380" s="210">
        <v>44138</v>
      </c>
      <c r="AJ1380" s="443" t="s">
        <v>4592</v>
      </c>
      <c r="AK1380" s="478">
        <f t="shared" si="358"/>
        <v>-370</v>
      </c>
      <c r="AL1380" s="482">
        <f t="shared" si="359"/>
        <v>44136</v>
      </c>
      <c r="AM1380" s="432" t="str">
        <f>_xlfn.IFNA(VLOOKUP(O1380,Dropdown!$B:$G,6,0),"-")</f>
        <v>PEZA</v>
      </c>
      <c r="AN1380" s="433">
        <f>_xlfn.IFNA(VLOOKUP(O1380,Dropdown!$B:$H,7,0),"-")</f>
        <v>0.12</v>
      </c>
      <c r="AO1380" s="434" t="str">
        <f t="shared" si="360"/>
        <v>PHP</v>
      </c>
      <c r="AP1380" s="435">
        <f t="shared" si="361"/>
        <v>32500</v>
      </c>
      <c r="AQ1380" s="436">
        <f t="shared" si="362"/>
        <v>36400</v>
      </c>
      <c r="AR1380" s="247"/>
      <c r="AS1380" s="465" t="s">
        <v>15</v>
      </c>
      <c r="AT1380" s="247"/>
      <c r="AU1380" s="454" t="s">
        <v>15</v>
      </c>
    </row>
    <row r="1381" spans="1:47" s="30" customFormat="1">
      <c r="A1381" s="556">
        <v>1378</v>
      </c>
      <c r="B1381" s="557" t="s">
        <v>3286</v>
      </c>
      <c r="C1381" s="558" t="str">
        <f t="shared" si="354"/>
        <v>2019</v>
      </c>
      <c r="D1381" s="558" t="str">
        <f t="shared" si="365"/>
        <v>Sep</v>
      </c>
      <c r="E1381" s="586">
        <v>43738</v>
      </c>
      <c r="F1381" s="558">
        <v>118849</v>
      </c>
      <c r="G1381" s="557" t="s">
        <v>15</v>
      </c>
      <c r="H1381" s="557">
        <v>91619</v>
      </c>
      <c r="I1381" s="557" t="s">
        <v>3287</v>
      </c>
      <c r="J1381" s="557">
        <v>6947</v>
      </c>
      <c r="K1381" s="578" t="str">
        <f t="shared" si="355"/>
        <v>BRACKET A | #1. COM | BRACKET A | #1. COM</v>
      </c>
      <c r="L1381" s="578" t="s">
        <v>3290</v>
      </c>
      <c r="M1381" s="578" t="s">
        <v>3290</v>
      </c>
      <c r="N1381" s="600" t="s">
        <v>15</v>
      </c>
      <c r="O1381" s="578" t="s">
        <v>3291</v>
      </c>
      <c r="P1381" s="557">
        <v>1</v>
      </c>
      <c r="Q1381" s="557" t="s">
        <v>5152</v>
      </c>
      <c r="R1381" s="581">
        <f>IFERROR(VLOOKUP(CONCATENATE(D1381,"'",C1381),'Monthly Forex'!A:D,4,0),"-")</f>
        <v>52.05</v>
      </c>
      <c r="S1381" s="587">
        <v>35000</v>
      </c>
      <c r="T1381" s="582">
        <f t="shared" si="364"/>
        <v>672.43035542747361</v>
      </c>
      <c r="U1381" s="583" t="s">
        <v>47</v>
      </c>
      <c r="V1381" s="613" t="s">
        <v>49</v>
      </c>
      <c r="W1381" s="592" t="s">
        <v>3400</v>
      </c>
      <c r="X1381" s="673" t="s">
        <v>3223</v>
      </c>
      <c r="Y1381" s="669" t="s">
        <v>15</v>
      </c>
      <c r="Z1381" s="668" t="s">
        <v>15</v>
      </c>
      <c r="AA1381" s="558" t="s">
        <v>1856</v>
      </c>
      <c r="AB1381" s="139">
        <f t="shared" si="349"/>
        <v>43768</v>
      </c>
      <c r="AC1381" s="134">
        <f t="shared" si="350"/>
        <v>43739</v>
      </c>
      <c r="AD1381" s="135" t="str">
        <f t="shared" si="351"/>
        <v>-</v>
      </c>
      <c r="AE1381" s="136" t="str">
        <f t="shared" si="352"/>
        <v>-</v>
      </c>
      <c r="AF1381" s="140" t="s">
        <v>4551</v>
      </c>
      <c r="AG1381" s="140" t="str">
        <f t="shared" si="356"/>
        <v>-</v>
      </c>
      <c r="AH1381" s="141" t="str">
        <f t="shared" si="357"/>
        <v>-</v>
      </c>
      <c r="AI1381" s="210">
        <v>44138</v>
      </c>
      <c r="AJ1381" s="443" t="s">
        <v>4592</v>
      </c>
      <c r="AK1381" s="478">
        <f t="shared" si="358"/>
        <v>-370</v>
      </c>
      <c r="AL1381" s="516">
        <f t="shared" si="359"/>
        <v>44136</v>
      </c>
      <c r="AM1381" s="432" t="str">
        <f>_xlfn.IFNA(VLOOKUP(O1381,Dropdown!$B:$G,6,0),"-")</f>
        <v>PEZA</v>
      </c>
      <c r="AN1381" s="433">
        <f>_xlfn.IFNA(VLOOKUP(O1381,Dropdown!$B:$H,7,0),"-")</f>
        <v>0.12</v>
      </c>
      <c r="AO1381" s="434" t="str">
        <f t="shared" si="360"/>
        <v>PHP</v>
      </c>
      <c r="AP1381" s="435">
        <f t="shared" si="361"/>
        <v>35000</v>
      </c>
      <c r="AQ1381" s="436">
        <f t="shared" si="362"/>
        <v>39200.000000000007</v>
      </c>
      <c r="AR1381" s="247"/>
      <c r="AS1381" s="465" t="s">
        <v>15</v>
      </c>
      <c r="AT1381" s="247"/>
      <c r="AU1381" s="454" t="s">
        <v>15</v>
      </c>
    </row>
    <row r="1382" spans="1:47" s="30" customFormat="1">
      <c r="A1382" s="556">
        <v>1379</v>
      </c>
      <c r="B1382" s="557" t="s">
        <v>3402</v>
      </c>
      <c r="C1382" s="558" t="str">
        <f t="shared" si="354"/>
        <v>2019</v>
      </c>
      <c r="D1382" s="558" t="str">
        <f t="shared" si="365"/>
        <v>Oct</v>
      </c>
      <c r="E1382" s="586">
        <v>43745</v>
      </c>
      <c r="F1382" s="558">
        <v>118850</v>
      </c>
      <c r="G1382" s="557">
        <v>52917</v>
      </c>
      <c r="H1382" s="557">
        <v>91837</v>
      </c>
      <c r="I1382" s="557" t="s">
        <v>3251</v>
      </c>
      <c r="J1382" s="557" t="s">
        <v>3252</v>
      </c>
      <c r="K1382" s="578" t="str">
        <f t="shared" si="355"/>
        <v>PIN HOLDER | PIN HOLDER</v>
      </c>
      <c r="L1382" s="578" t="s">
        <v>3250</v>
      </c>
      <c r="M1382" s="578" t="s">
        <v>3250</v>
      </c>
      <c r="N1382" s="600" t="s">
        <v>15</v>
      </c>
      <c r="O1382" s="578" t="s">
        <v>678</v>
      </c>
      <c r="P1382" s="557">
        <v>1</v>
      </c>
      <c r="Q1382" s="557" t="s">
        <v>5151</v>
      </c>
      <c r="R1382" s="581">
        <f>IFERROR(VLOOKUP(CONCATENATE(D1382,"'",C1382),'Monthly Forex'!A:D,4,0),"-")</f>
        <v>51.83</v>
      </c>
      <c r="S1382" s="564" t="s">
        <v>15</v>
      </c>
      <c r="T1382" s="565">
        <v>117</v>
      </c>
      <c r="U1382" s="583" t="s">
        <v>47</v>
      </c>
      <c r="V1382" s="613" t="s">
        <v>49</v>
      </c>
      <c r="W1382" s="619" t="s">
        <v>15</v>
      </c>
      <c r="X1382" s="673" t="s">
        <v>3223</v>
      </c>
      <c r="Y1382" s="669" t="s">
        <v>15</v>
      </c>
      <c r="Z1382" s="668" t="s">
        <v>15</v>
      </c>
      <c r="AA1382" s="558" t="s">
        <v>1856</v>
      </c>
      <c r="AB1382" s="139">
        <f t="shared" si="349"/>
        <v>43775</v>
      </c>
      <c r="AC1382" s="134">
        <f t="shared" si="350"/>
        <v>43770</v>
      </c>
      <c r="AD1382" s="135" t="str">
        <f t="shared" si="351"/>
        <v>-</v>
      </c>
      <c r="AE1382" s="136" t="str">
        <f t="shared" si="352"/>
        <v>-</v>
      </c>
      <c r="AF1382" s="140" t="s">
        <v>4551</v>
      </c>
      <c r="AG1382" s="140" t="str">
        <f t="shared" si="356"/>
        <v>1</v>
      </c>
      <c r="AH1382" s="141" t="str">
        <f t="shared" si="357"/>
        <v>-</v>
      </c>
      <c r="AI1382" s="211" t="s">
        <v>15</v>
      </c>
      <c r="AJ1382" s="443" t="s">
        <v>4592</v>
      </c>
      <c r="AK1382" s="478" t="str">
        <f t="shared" si="358"/>
        <v>-</v>
      </c>
      <c r="AL1382" s="516" t="str">
        <f t="shared" si="359"/>
        <v>-</v>
      </c>
      <c r="AM1382" s="432" t="str">
        <f>_xlfn.IFNA(VLOOKUP(O1382,Dropdown!$B:$G,6,0),"-")</f>
        <v>PEZA</v>
      </c>
      <c r="AN1382" s="433">
        <f>_xlfn.IFNA(VLOOKUP(O1382,Dropdown!$B:$H,7,0),"-")</f>
        <v>0.12</v>
      </c>
      <c r="AO1382" s="434" t="str">
        <f t="shared" si="360"/>
        <v>USD</v>
      </c>
      <c r="AP1382" s="435">
        <f t="shared" si="361"/>
        <v>117</v>
      </c>
      <c r="AQ1382" s="436">
        <f t="shared" si="362"/>
        <v>131.04000000000002</v>
      </c>
      <c r="AR1382" s="247"/>
      <c r="AS1382" s="465" t="s">
        <v>15</v>
      </c>
      <c r="AT1382" s="247"/>
      <c r="AU1382" s="454" t="str">
        <f t="shared" si="353"/>
        <v>-</v>
      </c>
    </row>
    <row r="1383" spans="1:47" s="30" customFormat="1">
      <c r="A1383" s="556">
        <v>1380</v>
      </c>
      <c r="B1383" s="558" t="s">
        <v>3403</v>
      </c>
      <c r="C1383" s="558" t="str">
        <f t="shared" si="354"/>
        <v>2019</v>
      </c>
      <c r="D1383" s="558" t="str">
        <f t="shared" si="365"/>
        <v>Oct</v>
      </c>
      <c r="E1383" s="605">
        <v>43749</v>
      </c>
      <c r="F1383" s="558">
        <v>120051</v>
      </c>
      <c r="G1383" s="558">
        <v>52918</v>
      </c>
      <c r="H1383" s="558">
        <v>91927</v>
      </c>
      <c r="I1383" s="558" t="s">
        <v>3411</v>
      </c>
      <c r="J1383" s="558">
        <v>10681</v>
      </c>
      <c r="K1383" s="607" t="str">
        <f t="shared" si="355"/>
        <v>DRW_OB_UPPER DIE_JOD-350 | DRW_OB_UPPER DIE_JOD-350</v>
      </c>
      <c r="L1383" s="607" t="s">
        <v>3407</v>
      </c>
      <c r="M1383" s="607" t="s">
        <v>3407</v>
      </c>
      <c r="N1383" s="608" t="s">
        <v>15</v>
      </c>
      <c r="O1383" s="607" t="s">
        <v>34</v>
      </c>
      <c r="P1383" s="558">
        <v>1</v>
      </c>
      <c r="Q1383" s="557" t="s">
        <v>5151</v>
      </c>
      <c r="R1383" s="609">
        <f>IFERROR(VLOOKUP(CONCATENATE(D1383,"'",C1383),'Monthly Forex'!A:D,4,0),"-")</f>
        <v>51.83</v>
      </c>
      <c r="S1383" s="564" t="s">
        <v>15</v>
      </c>
      <c r="T1383" s="611">
        <v>550</v>
      </c>
      <c r="U1383" s="583" t="s">
        <v>47</v>
      </c>
      <c r="V1383" s="613" t="s">
        <v>49</v>
      </c>
      <c r="W1383" s="619" t="s">
        <v>15</v>
      </c>
      <c r="X1383" s="673" t="s">
        <v>3223</v>
      </c>
      <c r="Y1383" s="667" t="s">
        <v>3425</v>
      </c>
      <c r="Z1383" s="668">
        <v>43754</v>
      </c>
      <c r="AA1383" s="558" t="s">
        <v>1856</v>
      </c>
      <c r="AB1383" s="139">
        <f t="shared" si="349"/>
        <v>43779</v>
      </c>
      <c r="AC1383" s="134">
        <f t="shared" si="350"/>
        <v>43770</v>
      </c>
      <c r="AD1383" s="135" t="str">
        <f t="shared" si="351"/>
        <v>-</v>
      </c>
      <c r="AE1383" s="136" t="str">
        <f t="shared" si="352"/>
        <v>-</v>
      </c>
      <c r="AF1383" s="140" t="s">
        <v>4551</v>
      </c>
      <c r="AG1383" s="140" t="str">
        <f t="shared" si="356"/>
        <v>1</v>
      </c>
      <c r="AH1383" s="141" t="str">
        <f t="shared" si="357"/>
        <v>-</v>
      </c>
      <c r="AI1383" s="211" t="s">
        <v>15</v>
      </c>
      <c r="AJ1383" s="443" t="s">
        <v>4592</v>
      </c>
      <c r="AK1383" s="478" t="str">
        <f t="shared" si="358"/>
        <v>-</v>
      </c>
      <c r="AL1383" s="516" t="str">
        <f t="shared" si="359"/>
        <v>-</v>
      </c>
      <c r="AM1383" s="432" t="str">
        <f>_xlfn.IFNA(VLOOKUP(O1383,Dropdown!$B:$G,6,0),"-")</f>
        <v>PEZA</v>
      </c>
      <c r="AN1383" s="433">
        <f>_xlfn.IFNA(VLOOKUP(O1383,Dropdown!$B:$H,7,0),"-")</f>
        <v>0.12</v>
      </c>
      <c r="AO1383" s="434" t="str">
        <f t="shared" si="360"/>
        <v>USD</v>
      </c>
      <c r="AP1383" s="435">
        <f t="shared" si="361"/>
        <v>550</v>
      </c>
      <c r="AQ1383" s="436">
        <f t="shared" si="362"/>
        <v>616.00000000000011</v>
      </c>
      <c r="AR1383" s="247"/>
      <c r="AS1383" s="465" t="s">
        <v>15</v>
      </c>
      <c r="AT1383" s="247"/>
      <c r="AU1383" s="454" t="str">
        <f t="shared" si="353"/>
        <v>-</v>
      </c>
    </row>
    <row r="1384" spans="1:47" s="30" customFormat="1">
      <c r="A1384" s="556">
        <v>1381</v>
      </c>
      <c r="B1384" s="558" t="s">
        <v>3404</v>
      </c>
      <c r="C1384" s="558" t="str">
        <f t="shared" si="354"/>
        <v>2019</v>
      </c>
      <c r="D1384" s="558" t="str">
        <f t="shared" si="365"/>
        <v>Oct</v>
      </c>
      <c r="E1384" s="605">
        <v>43749</v>
      </c>
      <c r="F1384" s="558">
        <v>120051</v>
      </c>
      <c r="G1384" s="558">
        <v>52918</v>
      </c>
      <c r="H1384" s="558">
        <v>91927</v>
      </c>
      <c r="I1384" s="558" t="s">
        <v>3411</v>
      </c>
      <c r="J1384" s="558">
        <v>10681</v>
      </c>
      <c r="K1384" s="607" t="str">
        <f t="shared" si="355"/>
        <v>DRW_OB_BLANK HOLDER_JOD-350 | DRW_OB_BLANK HOLDER_JOD-350</v>
      </c>
      <c r="L1384" s="607" t="s">
        <v>3408</v>
      </c>
      <c r="M1384" s="607" t="s">
        <v>3408</v>
      </c>
      <c r="N1384" s="608" t="s">
        <v>15</v>
      </c>
      <c r="O1384" s="607" t="s">
        <v>34</v>
      </c>
      <c r="P1384" s="558">
        <v>1</v>
      </c>
      <c r="Q1384" s="557" t="s">
        <v>5151</v>
      </c>
      <c r="R1384" s="609">
        <f>IFERROR(VLOOKUP(CONCATENATE(D1384,"'",C1384),'Monthly Forex'!A:D,4,0),"-")</f>
        <v>51.83</v>
      </c>
      <c r="S1384" s="564" t="s">
        <v>15</v>
      </c>
      <c r="T1384" s="611">
        <v>550</v>
      </c>
      <c r="U1384" s="583" t="s">
        <v>47</v>
      </c>
      <c r="V1384" s="613" t="s">
        <v>49</v>
      </c>
      <c r="W1384" s="619" t="s">
        <v>15</v>
      </c>
      <c r="X1384" s="673" t="s">
        <v>3223</v>
      </c>
      <c r="Y1384" s="667" t="s">
        <v>3425</v>
      </c>
      <c r="Z1384" s="668">
        <v>43754</v>
      </c>
      <c r="AA1384" s="558" t="s">
        <v>1856</v>
      </c>
      <c r="AB1384" s="139">
        <f t="shared" si="349"/>
        <v>43779</v>
      </c>
      <c r="AC1384" s="134">
        <f t="shared" si="350"/>
        <v>43770</v>
      </c>
      <c r="AD1384" s="135" t="str">
        <f t="shared" si="351"/>
        <v>-</v>
      </c>
      <c r="AE1384" s="136" t="str">
        <f t="shared" si="352"/>
        <v>-</v>
      </c>
      <c r="AF1384" s="140" t="s">
        <v>4551</v>
      </c>
      <c r="AG1384" s="140" t="str">
        <f t="shared" si="356"/>
        <v>-</v>
      </c>
      <c r="AH1384" s="141" t="str">
        <f t="shared" si="357"/>
        <v>-</v>
      </c>
      <c r="AI1384" s="211" t="s">
        <v>15</v>
      </c>
      <c r="AJ1384" s="443" t="s">
        <v>4592</v>
      </c>
      <c r="AK1384" s="478" t="str">
        <f t="shared" si="358"/>
        <v>-</v>
      </c>
      <c r="AL1384" s="516" t="str">
        <f t="shared" si="359"/>
        <v>-</v>
      </c>
      <c r="AM1384" s="432" t="str">
        <f>_xlfn.IFNA(VLOOKUP(O1384,Dropdown!$B:$G,6,0),"-")</f>
        <v>PEZA</v>
      </c>
      <c r="AN1384" s="433">
        <f>_xlfn.IFNA(VLOOKUP(O1384,Dropdown!$B:$H,7,0),"-")</f>
        <v>0.12</v>
      </c>
      <c r="AO1384" s="434" t="str">
        <f t="shared" si="360"/>
        <v>USD</v>
      </c>
      <c r="AP1384" s="435">
        <f t="shared" si="361"/>
        <v>550</v>
      </c>
      <c r="AQ1384" s="436">
        <f t="shared" si="362"/>
        <v>616.00000000000011</v>
      </c>
      <c r="AR1384" s="247"/>
      <c r="AS1384" s="465" t="s">
        <v>15</v>
      </c>
      <c r="AT1384" s="247"/>
      <c r="AU1384" s="454" t="str">
        <f t="shared" si="353"/>
        <v>-</v>
      </c>
    </row>
    <row r="1385" spans="1:47" s="30" customFormat="1">
      <c r="A1385" s="556">
        <v>1382</v>
      </c>
      <c r="B1385" s="558" t="s">
        <v>3405</v>
      </c>
      <c r="C1385" s="558" t="str">
        <f t="shared" si="354"/>
        <v>2019</v>
      </c>
      <c r="D1385" s="558" t="str">
        <f t="shared" si="365"/>
        <v>Oct</v>
      </c>
      <c r="E1385" s="605">
        <v>43749</v>
      </c>
      <c r="F1385" s="558">
        <v>120051</v>
      </c>
      <c r="G1385" s="558">
        <v>52918</v>
      </c>
      <c r="H1385" s="558">
        <v>91927</v>
      </c>
      <c r="I1385" s="558" t="s">
        <v>3411</v>
      </c>
      <c r="J1385" s="558">
        <v>10681</v>
      </c>
      <c r="K1385" s="607" t="str">
        <f t="shared" si="355"/>
        <v>DRW_OB_KNOCKOUT_JOD-350 | DRW_OB_KNOCKOUT_JOD-350</v>
      </c>
      <c r="L1385" s="607" t="s">
        <v>3409</v>
      </c>
      <c r="M1385" s="607" t="s">
        <v>3409</v>
      </c>
      <c r="N1385" s="608" t="s">
        <v>15</v>
      </c>
      <c r="O1385" s="607" t="s">
        <v>34</v>
      </c>
      <c r="P1385" s="558">
        <v>1</v>
      </c>
      <c r="Q1385" s="557" t="s">
        <v>5151</v>
      </c>
      <c r="R1385" s="609">
        <f>IFERROR(VLOOKUP(CONCATENATE(D1385,"'",C1385),'Monthly Forex'!A:D,4,0),"-")</f>
        <v>51.83</v>
      </c>
      <c r="S1385" s="564" t="s">
        <v>15</v>
      </c>
      <c r="T1385" s="611">
        <v>150</v>
      </c>
      <c r="U1385" s="583" t="s">
        <v>47</v>
      </c>
      <c r="V1385" s="613" t="s">
        <v>49</v>
      </c>
      <c r="W1385" s="619" t="s">
        <v>15</v>
      </c>
      <c r="X1385" s="673" t="s">
        <v>3223</v>
      </c>
      <c r="Y1385" s="667" t="s">
        <v>3425</v>
      </c>
      <c r="Z1385" s="668">
        <v>43754</v>
      </c>
      <c r="AA1385" s="558" t="s">
        <v>1856</v>
      </c>
      <c r="AB1385" s="139">
        <f t="shared" si="349"/>
        <v>43779</v>
      </c>
      <c r="AC1385" s="134">
        <f t="shared" si="350"/>
        <v>43770</v>
      </c>
      <c r="AD1385" s="135" t="str">
        <f t="shared" si="351"/>
        <v>-</v>
      </c>
      <c r="AE1385" s="136" t="str">
        <f t="shared" si="352"/>
        <v>-</v>
      </c>
      <c r="AF1385" s="140" t="s">
        <v>4551</v>
      </c>
      <c r="AG1385" s="140" t="str">
        <f t="shared" si="356"/>
        <v>-</v>
      </c>
      <c r="AH1385" s="141" t="str">
        <f t="shared" si="357"/>
        <v>-</v>
      </c>
      <c r="AI1385" s="211" t="s">
        <v>15</v>
      </c>
      <c r="AJ1385" s="443" t="s">
        <v>4592</v>
      </c>
      <c r="AK1385" s="478" t="str">
        <f t="shared" si="358"/>
        <v>-</v>
      </c>
      <c r="AL1385" s="516" t="str">
        <f t="shared" si="359"/>
        <v>-</v>
      </c>
      <c r="AM1385" s="432" t="str">
        <f>_xlfn.IFNA(VLOOKUP(O1385,Dropdown!$B:$G,6,0),"-")</f>
        <v>PEZA</v>
      </c>
      <c r="AN1385" s="433">
        <f>_xlfn.IFNA(VLOOKUP(O1385,Dropdown!$B:$H,7,0),"-")</f>
        <v>0.12</v>
      </c>
      <c r="AO1385" s="434" t="str">
        <f t="shared" si="360"/>
        <v>USD</v>
      </c>
      <c r="AP1385" s="435">
        <f t="shared" si="361"/>
        <v>150</v>
      </c>
      <c r="AQ1385" s="436">
        <f t="shared" si="362"/>
        <v>168.00000000000003</v>
      </c>
      <c r="AR1385" s="247"/>
      <c r="AS1385" s="465" t="s">
        <v>15</v>
      </c>
      <c r="AT1385" s="247"/>
      <c r="AU1385" s="454" t="str">
        <f t="shared" si="353"/>
        <v>-</v>
      </c>
    </row>
    <row r="1386" spans="1:47" s="30" customFormat="1">
      <c r="A1386" s="556">
        <v>1383</v>
      </c>
      <c r="B1386" s="558" t="s">
        <v>3406</v>
      </c>
      <c r="C1386" s="558" t="str">
        <f t="shared" si="354"/>
        <v>2019</v>
      </c>
      <c r="D1386" s="558" t="str">
        <f t="shared" si="365"/>
        <v>Oct</v>
      </c>
      <c r="E1386" s="605">
        <v>43749</v>
      </c>
      <c r="F1386" s="558">
        <v>120051</v>
      </c>
      <c r="G1386" s="558">
        <v>52918</v>
      </c>
      <c r="H1386" s="558">
        <v>91927</v>
      </c>
      <c r="I1386" s="558" t="s">
        <v>3411</v>
      </c>
      <c r="J1386" s="558">
        <v>10681</v>
      </c>
      <c r="K1386" s="607" t="str">
        <f t="shared" si="355"/>
        <v>DRW_OB_LOWER DIE_JOD-350 | DRW_OB_LOWER DIE_JOD-350</v>
      </c>
      <c r="L1386" s="607" t="s">
        <v>3410</v>
      </c>
      <c r="M1386" s="607" t="s">
        <v>3410</v>
      </c>
      <c r="N1386" s="608" t="s">
        <v>15</v>
      </c>
      <c r="O1386" s="607" t="s">
        <v>34</v>
      </c>
      <c r="P1386" s="558">
        <v>1</v>
      </c>
      <c r="Q1386" s="557" t="s">
        <v>5151</v>
      </c>
      <c r="R1386" s="609">
        <f>IFERROR(VLOOKUP(CONCATENATE(D1386,"'",C1386),'Monthly Forex'!A:D,4,0),"-")</f>
        <v>51.83</v>
      </c>
      <c r="S1386" s="564" t="s">
        <v>15</v>
      </c>
      <c r="T1386" s="611">
        <v>300</v>
      </c>
      <c r="U1386" s="583" t="s">
        <v>47</v>
      </c>
      <c r="V1386" s="613" t="s">
        <v>49</v>
      </c>
      <c r="W1386" s="619" t="s">
        <v>15</v>
      </c>
      <c r="X1386" s="673" t="s">
        <v>3223</v>
      </c>
      <c r="Y1386" s="667" t="s">
        <v>3425</v>
      </c>
      <c r="Z1386" s="668">
        <v>43754</v>
      </c>
      <c r="AA1386" s="558" t="s">
        <v>1856</v>
      </c>
      <c r="AB1386" s="139">
        <f t="shared" si="349"/>
        <v>43779</v>
      </c>
      <c r="AC1386" s="134">
        <f t="shared" si="350"/>
        <v>43770</v>
      </c>
      <c r="AD1386" s="135" t="str">
        <f t="shared" si="351"/>
        <v>-</v>
      </c>
      <c r="AE1386" s="136" t="str">
        <f t="shared" si="352"/>
        <v>-</v>
      </c>
      <c r="AF1386" s="140" t="s">
        <v>4551</v>
      </c>
      <c r="AG1386" s="140" t="str">
        <f t="shared" si="356"/>
        <v>-</v>
      </c>
      <c r="AH1386" s="141" t="str">
        <f t="shared" si="357"/>
        <v>-</v>
      </c>
      <c r="AI1386" s="211" t="s">
        <v>15</v>
      </c>
      <c r="AJ1386" s="443" t="s">
        <v>4592</v>
      </c>
      <c r="AK1386" s="478" t="str">
        <f t="shared" si="358"/>
        <v>-</v>
      </c>
      <c r="AL1386" s="516" t="str">
        <f t="shared" si="359"/>
        <v>-</v>
      </c>
      <c r="AM1386" s="432" t="str">
        <f>_xlfn.IFNA(VLOOKUP(O1386,Dropdown!$B:$G,6,0),"-")</f>
        <v>PEZA</v>
      </c>
      <c r="AN1386" s="433">
        <f>_xlfn.IFNA(VLOOKUP(O1386,Dropdown!$B:$H,7,0),"-")</f>
        <v>0.12</v>
      </c>
      <c r="AO1386" s="434" t="str">
        <f t="shared" si="360"/>
        <v>USD</v>
      </c>
      <c r="AP1386" s="435">
        <f t="shared" si="361"/>
        <v>300</v>
      </c>
      <c r="AQ1386" s="436">
        <f t="shared" si="362"/>
        <v>336.00000000000006</v>
      </c>
      <c r="AR1386" s="247"/>
      <c r="AS1386" s="465" t="s">
        <v>15</v>
      </c>
      <c r="AT1386" s="247"/>
      <c r="AU1386" s="454" t="str">
        <f t="shared" si="353"/>
        <v>-</v>
      </c>
    </row>
    <row r="1387" spans="1:47" s="30" customFormat="1">
      <c r="A1387" s="556">
        <v>1384</v>
      </c>
      <c r="B1387" s="558" t="s">
        <v>3412</v>
      </c>
      <c r="C1387" s="558" t="str">
        <f t="shared" si="354"/>
        <v>2019</v>
      </c>
      <c r="D1387" s="558" t="str">
        <f t="shared" si="365"/>
        <v>Oct</v>
      </c>
      <c r="E1387" s="605">
        <v>43752</v>
      </c>
      <c r="F1387" s="558">
        <v>120052</v>
      </c>
      <c r="G1387" s="558">
        <v>52919</v>
      </c>
      <c r="H1387" s="558">
        <v>91995</v>
      </c>
      <c r="I1387" s="558" t="s">
        <v>3417</v>
      </c>
      <c r="J1387" s="558" t="s">
        <v>3419</v>
      </c>
      <c r="K1387" s="607" t="str">
        <f t="shared" si="355"/>
        <v>WR14 YOKE TA.D | #817-4 HEAD PUNCH | WR14 YOKE TA.D | #817-4 HEAD PUNCH</v>
      </c>
      <c r="L1387" s="607" t="s">
        <v>3415</v>
      </c>
      <c r="M1387" s="607" t="s">
        <v>3415</v>
      </c>
      <c r="N1387" s="608" t="s">
        <v>15</v>
      </c>
      <c r="O1387" s="607" t="s">
        <v>42</v>
      </c>
      <c r="P1387" s="558">
        <v>2</v>
      </c>
      <c r="Q1387" s="557" t="s">
        <v>5151</v>
      </c>
      <c r="R1387" s="609">
        <f>IFERROR(VLOOKUP(CONCATENATE(D1387,"'",C1387),'Monthly Forex'!A:D,4,0),"-")</f>
        <v>51.83</v>
      </c>
      <c r="S1387" s="564" t="s">
        <v>15</v>
      </c>
      <c r="T1387" s="611">
        <v>482</v>
      </c>
      <c r="U1387" s="692" t="s">
        <v>47</v>
      </c>
      <c r="V1387" s="613" t="s">
        <v>49</v>
      </c>
      <c r="W1387" s="619" t="s">
        <v>15</v>
      </c>
      <c r="X1387" s="673" t="s">
        <v>3223</v>
      </c>
      <c r="Y1387" s="667" t="s">
        <v>3424</v>
      </c>
      <c r="Z1387" s="668">
        <v>43754</v>
      </c>
      <c r="AA1387" s="558" t="s">
        <v>1856</v>
      </c>
      <c r="AB1387" s="139">
        <f t="shared" si="349"/>
        <v>43782</v>
      </c>
      <c r="AC1387" s="134">
        <f t="shared" si="350"/>
        <v>43770</v>
      </c>
      <c r="AD1387" s="135" t="str">
        <f t="shared" si="351"/>
        <v>-</v>
      </c>
      <c r="AE1387" s="136" t="str">
        <f t="shared" si="352"/>
        <v>-</v>
      </c>
      <c r="AF1387" s="140" t="s">
        <v>4551</v>
      </c>
      <c r="AG1387" s="140" t="str">
        <f t="shared" si="356"/>
        <v>1</v>
      </c>
      <c r="AH1387" s="141" t="str">
        <f t="shared" si="357"/>
        <v>-</v>
      </c>
      <c r="AI1387" s="211" t="s">
        <v>15</v>
      </c>
      <c r="AJ1387" s="443" t="s">
        <v>4592</v>
      </c>
      <c r="AK1387" s="478" t="str">
        <f t="shared" si="358"/>
        <v>-</v>
      </c>
      <c r="AL1387" s="516" t="str">
        <f t="shared" si="359"/>
        <v>-</v>
      </c>
      <c r="AM1387" s="432" t="str">
        <f>_xlfn.IFNA(VLOOKUP(O1387,Dropdown!$B:$G,6,0),"-")</f>
        <v>PEZA</v>
      </c>
      <c r="AN1387" s="433">
        <f>_xlfn.IFNA(VLOOKUP(O1387,Dropdown!$B:$H,7,0),"-")</f>
        <v>0.12</v>
      </c>
      <c r="AO1387" s="434" t="str">
        <f t="shared" si="360"/>
        <v>USD</v>
      </c>
      <c r="AP1387" s="435">
        <f t="shared" si="361"/>
        <v>482</v>
      </c>
      <c r="AQ1387" s="436">
        <f t="shared" si="362"/>
        <v>539.84</v>
      </c>
      <c r="AR1387" s="247"/>
      <c r="AS1387" s="465" t="s">
        <v>15</v>
      </c>
      <c r="AT1387" s="247"/>
      <c r="AU1387" s="454" t="str">
        <f t="shared" si="353"/>
        <v>-</v>
      </c>
    </row>
    <row r="1388" spans="1:47" s="29" customFormat="1">
      <c r="A1388" s="556">
        <v>1385</v>
      </c>
      <c r="B1388" s="558" t="s">
        <v>3413</v>
      </c>
      <c r="C1388" s="558" t="str">
        <f t="shared" si="354"/>
        <v>2019</v>
      </c>
      <c r="D1388" s="558" t="str">
        <f t="shared" si="365"/>
        <v>Oct</v>
      </c>
      <c r="E1388" s="605">
        <v>43752</v>
      </c>
      <c r="F1388" s="558">
        <v>120052</v>
      </c>
      <c r="G1388" s="558">
        <v>52919</v>
      </c>
      <c r="H1388" s="558">
        <v>91995</v>
      </c>
      <c r="I1388" s="558" t="s">
        <v>3417</v>
      </c>
      <c r="J1388" s="558" t="s">
        <v>3419</v>
      </c>
      <c r="K1388" s="607" t="str">
        <f t="shared" si="355"/>
        <v>WR14 YOKE TA.D | #817-4 HEAD PUNCH | WR14 YOKE TA.D | #817-4 HEAD PUNCH</v>
      </c>
      <c r="L1388" s="607" t="s">
        <v>3415</v>
      </c>
      <c r="M1388" s="607" t="s">
        <v>3415</v>
      </c>
      <c r="N1388" s="608" t="s">
        <v>15</v>
      </c>
      <c r="O1388" s="607" t="s">
        <v>42</v>
      </c>
      <c r="P1388" s="558">
        <v>2</v>
      </c>
      <c r="Q1388" s="557" t="s">
        <v>5151</v>
      </c>
      <c r="R1388" s="609">
        <f>IFERROR(VLOOKUP(CONCATENATE(D1388,"'",C1388),'Monthly Forex'!A:D,4,0),"-")</f>
        <v>51.83</v>
      </c>
      <c r="S1388" s="564" t="s">
        <v>15</v>
      </c>
      <c r="T1388" s="611">
        <v>482</v>
      </c>
      <c r="U1388" s="692" t="s">
        <v>47</v>
      </c>
      <c r="V1388" s="613" t="s">
        <v>49</v>
      </c>
      <c r="W1388" s="619" t="s">
        <v>15</v>
      </c>
      <c r="X1388" s="673" t="s">
        <v>3223</v>
      </c>
      <c r="Y1388" s="667" t="s">
        <v>3424</v>
      </c>
      <c r="Z1388" s="668">
        <v>43754</v>
      </c>
      <c r="AA1388" s="558" t="s">
        <v>1856</v>
      </c>
      <c r="AB1388" s="139">
        <f t="shared" si="349"/>
        <v>43782</v>
      </c>
      <c r="AC1388" s="134">
        <f t="shared" si="350"/>
        <v>43770</v>
      </c>
      <c r="AD1388" s="135" t="str">
        <f t="shared" si="351"/>
        <v>-</v>
      </c>
      <c r="AE1388" s="136" t="str">
        <f t="shared" si="352"/>
        <v>-</v>
      </c>
      <c r="AF1388" s="140" t="s">
        <v>4551</v>
      </c>
      <c r="AG1388" s="140" t="str">
        <f t="shared" si="356"/>
        <v>-</v>
      </c>
      <c r="AH1388" s="141" t="str">
        <f t="shared" si="357"/>
        <v>-</v>
      </c>
      <c r="AI1388" s="211" t="s">
        <v>15</v>
      </c>
      <c r="AJ1388" s="443" t="s">
        <v>4592</v>
      </c>
      <c r="AK1388" s="478" t="str">
        <f t="shared" si="358"/>
        <v>-</v>
      </c>
      <c r="AL1388" s="482" t="str">
        <f t="shared" si="359"/>
        <v>-</v>
      </c>
      <c r="AM1388" s="432" t="str">
        <f>_xlfn.IFNA(VLOOKUP(O1388,Dropdown!$B:$G,6,0),"-")</f>
        <v>PEZA</v>
      </c>
      <c r="AN1388" s="433">
        <f>_xlfn.IFNA(VLOOKUP(O1388,Dropdown!$B:$H,7,0),"-")</f>
        <v>0.12</v>
      </c>
      <c r="AO1388" s="434" t="str">
        <f t="shared" si="360"/>
        <v>USD</v>
      </c>
      <c r="AP1388" s="435">
        <f t="shared" si="361"/>
        <v>482</v>
      </c>
      <c r="AQ1388" s="436">
        <f t="shared" si="362"/>
        <v>539.84</v>
      </c>
      <c r="AR1388" s="247"/>
      <c r="AS1388" s="465" t="s">
        <v>15</v>
      </c>
      <c r="AT1388" s="247"/>
      <c r="AU1388" s="454" t="str">
        <f t="shared" si="353"/>
        <v>-</v>
      </c>
    </row>
    <row r="1389" spans="1:47" s="29" customFormat="1">
      <c r="A1389" s="556">
        <v>1386</v>
      </c>
      <c r="B1389" s="558" t="s">
        <v>3414</v>
      </c>
      <c r="C1389" s="558" t="str">
        <f t="shared" si="354"/>
        <v>2019</v>
      </c>
      <c r="D1389" s="558" t="str">
        <f t="shared" si="365"/>
        <v>Oct</v>
      </c>
      <c r="E1389" s="605">
        <v>43752</v>
      </c>
      <c r="F1389" s="558">
        <v>120052</v>
      </c>
      <c r="G1389" s="558">
        <v>52919</v>
      </c>
      <c r="H1389" s="558">
        <v>91995</v>
      </c>
      <c r="I1389" s="558" t="s">
        <v>3418</v>
      </c>
      <c r="J1389" s="617" t="s">
        <v>3434</v>
      </c>
      <c r="K1389" s="607" t="str">
        <f t="shared" si="355"/>
        <v>#217 2nd DRAWING UPPER KNOCKOUT 3° | #217 2nd DRAWING UPPER KNOCKOUT 3°</v>
      </c>
      <c r="L1389" s="607" t="s">
        <v>3416</v>
      </c>
      <c r="M1389" s="607" t="s">
        <v>3416</v>
      </c>
      <c r="N1389" s="608" t="s">
        <v>15</v>
      </c>
      <c r="O1389" s="607" t="s">
        <v>42</v>
      </c>
      <c r="P1389" s="558">
        <v>1</v>
      </c>
      <c r="Q1389" s="557" t="s">
        <v>5151</v>
      </c>
      <c r="R1389" s="609">
        <f>IFERROR(VLOOKUP(CONCATENATE(D1389,"'",C1389),'Monthly Forex'!A:D,4,0),"-")</f>
        <v>51.83</v>
      </c>
      <c r="S1389" s="564" t="s">
        <v>15</v>
      </c>
      <c r="T1389" s="611">
        <v>49</v>
      </c>
      <c r="U1389" s="692" t="s">
        <v>47</v>
      </c>
      <c r="V1389" s="613" t="s">
        <v>49</v>
      </c>
      <c r="W1389" s="619" t="s">
        <v>15</v>
      </c>
      <c r="X1389" s="673" t="s">
        <v>3223</v>
      </c>
      <c r="Y1389" s="667" t="s">
        <v>3424</v>
      </c>
      <c r="Z1389" s="668">
        <v>43754</v>
      </c>
      <c r="AA1389" s="558" t="s">
        <v>1856</v>
      </c>
      <c r="AB1389" s="139">
        <f t="shared" si="349"/>
        <v>43782</v>
      </c>
      <c r="AC1389" s="134">
        <f t="shared" si="350"/>
        <v>43770</v>
      </c>
      <c r="AD1389" s="135" t="str">
        <f t="shared" si="351"/>
        <v>-</v>
      </c>
      <c r="AE1389" s="136" t="str">
        <f t="shared" si="352"/>
        <v>-</v>
      </c>
      <c r="AF1389" s="140" t="s">
        <v>4551</v>
      </c>
      <c r="AG1389" s="140" t="str">
        <f t="shared" si="356"/>
        <v>-</v>
      </c>
      <c r="AH1389" s="141" t="str">
        <f t="shared" si="357"/>
        <v>-</v>
      </c>
      <c r="AI1389" s="211" t="s">
        <v>15</v>
      </c>
      <c r="AJ1389" s="443" t="s">
        <v>4592</v>
      </c>
      <c r="AK1389" s="478" t="str">
        <f t="shared" si="358"/>
        <v>-</v>
      </c>
      <c r="AL1389" s="482" t="str">
        <f t="shared" si="359"/>
        <v>-</v>
      </c>
      <c r="AM1389" s="432" t="str">
        <f>_xlfn.IFNA(VLOOKUP(O1389,Dropdown!$B:$G,6,0),"-")</f>
        <v>PEZA</v>
      </c>
      <c r="AN1389" s="433">
        <f>_xlfn.IFNA(VLOOKUP(O1389,Dropdown!$B:$H,7,0),"-")</f>
        <v>0.12</v>
      </c>
      <c r="AO1389" s="434" t="str">
        <f t="shared" si="360"/>
        <v>USD</v>
      </c>
      <c r="AP1389" s="435">
        <f t="shared" si="361"/>
        <v>49</v>
      </c>
      <c r="AQ1389" s="436">
        <f t="shared" si="362"/>
        <v>54.88</v>
      </c>
      <c r="AR1389" s="247"/>
      <c r="AS1389" s="465" t="s">
        <v>15</v>
      </c>
      <c r="AT1389" s="247"/>
      <c r="AU1389" s="454" t="str">
        <f t="shared" si="353"/>
        <v>-</v>
      </c>
    </row>
    <row r="1390" spans="1:47" s="29" customFormat="1">
      <c r="A1390" s="556">
        <v>1387</v>
      </c>
      <c r="B1390" s="558" t="s">
        <v>3420</v>
      </c>
      <c r="C1390" s="558" t="str">
        <f t="shared" si="354"/>
        <v>2019</v>
      </c>
      <c r="D1390" s="558" t="str">
        <f t="shared" si="365"/>
        <v>Oct</v>
      </c>
      <c r="E1390" s="605">
        <v>43752</v>
      </c>
      <c r="F1390" s="558">
        <v>120053</v>
      </c>
      <c r="G1390" s="558">
        <v>52920</v>
      </c>
      <c r="H1390" s="558">
        <v>91950</v>
      </c>
      <c r="I1390" s="558" t="s">
        <v>3422</v>
      </c>
      <c r="J1390" s="558" t="s">
        <v>3423</v>
      </c>
      <c r="K1390" s="607" t="str">
        <f t="shared" si="355"/>
        <v>00811173 STAGE 2 DRAWING #9 | FORMING CAM (SKD11) | 00811173 STAGE 2 DRAWING #9 | FORMING CAM (SKD11)</v>
      </c>
      <c r="L1390" s="607" t="s">
        <v>3421</v>
      </c>
      <c r="M1390" s="607" t="s">
        <v>3421</v>
      </c>
      <c r="N1390" s="608" t="s">
        <v>15</v>
      </c>
      <c r="O1390" s="607" t="s">
        <v>33</v>
      </c>
      <c r="P1390" s="558">
        <v>1</v>
      </c>
      <c r="Q1390" s="557" t="s">
        <v>5151</v>
      </c>
      <c r="R1390" s="609">
        <f>IFERROR(VLOOKUP(CONCATENATE(D1390,"'",C1390),'Monthly Forex'!A:D,4,0),"-")</f>
        <v>51.83</v>
      </c>
      <c r="S1390" s="564" t="s">
        <v>15</v>
      </c>
      <c r="T1390" s="611">
        <v>175</v>
      </c>
      <c r="U1390" s="612" t="s">
        <v>47</v>
      </c>
      <c r="V1390" s="613" t="s">
        <v>49</v>
      </c>
      <c r="W1390" s="619" t="s">
        <v>15</v>
      </c>
      <c r="X1390" s="673" t="s">
        <v>2990</v>
      </c>
      <c r="Y1390" s="667" t="s">
        <v>3449</v>
      </c>
      <c r="Z1390" s="668">
        <v>43777</v>
      </c>
      <c r="AA1390" s="558" t="s">
        <v>1856</v>
      </c>
      <c r="AB1390" s="139">
        <f t="shared" si="349"/>
        <v>43782</v>
      </c>
      <c r="AC1390" s="134">
        <f t="shared" si="350"/>
        <v>43770</v>
      </c>
      <c r="AD1390" s="135" t="str">
        <f t="shared" si="351"/>
        <v>-</v>
      </c>
      <c r="AE1390" s="136" t="str">
        <f t="shared" si="352"/>
        <v>-</v>
      </c>
      <c r="AF1390" s="140" t="s">
        <v>4551</v>
      </c>
      <c r="AG1390" s="140" t="str">
        <f t="shared" si="356"/>
        <v>1</v>
      </c>
      <c r="AH1390" s="141" t="str">
        <f t="shared" si="357"/>
        <v>-</v>
      </c>
      <c r="AI1390" s="211" t="s">
        <v>15</v>
      </c>
      <c r="AJ1390" s="443" t="s">
        <v>4592</v>
      </c>
      <c r="AK1390" s="478" t="str">
        <f t="shared" si="358"/>
        <v>-</v>
      </c>
      <c r="AL1390" s="482" t="str">
        <f t="shared" si="359"/>
        <v>-</v>
      </c>
      <c r="AM1390" s="432" t="str">
        <f>_xlfn.IFNA(VLOOKUP(O1390,Dropdown!$B:$G,6,0),"-")</f>
        <v>NON-PEZA</v>
      </c>
      <c r="AN1390" s="433" t="str">
        <f>_xlfn.IFNA(VLOOKUP(O1390,Dropdown!$B:$H,7,0),"-")</f>
        <v>-</v>
      </c>
      <c r="AO1390" s="434" t="str">
        <f t="shared" si="360"/>
        <v>USD</v>
      </c>
      <c r="AP1390" s="435">
        <f t="shared" si="361"/>
        <v>175</v>
      </c>
      <c r="AQ1390" s="436">
        <f t="shared" si="362"/>
        <v>175</v>
      </c>
      <c r="AR1390" s="247"/>
      <c r="AS1390" s="465" t="s">
        <v>15</v>
      </c>
      <c r="AT1390" s="247"/>
      <c r="AU1390" s="454" t="str">
        <f t="shared" si="353"/>
        <v>-</v>
      </c>
    </row>
    <row r="1391" spans="1:47" s="29" customFormat="1">
      <c r="A1391" s="556">
        <v>1388</v>
      </c>
      <c r="B1391" s="558" t="s">
        <v>3426</v>
      </c>
      <c r="C1391" s="558" t="str">
        <f t="shared" si="354"/>
        <v>2019</v>
      </c>
      <c r="D1391" s="558" t="str">
        <f t="shared" si="365"/>
        <v>Oct</v>
      </c>
      <c r="E1391" s="605">
        <v>43755</v>
      </c>
      <c r="F1391" s="558">
        <v>120054</v>
      </c>
      <c r="G1391" s="558">
        <v>52921</v>
      </c>
      <c r="H1391" s="558">
        <v>91996</v>
      </c>
      <c r="I1391" s="558" t="s">
        <v>3427</v>
      </c>
      <c r="J1391" s="558">
        <v>7033</v>
      </c>
      <c r="K1391" s="607" t="str">
        <f t="shared" si="355"/>
        <v>DIE PLATE | DIE PLATE</v>
      </c>
      <c r="L1391" s="607" t="s">
        <v>3428</v>
      </c>
      <c r="M1391" s="607" t="s">
        <v>3428</v>
      </c>
      <c r="N1391" s="608" t="s">
        <v>15</v>
      </c>
      <c r="O1391" s="607" t="s">
        <v>3291</v>
      </c>
      <c r="P1391" s="558">
        <v>1</v>
      </c>
      <c r="Q1391" s="557" t="s">
        <v>5152</v>
      </c>
      <c r="R1391" s="609">
        <f>IFERROR(VLOOKUP(CONCATENATE(D1391,"'",C1391),'Monthly Forex'!A:D,4,0),"-")</f>
        <v>51.83</v>
      </c>
      <c r="S1391" s="610">
        <v>5100</v>
      </c>
      <c r="T1391" s="611">
        <f>S1391/R1391</f>
        <v>98.398610843141043</v>
      </c>
      <c r="U1391" s="693" t="s">
        <v>47</v>
      </c>
      <c r="V1391" s="613" t="s">
        <v>49</v>
      </c>
      <c r="W1391" s="619" t="s">
        <v>15</v>
      </c>
      <c r="X1391" s="673" t="s">
        <v>3223</v>
      </c>
      <c r="Y1391" s="669" t="s">
        <v>15</v>
      </c>
      <c r="Z1391" s="668" t="s">
        <v>15</v>
      </c>
      <c r="AA1391" s="558" t="s">
        <v>1856</v>
      </c>
      <c r="AB1391" s="139">
        <f t="shared" si="349"/>
        <v>43785</v>
      </c>
      <c r="AC1391" s="134">
        <f t="shared" si="350"/>
        <v>43770</v>
      </c>
      <c r="AD1391" s="135" t="str">
        <f t="shared" si="351"/>
        <v>-</v>
      </c>
      <c r="AE1391" s="136" t="str">
        <f t="shared" si="352"/>
        <v>-</v>
      </c>
      <c r="AF1391" s="140" t="s">
        <v>4551</v>
      </c>
      <c r="AG1391" s="140" t="str">
        <f t="shared" si="356"/>
        <v>1</v>
      </c>
      <c r="AH1391" s="141" t="str">
        <f t="shared" si="357"/>
        <v>-</v>
      </c>
      <c r="AI1391" s="210">
        <v>44180</v>
      </c>
      <c r="AJ1391" s="443" t="s">
        <v>4592</v>
      </c>
      <c r="AK1391" s="478">
        <f t="shared" si="358"/>
        <v>-395</v>
      </c>
      <c r="AL1391" s="482">
        <f t="shared" si="359"/>
        <v>44166</v>
      </c>
      <c r="AM1391" s="432" t="str">
        <f>_xlfn.IFNA(VLOOKUP(O1391,Dropdown!$B:$G,6,0),"-")</f>
        <v>PEZA</v>
      </c>
      <c r="AN1391" s="433">
        <f>_xlfn.IFNA(VLOOKUP(O1391,Dropdown!$B:$H,7,0),"-")</f>
        <v>0.12</v>
      </c>
      <c r="AO1391" s="434" t="str">
        <f t="shared" si="360"/>
        <v>PHP</v>
      </c>
      <c r="AP1391" s="435">
        <f t="shared" si="361"/>
        <v>5100</v>
      </c>
      <c r="AQ1391" s="436">
        <f t="shared" si="362"/>
        <v>5712.0000000000009</v>
      </c>
      <c r="AR1391" s="247"/>
      <c r="AS1391" s="465" t="s">
        <v>15</v>
      </c>
      <c r="AT1391" s="247"/>
      <c r="AU1391" s="454" t="s">
        <v>15</v>
      </c>
    </row>
    <row r="1392" spans="1:47" s="29" customFormat="1">
      <c r="A1392" s="556">
        <v>1389</v>
      </c>
      <c r="B1392" s="558" t="s">
        <v>3435</v>
      </c>
      <c r="C1392" s="558" t="str">
        <f t="shared" si="354"/>
        <v>2019</v>
      </c>
      <c r="D1392" s="558" t="str">
        <f t="shared" si="365"/>
        <v>Oct</v>
      </c>
      <c r="E1392" s="605">
        <v>43756</v>
      </c>
      <c r="F1392" s="558">
        <v>120056</v>
      </c>
      <c r="G1392" s="558">
        <v>52922</v>
      </c>
      <c r="H1392" s="558">
        <v>92049</v>
      </c>
      <c r="I1392" s="558" t="s">
        <v>3439</v>
      </c>
      <c r="J1392" s="558">
        <v>49426</v>
      </c>
      <c r="K1392" s="607" t="str">
        <f t="shared" si="355"/>
        <v>13088-0605 DIE CAST 2-CAV | 13088-0605 DIE CAST 2-CAV</v>
      </c>
      <c r="L1392" s="607" t="s">
        <v>3437</v>
      </c>
      <c r="M1392" s="607" t="s">
        <v>3437</v>
      </c>
      <c r="N1392" s="608" t="s">
        <v>15</v>
      </c>
      <c r="O1392" s="607" t="s">
        <v>32</v>
      </c>
      <c r="P1392" s="558">
        <v>1</v>
      </c>
      <c r="Q1392" s="557" t="s">
        <v>5152</v>
      </c>
      <c r="R1392" s="609">
        <f>IFERROR(VLOOKUP(CONCATENATE(D1392,"'",C1392),'Monthly Forex'!A:D,4,0),"-")</f>
        <v>51.83</v>
      </c>
      <c r="S1392" s="694">
        <v>780000</v>
      </c>
      <c r="T1392" s="611">
        <f>S1392/R1392</f>
        <v>15049.199305421571</v>
      </c>
      <c r="U1392" s="693" t="s">
        <v>47</v>
      </c>
      <c r="V1392" s="613" t="s">
        <v>49</v>
      </c>
      <c r="W1392" s="619" t="s">
        <v>15</v>
      </c>
      <c r="X1392" s="673" t="s">
        <v>3306</v>
      </c>
      <c r="Y1392" s="669" t="s">
        <v>15</v>
      </c>
      <c r="Z1392" s="668" t="s">
        <v>15</v>
      </c>
      <c r="AA1392" s="558" t="s">
        <v>1856</v>
      </c>
      <c r="AB1392" s="139">
        <f t="shared" si="349"/>
        <v>43786</v>
      </c>
      <c r="AC1392" s="134">
        <f t="shared" si="350"/>
        <v>43770</v>
      </c>
      <c r="AD1392" s="135" t="str">
        <f t="shared" si="351"/>
        <v>-</v>
      </c>
      <c r="AE1392" s="136" t="str">
        <f t="shared" si="352"/>
        <v>-</v>
      </c>
      <c r="AF1392" s="140" t="s">
        <v>4551</v>
      </c>
      <c r="AG1392" s="140" t="str">
        <f t="shared" si="356"/>
        <v>1</v>
      </c>
      <c r="AH1392" s="141" t="str">
        <f t="shared" si="357"/>
        <v>-</v>
      </c>
      <c r="AI1392" s="211">
        <v>43857</v>
      </c>
      <c r="AJ1392" s="443" t="s">
        <v>4592</v>
      </c>
      <c r="AK1392" s="478">
        <f t="shared" si="358"/>
        <v>-71</v>
      </c>
      <c r="AL1392" s="482">
        <f t="shared" si="359"/>
        <v>43831</v>
      </c>
      <c r="AM1392" s="432" t="str">
        <f>_xlfn.IFNA(VLOOKUP(O1392,Dropdown!$B:$G,6,0),"-")</f>
        <v>PEZA</v>
      </c>
      <c r="AN1392" s="433">
        <f>_xlfn.IFNA(VLOOKUP(O1392,Dropdown!$B:$H,7,0),"-")</f>
        <v>0.12</v>
      </c>
      <c r="AO1392" s="434" t="str">
        <f t="shared" si="360"/>
        <v>PHP</v>
      </c>
      <c r="AP1392" s="435">
        <f t="shared" si="361"/>
        <v>780000</v>
      </c>
      <c r="AQ1392" s="436">
        <f t="shared" si="362"/>
        <v>873600.00000000012</v>
      </c>
      <c r="AR1392" s="247"/>
      <c r="AS1392" s="465" t="s">
        <v>15</v>
      </c>
      <c r="AT1392" s="247"/>
      <c r="AU1392" s="454" t="s">
        <v>15</v>
      </c>
    </row>
    <row r="1393" spans="1:47" s="29" customFormat="1">
      <c r="A1393" s="556">
        <v>1390</v>
      </c>
      <c r="B1393" s="558" t="s">
        <v>3436</v>
      </c>
      <c r="C1393" s="558" t="str">
        <f t="shared" si="354"/>
        <v>2019</v>
      </c>
      <c r="D1393" s="558" t="str">
        <f t="shared" si="365"/>
        <v>Oct</v>
      </c>
      <c r="E1393" s="605">
        <v>43756</v>
      </c>
      <c r="F1393" s="558">
        <v>120057</v>
      </c>
      <c r="G1393" s="558">
        <v>52923</v>
      </c>
      <c r="H1393" s="558">
        <v>92050</v>
      </c>
      <c r="I1393" s="558" t="s">
        <v>3440</v>
      </c>
      <c r="J1393" s="558">
        <v>49622</v>
      </c>
      <c r="K1393" s="607" t="str">
        <f t="shared" si="355"/>
        <v>13088-0605 NEW SHAVING DIE | 13088-0605 NEW SHAVING DIE</v>
      </c>
      <c r="L1393" s="607" t="s">
        <v>3438</v>
      </c>
      <c r="M1393" s="607" t="s">
        <v>3438</v>
      </c>
      <c r="N1393" s="608" t="s">
        <v>15</v>
      </c>
      <c r="O1393" s="607" t="s">
        <v>32</v>
      </c>
      <c r="P1393" s="558">
        <v>1</v>
      </c>
      <c r="Q1393" s="557" t="s">
        <v>5152</v>
      </c>
      <c r="R1393" s="609">
        <f>IFERROR(VLOOKUP(CONCATENATE(D1393,"'",C1393),'Monthly Forex'!A:D,4,0),"-")</f>
        <v>51.83</v>
      </c>
      <c r="S1393" s="694">
        <v>245000</v>
      </c>
      <c r="T1393" s="611">
        <f>S1393/R1393</f>
        <v>4726.9920895234418</v>
      </c>
      <c r="U1393" s="693" t="s">
        <v>47</v>
      </c>
      <c r="V1393" s="613" t="s">
        <v>49</v>
      </c>
      <c r="W1393" s="619" t="s">
        <v>15</v>
      </c>
      <c r="X1393" s="673" t="s">
        <v>3306</v>
      </c>
      <c r="Y1393" s="669" t="s">
        <v>15</v>
      </c>
      <c r="Z1393" s="668" t="s">
        <v>15</v>
      </c>
      <c r="AA1393" s="558" t="s">
        <v>1856</v>
      </c>
      <c r="AB1393" s="139">
        <f t="shared" si="349"/>
        <v>43786</v>
      </c>
      <c r="AC1393" s="134">
        <f t="shared" si="350"/>
        <v>43770</v>
      </c>
      <c r="AD1393" s="135" t="str">
        <f t="shared" si="351"/>
        <v>-</v>
      </c>
      <c r="AE1393" s="136" t="str">
        <f t="shared" si="352"/>
        <v>-</v>
      </c>
      <c r="AF1393" s="140" t="s">
        <v>4551</v>
      </c>
      <c r="AG1393" s="140" t="str">
        <f t="shared" si="356"/>
        <v>1</v>
      </c>
      <c r="AH1393" s="141" t="str">
        <f t="shared" si="357"/>
        <v>-</v>
      </c>
      <c r="AI1393" s="211">
        <v>43857</v>
      </c>
      <c r="AJ1393" s="443" t="s">
        <v>4592</v>
      </c>
      <c r="AK1393" s="478">
        <f t="shared" si="358"/>
        <v>-71</v>
      </c>
      <c r="AL1393" s="482">
        <f t="shared" si="359"/>
        <v>43831</v>
      </c>
      <c r="AM1393" s="432" t="str">
        <f>_xlfn.IFNA(VLOOKUP(O1393,Dropdown!$B:$G,6,0),"-")</f>
        <v>PEZA</v>
      </c>
      <c r="AN1393" s="433">
        <f>_xlfn.IFNA(VLOOKUP(O1393,Dropdown!$B:$H,7,0),"-")</f>
        <v>0.12</v>
      </c>
      <c r="AO1393" s="434" t="str">
        <f t="shared" si="360"/>
        <v>PHP</v>
      </c>
      <c r="AP1393" s="435">
        <f t="shared" si="361"/>
        <v>245000</v>
      </c>
      <c r="AQ1393" s="436">
        <f t="shared" si="362"/>
        <v>274400</v>
      </c>
      <c r="AR1393" s="247"/>
      <c r="AS1393" s="465" t="s">
        <v>15</v>
      </c>
      <c r="AT1393" s="247"/>
      <c r="AU1393" s="454" t="s">
        <v>15</v>
      </c>
    </row>
    <row r="1394" spans="1:47" s="29" customFormat="1">
      <c r="A1394" s="556">
        <v>1391</v>
      </c>
      <c r="B1394" s="558" t="s">
        <v>3441</v>
      </c>
      <c r="C1394" s="558" t="str">
        <f t="shared" si="354"/>
        <v>2019</v>
      </c>
      <c r="D1394" s="558" t="str">
        <f t="shared" si="365"/>
        <v>Oct</v>
      </c>
      <c r="E1394" s="605">
        <v>43760</v>
      </c>
      <c r="F1394" s="558">
        <v>120058</v>
      </c>
      <c r="G1394" s="558">
        <v>52924</v>
      </c>
      <c r="H1394" s="558">
        <v>92077</v>
      </c>
      <c r="I1394" s="558" t="s">
        <v>3444</v>
      </c>
      <c r="J1394" s="558" t="s">
        <v>3445</v>
      </c>
      <c r="K1394" s="607" t="str">
        <f t="shared" si="355"/>
        <v>PIC_OB_UPPER DIE_JOD-350 | PIC_OB_UPPER DIE_JOD-350</v>
      </c>
      <c r="L1394" s="607" t="s">
        <v>3446</v>
      </c>
      <c r="M1394" s="607" t="s">
        <v>3446</v>
      </c>
      <c r="N1394" s="608" t="s">
        <v>15</v>
      </c>
      <c r="O1394" s="607" t="s">
        <v>34</v>
      </c>
      <c r="P1394" s="558">
        <v>1</v>
      </c>
      <c r="Q1394" s="557" t="s">
        <v>5151</v>
      </c>
      <c r="R1394" s="609">
        <f>IFERROR(VLOOKUP(CONCATENATE(D1394,"'",C1394),'Monthly Forex'!A:D,4,0),"-")</f>
        <v>51.83</v>
      </c>
      <c r="S1394" s="564" t="s">
        <v>15</v>
      </c>
      <c r="T1394" s="611">
        <v>552</v>
      </c>
      <c r="U1394" s="692" t="s">
        <v>47</v>
      </c>
      <c r="V1394" s="613" t="s">
        <v>49</v>
      </c>
      <c r="W1394" s="619" t="s">
        <v>15</v>
      </c>
      <c r="X1394" s="569" t="s">
        <v>15</v>
      </c>
      <c r="Y1394" s="667" t="s">
        <v>3459</v>
      </c>
      <c r="Z1394" s="668">
        <v>43761</v>
      </c>
      <c r="AA1394" s="558" t="s">
        <v>1856</v>
      </c>
      <c r="AB1394" s="139">
        <f t="shared" si="349"/>
        <v>43790</v>
      </c>
      <c r="AC1394" s="134">
        <f t="shared" si="350"/>
        <v>43770</v>
      </c>
      <c r="AD1394" s="135" t="str">
        <f t="shared" si="351"/>
        <v>-</v>
      </c>
      <c r="AE1394" s="136" t="str">
        <f t="shared" si="352"/>
        <v>-</v>
      </c>
      <c r="AF1394" s="140" t="s">
        <v>4551</v>
      </c>
      <c r="AG1394" s="140" t="str">
        <f t="shared" si="356"/>
        <v>1</v>
      </c>
      <c r="AH1394" s="141" t="str">
        <f t="shared" si="357"/>
        <v>-</v>
      </c>
      <c r="AI1394" s="211" t="s">
        <v>15</v>
      </c>
      <c r="AJ1394" s="443" t="s">
        <v>4592</v>
      </c>
      <c r="AK1394" s="478" t="str">
        <f t="shared" si="358"/>
        <v>-</v>
      </c>
      <c r="AL1394" s="482" t="str">
        <f t="shared" si="359"/>
        <v>-</v>
      </c>
      <c r="AM1394" s="432" t="str">
        <f>_xlfn.IFNA(VLOOKUP(O1394,Dropdown!$B:$G,6,0),"-")</f>
        <v>PEZA</v>
      </c>
      <c r="AN1394" s="433">
        <f>_xlfn.IFNA(VLOOKUP(O1394,Dropdown!$B:$H,7,0),"-")</f>
        <v>0.12</v>
      </c>
      <c r="AO1394" s="434" t="str">
        <f t="shared" si="360"/>
        <v>USD</v>
      </c>
      <c r="AP1394" s="435">
        <f t="shared" si="361"/>
        <v>552</v>
      </c>
      <c r="AQ1394" s="436">
        <f t="shared" si="362"/>
        <v>618.24</v>
      </c>
      <c r="AR1394" s="247"/>
      <c r="AS1394" s="465" t="s">
        <v>15</v>
      </c>
      <c r="AT1394" s="247"/>
      <c r="AU1394" s="454" t="str">
        <f t="shared" si="353"/>
        <v>-</v>
      </c>
    </row>
    <row r="1395" spans="1:47" s="29" customFormat="1">
      <c r="A1395" s="556">
        <v>1392</v>
      </c>
      <c r="B1395" s="558" t="s">
        <v>3442</v>
      </c>
      <c r="C1395" s="558" t="str">
        <f t="shared" si="354"/>
        <v>2019</v>
      </c>
      <c r="D1395" s="558" t="str">
        <f t="shared" si="365"/>
        <v>Oct</v>
      </c>
      <c r="E1395" s="605">
        <v>43760</v>
      </c>
      <c r="F1395" s="558">
        <v>120058</v>
      </c>
      <c r="G1395" s="558">
        <v>52924</v>
      </c>
      <c r="H1395" s="558">
        <v>92077</v>
      </c>
      <c r="I1395" s="558" t="s">
        <v>3444</v>
      </c>
      <c r="J1395" s="558" t="s">
        <v>3445</v>
      </c>
      <c r="K1395" s="607" t="str">
        <f t="shared" si="355"/>
        <v>PIC_OB_DIE PLATE_JOD-350 | PIC_OB_DIE PLATE_JOD-350</v>
      </c>
      <c r="L1395" s="607" t="s">
        <v>3447</v>
      </c>
      <c r="M1395" s="607" t="s">
        <v>3447</v>
      </c>
      <c r="N1395" s="608" t="s">
        <v>15</v>
      </c>
      <c r="O1395" s="607" t="s">
        <v>34</v>
      </c>
      <c r="P1395" s="558">
        <v>1</v>
      </c>
      <c r="Q1395" s="557" t="s">
        <v>5151</v>
      </c>
      <c r="R1395" s="609">
        <f>IFERROR(VLOOKUP(CONCATENATE(D1395,"'",C1395),'Monthly Forex'!A:D,4,0),"-")</f>
        <v>51.83</v>
      </c>
      <c r="S1395" s="564" t="s">
        <v>15</v>
      </c>
      <c r="T1395" s="611">
        <v>881</v>
      </c>
      <c r="U1395" s="692" t="s">
        <v>47</v>
      </c>
      <c r="V1395" s="613" t="s">
        <v>49</v>
      </c>
      <c r="W1395" s="619" t="s">
        <v>15</v>
      </c>
      <c r="X1395" s="569" t="s">
        <v>15</v>
      </c>
      <c r="Y1395" s="667" t="s">
        <v>3459</v>
      </c>
      <c r="Z1395" s="668">
        <v>43761</v>
      </c>
      <c r="AA1395" s="558" t="s">
        <v>1856</v>
      </c>
      <c r="AB1395" s="139">
        <f t="shared" si="349"/>
        <v>43790</v>
      </c>
      <c r="AC1395" s="134">
        <f t="shared" si="350"/>
        <v>43770</v>
      </c>
      <c r="AD1395" s="135" t="str">
        <f t="shared" si="351"/>
        <v>-</v>
      </c>
      <c r="AE1395" s="136" t="str">
        <f t="shared" si="352"/>
        <v>-</v>
      </c>
      <c r="AF1395" s="140" t="s">
        <v>4551</v>
      </c>
      <c r="AG1395" s="140" t="str">
        <f t="shared" si="356"/>
        <v>-</v>
      </c>
      <c r="AH1395" s="141" t="str">
        <f t="shared" si="357"/>
        <v>-</v>
      </c>
      <c r="AI1395" s="211" t="s">
        <v>15</v>
      </c>
      <c r="AJ1395" s="443" t="s">
        <v>4592</v>
      </c>
      <c r="AK1395" s="478" t="str">
        <f t="shared" si="358"/>
        <v>-</v>
      </c>
      <c r="AL1395" s="482" t="str">
        <f t="shared" si="359"/>
        <v>-</v>
      </c>
      <c r="AM1395" s="432" t="str">
        <f>_xlfn.IFNA(VLOOKUP(O1395,Dropdown!$B:$G,6,0),"-")</f>
        <v>PEZA</v>
      </c>
      <c r="AN1395" s="433">
        <f>_xlfn.IFNA(VLOOKUP(O1395,Dropdown!$B:$H,7,0),"-")</f>
        <v>0.12</v>
      </c>
      <c r="AO1395" s="434" t="str">
        <f t="shared" si="360"/>
        <v>USD</v>
      </c>
      <c r="AP1395" s="435">
        <f t="shared" si="361"/>
        <v>881</v>
      </c>
      <c r="AQ1395" s="436">
        <f t="shared" si="362"/>
        <v>986.72000000000014</v>
      </c>
      <c r="AR1395" s="247"/>
      <c r="AS1395" s="465" t="s">
        <v>15</v>
      </c>
      <c r="AT1395" s="247"/>
      <c r="AU1395" s="454" t="str">
        <f t="shared" si="353"/>
        <v>-</v>
      </c>
    </row>
    <row r="1396" spans="1:47" s="29" customFormat="1">
      <c r="A1396" s="556">
        <v>1393</v>
      </c>
      <c r="B1396" s="558" t="s">
        <v>3443</v>
      </c>
      <c r="C1396" s="558" t="str">
        <f t="shared" si="354"/>
        <v>2019</v>
      </c>
      <c r="D1396" s="558" t="str">
        <f t="shared" si="365"/>
        <v>Oct</v>
      </c>
      <c r="E1396" s="605">
        <v>43760</v>
      </c>
      <c r="F1396" s="558">
        <v>120058</v>
      </c>
      <c r="G1396" s="558">
        <v>52924</v>
      </c>
      <c r="H1396" s="558">
        <v>92077</v>
      </c>
      <c r="I1396" s="558" t="s">
        <v>3444</v>
      </c>
      <c r="J1396" s="558" t="s">
        <v>3445</v>
      </c>
      <c r="K1396" s="607" t="str">
        <f t="shared" si="355"/>
        <v>PIC_OB_LOWER DIE_JOD-350 | PIC_OB_LOWER DIE_JOD-350</v>
      </c>
      <c r="L1396" s="607" t="s">
        <v>3448</v>
      </c>
      <c r="M1396" s="607" t="s">
        <v>3448</v>
      </c>
      <c r="N1396" s="608" t="s">
        <v>15</v>
      </c>
      <c r="O1396" s="607" t="s">
        <v>34</v>
      </c>
      <c r="P1396" s="558">
        <v>1</v>
      </c>
      <c r="Q1396" s="557" t="s">
        <v>5151</v>
      </c>
      <c r="R1396" s="609">
        <f>IFERROR(VLOOKUP(CONCATENATE(D1396,"'",C1396),'Monthly Forex'!A:D,4,0),"-")</f>
        <v>51.83</v>
      </c>
      <c r="S1396" s="564" t="s">
        <v>15</v>
      </c>
      <c r="T1396" s="611">
        <v>351</v>
      </c>
      <c r="U1396" s="692" t="s">
        <v>47</v>
      </c>
      <c r="V1396" s="613" t="s">
        <v>49</v>
      </c>
      <c r="W1396" s="619" t="s">
        <v>15</v>
      </c>
      <c r="X1396" s="569" t="s">
        <v>15</v>
      </c>
      <c r="Y1396" s="667" t="s">
        <v>3459</v>
      </c>
      <c r="Z1396" s="668">
        <v>43761</v>
      </c>
      <c r="AA1396" s="558" t="s">
        <v>1856</v>
      </c>
      <c r="AB1396" s="139">
        <f t="shared" si="349"/>
        <v>43790</v>
      </c>
      <c r="AC1396" s="134">
        <f t="shared" si="350"/>
        <v>43770</v>
      </c>
      <c r="AD1396" s="135" t="str">
        <f t="shared" si="351"/>
        <v>-</v>
      </c>
      <c r="AE1396" s="136" t="str">
        <f t="shared" si="352"/>
        <v>-</v>
      </c>
      <c r="AF1396" s="140" t="s">
        <v>4551</v>
      </c>
      <c r="AG1396" s="140" t="str">
        <f t="shared" si="356"/>
        <v>-</v>
      </c>
      <c r="AH1396" s="141" t="str">
        <f t="shared" si="357"/>
        <v>-</v>
      </c>
      <c r="AI1396" s="211" t="s">
        <v>15</v>
      </c>
      <c r="AJ1396" s="443" t="s">
        <v>4592</v>
      </c>
      <c r="AK1396" s="478" t="str">
        <f t="shared" si="358"/>
        <v>-</v>
      </c>
      <c r="AL1396" s="482" t="str">
        <f t="shared" si="359"/>
        <v>-</v>
      </c>
      <c r="AM1396" s="432" t="str">
        <f>_xlfn.IFNA(VLOOKUP(O1396,Dropdown!$B:$G,6,0),"-")</f>
        <v>PEZA</v>
      </c>
      <c r="AN1396" s="433">
        <f>_xlfn.IFNA(VLOOKUP(O1396,Dropdown!$B:$H,7,0),"-")</f>
        <v>0.12</v>
      </c>
      <c r="AO1396" s="434" t="str">
        <f t="shared" si="360"/>
        <v>USD</v>
      </c>
      <c r="AP1396" s="435">
        <f t="shared" si="361"/>
        <v>351</v>
      </c>
      <c r="AQ1396" s="436">
        <f t="shared" si="362"/>
        <v>393.12000000000006</v>
      </c>
      <c r="AR1396" s="247"/>
      <c r="AS1396" s="465" t="s">
        <v>15</v>
      </c>
      <c r="AT1396" s="247"/>
      <c r="AU1396" s="454" t="str">
        <f t="shared" si="353"/>
        <v>-</v>
      </c>
    </row>
    <row r="1397" spans="1:47" s="29" customFormat="1">
      <c r="A1397" s="556">
        <v>1394</v>
      </c>
      <c r="B1397" s="558" t="s">
        <v>3429</v>
      </c>
      <c r="C1397" s="558" t="str">
        <f t="shared" si="354"/>
        <v>2019</v>
      </c>
      <c r="D1397" s="558" t="str">
        <f t="shared" si="365"/>
        <v>Oct</v>
      </c>
      <c r="E1397" s="605">
        <v>43762</v>
      </c>
      <c r="F1397" s="558">
        <v>120062</v>
      </c>
      <c r="G1397" s="558">
        <v>52928</v>
      </c>
      <c r="H1397" s="558">
        <v>92123</v>
      </c>
      <c r="I1397" s="558" t="s">
        <v>3432</v>
      </c>
      <c r="J1397" s="558" t="s">
        <v>3433</v>
      </c>
      <c r="K1397" s="607" t="str">
        <f t="shared" si="355"/>
        <v>RC82-02-03-0 COVER | RC82-02-03-0 COVER</v>
      </c>
      <c r="L1397" s="607" t="s">
        <v>3431</v>
      </c>
      <c r="M1397" s="607" t="s">
        <v>3431</v>
      </c>
      <c r="N1397" s="608" t="s">
        <v>15</v>
      </c>
      <c r="O1397" s="607" t="s">
        <v>33</v>
      </c>
      <c r="P1397" s="558">
        <v>1</v>
      </c>
      <c r="Q1397" s="557" t="s">
        <v>5151</v>
      </c>
      <c r="R1397" s="609">
        <f>IFERROR(VLOOKUP(CONCATENATE(D1397,"'",C1397),'Monthly Forex'!A:D,4,0),"-")</f>
        <v>51.83</v>
      </c>
      <c r="S1397" s="564" t="s">
        <v>15</v>
      </c>
      <c r="T1397" s="611">
        <v>430</v>
      </c>
      <c r="U1397" s="692" t="s">
        <v>47</v>
      </c>
      <c r="V1397" s="613" t="s">
        <v>49</v>
      </c>
      <c r="W1397" s="619" t="s">
        <v>15</v>
      </c>
      <c r="X1397" s="673" t="s">
        <v>4599</v>
      </c>
      <c r="Y1397" s="667" t="s">
        <v>4321</v>
      </c>
      <c r="Z1397" s="668">
        <v>43777</v>
      </c>
      <c r="AA1397" s="558" t="s">
        <v>1856</v>
      </c>
      <c r="AB1397" s="139">
        <f t="shared" si="349"/>
        <v>43792</v>
      </c>
      <c r="AC1397" s="134">
        <f t="shared" si="350"/>
        <v>43770</v>
      </c>
      <c r="AD1397" s="135" t="str">
        <f t="shared" si="351"/>
        <v>-</v>
      </c>
      <c r="AE1397" s="136" t="str">
        <f t="shared" si="352"/>
        <v>-</v>
      </c>
      <c r="AF1397" s="140" t="s">
        <v>4551</v>
      </c>
      <c r="AG1397" s="140" t="str">
        <f t="shared" si="356"/>
        <v>1</v>
      </c>
      <c r="AH1397" s="141" t="str">
        <f t="shared" si="357"/>
        <v>-</v>
      </c>
      <c r="AI1397" s="211" t="s">
        <v>15</v>
      </c>
      <c r="AJ1397" s="443" t="s">
        <v>4592</v>
      </c>
      <c r="AK1397" s="478" t="str">
        <f t="shared" si="358"/>
        <v>-</v>
      </c>
      <c r="AL1397" s="482" t="str">
        <f t="shared" si="359"/>
        <v>-</v>
      </c>
      <c r="AM1397" s="432" t="str">
        <f>_xlfn.IFNA(VLOOKUP(O1397,Dropdown!$B:$G,6,0),"-")</f>
        <v>NON-PEZA</v>
      </c>
      <c r="AN1397" s="433" t="str">
        <f>_xlfn.IFNA(VLOOKUP(O1397,Dropdown!$B:$H,7,0),"-")</f>
        <v>-</v>
      </c>
      <c r="AO1397" s="434" t="str">
        <f t="shared" si="360"/>
        <v>USD</v>
      </c>
      <c r="AP1397" s="435">
        <f t="shared" si="361"/>
        <v>430</v>
      </c>
      <c r="AQ1397" s="436">
        <f t="shared" si="362"/>
        <v>430</v>
      </c>
      <c r="AR1397" s="247"/>
      <c r="AS1397" s="465" t="s">
        <v>15</v>
      </c>
      <c r="AT1397" s="247"/>
      <c r="AU1397" s="454" t="str">
        <f t="shared" si="353"/>
        <v>-</v>
      </c>
    </row>
    <row r="1398" spans="1:47" s="29" customFormat="1">
      <c r="A1398" s="556">
        <v>1395</v>
      </c>
      <c r="B1398" s="558" t="s">
        <v>3430</v>
      </c>
      <c r="C1398" s="558" t="str">
        <f t="shared" si="354"/>
        <v>2019</v>
      </c>
      <c r="D1398" s="558" t="str">
        <f t="shared" si="365"/>
        <v>Oct</v>
      </c>
      <c r="E1398" s="605">
        <v>43762</v>
      </c>
      <c r="F1398" s="558">
        <v>120062</v>
      </c>
      <c r="G1398" s="558">
        <v>52928</v>
      </c>
      <c r="H1398" s="558">
        <v>92123</v>
      </c>
      <c r="I1398" s="558" t="s">
        <v>2773</v>
      </c>
      <c r="J1398" s="558" t="s">
        <v>3433</v>
      </c>
      <c r="K1398" s="607" t="str">
        <f t="shared" si="355"/>
        <v>RC82-02-03-0 COVER | RC82-02-03-0 COVER</v>
      </c>
      <c r="L1398" s="607" t="s">
        <v>3431</v>
      </c>
      <c r="M1398" s="607" t="s">
        <v>3431</v>
      </c>
      <c r="N1398" s="608" t="s">
        <v>15</v>
      </c>
      <c r="O1398" s="607" t="s">
        <v>33</v>
      </c>
      <c r="P1398" s="558">
        <v>1</v>
      </c>
      <c r="Q1398" s="557" t="s">
        <v>5151</v>
      </c>
      <c r="R1398" s="609">
        <f>IFERROR(VLOOKUP(CONCATENATE(D1398,"'",C1398),'Monthly Forex'!A:D,4,0),"-")</f>
        <v>51.83</v>
      </c>
      <c r="S1398" s="564" t="s">
        <v>15</v>
      </c>
      <c r="T1398" s="611">
        <v>240</v>
      </c>
      <c r="U1398" s="692" t="s">
        <v>47</v>
      </c>
      <c r="V1398" s="613" t="s">
        <v>49</v>
      </c>
      <c r="W1398" s="619" t="s">
        <v>15</v>
      </c>
      <c r="X1398" s="673" t="s">
        <v>4599</v>
      </c>
      <c r="Y1398" s="667" t="s">
        <v>4321</v>
      </c>
      <c r="Z1398" s="668">
        <v>43777</v>
      </c>
      <c r="AA1398" s="558" t="s">
        <v>1856</v>
      </c>
      <c r="AB1398" s="139">
        <f t="shared" si="349"/>
        <v>43792</v>
      </c>
      <c r="AC1398" s="134">
        <f t="shared" si="350"/>
        <v>43770</v>
      </c>
      <c r="AD1398" s="135" t="str">
        <f t="shared" si="351"/>
        <v>-</v>
      </c>
      <c r="AE1398" s="136" t="str">
        <f t="shared" si="352"/>
        <v>-</v>
      </c>
      <c r="AF1398" s="140" t="s">
        <v>4551</v>
      </c>
      <c r="AG1398" s="140" t="str">
        <f t="shared" si="356"/>
        <v>-</v>
      </c>
      <c r="AH1398" s="141" t="str">
        <f t="shared" si="357"/>
        <v>-</v>
      </c>
      <c r="AI1398" s="211" t="s">
        <v>15</v>
      </c>
      <c r="AJ1398" s="443" t="s">
        <v>4592</v>
      </c>
      <c r="AK1398" s="478" t="str">
        <f t="shared" si="358"/>
        <v>-</v>
      </c>
      <c r="AL1398" s="482" t="str">
        <f t="shared" si="359"/>
        <v>-</v>
      </c>
      <c r="AM1398" s="432" t="str">
        <f>_xlfn.IFNA(VLOOKUP(O1398,Dropdown!$B:$G,6,0),"-")</f>
        <v>NON-PEZA</v>
      </c>
      <c r="AN1398" s="433" t="str">
        <f>_xlfn.IFNA(VLOOKUP(O1398,Dropdown!$B:$H,7,0),"-")</f>
        <v>-</v>
      </c>
      <c r="AO1398" s="434" t="str">
        <f t="shared" si="360"/>
        <v>USD</v>
      </c>
      <c r="AP1398" s="435">
        <f t="shared" si="361"/>
        <v>240</v>
      </c>
      <c r="AQ1398" s="436">
        <f t="shared" si="362"/>
        <v>240</v>
      </c>
      <c r="AR1398" s="247"/>
      <c r="AS1398" s="465" t="s">
        <v>15</v>
      </c>
      <c r="AT1398" s="247"/>
      <c r="AU1398" s="454" t="str">
        <f t="shared" si="353"/>
        <v>-</v>
      </c>
    </row>
    <row r="1399" spans="1:47" s="29" customFormat="1">
      <c r="A1399" s="556">
        <v>1396</v>
      </c>
      <c r="B1399" s="558" t="s">
        <v>3452</v>
      </c>
      <c r="C1399" s="558" t="str">
        <f t="shared" si="354"/>
        <v>2019</v>
      </c>
      <c r="D1399" s="558" t="str">
        <f t="shared" si="365"/>
        <v>Oct</v>
      </c>
      <c r="E1399" s="605">
        <v>43762</v>
      </c>
      <c r="F1399" s="558">
        <v>120062</v>
      </c>
      <c r="G1399" s="558">
        <v>52928</v>
      </c>
      <c r="H1399" s="558">
        <v>92123</v>
      </c>
      <c r="I1399" s="558" t="s">
        <v>3432</v>
      </c>
      <c r="J1399" s="558" t="s">
        <v>3433</v>
      </c>
      <c r="K1399" s="607" t="str">
        <f t="shared" si="355"/>
        <v>YRC4-10 TRIMMING COVER | YRC4-10 TRIMMING COVER</v>
      </c>
      <c r="L1399" s="607" t="s">
        <v>3451</v>
      </c>
      <c r="M1399" s="607" t="s">
        <v>3451</v>
      </c>
      <c r="N1399" s="608" t="s">
        <v>15</v>
      </c>
      <c r="O1399" s="607" t="s">
        <v>33</v>
      </c>
      <c r="P1399" s="558">
        <v>2</v>
      </c>
      <c r="Q1399" s="557" t="s">
        <v>5151</v>
      </c>
      <c r="R1399" s="609">
        <f>IFERROR(VLOOKUP(CONCATENATE(D1399,"'",C1399),'Monthly Forex'!A:D,4,0),"-")</f>
        <v>51.83</v>
      </c>
      <c r="S1399" s="564" t="s">
        <v>15</v>
      </c>
      <c r="T1399" s="611">
        <v>720</v>
      </c>
      <c r="U1399" s="692" t="s">
        <v>47</v>
      </c>
      <c r="V1399" s="613" t="s">
        <v>49</v>
      </c>
      <c r="W1399" s="619" t="s">
        <v>15</v>
      </c>
      <c r="X1399" s="673" t="s">
        <v>4599</v>
      </c>
      <c r="Y1399" s="667" t="s">
        <v>4321</v>
      </c>
      <c r="Z1399" s="668">
        <v>43777</v>
      </c>
      <c r="AA1399" s="558" t="s">
        <v>1856</v>
      </c>
      <c r="AB1399" s="139">
        <f t="shared" ref="AB1399:AB1462" si="366">IF(V1399="","",IF(V1399="Cancelled","-",E1399+30))</f>
        <v>43792</v>
      </c>
      <c r="AC1399" s="134">
        <f t="shared" si="350"/>
        <v>43770</v>
      </c>
      <c r="AD1399" s="135" t="str">
        <f t="shared" si="351"/>
        <v>-</v>
      </c>
      <c r="AE1399" s="136" t="str">
        <f t="shared" si="352"/>
        <v>-</v>
      </c>
      <c r="AF1399" s="140" t="s">
        <v>4551</v>
      </c>
      <c r="AG1399" s="140" t="str">
        <f t="shared" si="356"/>
        <v>-</v>
      </c>
      <c r="AH1399" s="141" t="str">
        <f t="shared" si="357"/>
        <v>-</v>
      </c>
      <c r="AI1399" s="211" t="s">
        <v>15</v>
      </c>
      <c r="AJ1399" s="443" t="s">
        <v>4592</v>
      </c>
      <c r="AK1399" s="478" t="str">
        <f t="shared" si="358"/>
        <v>-</v>
      </c>
      <c r="AL1399" s="482" t="str">
        <f t="shared" si="359"/>
        <v>-</v>
      </c>
      <c r="AM1399" s="432" t="str">
        <f>_xlfn.IFNA(VLOOKUP(O1399,Dropdown!$B:$G,6,0),"-")</f>
        <v>NON-PEZA</v>
      </c>
      <c r="AN1399" s="433" t="str">
        <f>_xlfn.IFNA(VLOOKUP(O1399,Dropdown!$B:$H,7,0),"-")</f>
        <v>-</v>
      </c>
      <c r="AO1399" s="434" t="str">
        <f t="shared" si="360"/>
        <v>USD</v>
      </c>
      <c r="AP1399" s="435">
        <f t="shared" si="361"/>
        <v>720</v>
      </c>
      <c r="AQ1399" s="436">
        <f t="shared" si="362"/>
        <v>720</v>
      </c>
      <c r="AR1399" s="247"/>
      <c r="AS1399" s="465" t="s">
        <v>15</v>
      </c>
      <c r="AT1399" s="247"/>
      <c r="AU1399" s="454" t="str">
        <f t="shared" si="353"/>
        <v>-</v>
      </c>
    </row>
    <row r="1400" spans="1:47" s="29" customFormat="1">
      <c r="A1400" s="556">
        <v>1397</v>
      </c>
      <c r="B1400" s="558" t="s">
        <v>3456</v>
      </c>
      <c r="C1400" s="558" t="str">
        <f t="shared" si="354"/>
        <v>2019</v>
      </c>
      <c r="D1400" s="558" t="str">
        <f t="shared" si="365"/>
        <v>Oct</v>
      </c>
      <c r="E1400" s="605">
        <v>43762</v>
      </c>
      <c r="F1400" s="558">
        <v>120060</v>
      </c>
      <c r="G1400" s="558">
        <v>52926</v>
      </c>
      <c r="H1400" s="558">
        <v>92122</v>
      </c>
      <c r="I1400" s="558" t="s">
        <v>3044</v>
      </c>
      <c r="J1400" s="558">
        <v>3000022027</v>
      </c>
      <c r="K1400" s="607" t="str">
        <f t="shared" si="355"/>
        <v>Ø2.3 X P6 4 LINES; 42 HOLES/LINE W500 | LOWER DIE + TRANSPO $15 | Ø2.3 X P6 4 LINES; 42 HOLES/LINE W500 | LOWER DIE + TRANSPO $15</v>
      </c>
      <c r="L1400" s="607" t="s">
        <v>3045</v>
      </c>
      <c r="M1400" s="607" t="s">
        <v>3045</v>
      </c>
      <c r="N1400" s="608" t="s">
        <v>15</v>
      </c>
      <c r="O1400" s="607" t="s">
        <v>39</v>
      </c>
      <c r="P1400" s="558">
        <v>1</v>
      </c>
      <c r="Q1400" s="557" t="s">
        <v>5151</v>
      </c>
      <c r="R1400" s="609">
        <f>IFERROR(VLOOKUP(CONCATENATE(D1400,"'",C1400),'Monthly Forex'!A:D,4,0),"-")</f>
        <v>51.83</v>
      </c>
      <c r="S1400" s="564" t="s">
        <v>15</v>
      </c>
      <c r="T1400" s="611">
        <v>2080</v>
      </c>
      <c r="U1400" s="692" t="s">
        <v>47</v>
      </c>
      <c r="V1400" s="613" t="s">
        <v>49</v>
      </c>
      <c r="W1400" s="619" t="s">
        <v>15</v>
      </c>
      <c r="X1400" s="569" t="s">
        <v>4599</v>
      </c>
      <c r="Y1400" s="667" t="s">
        <v>3540</v>
      </c>
      <c r="Z1400" s="668">
        <v>43777</v>
      </c>
      <c r="AA1400" s="558" t="s">
        <v>1856</v>
      </c>
      <c r="AB1400" s="139">
        <f t="shared" si="366"/>
        <v>43792</v>
      </c>
      <c r="AC1400" s="134">
        <f t="shared" si="350"/>
        <v>43770</v>
      </c>
      <c r="AD1400" s="135" t="str">
        <f t="shared" si="351"/>
        <v>-</v>
      </c>
      <c r="AE1400" s="136" t="str">
        <f t="shared" si="352"/>
        <v>-</v>
      </c>
      <c r="AF1400" s="140" t="s">
        <v>4551</v>
      </c>
      <c r="AG1400" s="140" t="str">
        <f t="shared" si="356"/>
        <v>1</v>
      </c>
      <c r="AH1400" s="141" t="str">
        <f t="shared" si="357"/>
        <v>-</v>
      </c>
      <c r="AI1400" s="211" t="s">
        <v>15</v>
      </c>
      <c r="AJ1400" s="443" t="s">
        <v>4592</v>
      </c>
      <c r="AK1400" s="478" t="str">
        <f t="shared" si="358"/>
        <v>-</v>
      </c>
      <c r="AL1400" s="482" t="str">
        <f t="shared" si="359"/>
        <v>-</v>
      </c>
      <c r="AM1400" s="432" t="str">
        <f>_xlfn.IFNA(VLOOKUP(O1400,Dropdown!$B:$G,6,0),"-")</f>
        <v>PEZA</v>
      </c>
      <c r="AN1400" s="433">
        <f>_xlfn.IFNA(VLOOKUP(O1400,Dropdown!$B:$H,7,0),"-")</f>
        <v>0.12</v>
      </c>
      <c r="AO1400" s="434" t="str">
        <f t="shared" si="360"/>
        <v>USD</v>
      </c>
      <c r="AP1400" s="435">
        <f t="shared" si="361"/>
        <v>2080</v>
      </c>
      <c r="AQ1400" s="436">
        <f t="shared" si="362"/>
        <v>2329.6000000000004</v>
      </c>
      <c r="AR1400" s="247"/>
      <c r="AS1400" s="465" t="s">
        <v>15</v>
      </c>
      <c r="AT1400" s="247"/>
      <c r="AU1400" s="454" t="str">
        <f t="shared" si="353"/>
        <v>-</v>
      </c>
    </row>
    <row r="1401" spans="1:47" s="29" customFormat="1">
      <c r="A1401" s="556">
        <v>1398</v>
      </c>
      <c r="B1401" s="558" t="s">
        <v>3457</v>
      </c>
      <c r="C1401" s="558" t="str">
        <f t="shared" si="354"/>
        <v>2019</v>
      </c>
      <c r="D1401" s="558" t="str">
        <f t="shared" si="365"/>
        <v>Oct</v>
      </c>
      <c r="E1401" s="605">
        <v>43762</v>
      </c>
      <c r="F1401" s="558">
        <v>120060</v>
      </c>
      <c r="G1401" s="558">
        <v>52926</v>
      </c>
      <c r="H1401" s="558">
        <v>92122</v>
      </c>
      <c r="I1401" s="558" t="s">
        <v>3455</v>
      </c>
      <c r="J1401" s="558">
        <v>3000022477</v>
      </c>
      <c r="K1401" s="607" t="str">
        <f t="shared" si="355"/>
        <v>Ø2.0XP6 (2 LINES; 18 HOLES/LINE W146 | UPPER DIE (S50C) | Ø2.0XP6 (2 LINES; 18 HOLES/LINE W146 | UPPER DIE (S50C)</v>
      </c>
      <c r="L1401" s="607" t="s">
        <v>3453</v>
      </c>
      <c r="M1401" s="607" t="s">
        <v>3453</v>
      </c>
      <c r="N1401" s="608" t="s">
        <v>15</v>
      </c>
      <c r="O1401" s="607" t="s">
        <v>39</v>
      </c>
      <c r="P1401" s="558">
        <v>1</v>
      </c>
      <c r="Q1401" s="557" t="s">
        <v>5151</v>
      </c>
      <c r="R1401" s="609">
        <f>IFERROR(VLOOKUP(CONCATENATE(D1401,"'",C1401),'Monthly Forex'!A:D,4,0),"-")</f>
        <v>51.83</v>
      </c>
      <c r="S1401" s="564" t="s">
        <v>15</v>
      </c>
      <c r="T1401" s="611">
        <v>495</v>
      </c>
      <c r="U1401" s="692" t="s">
        <v>47</v>
      </c>
      <c r="V1401" s="613" t="s">
        <v>49</v>
      </c>
      <c r="W1401" s="619" t="s">
        <v>15</v>
      </c>
      <c r="X1401" s="569" t="s">
        <v>4599</v>
      </c>
      <c r="Y1401" s="667" t="s">
        <v>3540</v>
      </c>
      <c r="Z1401" s="668">
        <v>43777</v>
      </c>
      <c r="AA1401" s="558" t="s">
        <v>1856</v>
      </c>
      <c r="AB1401" s="139">
        <f t="shared" si="366"/>
        <v>43792</v>
      </c>
      <c r="AC1401" s="134">
        <f t="shared" si="350"/>
        <v>43770</v>
      </c>
      <c r="AD1401" s="135" t="str">
        <f t="shared" si="351"/>
        <v>-</v>
      </c>
      <c r="AE1401" s="136" t="str">
        <f t="shared" si="352"/>
        <v>-</v>
      </c>
      <c r="AF1401" s="140" t="s">
        <v>4551</v>
      </c>
      <c r="AG1401" s="140" t="str">
        <f t="shared" si="356"/>
        <v>-</v>
      </c>
      <c r="AH1401" s="141" t="str">
        <f t="shared" si="357"/>
        <v>-</v>
      </c>
      <c r="AI1401" s="211" t="s">
        <v>15</v>
      </c>
      <c r="AJ1401" s="443" t="s">
        <v>4592</v>
      </c>
      <c r="AK1401" s="478" t="str">
        <f t="shared" si="358"/>
        <v>-</v>
      </c>
      <c r="AL1401" s="482" t="str">
        <f t="shared" si="359"/>
        <v>-</v>
      </c>
      <c r="AM1401" s="432" t="str">
        <f>_xlfn.IFNA(VLOOKUP(O1401,Dropdown!$B:$G,6,0),"-")</f>
        <v>PEZA</v>
      </c>
      <c r="AN1401" s="433">
        <f>_xlfn.IFNA(VLOOKUP(O1401,Dropdown!$B:$H,7,0),"-")</f>
        <v>0.12</v>
      </c>
      <c r="AO1401" s="434" t="str">
        <f t="shared" si="360"/>
        <v>USD</v>
      </c>
      <c r="AP1401" s="435">
        <f t="shared" si="361"/>
        <v>495</v>
      </c>
      <c r="AQ1401" s="436">
        <f t="shared" si="362"/>
        <v>554.40000000000009</v>
      </c>
      <c r="AR1401" s="247"/>
      <c r="AS1401" s="465" t="s">
        <v>15</v>
      </c>
      <c r="AT1401" s="247"/>
      <c r="AU1401" s="454" t="str">
        <f t="shared" si="353"/>
        <v>-</v>
      </c>
    </row>
    <row r="1402" spans="1:47" s="29" customFormat="1">
      <c r="A1402" s="556">
        <v>1399</v>
      </c>
      <c r="B1402" s="558" t="s">
        <v>3458</v>
      </c>
      <c r="C1402" s="558" t="str">
        <f t="shared" si="354"/>
        <v>2019</v>
      </c>
      <c r="D1402" s="558" t="str">
        <f t="shared" si="365"/>
        <v>Oct</v>
      </c>
      <c r="E1402" s="605">
        <v>43762</v>
      </c>
      <c r="F1402" s="558">
        <v>120060</v>
      </c>
      <c r="G1402" s="558">
        <v>52926</v>
      </c>
      <c r="H1402" s="558">
        <v>92122</v>
      </c>
      <c r="I1402" s="558" t="s">
        <v>3455</v>
      </c>
      <c r="J1402" s="558">
        <v>3000022477</v>
      </c>
      <c r="K1402" s="695" t="str">
        <f t="shared" si="355"/>
        <v>Ø2.0XP6 (2 LINES; 18 HOLES/LINE W146 | LOWER DIE (SKD11) | Ø2.0XP6 (2 LINES; 18 HOLES/LINE W146 | LOWER DIE (SKD11)</v>
      </c>
      <c r="L1402" s="695" t="s">
        <v>3454</v>
      </c>
      <c r="M1402" s="695" t="s">
        <v>3454</v>
      </c>
      <c r="N1402" s="696" t="s">
        <v>15</v>
      </c>
      <c r="O1402" s="607" t="s">
        <v>39</v>
      </c>
      <c r="P1402" s="558">
        <v>1</v>
      </c>
      <c r="Q1402" s="557" t="s">
        <v>5151</v>
      </c>
      <c r="R1402" s="609">
        <f>IFERROR(VLOOKUP(CONCATENATE(D1402,"'",C1402),'Monthly Forex'!A:D,4,0),"-")</f>
        <v>51.83</v>
      </c>
      <c r="S1402" s="564" t="s">
        <v>15</v>
      </c>
      <c r="T1402" s="611">
        <v>525</v>
      </c>
      <c r="U1402" s="692" t="s">
        <v>47</v>
      </c>
      <c r="V1402" s="613" t="s">
        <v>49</v>
      </c>
      <c r="W1402" s="619" t="s">
        <v>15</v>
      </c>
      <c r="X1402" s="569" t="s">
        <v>4599</v>
      </c>
      <c r="Y1402" s="667" t="s">
        <v>3540</v>
      </c>
      <c r="Z1402" s="668">
        <v>43777</v>
      </c>
      <c r="AA1402" s="558" t="s">
        <v>1856</v>
      </c>
      <c r="AB1402" s="139">
        <f t="shared" si="366"/>
        <v>43792</v>
      </c>
      <c r="AC1402" s="134">
        <f t="shared" si="350"/>
        <v>43770</v>
      </c>
      <c r="AD1402" s="135" t="str">
        <f t="shared" si="351"/>
        <v>-</v>
      </c>
      <c r="AE1402" s="136" t="str">
        <f t="shared" si="352"/>
        <v>-</v>
      </c>
      <c r="AF1402" s="140" t="s">
        <v>4551</v>
      </c>
      <c r="AG1402" s="140" t="str">
        <f t="shared" si="356"/>
        <v>-</v>
      </c>
      <c r="AH1402" s="141" t="str">
        <f t="shared" si="357"/>
        <v>-</v>
      </c>
      <c r="AI1402" s="211" t="s">
        <v>15</v>
      </c>
      <c r="AJ1402" s="443" t="s">
        <v>4592</v>
      </c>
      <c r="AK1402" s="478" t="str">
        <f t="shared" si="358"/>
        <v>-</v>
      </c>
      <c r="AL1402" s="482" t="str">
        <f t="shared" si="359"/>
        <v>-</v>
      </c>
      <c r="AM1402" s="432" t="str">
        <f>_xlfn.IFNA(VLOOKUP(O1402,Dropdown!$B:$G,6,0),"-")</f>
        <v>PEZA</v>
      </c>
      <c r="AN1402" s="433">
        <f>_xlfn.IFNA(VLOOKUP(O1402,Dropdown!$B:$H,7,0),"-")</f>
        <v>0.12</v>
      </c>
      <c r="AO1402" s="434" t="str">
        <f t="shared" si="360"/>
        <v>USD</v>
      </c>
      <c r="AP1402" s="435">
        <f t="shared" si="361"/>
        <v>525</v>
      </c>
      <c r="AQ1402" s="436">
        <f t="shared" si="362"/>
        <v>588</v>
      </c>
      <c r="AR1402" s="247"/>
      <c r="AS1402" s="465" t="s">
        <v>15</v>
      </c>
      <c r="AT1402" s="247"/>
      <c r="AU1402" s="454" t="str">
        <f t="shared" si="353"/>
        <v>-</v>
      </c>
    </row>
    <row r="1403" spans="1:47" s="29" customFormat="1">
      <c r="A1403" s="556">
        <v>1400</v>
      </c>
      <c r="B1403" s="558" t="s">
        <v>3460</v>
      </c>
      <c r="C1403" s="558" t="str">
        <f t="shared" si="354"/>
        <v>2019</v>
      </c>
      <c r="D1403" s="558" t="str">
        <f t="shared" si="365"/>
        <v>Oct</v>
      </c>
      <c r="E1403" s="605">
        <v>43762</v>
      </c>
      <c r="F1403" s="558">
        <v>120061</v>
      </c>
      <c r="G1403" s="558">
        <v>52927</v>
      </c>
      <c r="H1403" s="558">
        <v>92117</v>
      </c>
      <c r="I1403" s="558" t="s">
        <v>3463</v>
      </c>
      <c r="J1403" s="617" t="s">
        <v>3464</v>
      </c>
      <c r="K1403" s="607" t="str">
        <f t="shared" si="355"/>
        <v>TJB BODY BLANK DIE PLATE #1106 (SKD11 58-60 HRC) | TJB BODY BLANK DIE PLATE #1106 (SKD11 58-60 HRC)</v>
      </c>
      <c r="L1403" s="607" t="s">
        <v>3465</v>
      </c>
      <c r="M1403" s="607" t="s">
        <v>3465</v>
      </c>
      <c r="N1403" s="608" t="s">
        <v>3468</v>
      </c>
      <c r="O1403" s="607" t="s">
        <v>31</v>
      </c>
      <c r="P1403" s="558">
        <v>1</v>
      </c>
      <c r="Q1403" s="557" t="s">
        <v>5151</v>
      </c>
      <c r="R1403" s="609">
        <f>IFERROR(VLOOKUP(CONCATENATE(D1403,"'",C1403),'Monthly Forex'!A:D,4,0),"-")</f>
        <v>51.83</v>
      </c>
      <c r="S1403" s="610">
        <v>65700</v>
      </c>
      <c r="T1403" s="611">
        <f>S1403/R1403</f>
        <v>1267.605633802817</v>
      </c>
      <c r="U1403" s="692" t="s">
        <v>47</v>
      </c>
      <c r="V1403" s="613" t="s">
        <v>49</v>
      </c>
      <c r="W1403" s="619" t="s">
        <v>15</v>
      </c>
      <c r="X1403" s="569" t="s">
        <v>15</v>
      </c>
      <c r="Y1403" s="669" t="s">
        <v>15</v>
      </c>
      <c r="Z1403" s="668" t="s">
        <v>15</v>
      </c>
      <c r="AA1403" s="558" t="s">
        <v>1856</v>
      </c>
      <c r="AB1403" s="139">
        <f t="shared" si="366"/>
        <v>43792</v>
      </c>
      <c r="AC1403" s="134">
        <f t="shared" si="350"/>
        <v>43770</v>
      </c>
      <c r="AD1403" s="135" t="str">
        <f t="shared" si="351"/>
        <v>-</v>
      </c>
      <c r="AE1403" s="136" t="str">
        <f t="shared" si="352"/>
        <v>-</v>
      </c>
      <c r="AF1403" s="140" t="s">
        <v>4551</v>
      </c>
      <c r="AG1403" s="140" t="str">
        <f t="shared" si="356"/>
        <v>1</v>
      </c>
      <c r="AH1403" s="141" t="str">
        <f t="shared" si="357"/>
        <v>-</v>
      </c>
      <c r="AI1403" s="211" t="s">
        <v>15</v>
      </c>
      <c r="AJ1403" s="443" t="s">
        <v>4592</v>
      </c>
      <c r="AK1403" s="478" t="str">
        <f t="shared" si="358"/>
        <v>-</v>
      </c>
      <c r="AL1403" s="482" t="str">
        <f t="shared" si="359"/>
        <v>-</v>
      </c>
      <c r="AM1403" s="432" t="str">
        <f>_xlfn.IFNA(VLOOKUP(O1403,Dropdown!$B:$G,6,0),"-")</f>
        <v>PEZA</v>
      </c>
      <c r="AN1403" s="433">
        <f>_xlfn.IFNA(VLOOKUP(O1403,Dropdown!$B:$H,7,0),"-")</f>
        <v>0.12</v>
      </c>
      <c r="AO1403" s="434" t="str">
        <f t="shared" si="360"/>
        <v>PHP</v>
      </c>
      <c r="AP1403" s="435">
        <f t="shared" si="361"/>
        <v>65700</v>
      </c>
      <c r="AQ1403" s="436">
        <f t="shared" si="362"/>
        <v>73584</v>
      </c>
      <c r="AR1403" s="247"/>
      <c r="AS1403" s="465" t="s">
        <v>15</v>
      </c>
      <c r="AT1403" s="247"/>
      <c r="AU1403" s="454" t="str">
        <f t="shared" si="353"/>
        <v>-</v>
      </c>
    </row>
    <row r="1404" spans="1:47" s="29" customFormat="1">
      <c r="A1404" s="556">
        <v>1401</v>
      </c>
      <c r="B1404" s="558" t="s">
        <v>3461</v>
      </c>
      <c r="C1404" s="558" t="str">
        <f t="shared" si="354"/>
        <v>2019</v>
      </c>
      <c r="D1404" s="558" t="str">
        <f t="shared" si="365"/>
        <v>Oct</v>
      </c>
      <c r="E1404" s="605">
        <v>43762</v>
      </c>
      <c r="F1404" s="558">
        <v>120061</v>
      </c>
      <c r="G1404" s="558">
        <v>52927</v>
      </c>
      <c r="H1404" s="558">
        <v>92117</v>
      </c>
      <c r="I1404" s="558" t="s">
        <v>3463</v>
      </c>
      <c r="J1404" s="558" t="s">
        <v>3464</v>
      </c>
      <c r="K1404" s="607" t="str">
        <f t="shared" si="355"/>
        <v>TJB BODY BLANK PUNCH #1107 (SKD11 58-60 HRC) | TJB BODY BLANK PUNCH #1107 (SKD11 58-60 HRC)</v>
      </c>
      <c r="L1404" s="607" t="s">
        <v>3466</v>
      </c>
      <c r="M1404" s="607" t="s">
        <v>3466</v>
      </c>
      <c r="N1404" s="608" t="s">
        <v>3086</v>
      </c>
      <c r="O1404" s="607" t="s">
        <v>31</v>
      </c>
      <c r="P1404" s="558">
        <v>1</v>
      </c>
      <c r="Q1404" s="557" t="s">
        <v>5151</v>
      </c>
      <c r="R1404" s="609">
        <f>IFERROR(VLOOKUP(CONCATENATE(D1404,"'",C1404),'Monthly Forex'!A:D,4,0),"-")</f>
        <v>51.83</v>
      </c>
      <c r="S1404" s="610">
        <v>30300</v>
      </c>
      <c r="T1404" s="611">
        <f>S1404/R1404</f>
        <v>584.60351147983795</v>
      </c>
      <c r="U1404" s="692" t="s">
        <v>47</v>
      </c>
      <c r="V1404" s="613" t="s">
        <v>49</v>
      </c>
      <c r="W1404" s="619" t="s">
        <v>15</v>
      </c>
      <c r="X1404" s="569" t="s">
        <v>15</v>
      </c>
      <c r="Y1404" s="669" t="s">
        <v>15</v>
      </c>
      <c r="Z1404" s="668" t="s">
        <v>15</v>
      </c>
      <c r="AA1404" s="558" t="s">
        <v>1856</v>
      </c>
      <c r="AB1404" s="139">
        <f t="shared" si="366"/>
        <v>43792</v>
      </c>
      <c r="AC1404" s="134">
        <f t="shared" si="350"/>
        <v>43770</v>
      </c>
      <c r="AD1404" s="135" t="str">
        <f t="shared" si="351"/>
        <v>-</v>
      </c>
      <c r="AE1404" s="136" t="str">
        <f t="shared" si="352"/>
        <v>-</v>
      </c>
      <c r="AF1404" s="140" t="s">
        <v>4551</v>
      </c>
      <c r="AG1404" s="140" t="str">
        <f t="shared" si="356"/>
        <v>-</v>
      </c>
      <c r="AH1404" s="141" t="str">
        <f t="shared" si="357"/>
        <v>-</v>
      </c>
      <c r="AI1404" s="211" t="s">
        <v>15</v>
      </c>
      <c r="AJ1404" s="443" t="s">
        <v>4592</v>
      </c>
      <c r="AK1404" s="478" t="str">
        <f t="shared" si="358"/>
        <v>-</v>
      </c>
      <c r="AL1404" s="482" t="str">
        <f t="shared" si="359"/>
        <v>-</v>
      </c>
      <c r="AM1404" s="432" t="str">
        <f>_xlfn.IFNA(VLOOKUP(O1404,Dropdown!$B:$G,6,0),"-")</f>
        <v>PEZA</v>
      </c>
      <c r="AN1404" s="433">
        <f>_xlfn.IFNA(VLOOKUP(O1404,Dropdown!$B:$H,7,0),"-")</f>
        <v>0.12</v>
      </c>
      <c r="AO1404" s="434" t="str">
        <f t="shared" si="360"/>
        <v>PHP</v>
      </c>
      <c r="AP1404" s="435">
        <f t="shared" si="361"/>
        <v>30300</v>
      </c>
      <c r="AQ1404" s="436">
        <f t="shared" si="362"/>
        <v>33936</v>
      </c>
      <c r="AR1404" s="247"/>
      <c r="AS1404" s="465" t="s">
        <v>15</v>
      </c>
      <c r="AT1404" s="247"/>
      <c r="AU1404" s="454" t="str">
        <f t="shared" si="353"/>
        <v>-</v>
      </c>
    </row>
    <row r="1405" spans="1:47" s="29" customFormat="1">
      <c r="A1405" s="556">
        <v>1402</v>
      </c>
      <c r="B1405" s="558" t="s">
        <v>3462</v>
      </c>
      <c r="C1405" s="558" t="str">
        <f t="shared" si="354"/>
        <v>2019</v>
      </c>
      <c r="D1405" s="558" t="str">
        <f t="shared" si="365"/>
        <v>Oct</v>
      </c>
      <c r="E1405" s="605">
        <v>43762</v>
      </c>
      <c r="F1405" s="558">
        <v>120061</v>
      </c>
      <c r="G1405" s="558">
        <v>52927</v>
      </c>
      <c r="H1405" s="558">
        <v>92117</v>
      </c>
      <c r="I1405" s="558" t="s">
        <v>3463</v>
      </c>
      <c r="J1405" s="617" t="s">
        <v>3464</v>
      </c>
      <c r="K1405" s="607" t="str">
        <f t="shared" si="355"/>
        <v>TJB BODY STRIPPER PLATE #1108 (S50C) | TJB BODY STRIPPER PLATE #1108 (S50C)</v>
      </c>
      <c r="L1405" s="607" t="s">
        <v>3467</v>
      </c>
      <c r="M1405" s="607" t="s">
        <v>3467</v>
      </c>
      <c r="N1405" s="608" t="s">
        <v>3469</v>
      </c>
      <c r="O1405" s="607" t="s">
        <v>31</v>
      </c>
      <c r="P1405" s="558">
        <v>1</v>
      </c>
      <c r="Q1405" s="557" t="s">
        <v>5151</v>
      </c>
      <c r="R1405" s="609">
        <f>IFERROR(VLOOKUP(CONCATENATE(D1405,"'",C1405),'Monthly Forex'!A:D,4,0),"-")</f>
        <v>51.83</v>
      </c>
      <c r="S1405" s="610">
        <v>18200</v>
      </c>
      <c r="T1405" s="611">
        <f>S1405/R1405</f>
        <v>351.14798379317</v>
      </c>
      <c r="U1405" s="692" t="s">
        <v>47</v>
      </c>
      <c r="V1405" s="613" t="s">
        <v>49</v>
      </c>
      <c r="W1405" s="619" t="s">
        <v>15</v>
      </c>
      <c r="X1405" s="569" t="s">
        <v>15</v>
      </c>
      <c r="Y1405" s="669" t="s">
        <v>15</v>
      </c>
      <c r="Z1405" s="668" t="s">
        <v>15</v>
      </c>
      <c r="AA1405" s="558" t="s">
        <v>1856</v>
      </c>
      <c r="AB1405" s="139">
        <f t="shared" si="366"/>
        <v>43792</v>
      </c>
      <c r="AC1405" s="134">
        <f t="shared" si="350"/>
        <v>43770</v>
      </c>
      <c r="AD1405" s="135" t="str">
        <f t="shared" si="351"/>
        <v>-</v>
      </c>
      <c r="AE1405" s="136" t="str">
        <f t="shared" si="352"/>
        <v>-</v>
      </c>
      <c r="AF1405" s="140" t="s">
        <v>4551</v>
      </c>
      <c r="AG1405" s="140" t="str">
        <f t="shared" si="356"/>
        <v>-</v>
      </c>
      <c r="AH1405" s="141" t="str">
        <f t="shared" si="357"/>
        <v>-</v>
      </c>
      <c r="AI1405" s="211" t="s">
        <v>15</v>
      </c>
      <c r="AJ1405" s="443" t="s">
        <v>4592</v>
      </c>
      <c r="AK1405" s="478" t="str">
        <f t="shared" si="358"/>
        <v>-</v>
      </c>
      <c r="AL1405" s="482" t="str">
        <f t="shared" si="359"/>
        <v>-</v>
      </c>
      <c r="AM1405" s="432" t="str">
        <f>_xlfn.IFNA(VLOOKUP(O1405,Dropdown!$B:$G,6,0),"-")</f>
        <v>PEZA</v>
      </c>
      <c r="AN1405" s="433">
        <f>_xlfn.IFNA(VLOOKUP(O1405,Dropdown!$B:$H,7,0),"-")</f>
        <v>0.12</v>
      </c>
      <c r="AO1405" s="434" t="str">
        <f t="shared" si="360"/>
        <v>PHP</v>
      </c>
      <c r="AP1405" s="435">
        <f t="shared" si="361"/>
        <v>18200</v>
      </c>
      <c r="AQ1405" s="436">
        <f t="shared" si="362"/>
        <v>20384.000000000004</v>
      </c>
      <c r="AR1405" s="247"/>
      <c r="AS1405" s="465" t="s">
        <v>15</v>
      </c>
      <c r="AT1405" s="247"/>
      <c r="AU1405" s="454" t="str">
        <f t="shared" si="353"/>
        <v>-</v>
      </c>
    </row>
    <row r="1406" spans="1:47" s="29" customFormat="1">
      <c r="A1406" s="556">
        <v>1403</v>
      </c>
      <c r="B1406" s="558" t="s">
        <v>3470</v>
      </c>
      <c r="C1406" s="558" t="str">
        <f t="shared" si="354"/>
        <v>2019</v>
      </c>
      <c r="D1406" s="558" t="str">
        <f t="shared" si="365"/>
        <v>Oct</v>
      </c>
      <c r="E1406" s="605">
        <v>43763</v>
      </c>
      <c r="F1406" s="558">
        <v>120063</v>
      </c>
      <c r="G1406" s="558">
        <v>52929</v>
      </c>
      <c r="H1406" s="558">
        <v>92149</v>
      </c>
      <c r="I1406" s="558" t="s">
        <v>3471</v>
      </c>
      <c r="J1406" s="558">
        <v>20192933</v>
      </c>
      <c r="K1406" s="607" t="str">
        <f t="shared" si="355"/>
        <v>2311-35308-7-1700 RR EMBOSS  | #110 DIE | 2311-35308-7-1700 RR EMBOSS  | #110 DIE</v>
      </c>
      <c r="L1406" s="607" t="s">
        <v>2469</v>
      </c>
      <c r="M1406" s="607" t="s">
        <v>2469</v>
      </c>
      <c r="N1406" s="608" t="s">
        <v>15</v>
      </c>
      <c r="O1406" s="607" t="s">
        <v>38</v>
      </c>
      <c r="P1406" s="558">
        <v>2</v>
      </c>
      <c r="Q1406" s="557" t="s">
        <v>5151</v>
      </c>
      <c r="R1406" s="609">
        <f>IFERROR(VLOOKUP(CONCATENATE(D1406,"'",C1406),'Monthly Forex'!A:D,4,0),"-")</f>
        <v>51.83</v>
      </c>
      <c r="S1406" s="564" t="s">
        <v>15</v>
      </c>
      <c r="T1406" s="611">
        <v>880</v>
      </c>
      <c r="U1406" s="692" t="s">
        <v>47</v>
      </c>
      <c r="V1406" s="613" t="s">
        <v>49</v>
      </c>
      <c r="W1406" s="619" t="s">
        <v>15</v>
      </c>
      <c r="X1406" s="569" t="s">
        <v>15</v>
      </c>
      <c r="Y1406" s="669" t="s">
        <v>15</v>
      </c>
      <c r="Z1406" s="668" t="s">
        <v>15</v>
      </c>
      <c r="AA1406" s="558" t="s">
        <v>1856</v>
      </c>
      <c r="AB1406" s="139">
        <f t="shared" si="366"/>
        <v>43793</v>
      </c>
      <c r="AC1406" s="134">
        <f t="shared" si="350"/>
        <v>43770</v>
      </c>
      <c r="AD1406" s="135" t="str">
        <f t="shared" si="351"/>
        <v>-</v>
      </c>
      <c r="AE1406" s="136" t="str">
        <f t="shared" si="352"/>
        <v>-</v>
      </c>
      <c r="AF1406" s="140" t="s">
        <v>4551</v>
      </c>
      <c r="AG1406" s="140" t="str">
        <f t="shared" si="356"/>
        <v>1</v>
      </c>
      <c r="AH1406" s="141" t="str">
        <f t="shared" si="357"/>
        <v>-</v>
      </c>
      <c r="AI1406" s="211" t="s">
        <v>15</v>
      </c>
      <c r="AJ1406" s="443" t="s">
        <v>4592</v>
      </c>
      <c r="AK1406" s="478" t="str">
        <f t="shared" si="358"/>
        <v>-</v>
      </c>
      <c r="AL1406" s="482" t="str">
        <f t="shared" si="359"/>
        <v>-</v>
      </c>
      <c r="AM1406" s="432" t="str">
        <f>_xlfn.IFNA(VLOOKUP(O1406,Dropdown!$B:$G,6,0),"-")</f>
        <v>PEZA</v>
      </c>
      <c r="AN1406" s="433">
        <f>_xlfn.IFNA(VLOOKUP(O1406,Dropdown!$B:$H,7,0),"-")</f>
        <v>0.12</v>
      </c>
      <c r="AO1406" s="434" t="str">
        <f t="shared" si="360"/>
        <v>USD</v>
      </c>
      <c r="AP1406" s="435">
        <f t="shared" si="361"/>
        <v>880</v>
      </c>
      <c r="AQ1406" s="436">
        <f t="shared" si="362"/>
        <v>985.60000000000014</v>
      </c>
      <c r="AR1406" s="247"/>
      <c r="AS1406" s="465" t="s">
        <v>15</v>
      </c>
      <c r="AT1406" s="247"/>
      <c r="AU1406" s="454" t="str">
        <f t="shared" si="353"/>
        <v>-</v>
      </c>
    </row>
    <row r="1407" spans="1:47" s="29" customFormat="1">
      <c r="A1407" s="556">
        <v>1404</v>
      </c>
      <c r="B1407" s="558" t="s">
        <v>3323</v>
      </c>
      <c r="C1407" s="558" t="str">
        <f t="shared" si="354"/>
        <v>2019</v>
      </c>
      <c r="D1407" s="558" t="str">
        <f t="shared" si="365"/>
        <v>Oct</v>
      </c>
      <c r="E1407" s="605">
        <v>43763</v>
      </c>
      <c r="F1407" s="558">
        <v>120064</v>
      </c>
      <c r="G1407" s="558">
        <v>52930</v>
      </c>
      <c r="H1407" s="558">
        <v>92167</v>
      </c>
      <c r="I1407" s="558" t="s">
        <v>3327</v>
      </c>
      <c r="J1407" s="558" t="s">
        <v>3328</v>
      </c>
      <c r="K1407" s="607" t="str">
        <f t="shared" si="355"/>
        <v>A5220 UPPER URETHANE MOLD | A5220 UPPER URETHANE MOLD</v>
      </c>
      <c r="L1407" s="607" t="s">
        <v>3330</v>
      </c>
      <c r="M1407" s="607" t="s">
        <v>3330</v>
      </c>
      <c r="N1407" s="608" t="s">
        <v>15</v>
      </c>
      <c r="O1407" s="607" t="s">
        <v>3334</v>
      </c>
      <c r="P1407" s="558">
        <v>2</v>
      </c>
      <c r="Q1407" s="557" t="s">
        <v>5151</v>
      </c>
      <c r="R1407" s="609">
        <v>51.83</v>
      </c>
      <c r="S1407" s="564" t="s">
        <v>15</v>
      </c>
      <c r="T1407" s="611">
        <v>378</v>
      </c>
      <c r="U1407" s="692" t="s">
        <v>47</v>
      </c>
      <c r="V1407" s="613" t="s">
        <v>49</v>
      </c>
      <c r="W1407" s="619" t="s">
        <v>15</v>
      </c>
      <c r="X1407" s="569" t="s">
        <v>15</v>
      </c>
      <c r="Y1407" s="667" t="s">
        <v>3502</v>
      </c>
      <c r="Z1407" s="668">
        <v>43767</v>
      </c>
      <c r="AA1407" s="558" t="s">
        <v>1856</v>
      </c>
      <c r="AB1407" s="139">
        <f t="shared" si="366"/>
        <v>43793</v>
      </c>
      <c r="AC1407" s="134">
        <f t="shared" si="350"/>
        <v>43770</v>
      </c>
      <c r="AD1407" s="135" t="str">
        <f t="shared" si="351"/>
        <v>-</v>
      </c>
      <c r="AE1407" s="136" t="str">
        <f t="shared" si="352"/>
        <v>-</v>
      </c>
      <c r="AF1407" s="140" t="s">
        <v>4551</v>
      </c>
      <c r="AG1407" s="140" t="str">
        <f t="shared" si="356"/>
        <v>1</v>
      </c>
      <c r="AH1407" s="141" t="str">
        <f t="shared" si="357"/>
        <v>-</v>
      </c>
      <c r="AI1407" s="211" t="s">
        <v>15</v>
      </c>
      <c r="AJ1407" s="443" t="s">
        <v>4592</v>
      </c>
      <c r="AK1407" s="478" t="str">
        <f t="shared" si="358"/>
        <v>-</v>
      </c>
      <c r="AL1407" s="482" t="str">
        <f t="shared" si="359"/>
        <v>-</v>
      </c>
      <c r="AM1407" s="432" t="str">
        <f>_xlfn.IFNA(VLOOKUP(O1407,Dropdown!$B:$G,6,0),"-")</f>
        <v>PEZA</v>
      </c>
      <c r="AN1407" s="433">
        <f>_xlfn.IFNA(VLOOKUP(O1407,Dropdown!$B:$H,7,0),"-")</f>
        <v>0.12</v>
      </c>
      <c r="AO1407" s="434" t="str">
        <f t="shared" si="360"/>
        <v>USD</v>
      </c>
      <c r="AP1407" s="435">
        <f t="shared" si="361"/>
        <v>378</v>
      </c>
      <c r="AQ1407" s="436">
        <f t="shared" si="362"/>
        <v>423.36</v>
      </c>
      <c r="AR1407" s="247"/>
      <c r="AS1407" s="465" t="s">
        <v>15</v>
      </c>
      <c r="AT1407" s="247"/>
      <c r="AU1407" s="454" t="str">
        <f t="shared" si="353"/>
        <v>-</v>
      </c>
    </row>
    <row r="1408" spans="1:47" s="29" customFormat="1">
      <c r="A1408" s="556">
        <v>1405</v>
      </c>
      <c r="B1408" s="558" t="s">
        <v>3324</v>
      </c>
      <c r="C1408" s="558" t="str">
        <f t="shared" si="354"/>
        <v>2019</v>
      </c>
      <c r="D1408" s="558" t="str">
        <f t="shared" si="365"/>
        <v>Oct</v>
      </c>
      <c r="E1408" s="605">
        <v>43763</v>
      </c>
      <c r="F1408" s="558">
        <v>120064</v>
      </c>
      <c r="G1408" s="558">
        <v>52930</v>
      </c>
      <c r="H1408" s="558">
        <v>92167</v>
      </c>
      <c r="I1408" s="558" t="s">
        <v>3327</v>
      </c>
      <c r="J1408" s="558" t="s">
        <v>3328</v>
      </c>
      <c r="K1408" s="607" t="str">
        <f t="shared" si="355"/>
        <v>A5220 LOWER URETHANE MOLD | A5220 LOWER URETHANE MOLD</v>
      </c>
      <c r="L1408" s="607" t="s">
        <v>3331</v>
      </c>
      <c r="M1408" s="607" t="s">
        <v>3331</v>
      </c>
      <c r="N1408" s="608" t="s">
        <v>15</v>
      </c>
      <c r="O1408" s="607" t="s">
        <v>3334</v>
      </c>
      <c r="P1408" s="558">
        <v>2</v>
      </c>
      <c r="Q1408" s="557" t="s">
        <v>5151</v>
      </c>
      <c r="R1408" s="609">
        <v>51.83</v>
      </c>
      <c r="S1408" s="564" t="s">
        <v>15</v>
      </c>
      <c r="T1408" s="611">
        <v>354</v>
      </c>
      <c r="U1408" s="692" t="s">
        <v>47</v>
      </c>
      <c r="V1408" s="613" t="s">
        <v>49</v>
      </c>
      <c r="W1408" s="619" t="s">
        <v>15</v>
      </c>
      <c r="X1408" s="569" t="s">
        <v>15</v>
      </c>
      <c r="Y1408" s="667" t="s">
        <v>3502</v>
      </c>
      <c r="Z1408" s="668">
        <v>43767</v>
      </c>
      <c r="AA1408" s="558" t="s">
        <v>1856</v>
      </c>
      <c r="AB1408" s="139">
        <f t="shared" si="366"/>
        <v>43793</v>
      </c>
      <c r="AC1408" s="134">
        <f t="shared" si="350"/>
        <v>43770</v>
      </c>
      <c r="AD1408" s="135" t="str">
        <f t="shared" si="351"/>
        <v>-</v>
      </c>
      <c r="AE1408" s="136" t="str">
        <f t="shared" si="352"/>
        <v>-</v>
      </c>
      <c r="AF1408" s="140" t="s">
        <v>4551</v>
      </c>
      <c r="AG1408" s="140" t="str">
        <f t="shared" si="356"/>
        <v>-</v>
      </c>
      <c r="AH1408" s="141" t="str">
        <f t="shared" si="357"/>
        <v>-</v>
      </c>
      <c r="AI1408" s="211" t="s">
        <v>15</v>
      </c>
      <c r="AJ1408" s="443" t="s">
        <v>4592</v>
      </c>
      <c r="AK1408" s="478" t="str">
        <f t="shared" si="358"/>
        <v>-</v>
      </c>
      <c r="AL1408" s="482" t="str">
        <f t="shared" si="359"/>
        <v>-</v>
      </c>
      <c r="AM1408" s="432" t="str">
        <f>_xlfn.IFNA(VLOOKUP(O1408,Dropdown!$B:$G,6,0),"-")</f>
        <v>PEZA</v>
      </c>
      <c r="AN1408" s="433">
        <f>_xlfn.IFNA(VLOOKUP(O1408,Dropdown!$B:$H,7,0),"-")</f>
        <v>0.12</v>
      </c>
      <c r="AO1408" s="434" t="str">
        <f t="shared" si="360"/>
        <v>USD</v>
      </c>
      <c r="AP1408" s="435">
        <f t="shared" si="361"/>
        <v>354</v>
      </c>
      <c r="AQ1408" s="436">
        <f t="shared" si="362"/>
        <v>396.48</v>
      </c>
      <c r="AR1408" s="247"/>
      <c r="AS1408" s="465" t="s">
        <v>15</v>
      </c>
      <c r="AT1408" s="247"/>
      <c r="AU1408" s="454" t="str">
        <f t="shared" si="353"/>
        <v>-</v>
      </c>
    </row>
    <row r="1409" spans="1:47" s="29" customFormat="1">
      <c r="A1409" s="556">
        <v>1406</v>
      </c>
      <c r="B1409" s="558" t="s">
        <v>3326</v>
      </c>
      <c r="C1409" s="558" t="str">
        <f t="shared" si="354"/>
        <v>2019</v>
      </c>
      <c r="D1409" s="558" t="str">
        <f t="shared" si="365"/>
        <v>Oct</v>
      </c>
      <c r="E1409" s="605">
        <v>43763</v>
      </c>
      <c r="F1409" s="558">
        <v>120064</v>
      </c>
      <c r="G1409" s="558">
        <v>52930</v>
      </c>
      <c r="H1409" s="558">
        <v>92167</v>
      </c>
      <c r="I1409" s="558" t="s">
        <v>3327</v>
      </c>
      <c r="J1409" s="558" t="s">
        <v>3328</v>
      </c>
      <c r="K1409" s="607" t="str">
        <f t="shared" si="355"/>
        <v>A5220 PROGRAM CREATION | A5220 PROGRAM CREATION</v>
      </c>
      <c r="L1409" s="607" t="s">
        <v>3333</v>
      </c>
      <c r="M1409" s="607" t="s">
        <v>3333</v>
      </c>
      <c r="N1409" s="608" t="s">
        <v>15</v>
      </c>
      <c r="O1409" s="607" t="s">
        <v>3334</v>
      </c>
      <c r="P1409" s="558">
        <v>1</v>
      </c>
      <c r="Q1409" s="557" t="s">
        <v>5151</v>
      </c>
      <c r="R1409" s="609">
        <v>51.83</v>
      </c>
      <c r="S1409" s="564" t="s">
        <v>15</v>
      </c>
      <c r="T1409" s="611">
        <v>862</v>
      </c>
      <c r="U1409" s="692" t="s">
        <v>47</v>
      </c>
      <c r="V1409" s="613" t="s">
        <v>49</v>
      </c>
      <c r="W1409" s="619" t="s">
        <v>15</v>
      </c>
      <c r="X1409" s="569" t="s">
        <v>15</v>
      </c>
      <c r="Y1409" s="667" t="s">
        <v>3502</v>
      </c>
      <c r="Z1409" s="668">
        <v>43767</v>
      </c>
      <c r="AA1409" s="558" t="s">
        <v>1856</v>
      </c>
      <c r="AB1409" s="139">
        <f t="shared" si="366"/>
        <v>43793</v>
      </c>
      <c r="AC1409" s="134">
        <f t="shared" si="350"/>
        <v>43770</v>
      </c>
      <c r="AD1409" s="135" t="str">
        <f t="shared" si="351"/>
        <v>-</v>
      </c>
      <c r="AE1409" s="136" t="str">
        <f t="shared" si="352"/>
        <v>-</v>
      </c>
      <c r="AF1409" s="140" t="s">
        <v>4551</v>
      </c>
      <c r="AG1409" s="140" t="str">
        <f t="shared" si="356"/>
        <v>-</v>
      </c>
      <c r="AH1409" s="141" t="str">
        <f t="shared" si="357"/>
        <v>-</v>
      </c>
      <c r="AI1409" s="211" t="s">
        <v>15</v>
      </c>
      <c r="AJ1409" s="443" t="s">
        <v>4592</v>
      </c>
      <c r="AK1409" s="478" t="str">
        <f t="shared" si="358"/>
        <v>-</v>
      </c>
      <c r="AL1409" s="482" t="str">
        <f t="shared" si="359"/>
        <v>-</v>
      </c>
      <c r="AM1409" s="432" t="str">
        <f>_xlfn.IFNA(VLOOKUP(O1409,Dropdown!$B:$G,6,0),"-")</f>
        <v>PEZA</v>
      </c>
      <c r="AN1409" s="433">
        <f>_xlfn.IFNA(VLOOKUP(O1409,Dropdown!$B:$H,7,0),"-")</f>
        <v>0.12</v>
      </c>
      <c r="AO1409" s="434" t="str">
        <f t="shared" si="360"/>
        <v>USD</v>
      </c>
      <c r="AP1409" s="435">
        <f t="shared" si="361"/>
        <v>862</v>
      </c>
      <c r="AQ1409" s="436">
        <f t="shared" si="362"/>
        <v>965.44</v>
      </c>
      <c r="AR1409" s="247"/>
      <c r="AS1409" s="465" t="s">
        <v>15</v>
      </c>
      <c r="AT1409" s="247"/>
      <c r="AU1409" s="454" t="str">
        <f t="shared" si="353"/>
        <v>-</v>
      </c>
    </row>
    <row r="1410" spans="1:47" s="29" customFormat="1">
      <c r="A1410" s="556">
        <v>1407</v>
      </c>
      <c r="B1410" s="558" t="s">
        <v>3472</v>
      </c>
      <c r="C1410" s="558" t="str">
        <f t="shared" si="354"/>
        <v>2019</v>
      </c>
      <c r="D1410" s="558" t="str">
        <f t="shared" si="365"/>
        <v>Oct</v>
      </c>
      <c r="E1410" s="605">
        <v>43766</v>
      </c>
      <c r="F1410" s="558">
        <v>120065</v>
      </c>
      <c r="G1410" s="558">
        <v>52931</v>
      </c>
      <c r="H1410" s="558">
        <v>92168</v>
      </c>
      <c r="I1410" s="558" t="s">
        <v>3476</v>
      </c>
      <c r="J1410" s="558" t="s">
        <v>3328</v>
      </c>
      <c r="K1410" s="607" t="str">
        <f t="shared" si="355"/>
        <v>A5220 UPPER URETHANE MOLD | A5220 UPPER URETHANE MOLD</v>
      </c>
      <c r="L1410" s="607" t="s">
        <v>3330</v>
      </c>
      <c r="M1410" s="607" t="s">
        <v>3330</v>
      </c>
      <c r="N1410" s="608" t="s">
        <v>15</v>
      </c>
      <c r="O1410" s="607" t="s">
        <v>3334</v>
      </c>
      <c r="P1410" s="558">
        <v>20</v>
      </c>
      <c r="Q1410" s="557" t="s">
        <v>5151</v>
      </c>
      <c r="R1410" s="609">
        <v>51.83</v>
      </c>
      <c r="S1410" s="564" t="s">
        <v>15</v>
      </c>
      <c r="T1410" s="611">
        <v>3780</v>
      </c>
      <c r="U1410" s="692" t="s">
        <v>47</v>
      </c>
      <c r="V1410" s="613" t="s">
        <v>49</v>
      </c>
      <c r="W1410" s="619" t="s">
        <v>15</v>
      </c>
      <c r="X1410" s="569" t="s">
        <v>15</v>
      </c>
      <c r="Y1410" s="667" t="s">
        <v>3502</v>
      </c>
      <c r="Z1410" s="668">
        <v>43767</v>
      </c>
      <c r="AA1410" s="558" t="s">
        <v>1856</v>
      </c>
      <c r="AB1410" s="139">
        <f t="shared" si="366"/>
        <v>43796</v>
      </c>
      <c r="AC1410" s="134">
        <f t="shared" si="350"/>
        <v>43770</v>
      </c>
      <c r="AD1410" s="135" t="str">
        <f t="shared" si="351"/>
        <v>-</v>
      </c>
      <c r="AE1410" s="136" t="str">
        <f t="shared" si="352"/>
        <v>-</v>
      </c>
      <c r="AF1410" s="140" t="s">
        <v>4551</v>
      </c>
      <c r="AG1410" s="140" t="str">
        <f t="shared" si="356"/>
        <v>1</v>
      </c>
      <c r="AH1410" s="141" t="str">
        <f t="shared" si="357"/>
        <v>-</v>
      </c>
      <c r="AI1410" s="211" t="s">
        <v>15</v>
      </c>
      <c r="AJ1410" s="443" t="s">
        <v>4592</v>
      </c>
      <c r="AK1410" s="478" t="str">
        <f t="shared" si="358"/>
        <v>-</v>
      </c>
      <c r="AL1410" s="482" t="str">
        <f t="shared" si="359"/>
        <v>-</v>
      </c>
      <c r="AM1410" s="432" t="str">
        <f>_xlfn.IFNA(VLOOKUP(O1410,Dropdown!$B:$G,6,0),"-")</f>
        <v>PEZA</v>
      </c>
      <c r="AN1410" s="433">
        <f>_xlfn.IFNA(VLOOKUP(O1410,Dropdown!$B:$H,7,0),"-")</f>
        <v>0.12</v>
      </c>
      <c r="AO1410" s="434" t="str">
        <f t="shared" si="360"/>
        <v>USD</v>
      </c>
      <c r="AP1410" s="435">
        <f t="shared" si="361"/>
        <v>3780</v>
      </c>
      <c r="AQ1410" s="436">
        <f t="shared" si="362"/>
        <v>4233.6000000000004</v>
      </c>
      <c r="AR1410" s="247"/>
      <c r="AS1410" s="465" t="s">
        <v>15</v>
      </c>
      <c r="AT1410" s="247"/>
      <c r="AU1410" s="454" t="str">
        <f t="shared" si="353"/>
        <v>-</v>
      </c>
    </row>
    <row r="1411" spans="1:47" s="29" customFormat="1">
      <c r="A1411" s="556">
        <v>1408</v>
      </c>
      <c r="B1411" s="558" t="s">
        <v>3473</v>
      </c>
      <c r="C1411" s="558" t="str">
        <f t="shared" si="354"/>
        <v>2019</v>
      </c>
      <c r="D1411" s="558" t="str">
        <f t="shared" si="365"/>
        <v>Oct</v>
      </c>
      <c r="E1411" s="605">
        <v>43766</v>
      </c>
      <c r="F1411" s="558">
        <v>120065</v>
      </c>
      <c r="G1411" s="558">
        <v>52931</v>
      </c>
      <c r="H1411" s="558">
        <v>92168</v>
      </c>
      <c r="I1411" s="558" t="s">
        <v>3476</v>
      </c>
      <c r="J1411" s="558" t="s">
        <v>3328</v>
      </c>
      <c r="K1411" s="607" t="str">
        <f t="shared" si="355"/>
        <v>A5220 LOWER URETHANE MOLD | A5220 LOWER URETHANE MOLD</v>
      </c>
      <c r="L1411" s="607" t="s">
        <v>3331</v>
      </c>
      <c r="M1411" s="607" t="s">
        <v>3331</v>
      </c>
      <c r="N1411" s="608" t="s">
        <v>15</v>
      </c>
      <c r="O1411" s="607" t="s">
        <v>3334</v>
      </c>
      <c r="P1411" s="558">
        <v>20</v>
      </c>
      <c r="Q1411" s="557" t="s">
        <v>5151</v>
      </c>
      <c r="R1411" s="609">
        <v>51.83</v>
      </c>
      <c r="S1411" s="564" t="s">
        <v>15</v>
      </c>
      <c r="T1411" s="611">
        <v>3540</v>
      </c>
      <c r="U1411" s="692" t="s">
        <v>47</v>
      </c>
      <c r="V1411" s="613" t="s">
        <v>49</v>
      </c>
      <c r="W1411" s="619" t="s">
        <v>15</v>
      </c>
      <c r="X1411" s="569" t="s">
        <v>15</v>
      </c>
      <c r="Y1411" s="667" t="s">
        <v>3502</v>
      </c>
      <c r="Z1411" s="668">
        <v>43767</v>
      </c>
      <c r="AA1411" s="558" t="s">
        <v>1856</v>
      </c>
      <c r="AB1411" s="139">
        <f t="shared" si="366"/>
        <v>43796</v>
      </c>
      <c r="AC1411" s="134">
        <f t="shared" si="350"/>
        <v>43770</v>
      </c>
      <c r="AD1411" s="135" t="str">
        <f t="shared" si="351"/>
        <v>-</v>
      </c>
      <c r="AE1411" s="136" t="str">
        <f t="shared" si="352"/>
        <v>-</v>
      </c>
      <c r="AF1411" s="140" t="s">
        <v>4551</v>
      </c>
      <c r="AG1411" s="140" t="str">
        <f t="shared" si="356"/>
        <v>-</v>
      </c>
      <c r="AH1411" s="141" t="str">
        <f t="shared" si="357"/>
        <v>-</v>
      </c>
      <c r="AI1411" s="211" t="s">
        <v>15</v>
      </c>
      <c r="AJ1411" s="443" t="s">
        <v>4592</v>
      </c>
      <c r="AK1411" s="478" t="str">
        <f t="shared" si="358"/>
        <v>-</v>
      </c>
      <c r="AL1411" s="482" t="str">
        <f t="shared" si="359"/>
        <v>-</v>
      </c>
      <c r="AM1411" s="432" t="str">
        <f>_xlfn.IFNA(VLOOKUP(O1411,Dropdown!$B:$G,6,0),"-")</f>
        <v>PEZA</v>
      </c>
      <c r="AN1411" s="433">
        <f>_xlfn.IFNA(VLOOKUP(O1411,Dropdown!$B:$H,7,0),"-")</f>
        <v>0.12</v>
      </c>
      <c r="AO1411" s="434" t="str">
        <f t="shared" si="360"/>
        <v>USD</v>
      </c>
      <c r="AP1411" s="435">
        <f t="shared" si="361"/>
        <v>3540</v>
      </c>
      <c r="AQ1411" s="436">
        <f t="shared" si="362"/>
        <v>3964.8</v>
      </c>
      <c r="AR1411" s="247"/>
      <c r="AS1411" s="465" t="s">
        <v>15</v>
      </c>
      <c r="AT1411" s="247"/>
      <c r="AU1411" s="454" t="str">
        <f t="shared" si="353"/>
        <v>-</v>
      </c>
    </row>
    <row r="1412" spans="1:47" s="29" customFormat="1">
      <c r="A1412" s="556">
        <v>1409</v>
      </c>
      <c r="B1412" s="558" t="s">
        <v>3474</v>
      </c>
      <c r="C1412" s="558" t="str">
        <f t="shared" si="354"/>
        <v>2019</v>
      </c>
      <c r="D1412" s="558" t="str">
        <f t="shared" si="365"/>
        <v>Oct</v>
      </c>
      <c r="E1412" s="605">
        <v>43766</v>
      </c>
      <c r="F1412" s="558">
        <v>120065</v>
      </c>
      <c r="G1412" s="558">
        <v>52931</v>
      </c>
      <c r="H1412" s="558">
        <v>92168</v>
      </c>
      <c r="I1412" s="558" t="s">
        <v>3476</v>
      </c>
      <c r="J1412" s="558" t="s">
        <v>3328</v>
      </c>
      <c r="K1412" s="607" t="str">
        <f t="shared" si="355"/>
        <v>A5220 R06D CLAMP JIG | A5220 R06D CLAMP JIG</v>
      </c>
      <c r="L1412" s="607" t="s">
        <v>3332</v>
      </c>
      <c r="M1412" s="607" t="s">
        <v>3332</v>
      </c>
      <c r="N1412" s="608" t="s">
        <v>15</v>
      </c>
      <c r="O1412" s="607" t="s">
        <v>3334</v>
      </c>
      <c r="P1412" s="558">
        <v>40</v>
      </c>
      <c r="Q1412" s="557" t="s">
        <v>5151</v>
      </c>
      <c r="R1412" s="609">
        <f>IFERROR(VLOOKUP(CONCATENATE(D1412,"'",C1412),'Monthly Forex'!A:D,4,0),"-")</f>
        <v>51.83</v>
      </c>
      <c r="S1412" s="564" t="s">
        <v>15</v>
      </c>
      <c r="T1412" s="611">
        <v>1440</v>
      </c>
      <c r="U1412" s="692" t="s">
        <v>47</v>
      </c>
      <c r="V1412" s="613" t="s">
        <v>49</v>
      </c>
      <c r="W1412" s="619" t="s">
        <v>15</v>
      </c>
      <c r="X1412" s="569" t="s">
        <v>15</v>
      </c>
      <c r="Y1412" s="667" t="s">
        <v>3502</v>
      </c>
      <c r="Z1412" s="668">
        <v>43767</v>
      </c>
      <c r="AA1412" s="558" t="s">
        <v>1856</v>
      </c>
      <c r="AB1412" s="139">
        <f t="shared" si="366"/>
        <v>43796</v>
      </c>
      <c r="AC1412" s="134">
        <f t="shared" ref="AC1412:AC1475" si="367">IFERROR(IF(AB1412="-","-",(AB1412-DAY(AB1412)+1)),"")</f>
        <v>43770</v>
      </c>
      <c r="AD1412" s="135" t="str">
        <f t="shared" ref="AD1412:AD1475" si="368">IFERROR(IF(AF1412="O","-",AB1412+60),"-")</f>
        <v>-</v>
      </c>
      <c r="AE1412" s="136" t="str">
        <f t="shared" ref="AE1412:AE1475" si="369">IFERROR(IF(AD1412="-","-",(AD1412-DAY(AD1412)+1)),"")</f>
        <v>-</v>
      </c>
      <c r="AF1412" s="140" t="s">
        <v>4551</v>
      </c>
      <c r="AG1412" s="140" t="str">
        <f t="shared" si="356"/>
        <v>-</v>
      </c>
      <c r="AH1412" s="141" t="str">
        <f t="shared" si="357"/>
        <v>-</v>
      </c>
      <c r="AI1412" s="211" t="s">
        <v>15</v>
      </c>
      <c r="AJ1412" s="443" t="s">
        <v>4592</v>
      </c>
      <c r="AK1412" s="478" t="str">
        <f t="shared" si="358"/>
        <v>-</v>
      </c>
      <c r="AL1412" s="482" t="str">
        <f t="shared" si="359"/>
        <v>-</v>
      </c>
      <c r="AM1412" s="432" t="str">
        <f>_xlfn.IFNA(VLOOKUP(O1412,Dropdown!$B:$G,6,0),"-")</f>
        <v>PEZA</v>
      </c>
      <c r="AN1412" s="433">
        <f>_xlfn.IFNA(VLOOKUP(O1412,Dropdown!$B:$H,7,0),"-")</f>
        <v>0.12</v>
      </c>
      <c r="AO1412" s="434" t="str">
        <f t="shared" si="360"/>
        <v>USD</v>
      </c>
      <c r="AP1412" s="435">
        <f t="shared" si="361"/>
        <v>1440</v>
      </c>
      <c r="AQ1412" s="436">
        <f t="shared" si="362"/>
        <v>1612.8000000000002</v>
      </c>
      <c r="AR1412" s="247"/>
      <c r="AS1412" s="465" t="s">
        <v>15</v>
      </c>
      <c r="AT1412" s="247"/>
      <c r="AU1412" s="454" t="str">
        <f t="shared" ref="AU1412:AU1470" si="370">IFERROR(IF(AJ1412="Collected",AI1412-E1412," "),"-")</f>
        <v>-</v>
      </c>
    </row>
    <row r="1413" spans="1:47" s="29" customFormat="1">
      <c r="A1413" s="556">
        <v>1410</v>
      </c>
      <c r="B1413" s="558" t="s">
        <v>3475</v>
      </c>
      <c r="C1413" s="558" t="str">
        <f t="shared" ref="C1413:C1476" si="371">TEXT(E1413,"yyyy")</f>
        <v>2019</v>
      </c>
      <c r="D1413" s="558" t="str">
        <f t="shared" si="365"/>
        <v>Oct</v>
      </c>
      <c r="E1413" s="605">
        <v>43766</v>
      </c>
      <c r="F1413" s="558">
        <v>120065</v>
      </c>
      <c r="G1413" s="558">
        <v>52931</v>
      </c>
      <c r="H1413" s="558">
        <v>92168</v>
      </c>
      <c r="I1413" s="558" t="s">
        <v>3476</v>
      </c>
      <c r="J1413" s="558" t="s">
        <v>3328</v>
      </c>
      <c r="K1413" s="607" t="str">
        <f t="shared" ref="K1413:K1476" si="372">IF(L1413="-",M1413,CONCATENATE(L1413," | ",M1413))</f>
        <v>A5220 ELEMENT JIG ASSY | A5220 ELEMENT JIG ASSY</v>
      </c>
      <c r="L1413" s="607" t="s">
        <v>3329</v>
      </c>
      <c r="M1413" s="607" t="s">
        <v>3329</v>
      </c>
      <c r="N1413" s="608" t="s">
        <v>15</v>
      </c>
      <c r="O1413" s="607" t="s">
        <v>3334</v>
      </c>
      <c r="P1413" s="558">
        <v>20</v>
      </c>
      <c r="Q1413" s="557" t="s">
        <v>5151</v>
      </c>
      <c r="R1413" s="609">
        <f>IFERROR(VLOOKUP(CONCATENATE(D1413,"'",C1413),'Monthly Forex'!A:D,4,0),"-")</f>
        <v>51.83</v>
      </c>
      <c r="S1413" s="564" t="s">
        <v>15</v>
      </c>
      <c r="T1413" s="611">
        <v>480</v>
      </c>
      <c r="U1413" s="692" t="s">
        <v>47</v>
      </c>
      <c r="V1413" s="613" t="s">
        <v>49</v>
      </c>
      <c r="W1413" s="619" t="s">
        <v>15</v>
      </c>
      <c r="X1413" s="569" t="s">
        <v>15</v>
      </c>
      <c r="Y1413" s="667" t="s">
        <v>3502</v>
      </c>
      <c r="Z1413" s="668">
        <v>43767</v>
      </c>
      <c r="AA1413" s="558" t="s">
        <v>1856</v>
      </c>
      <c r="AB1413" s="139">
        <f t="shared" si="366"/>
        <v>43796</v>
      </c>
      <c r="AC1413" s="134">
        <f t="shared" si="367"/>
        <v>43770</v>
      </c>
      <c r="AD1413" s="135" t="str">
        <f t="shared" si="368"/>
        <v>-</v>
      </c>
      <c r="AE1413" s="136" t="str">
        <f t="shared" si="369"/>
        <v>-</v>
      </c>
      <c r="AF1413" s="140" t="s">
        <v>4551</v>
      </c>
      <c r="AG1413" s="140" t="str">
        <f t="shared" ref="AG1413:AG1476" si="373">IF(F1413=F1412,"-","1")</f>
        <v>-</v>
      </c>
      <c r="AH1413" s="141" t="str">
        <f t="shared" ref="AH1413:AH1476" si="374">IFERROR(IF(AF1413="-","-",IF(AF1413="O","-",$AK$1-E1413)),"-")</f>
        <v>-</v>
      </c>
      <c r="AI1413" s="211" t="s">
        <v>15</v>
      </c>
      <c r="AJ1413" s="443" t="s">
        <v>4592</v>
      </c>
      <c r="AK1413" s="478" t="str">
        <f t="shared" ref="AK1413:AK1476" si="375">IFERROR(IF(AF1413="O",$AB1413-$AI1413,""),"-")</f>
        <v>-</v>
      </c>
      <c r="AL1413" s="482" t="str">
        <f t="shared" ref="AL1413:AL1476" si="376">IFERROR(AI1413-DAY(AI1413)+1,"-")</f>
        <v>-</v>
      </c>
      <c r="AM1413" s="432" t="str">
        <f>_xlfn.IFNA(VLOOKUP(O1413,Dropdown!$B:$G,6,0),"-")</f>
        <v>PEZA</v>
      </c>
      <c r="AN1413" s="433">
        <f>_xlfn.IFNA(VLOOKUP(O1413,Dropdown!$B:$H,7,0),"-")</f>
        <v>0.12</v>
      </c>
      <c r="AO1413" s="434" t="str">
        <f t="shared" ref="AO1413:AO1476" si="377">_xlfn.IFNA(IF(S1413="-","USD","PHP"),"-")</f>
        <v>USD</v>
      </c>
      <c r="AP1413" s="435">
        <f t="shared" ref="AP1413:AP1476" si="378">IF(AO1413="USD",T1413,S1413)</f>
        <v>480</v>
      </c>
      <c r="AQ1413" s="436">
        <f t="shared" ref="AQ1413:AQ1476" si="379">IFERROR(IF(AN1413="-",AP1413,AP1413*1.12),"-")</f>
        <v>537.6</v>
      </c>
      <c r="AR1413" s="247"/>
      <c r="AS1413" s="465" t="s">
        <v>15</v>
      </c>
      <c r="AT1413" s="247"/>
      <c r="AU1413" s="454" t="str">
        <f t="shared" si="370"/>
        <v>-</v>
      </c>
    </row>
    <row r="1414" spans="1:47" s="29" customFormat="1">
      <c r="A1414" s="556">
        <v>1411</v>
      </c>
      <c r="B1414" s="558" t="s">
        <v>3477</v>
      </c>
      <c r="C1414" s="558" t="str">
        <f t="shared" si="371"/>
        <v>2019</v>
      </c>
      <c r="D1414" s="558" t="str">
        <f t="shared" si="365"/>
        <v>Oct</v>
      </c>
      <c r="E1414" s="605">
        <v>43767</v>
      </c>
      <c r="F1414" s="558">
        <v>120066</v>
      </c>
      <c r="G1414" s="558">
        <v>52932</v>
      </c>
      <c r="H1414" s="558">
        <v>92169</v>
      </c>
      <c r="I1414" s="558" t="s">
        <v>3480</v>
      </c>
      <c r="J1414" s="617" t="s">
        <v>3483</v>
      </c>
      <c r="K1414" s="607" t="str">
        <f t="shared" si="372"/>
        <v>22JBO MARKING PUNCH Z-DOWN | 22JBO MARKING PUNCH Z-DOWN</v>
      </c>
      <c r="L1414" s="607" t="s">
        <v>3485</v>
      </c>
      <c r="M1414" s="607" t="s">
        <v>3485</v>
      </c>
      <c r="N1414" s="608" t="s">
        <v>3488</v>
      </c>
      <c r="O1414" s="607" t="s">
        <v>31</v>
      </c>
      <c r="P1414" s="558">
        <v>1</v>
      </c>
      <c r="Q1414" s="557" t="s">
        <v>5151</v>
      </c>
      <c r="R1414" s="609">
        <f>IFERROR(VLOOKUP(CONCATENATE(D1414,"'",C1414),'Monthly Forex'!A:D,4,0),"-")</f>
        <v>51.83</v>
      </c>
      <c r="S1414" s="610">
        <v>31000</v>
      </c>
      <c r="T1414" s="611">
        <f>S1414/R1414</f>
        <v>598.1092031641906</v>
      </c>
      <c r="U1414" s="612" t="s">
        <v>47</v>
      </c>
      <c r="V1414" s="613" t="s">
        <v>49</v>
      </c>
      <c r="W1414" s="619" t="s">
        <v>15</v>
      </c>
      <c r="X1414" s="569" t="s">
        <v>2769</v>
      </c>
      <c r="Y1414" s="669" t="s">
        <v>15</v>
      </c>
      <c r="Z1414" s="668" t="s">
        <v>15</v>
      </c>
      <c r="AA1414" s="558" t="s">
        <v>1856</v>
      </c>
      <c r="AB1414" s="139">
        <f t="shared" si="366"/>
        <v>43797</v>
      </c>
      <c r="AC1414" s="134">
        <f t="shared" si="367"/>
        <v>43770</v>
      </c>
      <c r="AD1414" s="135" t="str">
        <f t="shared" si="368"/>
        <v>-</v>
      </c>
      <c r="AE1414" s="136" t="str">
        <f t="shared" si="369"/>
        <v>-</v>
      </c>
      <c r="AF1414" s="140" t="s">
        <v>4551</v>
      </c>
      <c r="AG1414" s="140" t="str">
        <f t="shared" si="373"/>
        <v>1</v>
      </c>
      <c r="AH1414" s="141" t="str">
        <f t="shared" si="374"/>
        <v>-</v>
      </c>
      <c r="AI1414" s="211" t="s">
        <v>15</v>
      </c>
      <c r="AJ1414" s="443" t="s">
        <v>4592</v>
      </c>
      <c r="AK1414" s="478" t="str">
        <f t="shared" si="375"/>
        <v>-</v>
      </c>
      <c r="AL1414" s="482" t="str">
        <f t="shared" si="376"/>
        <v>-</v>
      </c>
      <c r="AM1414" s="432" t="str">
        <f>_xlfn.IFNA(VLOOKUP(O1414,Dropdown!$B:$G,6,0),"-")</f>
        <v>PEZA</v>
      </c>
      <c r="AN1414" s="433">
        <f>_xlfn.IFNA(VLOOKUP(O1414,Dropdown!$B:$H,7,0),"-")</f>
        <v>0.12</v>
      </c>
      <c r="AO1414" s="434" t="str">
        <f t="shared" si="377"/>
        <v>PHP</v>
      </c>
      <c r="AP1414" s="435">
        <f t="shared" si="378"/>
        <v>31000</v>
      </c>
      <c r="AQ1414" s="436">
        <f t="shared" si="379"/>
        <v>34720</v>
      </c>
      <c r="AR1414" s="247"/>
      <c r="AS1414" s="465" t="s">
        <v>15</v>
      </c>
      <c r="AT1414" s="247"/>
      <c r="AU1414" s="454" t="str">
        <f t="shared" si="370"/>
        <v>-</v>
      </c>
    </row>
    <row r="1415" spans="1:47" s="29" customFormat="1">
      <c r="A1415" s="556">
        <v>1412</v>
      </c>
      <c r="B1415" s="558" t="s">
        <v>3478</v>
      </c>
      <c r="C1415" s="558" t="str">
        <f t="shared" si="371"/>
        <v>2019</v>
      </c>
      <c r="D1415" s="558" t="str">
        <f t="shared" si="365"/>
        <v>Oct</v>
      </c>
      <c r="E1415" s="605">
        <v>43767</v>
      </c>
      <c r="F1415" s="558">
        <v>120067</v>
      </c>
      <c r="G1415" s="558">
        <v>52933</v>
      </c>
      <c r="H1415" s="558">
        <v>92170</v>
      </c>
      <c r="I1415" s="558" t="s">
        <v>3481</v>
      </c>
      <c r="J1415" s="617" t="s">
        <v>3484</v>
      </c>
      <c r="K1415" s="607" t="str">
        <f t="shared" si="372"/>
        <v>TLAX RF PIERCING STRIPPER RH | TLAX RF PIERCING STRIPPER RH</v>
      </c>
      <c r="L1415" s="607" t="s">
        <v>3486</v>
      </c>
      <c r="M1415" s="607" t="s">
        <v>3486</v>
      </c>
      <c r="N1415" s="608" t="s">
        <v>3490</v>
      </c>
      <c r="O1415" s="607" t="s">
        <v>31</v>
      </c>
      <c r="P1415" s="558">
        <v>1</v>
      </c>
      <c r="Q1415" s="557" t="s">
        <v>5152</v>
      </c>
      <c r="R1415" s="609">
        <f>IFERROR(VLOOKUP(CONCATENATE(D1415,"'",C1415),'Monthly Forex'!A:D,4,0),"-")</f>
        <v>51.83</v>
      </c>
      <c r="S1415" s="610">
        <v>30200</v>
      </c>
      <c r="T1415" s="611">
        <f>S1415/R1415</f>
        <v>582.67412695350185</v>
      </c>
      <c r="U1415" s="612" t="s">
        <v>47</v>
      </c>
      <c r="V1415" s="613" t="s">
        <v>49</v>
      </c>
      <c r="W1415" s="619" t="s">
        <v>15</v>
      </c>
      <c r="X1415" s="569" t="s">
        <v>2769</v>
      </c>
      <c r="Y1415" s="669" t="s">
        <v>15</v>
      </c>
      <c r="Z1415" s="668" t="s">
        <v>15</v>
      </c>
      <c r="AA1415" s="558" t="s">
        <v>1856</v>
      </c>
      <c r="AB1415" s="139">
        <f t="shared" si="366"/>
        <v>43797</v>
      </c>
      <c r="AC1415" s="134">
        <f t="shared" si="367"/>
        <v>43770</v>
      </c>
      <c r="AD1415" s="135" t="str">
        <f t="shared" si="368"/>
        <v>-</v>
      </c>
      <c r="AE1415" s="136" t="str">
        <f t="shared" si="369"/>
        <v>-</v>
      </c>
      <c r="AF1415" s="140" t="s">
        <v>4551</v>
      </c>
      <c r="AG1415" s="140" t="str">
        <f t="shared" si="373"/>
        <v>1</v>
      </c>
      <c r="AH1415" s="141" t="str">
        <f t="shared" si="374"/>
        <v>-</v>
      </c>
      <c r="AI1415" s="211" t="s">
        <v>15</v>
      </c>
      <c r="AJ1415" s="443" t="s">
        <v>4592</v>
      </c>
      <c r="AK1415" s="478" t="str">
        <f t="shared" si="375"/>
        <v>-</v>
      </c>
      <c r="AL1415" s="482" t="str">
        <f t="shared" si="376"/>
        <v>-</v>
      </c>
      <c r="AM1415" s="432" t="str">
        <f>_xlfn.IFNA(VLOOKUP(O1415,Dropdown!$B:$G,6,0),"-")</f>
        <v>PEZA</v>
      </c>
      <c r="AN1415" s="433">
        <f>_xlfn.IFNA(VLOOKUP(O1415,Dropdown!$B:$H,7,0),"-")</f>
        <v>0.12</v>
      </c>
      <c r="AO1415" s="434" t="str">
        <f t="shared" si="377"/>
        <v>PHP</v>
      </c>
      <c r="AP1415" s="435">
        <f t="shared" si="378"/>
        <v>30200</v>
      </c>
      <c r="AQ1415" s="436">
        <f t="shared" si="379"/>
        <v>33824</v>
      </c>
      <c r="AR1415" s="247"/>
      <c r="AS1415" s="465" t="s">
        <v>15</v>
      </c>
      <c r="AT1415" s="247"/>
      <c r="AU1415" s="454" t="str">
        <f t="shared" si="370"/>
        <v>-</v>
      </c>
    </row>
    <row r="1416" spans="1:47" s="29" customFormat="1">
      <c r="A1416" s="556">
        <v>1413</v>
      </c>
      <c r="B1416" s="558" t="s">
        <v>3479</v>
      </c>
      <c r="C1416" s="558" t="str">
        <f t="shared" si="371"/>
        <v>2019</v>
      </c>
      <c r="D1416" s="558" t="str">
        <f t="shared" si="365"/>
        <v>Oct</v>
      </c>
      <c r="E1416" s="605">
        <v>43767</v>
      </c>
      <c r="F1416" s="558">
        <v>120067</v>
      </c>
      <c r="G1416" s="558">
        <v>52933</v>
      </c>
      <c r="H1416" s="558">
        <v>92170</v>
      </c>
      <c r="I1416" s="558" t="s">
        <v>3482</v>
      </c>
      <c r="J1416" s="558" t="s">
        <v>3484</v>
      </c>
      <c r="K1416" s="607" t="str">
        <f t="shared" si="372"/>
        <v>TLAX RF PIERCING STRIPPER LH | TLAX RF PIERCING STRIPPER LH</v>
      </c>
      <c r="L1416" s="607" t="s">
        <v>3487</v>
      </c>
      <c r="M1416" s="607" t="s">
        <v>3487</v>
      </c>
      <c r="N1416" s="608" t="s">
        <v>3489</v>
      </c>
      <c r="O1416" s="607" t="s">
        <v>31</v>
      </c>
      <c r="P1416" s="558">
        <v>1</v>
      </c>
      <c r="Q1416" s="557" t="s">
        <v>5152</v>
      </c>
      <c r="R1416" s="609">
        <f>IFERROR(VLOOKUP(CONCATENATE(D1416,"'",C1416),'Monthly Forex'!A:D,4,0),"-")</f>
        <v>51.83</v>
      </c>
      <c r="S1416" s="610">
        <v>30200</v>
      </c>
      <c r="T1416" s="611">
        <f>S1416/R1416</f>
        <v>582.67412695350185</v>
      </c>
      <c r="U1416" s="612" t="s">
        <v>47</v>
      </c>
      <c r="V1416" s="613" t="s">
        <v>49</v>
      </c>
      <c r="W1416" s="619" t="s">
        <v>15</v>
      </c>
      <c r="X1416" s="569" t="s">
        <v>2769</v>
      </c>
      <c r="Y1416" s="669" t="s">
        <v>15</v>
      </c>
      <c r="Z1416" s="668" t="s">
        <v>15</v>
      </c>
      <c r="AA1416" s="558" t="s">
        <v>1856</v>
      </c>
      <c r="AB1416" s="139">
        <f t="shared" si="366"/>
        <v>43797</v>
      </c>
      <c r="AC1416" s="134">
        <f t="shared" si="367"/>
        <v>43770</v>
      </c>
      <c r="AD1416" s="135" t="str">
        <f t="shared" si="368"/>
        <v>-</v>
      </c>
      <c r="AE1416" s="136" t="str">
        <f t="shared" si="369"/>
        <v>-</v>
      </c>
      <c r="AF1416" s="140" t="s">
        <v>4551</v>
      </c>
      <c r="AG1416" s="140" t="str">
        <f t="shared" si="373"/>
        <v>-</v>
      </c>
      <c r="AH1416" s="141" t="str">
        <f t="shared" si="374"/>
        <v>-</v>
      </c>
      <c r="AI1416" s="211" t="s">
        <v>15</v>
      </c>
      <c r="AJ1416" s="443" t="s">
        <v>4592</v>
      </c>
      <c r="AK1416" s="478" t="str">
        <f t="shared" si="375"/>
        <v>-</v>
      </c>
      <c r="AL1416" s="482" t="str">
        <f t="shared" si="376"/>
        <v>-</v>
      </c>
      <c r="AM1416" s="432" t="str">
        <f>_xlfn.IFNA(VLOOKUP(O1416,Dropdown!$B:$G,6,0),"-")</f>
        <v>PEZA</v>
      </c>
      <c r="AN1416" s="433">
        <f>_xlfn.IFNA(VLOOKUP(O1416,Dropdown!$B:$H,7,0),"-")</f>
        <v>0.12</v>
      </c>
      <c r="AO1416" s="434" t="str">
        <f t="shared" si="377"/>
        <v>PHP</v>
      </c>
      <c r="AP1416" s="435">
        <f t="shared" si="378"/>
        <v>30200</v>
      </c>
      <c r="AQ1416" s="436">
        <f t="shared" si="379"/>
        <v>33824</v>
      </c>
      <c r="AR1416" s="247"/>
      <c r="AS1416" s="465" t="s">
        <v>15</v>
      </c>
      <c r="AT1416" s="247"/>
      <c r="AU1416" s="454" t="str">
        <f t="shared" si="370"/>
        <v>-</v>
      </c>
    </row>
    <row r="1417" spans="1:47" s="29" customFormat="1">
      <c r="A1417" s="556">
        <v>1414</v>
      </c>
      <c r="B1417" s="558" t="s">
        <v>3496</v>
      </c>
      <c r="C1417" s="558" t="str">
        <f t="shared" si="371"/>
        <v>2019</v>
      </c>
      <c r="D1417" s="558" t="str">
        <f t="shared" si="365"/>
        <v>Oct</v>
      </c>
      <c r="E1417" s="605">
        <v>43768</v>
      </c>
      <c r="F1417" s="558">
        <v>120069</v>
      </c>
      <c r="G1417" s="558">
        <v>52935</v>
      </c>
      <c r="H1417" s="558">
        <v>92172</v>
      </c>
      <c r="I1417" s="558" t="s">
        <v>3476</v>
      </c>
      <c r="J1417" s="558" t="s">
        <v>3328</v>
      </c>
      <c r="K1417" s="607" t="str">
        <f t="shared" si="372"/>
        <v>A5220 UPPER URETHANE MOLD | A5220 UPPER URETHANE MOLD</v>
      </c>
      <c r="L1417" s="607" t="s">
        <v>3330</v>
      </c>
      <c r="M1417" s="607" t="s">
        <v>3330</v>
      </c>
      <c r="N1417" s="608" t="s">
        <v>15</v>
      </c>
      <c r="O1417" s="607" t="s">
        <v>3334</v>
      </c>
      <c r="P1417" s="558">
        <v>20</v>
      </c>
      <c r="Q1417" s="557" t="s">
        <v>5151</v>
      </c>
      <c r="R1417" s="609">
        <f>IFERROR(VLOOKUP(CONCATENATE(D1417,"'",C1417),'Monthly Forex'!A:D,4,0),"-")</f>
        <v>51.83</v>
      </c>
      <c r="S1417" s="564" t="s">
        <v>15</v>
      </c>
      <c r="T1417" s="611">
        <v>3780</v>
      </c>
      <c r="U1417" s="612" t="s">
        <v>47</v>
      </c>
      <c r="V1417" s="613" t="s">
        <v>49</v>
      </c>
      <c r="W1417" s="619" t="s">
        <v>15</v>
      </c>
      <c r="X1417" s="569" t="s">
        <v>15</v>
      </c>
      <c r="Y1417" s="667" t="s">
        <v>3501</v>
      </c>
      <c r="Z1417" s="668">
        <v>43773</v>
      </c>
      <c r="AA1417" s="558" t="s">
        <v>1856</v>
      </c>
      <c r="AB1417" s="139">
        <f t="shared" si="366"/>
        <v>43798</v>
      </c>
      <c r="AC1417" s="134">
        <f t="shared" si="367"/>
        <v>43770</v>
      </c>
      <c r="AD1417" s="135" t="str">
        <f t="shared" si="368"/>
        <v>-</v>
      </c>
      <c r="AE1417" s="136" t="str">
        <f t="shared" si="369"/>
        <v>-</v>
      </c>
      <c r="AF1417" s="140" t="s">
        <v>4551</v>
      </c>
      <c r="AG1417" s="140" t="str">
        <f t="shared" si="373"/>
        <v>1</v>
      </c>
      <c r="AH1417" s="141" t="str">
        <f t="shared" si="374"/>
        <v>-</v>
      </c>
      <c r="AI1417" s="211" t="s">
        <v>15</v>
      </c>
      <c r="AJ1417" s="443" t="s">
        <v>4592</v>
      </c>
      <c r="AK1417" s="478" t="str">
        <f t="shared" si="375"/>
        <v>-</v>
      </c>
      <c r="AL1417" s="482" t="str">
        <f t="shared" si="376"/>
        <v>-</v>
      </c>
      <c r="AM1417" s="432" t="str">
        <f>_xlfn.IFNA(VLOOKUP(O1417,Dropdown!$B:$G,6,0),"-")</f>
        <v>PEZA</v>
      </c>
      <c r="AN1417" s="433">
        <f>_xlfn.IFNA(VLOOKUP(O1417,Dropdown!$B:$H,7,0),"-")</f>
        <v>0.12</v>
      </c>
      <c r="AO1417" s="434" t="str">
        <f t="shared" si="377"/>
        <v>USD</v>
      </c>
      <c r="AP1417" s="435">
        <f t="shared" si="378"/>
        <v>3780</v>
      </c>
      <c r="AQ1417" s="436">
        <f t="shared" si="379"/>
        <v>4233.6000000000004</v>
      </c>
      <c r="AR1417" s="247"/>
      <c r="AS1417" s="465" t="s">
        <v>15</v>
      </c>
      <c r="AT1417" s="247"/>
      <c r="AU1417" s="454" t="str">
        <f t="shared" si="370"/>
        <v>-</v>
      </c>
    </row>
    <row r="1418" spans="1:47" s="29" customFormat="1">
      <c r="A1418" s="556">
        <v>1415</v>
      </c>
      <c r="B1418" s="558" t="s">
        <v>3497</v>
      </c>
      <c r="C1418" s="558" t="str">
        <f t="shared" si="371"/>
        <v>2019</v>
      </c>
      <c r="D1418" s="558" t="str">
        <f t="shared" si="365"/>
        <v>Oct</v>
      </c>
      <c r="E1418" s="605">
        <v>43768</v>
      </c>
      <c r="F1418" s="558">
        <v>120069</v>
      </c>
      <c r="G1418" s="558">
        <v>52935</v>
      </c>
      <c r="H1418" s="558">
        <v>92172</v>
      </c>
      <c r="I1418" s="558" t="s">
        <v>3476</v>
      </c>
      <c r="J1418" s="558" t="s">
        <v>3328</v>
      </c>
      <c r="K1418" s="607" t="str">
        <f t="shared" si="372"/>
        <v>A5220 LOWER URETHANE MOLD | A5220 LOWER URETHANE MOLD</v>
      </c>
      <c r="L1418" s="607" t="s">
        <v>3331</v>
      </c>
      <c r="M1418" s="607" t="s">
        <v>3331</v>
      </c>
      <c r="N1418" s="608" t="s">
        <v>15</v>
      </c>
      <c r="O1418" s="607" t="s">
        <v>3334</v>
      </c>
      <c r="P1418" s="558">
        <v>20</v>
      </c>
      <c r="Q1418" s="557" t="s">
        <v>5151</v>
      </c>
      <c r="R1418" s="609">
        <f>IFERROR(VLOOKUP(CONCATENATE(D1418,"'",C1418),'Monthly Forex'!A:D,4,0),"-")</f>
        <v>51.83</v>
      </c>
      <c r="S1418" s="564" t="s">
        <v>15</v>
      </c>
      <c r="T1418" s="611">
        <v>3540</v>
      </c>
      <c r="U1418" s="612" t="s">
        <v>47</v>
      </c>
      <c r="V1418" s="613" t="s">
        <v>49</v>
      </c>
      <c r="W1418" s="619" t="s">
        <v>15</v>
      </c>
      <c r="X1418" s="569" t="s">
        <v>15</v>
      </c>
      <c r="Y1418" s="667" t="s">
        <v>3501</v>
      </c>
      <c r="Z1418" s="668">
        <v>43773</v>
      </c>
      <c r="AA1418" s="558" t="s">
        <v>1856</v>
      </c>
      <c r="AB1418" s="139">
        <f t="shared" si="366"/>
        <v>43798</v>
      </c>
      <c r="AC1418" s="134">
        <f t="shared" si="367"/>
        <v>43770</v>
      </c>
      <c r="AD1418" s="135" t="str">
        <f t="shared" si="368"/>
        <v>-</v>
      </c>
      <c r="AE1418" s="136" t="str">
        <f t="shared" si="369"/>
        <v>-</v>
      </c>
      <c r="AF1418" s="140" t="s">
        <v>4551</v>
      </c>
      <c r="AG1418" s="140" t="str">
        <f t="shared" si="373"/>
        <v>-</v>
      </c>
      <c r="AH1418" s="141" t="str">
        <f t="shared" si="374"/>
        <v>-</v>
      </c>
      <c r="AI1418" s="211" t="s">
        <v>15</v>
      </c>
      <c r="AJ1418" s="443" t="s">
        <v>4592</v>
      </c>
      <c r="AK1418" s="478" t="str">
        <f t="shared" si="375"/>
        <v>-</v>
      </c>
      <c r="AL1418" s="482" t="str">
        <f t="shared" si="376"/>
        <v>-</v>
      </c>
      <c r="AM1418" s="432" t="str">
        <f>_xlfn.IFNA(VLOOKUP(O1418,Dropdown!$B:$G,6,0),"-")</f>
        <v>PEZA</v>
      </c>
      <c r="AN1418" s="433">
        <f>_xlfn.IFNA(VLOOKUP(O1418,Dropdown!$B:$H,7,0),"-")</f>
        <v>0.12</v>
      </c>
      <c r="AO1418" s="434" t="str">
        <f t="shared" si="377"/>
        <v>USD</v>
      </c>
      <c r="AP1418" s="435">
        <f t="shared" si="378"/>
        <v>3540</v>
      </c>
      <c r="AQ1418" s="436">
        <f t="shared" si="379"/>
        <v>3964.8</v>
      </c>
      <c r="AR1418" s="247"/>
      <c r="AS1418" s="465" t="s">
        <v>15</v>
      </c>
      <c r="AT1418" s="247"/>
      <c r="AU1418" s="454" t="str">
        <f t="shared" si="370"/>
        <v>-</v>
      </c>
    </row>
    <row r="1419" spans="1:47" s="29" customFormat="1">
      <c r="A1419" s="556">
        <v>1416</v>
      </c>
      <c r="B1419" s="558" t="s">
        <v>3498</v>
      </c>
      <c r="C1419" s="558" t="str">
        <f t="shared" si="371"/>
        <v>2019</v>
      </c>
      <c r="D1419" s="558" t="str">
        <f t="shared" si="365"/>
        <v>Oct</v>
      </c>
      <c r="E1419" s="605">
        <v>43768</v>
      </c>
      <c r="F1419" s="558">
        <v>120069</v>
      </c>
      <c r="G1419" s="558">
        <v>52935</v>
      </c>
      <c r="H1419" s="558">
        <v>92172</v>
      </c>
      <c r="I1419" s="558" t="s">
        <v>3476</v>
      </c>
      <c r="J1419" s="558" t="s">
        <v>3328</v>
      </c>
      <c r="K1419" s="607" t="str">
        <f t="shared" si="372"/>
        <v>A5220 R06D CLAMP JIG | A5220 R06D CLAMP JIG</v>
      </c>
      <c r="L1419" s="607" t="s">
        <v>3332</v>
      </c>
      <c r="M1419" s="607" t="s">
        <v>3332</v>
      </c>
      <c r="N1419" s="608" t="s">
        <v>15</v>
      </c>
      <c r="O1419" s="607" t="s">
        <v>3334</v>
      </c>
      <c r="P1419" s="558">
        <v>40</v>
      </c>
      <c r="Q1419" s="557" t="s">
        <v>5151</v>
      </c>
      <c r="R1419" s="609">
        <f>IFERROR(VLOOKUP(CONCATENATE(D1419,"'",C1419),'Monthly Forex'!A:D,4,0),"-")</f>
        <v>51.83</v>
      </c>
      <c r="S1419" s="564" t="s">
        <v>15</v>
      </c>
      <c r="T1419" s="611">
        <v>1440</v>
      </c>
      <c r="U1419" s="612" t="s">
        <v>47</v>
      </c>
      <c r="V1419" s="613" t="s">
        <v>49</v>
      </c>
      <c r="W1419" s="619" t="s">
        <v>15</v>
      </c>
      <c r="X1419" s="569" t="s">
        <v>15</v>
      </c>
      <c r="Y1419" s="667" t="s">
        <v>3501</v>
      </c>
      <c r="Z1419" s="668">
        <v>43773</v>
      </c>
      <c r="AA1419" s="558" t="s">
        <v>1856</v>
      </c>
      <c r="AB1419" s="139">
        <f t="shared" si="366"/>
        <v>43798</v>
      </c>
      <c r="AC1419" s="134">
        <f t="shared" si="367"/>
        <v>43770</v>
      </c>
      <c r="AD1419" s="135" t="str">
        <f t="shared" si="368"/>
        <v>-</v>
      </c>
      <c r="AE1419" s="136" t="str">
        <f t="shared" si="369"/>
        <v>-</v>
      </c>
      <c r="AF1419" s="140" t="s">
        <v>4551</v>
      </c>
      <c r="AG1419" s="140" t="str">
        <f t="shared" si="373"/>
        <v>-</v>
      </c>
      <c r="AH1419" s="141" t="str">
        <f t="shared" si="374"/>
        <v>-</v>
      </c>
      <c r="AI1419" s="211" t="s">
        <v>15</v>
      </c>
      <c r="AJ1419" s="443" t="s">
        <v>4592</v>
      </c>
      <c r="AK1419" s="478" t="str">
        <f t="shared" si="375"/>
        <v>-</v>
      </c>
      <c r="AL1419" s="482" t="str">
        <f t="shared" si="376"/>
        <v>-</v>
      </c>
      <c r="AM1419" s="432" t="str">
        <f>_xlfn.IFNA(VLOOKUP(O1419,Dropdown!$B:$G,6,0),"-")</f>
        <v>PEZA</v>
      </c>
      <c r="AN1419" s="433">
        <f>_xlfn.IFNA(VLOOKUP(O1419,Dropdown!$B:$H,7,0),"-")</f>
        <v>0.12</v>
      </c>
      <c r="AO1419" s="434" t="str">
        <f t="shared" si="377"/>
        <v>USD</v>
      </c>
      <c r="AP1419" s="435">
        <f t="shared" si="378"/>
        <v>1440</v>
      </c>
      <c r="AQ1419" s="436">
        <f t="shared" si="379"/>
        <v>1612.8000000000002</v>
      </c>
      <c r="AR1419" s="247"/>
      <c r="AS1419" s="465" t="s">
        <v>15</v>
      </c>
      <c r="AT1419" s="247"/>
      <c r="AU1419" s="454" t="str">
        <f t="shared" si="370"/>
        <v>-</v>
      </c>
    </row>
    <row r="1420" spans="1:47" s="29" customFormat="1">
      <c r="A1420" s="556">
        <v>1417</v>
      </c>
      <c r="B1420" s="558" t="s">
        <v>3499</v>
      </c>
      <c r="C1420" s="558" t="str">
        <f t="shared" si="371"/>
        <v>2019</v>
      </c>
      <c r="D1420" s="558" t="str">
        <f t="shared" si="365"/>
        <v>Oct</v>
      </c>
      <c r="E1420" s="605">
        <v>43768</v>
      </c>
      <c r="F1420" s="558">
        <v>120069</v>
      </c>
      <c r="G1420" s="558">
        <v>52935</v>
      </c>
      <c r="H1420" s="558">
        <v>92172</v>
      </c>
      <c r="I1420" s="558" t="s">
        <v>3476</v>
      </c>
      <c r="J1420" s="558" t="s">
        <v>3328</v>
      </c>
      <c r="K1420" s="607" t="str">
        <f t="shared" si="372"/>
        <v>A5220 ELEMENT JIG ASSY | A5220 ELEMENT JIG ASSY</v>
      </c>
      <c r="L1420" s="607" t="s">
        <v>3329</v>
      </c>
      <c r="M1420" s="607" t="s">
        <v>3329</v>
      </c>
      <c r="N1420" s="608" t="s">
        <v>15</v>
      </c>
      <c r="O1420" s="607" t="s">
        <v>3334</v>
      </c>
      <c r="P1420" s="558">
        <v>20</v>
      </c>
      <c r="Q1420" s="557" t="s">
        <v>5151</v>
      </c>
      <c r="R1420" s="609">
        <f>IFERROR(VLOOKUP(CONCATENATE(D1420,"'",C1420),'Monthly Forex'!A:D,4,0),"-")</f>
        <v>51.83</v>
      </c>
      <c r="S1420" s="564" t="s">
        <v>15</v>
      </c>
      <c r="T1420" s="611">
        <v>480</v>
      </c>
      <c r="U1420" s="612" t="s">
        <v>47</v>
      </c>
      <c r="V1420" s="613" t="s">
        <v>49</v>
      </c>
      <c r="W1420" s="619" t="s">
        <v>15</v>
      </c>
      <c r="X1420" s="569" t="s">
        <v>15</v>
      </c>
      <c r="Y1420" s="667" t="s">
        <v>3501</v>
      </c>
      <c r="Z1420" s="668">
        <v>43773</v>
      </c>
      <c r="AA1420" s="558" t="s">
        <v>1856</v>
      </c>
      <c r="AB1420" s="139">
        <f t="shared" si="366"/>
        <v>43798</v>
      </c>
      <c r="AC1420" s="134">
        <f t="shared" si="367"/>
        <v>43770</v>
      </c>
      <c r="AD1420" s="135" t="str">
        <f t="shared" si="368"/>
        <v>-</v>
      </c>
      <c r="AE1420" s="136" t="str">
        <f t="shared" si="369"/>
        <v>-</v>
      </c>
      <c r="AF1420" s="140" t="s">
        <v>4551</v>
      </c>
      <c r="AG1420" s="140" t="str">
        <f t="shared" si="373"/>
        <v>-</v>
      </c>
      <c r="AH1420" s="141" t="str">
        <f t="shared" si="374"/>
        <v>-</v>
      </c>
      <c r="AI1420" s="211" t="s">
        <v>15</v>
      </c>
      <c r="AJ1420" s="443" t="s">
        <v>4592</v>
      </c>
      <c r="AK1420" s="478" t="str">
        <f t="shared" si="375"/>
        <v>-</v>
      </c>
      <c r="AL1420" s="482" t="str">
        <f t="shared" si="376"/>
        <v>-</v>
      </c>
      <c r="AM1420" s="432" t="str">
        <f>_xlfn.IFNA(VLOOKUP(O1420,Dropdown!$B:$G,6,0),"-")</f>
        <v>PEZA</v>
      </c>
      <c r="AN1420" s="433">
        <f>_xlfn.IFNA(VLOOKUP(O1420,Dropdown!$B:$H,7,0),"-")</f>
        <v>0.12</v>
      </c>
      <c r="AO1420" s="434" t="str">
        <f t="shared" si="377"/>
        <v>USD</v>
      </c>
      <c r="AP1420" s="435">
        <f t="shared" si="378"/>
        <v>480</v>
      </c>
      <c r="AQ1420" s="436">
        <f t="shared" si="379"/>
        <v>537.6</v>
      </c>
      <c r="AR1420" s="247"/>
      <c r="AS1420" s="465" t="s">
        <v>15</v>
      </c>
      <c r="AT1420" s="247"/>
      <c r="AU1420" s="454" t="str">
        <f t="shared" si="370"/>
        <v>-</v>
      </c>
    </row>
    <row r="1421" spans="1:47" s="29" customFormat="1">
      <c r="A1421" s="556">
        <v>1418</v>
      </c>
      <c r="B1421" s="558" t="s">
        <v>3370</v>
      </c>
      <c r="C1421" s="558" t="str">
        <f t="shared" si="371"/>
        <v>2019</v>
      </c>
      <c r="D1421" s="558" t="str">
        <f t="shared" si="365"/>
        <v>Oct</v>
      </c>
      <c r="E1421" s="605">
        <v>43768</v>
      </c>
      <c r="F1421" s="558">
        <v>120068</v>
      </c>
      <c r="G1421" s="558">
        <v>52934</v>
      </c>
      <c r="H1421" s="558">
        <v>92171</v>
      </c>
      <c r="I1421" s="558" t="s">
        <v>3491</v>
      </c>
      <c r="J1421" s="617" t="s">
        <v>3381</v>
      </c>
      <c r="K1421" s="607" t="str">
        <f t="shared" si="372"/>
        <v>TLAX BODY CURLING 3 DIE LH | TLAX BODY CURLING 3 DIE LH</v>
      </c>
      <c r="L1421" s="607" t="s">
        <v>3382</v>
      </c>
      <c r="M1421" s="607" t="s">
        <v>3382</v>
      </c>
      <c r="N1421" s="608" t="s">
        <v>3393</v>
      </c>
      <c r="O1421" s="607" t="s">
        <v>31</v>
      </c>
      <c r="P1421" s="558">
        <v>1</v>
      </c>
      <c r="Q1421" s="557" t="s">
        <v>5152</v>
      </c>
      <c r="R1421" s="609">
        <f>IFERROR(VLOOKUP(CONCATENATE(D1421,"'",C1421),'Monthly Forex'!A:D,4,0),"-")</f>
        <v>51.83</v>
      </c>
      <c r="S1421" s="610">
        <v>520000</v>
      </c>
      <c r="T1421" s="611">
        <f t="shared" ref="T1421:T1430" si="380">S1421/R1421</f>
        <v>10032.799536947714</v>
      </c>
      <c r="U1421" s="612" t="s">
        <v>47</v>
      </c>
      <c r="V1421" s="613" t="s">
        <v>49</v>
      </c>
      <c r="W1421" s="619" t="s">
        <v>15</v>
      </c>
      <c r="X1421" s="569" t="s">
        <v>2769</v>
      </c>
      <c r="Y1421" s="669" t="s">
        <v>15</v>
      </c>
      <c r="Z1421" s="668" t="s">
        <v>15</v>
      </c>
      <c r="AA1421" s="558" t="s">
        <v>1856</v>
      </c>
      <c r="AB1421" s="139">
        <f t="shared" si="366"/>
        <v>43798</v>
      </c>
      <c r="AC1421" s="134">
        <f t="shared" si="367"/>
        <v>43770</v>
      </c>
      <c r="AD1421" s="135" t="str">
        <f t="shared" si="368"/>
        <v>-</v>
      </c>
      <c r="AE1421" s="136" t="str">
        <f t="shared" si="369"/>
        <v>-</v>
      </c>
      <c r="AF1421" s="140" t="s">
        <v>4551</v>
      </c>
      <c r="AG1421" s="140" t="str">
        <f t="shared" si="373"/>
        <v>1</v>
      </c>
      <c r="AH1421" s="141" t="str">
        <f t="shared" si="374"/>
        <v>-</v>
      </c>
      <c r="AI1421" s="211" t="s">
        <v>15</v>
      </c>
      <c r="AJ1421" s="443" t="s">
        <v>4592</v>
      </c>
      <c r="AK1421" s="478" t="str">
        <f t="shared" si="375"/>
        <v>-</v>
      </c>
      <c r="AL1421" s="482" t="str">
        <f t="shared" si="376"/>
        <v>-</v>
      </c>
      <c r="AM1421" s="432" t="str">
        <f>_xlfn.IFNA(VLOOKUP(O1421,Dropdown!$B:$G,6,0),"-")</f>
        <v>PEZA</v>
      </c>
      <c r="AN1421" s="433">
        <f>_xlfn.IFNA(VLOOKUP(O1421,Dropdown!$B:$H,7,0),"-")</f>
        <v>0.12</v>
      </c>
      <c r="AO1421" s="434" t="str">
        <f t="shared" si="377"/>
        <v>PHP</v>
      </c>
      <c r="AP1421" s="435">
        <f t="shared" si="378"/>
        <v>520000</v>
      </c>
      <c r="AQ1421" s="436">
        <f t="shared" si="379"/>
        <v>582400</v>
      </c>
      <c r="AR1421" s="247"/>
      <c r="AS1421" s="465" t="s">
        <v>15</v>
      </c>
      <c r="AT1421" s="247"/>
      <c r="AU1421" s="454" t="str">
        <f t="shared" si="370"/>
        <v>-</v>
      </c>
    </row>
    <row r="1422" spans="1:47" s="29" customFormat="1">
      <c r="A1422" s="556">
        <v>1419</v>
      </c>
      <c r="B1422" s="558" t="s">
        <v>3371</v>
      </c>
      <c r="C1422" s="558" t="str">
        <f t="shared" si="371"/>
        <v>2019</v>
      </c>
      <c r="D1422" s="558" t="str">
        <f t="shared" si="365"/>
        <v>Oct</v>
      </c>
      <c r="E1422" s="605">
        <v>43768</v>
      </c>
      <c r="F1422" s="558">
        <v>120068</v>
      </c>
      <c r="G1422" s="558">
        <v>52934</v>
      </c>
      <c r="H1422" s="558">
        <v>92171</v>
      </c>
      <c r="I1422" s="558" t="s">
        <v>3491</v>
      </c>
      <c r="J1422" s="558" t="s">
        <v>3381</v>
      </c>
      <c r="K1422" s="607" t="str">
        <f t="shared" si="372"/>
        <v>TLAX BODY CURLING 1 DIE LH | TLAX BODY CURLING 1 DIE LH</v>
      </c>
      <c r="L1422" s="607" t="s">
        <v>3383</v>
      </c>
      <c r="M1422" s="607" t="s">
        <v>3383</v>
      </c>
      <c r="N1422" s="608" t="s">
        <v>3394</v>
      </c>
      <c r="O1422" s="607" t="s">
        <v>31</v>
      </c>
      <c r="P1422" s="558">
        <v>1</v>
      </c>
      <c r="Q1422" s="557" t="s">
        <v>5152</v>
      </c>
      <c r="R1422" s="609">
        <f>IFERROR(VLOOKUP(CONCATENATE(D1422,"'",C1422),'Monthly Forex'!A:D,4,0),"-")</f>
        <v>51.83</v>
      </c>
      <c r="S1422" s="610">
        <v>540000</v>
      </c>
      <c r="T1422" s="611">
        <f t="shared" si="380"/>
        <v>10418.676442214934</v>
      </c>
      <c r="U1422" s="612" t="s">
        <v>47</v>
      </c>
      <c r="V1422" s="613" t="s">
        <v>49</v>
      </c>
      <c r="W1422" s="619" t="s">
        <v>15</v>
      </c>
      <c r="X1422" s="569" t="s">
        <v>2769</v>
      </c>
      <c r="Y1422" s="669" t="s">
        <v>15</v>
      </c>
      <c r="Z1422" s="668" t="s">
        <v>15</v>
      </c>
      <c r="AA1422" s="558" t="s">
        <v>1856</v>
      </c>
      <c r="AB1422" s="139">
        <f t="shared" si="366"/>
        <v>43798</v>
      </c>
      <c r="AC1422" s="134">
        <f t="shared" si="367"/>
        <v>43770</v>
      </c>
      <c r="AD1422" s="135" t="str">
        <f t="shared" si="368"/>
        <v>-</v>
      </c>
      <c r="AE1422" s="136" t="str">
        <f t="shared" si="369"/>
        <v>-</v>
      </c>
      <c r="AF1422" s="140" t="s">
        <v>4551</v>
      </c>
      <c r="AG1422" s="140" t="str">
        <f t="shared" si="373"/>
        <v>-</v>
      </c>
      <c r="AH1422" s="141" t="str">
        <f t="shared" si="374"/>
        <v>-</v>
      </c>
      <c r="AI1422" s="211" t="s">
        <v>15</v>
      </c>
      <c r="AJ1422" s="443" t="s">
        <v>4592</v>
      </c>
      <c r="AK1422" s="478" t="str">
        <f t="shared" si="375"/>
        <v>-</v>
      </c>
      <c r="AL1422" s="482" t="str">
        <f t="shared" si="376"/>
        <v>-</v>
      </c>
      <c r="AM1422" s="432" t="str">
        <f>_xlfn.IFNA(VLOOKUP(O1422,Dropdown!$B:$G,6,0),"-")</f>
        <v>PEZA</v>
      </c>
      <c r="AN1422" s="433">
        <f>_xlfn.IFNA(VLOOKUP(O1422,Dropdown!$B:$H,7,0),"-")</f>
        <v>0.12</v>
      </c>
      <c r="AO1422" s="434" t="str">
        <f t="shared" si="377"/>
        <v>PHP</v>
      </c>
      <c r="AP1422" s="435">
        <f t="shared" si="378"/>
        <v>540000</v>
      </c>
      <c r="AQ1422" s="436">
        <f t="shared" si="379"/>
        <v>604800</v>
      </c>
      <c r="AR1422" s="247"/>
      <c r="AS1422" s="465" t="s">
        <v>15</v>
      </c>
      <c r="AT1422" s="247"/>
      <c r="AU1422" s="454" t="str">
        <f t="shared" si="370"/>
        <v>-</v>
      </c>
    </row>
    <row r="1423" spans="1:47" s="29" customFormat="1">
      <c r="A1423" s="556">
        <v>1420</v>
      </c>
      <c r="B1423" s="558" t="s">
        <v>3372</v>
      </c>
      <c r="C1423" s="558" t="str">
        <f t="shared" si="371"/>
        <v>2019</v>
      </c>
      <c r="D1423" s="558" t="str">
        <f t="shared" si="365"/>
        <v>Oct</v>
      </c>
      <c r="E1423" s="605">
        <v>43768</v>
      </c>
      <c r="F1423" s="558">
        <v>120068</v>
      </c>
      <c r="G1423" s="558">
        <v>52934</v>
      </c>
      <c r="H1423" s="558">
        <v>92171</v>
      </c>
      <c r="I1423" s="558" t="s">
        <v>3491</v>
      </c>
      <c r="J1423" s="558" t="s">
        <v>3381</v>
      </c>
      <c r="K1423" s="607" t="str">
        <f t="shared" si="372"/>
        <v>TLAX BODY CURLING 2 DIE LH | TLAX BODY CURLING 2 DIE LH</v>
      </c>
      <c r="L1423" s="607" t="s">
        <v>3384</v>
      </c>
      <c r="M1423" s="607" t="s">
        <v>3384</v>
      </c>
      <c r="N1423" s="608" t="s">
        <v>3395</v>
      </c>
      <c r="O1423" s="607" t="s">
        <v>31</v>
      </c>
      <c r="P1423" s="558">
        <v>1</v>
      </c>
      <c r="Q1423" s="557" t="s">
        <v>5152</v>
      </c>
      <c r="R1423" s="609">
        <f>IFERROR(VLOOKUP(CONCATENATE(D1423,"'",C1423),'Monthly Forex'!A:D,4,0),"-")</f>
        <v>51.83</v>
      </c>
      <c r="S1423" s="610">
        <v>540000</v>
      </c>
      <c r="T1423" s="611">
        <f t="shared" si="380"/>
        <v>10418.676442214934</v>
      </c>
      <c r="U1423" s="612" t="s">
        <v>47</v>
      </c>
      <c r="V1423" s="613" t="s">
        <v>49</v>
      </c>
      <c r="W1423" s="619" t="s">
        <v>15</v>
      </c>
      <c r="X1423" s="569" t="s">
        <v>2769</v>
      </c>
      <c r="Y1423" s="669" t="s">
        <v>15</v>
      </c>
      <c r="Z1423" s="668" t="s">
        <v>15</v>
      </c>
      <c r="AA1423" s="558" t="s">
        <v>1856</v>
      </c>
      <c r="AB1423" s="139">
        <f t="shared" si="366"/>
        <v>43798</v>
      </c>
      <c r="AC1423" s="134">
        <f t="shared" si="367"/>
        <v>43770</v>
      </c>
      <c r="AD1423" s="135" t="str">
        <f t="shared" si="368"/>
        <v>-</v>
      </c>
      <c r="AE1423" s="136" t="str">
        <f t="shared" si="369"/>
        <v>-</v>
      </c>
      <c r="AF1423" s="140" t="s">
        <v>4551</v>
      </c>
      <c r="AG1423" s="140" t="str">
        <f t="shared" si="373"/>
        <v>-</v>
      </c>
      <c r="AH1423" s="141" t="str">
        <f t="shared" si="374"/>
        <v>-</v>
      </c>
      <c r="AI1423" s="211" t="s">
        <v>15</v>
      </c>
      <c r="AJ1423" s="443" t="s">
        <v>4592</v>
      </c>
      <c r="AK1423" s="478" t="str">
        <f t="shared" si="375"/>
        <v>-</v>
      </c>
      <c r="AL1423" s="482" t="str">
        <f t="shared" si="376"/>
        <v>-</v>
      </c>
      <c r="AM1423" s="432" t="str">
        <f>_xlfn.IFNA(VLOOKUP(O1423,Dropdown!$B:$G,6,0),"-")</f>
        <v>PEZA</v>
      </c>
      <c r="AN1423" s="433">
        <f>_xlfn.IFNA(VLOOKUP(O1423,Dropdown!$B:$H,7,0),"-")</f>
        <v>0.12</v>
      </c>
      <c r="AO1423" s="434" t="str">
        <f t="shared" si="377"/>
        <v>PHP</v>
      </c>
      <c r="AP1423" s="435">
        <f t="shared" si="378"/>
        <v>540000</v>
      </c>
      <c r="AQ1423" s="436">
        <f t="shared" si="379"/>
        <v>604800</v>
      </c>
      <c r="AR1423" s="247"/>
      <c r="AS1423" s="465" t="s">
        <v>15</v>
      </c>
      <c r="AT1423" s="247"/>
      <c r="AU1423" s="454" t="str">
        <f t="shared" si="370"/>
        <v>-</v>
      </c>
    </row>
    <row r="1424" spans="1:47" s="29" customFormat="1">
      <c r="A1424" s="556">
        <v>1421</v>
      </c>
      <c r="B1424" s="558" t="s">
        <v>3373</v>
      </c>
      <c r="C1424" s="558" t="str">
        <f t="shared" si="371"/>
        <v>2019</v>
      </c>
      <c r="D1424" s="558" t="str">
        <f t="shared" si="365"/>
        <v>Oct</v>
      </c>
      <c r="E1424" s="605">
        <v>43768</v>
      </c>
      <c r="F1424" s="558">
        <v>120068</v>
      </c>
      <c r="G1424" s="558">
        <v>52934</v>
      </c>
      <c r="H1424" s="558">
        <v>92171</v>
      </c>
      <c r="I1424" s="558" t="s">
        <v>3492</v>
      </c>
      <c r="J1424" s="558" t="s">
        <v>3381</v>
      </c>
      <c r="K1424" s="607" t="str">
        <f t="shared" si="372"/>
        <v>TLAX BODY CURLING 3 DIE RH | TLAX BODY CURLING 3 DIE RH</v>
      </c>
      <c r="L1424" s="607" t="s">
        <v>3385</v>
      </c>
      <c r="M1424" s="607" t="s">
        <v>3385</v>
      </c>
      <c r="N1424" s="608" t="s">
        <v>3493</v>
      </c>
      <c r="O1424" s="607" t="s">
        <v>31</v>
      </c>
      <c r="P1424" s="558">
        <v>1</v>
      </c>
      <c r="Q1424" s="557" t="s">
        <v>5152</v>
      </c>
      <c r="R1424" s="609">
        <f>IFERROR(VLOOKUP(CONCATENATE(D1424,"'",C1424),'Monthly Forex'!A:D,4,0),"-")</f>
        <v>51.83</v>
      </c>
      <c r="S1424" s="610">
        <v>520000</v>
      </c>
      <c r="T1424" s="611">
        <f t="shared" si="380"/>
        <v>10032.799536947714</v>
      </c>
      <c r="U1424" s="612" t="s">
        <v>47</v>
      </c>
      <c r="V1424" s="613" t="s">
        <v>49</v>
      </c>
      <c r="W1424" s="619" t="s">
        <v>15</v>
      </c>
      <c r="X1424" s="569" t="s">
        <v>2769</v>
      </c>
      <c r="Y1424" s="669" t="s">
        <v>15</v>
      </c>
      <c r="Z1424" s="668" t="s">
        <v>15</v>
      </c>
      <c r="AA1424" s="558" t="s">
        <v>1856</v>
      </c>
      <c r="AB1424" s="139">
        <f t="shared" si="366"/>
        <v>43798</v>
      </c>
      <c r="AC1424" s="134">
        <f t="shared" si="367"/>
        <v>43770</v>
      </c>
      <c r="AD1424" s="135" t="str">
        <f t="shared" si="368"/>
        <v>-</v>
      </c>
      <c r="AE1424" s="136" t="str">
        <f t="shared" si="369"/>
        <v>-</v>
      </c>
      <c r="AF1424" s="140" t="s">
        <v>4551</v>
      </c>
      <c r="AG1424" s="140" t="str">
        <f t="shared" si="373"/>
        <v>-</v>
      </c>
      <c r="AH1424" s="141" t="str">
        <f t="shared" si="374"/>
        <v>-</v>
      </c>
      <c r="AI1424" s="211" t="s">
        <v>15</v>
      </c>
      <c r="AJ1424" s="443" t="s">
        <v>4592</v>
      </c>
      <c r="AK1424" s="478" t="str">
        <f t="shared" si="375"/>
        <v>-</v>
      </c>
      <c r="AL1424" s="482" t="str">
        <f t="shared" si="376"/>
        <v>-</v>
      </c>
      <c r="AM1424" s="432" t="str">
        <f>_xlfn.IFNA(VLOOKUP(O1424,Dropdown!$B:$G,6,0),"-")</f>
        <v>PEZA</v>
      </c>
      <c r="AN1424" s="433">
        <f>_xlfn.IFNA(VLOOKUP(O1424,Dropdown!$B:$H,7,0),"-")</f>
        <v>0.12</v>
      </c>
      <c r="AO1424" s="434" t="str">
        <f t="shared" si="377"/>
        <v>PHP</v>
      </c>
      <c r="AP1424" s="435">
        <f t="shared" si="378"/>
        <v>520000</v>
      </c>
      <c r="AQ1424" s="436">
        <f t="shared" si="379"/>
        <v>582400</v>
      </c>
      <c r="AR1424" s="247"/>
      <c r="AS1424" s="465" t="s">
        <v>15</v>
      </c>
      <c r="AT1424" s="247"/>
      <c r="AU1424" s="454" t="str">
        <f t="shared" si="370"/>
        <v>-</v>
      </c>
    </row>
    <row r="1425" spans="1:47" s="29" customFormat="1">
      <c r="A1425" s="556">
        <v>1422</v>
      </c>
      <c r="B1425" s="558" t="s">
        <v>3374</v>
      </c>
      <c r="C1425" s="558" t="str">
        <f t="shared" si="371"/>
        <v>2019</v>
      </c>
      <c r="D1425" s="558" t="str">
        <f t="shared" si="365"/>
        <v>Oct</v>
      </c>
      <c r="E1425" s="605">
        <v>43768</v>
      </c>
      <c r="F1425" s="558">
        <v>120068</v>
      </c>
      <c r="G1425" s="558">
        <v>52934</v>
      </c>
      <c r="H1425" s="558">
        <v>92171</v>
      </c>
      <c r="I1425" s="558" t="s">
        <v>3492</v>
      </c>
      <c r="J1425" s="558" t="s">
        <v>3381</v>
      </c>
      <c r="K1425" s="607" t="str">
        <f t="shared" si="372"/>
        <v>TLAX BODY CURLING 1 DIE RH | TLAX BODY CURLING 1 DIE RH</v>
      </c>
      <c r="L1425" s="607" t="s">
        <v>3386</v>
      </c>
      <c r="M1425" s="607" t="s">
        <v>3386</v>
      </c>
      <c r="N1425" s="608" t="s">
        <v>3494</v>
      </c>
      <c r="O1425" s="607" t="s">
        <v>31</v>
      </c>
      <c r="P1425" s="558">
        <v>1</v>
      </c>
      <c r="Q1425" s="557" t="s">
        <v>5152</v>
      </c>
      <c r="R1425" s="609">
        <f>IFERROR(VLOOKUP(CONCATENATE(D1425,"'",C1425),'Monthly Forex'!A:D,4,0),"-")</f>
        <v>51.83</v>
      </c>
      <c r="S1425" s="610">
        <v>540000</v>
      </c>
      <c r="T1425" s="611">
        <f t="shared" si="380"/>
        <v>10418.676442214934</v>
      </c>
      <c r="U1425" s="612" t="s">
        <v>47</v>
      </c>
      <c r="V1425" s="613" t="s">
        <v>49</v>
      </c>
      <c r="W1425" s="619" t="s">
        <v>15</v>
      </c>
      <c r="X1425" s="569" t="s">
        <v>2769</v>
      </c>
      <c r="Y1425" s="669" t="s">
        <v>15</v>
      </c>
      <c r="Z1425" s="668" t="s">
        <v>15</v>
      </c>
      <c r="AA1425" s="558" t="s">
        <v>1856</v>
      </c>
      <c r="AB1425" s="139">
        <f t="shared" si="366"/>
        <v>43798</v>
      </c>
      <c r="AC1425" s="134">
        <f t="shared" si="367"/>
        <v>43770</v>
      </c>
      <c r="AD1425" s="135" t="str">
        <f t="shared" si="368"/>
        <v>-</v>
      </c>
      <c r="AE1425" s="136" t="str">
        <f t="shared" si="369"/>
        <v>-</v>
      </c>
      <c r="AF1425" s="140" t="s">
        <v>4551</v>
      </c>
      <c r="AG1425" s="140" t="str">
        <f t="shared" si="373"/>
        <v>-</v>
      </c>
      <c r="AH1425" s="141" t="str">
        <f t="shared" si="374"/>
        <v>-</v>
      </c>
      <c r="AI1425" s="211" t="s">
        <v>15</v>
      </c>
      <c r="AJ1425" s="443" t="s">
        <v>4592</v>
      </c>
      <c r="AK1425" s="478" t="str">
        <f t="shared" si="375"/>
        <v>-</v>
      </c>
      <c r="AL1425" s="482" t="str">
        <f t="shared" si="376"/>
        <v>-</v>
      </c>
      <c r="AM1425" s="432" t="str">
        <f>_xlfn.IFNA(VLOOKUP(O1425,Dropdown!$B:$G,6,0),"-")</f>
        <v>PEZA</v>
      </c>
      <c r="AN1425" s="433">
        <f>_xlfn.IFNA(VLOOKUP(O1425,Dropdown!$B:$H,7,0),"-")</f>
        <v>0.12</v>
      </c>
      <c r="AO1425" s="434" t="str">
        <f t="shared" si="377"/>
        <v>PHP</v>
      </c>
      <c r="AP1425" s="435">
        <f t="shared" si="378"/>
        <v>540000</v>
      </c>
      <c r="AQ1425" s="436">
        <f t="shared" si="379"/>
        <v>604800</v>
      </c>
      <c r="AR1425" s="247"/>
      <c r="AS1425" s="465" t="s">
        <v>15</v>
      </c>
      <c r="AT1425" s="247"/>
      <c r="AU1425" s="454" t="str">
        <f t="shared" si="370"/>
        <v>-</v>
      </c>
    </row>
    <row r="1426" spans="1:47" s="29" customFormat="1">
      <c r="A1426" s="556">
        <v>1423</v>
      </c>
      <c r="B1426" s="558" t="s">
        <v>3375</v>
      </c>
      <c r="C1426" s="558" t="str">
        <f t="shared" si="371"/>
        <v>2019</v>
      </c>
      <c r="D1426" s="558" t="str">
        <f t="shared" si="365"/>
        <v>Oct</v>
      </c>
      <c r="E1426" s="605">
        <v>43768</v>
      </c>
      <c r="F1426" s="558">
        <v>120068</v>
      </c>
      <c r="G1426" s="558">
        <v>52934</v>
      </c>
      <c r="H1426" s="558">
        <v>92171</v>
      </c>
      <c r="I1426" s="558" t="s">
        <v>3492</v>
      </c>
      <c r="J1426" s="558" t="s">
        <v>3381</v>
      </c>
      <c r="K1426" s="607" t="str">
        <f t="shared" si="372"/>
        <v>TLAX BODY CURLING 2 DIE RH | TLAX BODY CURLING 2 DIE RH</v>
      </c>
      <c r="L1426" s="607" t="s">
        <v>3387</v>
      </c>
      <c r="M1426" s="607" t="s">
        <v>3387</v>
      </c>
      <c r="N1426" s="608" t="s">
        <v>3495</v>
      </c>
      <c r="O1426" s="607" t="s">
        <v>31</v>
      </c>
      <c r="P1426" s="558">
        <v>1</v>
      </c>
      <c r="Q1426" s="557" t="s">
        <v>5152</v>
      </c>
      <c r="R1426" s="609">
        <f>IFERROR(VLOOKUP(CONCATENATE(D1426,"'",C1426),'Monthly Forex'!A:D,4,0),"-")</f>
        <v>51.83</v>
      </c>
      <c r="S1426" s="610">
        <v>540000</v>
      </c>
      <c r="T1426" s="611">
        <f t="shared" si="380"/>
        <v>10418.676442214934</v>
      </c>
      <c r="U1426" s="612" t="s">
        <v>47</v>
      </c>
      <c r="V1426" s="613" t="s">
        <v>49</v>
      </c>
      <c r="W1426" s="619" t="s">
        <v>15</v>
      </c>
      <c r="X1426" s="569" t="s">
        <v>2769</v>
      </c>
      <c r="Y1426" s="669" t="s">
        <v>15</v>
      </c>
      <c r="Z1426" s="668" t="s">
        <v>15</v>
      </c>
      <c r="AA1426" s="558" t="s">
        <v>1856</v>
      </c>
      <c r="AB1426" s="139">
        <f t="shared" si="366"/>
        <v>43798</v>
      </c>
      <c r="AC1426" s="134">
        <f t="shared" si="367"/>
        <v>43770</v>
      </c>
      <c r="AD1426" s="135" t="str">
        <f t="shared" si="368"/>
        <v>-</v>
      </c>
      <c r="AE1426" s="136" t="str">
        <f t="shared" si="369"/>
        <v>-</v>
      </c>
      <c r="AF1426" s="140" t="s">
        <v>4551</v>
      </c>
      <c r="AG1426" s="140" t="str">
        <f t="shared" si="373"/>
        <v>-</v>
      </c>
      <c r="AH1426" s="141" t="str">
        <f t="shared" si="374"/>
        <v>-</v>
      </c>
      <c r="AI1426" s="211" t="s">
        <v>15</v>
      </c>
      <c r="AJ1426" s="443" t="s">
        <v>4592</v>
      </c>
      <c r="AK1426" s="478" t="str">
        <f t="shared" si="375"/>
        <v>-</v>
      </c>
      <c r="AL1426" s="482" t="str">
        <f t="shared" si="376"/>
        <v>-</v>
      </c>
      <c r="AM1426" s="432" t="str">
        <f>_xlfn.IFNA(VLOOKUP(O1426,Dropdown!$B:$G,6,0),"-")</f>
        <v>PEZA</v>
      </c>
      <c r="AN1426" s="433">
        <f>_xlfn.IFNA(VLOOKUP(O1426,Dropdown!$B:$H,7,0),"-")</f>
        <v>0.12</v>
      </c>
      <c r="AO1426" s="434" t="str">
        <f t="shared" si="377"/>
        <v>PHP</v>
      </c>
      <c r="AP1426" s="435">
        <f t="shared" si="378"/>
        <v>540000</v>
      </c>
      <c r="AQ1426" s="436">
        <f t="shared" si="379"/>
        <v>604800</v>
      </c>
      <c r="AR1426" s="247"/>
      <c r="AS1426" s="465" t="s">
        <v>15</v>
      </c>
      <c r="AT1426" s="247"/>
      <c r="AU1426" s="454" t="str">
        <f t="shared" si="370"/>
        <v>-</v>
      </c>
    </row>
    <row r="1427" spans="1:47" s="29" customFormat="1">
      <c r="A1427" s="556">
        <v>1424</v>
      </c>
      <c r="B1427" s="631" t="s">
        <v>3376</v>
      </c>
      <c r="C1427" s="558" t="str">
        <f t="shared" si="371"/>
        <v>2019</v>
      </c>
      <c r="D1427" s="558" t="str">
        <f t="shared" si="365"/>
        <v>Nov</v>
      </c>
      <c r="E1427" s="654">
        <v>43773</v>
      </c>
      <c r="F1427" s="631">
        <v>120070</v>
      </c>
      <c r="G1427" s="631">
        <v>52936</v>
      </c>
      <c r="H1427" s="557" t="s">
        <v>15</v>
      </c>
      <c r="I1427" s="631" t="s">
        <v>3507</v>
      </c>
      <c r="J1427" s="655" t="s">
        <v>3505</v>
      </c>
      <c r="K1427" s="658" t="str">
        <f t="shared" si="372"/>
        <v>67R0 RESTRIKE (SKD11) | 67R0 RESTRIKE (SKD11)</v>
      </c>
      <c r="L1427" s="658" t="s">
        <v>3388</v>
      </c>
      <c r="M1427" s="658" t="s">
        <v>3388</v>
      </c>
      <c r="N1427" s="657" t="s">
        <v>3508</v>
      </c>
      <c r="O1427" s="658" t="s">
        <v>31</v>
      </c>
      <c r="P1427" s="631">
        <v>1</v>
      </c>
      <c r="Q1427" s="557" t="s">
        <v>5151</v>
      </c>
      <c r="R1427" s="603">
        <f>IFERROR(VLOOKUP(CONCATENATE(D1427,"'",C1427),'Monthly Forex'!A:D,4,0),"-")</f>
        <v>51.143000000000001</v>
      </c>
      <c r="S1427" s="659">
        <v>34700</v>
      </c>
      <c r="T1427" s="660">
        <f t="shared" si="380"/>
        <v>678.48972488903667</v>
      </c>
      <c r="U1427" s="661" t="s">
        <v>50</v>
      </c>
      <c r="V1427" s="662" t="s">
        <v>50</v>
      </c>
      <c r="W1427" s="619" t="s">
        <v>15</v>
      </c>
      <c r="X1427" s="569" t="s">
        <v>15</v>
      </c>
      <c r="Y1427" s="691" t="s">
        <v>15</v>
      </c>
      <c r="Z1427" s="697" t="s">
        <v>15</v>
      </c>
      <c r="AA1427" s="558" t="s">
        <v>1856</v>
      </c>
      <c r="AB1427" s="139" t="str">
        <f t="shared" si="366"/>
        <v>-</v>
      </c>
      <c r="AC1427" s="134" t="str">
        <f t="shared" si="367"/>
        <v>-</v>
      </c>
      <c r="AD1427" s="135" t="str">
        <f t="shared" si="368"/>
        <v>-</v>
      </c>
      <c r="AE1427" s="136" t="str">
        <f t="shared" si="369"/>
        <v>-</v>
      </c>
      <c r="AF1427" s="142" t="s">
        <v>15</v>
      </c>
      <c r="AG1427" s="140" t="str">
        <f t="shared" si="373"/>
        <v>1</v>
      </c>
      <c r="AH1427" s="141" t="str">
        <f t="shared" si="374"/>
        <v>-</v>
      </c>
      <c r="AI1427" s="208" t="s">
        <v>15</v>
      </c>
      <c r="AJ1427" s="444" t="s">
        <v>50</v>
      </c>
      <c r="AK1427" s="478" t="str">
        <f t="shared" si="375"/>
        <v/>
      </c>
      <c r="AL1427" s="482" t="str">
        <f t="shared" si="376"/>
        <v>-</v>
      </c>
      <c r="AM1427" s="432" t="str">
        <f>_xlfn.IFNA(VLOOKUP(O1427,Dropdown!$B:$G,6,0),"-")</f>
        <v>PEZA</v>
      </c>
      <c r="AN1427" s="433">
        <f>_xlfn.IFNA(VLOOKUP(O1427,Dropdown!$B:$H,7,0),"-")</f>
        <v>0.12</v>
      </c>
      <c r="AO1427" s="434" t="str">
        <f t="shared" si="377"/>
        <v>PHP</v>
      </c>
      <c r="AP1427" s="435">
        <f t="shared" si="378"/>
        <v>34700</v>
      </c>
      <c r="AQ1427" s="436">
        <f t="shared" si="379"/>
        <v>38864.000000000007</v>
      </c>
      <c r="AR1427" s="247"/>
      <c r="AS1427" s="465" t="s">
        <v>15</v>
      </c>
      <c r="AT1427" s="247"/>
      <c r="AU1427" s="454" t="str">
        <f t="shared" si="370"/>
        <v xml:space="preserve"> </v>
      </c>
    </row>
    <row r="1428" spans="1:47" s="29" customFormat="1">
      <c r="A1428" s="556">
        <v>1425</v>
      </c>
      <c r="B1428" s="631" t="s">
        <v>3503</v>
      </c>
      <c r="C1428" s="558" t="str">
        <f t="shared" si="371"/>
        <v>2019</v>
      </c>
      <c r="D1428" s="558" t="str">
        <f t="shared" si="365"/>
        <v>Nov</v>
      </c>
      <c r="E1428" s="654">
        <v>43773</v>
      </c>
      <c r="F1428" s="631">
        <v>120070</v>
      </c>
      <c r="G1428" s="631">
        <v>52936</v>
      </c>
      <c r="H1428" s="557" t="s">
        <v>15</v>
      </c>
      <c r="I1428" s="631" t="s">
        <v>3506</v>
      </c>
      <c r="J1428" s="655" t="s">
        <v>3505</v>
      </c>
      <c r="K1428" s="658" t="str">
        <f t="shared" si="372"/>
        <v>59B STAY E PIERCING DIE LABOR | 59B STAY E PIERCING DIE LABOR</v>
      </c>
      <c r="L1428" s="658" t="s">
        <v>3504</v>
      </c>
      <c r="M1428" s="658" t="s">
        <v>3504</v>
      </c>
      <c r="N1428" s="657" t="s">
        <v>3509</v>
      </c>
      <c r="O1428" s="658" t="s">
        <v>31</v>
      </c>
      <c r="P1428" s="631">
        <v>1</v>
      </c>
      <c r="Q1428" s="557" t="s">
        <v>5151</v>
      </c>
      <c r="R1428" s="603">
        <f>IFERROR(VLOOKUP(CONCATENATE(D1428,"'",C1428),'Monthly Forex'!A:D,4,0),"-")</f>
        <v>51.143000000000001</v>
      </c>
      <c r="S1428" s="659">
        <v>20500</v>
      </c>
      <c r="T1428" s="660">
        <f t="shared" si="380"/>
        <v>400.83686917075653</v>
      </c>
      <c r="U1428" s="661" t="s">
        <v>50</v>
      </c>
      <c r="V1428" s="662" t="s">
        <v>50</v>
      </c>
      <c r="W1428" s="619" t="s">
        <v>15</v>
      </c>
      <c r="X1428" s="569" t="s">
        <v>2769</v>
      </c>
      <c r="Y1428" s="691" t="s">
        <v>15</v>
      </c>
      <c r="Z1428" s="697" t="s">
        <v>15</v>
      </c>
      <c r="AA1428" s="558" t="s">
        <v>1856</v>
      </c>
      <c r="AB1428" s="139" t="str">
        <f t="shared" si="366"/>
        <v>-</v>
      </c>
      <c r="AC1428" s="134" t="str">
        <f t="shared" si="367"/>
        <v>-</v>
      </c>
      <c r="AD1428" s="135" t="str">
        <f t="shared" si="368"/>
        <v>-</v>
      </c>
      <c r="AE1428" s="136" t="str">
        <f t="shared" si="369"/>
        <v>-</v>
      </c>
      <c r="AF1428" s="142" t="s">
        <v>15</v>
      </c>
      <c r="AG1428" s="140" t="str">
        <f t="shared" si="373"/>
        <v>-</v>
      </c>
      <c r="AH1428" s="141" t="str">
        <f t="shared" si="374"/>
        <v>-</v>
      </c>
      <c r="AI1428" s="208" t="s">
        <v>15</v>
      </c>
      <c r="AJ1428" s="444" t="s">
        <v>50</v>
      </c>
      <c r="AK1428" s="478" t="str">
        <f t="shared" si="375"/>
        <v/>
      </c>
      <c r="AL1428" s="482" t="str">
        <f t="shared" si="376"/>
        <v>-</v>
      </c>
      <c r="AM1428" s="432" t="str">
        <f>_xlfn.IFNA(VLOOKUP(O1428,Dropdown!$B:$G,6,0),"-")</f>
        <v>PEZA</v>
      </c>
      <c r="AN1428" s="433">
        <f>_xlfn.IFNA(VLOOKUP(O1428,Dropdown!$B:$H,7,0),"-")</f>
        <v>0.12</v>
      </c>
      <c r="AO1428" s="434" t="str">
        <f t="shared" si="377"/>
        <v>PHP</v>
      </c>
      <c r="AP1428" s="435">
        <f t="shared" si="378"/>
        <v>20500</v>
      </c>
      <c r="AQ1428" s="436">
        <f t="shared" si="379"/>
        <v>22960.000000000004</v>
      </c>
      <c r="AR1428" s="247"/>
      <c r="AS1428" s="465" t="s">
        <v>15</v>
      </c>
      <c r="AT1428" s="247"/>
      <c r="AU1428" s="454" t="str">
        <f t="shared" si="370"/>
        <v xml:space="preserve"> </v>
      </c>
    </row>
    <row r="1429" spans="1:47" s="29" customFormat="1">
      <c r="A1429" s="556">
        <v>1426</v>
      </c>
      <c r="B1429" s="558" t="s">
        <v>3551</v>
      </c>
      <c r="C1429" s="558" t="str">
        <f t="shared" si="371"/>
        <v>2019</v>
      </c>
      <c r="D1429" s="558" t="str">
        <f t="shared" si="365"/>
        <v>Nov</v>
      </c>
      <c r="E1429" s="605">
        <v>43777</v>
      </c>
      <c r="F1429" s="558">
        <v>120072</v>
      </c>
      <c r="G1429" s="558">
        <v>52938</v>
      </c>
      <c r="H1429" s="558">
        <v>92310</v>
      </c>
      <c r="I1429" s="558" t="s">
        <v>3555</v>
      </c>
      <c r="J1429" s="558">
        <v>7023</v>
      </c>
      <c r="K1429" s="607" t="str">
        <f t="shared" si="372"/>
        <v>BLACK COVER #1. COM | BLACK COVER #1. COM</v>
      </c>
      <c r="L1429" s="607" t="s">
        <v>3553</v>
      </c>
      <c r="M1429" s="607" t="s">
        <v>3553</v>
      </c>
      <c r="N1429" s="608" t="s">
        <v>15</v>
      </c>
      <c r="O1429" s="607" t="s">
        <v>3291</v>
      </c>
      <c r="P1429" s="558">
        <v>1</v>
      </c>
      <c r="Q1429" s="557" t="s">
        <v>5152</v>
      </c>
      <c r="R1429" s="609">
        <f>IFERROR(VLOOKUP(CONCATENATE(D1429,"'",C1429),'Monthly Forex'!A:D,4,0),"-")</f>
        <v>51.143000000000001</v>
      </c>
      <c r="S1429" s="610">
        <v>87500</v>
      </c>
      <c r="T1429" s="611">
        <f t="shared" si="380"/>
        <v>1710.8890757288386</v>
      </c>
      <c r="U1429" s="612" t="s">
        <v>47</v>
      </c>
      <c r="V1429" s="613" t="s">
        <v>49</v>
      </c>
      <c r="W1429" s="619" t="s">
        <v>15</v>
      </c>
      <c r="X1429" s="673" t="s">
        <v>2769</v>
      </c>
      <c r="Y1429" s="669" t="s">
        <v>15</v>
      </c>
      <c r="Z1429" s="668" t="s">
        <v>15</v>
      </c>
      <c r="AA1429" s="558" t="s">
        <v>1856</v>
      </c>
      <c r="AB1429" s="139">
        <f t="shared" si="366"/>
        <v>43807</v>
      </c>
      <c r="AC1429" s="134">
        <f t="shared" si="367"/>
        <v>43800</v>
      </c>
      <c r="AD1429" s="135" t="str">
        <f t="shared" si="368"/>
        <v>-</v>
      </c>
      <c r="AE1429" s="136" t="str">
        <f t="shared" si="369"/>
        <v>-</v>
      </c>
      <c r="AF1429" s="140" t="s">
        <v>4551</v>
      </c>
      <c r="AG1429" s="140" t="str">
        <f t="shared" si="373"/>
        <v>1</v>
      </c>
      <c r="AH1429" s="141" t="str">
        <f t="shared" si="374"/>
        <v>-</v>
      </c>
      <c r="AI1429" s="210">
        <v>44180</v>
      </c>
      <c r="AJ1429" s="443" t="s">
        <v>4592</v>
      </c>
      <c r="AK1429" s="478">
        <f t="shared" si="375"/>
        <v>-373</v>
      </c>
      <c r="AL1429" s="482">
        <f t="shared" si="376"/>
        <v>44166</v>
      </c>
      <c r="AM1429" s="432" t="str">
        <f>_xlfn.IFNA(VLOOKUP(O1429,Dropdown!$B:$G,6,0),"-")</f>
        <v>PEZA</v>
      </c>
      <c r="AN1429" s="433">
        <f>_xlfn.IFNA(VLOOKUP(O1429,Dropdown!$B:$H,7,0),"-")</f>
        <v>0.12</v>
      </c>
      <c r="AO1429" s="434" t="str">
        <f t="shared" si="377"/>
        <v>PHP</v>
      </c>
      <c r="AP1429" s="435">
        <f t="shared" si="378"/>
        <v>87500</v>
      </c>
      <c r="AQ1429" s="436">
        <f t="shared" si="379"/>
        <v>98000.000000000015</v>
      </c>
      <c r="AR1429" s="247"/>
      <c r="AS1429" s="465" t="s">
        <v>15</v>
      </c>
      <c r="AT1429" s="247"/>
      <c r="AU1429" s="454" t="s">
        <v>15</v>
      </c>
    </row>
    <row r="1430" spans="1:47" s="29" customFormat="1">
      <c r="A1430" s="556">
        <v>1427</v>
      </c>
      <c r="B1430" s="558" t="s">
        <v>3552</v>
      </c>
      <c r="C1430" s="558" t="str">
        <f t="shared" si="371"/>
        <v>2019</v>
      </c>
      <c r="D1430" s="558" t="str">
        <f t="shared" si="365"/>
        <v>Nov</v>
      </c>
      <c r="E1430" s="605">
        <v>43777</v>
      </c>
      <c r="F1430" s="558">
        <v>120072</v>
      </c>
      <c r="G1430" s="558">
        <v>52938</v>
      </c>
      <c r="H1430" s="558">
        <v>92310</v>
      </c>
      <c r="I1430" s="558" t="s">
        <v>3555</v>
      </c>
      <c r="J1430" s="558">
        <v>7023</v>
      </c>
      <c r="K1430" s="607" t="str">
        <f t="shared" si="372"/>
        <v>WINDOW FRAME #1. COM | WINDOW FRAME #1. COM</v>
      </c>
      <c r="L1430" s="607" t="s">
        <v>3554</v>
      </c>
      <c r="M1430" s="607" t="s">
        <v>3554</v>
      </c>
      <c r="N1430" s="608" t="s">
        <v>15</v>
      </c>
      <c r="O1430" s="607" t="s">
        <v>3291</v>
      </c>
      <c r="P1430" s="558">
        <v>1</v>
      </c>
      <c r="Q1430" s="557" t="s">
        <v>5152</v>
      </c>
      <c r="R1430" s="609">
        <f>IFERROR(VLOOKUP(CONCATENATE(D1430,"'",C1430),'Monthly Forex'!A:D,4,0),"-")</f>
        <v>51.143000000000001</v>
      </c>
      <c r="S1430" s="610">
        <v>100700</v>
      </c>
      <c r="T1430" s="611">
        <f t="shared" si="380"/>
        <v>1968.9889134387893</v>
      </c>
      <c r="U1430" s="612" t="s">
        <v>47</v>
      </c>
      <c r="V1430" s="613" t="s">
        <v>49</v>
      </c>
      <c r="W1430" s="619" t="s">
        <v>15</v>
      </c>
      <c r="X1430" s="673" t="s">
        <v>2769</v>
      </c>
      <c r="Y1430" s="669" t="s">
        <v>15</v>
      </c>
      <c r="Z1430" s="668" t="s">
        <v>15</v>
      </c>
      <c r="AA1430" s="558" t="s">
        <v>1856</v>
      </c>
      <c r="AB1430" s="139">
        <f t="shared" si="366"/>
        <v>43807</v>
      </c>
      <c r="AC1430" s="134">
        <f t="shared" si="367"/>
        <v>43800</v>
      </c>
      <c r="AD1430" s="135" t="str">
        <f t="shared" si="368"/>
        <v>-</v>
      </c>
      <c r="AE1430" s="136" t="str">
        <f t="shared" si="369"/>
        <v>-</v>
      </c>
      <c r="AF1430" s="140" t="s">
        <v>4551</v>
      </c>
      <c r="AG1430" s="140" t="str">
        <f t="shared" si="373"/>
        <v>-</v>
      </c>
      <c r="AH1430" s="141" t="str">
        <f t="shared" si="374"/>
        <v>-</v>
      </c>
      <c r="AI1430" s="210">
        <v>44238</v>
      </c>
      <c r="AJ1430" s="443" t="s">
        <v>4592</v>
      </c>
      <c r="AK1430" s="478">
        <f t="shared" si="375"/>
        <v>-431</v>
      </c>
      <c r="AL1430" s="482">
        <f t="shared" si="376"/>
        <v>44228</v>
      </c>
      <c r="AM1430" s="432" t="str">
        <f>_xlfn.IFNA(VLOOKUP(O1430,Dropdown!$B:$G,6,0),"-")</f>
        <v>PEZA</v>
      </c>
      <c r="AN1430" s="433">
        <f>_xlfn.IFNA(VLOOKUP(O1430,Dropdown!$B:$H,7,0),"-")</f>
        <v>0.12</v>
      </c>
      <c r="AO1430" s="434" t="str">
        <f t="shared" si="377"/>
        <v>PHP</v>
      </c>
      <c r="AP1430" s="435">
        <f t="shared" si="378"/>
        <v>100700</v>
      </c>
      <c r="AQ1430" s="436">
        <f t="shared" si="379"/>
        <v>112784.00000000001</v>
      </c>
      <c r="AR1430" s="247"/>
      <c r="AS1430" s="465" t="s">
        <v>15</v>
      </c>
      <c r="AT1430" s="247"/>
      <c r="AU1430" s="454" t="s">
        <v>15</v>
      </c>
    </row>
    <row r="1431" spans="1:47" s="29" customFormat="1">
      <c r="A1431" s="556">
        <v>1428</v>
      </c>
      <c r="B1431" s="558" t="s">
        <v>3556</v>
      </c>
      <c r="C1431" s="558" t="str">
        <f t="shared" si="371"/>
        <v>2019</v>
      </c>
      <c r="D1431" s="558" t="str">
        <f t="shared" si="365"/>
        <v>Nov</v>
      </c>
      <c r="E1431" s="605">
        <v>43780</v>
      </c>
      <c r="F1431" s="558">
        <v>120073</v>
      </c>
      <c r="G1431" s="558">
        <v>52939</v>
      </c>
      <c r="H1431" s="558">
        <v>92312</v>
      </c>
      <c r="I1431" s="558" t="s">
        <v>3558</v>
      </c>
      <c r="J1431" s="558" t="s">
        <v>3559</v>
      </c>
      <c r="K1431" s="607" t="str">
        <f t="shared" si="372"/>
        <v>#31-10 FIRST DRAW PUNCH | #31-10 FIRST DRAW PUNCH</v>
      </c>
      <c r="L1431" s="607" t="s">
        <v>3557</v>
      </c>
      <c r="M1431" s="607" t="s">
        <v>3557</v>
      </c>
      <c r="N1431" s="615" t="s">
        <v>15</v>
      </c>
      <c r="O1431" s="607" t="s">
        <v>42</v>
      </c>
      <c r="P1431" s="558">
        <v>1</v>
      </c>
      <c r="Q1431" s="557" t="s">
        <v>5151</v>
      </c>
      <c r="R1431" s="609">
        <f>IFERROR(VLOOKUP(CONCATENATE(D1431,"'",C1431),'Monthly Forex'!A:D,4,0),"-")</f>
        <v>51.143000000000001</v>
      </c>
      <c r="S1431" s="564" t="s">
        <v>15</v>
      </c>
      <c r="T1431" s="611">
        <v>216</v>
      </c>
      <c r="U1431" s="612" t="s">
        <v>47</v>
      </c>
      <c r="V1431" s="613" t="s">
        <v>49</v>
      </c>
      <c r="W1431" s="619" t="s">
        <v>15</v>
      </c>
      <c r="X1431" s="569" t="s">
        <v>15</v>
      </c>
      <c r="Y1431" s="667" t="s">
        <v>3561</v>
      </c>
      <c r="Z1431" s="668">
        <v>43783</v>
      </c>
      <c r="AA1431" s="558" t="s">
        <v>1856</v>
      </c>
      <c r="AB1431" s="139">
        <f t="shared" si="366"/>
        <v>43810</v>
      </c>
      <c r="AC1431" s="134">
        <f t="shared" si="367"/>
        <v>43800</v>
      </c>
      <c r="AD1431" s="135" t="str">
        <f t="shared" si="368"/>
        <v>-</v>
      </c>
      <c r="AE1431" s="136" t="str">
        <f t="shared" si="369"/>
        <v>-</v>
      </c>
      <c r="AF1431" s="140" t="s">
        <v>4551</v>
      </c>
      <c r="AG1431" s="140" t="str">
        <f t="shared" si="373"/>
        <v>1</v>
      </c>
      <c r="AH1431" s="141" t="str">
        <f t="shared" si="374"/>
        <v>-</v>
      </c>
      <c r="AI1431" s="363">
        <v>43950</v>
      </c>
      <c r="AJ1431" s="445" t="s">
        <v>4592</v>
      </c>
      <c r="AK1431" s="478">
        <f t="shared" si="375"/>
        <v>-140</v>
      </c>
      <c r="AL1431" s="482">
        <f t="shared" si="376"/>
        <v>43922</v>
      </c>
      <c r="AM1431" s="432" t="str">
        <f>_xlfn.IFNA(VLOOKUP(O1431,Dropdown!$B:$G,6,0),"-")</f>
        <v>PEZA</v>
      </c>
      <c r="AN1431" s="433">
        <f>_xlfn.IFNA(VLOOKUP(O1431,Dropdown!$B:$H,7,0),"-")</f>
        <v>0.12</v>
      </c>
      <c r="AO1431" s="434" t="str">
        <f t="shared" si="377"/>
        <v>USD</v>
      </c>
      <c r="AP1431" s="435">
        <f t="shared" si="378"/>
        <v>216</v>
      </c>
      <c r="AQ1431" s="436">
        <f t="shared" si="379"/>
        <v>241.92000000000002</v>
      </c>
      <c r="AR1431" s="247"/>
      <c r="AS1431" s="465" t="s">
        <v>15</v>
      </c>
      <c r="AT1431" s="247"/>
      <c r="AU1431" s="454" t="s">
        <v>15</v>
      </c>
    </row>
    <row r="1432" spans="1:47" s="54" customFormat="1">
      <c r="A1432" s="556">
        <v>1429</v>
      </c>
      <c r="B1432" s="558" t="s">
        <v>3541</v>
      </c>
      <c r="C1432" s="558" t="str">
        <f t="shared" si="371"/>
        <v>2019</v>
      </c>
      <c r="D1432" s="558" t="str">
        <f t="shared" si="365"/>
        <v>Nov</v>
      </c>
      <c r="E1432" s="605">
        <v>43783</v>
      </c>
      <c r="F1432" s="558">
        <v>120071</v>
      </c>
      <c r="G1432" s="558">
        <v>52937</v>
      </c>
      <c r="H1432" s="558">
        <v>92350</v>
      </c>
      <c r="I1432" s="558" t="s">
        <v>3549</v>
      </c>
      <c r="J1432" s="558" t="s">
        <v>3550</v>
      </c>
      <c r="K1432" s="607" t="str">
        <f t="shared" si="372"/>
        <v>DRW_IB_UPPER DIE_JOD-600 (SKD11; AlCrN) | DRW_IB_UPPER DIE_JOD-600 (SKD11; AlCrN)</v>
      </c>
      <c r="L1432" s="607" t="s">
        <v>3545</v>
      </c>
      <c r="M1432" s="607" t="s">
        <v>3545</v>
      </c>
      <c r="N1432" s="608" t="s">
        <v>15</v>
      </c>
      <c r="O1432" s="607" t="s">
        <v>34</v>
      </c>
      <c r="P1432" s="558">
        <v>1</v>
      </c>
      <c r="Q1432" s="557" t="s">
        <v>5151</v>
      </c>
      <c r="R1432" s="609">
        <f>IFERROR(VLOOKUP(CONCATENATE(D1432,"'",C1432),'Monthly Forex'!A:D,4,0),"-")</f>
        <v>51.143000000000001</v>
      </c>
      <c r="S1432" s="564" t="s">
        <v>15</v>
      </c>
      <c r="T1432" s="611">
        <v>559</v>
      </c>
      <c r="U1432" s="612" t="s">
        <v>47</v>
      </c>
      <c r="V1432" s="613" t="s">
        <v>49</v>
      </c>
      <c r="W1432" s="619" t="s">
        <v>15</v>
      </c>
      <c r="X1432" s="569" t="s">
        <v>15</v>
      </c>
      <c r="Y1432" s="667" t="s">
        <v>3562</v>
      </c>
      <c r="Z1432" s="668">
        <v>43783</v>
      </c>
      <c r="AA1432" s="558" t="s">
        <v>1856</v>
      </c>
      <c r="AB1432" s="139">
        <f t="shared" si="366"/>
        <v>43813</v>
      </c>
      <c r="AC1432" s="134">
        <f t="shared" si="367"/>
        <v>43800</v>
      </c>
      <c r="AD1432" s="135" t="str">
        <f t="shared" si="368"/>
        <v>-</v>
      </c>
      <c r="AE1432" s="136" t="str">
        <f t="shared" si="369"/>
        <v>-</v>
      </c>
      <c r="AF1432" s="140" t="s">
        <v>4551</v>
      </c>
      <c r="AG1432" s="140" t="str">
        <f t="shared" si="373"/>
        <v>1</v>
      </c>
      <c r="AH1432" s="141" t="str">
        <f t="shared" si="374"/>
        <v>-</v>
      </c>
      <c r="AI1432" s="211" t="s">
        <v>15</v>
      </c>
      <c r="AJ1432" s="443" t="s">
        <v>4592</v>
      </c>
      <c r="AK1432" s="478" t="str">
        <f t="shared" si="375"/>
        <v>-</v>
      </c>
      <c r="AL1432" s="519" t="str">
        <f t="shared" si="376"/>
        <v>-</v>
      </c>
      <c r="AM1432" s="432" t="str">
        <f>_xlfn.IFNA(VLOOKUP(O1432,Dropdown!$B:$G,6,0),"-")</f>
        <v>PEZA</v>
      </c>
      <c r="AN1432" s="433">
        <f>_xlfn.IFNA(VLOOKUP(O1432,Dropdown!$B:$H,7,0),"-")</f>
        <v>0.12</v>
      </c>
      <c r="AO1432" s="434" t="str">
        <f t="shared" si="377"/>
        <v>USD</v>
      </c>
      <c r="AP1432" s="435">
        <f t="shared" si="378"/>
        <v>559</v>
      </c>
      <c r="AQ1432" s="436">
        <f t="shared" si="379"/>
        <v>626.08000000000004</v>
      </c>
      <c r="AR1432" s="247"/>
      <c r="AS1432" s="465" t="s">
        <v>15</v>
      </c>
      <c r="AT1432" s="247"/>
      <c r="AU1432" s="454" t="str">
        <f t="shared" si="370"/>
        <v>-</v>
      </c>
    </row>
    <row r="1433" spans="1:47" s="54" customFormat="1">
      <c r="A1433" s="556">
        <v>1430</v>
      </c>
      <c r="B1433" s="558" t="s">
        <v>3542</v>
      </c>
      <c r="C1433" s="558" t="str">
        <f t="shared" si="371"/>
        <v>2019</v>
      </c>
      <c r="D1433" s="558" t="str">
        <f t="shared" si="365"/>
        <v>Nov</v>
      </c>
      <c r="E1433" s="605">
        <v>43783</v>
      </c>
      <c r="F1433" s="558">
        <v>120071</v>
      </c>
      <c r="G1433" s="558">
        <v>52937</v>
      </c>
      <c r="H1433" s="558">
        <v>92350</v>
      </c>
      <c r="I1433" s="558" t="s">
        <v>3549</v>
      </c>
      <c r="J1433" s="558" t="s">
        <v>3550</v>
      </c>
      <c r="K1433" s="607" t="str">
        <f t="shared" si="372"/>
        <v>DRW_IB_BLANK HOLDER_JOD-600 (SKD11; AlCrN) | DRW_IB_BLANK HOLDER_JOD-600 (SKD11; AlCrN)</v>
      </c>
      <c r="L1433" s="607" t="s">
        <v>3546</v>
      </c>
      <c r="M1433" s="607" t="s">
        <v>3546</v>
      </c>
      <c r="N1433" s="608" t="s">
        <v>15</v>
      </c>
      <c r="O1433" s="607" t="s">
        <v>34</v>
      </c>
      <c r="P1433" s="558">
        <v>1</v>
      </c>
      <c r="Q1433" s="557" t="s">
        <v>5151</v>
      </c>
      <c r="R1433" s="609">
        <f>IFERROR(VLOOKUP(CONCATENATE(D1433,"'",C1433),'Monthly Forex'!A:D,4,0),"-")</f>
        <v>51.143000000000001</v>
      </c>
      <c r="S1433" s="564" t="s">
        <v>15</v>
      </c>
      <c r="T1433" s="611">
        <v>555</v>
      </c>
      <c r="U1433" s="612" t="s">
        <v>47</v>
      </c>
      <c r="V1433" s="613" t="s">
        <v>49</v>
      </c>
      <c r="W1433" s="619" t="s">
        <v>15</v>
      </c>
      <c r="X1433" s="569" t="s">
        <v>15</v>
      </c>
      <c r="Y1433" s="667" t="s">
        <v>3562</v>
      </c>
      <c r="Z1433" s="668">
        <v>43783</v>
      </c>
      <c r="AA1433" s="558" t="s">
        <v>1856</v>
      </c>
      <c r="AB1433" s="139">
        <f t="shared" si="366"/>
        <v>43813</v>
      </c>
      <c r="AC1433" s="134">
        <f t="shared" si="367"/>
        <v>43800</v>
      </c>
      <c r="AD1433" s="135" t="str">
        <f t="shared" si="368"/>
        <v>-</v>
      </c>
      <c r="AE1433" s="136" t="str">
        <f t="shared" si="369"/>
        <v>-</v>
      </c>
      <c r="AF1433" s="140" t="s">
        <v>4551</v>
      </c>
      <c r="AG1433" s="140" t="str">
        <f t="shared" si="373"/>
        <v>-</v>
      </c>
      <c r="AH1433" s="141" t="str">
        <f t="shared" si="374"/>
        <v>-</v>
      </c>
      <c r="AI1433" s="211" t="s">
        <v>15</v>
      </c>
      <c r="AJ1433" s="443" t="s">
        <v>4592</v>
      </c>
      <c r="AK1433" s="478" t="str">
        <f t="shared" si="375"/>
        <v>-</v>
      </c>
      <c r="AL1433" s="519" t="str">
        <f t="shared" si="376"/>
        <v>-</v>
      </c>
      <c r="AM1433" s="432" t="str">
        <f>_xlfn.IFNA(VLOOKUP(O1433,Dropdown!$B:$G,6,0),"-")</f>
        <v>PEZA</v>
      </c>
      <c r="AN1433" s="433">
        <f>_xlfn.IFNA(VLOOKUP(O1433,Dropdown!$B:$H,7,0),"-")</f>
        <v>0.12</v>
      </c>
      <c r="AO1433" s="434" t="str">
        <f t="shared" si="377"/>
        <v>USD</v>
      </c>
      <c r="AP1433" s="435">
        <f t="shared" si="378"/>
        <v>555</v>
      </c>
      <c r="AQ1433" s="436">
        <f t="shared" si="379"/>
        <v>621.6</v>
      </c>
      <c r="AR1433" s="247"/>
      <c r="AS1433" s="465" t="s">
        <v>15</v>
      </c>
      <c r="AT1433" s="247"/>
      <c r="AU1433" s="454" t="str">
        <f t="shared" si="370"/>
        <v>-</v>
      </c>
    </row>
    <row r="1434" spans="1:47" s="29" customFormat="1">
      <c r="A1434" s="556">
        <v>1431</v>
      </c>
      <c r="B1434" s="558" t="s">
        <v>3543</v>
      </c>
      <c r="C1434" s="558" t="str">
        <f t="shared" si="371"/>
        <v>2019</v>
      </c>
      <c r="D1434" s="558" t="str">
        <f t="shared" si="365"/>
        <v>Nov</v>
      </c>
      <c r="E1434" s="605">
        <v>43783</v>
      </c>
      <c r="F1434" s="558">
        <v>120071</v>
      </c>
      <c r="G1434" s="558">
        <v>52937</v>
      </c>
      <c r="H1434" s="558">
        <v>92350</v>
      </c>
      <c r="I1434" s="558" t="s">
        <v>3549</v>
      </c>
      <c r="J1434" s="558" t="s">
        <v>3550</v>
      </c>
      <c r="K1434" s="607" t="str">
        <f t="shared" si="372"/>
        <v>DRW_IB_KNOCKOUT_JOD-600 (SKD11) | DRW_IB_KNOCKOUT_JOD-600 (SKD11)</v>
      </c>
      <c r="L1434" s="607" t="s">
        <v>3547</v>
      </c>
      <c r="M1434" s="607" t="s">
        <v>3547</v>
      </c>
      <c r="N1434" s="608" t="s">
        <v>15</v>
      </c>
      <c r="O1434" s="607" t="s">
        <v>34</v>
      </c>
      <c r="P1434" s="558">
        <v>1</v>
      </c>
      <c r="Q1434" s="557" t="s">
        <v>5151</v>
      </c>
      <c r="R1434" s="609">
        <f>IFERROR(VLOOKUP(CONCATENATE(D1434,"'",C1434),'Monthly Forex'!A:D,4,0),"-")</f>
        <v>51.143000000000001</v>
      </c>
      <c r="S1434" s="564" t="s">
        <v>15</v>
      </c>
      <c r="T1434" s="611">
        <v>240</v>
      </c>
      <c r="U1434" s="612" t="s">
        <v>47</v>
      </c>
      <c r="V1434" s="613" t="s">
        <v>49</v>
      </c>
      <c r="W1434" s="619" t="s">
        <v>15</v>
      </c>
      <c r="X1434" s="569" t="s">
        <v>15</v>
      </c>
      <c r="Y1434" s="667" t="s">
        <v>3562</v>
      </c>
      <c r="Z1434" s="668">
        <v>43783</v>
      </c>
      <c r="AA1434" s="558" t="s">
        <v>1856</v>
      </c>
      <c r="AB1434" s="139">
        <f t="shared" si="366"/>
        <v>43813</v>
      </c>
      <c r="AC1434" s="134">
        <f t="shared" si="367"/>
        <v>43800</v>
      </c>
      <c r="AD1434" s="135" t="str">
        <f t="shared" si="368"/>
        <v>-</v>
      </c>
      <c r="AE1434" s="136" t="str">
        <f t="shared" si="369"/>
        <v>-</v>
      </c>
      <c r="AF1434" s="140" t="s">
        <v>4551</v>
      </c>
      <c r="AG1434" s="140" t="str">
        <f t="shared" si="373"/>
        <v>-</v>
      </c>
      <c r="AH1434" s="141" t="str">
        <f t="shared" si="374"/>
        <v>-</v>
      </c>
      <c r="AI1434" s="211" t="s">
        <v>15</v>
      </c>
      <c r="AJ1434" s="443" t="s">
        <v>4592</v>
      </c>
      <c r="AK1434" s="478" t="str">
        <f t="shared" si="375"/>
        <v>-</v>
      </c>
      <c r="AL1434" s="482" t="str">
        <f t="shared" si="376"/>
        <v>-</v>
      </c>
      <c r="AM1434" s="432" t="str">
        <f>_xlfn.IFNA(VLOOKUP(O1434,Dropdown!$B:$G,6,0),"-")</f>
        <v>PEZA</v>
      </c>
      <c r="AN1434" s="433">
        <f>_xlfn.IFNA(VLOOKUP(O1434,Dropdown!$B:$H,7,0),"-")</f>
        <v>0.12</v>
      </c>
      <c r="AO1434" s="434" t="str">
        <f t="shared" si="377"/>
        <v>USD</v>
      </c>
      <c r="AP1434" s="435">
        <f t="shared" si="378"/>
        <v>240</v>
      </c>
      <c r="AQ1434" s="436">
        <f t="shared" si="379"/>
        <v>268.8</v>
      </c>
      <c r="AR1434" s="247"/>
      <c r="AS1434" s="465" t="s">
        <v>15</v>
      </c>
      <c r="AT1434" s="247"/>
      <c r="AU1434" s="454" t="str">
        <f t="shared" si="370"/>
        <v>-</v>
      </c>
    </row>
    <row r="1435" spans="1:47" s="29" customFormat="1">
      <c r="A1435" s="556">
        <v>1432</v>
      </c>
      <c r="B1435" s="558" t="s">
        <v>3544</v>
      </c>
      <c r="C1435" s="558" t="str">
        <f t="shared" si="371"/>
        <v>2019</v>
      </c>
      <c r="D1435" s="558" t="str">
        <f t="shared" si="365"/>
        <v>Nov</v>
      </c>
      <c r="E1435" s="605">
        <v>43783</v>
      </c>
      <c r="F1435" s="558">
        <v>120071</v>
      </c>
      <c r="G1435" s="558">
        <v>52937</v>
      </c>
      <c r="H1435" s="558">
        <v>92350</v>
      </c>
      <c r="I1435" s="558" t="s">
        <v>3549</v>
      </c>
      <c r="J1435" s="558" t="s">
        <v>3550</v>
      </c>
      <c r="K1435" s="607" t="str">
        <f t="shared" si="372"/>
        <v>DRW_IB_LOWER DIE_JOD-600 (DC53; AlCrN) | DRW_IB_LOWER DIE_JOD-600 (DC53; AlCrN)</v>
      </c>
      <c r="L1435" s="607" t="s">
        <v>3548</v>
      </c>
      <c r="M1435" s="607" t="s">
        <v>3548</v>
      </c>
      <c r="N1435" s="608" t="s">
        <v>15</v>
      </c>
      <c r="O1435" s="607" t="s">
        <v>34</v>
      </c>
      <c r="P1435" s="558">
        <v>1</v>
      </c>
      <c r="Q1435" s="557" t="s">
        <v>5151</v>
      </c>
      <c r="R1435" s="609">
        <f>IFERROR(VLOOKUP(CONCATENATE(D1435,"'",C1435),'Monthly Forex'!A:D,4,0),"-")</f>
        <v>51.143000000000001</v>
      </c>
      <c r="S1435" s="564" t="s">
        <v>15</v>
      </c>
      <c r="T1435" s="611">
        <v>325</v>
      </c>
      <c r="U1435" s="612" t="s">
        <v>47</v>
      </c>
      <c r="V1435" s="613" t="s">
        <v>49</v>
      </c>
      <c r="W1435" s="619" t="s">
        <v>15</v>
      </c>
      <c r="X1435" s="569" t="s">
        <v>15</v>
      </c>
      <c r="Y1435" s="667" t="s">
        <v>3562</v>
      </c>
      <c r="Z1435" s="668">
        <v>43783</v>
      </c>
      <c r="AA1435" s="558" t="s">
        <v>1856</v>
      </c>
      <c r="AB1435" s="139">
        <f t="shared" si="366"/>
        <v>43813</v>
      </c>
      <c r="AC1435" s="134">
        <f t="shared" si="367"/>
        <v>43800</v>
      </c>
      <c r="AD1435" s="135" t="str">
        <f t="shared" si="368"/>
        <v>-</v>
      </c>
      <c r="AE1435" s="136" t="str">
        <f t="shared" si="369"/>
        <v>-</v>
      </c>
      <c r="AF1435" s="140" t="s">
        <v>4551</v>
      </c>
      <c r="AG1435" s="140" t="str">
        <f t="shared" si="373"/>
        <v>-</v>
      </c>
      <c r="AH1435" s="141" t="str">
        <f t="shared" si="374"/>
        <v>-</v>
      </c>
      <c r="AI1435" s="211" t="s">
        <v>15</v>
      </c>
      <c r="AJ1435" s="443" t="s">
        <v>4592</v>
      </c>
      <c r="AK1435" s="478" t="str">
        <f t="shared" si="375"/>
        <v>-</v>
      </c>
      <c r="AL1435" s="482" t="str">
        <f t="shared" si="376"/>
        <v>-</v>
      </c>
      <c r="AM1435" s="432" t="str">
        <f>_xlfn.IFNA(VLOOKUP(O1435,Dropdown!$B:$G,6,0),"-")</f>
        <v>PEZA</v>
      </c>
      <c r="AN1435" s="433">
        <f>_xlfn.IFNA(VLOOKUP(O1435,Dropdown!$B:$H,7,0),"-")</f>
        <v>0.12</v>
      </c>
      <c r="AO1435" s="434" t="str">
        <f t="shared" si="377"/>
        <v>USD</v>
      </c>
      <c r="AP1435" s="435">
        <f t="shared" si="378"/>
        <v>325</v>
      </c>
      <c r="AQ1435" s="436">
        <f t="shared" si="379"/>
        <v>364.00000000000006</v>
      </c>
      <c r="AR1435" s="247"/>
      <c r="AS1435" s="465" t="s">
        <v>15</v>
      </c>
      <c r="AT1435" s="247"/>
      <c r="AU1435" s="454" t="str">
        <f t="shared" si="370"/>
        <v>-</v>
      </c>
    </row>
    <row r="1436" spans="1:47" s="29" customFormat="1">
      <c r="A1436" s="556">
        <v>1433</v>
      </c>
      <c r="B1436" s="558" t="s">
        <v>3560</v>
      </c>
      <c r="C1436" s="558" t="str">
        <f t="shared" si="371"/>
        <v>2019</v>
      </c>
      <c r="D1436" s="558" t="str">
        <f t="shared" si="365"/>
        <v>Nov</v>
      </c>
      <c r="E1436" s="605">
        <v>43784</v>
      </c>
      <c r="F1436" s="558">
        <v>120074</v>
      </c>
      <c r="G1436" s="558">
        <v>52940</v>
      </c>
      <c r="H1436" s="558">
        <v>92373</v>
      </c>
      <c r="I1436" s="558" t="s">
        <v>2853</v>
      </c>
      <c r="J1436" s="558">
        <v>20193220</v>
      </c>
      <c r="K1436" s="607" t="str">
        <f t="shared" si="372"/>
        <v>2311-35308-7-1100 RR EMBOSS  | #110 DIE | 2311-35308-7-1100 RR EMBOSS  | #110 DIE</v>
      </c>
      <c r="L1436" s="607" t="s">
        <v>2550</v>
      </c>
      <c r="M1436" s="607" t="s">
        <v>2550</v>
      </c>
      <c r="N1436" s="615" t="s">
        <v>15</v>
      </c>
      <c r="O1436" s="607" t="s">
        <v>38</v>
      </c>
      <c r="P1436" s="558">
        <v>2</v>
      </c>
      <c r="Q1436" s="557" t="s">
        <v>5151</v>
      </c>
      <c r="R1436" s="609">
        <f>IFERROR(VLOOKUP(CONCATENATE(D1436,"'",C1436),'Monthly Forex'!A:D,4,0),"-")</f>
        <v>51.143000000000001</v>
      </c>
      <c r="S1436" s="564" t="s">
        <v>15</v>
      </c>
      <c r="T1436" s="611">
        <v>880</v>
      </c>
      <c r="U1436" s="612" t="s">
        <v>47</v>
      </c>
      <c r="V1436" s="613" t="s">
        <v>49</v>
      </c>
      <c r="W1436" s="619" t="s">
        <v>15</v>
      </c>
      <c r="X1436" s="569" t="s">
        <v>15</v>
      </c>
      <c r="Y1436" s="669" t="s">
        <v>15</v>
      </c>
      <c r="Z1436" s="668" t="s">
        <v>15</v>
      </c>
      <c r="AA1436" s="558" t="s">
        <v>1856</v>
      </c>
      <c r="AB1436" s="139">
        <f t="shared" si="366"/>
        <v>43814</v>
      </c>
      <c r="AC1436" s="134">
        <f t="shared" si="367"/>
        <v>43800</v>
      </c>
      <c r="AD1436" s="135" t="str">
        <f t="shared" si="368"/>
        <v>-</v>
      </c>
      <c r="AE1436" s="136" t="str">
        <f t="shared" si="369"/>
        <v>-</v>
      </c>
      <c r="AF1436" s="140" t="s">
        <v>4551</v>
      </c>
      <c r="AG1436" s="140" t="str">
        <f t="shared" si="373"/>
        <v>1</v>
      </c>
      <c r="AH1436" s="141" t="str">
        <f t="shared" si="374"/>
        <v>-</v>
      </c>
      <c r="AI1436" s="211" t="s">
        <v>15</v>
      </c>
      <c r="AJ1436" s="443" t="s">
        <v>4592</v>
      </c>
      <c r="AK1436" s="478" t="str">
        <f t="shared" si="375"/>
        <v>-</v>
      </c>
      <c r="AL1436" s="482" t="str">
        <f t="shared" si="376"/>
        <v>-</v>
      </c>
      <c r="AM1436" s="432" t="str">
        <f>_xlfn.IFNA(VLOOKUP(O1436,Dropdown!$B:$G,6,0),"-")</f>
        <v>PEZA</v>
      </c>
      <c r="AN1436" s="433">
        <f>_xlfn.IFNA(VLOOKUP(O1436,Dropdown!$B:$H,7,0),"-")</f>
        <v>0.12</v>
      </c>
      <c r="AO1436" s="434" t="str">
        <f t="shared" si="377"/>
        <v>USD</v>
      </c>
      <c r="AP1436" s="435">
        <f t="shared" si="378"/>
        <v>880</v>
      </c>
      <c r="AQ1436" s="436">
        <f t="shared" si="379"/>
        <v>985.60000000000014</v>
      </c>
      <c r="AR1436" s="247"/>
      <c r="AS1436" s="465" t="s">
        <v>15</v>
      </c>
      <c r="AT1436" s="247"/>
      <c r="AU1436" s="454" t="str">
        <f t="shared" si="370"/>
        <v>-</v>
      </c>
    </row>
    <row r="1437" spans="1:47" s="29" customFormat="1">
      <c r="A1437" s="556">
        <v>1434</v>
      </c>
      <c r="B1437" s="558" t="s">
        <v>3503</v>
      </c>
      <c r="C1437" s="558" t="str">
        <f t="shared" si="371"/>
        <v>2019</v>
      </c>
      <c r="D1437" s="558" t="str">
        <f t="shared" si="365"/>
        <v>Nov</v>
      </c>
      <c r="E1437" s="605">
        <v>43784</v>
      </c>
      <c r="F1437" s="558">
        <v>120075</v>
      </c>
      <c r="G1437" s="558">
        <v>52941</v>
      </c>
      <c r="H1437" s="558">
        <v>92372</v>
      </c>
      <c r="I1437" s="558" t="s">
        <v>3506</v>
      </c>
      <c r="J1437" s="558" t="s">
        <v>3505</v>
      </c>
      <c r="K1437" s="607" t="str">
        <f t="shared" si="372"/>
        <v>59B STAY E PIERCING DIE LABOR | 59B STAY E PIERCING DIE LABOR</v>
      </c>
      <c r="L1437" s="607" t="s">
        <v>3504</v>
      </c>
      <c r="M1437" s="607" t="s">
        <v>3504</v>
      </c>
      <c r="N1437" s="608" t="s">
        <v>3509</v>
      </c>
      <c r="O1437" s="607" t="s">
        <v>31</v>
      </c>
      <c r="P1437" s="558">
        <v>1</v>
      </c>
      <c r="Q1437" s="557" t="s">
        <v>5151</v>
      </c>
      <c r="R1437" s="609">
        <f>IFERROR(VLOOKUP(CONCATENATE(D1437,"'",C1437),'Monthly Forex'!A:D,4,0),"-")</f>
        <v>51.143000000000001</v>
      </c>
      <c r="S1437" s="610">
        <v>20500</v>
      </c>
      <c r="T1437" s="611">
        <f>S1437/R1437</f>
        <v>400.83686917075653</v>
      </c>
      <c r="U1437" s="612" t="s">
        <v>47</v>
      </c>
      <c r="V1437" s="613" t="s">
        <v>49</v>
      </c>
      <c r="W1437" s="619" t="s">
        <v>15</v>
      </c>
      <c r="X1437" s="569" t="s">
        <v>2769</v>
      </c>
      <c r="Y1437" s="669" t="s">
        <v>15</v>
      </c>
      <c r="Z1437" s="668" t="s">
        <v>15</v>
      </c>
      <c r="AA1437" s="558" t="s">
        <v>1856</v>
      </c>
      <c r="AB1437" s="139">
        <f t="shared" si="366"/>
        <v>43814</v>
      </c>
      <c r="AC1437" s="134">
        <f t="shared" si="367"/>
        <v>43800</v>
      </c>
      <c r="AD1437" s="135" t="str">
        <f t="shared" si="368"/>
        <v>-</v>
      </c>
      <c r="AE1437" s="136" t="str">
        <f t="shared" si="369"/>
        <v>-</v>
      </c>
      <c r="AF1437" s="140" t="s">
        <v>4551</v>
      </c>
      <c r="AG1437" s="140" t="str">
        <f t="shared" si="373"/>
        <v>1</v>
      </c>
      <c r="AH1437" s="141" t="str">
        <f t="shared" si="374"/>
        <v>-</v>
      </c>
      <c r="AI1437" s="211" t="s">
        <v>15</v>
      </c>
      <c r="AJ1437" s="443" t="s">
        <v>4592</v>
      </c>
      <c r="AK1437" s="478" t="str">
        <f t="shared" si="375"/>
        <v>-</v>
      </c>
      <c r="AL1437" s="482" t="str">
        <f t="shared" si="376"/>
        <v>-</v>
      </c>
      <c r="AM1437" s="432" t="str">
        <f>_xlfn.IFNA(VLOOKUP(O1437,Dropdown!$B:$G,6,0),"-")</f>
        <v>PEZA</v>
      </c>
      <c r="AN1437" s="433">
        <f>_xlfn.IFNA(VLOOKUP(O1437,Dropdown!$B:$H,7,0),"-")</f>
        <v>0.12</v>
      </c>
      <c r="AO1437" s="434" t="str">
        <f t="shared" si="377"/>
        <v>PHP</v>
      </c>
      <c r="AP1437" s="435">
        <f t="shared" si="378"/>
        <v>20500</v>
      </c>
      <c r="AQ1437" s="436">
        <f t="shared" si="379"/>
        <v>22960.000000000004</v>
      </c>
      <c r="AR1437" s="247"/>
      <c r="AS1437" s="465" t="s">
        <v>15</v>
      </c>
      <c r="AT1437" s="247"/>
      <c r="AU1437" s="454" t="str">
        <f t="shared" si="370"/>
        <v>-</v>
      </c>
    </row>
    <row r="1438" spans="1:47" s="29" customFormat="1">
      <c r="A1438" s="556">
        <v>1435</v>
      </c>
      <c r="B1438" s="558" t="s">
        <v>3518</v>
      </c>
      <c r="C1438" s="558" t="str">
        <f t="shared" si="371"/>
        <v>2019</v>
      </c>
      <c r="D1438" s="558" t="str">
        <f t="shared" si="365"/>
        <v>Nov</v>
      </c>
      <c r="E1438" s="605">
        <v>43784</v>
      </c>
      <c r="F1438" s="558">
        <v>120076</v>
      </c>
      <c r="G1438" s="558">
        <v>52942</v>
      </c>
      <c r="H1438" s="558">
        <v>92374</v>
      </c>
      <c r="I1438" s="558" t="s">
        <v>3564</v>
      </c>
      <c r="J1438" s="617" t="s">
        <v>3464</v>
      </c>
      <c r="K1438" s="607" t="str">
        <f t="shared" si="372"/>
        <v>KYAJ-B102-20 #1206 UPPER DIE | KYAJ-B102-20 #1206 UPPER DIE</v>
      </c>
      <c r="L1438" s="607" t="s">
        <v>3563</v>
      </c>
      <c r="M1438" s="607" t="s">
        <v>3563</v>
      </c>
      <c r="N1438" s="608" t="s">
        <v>2337</v>
      </c>
      <c r="O1438" s="607" t="s">
        <v>31</v>
      </c>
      <c r="P1438" s="558">
        <v>1</v>
      </c>
      <c r="Q1438" s="557" t="s">
        <v>5151</v>
      </c>
      <c r="R1438" s="609">
        <f>IFERROR(VLOOKUP(CONCATENATE(D1438,"'",C1438),'Monthly Forex'!A:D,4,0),"-")</f>
        <v>51.143000000000001</v>
      </c>
      <c r="S1438" s="610">
        <v>38300</v>
      </c>
      <c r="T1438" s="611">
        <f>S1438/R1438</f>
        <v>748.88058971902308</v>
      </c>
      <c r="U1438" s="612" t="s">
        <v>47</v>
      </c>
      <c r="V1438" s="613" t="s">
        <v>49</v>
      </c>
      <c r="W1438" s="619" t="s">
        <v>15</v>
      </c>
      <c r="X1438" s="569" t="s">
        <v>15</v>
      </c>
      <c r="Y1438" s="669" t="s">
        <v>15</v>
      </c>
      <c r="Z1438" s="668" t="s">
        <v>15</v>
      </c>
      <c r="AA1438" s="558" t="s">
        <v>1856</v>
      </c>
      <c r="AB1438" s="139">
        <f t="shared" si="366"/>
        <v>43814</v>
      </c>
      <c r="AC1438" s="134">
        <f t="shared" si="367"/>
        <v>43800</v>
      </c>
      <c r="AD1438" s="135" t="str">
        <f t="shared" si="368"/>
        <v>-</v>
      </c>
      <c r="AE1438" s="136" t="str">
        <f t="shared" si="369"/>
        <v>-</v>
      </c>
      <c r="AF1438" s="140" t="s">
        <v>4551</v>
      </c>
      <c r="AG1438" s="140" t="str">
        <f t="shared" si="373"/>
        <v>1</v>
      </c>
      <c r="AH1438" s="141" t="str">
        <f t="shared" si="374"/>
        <v>-</v>
      </c>
      <c r="AI1438" s="211" t="s">
        <v>15</v>
      </c>
      <c r="AJ1438" s="443" t="s">
        <v>4592</v>
      </c>
      <c r="AK1438" s="478" t="str">
        <f t="shared" si="375"/>
        <v>-</v>
      </c>
      <c r="AL1438" s="482" t="str">
        <f t="shared" si="376"/>
        <v>-</v>
      </c>
      <c r="AM1438" s="432" t="str">
        <f>_xlfn.IFNA(VLOOKUP(O1438,Dropdown!$B:$G,6,0),"-")</f>
        <v>PEZA</v>
      </c>
      <c r="AN1438" s="433">
        <f>_xlfn.IFNA(VLOOKUP(O1438,Dropdown!$B:$H,7,0),"-")</f>
        <v>0.12</v>
      </c>
      <c r="AO1438" s="434" t="str">
        <f t="shared" si="377"/>
        <v>PHP</v>
      </c>
      <c r="AP1438" s="435">
        <f t="shared" si="378"/>
        <v>38300</v>
      </c>
      <c r="AQ1438" s="436">
        <f t="shared" si="379"/>
        <v>42896.000000000007</v>
      </c>
      <c r="AR1438" s="247"/>
      <c r="AS1438" s="465" t="s">
        <v>15</v>
      </c>
      <c r="AT1438" s="247"/>
      <c r="AU1438" s="454" t="str">
        <f t="shared" si="370"/>
        <v>-</v>
      </c>
    </row>
    <row r="1439" spans="1:47" s="29" customFormat="1">
      <c r="A1439" s="556">
        <v>1436</v>
      </c>
      <c r="B1439" s="558" t="s">
        <v>3565</v>
      </c>
      <c r="C1439" s="558" t="str">
        <f t="shared" si="371"/>
        <v>2019</v>
      </c>
      <c r="D1439" s="558" t="str">
        <f t="shared" si="365"/>
        <v>Nov</v>
      </c>
      <c r="E1439" s="605">
        <v>43787</v>
      </c>
      <c r="F1439" s="558">
        <v>120077</v>
      </c>
      <c r="G1439" s="558">
        <v>52943</v>
      </c>
      <c r="H1439" s="558">
        <v>92422</v>
      </c>
      <c r="I1439" s="558" t="s">
        <v>3476</v>
      </c>
      <c r="J1439" s="617" t="s">
        <v>3328</v>
      </c>
      <c r="K1439" s="607" t="str">
        <f t="shared" si="372"/>
        <v>A5220 UPPER URETHANE MOLD | A5220 UPPER URETHANE MOLD</v>
      </c>
      <c r="L1439" s="607" t="s">
        <v>3330</v>
      </c>
      <c r="M1439" s="607" t="s">
        <v>3330</v>
      </c>
      <c r="N1439" s="608" t="s">
        <v>15</v>
      </c>
      <c r="O1439" s="607" t="s">
        <v>3334</v>
      </c>
      <c r="P1439" s="558">
        <v>18</v>
      </c>
      <c r="Q1439" s="557" t="s">
        <v>5151</v>
      </c>
      <c r="R1439" s="609">
        <f>IFERROR(VLOOKUP(CONCATENATE(D1439,"'",C1439),'Monthly Forex'!A:D,4,0),"-")</f>
        <v>51.143000000000001</v>
      </c>
      <c r="S1439" s="564" t="s">
        <v>15</v>
      </c>
      <c r="T1439" s="611">
        <v>3402</v>
      </c>
      <c r="U1439" s="612" t="s">
        <v>47</v>
      </c>
      <c r="V1439" s="613" t="s">
        <v>49</v>
      </c>
      <c r="W1439" s="619" t="s">
        <v>15</v>
      </c>
      <c r="X1439" s="569" t="s">
        <v>15</v>
      </c>
      <c r="Y1439" s="667" t="s">
        <v>3578</v>
      </c>
      <c r="Z1439" s="668">
        <v>43790</v>
      </c>
      <c r="AA1439" s="558" t="s">
        <v>1856</v>
      </c>
      <c r="AB1439" s="139">
        <f t="shared" si="366"/>
        <v>43817</v>
      </c>
      <c r="AC1439" s="134">
        <f t="shared" si="367"/>
        <v>43800</v>
      </c>
      <c r="AD1439" s="135" t="str">
        <f t="shared" si="368"/>
        <v>-</v>
      </c>
      <c r="AE1439" s="136" t="str">
        <f t="shared" si="369"/>
        <v>-</v>
      </c>
      <c r="AF1439" s="140" t="s">
        <v>4551</v>
      </c>
      <c r="AG1439" s="140" t="str">
        <f t="shared" si="373"/>
        <v>1</v>
      </c>
      <c r="AH1439" s="141" t="str">
        <f t="shared" si="374"/>
        <v>-</v>
      </c>
      <c r="AI1439" s="211" t="s">
        <v>15</v>
      </c>
      <c r="AJ1439" s="443" t="s">
        <v>4592</v>
      </c>
      <c r="AK1439" s="478" t="str">
        <f t="shared" si="375"/>
        <v>-</v>
      </c>
      <c r="AL1439" s="482" t="str">
        <f t="shared" si="376"/>
        <v>-</v>
      </c>
      <c r="AM1439" s="432" t="str">
        <f>_xlfn.IFNA(VLOOKUP(O1439,Dropdown!$B:$G,6,0),"-")</f>
        <v>PEZA</v>
      </c>
      <c r="AN1439" s="433">
        <f>_xlfn.IFNA(VLOOKUP(O1439,Dropdown!$B:$H,7,0),"-")</f>
        <v>0.12</v>
      </c>
      <c r="AO1439" s="434" t="str">
        <f t="shared" si="377"/>
        <v>USD</v>
      </c>
      <c r="AP1439" s="435">
        <f t="shared" si="378"/>
        <v>3402</v>
      </c>
      <c r="AQ1439" s="436">
        <f t="shared" si="379"/>
        <v>3810.2400000000002</v>
      </c>
      <c r="AR1439" s="247"/>
      <c r="AS1439" s="465" t="s">
        <v>15</v>
      </c>
      <c r="AT1439" s="247"/>
      <c r="AU1439" s="454" t="str">
        <f t="shared" si="370"/>
        <v>-</v>
      </c>
    </row>
    <row r="1440" spans="1:47" s="29" customFormat="1">
      <c r="A1440" s="556">
        <v>1437</v>
      </c>
      <c r="B1440" s="558" t="s">
        <v>3566</v>
      </c>
      <c r="C1440" s="558" t="str">
        <f t="shared" si="371"/>
        <v>2019</v>
      </c>
      <c r="D1440" s="558" t="str">
        <f t="shared" si="365"/>
        <v>Nov</v>
      </c>
      <c r="E1440" s="605">
        <v>43787</v>
      </c>
      <c r="F1440" s="558">
        <v>120077</v>
      </c>
      <c r="G1440" s="558">
        <v>52943</v>
      </c>
      <c r="H1440" s="558">
        <v>92422</v>
      </c>
      <c r="I1440" s="558" t="s">
        <v>3476</v>
      </c>
      <c r="J1440" s="617" t="s">
        <v>3328</v>
      </c>
      <c r="K1440" s="607" t="str">
        <f t="shared" si="372"/>
        <v>A5220 LOWER URETHANE MOLD | A5220 LOWER URETHANE MOLD</v>
      </c>
      <c r="L1440" s="607" t="s">
        <v>3331</v>
      </c>
      <c r="M1440" s="607" t="s">
        <v>3331</v>
      </c>
      <c r="N1440" s="608" t="s">
        <v>15</v>
      </c>
      <c r="O1440" s="607" t="s">
        <v>3334</v>
      </c>
      <c r="P1440" s="558">
        <v>18</v>
      </c>
      <c r="Q1440" s="557" t="s">
        <v>5151</v>
      </c>
      <c r="R1440" s="609">
        <f>IFERROR(VLOOKUP(CONCATENATE(D1440,"'",C1440),'Monthly Forex'!A:D,4,0),"-")</f>
        <v>51.143000000000001</v>
      </c>
      <c r="S1440" s="564" t="s">
        <v>15</v>
      </c>
      <c r="T1440" s="611">
        <v>3186</v>
      </c>
      <c r="U1440" s="612" t="s">
        <v>47</v>
      </c>
      <c r="V1440" s="613" t="s">
        <v>49</v>
      </c>
      <c r="W1440" s="619" t="s">
        <v>15</v>
      </c>
      <c r="X1440" s="569" t="s">
        <v>15</v>
      </c>
      <c r="Y1440" s="667" t="s">
        <v>3578</v>
      </c>
      <c r="Z1440" s="668">
        <v>43790</v>
      </c>
      <c r="AA1440" s="558" t="s">
        <v>1856</v>
      </c>
      <c r="AB1440" s="139">
        <f t="shared" si="366"/>
        <v>43817</v>
      </c>
      <c r="AC1440" s="134">
        <f t="shared" si="367"/>
        <v>43800</v>
      </c>
      <c r="AD1440" s="135" t="str">
        <f t="shared" si="368"/>
        <v>-</v>
      </c>
      <c r="AE1440" s="136" t="str">
        <f t="shared" si="369"/>
        <v>-</v>
      </c>
      <c r="AF1440" s="140" t="s">
        <v>4551</v>
      </c>
      <c r="AG1440" s="140" t="str">
        <f t="shared" si="373"/>
        <v>-</v>
      </c>
      <c r="AH1440" s="141" t="str">
        <f t="shared" si="374"/>
        <v>-</v>
      </c>
      <c r="AI1440" s="211" t="s">
        <v>15</v>
      </c>
      <c r="AJ1440" s="443" t="s">
        <v>4592</v>
      </c>
      <c r="AK1440" s="478" t="str">
        <f t="shared" si="375"/>
        <v>-</v>
      </c>
      <c r="AL1440" s="482" t="str">
        <f t="shared" si="376"/>
        <v>-</v>
      </c>
      <c r="AM1440" s="432" t="str">
        <f>_xlfn.IFNA(VLOOKUP(O1440,Dropdown!$B:$G,6,0),"-")</f>
        <v>PEZA</v>
      </c>
      <c r="AN1440" s="433">
        <f>_xlfn.IFNA(VLOOKUP(O1440,Dropdown!$B:$H,7,0),"-")</f>
        <v>0.12</v>
      </c>
      <c r="AO1440" s="434" t="str">
        <f t="shared" si="377"/>
        <v>USD</v>
      </c>
      <c r="AP1440" s="435">
        <f t="shared" si="378"/>
        <v>3186</v>
      </c>
      <c r="AQ1440" s="436">
        <f t="shared" si="379"/>
        <v>3568.32</v>
      </c>
      <c r="AR1440" s="247"/>
      <c r="AS1440" s="465" t="s">
        <v>15</v>
      </c>
      <c r="AT1440" s="247"/>
      <c r="AU1440" s="454" t="str">
        <f t="shared" si="370"/>
        <v>-</v>
      </c>
    </row>
    <row r="1441" spans="1:47" s="29" customFormat="1">
      <c r="A1441" s="556">
        <v>1438</v>
      </c>
      <c r="B1441" s="558" t="s">
        <v>3567</v>
      </c>
      <c r="C1441" s="558" t="str">
        <f t="shared" si="371"/>
        <v>2019</v>
      </c>
      <c r="D1441" s="558" t="str">
        <f t="shared" si="365"/>
        <v>Nov</v>
      </c>
      <c r="E1441" s="605">
        <v>43787</v>
      </c>
      <c r="F1441" s="558">
        <v>120077</v>
      </c>
      <c r="G1441" s="558">
        <v>52943</v>
      </c>
      <c r="H1441" s="558">
        <v>92422</v>
      </c>
      <c r="I1441" s="558" t="s">
        <v>3476</v>
      </c>
      <c r="J1441" s="617" t="s">
        <v>3328</v>
      </c>
      <c r="K1441" s="607" t="str">
        <f t="shared" si="372"/>
        <v>A5220 R06D CLAMP JIG | A5220 R06D CLAMP JIG</v>
      </c>
      <c r="L1441" s="607" t="s">
        <v>3332</v>
      </c>
      <c r="M1441" s="607" t="s">
        <v>3332</v>
      </c>
      <c r="N1441" s="608" t="s">
        <v>15</v>
      </c>
      <c r="O1441" s="607" t="s">
        <v>3334</v>
      </c>
      <c r="P1441" s="558">
        <v>36</v>
      </c>
      <c r="Q1441" s="557" t="s">
        <v>5151</v>
      </c>
      <c r="R1441" s="609">
        <f>IFERROR(VLOOKUP(CONCATENATE(D1441,"'",C1441),'Monthly Forex'!A:D,4,0),"-")</f>
        <v>51.143000000000001</v>
      </c>
      <c r="S1441" s="564" t="s">
        <v>15</v>
      </c>
      <c r="T1441" s="611">
        <v>1296</v>
      </c>
      <c r="U1441" s="612" t="s">
        <v>47</v>
      </c>
      <c r="V1441" s="613" t="s">
        <v>49</v>
      </c>
      <c r="W1441" s="619" t="s">
        <v>15</v>
      </c>
      <c r="X1441" s="569" t="s">
        <v>15</v>
      </c>
      <c r="Y1441" s="667" t="s">
        <v>3578</v>
      </c>
      <c r="Z1441" s="668">
        <v>43790</v>
      </c>
      <c r="AA1441" s="558" t="s">
        <v>1856</v>
      </c>
      <c r="AB1441" s="139">
        <f t="shared" si="366"/>
        <v>43817</v>
      </c>
      <c r="AC1441" s="134">
        <f t="shared" si="367"/>
        <v>43800</v>
      </c>
      <c r="AD1441" s="135" t="str">
        <f t="shared" si="368"/>
        <v>-</v>
      </c>
      <c r="AE1441" s="136" t="str">
        <f t="shared" si="369"/>
        <v>-</v>
      </c>
      <c r="AF1441" s="140" t="s">
        <v>4551</v>
      </c>
      <c r="AG1441" s="140" t="str">
        <f t="shared" si="373"/>
        <v>-</v>
      </c>
      <c r="AH1441" s="141" t="str">
        <f t="shared" si="374"/>
        <v>-</v>
      </c>
      <c r="AI1441" s="211" t="s">
        <v>15</v>
      </c>
      <c r="AJ1441" s="443" t="s">
        <v>4592</v>
      </c>
      <c r="AK1441" s="478" t="str">
        <f t="shared" si="375"/>
        <v>-</v>
      </c>
      <c r="AL1441" s="482" t="str">
        <f t="shared" si="376"/>
        <v>-</v>
      </c>
      <c r="AM1441" s="432" t="str">
        <f>_xlfn.IFNA(VLOOKUP(O1441,Dropdown!$B:$G,6,0),"-")</f>
        <v>PEZA</v>
      </c>
      <c r="AN1441" s="433">
        <f>_xlfn.IFNA(VLOOKUP(O1441,Dropdown!$B:$H,7,0),"-")</f>
        <v>0.12</v>
      </c>
      <c r="AO1441" s="434" t="str">
        <f t="shared" si="377"/>
        <v>USD</v>
      </c>
      <c r="AP1441" s="435">
        <f t="shared" si="378"/>
        <v>1296</v>
      </c>
      <c r="AQ1441" s="436">
        <f t="shared" si="379"/>
        <v>1451.5200000000002</v>
      </c>
      <c r="AR1441" s="247"/>
      <c r="AS1441" s="465" t="s">
        <v>15</v>
      </c>
      <c r="AT1441" s="247"/>
      <c r="AU1441" s="454" t="str">
        <f t="shared" si="370"/>
        <v>-</v>
      </c>
    </row>
    <row r="1442" spans="1:47" s="29" customFormat="1">
      <c r="A1442" s="556">
        <v>1439</v>
      </c>
      <c r="B1442" s="558" t="s">
        <v>3568</v>
      </c>
      <c r="C1442" s="558" t="str">
        <f t="shared" si="371"/>
        <v>2019</v>
      </c>
      <c r="D1442" s="558" t="str">
        <f t="shared" ref="D1442:D1505" si="381">TEXT(E1442,"mmm")</f>
        <v>Nov</v>
      </c>
      <c r="E1442" s="605">
        <v>43787</v>
      </c>
      <c r="F1442" s="558">
        <v>120077</v>
      </c>
      <c r="G1442" s="558">
        <v>52943</v>
      </c>
      <c r="H1442" s="558">
        <v>92422</v>
      </c>
      <c r="I1442" s="558" t="s">
        <v>3476</v>
      </c>
      <c r="J1442" s="617" t="s">
        <v>3328</v>
      </c>
      <c r="K1442" s="607" t="str">
        <f t="shared" si="372"/>
        <v>A5220 ELEMENT JIG ASSY | A5220 ELEMENT JIG ASSY</v>
      </c>
      <c r="L1442" s="607" t="s">
        <v>3329</v>
      </c>
      <c r="M1442" s="607" t="s">
        <v>3329</v>
      </c>
      <c r="N1442" s="608" t="s">
        <v>15</v>
      </c>
      <c r="O1442" s="607" t="s">
        <v>3334</v>
      </c>
      <c r="P1442" s="558">
        <v>18</v>
      </c>
      <c r="Q1442" s="557" t="s">
        <v>5151</v>
      </c>
      <c r="R1442" s="609">
        <f>IFERROR(VLOOKUP(CONCATENATE(D1442,"'",C1442),'Monthly Forex'!A:D,4,0),"-")</f>
        <v>51.143000000000001</v>
      </c>
      <c r="S1442" s="564" t="s">
        <v>15</v>
      </c>
      <c r="T1442" s="611">
        <v>432</v>
      </c>
      <c r="U1442" s="612" t="s">
        <v>47</v>
      </c>
      <c r="V1442" s="613" t="s">
        <v>49</v>
      </c>
      <c r="W1442" s="619" t="s">
        <v>15</v>
      </c>
      <c r="X1442" s="569" t="s">
        <v>15</v>
      </c>
      <c r="Y1442" s="667" t="s">
        <v>3578</v>
      </c>
      <c r="Z1442" s="668">
        <v>43790</v>
      </c>
      <c r="AA1442" s="558" t="s">
        <v>1856</v>
      </c>
      <c r="AB1442" s="139">
        <f t="shared" si="366"/>
        <v>43817</v>
      </c>
      <c r="AC1442" s="134">
        <f t="shared" si="367"/>
        <v>43800</v>
      </c>
      <c r="AD1442" s="135" t="str">
        <f t="shared" si="368"/>
        <v>-</v>
      </c>
      <c r="AE1442" s="136" t="str">
        <f t="shared" si="369"/>
        <v>-</v>
      </c>
      <c r="AF1442" s="140" t="s">
        <v>4551</v>
      </c>
      <c r="AG1442" s="140" t="str">
        <f t="shared" si="373"/>
        <v>-</v>
      </c>
      <c r="AH1442" s="141" t="str">
        <f t="shared" si="374"/>
        <v>-</v>
      </c>
      <c r="AI1442" s="211" t="s">
        <v>15</v>
      </c>
      <c r="AJ1442" s="443" t="s">
        <v>4592</v>
      </c>
      <c r="AK1442" s="478" t="str">
        <f t="shared" si="375"/>
        <v>-</v>
      </c>
      <c r="AL1442" s="482" t="str">
        <f t="shared" si="376"/>
        <v>-</v>
      </c>
      <c r="AM1442" s="432" t="str">
        <f>_xlfn.IFNA(VLOOKUP(O1442,Dropdown!$B:$G,6,0),"-")</f>
        <v>PEZA</v>
      </c>
      <c r="AN1442" s="433">
        <f>_xlfn.IFNA(VLOOKUP(O1442,Dropdown!$B:$H,7,0),"-")</f>
        <v>0.12</v>
      </c>
      <c r="AO1442" s="434" t="str">
        <f t="shared" si="377"/>
        <v>USD</v>
      </c>
      <c r="AP1442" s="435">
        <f t="shared" si="378"/>
        <v>432</v>
      </c>
      <c r="AQ1442" s="436">
        <f t="shared" si="379"/>
        <v>483.84000000000003</v>
      </c>
      <c r="AR1442" s="247"/>
      <c r="AS1442" s="465" t="s">
        <v>15</v>
      </c>
      <c r="AT1442" s="247"/>
      <c r="AU1442" s="454" t="str">
        <f t="shared" si="370"/>
        <v>-</v>
      </c>
    </row>
    <row r="1443" spans="1:47" s="29" customFormat="1">
      <c r="A1443" s="556">
        <v>1440</v>
      </c>
      <c r="B1443" s="558" t="s">
        <v>3322</v>
      </c>
      <c r="C1443" s="558" t="str">
        <f t="shared" si="371"/>
        <v>2019</v>
      </c>
      <c r="D1443" s="558" t="str">
        <f t="shared" si="381"/>
        <v>Nov</v>
      </c>
      <c r="E1443" s="605">
        <v>43787</v>
      </c>
      <c r="F1443" s="558">
        <v>120077</v>
      </c>
      <c r="G1443" s="558">
        <v>52943</v>
      </c>
      <c r="H1443" s="558">
        <v>92422</v>
      </c>
      <c r="I1443" s="558" t="s">
        <v>3327</v>
      </c>
      <c r="J1443" s="617" t="s">
        <v>3328</v>
      </c>
      <c r="K1443" s="607" t="str">
        <f t="shared" si="372"/>
        <v>A5220 ELEMENT JIG ASSY | A5220 ELEMENT JIG ASSY</v>
      </c>
      <c r="L1443" s="607" t="s">
        <v>3329</v>
      </c>
      <c r="M1443" s="607" t="s">
        <v>3329</v>
      </c>
      <c r="N1443" s="608" t="s">
        <v>15</v>
      </c>
      <c r="O1443" s="607" t="s">
        <v>3334</v>
      </c>
      <c r="P1443" s="558">
        <v>2</v>
      </c>
      <c r="Q1443" s="557" t="s">
        <v>5151</v>
      </c>
      <c r="R1443" s="609">
        <f>IFERROR(VLOOKUP(CONCATENATE(D1443,"'",C1443),'Monthly Forex'!A:D,4,0),"-")</f>
        <v>51.143000000000001</v>
      </c>
      <c r="S1443" s="564" t="s">
        <v>15</v>
      </c>
      <c r="T1443" s="611">
        <v>48</v>
      </c>
      <c r="U1443" s="612" t="s">
        <v>47</v>
      </c>
      <c r="V1443" s="613" t="s">
        <v>49</v>
      </c>
      <c r="W1443" s="619" t="s">
        <v>15</v>
      </c>
      <c r="X1443" s="569" t="s">
        <v>15</v>
      </c>
      <c r="Y1443" s="667" t="s">
        <v>3578</v>
      </c>
      <c r="Z1443" s="668">
        <v>43790</v>
      </c>
      <c r="AA1443" s="558" t="s">
        <v>1856</v>
      </c>
      <c r="AB1443" s="139">
        <f t="shared" si="366"/>
        <v>43817</v>
      </c>
      <c r="AC1443" s="134">
        <f t="shared" si="367"/>
        <v>43800</v>
      </c>
      <c r="AD1443" s="135" t="str">
        <f t="shared" si="368"/>
        <v>-</v>
      </c>
      <c r="AE1443" s="136" t="str">
        <f t="shared" si="369"/>
        <v>-</v>
      </c>
      <c r="AF1443" s="140" t="s">
        <v>4551</v>
      </c>
      <c r="AG1443" s="140" t="str">
        <f t="shared" si="373"/>
        <v>-</v>
      </c>
      <c r="AH1443" s="141" t="str">
        <f t="shared" si="374"/>
        <v>-</v>
      </c>
      <c r="AI1443" s="211" t="s">
        <v>15</v>
      </c>
      <c r="AJ1443" s="443" t="s">
        <v>4592</v>
      </c>
      <c r="AK1443" s="478" t="str">
        <f t="shared" si="375"/>
        <v>-</v>
      </c>
      <c r="AL1443" s="482" t="str">
        <f t="shared" si="376"/>
        <v>-</v>
      </c>
      <c r="AM1443" s="432" t="str">
        <f>_xlfn.IFNA(VLOOKUP(O1443,Dropdown!$B:$G,6,0),"-")</f>
        <v>PEZA</v>
      </c>
      <c r="AN1443" s="433">
        <f>_xlfn.IFNA(VLOOKUP(O1443,Dropdown!$B:$H,7,0),"-")</f>
        <v>0.12</v>
      </c>
      <c r="AO1443" s="434" t="str">
        <f t="shared" si="377"/>
        <v>USD</v>
      </c>
      <c r="AP1443" s="435">
        <f t="shared" si="378"/>
        <v>48</v>
      </c>
      <c r="AQ1443" s="436">
        <f t="shared" si="379"/>
        <v>53.760000000000005</v>
      </c>
      <c r="AR1443" s="247"/>
      <c r="AS1443" s="465" t="s">
        <v>15</v>
      </c>
      <c r="AT1443" s="247"/>
      <c r="AU1443" s="454" t="str">
        <f t="shared" si="370"/>
        <v>-</v>
      </c>
    </row>
    <row r="1444" spans="1:47" s="29" customFormat="1">
      <c r="A1444" s="556">
        <v>1441</v>
      </c>
      <c r="B1444" s="558" t="s">
        <v>3325</v>
      </c>
      <c r="C1444" s="558" t="str">
        <f t="shared" si="371"/>
        <v>2019</v>
      </c>
      <c r="D1444" s="558" t="str">
        <f t="shared" si="381"/>
        <v>Nov</v>
      </c>
      <c r="E1444" s="605">
        <v>43787</v>
      </c>
      <c r="F1444" s="558">
        <v>120077</v>
      </c>
      <c r="G1444" s="558">
        <v>52943</v>
      </c>
      <c r="H1444" s="558">
        <v>92422</v>
      </c>
      <c r="I1444" s="558" t="s">
        <v>3327</v>
      </c>
      <c r="J1444" s="617" t="s">
        <v>3328</v>
      </c>
      <c r="K1444" s="607" t="str">
        <f t="shared" si="372"/>
        <v>A5220 R06D CLAMP JIG | A5220 R06D CLAMP JIG</v>
      </c>
      <c r="L1444" s="607" t="s">
        <v>3332</v>
      </c>
      <c r="M1444" s="607" t="s">
        <v>3332</v>
      </c>
      <c r="N1444" s="608" t="s">
        <v>15</v>
      </c>
      <c r="O1444" s="607" t="s">
        <v>3334</v>
      </c>
      <c r="P1444" s="558">
        <v>4</v>
      </c>
      <c r="Q1444" s="557" t="s">
        <v>5151</v>
      </c>
      <c r="R1444" s="609">
        <f>IFERROR(VLOOKUP(CONCATENATE(D1444,"'",C1444),'Monthly Forex'!A:D,4,0),"-")</f>
        <v>51.143000000000001</v>
      </c>
      <c r="S1444" s="564" t="s">
        <v>15</v>
      </c>
      <c r="T1444" s="611">
        <v>144</v>
      </c>
      <c r="U1444" s="612" t="s">
        <v>47</v>
      </c>
      <c r="V1444" s="613" t="s">
        <v>49</v>
      </c>
      <c r="W1444" s="619" t="s">
        <v>15</v>
      </c>
      <c r="X1444" s="569" t="s">
        <v>15</v>
      </c>
      <c r="Y1444" s="667" t="s">
        <v>3578</v>
      </c>
      <c r="Z1444" s="668">
        <v>43790</v>
      </c>
      <c r="AA1444" s="558" t="s">
        <v>1856</v>
      </c>
      <c r="AB1444" s="139">
        <f t="shared" si="366"/>
        <v>43817</v>
      </c>
      <c r="AC1444" s="134">
        <f t="shared" si="367"/>
        <v>43800</v>
      </c>
      <c r="AD1444" s="135" t="str">
        <f t="shared" si="368"/>
        <v>-</v>
      </c>
      <c r="AE1444" s="136" t="str">
        <f t="shared" si="369"/>
        <v>-</v>
      </c>
      <c r="AF1444" s="140" t="s">
        <v>4551</v>
      </c>
      <c r="AG1444" s="140" t="str">
        <f t="shared" si="373"/>
        <v>-</v>
      </c>
      <c r="AH1444" s="141" t="str">
        <f t="shared" si="374"/>
        <v>-</v>
      </c>
      <c r="AI1444" s="211" t="s">
        <v>15</v>
      </c>
      <c r="AJ1444" s="443" t="s">
        <v>4592</v>
      </c>
      <c r="AK1444" s="478" t="str">
        <f t="shared" si="375"/>
        <v>-</v>
      </c>
      <c r="AL1444" s="482" t="str">
        <f t="shared" si="376"/>
        <v>-</v>
      </c>
      <c r="AM1444" s="432" t="str">
        <f>_xlfn.IFNA(VLOOKUP(O1444,Dropdown!$B:$G,6,0),"-")</f>
        <v>PEZA</v>
      </c>
      <c r="AN1444" s="433">
        <f>_xlfn.IFNA(VLOOKUP(O1444,Dropdown!$B:$H,7,0),"-")</f>
        <v>0.12</v>
      </c>
      <c r="AO1444" s="434" t="str">
        <f t="shared" si="377"/>
        <v>USD</v>
      </c>
      <c r="AP1444" s="435">
        <f t="shared" si="378"/>
        <v>144</v>
      </c>
      <c r="AQ1444" s="436">
        <f t="shared" si="379"/>
        <v>161.28000000000003</v>
      </c>
      <c r="AR1444" s="247"/>
      <c r="AS1444" s="465" t="s">
        <v>15</v>
      </c>
      <c r="AT1444" s="247"/>
      <c r="AU1444" s="454" t="str">
        <f t="shared" si="370"/>
        <v>-</v>
      </c>
    </row>
    <row r="1445" spans="1:47" s="29" customFormat="1">
      <c r="A1445" s="556">
        <v>1442</v>
      </c>
      <c r="B1445" s="558" t="s">
        <v>3569</v>
      </c>
      <c r="C1445" s="558" t="str">
        <f t="shared" si="371"/>
        <v>2019</v>
      </c>
      <c r="D1445" s="558" t="str">
        <f t="shared" si="381"/>
        <v>Nov</v>
      </c>
      <c r="E1445" s="605">
        <v>43787</v>
      </c>
      <c r="F1445" s="558">
        <v>120077</v>
      </c>
      <c r="G1445" s="558">
        <v>52943</v>
      </c>
      <c r="H1445" s="558">
        <v>92422</v>
      </c>
      <c r="I1445" s="558" t="s">
        <v>3571</v>
      </c>
      <c r="J1445" s="617" t="s">
        <v>3572</v>
      </c>
      <c r="K1445" s="607" t="str">
        <f t="shared" si="372"/>
        <v>A5220 UPPER URETHANE MOLD | A5220 UPPER URETHANE MOLD</v>
      </c>
      <c r="L1445" s="607" t="s">
        <v>3330</v>
      </c>
      <c r="M1445" s="607" t="s">
        <v>3330</v>
      </c>
      <c r="N1445" s="608" t="s">
        <v>15</v>
      </c>
      <c r="O1445" s="607" t="s">
        <v>3334</v>
      </c>
      <c r="P1445" s="558">
        <v>2</v>
      </c>
      <c r="Q1445" s="557" t="s">
        <v>5151</v>
      </c>
      <c r="R1445" s="609">
        <f>IFERROR(VLOOKUP(CONCATENATE(D1445,"'",C1445),'Monthly Forex'!A:D,4,0),"-")</f>
        <v>51.143000000000001</v>
      </c>
      <c r="S1445" s="564" t="s">
        <v>15</v>
      </c>
      <c r="T1445" s="611">
        <v>378</v>
      </c>
      <c r="U1445" s="612" t="s">
        <v>47</v>
      </c>
      <c r="V1445" s="613" t="s">
        <v>49</v>
      </c>
      <c r="W1445" s="619" t="s">
        <v>15</v>
      </c>
      <c r="X1445" s="569" t="s">
        <v>15</v>
      </c>
      <c r="Y1445" s="667" t="s">
        <v>3578</v>
      </c>
      <c r="Z1445" s="668">
        <v>43790</v>
      </c>
      <c r="AA1445" s="558" t="s">
        <v>1856</v>
      </c>
      <c r="AB1445" s="139">
        <f t="shared" si="366"/>
        <v>43817</v>
      </c>
      <c r="AC1445" s="134">
        <f t="shared" si="367"/>
        <v>43800</v>
      </c>
      <c r="AD1445" s="135" t="str">
        <f t="shared" si="368"/>
        <v>-</v>
      </c>
      <c r="AE1445" s="136" t="str">
        <f t="shared" si="369"/>
        <v>-</v>
      </c>
      <c r="AF1445" s="140" t="s">
        <v>4551</v>
      </c>
      <c r="AG1445" s="140" t="str">
        <f t="shared" si="373"/>
        <v>-</v>
      </c>
      <c r="AH1445" s="141" t="str">
        <f t="shared" si="374"/>
        <v>-</v>
      </c>
      <c r="AI1445" s="211" t="s">
        <v>15</v>
      </c>
      <c r="AJ1445" s="443" t="s">
        <v>4592</v>
      </c>
      <c r="AK1445" s="478" t="str">
        <f t="shared" si="375"/>
        <v>-</v>
      </c>
      <c r="AL1445" s="482" t="str">
        <f t="shared" si="376"/>
        <v>-</v>
      </c>
      <c r="AM1445" s="432" t="str">
        <f>_xlfn.IFNA(VLOOKUP(O1445,Dropdown!$B:$G,6,0),"-")</f>
        <v>PEZA</v>
      </c>
      <c r="AN1445" s="433">
        <f>_xlfn.IFNA(VLOOKUP(O1445,Dropdown!$B:$H,7,0),"-")</f>
        <v>0.12</v>
      </c>
      <c r="AO1445" s="434" t="str">
        <f t="shared" si="377"/>
        <v>USD</v>
      </c>
      <c r="AP1445" s="435">
        <f t="shared" si="378"/>
        <v>378</v>
      </c>
      <c r="AQ1445" s="436">
        <f t="shared" si="379"/>
        <v>423.36</v>
      </c>
      <c r="AR1445" s="247"/>
      <c r="AS1445" s="465" t="s">
        <v>15</v>
      </c>
      <c r="AT1445" s="247"/>
      <c r="AU1445" s="454" t="str">
        <f t="shared" si="370"/>
        <v>-</v>
      </c>
    </row>
    <row r="1446" spans="1:47" s="29" customFormat="1">
      <c r="A1446" s="556">
        <v>1443</v>
      </c>
      <c r="B1446" s="558" t="s">
        <v>3570</v>
      </c>
      <c r="C1446" s="558" t="str">
        <f t="shared" si="371"/>
        <v>2019</v>
      </c>
      <c r="D1446" s="558" t="str">
        <f t="shared" si="381"/>
        <v>Nov</v>
      </c>
      <c r="E1446" s="605">
        <v>43787</v>
      </c>
      <c r="F1446" s="558">
        <v>120077</v>
      </c>
      <c r="G1446" s="558">
        <v>52943</v>
      </c>
      <c r="H1446" s="558">
        <v>92422</v>
      </c>
      <c r="I1446" s="558" t="s">
        <v>3571</v>
      </c>
      <c r="J1446" s="617" t="s">
        <v>3572</v>
      </c>
      <c r="K1446" s="607" t="str">
        <f t="shared" si="372"/>
        <v>A5220 LOWER URETHANE MOLD | A5220 LOWER URETHANE MOLD</v>
      </c>
      <c r="L1446" s="607" t="s">
        <v>3331</v>
      </c>
      <c r="M1446" s="607" t="s">
        <v>3331</v>
      </c>
      <c r="N1446" s="608" t="s">
        <v>15</v>
      </c>
      <c r="O1446" s="607" t="s">
        <v>3334</v>
      </c>
      <c r="P1446" s="558">
        <v>2</v>
      </c>
      <c r="Q1446" s="557" t="s">
        <v>5151</v>
      </c>
      <c r="R1446" s="609">
        <f>IFERROR(VLOOKUP(CONCATENATE(D1446,"'",C1446),'Monthly Forex'!A:D,4,0),"-")</f>
        <v>51.143000000000001</v>
      </c>
      <c r="S1446" s="564" t="s">
        <v>15</v>
      </c>
      <c r="T1446" s="611">
        <v>354</v>
      </c>
      <c r="U1446" s="612" t="s">
        <v>47</v>
      </c>
      <c r="V1446" s="613" t="s">
        <v>49</v>
      </c>
      <c r="W1446" s="619" t="s">
        <v>15</v>
      </c>
      <c r="X1446" s="569" t="s">
        <v>15</v>
      </c>
      <c r="Y1446" s="667" t="s">
        <v>3578</v>
      </c>
      <c r="Z1446" s="668">
        <v>43790</v>
      </c>
      <c r="AA1446" s="558" t="s">
        <v>1856</v>
      </c>
      <c r="AB1446" s="139">
        <f t="shared" si="366"/>
        <v>43817</v>
      </c>
      <c r="AC1446" s="134">
        <f t="shared" si="367"/>
        <v>43800</v>
      </c>
      <c r="AD1446" s="135" t="str">
        <f t="shared" si="368"/>
        <v>-</v>
      </c>
      <c r="AE1446" s="136" t="str">
        <f t="shared" si="369"/>
        <v>-</v>
      </c>
      <c r="AF1446" s="140" t="s">
        <v>4551</v>
      </c>
      <c r="AG1446" s="140" t="str">
        <f t="shared" si="373"/>
        <v>-</v>
      </c>
      <c r="AH1446" s="141" t="str">
        <f t="shared" si="374"/>
        <v>-</v>
      </c>
      <c r="AI1446" s="211" t="s">
        <v>15</v>
      </c>
      <c r="AJ1446" s="443" t="s">
        <v>4592</v>
      </c>
      <c r="AK1446" s="478" t="str">
        <f t="shared" si="375"/>
        <v>-</v>
      </c>
      <c r="AL1446" s="482" t="str">
        <f t="shared" si="376"/>
        <v>-</v>
      </c>
      <c r="AM1446" s="432" t="str">
        <f>_xlfn.IFNA(VLOOKUP(O1446,Dropdown!$B:$G,6,0),"-")</f>
        <v>PEZA</v>
      </c>
      <c r="AN1446" s="433">
        <f>_xlfn.IFNA(VLOOKUP(O1446,Dropdown!$B:$H,7,0),"-")</f>
        <v>0.12</v>
      </c>
      <c r="AO1446" s="434" t="str">
        <f t="shared" si="377"/>
        <v>USD</v>
      </c>
      <c r="AP1446" s="435">
        <f t="shared" si="378"/>
        <v>354</v>
      </c>
      <c r="AQ1446" s="436">
        <f t="shared" si="379"/>
        <v>396.48</v>
      </c>
      <c r="AR1446" s="247"/>
      <c r="AS1446" s="465" t="s">
        <v>15</v>
      </c>
      <c r="AT1446" s="247"/>
      <c r="AU1446" s="454" t="str">
        <f t="shared" si="370"/>
        <v>-</v>
      </c>
    </row>
    <row r="1447" spans="1:47" s="29" customFormat="1">
      <c r="A1447" s="556">
        <v>1444</v>
      </c>
      <c r="B1447" s="558" t="s">
        <v>3573</v>
      </c>
      <c r="C1447" s="558" t="str">
        <f t="shared" si="371"/>
        <v>2019</v>
      </c>
      <c r="D1447" s="558" t="str">
        <f t="shared" si="381"/>
        <v>Nov</v>
      </c>
      <c r="E1447" s="605">
        <v>43787</v>
      </c>
      <c r="F1447" s="558">
        <v>120078</v>
      </c>
      <c r="G1447" s="558">
        <v>52944</v>
      </c>
      <c r="H1447" s="558">
        <v>92417</v>
      </c>
      <c r="I1447" s="558" t="s">
        <v>3577</v>
      </c>
      <c r="J1447" s="617">
        <v>3000023125</v>
      </c>
      <c r="K1447" s="607" t="str">
        <f t="shared" si="372"/>
        <v>Ø2.3 X P6 4LINES; 42HOLES/LINE W500 | LOWER DIE + TRANSPO | Ø2.3 X P6 4LINES; 42HOLES/LINE W500 | LOWER DIE + TRANSPO</v>
      </c>
      <c r="L1447" s="607" t="s">
        <v>3575</v>
      </c>
      <c r="M1447" s="607" t="s">
        <v>3575</v>
      </c>
      <c r="N1447" s="608" t="s">
        <v>15</v>
      </c>
      <c r="O1447" s="607" t="s">
        <v>39</v>
      </c>
      <c r="P1447" s="558">
        <v>1</v>
      </c>
      <c r="Q1447" s="557" t="s">
        <v>5151</v>
      </c>
      <c r="R1447" s="609">
        <f>IFERROR(VLOOKUP(CONCATENATE(D1447,"'",C1447),'Monthly Forex'!A:D,4,0),"-")</f>
        <v>51.143000000000001</v>
      </c>
      <c r="S1447" s="564" t="s">
        <v>15</v>
      </c>
      <c r="T1447" s="611">
        <v>2080</v>
      </c>
      <c r="U1447" s="612" t="s">
        <v>47</v>
      </c>
      <c r="V1447" s="613" t="s">
        <v>49</v>
      </c>
      <c r="W1447" s="619" t="s">
        <v>15</v>
      </c>
      <c r="X1447" s="569" t="s">
        <v>4599</v>
      </c>
      <c r="Y1447" s="667" t="s">
        <v>3580</v>
      </c>
      <c r="Z1447" s="668">
        <v>43794</v>
      </c>
      <c r="AA1447" s="558" t="s">
        <v>1856</v>
      </c>
      <c r="AB1447" s="139">
        <f t="shared" si="366"/>
        <v>43817</v>
      </c>
      <c r="AC1447" s="134">
        <f t="shared" si="367"/>
        <v>43800</v>
      </c>
      <c r="AD1447" s="135" t="str">
        <f t="shared" si="368"/>
        <v>-</v>
      </c>
      <c r="AE1447" s="136" t="str">
        <f t="shared" si="369"/>
        <v>-</v>
      </c>
      <c r="AF1447" s="140" t="s">
        <v>4551</v>
      </c>
      <c r="AG1447" s="140" t="str">
        <f t="shared" si="373"/>
        <v>1</v>
      </c>
      <c r="AH1447" s="141" t="str">
        <f t="shared" si="374"/>
        <v>-</v>
      </c>
      <c r="AI1447" s="211" t="s">
        <v>15</v>
      </c>
      <c r="AJ1447" s="443" t="s">
        <v>4592</v>
      </c>
      <c r="AK1447" s="478" t="str">
        <f t="shared" si="375"/>
        <v>-</v>
      </c>
      <c r="AL1447" s="482" t="str">
        <f t="shared" si="376"/>
        <v>-</v>
      </c>
      <c r="AM1447" s="432" t="str">
        <f>_xlfn.IFNA(VLOOKUP(O1447,Dropdown!$B:$G,6,0),"-")</f>
        <v>PEZA</v>
      </c>
      <c r="AN1447" s="433">
        <f>_xlfn.IFNA(VLOOKUP(O1447,Dropdown!$B:$H,7,0),"-")</f>
        <v>0.12</v>
      </c>
      <c r="AO1447" s="434" t="str">
        <f t="shared" si="377"/>
        <v>USD</v>
      </c>
      <c r="AP1447" s="435">
        <f t="shared" si="378"/>
        <v>2080</v>
      </c>
      <c r="AQ1447" s="436">
        <f t="shared" si="379"/>
        <v>2329.6000000000004</v>
      </c>
      <c r="AR1447" s="247"/>
      <c r="AS1447" s="465" t="s">
        <v>15</v>
      </c>
      <c r="AT1447" s="247"/>
      <c r="AU1447" s="454" t="str">
        <f t="shared" si="370"/>
        <v>-</v>
      </c>
    </row>
    <row r="1448" spans="1:47" s="29" customFormat="1">
      <c r="A1448" s="556">
        <v>1445</v>
      </c>
      <c r="B1448" s="558" t="s">
        <v>3574</v>
      </c>
      <c r="C1448" s="558" t="str">
        <f t="shared" si="371"/>
        <v>2019</v>
      </c>
      <c r="D1448" s="558" t="str">
        <f t="shared" si="381"/>
        <v>Nov</v>
      </c>
      <c r="E1448" s="605">
        <v>43787</v>
      </c>
      <c r="F1448" s="558">
        <v>120078</v>
      </c>
      <c r="G1448" s="558">
        <v>52944</v>
      </c>
      <c r="H1448" s="558">
        <v>92417</v>
      </c>
      <c r="I1448" s="558" t="s">
        <v>3577</v>
      </c>
      <c r="J1448" s="617">
        <v>3000023125</v>
      </c>
      <c r="K1448" s="607" t="str">
        <f t="shared" si="372"/>
        <v>Ø2.3 X P6 4LINES; 42HOLES/LINE W500 | UPPER DIE + TRANSPO | Ø2.3 X P6 4LINES; 42HOLES/LINE W500 | UPPER DIE + TRANSPO</v>
      </c>
      <c r="L1448" s="607" t="s">
        <v>3576</v>
      </c>
      <c r="M1448" s="607" t="s">
        <v>3576</v>
      </c>
      <c r="N1448" s="608" t="s">
        <v>15</v>
      </c>
      <c r="O1448" s="607" t="s">
        <v>39</v>
      </c>
      <c r="P1448" s="558">
        <v>1</v>
      </c>
      <c r="Q1448" s="557" t="s">
        <v>5151</v>
      </c>
      <c r="R1448" s="609">
        <f>IFERROR(VLOOKUP(CONCATENATE(D1448,"'",C1448),'Monthly Forex'!A:D,4,0),"-")</f>
        <v>51.143000000000001</v>
      </c>
      <c r="S1448" s="564" t="s">
        <v>15</v>
      </c>
      <c r="T1448" s="611">
        <v>1715</v>
      </c>
      <c r="U1448" s="612" t="s">
        <v>47</v>
      </c>
      <c r="V1448" s="613" t="s">
        <v>49</v>
      </c>
      <c r="W1448" s="619" t="s">
        <v>15</v>
      </c>
      <c r="X1448" s="569" t="s">
        <v>4599</v>
      </c>
      <c r="Y1448" s="667" t="s">
        <v>3580</v>
      </c>
      <c r="Z1448" s="668">
        <v>43794</v>
      </c>
      <c r="AA1448" s="558" t="s">
        <v>1856</v>
      </c>
      <c r="AB1448" s="139">
        <f t="shared" si="366"/>
        <v>43817</v>
      </c>
      <c r="AC1448" s="134">
        <f t="shared" si="367"/>
        <v>43800</v>
      </c>
      <c r="AD1448" s="135" t="str">
        <f t="shared" si="368"/>
        <v>-</v>
      </c>
      <c r="AE1448" s="136" t="str">
        <f t="shared" si="369"/>
        <v>-</v>
      </c>
      <c r="AF1448" s="140" t="s">
        <v>4551</v>
      </c>
      <c r="AG1448" s="140" t="str">
        <f t="shared" si="373"/>
        <v>-</v>
      </c>
      <c r="AH1448" s="141" t="str">
        <f t="shared" si="374"/>
        <v>-</v>
      </c>
      <c r="AI1448" s="211" t="s">
        <v>15</v>
      </c>
      <c r="AJ1448" s="443" t="s">
        <v>4592</v>
      </c>
      <c r="AK1448" s="478" t="str">
        <f t="shared" si="375"/>
        <v>-</v>
      </c>
      <c r="AL1448" s="482" t="str">
        <f t="shared" si="376"/>
        <v>-</v>
      </c>
      <c r="AM1448" s="432" t="str">
        <f>_xlfn.IFNA(VLOOKUP(O1448,Dropdown!$B:$G,6,0),"-")</f>
        <v>PEZA</v>
      </c>
      <c r="AN1448" s="433">
        <f>_xlfn.IFNA(VLOOKUP(O1448,Dropdown!$B:$H,7,0),"-")</f>
        <v>0.12</v>
      </c>
      <c r="AO1448" s="434" t="str">
        <f t="shared" si="377"/>
        <v>USD</v>
      </c>
      <c r="AP1448" s="435">
        <f t="shared" si="378"/>
        <v>1715</v>
      </c>
      <c r="AQ1448" s="436">
        <f t="shared" si="379"/>
        <v>1920.8000000000002</v>
      </c>
      <c r="AR1448" s="247"/>
      <c r="AS1448" s="465" t="s">
        <v>15</v>
      </c>
      <c r="AT1448" s="247"/>
      <c r="AU1448" s="454" t="str">
        <f t="shared" si="370"/>
        <v>-</v>
      </c>
    </row>
    <row r="1449" spans="1:47" s="29" customFormat="1">
      <c r="A1449" s="556">
        <v>1446</v>
      </c>
      <c r="B1449" s="558" t="s">
        <v>3689</v>
      </c>
      <c r="C1449" s="558" t="str">
        <f t="shared" si="371"/>
        <v>2019</v>
      </c>
      <c r="D1449" s="558" t="str">
        <f t="shared" si="381"/>
        <v>Nov</v>
      </c>
      <c r="E1449" s="605">
        <v>43789</v>
      </c>
      <c r="F1449" s="558">
        <v>120903</v>
      </c>
      <c r="G1449" s="558">
        <v>54116</v>
      </c>
      <c r="H1449" s="558">
        <v>92915</v>
      </c>
      <c r="I1449" s="558" t="s">
        <v>3692</v>
      </c>
      <c r="J1449" s="617" t="s">
        <v>3743</v>
      </c>
      <c r="K1449" s="607" t="str">
        <f t="shared" si="372"/>
        <v>AT05 YOKE TA.D | #812 HEAD DIE (SKD11 58-60 HRC) | AT05 YOKE TA.D | #812 HEAD DIE (SKD11 58-60 HRC)</v>
      </c>
      <c r="L1449" s="607" t="s">
        <v>3691</v>
      </c>
      <c r="M1449" s="607" t="s">
        <v>3691</v>
      </c>
      <c r="N1449" s="608" t="s">
        <v>15</v>
      </c>
      <c r="O1449" s="607" t="s">
        <v>42</v>
      </c>
      <c r="P1449" s="558">
        <v>1</v>
      </c>
      <c r="Q1449" s="557" t="s">
        <v>5151</v>
      </c>
      <c r="R1449" s="609">
        <f>IFERROR(VLOOKUP(CONCATENATE(D1449,"'",C1449),'Monthly Forex'!A:D,4,0),"-")</f>
        <v>51.143000000000001</v>
      </c>
      <c r="S1449" s="564" t="s">
        <v>15</v>
      </c>
      <c r="T1449" s="611">
        <v>294</v>
      </c>
      <c r="U1449" s="612" t="s">
        <v>47</v>
      </c>
      <c r="V1449" s="613" t="s">
        <v>49</v>
      </c>
      <c r="W1449" s="620" t="s">
        <v>3754</v>
      </c>
      <c r="X1449" s="569" t="s">
        <v>15</v>
      </c>
      <c r="Y1449" s="667" t="s">
        <v>15</v>
      </c>
      <c r="Z1449" s="668" t="s">
        <v>15</v>
      </c>
      <c r="AA1449" s="558" t="s">
        <v>1856</v>
      </c>
      <c r="AB1449" s="139">
        <f t="shared" si="366"/>
        <v>43819</v>
      </c>
      <c r="AC1449" s="134">
        <f t="shared" si="367"/>
        <v>43800</v>
      </c>
      <c r="AD1449" s="135" t="str">
        <f t="shared" si="368"/>
        <v>-</v>
      </c>
      <c r="AE1449" s="136" t="str">
        <f t="shared" si="369"/>
        <v>-</v>
      </c>
      <c r="AF1449" s="140" t="s">
        <v>4551</v>
      </c>
      <c r="AG1449" s="140" t="str">
        <f t="shared" si="373"/>
        <v>1</v>
      </c>
      <c r="AH1449" s="141" t="str">
        <f t="shared" si="374"/>
        <v>-</v>
      </c>
      <c r="AI1449" s="211">
        <v>43950</v>
      </c>
      <c r="AJ1449" s="443" t="s">
        <v>4592</v>
      </c>
      <c r="AK1449" s="478">
        <f t="shared" si="375"/>
        <v>-131</v>
      </c>
      <c r="AL1449" s="482">
        <f t="shared" si="376"/>
        <v>43922</v>
      </c>
      <c r="AM1449" s="432" t="str">
        <f>_xlfn.IFNA(VLOOKUP(O1449,Dropdown!$B:$G,6,0),"-")</f>
        <v>PEZA</v>
      </c>
      <c r="AN1449" s="433">
        <f>_xlfn.IFNA(VLOOKUP(O1449,Dropdown!$B:$H,7,0),"-")</f>
        <v>0.12</v>
      </c>
      <c r="AO1449" s="434" t="str">
        <f t="shared" si="377"/>
        <v>USD</v>
      </c>
      <c r="AP1449" s="435">
        <f t="shared" si="378"/>
        <v>294</v>
      </c>
      <c r="AQ1449" s="436">
        <f t="shared" si="379"/>
        <v>329.28000000000003</v>
      </c>
      <c r="AR1449" s="247"/>
      <c r="AS1449" s="465" t="s">
        <v>15</v>
      </c>
      <c r="AT1449" s="247"/>
      <c r="AU1449" s="454" t="s">
        <v>15</v>
      </c>
    </row>
    <row r="1450" spans="1:47" s="29" customFormat="1">
      <c r="A1450" s="556">
        <v>1447</v>
      </c>
      <c r="B1450" s="558" t="s">
        <v>3690</v>
      </c>
      <c r="C1450" s="558" t="str">
        <f t="shared" si="371"/>
        <v>2019</v>
      </c>
      <c r="D1450" s="558" t="str">
        <f t="shared" si="381"/>
        <v>Nov</v>
      </c>
      <c r="E1450" s="605">
        <v>43789</v>
      </c>
      <c r="F1450" s="558">
        <v>120903</v>
      </c>
      <c r="G1450" s="558">
        <v>54116</v>
      </c>
      <c r="H1450" s="558">
        <v>92915</v>
      </c>
      <c r="I1450" s="558" t="s">
        <v>3615</v>
      </c>
      <c r="J1450" s="617" t="s">
        <v>3744</v>
      </c>
      <c r="K1450" s="607" t="str">
        <f t="shared" si="372"/>
        <v>WR14 YOKE TA.D | #711 DIE RING | WR14 YOKE TA.D | #711 DIE RING</v>
      </c>
      <c r="L1450" s="607" t="s">
        <v>3614</v>
      </c>
      <c r="M1450" s="607" t="s">
        <v>3614</v>
      </c>
      <c r="N1450" s="608" t="s">
        <v>15</v>
      </c>
      <c r="O1450" s="607" t="s">
        <v>42</v>
      </c>
      <c r="P1450" s="558">
        <v>1</v>
      </c>
      <c r="Q1450" s="557" t="s">
        <v>5151</v>
      </c>
      <c r="R1450" s="609">
        <f>IFERROR(VLOOKUP(CONCATENATE(D1450,"'",C1450),'Monthly Forex'!A:D,4,0),"-")</f>
        <v>51.143000000000001</v>
      </c>
      <c r="S1450" s="564" t="s">
        <v>15</v>
      </c>
      <c r="T1450" s="611">
        <v>880</v>
      </c>
      <c r="U1450" s="612" t="s">
        <v>47</v>
      </c>
      <c r="V1450" s="613" t="s">
        <v>49</v>
      </c>
      <c r="W1450" s="620" t="s">
        <v>3754</v>
      </c>
      <c r="X1450" s="569" t="s">
        <v>15</v>
      </c>
      <c r="Y1450" s="667" t="s">
        <v>15</v>
      </c>
      <c r="Z1450" s="668" t="s">
        <v>15</v>
      </c>
      <c r="AA1450" s="558" t="s">
        <v>1856</v>
      </c>
      <c r="AB1450" s="139">
        <f t="shared" si="366"/>
        <v>43819</v>
      </c>
      <c r="AC1450" s="134">
        <f t="shared" si="367"/>
        <v>43800</v>
      </c>
      <c r="AD1450" s="135" t="str">
        <f t="shared" si="368"/>
        <v>-</v>
      </c>
      <c r="AE1450" s="136" t="str">
        <f t="shared" si="369"/>
        <v>-</v>
      </c>
      <c r="AF1450" s="140" t="s">
        <v>4551</v>
      </c>
      <c r="AG1450" s="140" t="str">
        <f t="shared" si="373"/>
        <v>-</v>
      </c>
      <c r="AH1450" s="141" t="str">
        <f t="shared" si="374"/>
        <v>-</v>
      </c>
      <c r="AI1450" s="211">
        <v>43950</v>
      </c>
      <c r="AJ1450" s="443" t="s">
        <v>4592</v>
      </c>
      <c r="AK1450" s="478">
        <f t="shared" si="375"/>
        <v>-131</v>
      </c>
      <c r="AL1450" s="482">
        <f t="shared" si="376"/>
        <v>43922</v>
      </c>
      <c r="AM1450" s="432" t="str">
        <f>_xlfn.IFNA(VLOOKUP(O1450,Dropdown!$B:$G,6,0),"-")</f>
        <v>PEZA</v>
      </c>
      <c r="AN1450" s="433">
        <f>_xlfn.IFNA(VLOOKUP(O1450,Dropdown!$B:$H,7,0),"-")</f>
        <v>0.12</v>
      </c>
      <c r="AO1450" s="434" t="str">
        <f t="shared" si="377"/>
        <v>USD</v>
      </c>
      <c r="AP1450" s="435">
        <f t="shared" si="378"/>
        <v>880</v>
      </c>
      <c r="AQ1450" s="436">
        <f t="shared" si="379"/>
        <v>985.60000000000014</v>
      </c>
      <c r="AR1450" s="247"/>
      <c r="AS1450" s="465" t="s">
        <v>15</v>
      </c>
      <c r="AT1450" s="247"/>
      <c r="AU1450" s="454" t="s">
        <v>15</v>
      </c>
    </row>
    <row r="1451" spans="1:47" s="29" customFormat="1">
      <c r="A1451" s="556">
        <v>1448</v>
      </c>
      <c r="B1451" s="558" t="s">
        <v>3632</v>
      </c>
      <c r="C1451" s="558" t="str">
        <f t="shared" si="371"/>
        <v>2019</v>
      </c>
      <c r="D1451" s="558" t="str">
        <f t="shared" si="381"/>
        <v>Nov</v>
      </c>
      <c r="E1451" s="605">
        <v>43797</v>
      </c>
      <c r="F1451" s="558" t="s">
        <v>3630</v>
      </c>
      <c r="G1451" s="558" t="s">
        <v>3631</v>
      </c>
      <c r="H1451" s="558">
        <v>92582</v>
      </c>
      <c r="I1451" s="558" t="s">
        <v>3181</v>
      </c>
      <c r="J1451" s="617" t="s">
        <v>3180</v>
      </c>
      <c r="K1451" s="607" t="str">
        <f t="shared" si="372"/>
        <v>CAP SPRING SL-27S-MB 109883 | #1. BLANKING | CAP SPRING SL-27S-MB 109883 | #1. BLANKING</v>
      </c>
      <c r="L1451" s="607" t="s">
        <v>3182</v>
      </c>
      <c r="M1451" s="607" t="s">
        <v>3182</v>
      </c>
      <c r="N1451" s="615" t="s">
        <v>3756</v>
      </c>
      <c r="O1451" s="607" t="s">
        <v>2311</v>
      </c>
      <c r="P1451" s="558">
        <v>1</v>
      </c>
      <c r="Q1451" s="557" t="s">
        <v>5152</v>
      </c>
      <c r="R1451" s="609">
        <f>IFERROR(VLOOKUP(CONCATENATE(D1451,"'",C1451),'Monthly Forex'!A:D,4,0),"-")</f>
        <v>51.143000000000001</v>
      </c>
      <c r="S1451" s="564" t="s">
        <v>15</v>
      </c>
      <c r="T1451" s="611">
        <v>2280</v>
      </c>
      <c r="U1451" s="661" t="s">
        <v>50</v>
      </c>
      <c r="V1451" s="662" t="s">
        <v>50</v>
      </c>
      <c r="W1451" s="620" t="s">
        <v>3629</v>
      </c>
      <c r="X1451" s="569" t="s">
        <v>15</v>
      </c>
      <c r="Y1451" s="669" t="s">
        <v>15</v>
      </c>
      <c r="Z1451" s="668" t="s">
        <v>15</v>
      </c>
      <c r="AA1451" s="558" t="s">
        <v>1856</v>
      </c>
      <c r="AB1451" s="139" t="str">
        <f t="shared" si="366"/>
        <v>-</v>
      </c>
      <c r="AC1451" s="134" t="str">
        <f t="shared" si="367"/>
        <v>-</v>
      </c>
      <c r="AD1451" s="135" t="str">
        <f t="shared" si="368"/>
        <v>-</v>
      </c>
      <c r="AE1451" s="136" t="str">
        <f t="shared" si="369"/>
        <v>-</v>
      </c>
      <c r="AF1451" s="142" t="s">
        <v>15</v>
      </c>
      <c r="AG1451" s="140" t="str">
        <f t="shared" si="373"/>
        <v>1</v>
      </c>
      <c r="AH1451" s="141" t="str">
        <f t="shared" si="374"/>
        <v>-</v>
      </c>
      <c r="AI1451" s="208" t="s">
        <v>15</v>
      </c>
      <c r="AJ1451" s="444" t="s">
        <v>50</v>
      </c>
      <c r="AK1451" s="478" t="str">
        <f t="shared" si="375"/>
        <v/>
      </c>
      <c r="AL1451" s="482" t="str">
        <f t="shared" si="376"/>
        <v>-</v>
      </c>
      <c r="AM1451" s="432" t="str">
        <f>_xlfn.IFNA(VLOOKUP(O1451,Dropdown!$B:$G,6,0),"-")</f>
        <v>PEZA</v>
      </c>
      <c r="AN1451" s="433">
        <f>_xlfn.IFNA(VLOOKUP(O1451,Dropdown!$B:$H,7,0),"-")</f>
        <v>0.12</v>
      </c>
      <c r="AO1451" s="434" t="str">
        <f t="shared" si="377"/>
        <v>USD</v>
      </c>
      <c r="AP1451" s="435">
        <f t="shared" si="378"/>
        <v>2280</v>
      </c>
      <c r="AQ1451" s="436">
        <f t="shared" si="379"/>
        <v>2553.6000000000004</v>
      </c>
      <c r="AR1451" s="247"/>
      <c r="AS1451" s="465" t="s">
        <v>15</v>
      </c>
      <c r="AT1451" s="247"/>
      <c r="AU1451" s="454" t="s">
        <v>15</v>
      </c>
    </row>
    <row r="1452" spans="1:47" s="29" customFormat="1">
      <c r="A1452" s="556">
        <v>1449</v>
      </c>
      <c r="B1452" s="558" t="s">
        <v>3633</v>
      </c>
      <c r="C1452" s="558" t="str">
        <f t="shared" si="371"/>
        <v>2019</v>
      </c>
      <c r="D1452" s="558" t="str">
        <f t="shared" si="381"/>
        <v>Nov</v>
      </c>
      <c r="E1452" s="605">
        <v>43797</v>
      </c>
      <c r="F1452" s="558" t="s">
        <v>3630</v>
      </c>
      <c r="G1452" s="558" t="s">
        <v>3631</v>
      </c>
      <c r="H1452" s="558">
        <v>92582</v>
      </c>
      <c r="I1452" s="558" t="s">
        <v>3181</v>
      </c>
      <c r="J1452" s="617" t="s">
        <v>3180</v>
      </c>
      <c r="K1452" s="607" t="str">
        <f t="shared" si="372"/>
        <v>CAP SPRING SL-27S-MB 109883 | #2. DRAW | CAP SPRING SL-27S-MB 109883 | #2. DRAW</v>
      </c>
      <c r="L1452" s="607" t="s">
        <v>3183</v>
      </c>
      <c r="M1452" s="607" t="s">
        <v>3183</v>
      </c>
      <c r="N1452" s="615">
        <v>91090011</v>
      </c>
      <c r="O1452" s="607" t="s">
        <v>2311</v>
      </c>
      <c r="P1452" s="558">
        <v>1</v>
      </c>
      <c r="Q1452" s="557" t="s">
        <v>5152</v>
      </c>
      <c r="R1452" s="609">
        <f>IFERROR(VLOOKUP(CONCATENATE(D1452,"'",C1452),'Monthly Forex'!A:D,4,0),"-")</f>
        <v>51.143000000000001</v>
      </c>
      <c r="S1452" s="564" t="s">
        <v>15</v>
      </c>
      <c r="T1452" s="611">
        <v>3760</v>
      </c>
      <c r="U1452" s="661" t="s">
        <v>50</v>
      </c>
      <c r="V1452" s="662" t="s">
        <v>50</v>
      </c>
      <c r="W1452" s="620" t="s">
        <v>3629</v>
      </c>
      <c r="X1452" s="569" t="s">
        <v>15</v>
      </c>
      <c r="Y1452" s="669" t="s">
        <v>15</v>
      </c>
      <c r="Z1452" s="668" t="s">
        <v>15</v>
      </c>
      <c r="AA1452" s="558" t="s">
        <v>1856</v>
      </c>
      <c r="AB1452" s="139" t="str">
        <f t="shared" si="366"/>
        <v>-</v>
      </c>
      <c r="AC1452" s="134" t="str">
        <f t="shared" si="367"/>
        <v>-</v>
      </c>
      <c r="AD1452" s="135" t="str">
        <f t="shared" si="368"/>
        <v>-</v>
      </c>
      <c r="AE1452" s="136" t="str">
        <f t="shared" si="369"/>
        <v>-</v>
      </c>
      <c r="AF1452" s="142" t="s">
        <v>15</v>
      </c>
      <c r="AG1452" s="140" t="str">
        <f t="shared" si="373"/>
        <v>-</v>
      </c>
      <c r="AH1452" s="141" t="str">
        <f t="shared" si="374"/>
        <v>-</v>
      </c>
      <c r="AI1452" s="208" t="s">
        <v>15</v>
      </c>
      <c r="AJ1452" s="444" t="s">
        <v>50</v>
      </c>
      <c r="AK1452" s="478" t="str">
        <f t="shared" si="375"/>
        <v/>
      </c>
      <c r="AL1452" s="482" t="str">
        <f t="shared" si="376"/>
        <v>-</v>
      </c>
      <c r="AM1452" s="432" t="str">
        <f>_xlfn.IFNA(VLOOKUP(O1452,Dropdown!$B:$G,6,0),"-")</f>
        <v>PEZA</v>
      </c>
      <c r="AN1452" s="433">
        <f>_xlfn.IFNA(VLOOKUP(O1452,Dropdown!$B:$H,7,0),"-")</f>
        <v>0.12</v>
      </c>
      <c r="AO1452" s="434" t="str">
        <f t="shared" si="377"/>
        <v>USD</v>
      </c>
      <c r="AP1452" s="435">
        <f t="shared" si="378"/>
        <v>3760</v>
      </c>
      <c r="AQ1452" s="436">
        <f t="shared" si="379"/>
        <v>4211.2000000000007</v>
      </c>
      <c r="AR1452" s="247"/>
      <c r="AS1452" s="465" t="s">
        <v>15</v>
      </c>
      <c r="AT1452" s="247"/>
      <c r="AU1452" s="454" t="s">
        <v>15</v>
      </c>
    </row>
    <row r="1453" spans="1:47" s="29" customFormat="1">
      <c r="A1453" s="556">
        <v>1450</v>
      </c>
      <c r="B1453" s="558" t="s">
        <v>3634</v>
      </c>
      <c r="C1453" s="558" t="str">
        <f t="shared" si="371"/>
        <v>2019</v>
      </c>
      <c r="D1453" s="558" t="str">
        <f t="shared" si="381"/>
        <v>Nov</v>
      </c>
      <c r="E1453" s="605">
        <v>43797</v>
      </c>
      <c r="F1453" s="558" t="s">
        <v>3630</v>
      </c>
      <c r="G1453" s="558" t="s">
        <v>3631</v>
      </c>
      <c r="H1453" s="558">
        <v>92582</v>
      </c>
      <c r="I1453" s="558" t="s">
        <v>3181</v>
      </c>
      <c r="J1453" s="617" t="s">
        <v>3180</v>
      </c>
      <c r="K1453" s="607" t="str">
        <f t="shared" si="372"/>
        <v>CAP SPRING SL-27S-MB 109883 | #3. RESTRIKE-TRIM | CAP SPRING SL-27S-MB 109883 | #3. RESTRIKE-TRIM</v>
      </c>
      <c r="L1453" s="607" t="s">
        <v>3184</v>
      </c>
      <c r="M1453" s="607" t="s">
        <v>3184</v>
      </c>
      <c r="N1453" s="615">
        <v>91091018</v>
      </c>
      <c r="O1453" s="607" t="s">
        <v>2311</v>
      </c>
      <c r="P1453" s="558">
        <v>1</v>
      </c>
      <c r="Q1453" s="557" t="s">
        <v>5152</v>
      </c>
      <c r="R1453" s="609">
        <f>IFERROR(VLOOKUP(CONCATENATE(D1453,"'",C1453),'Monthly Forex'!A:D,4,0),"-")</f>
        <v>51.143000000000001</v>
      </c>
      <c r="S1453" s="564" t="s">
        <v>15</v>
      </c>
      <c r="T1453" s="611">
        <v>4880</v>
      </c>
      <c r="U1453" s="661" t="s">
        <v>50</v>
      </c>
      <c r="V1453" s="662" t="s">
        <v>50</v>
      </c>
      <c r="W1453" s="620" t="s">
        <v>3629</v>
      </c>
      <c r="X1453" s="569" t="s">
        <v>15</v>
      </c>
      <c r="Y1453" s="669" t="s">
        <v>15</v>
      </c>
      <c r="Z1453" s="668" t="s">
        <v>15</v>
      </c>
      <c r="AA1453" s="558" t="s">
        <v>1856</v>
      </c>
      <c r="AB1453" s="139" t="str">
        <f t="shared" si="366"/>
        <v>-</v>
      </c>
      <c r="AC1453" s="134" t="str">
        <f t="shared" si="367"/>
        <v>-</v>
      </c>
      <c r="AD1453" s="135" t="str">
        <f t="shared" si="368"/>
        <v>-</v>
      </c>
      <c r="AE1453" s="136" t="str">
        <f t="shared" si="369"/>
        <v>-</v>
      </c>
      <c r="AF1453" s="142" t="s">
        <v>15</v>
      </c>
      <c r="AG1453" s="140" t="str">
        <f t="shared" si="373"/>
        <v>-</v>
      </c>
      <c r="AH1453" s="141" t="str">
        <f t="shared" si="374"/>
        <v>-</v>
      </c>
      <c r="AI1453" s="208" t="s">
        <v>15</v>
      </c>
      <c r="AJ1453" s="444" t="s">
        <v>50</v>
      </c>
      <c r="AK1453" s="478" t="str">
        <f t="shared" si="375"/>
        <v/>
      </c>
      <c r="AL1453" s="482" t="str">
        <f t="shared" si="376"/>
        <v>-</v>
      </c>
      <c r="AM1453" s="432" t="str">
        <f>_xlfn.IFNA(VLOOKUP(O1453,Dropdown!$B:$G,6,0),"-")</f>
        <v>PEZA</v>
      </c>
      <c r="AN1453" s="433">
        <f>_xlfn.IFNA(VLOOKUP(O1453,Dropdown!$B:$H,7,0),"-")</f>
        <v>0.12</v>
      </c>
      <c r="AO1453" s="434" t="str">
        <f t="shared" si="377"/>
        <v>USD</v>
      </c>
      <c r="AP1453" s="435">
        <f t="shared" si="378"/>
        <v>4880</v>
      </c>
      <c r="AQ1453" s="436">
        <f t="shared" si="379"/>
        <v>5465.6</v>
      </c>
      <c r="AR1453" s="247"/>
      <c r="AS1453" s="465" t="s">
        <v>15</v>
      </c>
      <c r="AT1453" s="247"/>
      <c r="AU1453" s="454" t="s">
        <v>15</v>
      </c>
    </row>
    <row r="1454" spans="1:47" s="30" customFormat="1">
      <c r="A1454" s="556">
        <v>1451</v>
      </c>
      <c r="B1454" s="558" t="s">
        <v>3635</v>
      </c>
      <c r="C1454" s="558" t="str">
        <f t="shared" si="371"/>
        <v>2019</v>
      </c>
      <c r="D1454" s="558" t="str">
        <f t="shared" si="381"/>
        <v>Nov</v>
      </c>
      <c r="E1454" s="605">
        <v>43797</v>
      </c>
      <c r="F1454" s="558" t="s">
        <v>3630</v>
      </c>
      <c r="G1454" s="558" t="s">
        <v>3631</v>
      </c>
      <c r="H1454" s="558">
        <v>92582</v>
      </c>
      <c r="I1454" s="558" t="s">
        <v>3181</v>
      </c>
      <c r="J1454" s="617" t="s">
        <v>3180</v>
      </c>
      <c r="K1454" s="607" t="str">
        <f t="shared" si="372"/>
        <v>CAP SPRING SL-27S-MB 109883 | #4. #4. PIE-BUR | CAP SPRING SL-27S-MB 109883 | #4. #4. PIE-BUR</v>
      </c>
      <c r="L1454" s="607" t="s">
        <v>3584</v>
      </c>
      <c r="M1454" s="607" t="s">
        <v>3584</v>
      </c>
      <c r="N1454" s="615">
        <v>91092015</v>
      </c>
      <c r="O1454" s="607" t="s">
        <v>2311</v>
      </c>
      <c r="P1454" s="558">
        <v>1</v>
      </c>
      <c r="Q1454" s="557" t="s">
        <v>5152</v>
      </c>
      <c r="R1454" s="609">
        <f>IFERROR(VLOOKUP(CONCATENATE(D1454,"'",C1454),'Monthly Forex'!A:D,4,0),"-")</f>
        <v>51.143000000000001</v>
      </c>
      <c r="S1454" s="564" t="s">
        <v>15</v>
      </c>
      <c r="T1454" s="611">
        <v>2680</v>
      </c>
      <c r="U1454" s="661" t="s">
        <v>50</v>
      </c>
      <c r="V1454" s="662" t="s">
        <v>50</v>
      </c>
      <c r="W1454" s="620" t="s">
        <v>3629</v>
      </c>
      <c r="X1454" s="569" t="s">
        <v>15</v>
      </c>
      <c r="Y1454" s="669" t="s">
        <v>15</v>
      </c>
      <c r="Z1454" s="668" t="s">
        <v>15</v>
      </c>
      <c r="AA1454" s="558" t="s">
        <v>1856</v>
      </c>
      <c r="AB1454" s="139" t="str">
        <f t="shared" si="366"/>
        <v>-</v>
      </c>
      <c r="AC1454" s="134" t="str">
        <f t="shared" si="367"/>
        <v>-</v>
      </c>
      <c r="AD1454" s="135" t="str">
        <f t="shared" si="368"/>
        <v>-</v>
      </c>
      <c r="AE1454" s="136" t="str">
        <f t="shared" si="369"/>
        <v>-</v>
      </c>
      <c r="AF1454" s="142" t="s">
        <v>15</v>
      </c>
      <c r="AG1454" s="140" t="str">
        <f t="shared" si="373"/>
        <v>-</v>
      </c>
      <c r="AH1454" s="141" t="str">
        <f t="shared" si="374"/>
        <v>-</v>
      </c>
      <c r="AI1454" s="208" t="s">
        <v>15</v>
      </c>
      <c r="AJ1454" s="444" t="s">
        <v>50</v>
      </c>
      <c r="AK1454" s="478" t="str">
        <f t="shared" si="375"/>
        <v/>
      </c>
      <c r="AL1454" s="516" t="str">
        <f t="shared" si="376"/>
        <v>-</v>
      </c>
      <c r="AM1454" s="432" t="str">
        <f>_xlfn.IFNA(VLOOKUP(O1454,Dropdown!$B:$G,6,0),"-")</f>
        <v>PEZA</v>
      </c>
      <c r="AN1454" s="433">
        <f>_xlfn.IFNA(VLOOKUP(O1454,Dropdown!$B:$H,7,0),"-")</f>
        <v>0.12</v>
      </c>
      <c r="AO1454" s="434" t="str">
        <f t="shared" si="377"/>
        <v>USD</v>
      </c>
      <c r="AP1454" s="435">
        <f t="shared" si="378"/>
        <v>2680</v>
      </c>
      <c r="AQ1454" s="436">
        <f t="shared" si="379"/>
        <v>3001.6000000000004</v>
      </c>
      <c r="AR1454" s="247"/>
      <c r="AS1454" s="465" t="s">
        <v>15</v>
      </c>
      <c r="AT1454" s="247"/>
      <c r="AU1454" s="454" t="s">
        <v>15</v>
      </c>
    </row>
    <row r="1455" spans="1:47" s="30" customFormat="1">
      <c r="A1455" s="556">
        <v>1452</v>
      </c>
      <c r="B1455" s="558" t="s">
        <v>3581</v>
      </c>
      <c r="C1455" s="558" t="str">
        <f t="shared" si="371"/>
        <v>2019</v>
      </c>
      <c r="D1455" s="558" t="str">
        <f t="shared" si="381"/>
        <v>Nov</v>
      </c>
      <c r="E1455" s="605">
        <v>43798</v>
      </c>
      <c r="F1455" s="558">
        <v>120087</v>
      </c>
      <c r="G1455" s="558">
        <v>52950</v>
      </c>
      <c r="H1455" s="558">
        <v>92569</v>
      </c>
      <c r="I1455" s="558" t="s">
        <v>3583</v>
      </c>
      <c r="J1455" s="617">
        <v>7004</v>
      </c>
      <c r="K1455" s="607" t="str">
        <f t="shared" si="372"/>
        <v>MB701569 GARNISH (TRIMMING) | MB701569 GARNISH (TRIMMING)</v>
      </c>
      <c r="L1455" s="607" t="s">
        <v>3582</v>
      </c>
      <c r="M1455" s="607" t="s">
        <v>3582</v>
      </c>
      <c r="N1455" s="615" t="s">
        <v>15</v>
      </c>
      <c r="O1455" s="607" t="s">
        <v>3291</v>
      </c>
      <c r="P1455" s="558">
        <v>1</v>
      </c>
      <c r="Q1455" s="557" t="s">
        <v>5152</v>
      </c>
      <c r="R1455" s="609">
        <f>IFERROR(VLOOKUP(CONCATENATE(D1455,"'",C1455),'Monthly Forex'!A:D,4,0),"-")</f>
        <v>51.143000000000001</v>
      </c>
      <c r="S1455" s="610">
        <v>300000</v>
      </c>
      <c r="T1455" s="611">
        <f>S1455/R1455</f>
        <v>5865.9054024988754</v>
      </c>
      <c r="U1455" s="612" t="s">
        <v>47</v>
      </c>
      <c r="V1455" s="613" t="s">
        <v>49</v>
      </c>
      <c r="W1455" s="619" t="s">
        <v>15</v>
      </c>
      <c r="X1455" s="673" t="s">
        <v>2769</v>
      </c>
      <c r="Y1455" s="669" t="s">
        <v>15</v>
      </c>
      <c r="Z1455" s="668" t="s">
        <v>15</v>
      </c>
      <c r="AA1455" s="558" t="s">
        <v>1856</v>
      </c>
      <c r="AB1455" s="139">
        <f t="shared" si="366"/>
        <v>43828</v>
      </c>
      <c r="AC1455" s="134">
        <f t="shared" si="367"/>
        <v>43800</v>
      </c>
      <c r="AD1455" s="135">
        <f t="shared" si="368"/>
        <v>43888</v>
      </c>
      <c r="AE1455" s="136">
        <f t="shared" si="369"/>
        <v>43862</v>
      </c>
      <c r="AF1455" s="140" t="s">
        <v>4552</v>
      </c>
      <c r="AG1455" s="140" t="str">
        <f t="shared" si="373"/>
        <v>1</v>
      </c>
      <c r="AH1455" s="141">
        <f t="shared" ca="1" si="374"/>
        <v>692.70205462962622</v>
      </c>
      <c r="AI1455" s="210"/>
      <c r="AJ1455" s="443" t="s">
        <v>6182</v>
      </c>
      <c r="AK1455" s="478" t="str">
        <f t="shared" si="375"/>
        <v/>
      </c>
      <c r="AL1455" s="516">
        <f t="shared" si="376"/>
        <v>1</v>
      </c>
      <c r="AM1455" s="432" t="str">
        <f>_xlfn.IFNA(VLOOKUP(O1455,Dropdown!$B:$G,6,0),"-")</f>
        <v>PEZA</v>
      </c>
      <c r="AN1455" s="433">
        <f>_xlfn.IFNA(VLOOKUP(O1455,Dropdown!$B:$H,7,0),"-")</f>
        <v>0.12</v>
      </c>
      <c r="AO1455" s="434" t="str">
        <f t="shared" si="377"/>
        <v>PHP</v>
      </c>
      <c r="AP1455" s="435">
        <f t="shared" si="378"/>
        <v>300000</v>
      </c>
      <c r="AQ1455" s="436">
        <f t="shared" si="379"/>
        <v>336000.00000000006</v>
      </c>
      <c r="AR1455" s="247"/>
      <c r="AS1455" s="465" t="s">
        <v>15</v>
      </c>
      <c r="AT1455" s="247"/>
      <c r="AU1455" s="454" t="str">
        <f t="shared" si="370"/>
        <v xml:space="preserve"> </v>
      </c>
    </row>
    <row r="1456" spans="1:47" s="29" customFormat="1">
      <c r="A1456" s="556">
        <v>1453</v>
      </c>
      <c r="B1456" s="557" t="s">
        <v>3618</v>
      </c>
      <c r="C1456" s="558" t="str">
        <f t="shared" si="371"/>
        <v>2019</v>
      </c>
      <c r="D1456" s="558" t="str">
        <f t="shared" si="381"/>
        <v>Nov</v>
      </c>
      <c r="E1456" s="586">
        <v>43798</v>
      </c>
      <c r="F1456" s="557">
        <v>120080</v>
      </c>
      <c r="G1456" s="557">
        <v>52945</v>
      </c>
      <c r="H1456" s="557">
        <v>92575</v>
      </c>
      <c r="I1456" s="557" t="s">
        <v>3620</v>
      </c>
      <c r="J1456" s="577">
        <v>50083</v>
      </c>
      <c r="K1456" s="578" t="str">
        <f t="shared" si="372"/>
        <v>KS88-1125 CASTED CORE PLATE (SHAVING DIE) | KS88-1125 CASTED CORE PLATE (SHAVING DIE)</v>
      </c>
      <c r="L1456" s="578" t="s">
        <v>3619</v>
      </c>
      <c r="M1456" s="578" t="s">
        <v>3619</v>
      </c>
      <c r="N1456" s="600" t="s">
        <v>15</v>
      </c>
      <c r="O1456" s="578" t="s">
        <v>32</v>
      </c>
      <c r="P1456" s="557">
        <v>1</v>
      </c>
      <c r="Q1456" s="557" t="s">
        <v>5152</v>
      </c>
      <c r="R1456" s="581">
        <f>IFERROR(VLOOKUP(CONCATENATE(D1456,"'",C1456),'Monthly Forex'!A:D,4,0),"-")</f>
        <v>51.143000000000001</v>
      </c>
      <c r="S1456" s="587">
        <v>235000</v>
      </c>
      <c r="T1456" s="582">
        <f>S1456/R1456</f>
        <v>4594.9592319574522</v>
      </c>
      <c r="U1456" s="583" t="s">
        <v>47</v>
      </c>
      <c r="V1456" s="613" t="s">
        <v>49</v>
      </c>
      <c r="W1456" s="619" t="s">
        <v>15</v>
      </c>
      <c r="X1456" s="569" t="s">
        <v>2769</v>
      </c>
      <c r="Y1456" s="570" t="s">
        <v>15</v>
      </c>
      <c r="Z1456" s="571" t="s">
        <v>15</v>
      </c>
      <c r="AA1456" s="558" t="s">
        <v>1856</v>
      </c>
      <c r="AB1456" s="139">
        <f t="shared" si="366"/>
        <v>43828</v>
      </c>
      <c r="AC1456" s="134">
        <f t="shared" si="367"/>
        <v>43800</v>
      </c>
      <c r="AD1456" s="135" t="str">
        <f t="shared" si="368"/>
        <v>-</v>
      </c>
      <c r="AE1456" s="136" t="str">
        <f t="shared" si="369"/>
        <v>-</v>
      </c>
      <c r="AF1456" s="140" t="s">
        <v>4551</v>
      </c>
      <c r="AG1456" s="140" t="str">
        <f t="shared" si="373"/>
        <v>1</v>
      </c>
      <c r="AH1456" s="141" t="str">
        <f t="shared" si="374"/>
        <v>-</v>
      </c>
      <c r="AI1456" s="211">
        <v>43857</v>
      </c>
      <c r="AJ1456" s="443" t="s">
        <v>4592</v>
      </c>
      <c r="AK1456" s="478">
        <f t="shared" si="375"/>
        <v>-29</v>
      </c>
      <c r="AL1456" s="482">
        <f t="shared" si="376"/>
        <v>43831</v>
      </c>
      <c r="AM1456" s="432" t="str">
        <f>_xlfn.IFNA(VLOOKUP(O1456,Dropdown!$B:$G,6,0),"-")</f>
        <v>PEZA</v>
      </c>
      <c r="AN1456" s="433">
        <f>_xlfn.IFNA(VLOOKUP(O1456,Dropdown!$B:$H,7,0),"-")</f>
        <v>0.12</v>
      </c>
      <c r="AO1456" s="434" t="str">
        <f t="shared" si="377"/>
        <v>PHP</v>
      </c>
      <c r="AP1456" s="435">
        <f t="shared" si="378"/>
        <v>235000</v>
      </c>
      <c r="AQ1456" s="436">
        <f t="shared" si="379"/>
        <v>263200</v>
      </c>
      <c r="AR1456" s="247"/>
      <c r="AS1456" s="465" t="s">
        <v>15</v>
      </c>
      <c r="AT1456" s="247"/>
      <c r="AU1456" s="454" t="s">
        <v>15</v>
      </c>
    </row>
    <row r="1457" spans="1:47" s="29" customFormat="1">
      <c r="A1457" s="556">
        <v>1454</v>
      </c>
      <c r="B1457" s="557" t="s">
        <v>3585</v>
      </c>
      <c r="C1457" s="558" t="str">
        <f t="shared" si="371"/>
        <v>2019</v>
      </c>
      <c r="D1457" s="558" t="str">
        <f t="shared" si="381"/>
        <v>Nov</v>
      </c>
      <c r="E1457" s="586">
        <v>43798</v>
      </c>
      <c r="F1457" s="557">
        <v>120085</v>
      </c>
      <c r="G1457" s="557">
        <v>52949</v>
      </c>
      <c r="H1457" s="557">
        <v>92574</v>
      </c>
      <c r="I1457" s="557" t="s">
        <v>2945</v>
      </c>
      <c r="J1457" s="577">
        <v>49763</v>
      </c>
      <c r="K1457" s="578" t="str">
        <f t="shared" si="372"/>
        <v>NEW DIECASTING DIE YS1KT-00 (2-CAV) CAV.# 13 &amp; 14 | NEW DIECASTING DIE YS1KT-00 (2-CAV) CAV.# 13 &amp; 14</v>
      </c>
      <c r="L1457" s="578" t="s">
        <v>3586</v>
      </c>
      <c r="M1457" s="578" t="s">
        <v>3586</v>
      </c>
      <c r="N1457" s="600" t="s">
        <v>15</v>
      </c>
      <c r="O1457" s="578" t="s">
        <v>32</v>
      </c>
      <c r="P1457" s="557">
        <v>1</v>
      </c>
      <c r="Q1457" s="557" t="s">
        <v>5152</v>
      </c>
      <c r="R1457" s="581">
        <f>IFERROR(VLOOKUP(CONCATENATE(D1457,"'",C1457),'Monthly Forex'!A:D,4,0),"-")</f>
        <v>51.143000000000001</v>
      </c>
      <c r="S1457" s="587">
        <v>779998</v>
      </c>
      <c r="T1457" s="582">
        <f>S1457/R1457</f>
        <v>15251.314940461059</v>
      </c>
      <c r="U1457" s="583" t="s">
        <v>47</v>
      </c>
      <c r="V1457" s="613" t="s">
        <v>49</v>
      </c>
      <c r="W1457" s="619" t="s">
        <v>15</v>
      </c>
      <c r="X1457" s="569" t="s">
        <v>2769</v>
      </c>
      <c r="Y1457" s="570" t="s">
        <v>15</v>
      </c>
      <c r="Z1457" s="571" t="s">
        <v>15</v>
      </c>
      <c r="AA1457" s="558" t="s">
        <v>1856</v>
      </c>
      <c r="AB1457" s="139">
        <f t="shared" si="366"/>
        <v>43828</v>
      </c>
      <c r="AC1457" s="134">
        <f t="shared" si="367"/>
        <v>43800</v>
      </c>
      <c r="AD1457" s="135" t="str">
        <f t="shared" si="368"/>
        <v>-</v>
      </c>
      <c r="AE1457" s="136" t="str">
        <f t="shared" si="369"/>
        <v>-</v>
      </c>
      <c r="AF1457" s="140" t="s">
        <v>4551</v>
      </c>
      <c r="AG1457" s="140" t="str">
        <f t="shared" si="373"/>
        <v>1</v>
      </c>
      <c r="AH1457" s="141" t="str">
        <f t="shared" si="374"/>
        <v>-</v>
      </c>
      <c r="AI1457" s="211">
        <v>44075</v>
      </c>
      <c r="AJ1457" s="443" t="s">
        <v>4592</v>
      </c>
      <c r="AK1457" s="478">
        <f t="shared" si="375"/>
        <v>-247</v>
      </c>
      <c r="AL1457" s="482">
        <f t="shared" si="376"/>
        <v>44075</v>
      </c>
      <c r="AM1457" s="432" t="str">
        <f>_xlfn.IFNA(VLOOKUP(O1457,Dropdown!$B:$G,6,0),"-")</f>
        <v>PEZA</v>
      </c>
      <c r="AN1457" s="433">
        <f>_xlfn.IFNA(VLOOKUP(O1457,Dropdown!$B:$H,7,0),"-")</f>
        <v>0.12</v>
      </c>
      <c r="AO1457" s="434" t="str">
        <f t="shared" si="377"/>
        <v>PHP</v>
      </c>
      <c r="AP1457" s="435">
        <f t="shared" si="378"/>
        <v>779998</v>
      </c>
      <c r="AQ1457" s="436">
        <f t="shared" si="379"/>
        <v>873597.76000000013</v>
      </c>
      <c r="AR1457" s="247"/>
      <c r="AS1457" s="465" t="s">
        <v>15</v>
      </c>
      <c r="AT1457" s="247"/>
      <c r="AU1457" s="454" t="s">
        <v>15</v>
      </c>
    </row>
    <row r="1458" spans="1:47" s="29" customFormat="1">
      <c r="A1458" s="556">
        <v>1455</v>
      </c>
      <c r="B1458" s="557" t="s">
        <v>3621</v>
      </c>
      <c r="C1458" s="558" t="str">
        <f t="shared" si="371"/>
        <v>2019</v>
      </c>
      <c r="D1458" s="558" t="str">
        <f t="shared" si="381"/>
        <v>Nov</v>
      </c>
      <c r="E1458" s="586">
        <v>43798</v>
      </c>
      <c r="F1458" s="557">
        <v>120081</v>
      </c>
      <c r="G1458" s="557">
        <v>52946</v>
      </c>
      <c r="H1458" s="557">
        <v>92576</v>
      </c>
      <c r="I1458" s="557" t="s">
        <v>3624</v>
      </c>
      <c r="J1458" s="577" t="s">
        <v>3623</v>
      </c>
      <c r="K1458" s="578" t="str">
        <f t="shared" si="372"/>
        <v>WR15 YOKE TA.D | #803 LOWER SPACER A (SS400) | WR15 YOKE TA.D | #803 LOWER SPACER A (SS400)</v>
      </c>
      <c r="L1458" s="578" t="s">
        <v>3622</v>
      </c>
      <c r="M1458" s="578" t="s">
        <v>3622</v>
      </c>
      <c r="N1458" s="600" t="s">
        <v>15</v>
      </c>
      <c r="O1458" s="578" t="s">
        <v>42</v>
      </c>
      <c r="P1458" s="557">
        <v>2</v>
      </c>
      <c r="Q1458" s="557" t="s">
        <v>5151</v>
      </c>
      <c r="R1458" s="581">
        <f>IFERROR(VLOOKUP(CONCATENATE(D1458,"'",C1458),'Monthly Forex'!A:D,4,0),"-")</f>
        <v>51.143000000000001</v>
      </c>
      <c r="S1458" s="564" t="s">
        <v>15</v>
      </c>
      <c r="T1458" s="582">
        <v>120</v>
      </c>
      <c r="U1458" s="583" t="s">
        <v>47</v>
      </c>
      <c r="V1458" s="613" t="s">
        <v>49</v>
      </c>
      <c r="W1458" s="619" t="s">
        <v>15</v>
      </c>
      <c r="X1458" s="569" t="s">
        <v>15</v>
      </c>
      <c r="Y1458" s="597" t="s">
        <v>3642</v>
      </c>
      <c r="Z1458" s="571">
        <v>43804</v>
      </c>
      <c r="AA1458" s="558" t="s">
        <v>1856</v>
      </c>
      <c r="AB1458" s="139">
        <f t="shared" si="366"/>
        <v>43828</v>
      </c>
      <c r="AC1458" s="134">
        <f t="shared" si="367"/>
        <v>43800</v>
      </c>
      <c r="AD1458" s="135" t="str">
        <f t="shared" si="368"/>
        <v>-</v>
      </c>
      <c r="AE1458" s="136" t="str">
        <f t="shared" si="369"/>
        <v>-</v>
      </c>
      <c r="AF1458" s="140" t="s">
        <v>4551</v>
      </c>
      <c r="AG1458" s="140" t="str">
        <f t="shared" si="373"/>
        <v>1</v>
      </c>
      <c r="AH1458" s="141" t="str">
        <f t="shared" si="374"/>
        <v>-</v>
      </c>
      <c r="AI1458" s="211">
        <v>43950</v>
      </c>
      <c r="AJ1458" s="443" t="s">
        <v>4592</v>
      </c>
      <c r="AK1458" s="478">
        <f t="shared" si="375"/>
        <v>-122</v>
      </c>
      <c r="AL1458" s="482">
        <f t="shared" si="376"/>
        <v>43922</v>
      </c>
      <c r="AM1458" s="432" t="str">
        <f>_xlfn.IFNA(VLOOKUP(O1458,Dropdown!$B:$G,6,0),"-")</f>
        <v>PEZA</v>
      </c>
      <c r="AN1458" s="433">
        <f>_xlfn.IFNA(VLOOKUP(O1458,Dropdown!$B:$H,7,0),"-")</f>
        <v>0.12</v>
      </c>
      <c r="AO1458" s="434" t="str">
        <f t="shared" si="377"/>
        <v>USD</v>
      </c>
      <c r="AP1458" s="435">
        <f t="shared" si="378"/>
        <v>120</v>
      </c>
      <c r="AQ1458" s="436">
        <f t="shared" si="379"/>
        <v>134.4</v>
      </c>
      <c r="AR1458" s="247"/>
      <c r="AS1458" s="465" t="s">
        <v>15</v>
      </c>
      <c r="AT1458" s="247"/>
      <c r="AU1458" s="454" t="s">
        <v>15</v>
      </c>
    </row>
    <row r="1459" spans="1:47" s="29" customFormat="1">
      <c r="A1459" s="556">
        <v>1456</v>
      </c>
      <c r="B1459" s="558" t="s">
        <v>3523</v>
      </c>
      <c r="C1459" s="558" t="str">
        <f t="shared" si="371"/>
        <v>2019</v>
      </c>
      <c r="D1459" s="558" t="str">
        <f t="shared" si="381"/>
        <v>Nov</v>
      </c>
      <c r="E1459" s="605">
        <v>43798</v>
      </c>
      <c r="F1459" s="558">
        <v>120083</v>
      </c>
      <c r="G1459" s="558">
        <v>52947</v>
      </c>
      <c r="H1459" s="558">
        <v>92572</v>
      </c>
      <c r="I1459" s="558" t="s">
        <v>3626</v>
      </c>
      <c r="J1459" s="617" t="s">
        <v>3627</v>
      </c>
      <c r="K1459" s="607" t="str">
        <f t="shared" si="372"/>
        <v>TJB BODY CURLING 2 UPPER DIE (Z-DOWN + SHIM) | TJB BODY CURLING 2 UPPER DIE (Z-DOWN + SHIM)</v>
      </c>
      <c r="L1459" s="607" t="s">
        <v>3628</v>
      </c>
      <c r="M1459" s="607" t="s">
        <v>3628</v>
      </c>
      <c r="N1459" s="608" t="s">
        <v>3625</v>
      </c>
      <c r="O1459" s="607" t="s">
        <v>31</v>
      </c>
      <c r="P1459" s="558">
        <v>1</v>
      </c>
      <c r="Q1459" s="557" t="s">
        <v>5151</v>
      </c>
      <c r="R1459" s="609">
        <f>IFERROR(VLOOKUP(CONCATENATE(D1459,"'",C1459),'Monthly Forex'!A:D,4,0),"-")</f>
        <v>51.143000000000001</v>
      </c>
      <c r="S1459" s="610">
        <v>35400</v>
      </c>
      <c r="T1459" s="611">
        <f t="shared" ref="T1459:T1465" si="382">S1459/R1459</f>
        <v>692.1768374948673</v>
      </c>
      <c r="U1459" s="612" t="s">
        <v>47</v>
      </c>
      <c r="V1459" s="613" t="s">
        <v>49</v>
      </c>
      <c r="W1459" s="619" t="s">
        <v>15</v>
      </c>
      <c r="X1459" s="569" t="s">
        <v>2769</v>
      </c>
      <c r="Y1459" s="669" t="s">
        <v>15</v>
      </c>
      <c r="Z1459" s="668" t="s">
        <v>15</v>
      </c>
      <c r="AA1459" s="558" t="s">
        <v>1856</v>
      </c>
      <c r="AB1459" s="139">
        <f t="shared" si="366"/>
        <v>43828</v>
      </c>
      <c r="AC1459" s="134">
        <f t="shared" si="367"/>
        <v>43800</v>
      </c>
      <c r="AD1459" s="135" t="str">
        <f t="shared" si="368"/>
        <v>-</v>
      </c>
      <c r="AE1459" s="136" t="str">
        <f t="shared" si="369"/>
        <v>-</v>
      </c>
      <c r="AF1459" s="140" t="s">
        <v>4551</v>
      </c>
      <c r="AG1459" s="140" t="str">
        <f t="shared" si="373"/>
        <v>1</v>
      </c>
      <c r="AH1459" s="141" t="str">
        <f t="shared" si="374"/>
        <v>-</v>
      </c>
      <c r="AI1459" s="211">
        <v>43859</v>
      </c>
      <c r="AJ1459" s="443" t="s">
        <v>4592</v>
      </c>
      <c r="AK1459" s="478">
        <f t="shared" si="375"/>
        <v>-31</v>
      </c>
      <c r="AL1459" s="482">
        <f t="shared" si="376"/>
        <v>43831</v>
      </c>
      <c r="AM1459" s="432" t="str">
        <f>_xlfn.IFNA(VLOOKUP(O1459,Dropdown!$B:$G,6,0),"-")</f>
        <v>PEZA</v>
      </c>
      <c r="AN1459" s="433">
        <f>_xlfn.IFNA(VLOOKUP(O1459,Dropdown!$B:$H,7,0),"-")</f>
        <v>0.12</v>
      </c>
      <c r="AO1459" s="434" t="str">
        <f t="shared" si="377"/>
        <v>PHP</v>
      </c>
      <c r="AP1459" s="435">
        <f t="shared" si="378"/>
        <v>35400</v>
      </c>
      <c r="AQ1459" s="436">
        <f t="shared" si="379"/>
        <v>39648.000000000007</v>
      </c>
      <c r="AR1459" s="247"/>
      <c r="AS1459" s="465" t="s">
        <v>15</v>
      </c>
      <c r="AT1459" s="247"/>
      <c r="AU1459" s="454" t="s">
        <v>15</v>
      </c>
    </row>
    <row r="1460" spans="1:47" s="29" customFormat="1">
      <c r="A1460" s="556">
        <v>1457</v>
      </c>
      <c r="B1460" s="558" t="s">
        <v>3519</v>
      </c>
      <c r="C1460" s="558" t="str">
        <f t="shared" si="371"/>
        <v>2019</v>
      </c>
      <c r="D1460" s="558" t="str">
        <f t="shared" si="381"/>
        <v>Nov</v>
      </c>
      <c r="E1460" s="605">
        <v>43798</v>
      </c>
      <c r="F1460" s="558">
        <v>120083</v>
      </c>
      <c r="G1460" s="558">
        <v>52947</v>
      </c>
      <c r="H1460" s="558">
        <v>92572</v>
      </c>
      <c r="I1460" s="558" t="s">
        <v>3617</v>
      </c>
      <c r="J1460" s="617" t="s">
        <v>3528</v>
      </c>
      <c r="K1460" s="607" t="str">
        <f t="shared" si="372"/>
        <v>TLAX RING REAR BUTTON DIE RH | TLAX RING REAR BUTTON DIE RH</v>
      </c>
      <c r="L1460" s="607" t="s">
        <v>3524</v>
      </c>
      <c r="M1460" s="607" t="s">
        <v>3524</v>
      </c>
      <c r="N1460" s="608" t="s">
        <v>3535</v>
      </c>
      <c r="O1460" s="607" t="s">
        <v>31</v>
      </c>
      <c r="P1460" s="558">
        <v>1</v>
      </c>
      <c r="Q1460" s="557" t="s">
        <v>5151</v>
      </c>
      <c r="R1460" s="609">
        <f>IFERROR(VLOOKUP(CONCATENATE(D1460,"'",C1460),'Monthly Forex'!A:D,4,0),"-")</f>
        <v>51.143000000000001</v>
      </c>
      <c r="S1460" s="610">
        <v>9000</v>
      </c>
      <c r="T1460" s="611">
        <f t="shared" si="382"/>
        <v>175.97716207496626</v>
      </c>
      <c r="U1460" s="612" t="s">
        <v>47</v>
      </c>
      <c r="V1460" s="613" t="s">
        <v>49</v>
      </c>
      <c r="W1460" s="619" t="s">
        <v>15</v>
      </c>
      <c r="X1460" s="569" t="s">
        <v>15</v>
      </c>
      <c r="Y1460" s="669" t="s">
        <v>15</v>
      </c>
      <c r="Z1460" s="668" t="s">
        <v>15</v>
      </c>
      <c r="AA1460" s="558" t="s">
        <v>1856</v>
      </c>
      <c r="AB1460" s="139">
        <f t="shared" si="366"/>
        <v>43828</v>
      </c>
      <c r="AC1460" s="134">
        <f t="shared" si="367"/>
        <v>43800</v>
      </c>
      <c r="AD1460" s="135" t="str">
        <f t="shared" si="368"/>
        <v>-</v>
      </c>
      <c r="AE1460" s="136" t="str">
        <f t="shared" si="369"/>
        <v>-</v>
      </c>
      <c r="AF1460" s="140" t="s">
        <v>4551</v>
      </c>
      <c r="AG1460" s="140" t="str">
        <f t="shared" si="373"/>
        <v>-</v>
      </c>
      <c r="AH1460" s="141" t="str">
        <f t="shared" si="374"/>
        <v>-</v>
      </c>
      <c r="AI1460" s="211">
        <v>43859</v>
      </c>
      <c r="AJ1460" s="443" t="s">
        <v>4592</v>
      </c>
      <c r="AK1460" s="478">
        <f t="shared" si="375"/>
        <v>-31</v>
      </c>
      <c r="AL1460" s="482">
        <f t="shared" si="376"/>
        <v>43831</v>
      </c>
      <c r="AM1460" s="432" t="str">
        <f>_xlfn.IFNA(VLOOKUP(O1460,Dropdown!$B:$G,6,0),"-")</f>
        <v>PEZA</v>
      </c>
      <c r="AN1460" s="433">
        <f>_xlfn.IFNA(VLOOKUP(O1460,Dropdown!$B:$H,7,0),"-")</f>
        <v>0.12</v>
      </c>
      <c r="AO1460" s="434" t="str">
        <f t="shared" si="377"/>
        <v>PHP</v>
      </c>
      <c r="AP1460" s="435">
        <f t="shared" si="378"/>
        <v>9000</v>
      </c>
      <c r="AQ1460" s="436">
        <f t="shared" si="379"/>
        <v>10080.000000000002</v>
      </c>
      <c r="AR1460" s="247"/>
      <c r="AS1460" s="465" t="s">
        <v>15</v>
      </c>
      <c r="AT1460" s="247"/>
      <c r="AU1460" s="454" t="s">
        <v>15</v>
      </c>
    </row>
    <row r="1461" spans="1:47" s="29" customFormat="1">
      <c r="A1461" s="556">
        <v>1458</v>
      </c>
      <c r="B1461" s="558" t="s">
        <v>3520</v>
      </c>
      <c r="C1461" s="558" t="str">
        <f t="shared" si="371"/>
        <v>2019</v>
      </c>
      <c r="D1461" s="558" t="str">
        <f t="shared" si="381"/>
        <v>Nov</v>
      </c>
      <c r="E1461" s="605">
        <v>43798</v>
      </c>
      <c r="F1461" s="558">
        <v>120083</v>
      </c>
      <c r="G1461" s="558">
        <v>52947</v>
      </c>
      <c r="H1461" s="558">
        <v>92572</v>
      </c>
      <c r="I1461" s="558" t="s">
        <v>3617</v>
      </c>
      <c r="J1461" s="617" t="s">
        <v>3528</v>
      </c>
      <c r="K1461" s="607" t="str">
        <f t="shared" si="372"/>
        <v>TLAX RING REAR BUTTON DIE LH | TLAX RING REAR BUTTON DIE LH</v>
      </c>
      <c r="L1461" s="607" t="s">
        <v>3525</v>
      </c>
      <c r="M1461" s="607" t="s">
        <v>3525</v>
      </c>
      <c r="N1461" s="608" t="s">
        <v>3536</v>
      </c>
      <c r="O1461" s="607" t="s">
        <v>31</v>
      </c>
      <c r="P1461" s="558">
        <v>1</v>
      </c>
      <c r="Q1461" s="557" t="s">
        <v>5151</v>
      </c>
      <c r="R1461" s="609">
        <f>IFERROR(VLOOKUP(CONCATENATE(D1461,"'",C1461),'Monthly Forex'!A:D,4,0),"-")</f>
        <v>51.143000000000001</v>
      </c>
      <c r="S1461" s="610">
        <v>9000</v>
      </c>
      <c r="T1461" s="611">
        <f t="shared" si="382"/>
        <v>175.97716207496626</v>
      </c>
      <c r="U1461" s="612" t="s">
        <v>47</v>
      </c>
      <c r="V1461" s="613" t="s">
        <v>49</v>
      </c>
      <c r="W1461" s="619" t="s">
        <v>15</v>
      </c>
      <c r="X1461" s="569" t="s">
        <v>15</v>
      </c>
      <c r="Y1461" s="669" t="s">
        <v>15</v>
      </c>
      <c r="Z1461" s="668" t="s">
        <v>15</v>
      </c>
      <c r="AA1461" s="558" t="s">
        <v>1856</v>
      </c>
      <c r="AB1461" s="139">
        <f t="shared" si="366"/>
        <v>43828</v>
      </c>
      <c r="AC1461" s="134">
        <f t="shared" si="367"/>
        <v>43800</v>
      </c>
      <c r="AD1461" s="135" t="str">
        <f t="shared" si="368"/>
        <v>-</v>
      </c>
      <c r="AE1461" s="136" t="str">
        <f t="shared" si="369"/>
        <v>-</v>
      </c>
      <c r="AF1461" s="140" t="s">
        <v>4551</v>
      </c>
      <c r="AG1461" s="140" t="str">
        <f t="shared" si="373"/>
        <v>-</v>
      </c>
      <c r="AH1461" s="141" t="str">
        <f t="shared" si="374"/>
        <v>-</v>
      </c>
      <c r="AI1461" s="211">
        <v>43859</v>
      </c>
      <c r="AJ1461" s="443" t="s">
        <v>4592</v>
      </c>
      <c r="AK1461" s="478">
        <f t="shared" si="375"/>
        <v>-31</v>
      </c>
      <c r="AL1461" s="482">
        <f t="shared" si="376"/>
        <v>43831</v>
      </c>
      <c r="AM1461" s="432" t="str">
        <f>_xlfn.IFNA(VLOOKUP(O1461,Dropdown!$B:$G,6,0),"-")</f>
        <v>PEZA</v>
      </c>
      <c r="AN1461" s="433">
        <f>_xlfn.IFNA(VLOOKUP(O1461,Dropdown!$B:$H,7,0),"-")</f>
        <v>0.12</v>
      </c>
      <c r="AO1461" s="434" t="str">
        <f t="shared" si="377"/>
        <v>PHP</v>
      </c>
      <c r="AP1461" s="435">
        <f t="shared" si="378"/>
        <v>9000</v>
      </c>
      <c r="AQ1461" s="436">
        <f t="shared" si="379"/>
        <v>10080.000000000002</v>
      </c>
      <c r="AR1461" s="247"/>
      <c r="AS1461" s="465" t="s">
        <v>15</v>
      </c>
      <c r="AT1461" s="247"/>
      <c r="AU1461" s="454" t="s">
        <v>15</v>
      </c>
    </row>
    <row r="1462" spans="1:47" s="29" customFormat="1">
      <c r="A1462" s="556">
        <v>1459</v>
      </c>
      <c r="B1462" s="558" t="s">
        <v>3521</v>
      </c>
      <c r="C1462" s="558" t="str">
        <f t="shared" si="371"/>
        <v>2019</v>
      </c>
      <c r="D1462" s="558" t="str">
        <f t="shared" si="381"/>
        <v>Nov</v>
      </c>
      <c r="E1462" s="605">
        <v>43798</v>
      </c>
      <c r="F1462" s="558">
        <v>120083</v>
      </c>
      <c r="G1462" s="558">
        <v>52947</v>
      </c>
      <c r="H1462" s="558">
        <v>92572</v>
      </c>
      <c r="I1462" s="558" t="s">
        <v>3617</v>
      </c>
      <c r="J1462" s="617" t="s">
        <v>3528</v>
      </c>
      <c r="K1462" s="607" t="str">
        <f t="shared" si="372"/>
        <v>TLAX RING FRONT BUTTON DIE RH | TLAX RING FRONT BUTTON DIE RH</v>
      </c>
      <c r="L1462" s="607" t="s">
        <v>3526</v>
      </c>
      <c r="M1462" s="607" t="s">
        <v>3526</v>
      </c>
      <c r="N1462" s="608" t="s">
        <v>3537</v>
      </c>
      <c r="O1462" s="607" t="s">
        <v>31</v>
      </c>
      <c r="P1462" s="558">
        <v>1</v>
      </c>
      <c r="Q1462" s="557" t="s">
        <v>5151</v>
      </c>
      <c r="R1462" s="609">
        <f>IFERROR(VLOOKUP(CONCATENATE(D1462,"'",C1462),'Monthly Forex'!A:D,4,0),"-")</f>
        <v>51.143000000000001</v>
      </c>
      <c r="S1462" s="610">
        <v>9000</v>
      </c>
      <c r="T1462" s="611">
        <f t="shared" si="382"/>
        <v>175.97716207496626</v>
      </c>
      <c r="U1462" s="612" t="s">
        <v>47</v>
      </c>
      <c r="V1462" s="613" t="s">
        <v>49</v>
      </c>
      <c r="W1462" s="619" t="s">
        <v>15</v>
      </c>
      <c r="X1462" s="569" t="s">
        <v>15</v>
      </c>
      <c r="Y1462" s="669" t="s">
        <v>15</v>
      </c>
      <c r="Z1462" s="668" t="s">
        <v>15</v>
      </c>
      <c r="AA1462" s="558" t="s">
        <v>1856</v>
      </c>
      <c r="AB1462" s="139">
        <f t="shared" si="366"/>
        <v>43828</v>
      </c>
      <c r="AC1462" s="134">
        <f t="shared" si="367"/>
        <v>43800</v>
      </c>
      <c r="AD1462" s="135" t="str">
        <f t="shared" si="368"/>
        <v>-</v>
      </c>
      <c r="AE1462" s="136" t="str">
        <f t="shared" si="369"/>
        <v>-</v>
      </c>
      <c r="AF1462" s="140" t="s">
        <v>4551</v>
      </c>
      <c r="AG1462" s="140" t="str">
        <f t="shared" si="373"/>
        <v>-</v>
      </c>
      <c r="AH1462" s="141" t="str">
        <f t="shared" si="374"/>
        <v>-</v>
      </c>
      <c r="AI1462" s="211">
        <v>43859</v>
      </c>
      <c r="AJ1462" s="443" t="s">
        <v>4592</v>
      </c>
      <c r="AK1462" s="478">
        <f t="shared" si="375"/>
        <v>-31</v>
      </c>
      <c r="AL1462" s="482">
        <f t="shared" si="376"/>
        <v>43831</v>
      </c>
      <c r="AM1462" s="432" t="str">
        <f>_xlfn.IFNA(VLOOKUP(O1462,Dropdown!$B:$G,6,0),"-")</f>
        <v>PEZA</v>
      </c>
      <c r="AN1462" s="433">
        <f>_xlfn.IFNA(VLOOKUP(O1462,Dropdown!$B:$H,7,0),"-")</f>
        <v>0.12</v>
      </c>
      <c r="AO1462" s="434" t="str">
        <f t="shared" si="377"/>
        <v>PHP</v>
      </c>
      <c r="AP1462" s="435">
        <f t="shared" si="378"/>
        <v>9000</v>
      </c>
      <c r="AQ1462" s="436">
        <f t="shared" si="379"/>
        <v>10080.000000000002</v>
      </c>
      <c r="AR1462" s="247"/>
      <c r="AS1462" s="465" t="s">
        <v>15</v>
      </c>
      <c r="AT1462" s="247"/>
      <c r="AU1462" s="454" t="s">
        <v>15</v>
      </c>
    </row>
    <row r="1463" spans="1:47" s="29" customFormat="1">
      <c r="A1463" s="556">
        <v>1460</v>
      </c>
      <c r="B1463" s="558" t="s">
        <v>3522</v>
      </c>
      <c r="C1463" s="558" t="str">
        <f t="shared" si="371"/>
        <v>2019</v>
      </c>
      <c r="D1463" s="558" t="str">
        <f t="shared" si="381"/>
        <v>Nov</v>
      </c>
      <c r="E1463" s="605">
        <v>43798</v>
      </c>
      <c r="F1463" s="558">
        <v>120083</v>
      </c>
      <c r="G1463" s="558">
        <v>52947</v>
      </c>
      <c r="H1463" s="558">
        <v>92572</v>
      </c>
      <c r="I1463" s="558" t="s">
        <v>3617</v>
      </c>
      <c r="J1463" s="617" t="s">
        <v>3528</v>
      </c>
      <c r="K1463" s="607" t="str">
        <f t="shared" si="372"/>
        <v>TLAX RING FRONT BUTTON DIE LH | TLAX RING FRONT BUTTON DIE LH</v>
      </c>
      <c r="L1463" s="607" t="s">
        <v>3527</v>
      </c>
      <c r="M1463" s="607" t="s">
        <v>3527</v>
      </c>
      <c r="N1463" s="608" t="s">
        <v>3538</v>
      </c>
      <c r="O1463" s="607" t="s">
        <v>31</v>
      </c>
      <c r="P1463" s="558">
        <v>1</v>
      </c>
      <c r="Q1463" s="557" t="s">
        <v>5151</v>
      </c>
      <c r="R1463" s="609">
        <f>IFERROR(VLOOKUP(CONCATENATE(D1463,"'",C1463),'Monthly Forex'!A:D,4,0),"-")</f>
        <v>51.143000000000001</v>
      </c>
      <c r="S1463" s="610">
        <v>9000</v>
      </c>
      <c r="T1463" s="611">
        <f t="shared" si="382"/>
        <v>175.97716207496626</v>
      </c>
      <c r="U1463" s="612" t="s">
        <v>47</v>
      </c>
      <c r="V1463" s="613" t="s">
        <v>49</v>
      </c>
      <c r="W1463" s="619" t="s">
        <v>15</v>
      </c>
      <c r="X1463" s="569" t="s">
        <v>15</v>
      </c>
      <c r="Y1463" s="669" t="s">
        <v>15</v>
      </c>
      <c r="Z1463" s="668" t="s">
        <v>15</v>
      </c>
      <c r="AA1463" s="558" t="s">
        <v>1856</v>
      </c>
      <c r="AB1463" s="139">
        <f t="shared" ref="AB1463:AB1526" si="383">IF(V1463="","",IF(V1463="Cancelled","-",E1463+30))</f>
        <v>43828</v>
      </c>
      <c r="AC1463" s="134">
        <f t="shared" si="367"/>
        <v>43800</v>
      </c>
      <c r="AD1463" s="135" t="str">
        <f t="shared" si="368"/>
        <v>-</v>
      </c>
      <c r="AE1463" s="136" t="str">
        <f t="shared" si="369"/>
        <v>-</v>
      </c>
      <c r="AF1463" s="140" t="s">
        <v>4551</v>
      </c>
      <c r="AG1463" s="140" t="str">
        <f t="shared" si="373"/>
        <v>-</v>
      </c>
      <c r="AH1463" s="141" t="str">
        <f t="shared" si="374"/>
        <v>-</v>
      </c>
      <c r="AI1463" s="211">
        <v>43859</v>
      </c>
      <c r="AJ1463" s="443" t="s">
        <v>4592</v>
      </c>
      <c r="AK1463" s="478">
        <f t="shared" si="375"/>
        <v>-31</v>
      </c>
      <c r="AL1463" s="482">
        <f t="shared" si="376"/>
        <v>43831</v>
      </c>
      <c r="AM1463" s="432" t="str">
        <f>_xlfn.IFNA(VLOOKUP(O1463,Dropdown!$B:$G,6,0),"-")</f>
        <v>PEZA</v>
      </c>
      <c r="AN1463" s="433">
        <f>_xlfn.IFNA(VLOOKUP(O1463,Dropdown!$B:$H,7,0),"-")</f>
        <v>0.12</v>
      </c>
      <c r="AO1463" s="434" t="str">
        <f t="shared" si="377"/>
        <v>PHP</v>
      </c>
      <c r="AP1463" s="435">
        <f t="shared" si="378"/>
        <v>9000</v>
      </c>
      <c r="AQ1463" s="436">
        <f t="shared" si="379"/>
        <v>10080.000000000002</v>
      </c>
      <c r="AR1463" s="247"/>
      <c r="AS1463" s="465" t="s">
        <v>15</v>
      </c>
      <c r="AT1463" s="247"/>
      <c r="AU1463" s="454" t="s">
        <v>15</v>
      </c>
    </row>
    <row r="1464" spans="1:47" s="29" customFormat="1">
      <c r="A1464" s="556">
        <v>1461</v>
      </c>
      <c r="B1464" s="557" t="s">
        <v>3379</v>
      </c>
      <c r="C1464" s="558" t="str">
        <f t="shared" si="371"/>
        <v>2019</v>
      </c>
      <c r="D1464" s="558" t="str">
        <f t="shared" si="381"/>
        <v>Nov</v>
      </c>
      <c r="E1464" s="586">
        <v>43798</v>
      </c>
      <c r="F1464" s="557">
        <v>120084</v>
      </c>
      <c r="G1464" s="557">
        <v>52948</v>
      </c>
      <c r="H1464" s="557">
        <v>92573</v>
      </c>
      <c r="I1464" s="557" t="s">
        <v>3491</v>
      </c>
      <c r="J1464" s="577" t="s">
        <v>3381</v>
      </c>
      <c r="K1464" s="578" t="str">
        <f t="shared" si="372"/>
        <v>TLAX BODY SIDE CUT 1/2 LH (TANDEM) | TLAX BODY SIDE CUT 1/2 LH (TANDEM)</v>
      </c>
      <c r="L1464" s="578" t="s">
        <v>3391</v>
      </c>
      <c r="M1464" s="578" t="s">
        <v>3391</v>
      </c>
      <c r="N1464" s="600" t="s">
        <v>3397</v>
      </c>
      <c r="O1464" s="578" t="s">
        <v>31</v>
      </c>
      <c r="P1464" s="557">
        <v>1</v>
      </c>
      <c r="Q1464" s="557" t="s">
        <v>5152</v>
      </c>
      <c r="R1464" s="581">
        <f>IFERROR(VLOOKUP(CONCATENATE(D1464,"'",C1464),'Monthly Forex'!A:D,4,0),"-")</f>
        <v>51.143000000000001</v>
      </c>
      <c r="S1464" s="587">
        <v>480000</v>
      </c>
      <c r="T1464" s="582">
        <f t="shared" si="382"/>
        <v>9385.4486439982011</v>
      </c>
      <c r="U1464" s="583" t="s">
        <v>47</v>
      </c>
      <c r="V1464" s="613" t="s">
        <v>49</v>
      </c>
      <c r="W1464" s="619" t="s">
        <v>15</v>
      </c>
      <c r="X1464" s="569" t="s">
        <v>2769</v>
      </c>
      <c r="Y1464" s="570" t="s">
        <v>15</v>
      </c>
      <c r="Z1464" s="571" t="s">
        <v>15</v>
      </c>
      <c r="AA1464" s="558" t="s">
        <v>1856</v>
      </c>
      <c r="AB1464" s="139">
        <f t="shared" si="383"/>
        <v>43828</v>
      </c>
      <c r="AC1464" s="134">
        <f t="shared" si="367"/>
        <v>43800</v>
      </c>
      <c r="AD1464" s="135" t="str">
        <f t="shared" si="368"/>
        <v>-</v>
      </c>
      <c r="AE1464" s="136" t="str">
        <f t="shared" si="369"/>
        <v>-</v>
      </c>
      <c r="AF1464" s="140" t="s">
        <v>4551</v>
      </c>
      <c r="AG1464" s="140" t="str">
        <f t="shared" si="373"/>
        <v>1</v>
      </c>
      <c r="AH1464" s="141" t="str">
        <f t="shared" si="374"/>
        <v>-</v>
      </c>
      <c r="AI1464" s="211">
        <v>43859</v>
      </c>
      <c r="AJ1464" s="443" t="s">
        <v>4592</v>
      </c>
      <c r="AK1464" s="478">
        <f t="shared" si="375"/>
        <v>-31</v>
      </c>
      <c r="AL1464" s="482">
        <f t="shared" si="376"/>
        <v>43831</v>
      </c>
      <c r="AM1464" s="432" t="str">
        <f>_xlfn.IFNA(VLOOKUP(O1464,Dropdown!$B:$G,6,0),"-")</f>
        <v>PEZA</v>
      </c>
      <c r="AN1464" s="433">
        <f>_xlfn.IFNA(VLOOKUP(O1464,Dropdown!$B:$H,7,0),"-")</f>
        <v>0.12</v>
      </c>
      <c r="AO1464" s="434" t="str">
        <f t="shared" si="377"/>
        <v>PHP</v>
      </c>
      <c r="AP1464" s="435">
        <f t="shared" si="378"/>
        <v>480000</v>
      </c>
      <c r="AQ1464" s="436">
        <f t="shared" si="379"/>
        <v>537600</v>
      </c>
      <c r="AR1464" s="247"/>
      <c r="AS1464" s="465" t="s">
        <v>15</v>
      </c>
      <c r="AT1464" s="247"/>
      <c r="AU1464" s="454" t="s">
        <v>15</v>
      </c>
    </row>
    <row r="1465" spans="1:47" s="30" customFormat="1">
      <c r="A1465" s="556">
        <v>1462</v>
      </c>
      <c r="B1465" s="557" t="s">
        <v>3380</v>
      </c>
      <c r="C1465" s="558" t="str">
        <f t="shared" si="371"/>
        <v>2019</v>
      </c>
      <c r="D1465" s="558" t="str">
        <f t="shared" si="381"/>
        <v>Nov</v>
      </c>
      <c r="E1465" s="586">
        <v>43798</v>
      </c>
      <c r="F1465" s="557">
        <v>120084</v>
      </c>
      <c r="G1465" s="557">
        <v>52948</v>
      </c>
      <c r="H1465" s="557">
        <v>92573</v>
      </c>
      <c r="I1465" s="557" t="s">
        <v>3492</v>
      </c>
      <c r="J1465" s="577" t="s">
        <v>3381</v>
      </c>
      <c r="K1465" s="578" t="str">
        <f t="shared" si="372"/>
        <v>TLAX BODY SIDE CUT 1/2 RH (TANDEM) | TLAX BODY SIDE CUT 1/2 RH (TANDEM)</v>
      </c>
      <c r="L1465" s="578" t="s">
        <v>3392</v>
      </c>
      <c r="M1465" s="578" t="s">
        <v>3392</v>
      </c>
      <c r="N1465" s="600" t="s">
        <v>3396</v>
      </c>
      <c r="O1465" s="578" t="s">
        <v>31</v>
      </c>
      <c r="P1465" s="557">
        <v>1</v>
      </c>
      <c r="Q1465" s="557" t="s">
        <v>5152</v>
      </c>
      <c r="R1465" s="581">
        <f>IFERROR(VLOOKUP(CONCATENATE(D1465,"'",C1465),'Monthly Forex'!A:D,4,0),"-")</f>
        <v>51.143000000000001</v>
      </c>
      <c r="S1465" s="587">
        <v>480000</v>
      </c>
      <c r="T1465" s="582">
        <f t="shared" si="382"/>
        <v>9385.4486439982011</v>
      </c>
      <c r="U1465" s="583" t="s">
        <v>47</v>
      </c>
      <c r="V1465" s="613" t="s">
        <v>49</v>
      </c>
      <c r="W1465" s="619" t="s">
        <v>15</v>
      </c>
      <c r="X1465" s="569" t="s">
        <v>2769</v>
      </c>
      <c r="Y1465" s="570" t="s">
        <v>15</v>
      </c>
      <c r="Z1465" s="571" t="s">
        <v>15</v>
      </c>
      <c r="AA1465" s="558" t="s">
        <v>1856</v>
      </c>
      <c r="AB1465" s="139">
        <f t="shared" si="383"/>
        <v>43828</v>
      </c>
      <c r="AC1465" s="134">
        <f t="shared" si="367"/>
        <v>43800</v>
      </c>
      <c r="AD1465" s="135" t="str">
        <f t="shared" si="368"/>
        <v>-</v>
      </c>
      <c r="AE1465" s="136" t="str">
        <f t="shared" si="369"/>
        <v>-</v>
      </c>
      <c r="AF1465" s="140" t="s">
        <v>4551</v>
      </c>
      <c r="AG1465" s="140" t="str">
        <f t="shared" si="373"/>
        <v>-</v>
      </c>
      <c r="AH1465" s="141" t="str">
        <f t="shared" si="374"/>
        <v>-</v>
      </c>
      <c r="AI1465" s="211">
        <v>43859</v>
      </c>
      <c r="AJ1465" s="443" t="s">
        <v>4592</v>
      </c>
      <c r="AK1465" s="478">
        <f t="shared" si="375"/>
        <v>-31</v>
      </c>
      <c r="AL1465" s="516">
        <f t="shared" si="376"/>
        <v>43831</v>
      </c>
      <c r="AM1465" s="432" t="str">
        <f>_xlfn.IFNA(VLOOKUP(O1465,Dropdown!$B:$G,6,0),"-")</f>
        <v>PEZA</v>
      </c>
      <c r="AN1465" s="433">
        <f>_xlfn.IFNA(VLOOKUP(O1465,Dropdown!$B:$H,7,0),"-")</f>
        <v>0.12</v>
      </c>
      <c r="AO1465" s="434" t="str">
        <f t="shared" si="377"/>
        <v>PHP</v>
      </c>
      <c r="AP1465" s="435">
        <f t="shared" si="378"/>
        <v>480000</v>
      </c>
      <c r="AQ1465" s="436">
        <f t="shared" si="379"/>
        <v>537600</v>
      </c>
      <c r="AR1465" s="247"/>
      <c r="AS1465" s="465" t="s">
        <v>15</v>
      </c>
      <c r="AT1465" s="247"/>
      <c r="AU1465" s="454" t="s">
        <v>15</v>
      </c>
    </row>
    <row r="1466" spans="1:47" s="30" customFormat="1">
      <c r="A1466" s="556">
        <v>1463</v>
      </c>
      <c r="B1466" s="558" t="s">
        <v>3636</v>
      </c>
      <c r="C1466" s="558" t="str">
        <f t="shared" si="371"/>
        <v>2019</v>
      </c>
      <c r="D1466" s="558" t="str">
        <f t="shared" si="381"/>
        <v>Dec</v>
      </c>
      <c r="E1466" s="605">
        <v>43801</v>
      </c>
      <c r="F1466" s="558">
        <v>120089</v>
      </c>
      <c r="G1466" s="558">
        <v>54102</v>
      </c>
      <c r="H1466" s="557" t="s">
        <v>15</v>
      </c>
      <c r="I1466" s="558" t="s">
        <v>2853</v>
      </c>
      <c r="J1466" s="617">
        <v>20193339</v>
      </c>
      <c r="K1466" s="607" t="str">
        <f t="shared" si="372"/>
        <v>2311-35308-7-1100 RR EMBOSS  | #110 DIE | 2311-35308-7-1100 RR EMBOSS  | #110 DIE</v>
      </c>
      <c r="L1466" s="607" t="s">
        <v>2550</v>
      </c>
      <c r="M1466" s="607" t="s">
        <v>2550</v>
      </c>
      <c r="N1466" s="608" t="s">
        <v>15</v>
      </c>
      <c r="O1466" s="607" t="s">
        <v>38</v>
      </c>
      <c r="P1466" s="558">
        <v>2</v>
      </c>
      <c r="Q1466" s="557" t="s">
        <v>5151</v>
      </c>
      <c r="R1466" s="609">
        <f>IFERROR(VLOOKUP(CONCATENATE(D1466,"'",C1466),'Monthly Forex'!A:D,4,0),"-")</f>
        <v>50.81</v>
      </c>
      <c r="S1466" s="564" t="s">
        <v>15</v>
      </c>
      <c r="T1466" s="611">
        <v>880</v>
      </c>
      <c r="U1466" s="661" t="s">
        <v>50</v>
      </c>
      <c r="V1466" s="662" t="s">
        <v>50</v>
      </c>
      <c r="W1466" s="620" t="s">
        <v>3637</v>
      </c>
      <c r="X1466" s="569" t="s">
        <v>15</v>
      </c>
      <c r="Y1466" s="669" t="s">
        <v>15</v>
      </c>
      <c r="Z1466" s="668" t="s">
        <v>15</v>
      </c>
      <c r="AA1466" s="558" t="s">
        <v>1856</v>
      </c>
      <c r="AB1466" s="139" t="str">
        <f t="shared" si="383"/>
        <v>-</v>
      </c>
      <c r="AC1466" s="134" t="str">
        <f t="shared" si="367"/>
        <v>-</v>
      </c>
      <c r="AD1466" s="135" t="str">
        <f t="shared" si="368"/>
        <v>-</v>
      </c>
      <c r="AE1466" s="136" t="str">
        <f t="shared" si="369"/>
        <v>-</v>
      </c>
      <c r="AF1466" s="142" t="s">
        <v>15</v>
      </c>
      <c r="AG1466" s="140" t="str">
        <f t="shared" si="373"/>
        <v>1</v>
      </c>
      <c r="AH1466" s="141" t="str">
        <f t="shared" si="374"/>
        <v>-</v>
      </c>
      <c r="AI1466" s="208" t="s">
        <v>15</v>
      </c>
      <c r="AJ1466" s="444" t="s">
        <v>50</v>
      </c>
      <c r="AK1466" s="478" t="str">
        <f t="shared" si="375"/>
        <v/>
      </c>
      <c r="AL1466" s="516" t="str">
        <f t="shared" si="376"/>
        <v>-</v>
      </c>
      <c r="AM1466" s="432" t="str">
        <f>_xlfn.IFNA(VLOOKUP(O1466,Dropdown!$B:$G,6,0),"-")</f>
        <v>PEZA</v>
      </c>
      <c r="AN1466" s="433">
        <f>_xlfn.IFNA(VLOOKUP(O1466,Dropdown!$B:$H,7,0),"-")</f>
        <v>0.12</v>
      </c>
      <c r="AO1466" s="434" t="str">
        <f t="shared" si="377"/>
        <v>USD</v>
      </c>
      <c r="AP1466" s="435">
        <f t="shared" si="378"/>
        <v>880</v>
      </c>
      <c r="AQ1466" s="436">
        <f t="shared" si="379"/>
        <v>985.60000000000014</v>
      </c>
      <c r="AR1466" s="247"/>
      <c r="AS1466" s="465" t="s">
        <v>15</v>
      </c>
      <c r="AT1466" s="247"/>
      <c r="AU1466" s="454" t="str">
        <f t="shared" si="370"/>
        <v xml:space="preserve"> </v>
      </c>
    </row>
    <row r="1467" spans="1:47" s="30" customFormat="1">
      <c r="A1467" s="556">
        <v>1464</v>
      </c>
      <c r="B1467" s="558" t="s">
        <v>3176</v>
      </c>
      <c r="C1467" s="558" t="str">
        <f t="shared" si="371"/>
        <v>2019</v>
      </c>
      <c r="D1467" s="558" t="str">
        <f t="shared" si="381"/>
        <v>Dec</v>
      </c>
      <c r="E1467" s="605">
        <v>43803</v>
      </c>
      <c r="F1467" s="558" t="s">
        <v>3638</v>
      </c>
      <c r="G1467" s="558" t="s">
        <v>3639</v>
      </c>
      <c r="H1467" s="558">
        <v>92628</v>
      </c>
      <c r="I1467" s="558" t="s">
        <v>3181</v>
      </c>
      <c r="J1467" s="617" t="s">
        <v>3180</v>
      </c>
      <c r="K1467" s="607" t="str">
        <f>IF(L1467="-",M1467,CONCATENATE(L1467," | ",M1467))</f>
        <v>CAP SPRING SL-27S-MB 109883 | #1. BLANKING | CAP SPRING SL-27S-MB 109883 | #1. BLANKING</v>
      </c>
      <c r="L1467" s="607" t="s">
        <v>3182</v>
      </c>
      <c r="M1467" s="607" t="s">
        <v>3182</v>
      </c>
      <c r="N1467" s="608">
        <v>91089017</v>
      </c>
      <c r="O1467" s="607" t="s">
        <v>2311</v>
      </c>
      <c r="P1467" s="558">
        <v>1</v>
      </c>
      <c r="Q1467" s="557" t="s">
        <v>5152</v>
      </c>
      <c r="R1467" s="609">
        <f>IFERROR(VLOOKUP(CONCATENATE(D1467,"'",C1467),'Monthly Forex'!A:D,4,0),"-")</f>
        <v>50.81</v>
      </c>
      <c r="S1467" s="564" t="s">
        <v>15</v>
      </c>
      <c r="T1467" s="611">
        <v>2280</v>
      </c>
      <c r="U1467" s="612" t="s">
        <v>47</v>
      </c>
      <c r="V1467" s="613" t="s">
        <v>49</v>
      </c>
      <c r="W1467" s="592" t="s">
        <v>3629</v>
      </c>
      <c r="X1467" s="569" t="s">
        <v>15</v>
      </c>
      <c r="Y1467" s="667" t="s">
        <v>15</v>
      </c>
      <c r="Z1467" s="698" t="s">
        <v>15</v>
      </c>
      <c r="AA1467" s="558" t="s">
        <v>1856</v>
      </c>
      <c r="AB1467" s="139">
        <f t="shared" si="383"/>
        <v>43833</v>
      </c>
      <c r="AC1467" s="134">
        <f t="shared" si="367"/>
        <v>43831</v>
      </c>
      <c r="AD1467" s="135" t="str">
        <f t="shared" si="368"/>
        <v>-</v>
      </c>
      <c r="AE1467" s="136" t="str">
        <f t="shared" si="369"/>
        <v>-</v>
      </c>
      <c r="AF1467" s="140" t="s">
        <v>4551</v>
      </c>
      <c r="AG1467" s="140" t="str">
        <f t="shared" si="373"/>
        <v>1</v>
      </c>
      <c r="AH1467" s="141" t="str">
        <f t="shared" si="374"/>
        <v>-</v>
      </c>
      <c r="AI1467" s="211" t="s">
        <v>15</v>
      </c>
      <c r="AJ1467" s="443" t="s">
        <v>4592</v>
      </c>
      <c r="AK1467" s="478" t="str">
        <f t="shared" si="375"/>
        <v>-</v>
      </c>
      <c r="AL1467" s="516" t="str">
        <f t="shared" si="376"/>
        <v>-</v>
      </c>
      <c r="AM1467" s="432" t="str">
        <f>_xlfn.IFNA(VLOOKUP(O1467,Dropdown!$B:$G,6,0),"-")</f>
        <v>PEZA</v>
      </c>
      <c r="AN1467" s="433">
        <f>_xlfn.IFNA(VLOOKUP(O1467,Dropdown!$B:$H,7,0),"-")</f>
        <v>0.12</v>
      </c>
      <c r="AO1467" s="434" t="str">
        <f t="shared" si="377"/>
        <v>USD</v>
      </c>
      <c r="AP1467" s="435">
        <f t="shared" si="378"/>
        <v>2280</v>
      </c>
      <c r="AQ1467" s="436">
        <f t="shared" si="379"/>
        <v>2553.6000000000004</v>
      </c>
      <c r="AR1467" s="247"/>
      <c r="AS1467" s="465" t="s">
        <v>15</v>
      </c>
      <c r="AT1467" s="247"/>
      <c r="AU1467" s="454" t="str">
        <f t="shared" si="370"/>
        <v>-</v>
      </c>
    </row>
    <row r="1468" spans="1:47" s="29" customFormat="1">
      <c r="A1468" s="556">
        <v>1465</v>
      </c>
      <c r="B1468" s="558" t="s">
        <v>3177</v>
      </c>
      <c r="C1468" s="558" t="str">
        <f t="shared" si="371"/>
        <v>2019</v>
      </c>
      <c r="D1468" s="558" t="str">
        <f t="shared" si="381"/>
        <v>Dec</v>
      </c>
      <c r="E1468" s="605">
        <v>43803</v>
      </c>
      <c r="F1468" s="558" t="s">
        <v>3638</v>
      </c>
      <c r="G1468" s="558" t="s">
        <v>3639</v>
      </c>
      <c r="H1468" s="558">
        <v>92628</v>
      </c>
      <c r="I1468" s="558" t="s">
        <v>3181</v>
      </c>
      <c r="J1468" s="617" t="s">
        <v>3180</v>
      </c>
      <c r="K1468" s="607" t="str">
        <f t="shared" si="372"/>
        <v>CAP SPRING SL-27S-MB 109883 | #2. DRAW | CAP SPRING SL-27S-MB 109883 | #2. DRAW</v>
      </c>
      <c r="L1468" s="607" t="s">
        <v>3183</v>
      </c>
      <c r="M1468" s="607" t="s">
        <v>3183</v>
      </c>
      <c r="N1468" s="608">
        <v>91090011</v>
      </c>
      <c r="O1468" s="607" t="s">
        <v>2311</v>
      </c>
      <c r="P1468" s="558">
        <v>1</v>
      </c>
      <c r="Q1468" s="557" t="s">
        <v>5152</v>
      </c>
      <c r="R1468" s="609">
        <f>IFERROR(VLOOKUP(CONCATENATE(D1468,"'",C1468),'Monthly Forex'!A:D,4,0),"-")</f>
        <v>50.81</v>
      </c>
      <c r="S1468" s="564" t="s">
        <v>15</v>
      </c>
      <c r="T1468" s="611">
        <v>3760</v>
      </c>
      <c r="U1468" s="612" t="s">
        <v>47</v>
      </c>
      <c r="V1468" s="613" t="s">
        <v>49</v>
      </c>
      <c r="W1468" s="592" t="s">
        <v>4546</v>
      </c>
      <c r="X1468" s="569" t="s">
        <v>15</v>
      </c>
      <c r="Y1468" s="669" t="s">
        <v>15</v>
      </c>
      <c r="Z1468" s="668" t="s">
        <v>15</v>
      </c>
      <c r="AA1468" s="558" t="s">
        <v>1856</v>
      </c>
      <c r="AB1468" s="139">
        <f t="shared" si="383"/>
        <v>43833</v>
      </c>
      <c r="AC1468" s="134">
        <f t="shared" si="367"/>
        <v>43831</v>
      </c>
      <c r="AD1468" s="135" t="str">
        <f t="shared" si="368"/>
        <v>-</v>
      </c>
      <c r="AE1468" s="136" t="str">
        <f t="shared" si="369"/>
        <v>-</v>
      </c>
      <c r="AF1468" s="140" t="s">
        <v>4551</v>
      </c>
      <c r="AG1468" s="140" t="str">
        <f t="shared" si="373"/>
        <v>-</v>
      </c>
      <c r="AH1468" s="141" t="str">
        <f t="shared" si="374"/>
        <v>-</v>
      </c>
      <c r="AI1468" s="211" t="s">
        <v>15</v>
      </c>
      <c r="AJ1468" s="443" t="s">
        <v>4592</v>
      </c>
      <c r="AK1468" s="478" t="str">
        <f t="shared" si="375"/>
        <v>-</v>
      </c>
      <c r="AL1468" s="482" t="str">
        <f t="shared" si="376"/>
        <v>-</v>
      </c>
      <c r="AM1468" s="432" t="str">
        <f>_xlfn.IFNA(VLOOKUP(O1468,Dropdown!$B:$G,6,0),"-")</f>
        <v>PEZA</v>
      </c>
      <c r="AN1468" s="433">
        <f>_xlfn.IFNA(VLOOKUP(O1468,Dropdown!$B:$H,7,0),"-")</f>
        <v>0.12</v>
      </c>
      <c r="AO1468" s="434" t="str">
        <f t="shared" si="377"/>
        <v>USD</v>
      </c>
      <c r="AP1468" s="435">
        <f t="shared" si="378"/>
        <v>3760</v>
      </c>
      <c r="AQ1468" s="436">
        <f t="shared" si="379"/>
        <v>4211.2000000000007</v>
      </c>
      <c r="AR1468" s="247"/>
      <c r="AS1468" s="465" t="s">
        <v>15</v>
      </c>
      <c r="AT1468" s="247"/>
      <c r="AU1468" s="454" t="str">
        <f t="shared" si="370"/>
        <v>-</v>
      </c>
    </row>
    <row r="1469" spans="1:47" s="29" customFormat="1">
      <c r="A1469" s="556">
        <v>1466</v>
      </c>
      <c r="B1469" s="558" t="s">
        <v>3178</v>
      </c>
      <c r="C1469" s="558" t="str">
        <f t="shared" si="371"/>
        <v>2019</v>
      </c>
      <c r="D1469" s="558" t="str">
        <f t="shared" si="381"/>
        <v>Dec</v>
      </c>
      <c r="E1469" s="605">
        <v>43803</v>
      </c>
      <c r="F1469" s="558" t="s">
        <v>3638</v>
      </c>
      <c r="G1469" s="558" t="s">
        <v>3639</v>
      </c>
      <c r="H1469" s="558">
        <v>92628</v>
      </c>
      <c r="I1469" s="558" t="s">
        <v>3181</v>
      </c>
      <c r="J1469" s="617" t="s">
        <v>3180</v>
      </c>
      <c r="K1469" s="607" t="str">
        <f t="shared" si="372"/>
        <v>CAP SPRING SL-27S-MB 109883 | #3. RESTRIKE-TRIM | CAP SPRING SL-27S-MB 109883 | #3. RESTRIKE-TRIM</v>
      </c>
      <c r="L1469" s="607" t="s">
        <v>3184</v>
      </c>
      <c r="M1469" s="607" t="s">
        <v>3184</v>
      </c>
      <c r="N1469" s="608">
        <v>91091018</v>
      </c>
      <c r="O1469" s="607" t="s">
        <v>2311</v>
      </c>
      <c r="P1469" s="558">
        <v>1</v>
      </c>
      <c r="Q1469" s="557" t="s">
        <v>5152</v>
      </c>
      <c r="R1469" s="609">
        <f>IFERROR(VLOOKUP(CONCATENATE(D1469,"'",C1469),'Monthly Forex'!A:D,4,0),"-")</f>
        <v>50.81</v>
      </c>
      <c r="S1469" s="564" t="s">
        <v>15</v>
      </c>
      <c r="T1469" s="611">
        <v>4880</v>
      </c>
      <c r="U1469" s="612" t="s">
        <v>47</v>
      </c>
      <c r="V1469" s="613" t="s">
        <v>49</v>
      </c>
      <c r="W1469" s="592" t="s">
        <v>4545</v>
      </c>
      <c r="X1469" s="569" t="s">
        <v>15</v>
      </c>
      <c r="Y1469" s="669" t="s">
        <v>15</v>
      </c>
      <c r="Z1469" s="668" t="s">
        <v>15</v>
      </c>
      <c r="AA1469" s="558" t="s">
        <v>1856</v>
      </c>
      <c r="AB1469" s="139">
        <f t="shared" si="383"/>
        <v>43833</v>
      </c>
      <c r="AC1469" s="134">
        <f t="shared" si="367"/>
        <v>43831</v>
      </c>
      <c r="AD1469" s="135" t="str">
        <f t="shared" si="368"/>
        <v>-</v>
      </c>
      <c r="AE1469" s="136" t="str">
        <f t="shared" si="369"/>
        <v>-</v>
      </c>
      <c r="AF1469" s="140" t="s">
        <v>4551</v>
      </c>
      <c r="AG1469" s="140" t="str">
        <f t="shared" si="373"/>
        <v>-</v>
      </c>
      <c r="AH1469" s="141" t="str">
        <f t="shared" si="374"/>
        <v>-</v>
      </c>
      <c r="AI1469" s="211" t="s">
        <v>15</v>
      </c>
      <c r="AJ1469" s="443" t="s">
        <v>4592</v>
      </c>
      <c r="AK1469" s="478" t="str">
        <f t="shared" si="375"/>
        <v>-</v>
      </c>
      <c r="AL1469" s="482" t="str">
        <f t="shared" si="376"/>
        <v>-</v>
      </c>
      <c r="AM1469" s="432" t="str">
        <f>_xlfn.IFNA(VLOOKUP(O1469,Dropdown!$B:$G,6,0),"-")</f>
        <v>PEZA</v>
      </c>
      <c r="AN1469" s="433">
        <f>_xlfn.IFNA(VLOOKUP(O1469,Dropdown!$B:$H,7,0),"-")</f>
        <v>0.12</v>
      </c>
      <c r="AO1469" s="434" t="str">
        <f t="shared" si="377"/>
        <v>USD</v>
      </c>
      <c r="AP1469" s="435">
        <f t="shared" si="378"/>
        <v>4880</v>
      </c>
      <c r="AQ1469" s="436">
        <f t="shared" si="379"/>
        <v>5465.6</v>
      </c>
      <c r="AR1469" s="247"/>
      <c r="AS1469" s="465" t="s">
        <v>15</v>
      </c>
      <c r="AT1469" s="247"/>
      <c r="AU1469" s="454" t="str">
        <f t="shared" si="370"/>
        <v>-</v>
      </c>
    </row>
    <row r="1470" spans="1:47" s="29" customFormat="1">
      <c r="A1470" s="556">
        <v>1467</v>
      </c>
      <c r="B1470" s="558" t="s">
        <v>3179</v>
      </c>
      <c r="C1470" s="558" t="str">
        <f t="shared" si="371"/>
        <v>2019</v>
      </c>
      <c r="D1470" s="558" t="str">
        <f t="shared" si="381"/>
        <v>Dec</v>
      </c>
      <c r="E1470" s="605">
        <v>43803</v>
      </c>
      <c r="F1470" s="558" t="s">
        <v>3638</v>
      </c>
      <c r="G1470" s="558" t="s">
        <v>3639</v>
      </c>
      <c r="H1470" s="558">
        <v>92628</v>
      </c>
      <c r="I1470" s="558" t="s">
        <v>3181</v>
      </c>
      <c r="J1470" s="617" t="s">
        <v>3180</v>
      </c>
      <c r="K1470" s="607" t="str">
        <f t="shared" si="372"/>
        <v>CAP SPRING SL-27S-MB 109883 | #4. #4. PIE-BUR | CAP SPRING SL-27S-MB 109883 | #4. #4. PIE-BUR</v>
      </c>
      <c r="L1470" s="607" t="s">
        <v>3584</v>
      </c>
      <c r="M1470" s="607" t="s">
        <v>3584</v>
      </c>
      <c r="N1470" s="608">
        <v>91092015</v>
      </c>
      <c r="O1470" s="607" t="s">
        <v>2311</v>
      </c>
      <c r="P1470" s="558">
        <v>1</v>
      </c>
      <c r="Q1470" s="557" t="s">
        <v>5152</v>
      </c>
      <c r="R1470" s="609">
        <f>IFERROR(VLOOKUP(CONCATENATE(D1470,"'",C1470),'Monthly Forex'!A:D,4,0),"-")</f>
        <v>50.81</v>
      </c>
      <c r="S1470" s="564" t="s">
        <v>15</v>
      </c>
      <c r="T1470" s="611">
        <v>2680</v>
      </c>
      <c r="U1470" s="612" t="s">
        <v>47</v>
      </c>
      <c r="V1470" s="613" t="s">
        <v>49</v>
      </c>
      <c r="W1470" s="592" t="s">
        <v>4545</v>
      </c>
      <c r="X1470" s="569" t="s">
        <v>15</v>
      </c>
      <c r="Y1470" s="669" t="s">
        <v>15</v>
      </c>
      <c r="Z1470" s="668" t="s">
        <v>15</v>
      </c>
      <c r="AA1470" s="558" t="s">
        <v>1856</v>
      </c>
      <c r="AB1470" s="139">
        <f t="shared" si="383"/>
        <v>43833</v>
      </c>
      <c r="AC1470" s="134">
        <f t="shared" si="367"/>
        <v>43831</v>
      </c>
      <c r="AD1470" s="135" t="str">
        <f t="shared" si="368"/>
        <v>-</v>
      </c>
      <c r="AE1470" s="136" t="str">
        <f t="shared" si="369"/>
        <v>-</v>
      </c>
      <c r="AF1470" s="140" t="s">
        <v>4551</v>
      </c>
      <c r="AG1470" s="140" t="str">
        <f t="shared" si="373"/>
        <v>-</v>
      </c>
      <c r="AH1470" s="141" t="str">
        <f t="shared" si="374"/>
        <v>-</v>
      </c>
      <c r="AI1470" s="211" t="s">
        <v>15</v>
      </c>
      <c r="AJ1470" s="443" t="s">
        <v>4592</v>
      </c>
      <c r="AK1470" s="478" t="str">
        <f t="shared" si="375"/>
        <v>-</v>
      </c>
      <c r="AL1470" s="482" t="str">
        <f t="shared" si="376"/>
        <v>-</v>
      </c>
      <c r="AM1470" s="432" t="str">
        <f>_xlfn.IFNA(VLOOKUP(O1470,Dropdown!$B:$G,6,0),"-")</f>
        <v>PEZA</v>
      </c>
      <c r="AN1470" s="433">
        <f>_xlfn.IFNA(VLOOKUP(O1470,Dropdown!$B:$H,7,0),"-")</f>
        <v>0.12</v>
      </c>
      <c r="AO1470" s="434" t="str">
        <f t="shared" si="377"/>
        <v>USD</v>
      </c>
      <c r="AP1470" s="435">
        <f t="shared" si="378"/>
        <v>2680</v>
      </c>
      <c r="AQ1470" s="436">
        <f t="shared" si="379"/>
        <v>3001.6000000000004</v>
      </c>
      <c r="AR1470" s="247"/>
      <c r="AS1470" s="465" t="s">
        <v>15</v>
      </c>
      <c r="AT1470" s="247"/>
      <c r="AU1470" s="454" t="str">
        <f t="shared" si="370"/>
        <v>-</v>
      </c>
    </row>
    <row r="1471" spans="1:47" s="29" customFormat="1">
      <c r="A1471" s="556">
        <v>1468</v>
      </c>
      <c r="B1471" s="558" t="s">
        <v>3643</v>
      </c>
      <c r="C1471" s="558" t="str">
        <f t="shared" si="371"/>
        <v>2019</v>
      </c>
      <c r="D1471" s="558" t="str">
        <f t="shared" si="381"/>
        <v>Dec</v>
      </c>
      <c r="E1471" s="605">
        <v>43808</v>
      </c>
      <c r="F1471" s="558">
        <v>120091</v>
      </c>
      <c r="G1471" s="558">
        <v>54104</v>
      </c>
      <c r="H1471" s="558">
        <v>92713</v>
      </c>
      <c r="I1471" s="558" t="s">
        <v>3645</v>
      </c>
      <c r="J1471" s="617">
        <v>20193754</v>
      </c>
      <c r="K1471" s="607" t="str">
        <f t="shared" si="372"/>
        <v>SSWB40-175 COIL SPRING | SSWB40-175 COIL SPRING</v>
      </c>
      <c r="L1471" s="607" t="s">
        <v>3644</v>
      </c>
      <c r="M1471" s="607" t="s">
        <v>3644</v>
      </c>
      <c r="N1471" s="608"/>
      <c r="O1471" s="607" t="s">
        <v>38</v>
      </c>
      <c r="P1471" s="558">
        <v>3</v>
      </c>
      <c r="Q1471" s="557" t="s">
        <v>5151</v>
      </c>
      <c r="R1471" s="609">
        <f>IFERROR(VLOOKUP(CONCATENATE(D1471,"'",C1471),'Monthly Forex'!A:D,4,0),"-")</f>
        <v>50.81</v>
      </c>
      <c r="S1471" s="564" t="s">
        <v>15</v>
      </c>
      <c r="T1471" s="611">
        <v>75</v>
      </c>
      <c r="U1471" s="612" t="s">
        <v>47</v>
      </c>
      <c r="V1471" s="613" t="s">
        <v>49</v>
      </c>
      <c r="W1471" s="619" t="s">
        <v>15</v>
      </c>
      <c r="X1471" s="569" t="s">
        <v>15</v>
      </c>
      <c r="Y1471" s="669" t="s">
        <v>15</v>
      </c>
      <c r="Z1471" s="668" t="s">
        <v>15</v>
      </c>
      <c r="AA1471" s="558" t="s">
        <v>1856</v>
      </c>
      <c r="AB1471" s="139">
        <f t="shared" si="383"/>
        <v>43838</v>
      </c>
      <c r="AC1471" s="134">
        <f t="shared" si="367"/>
        <v>43831</v>
      </c>
      <c r="AD1471" s="135" t="str">
        <f t="shared" si="368"/>
        <v>-</v>
      </c>
      <c r="AE1471" s="136" t="str">
        <f t="shared" si="369"/>
        <v>-</v>
      </c>
      <c r="AF1471" s="140" t="s">
        <v>4551</v>
      </c>
      <c r="AG1471" s="140" t="str">
        <f t="shared" si="373"/>
        <v>1</v>
      </c>
      <c r="AH1471" s="141" t="str">
        <f t="shared" si="374"/>
        <v>-</v>
      </c>
      <c r="AI1471" s="211">
        <v>43861</v>
      </c>
      <c r="AJ1471" s="443" t="s">
        <v>4592</v>
      </c>
      <c r="AK1471" s="478">
        <f t="shared" si="375"/>
        <v>-23</v>
      </c>
      <c r="AL1471" s="482">
        <f t="shared" si="376"/>
        <v>43831</v>
      </c>
      <c r="AM1471" s="432" t="str">
        <f>_xlfn.IFNA(VLOOKUP(O1471,Dropdown!$B:$G,6,0),"-")</f>
        <v>PEZA</v>
      </c>
      <c r="AN1471" s="433">
        <f>_xlfn.IFNA(VLOOKUP(O1471,Dropdown!$B:$H,7,0),"-")</f>
        <v>0.12</v>
      </c>
      <c r="AO1471" s="434" t="str">
        <f t="shared" si="377"/>
        <v>USD</v>
      </c>
      <c r="AP1471" s="435">
        <f t="shared" si="378"/>
        <v>75</v>
      </c>
      <c r="AQ1471" s="436">
        <f t="shared" si="379"/>
        <v>84.000000000000014</v>
      </c>
      <c r="AR1471" s="247"/>
      <c r="AS1471" s="465" t="s">
        <v>15</v>
      </c>
      <c r="AT1471" s="247"/>
      <c r="AU1471" s="454" t="s">
        <v>15</v>
      </c>
    </row>
    <row r="1472" spans="1:47" s="29" customFormat="1">
      <c r="A1472" s="556">
        <v>1469</v>
      </c>
      <c r="B1472" s="558" t="s">
        <v>3613</v>
      </c>
      <c r="C1472" s="558" t="str">
        <f t="shared" si="371"/>
        <v>2019</v>
      </c>
      <c r="D1472" s="558" t="str">
        <f t="shared" si="381"/>
        <v>Dec</v>
      </c>
      <c r="E1472" s="605">
        <v>43809</v>
      </c>
      <c r="F1472" s="558">
        <v>120090</v>
      </c>
      <c r="G1472" s="558">
        <v>54103</v>
      </c>
      <c r="H1472" s="558">
        <v>92737</v>
      </c>
      <c r="I1472" s="558" t="s">
        <v>3615</v>
      </c>
      <c r="J1472" s="617" t="s">
        <v>3616</v>
      </c>
      <c r="K1472" s="607" t="str">
        <f t="shared" si="372"/>
        <v>WR14 YOKE TA.D | #711 DIE RING | WR14 YOKE TA.D | #711 DIE RING</v>
      </c>
      <c r="L1472" s="607" t="s">
        <v>3614</v>
      </c>
      <c r="M1472" s="607" t="s">
        <v>3614</v>
      </c>
      <c r="N1472" s="608"/>
      <c r="O1472" s="607" t="s">
        <v>42</v>
      </c>
      <c r="P1472" s="558">
        <v>1</v>
      </c>
      <c r="Q1472" s="557" t="s">
        <v>5151</v>
      </c>
      <c r="R1472" s="609">
        <f>IFERROR(VLOOKUP(CONCATENATE(D1472,"'",C1472),'Monthly Forex'!A:D,4,0),"-")</f>
        <v>50.81</v>
      </c>
      <c r="S1472" s="564" t="s">
        <v>15</v>
      </c>
      <c r="T1472" s="611">
        <v>880</v>
      </c>
      <c r="U1472" s="612" t="s">
        <v>47</v>
      </c>
      <c r="V1472" s="613" t="s">
        <v>49</v>
      </c>
      <c r="W1472" s="620" t="s">
        <v>3663</v>
      </c>
      <c r="X1472" s="569" t="s">
        <v>15</v>
      </c>
      <c r="Y1472" s="667" t="s">
        <v>15</v>
      </c>
      <c r="Z1472" s="668" t="s">
        <v>15</v>
      </c>
      <c r="AA1472" s="558" t="s">
        <v>1856</v>
      </c>
      <c r="AB1472" s="139">
        <f t="shared" si="383"/>
        <v>43839</v>
      </c>
      <c r="AC1472" s="134">
        <f t="shared" si="367"/>
        <v>43831</v>
      </c>
      <c r="AD1472" s="135" t="str">
        <f t="shared" si="368"/>
        <v>-</v>
      </c>
      <c r="AE1472" s="136" t="str">
        <f t="shared" si="369"/>
        <v>-</v>
      </c>
      <c r="AF1472" s="140" t="s">
        <v>4551</v>
      </c>
      <c r="AG1472" s="140" t="str">
        <f t="shared" si="373"/>
        <v>1</v>
      </c>
      <c r="AH1472" s="141" t="str">
        <f t="shared" si="374"/>
        <v>-</v>
      </c>
      <c r="AI1472" s="211">
        <v>43950</v>
      </c>
      <c r="AJ1472" s="443" t="s">
        <v>4592</v>
      </c>
      <c r="AK1472" s="478">
        <f t="shared" si="375"/>
        <v>-111</v>
      </c>
      <c r="AL1472" s="482">
        <f t="shared" si="376"/>
        <v>43922</v>
      </c>
      <c r="AM1472" s="432" t="str">
        <f>_xlfn.IFNA(VLOOKUP(O1472,Dropdown!$B:$G,6,0),"-")</f>
        <v>PEZA</v>
      </c>
      <c r="AN1472" s="433">
        <f>_xlfn.IFNA(VLOOKUP(O1472,Dropdown!$B:$H,7,0),"-")</f>
        <v>0.12</v>
      </c>
      <c r="AO1472" s="434" t="str">
        <f t="shared" si="377"/>
        <v>USD</v>
      </c>
      <c r="AP1472" s="435">
        <f t="shared" si="378"/>
        <v>880</v>
      </c>
      <c r="AQ1472" s="436">
        <f t="shared" si="379"/>
        <v>985.60000000000014</v>
      </c>
      <c r="AR1472" s="247"/>
      <c r="AS1472" s="465" t="s">
        <v>15</v>
      </c>
      <c r="AT1472" s="247"/>
      <c r="AU1472" s="454" t="s">
        <v>15</v>
      </c>
    </row>
    <row r="1473" spans="1:47" s="29" customFormat="1">
      <c r="A1473" s="556">
        <v>1470</v>
      </c>
      <c r="B1473" s="558" t="s">
        <v>3646</v>
      </c>
      <c r="C1473" s="558" t="str">
        <f t="shared" si="371"/>
        <v>2019</v>
      </c>
      <c r="D1473" s="558" t="str">
        <f t="shared" si="381"/>
        <v>Dec</v>
      </c>
      <c r="E1473" s="605">
        <v>43809</v>
      </c>
      <c r="F1473" s="558">
        <v>120092</v>
      </c>
      <c r="G1473" s="558">
        <v>54105</v>
      </c>
      <c r="H1473" s="558">
        <v>92738</v>
      </c>
      <c r="I1473" s="558" t="s">
        <v>3650</v>
      </c>
      <c r="J1473" s="617" t="s">
        <v>3651</v>
      </c>
      <c r="K1473" s="607" t="str">
        <f t="shared" si="372"/>
        <v>DRW_OB_UPPER DIE_JOD-600 (SKD11 58-60HRC-ALCrN) | DRW_OB_UPPER DIE_JOD-600 (SKD11 58-60HRC-ALCrN)</v>
      </c>
      <c r="L1473" s="607" t="s">
        <v>3652</v>
      </c>
      <c r="M1473" s="607" t="s">
        <v>3652</v>
      </c>
      <c r="N1473" s="615" t="s">
        <v>15</v>
      </c>
      <c r="O1473" s="607" t="s">
        <v>34</v>
      </c>
      <c r="P1473" s="558">
        <v>1</v>
      </c>
      <c r="Q1473" s="557" t="s">
        <v>5151</v>
      </c>
      <c r="R1473" s="609">
        <f>IFERROR(VLOOKUP(CONCATENATE(D1473,"'",C1473),'Monthly Forex'!A:D,4,0),"-")</f>
        <v>50.81</v>
      </c>
      <c r="S1473" s="564" t="s">
        <v>15</v>
      </c>
      <c r="T1473" s="611">
        <v>633</v>
      </c>
      <c r="U1473" s="612" t="s">
        <v>47</v>
      </c>
      <c r="V1473" s="613" t="s">
        <v>49</v>
      </c>
      <c r="W1473" s="620" t="s">
        <v>3663</v>
      </c>
      <c r="X1473" s="569" t="s">
        <v>15</v>
      </c>
      <c r="Y1473" s="667" t="s">
        <v>4626</v>
      </c>
      <c r="Z1473" s="668" t="s">
        <v>15</v>
      </c>
      <c r="AA1473" s="558" t="s">
        <v>1856</v>
      </c>
      <c r="AB1473" s="139">
        <f t="shared" si="383"/>
        <v>43839</v>
      </c>
      <c r="AC1473" s="134">
        <f t="shared" si="367"/>
        <v>43831</v>
      </c>
      <c r="AD1473" s="135" t="str">
        <f t="shared" si="368"/>
        <v>-</v>
      </c>
      <c r="AE1473" s="136" t="str">
        <f t="shared" si="369"/>
        <v>-</v>
      </c>
      <c r="AF1473" s="140" t="s">
        <v>4551</v>
      </c>
      <c r="AG1473" s="140" t="str">
        <f t="shared" si="373"/>
        <v>1</v>
      </c>
      <c r="AH1473" s="141" t="str">
        <f t="shared" si="374"/>
        <v>-</v>
      </c>
      <c r="AI1473" s="211">
        <v>43860</v>
      </c>
      <c r="AJ1473" s="443" t="s">
        <v>4592</v>
      </c>
      <c r="AK1473" s="478">
        <f t="shared" si="375"/>
        <v>-21</v>
      </c>
      <c r="AL1473" s="482">
        <f t="shared" si="376"/>
        <v>43831</v>
      </c>
      <c r="AM1473" s="432" t="str">
        <f>_xlfn.IFNA(VLOOKUP(O1473,Dropdown!$B:$G,6,0),"-")</f>
        <v>PEZA</v>
      </c>
      <c r="AN1473" s="433">
        <f>_xlfn.IFNA(VLOOKUP(O1473,Dropdown!$B:$H,7,0),"-")</f>
        <v>0.12</v>
      </c>
      <c r="AO1473" s="434" t="str">
        <f t="shared" si="377"/>
        <v>USD</v>
      </c>
      <c r="AP1473" s="435">
        <f t="shared" si="378"/>
        <v>633</v>
      </c>
      <c r="AQ1473" s="436">
        <f t="shared" si="379"/>
        <v>708.96</v>
      </c>
      <c r="AR1473" s="247"/>
      <c r="AS1473" s="465" t="s">
        <v>15</v>
      </c>
      <c r="AT1473" s="247"/>
      <c r="AU1473" s="454" t="s">
        <v>15</v>
      </c>
    </row>
    <row r="1474" spans="1:47" s="29" customFormat="1">
      <c r="A1474" s="556">
        <v>1471</v>
      </c>
      <c r="B1474" s="558" t="s">
        <v>3647</v>
      </c>
      <c r="C1474" s="558" t="str">
        <f t="shared" si="371"/>
        <v>2019</v>
      </c>
      <c r="D1474" s="558" t="str">
        <f t="shared" si="381"/>
        <v>Dec</v>
      </c>
      <c r="E1474" s="605">
        <v>43809</v>
      </c>
      <c r="F1474" s="558">
        <v>120092</v>
      </c>
      <c r="G1474" s="558">
        <v>54105</v>
      </c>
      <c r="H1474" s="558">
        <v>92738</v>
      </c>
      <c r="I1474" s="558" t="s">
        <v>3650</v>
      </c>
      <c r="J1474" s="617" t="s">
        <v>3651</v>
      </c>
      <c r="K1474" s="607" t="str">
        <f t="shared" si="372"/>
        <v>DRW_OB_BLANK HOLDER_JOD-600 (SKD11 58-60HRC-ALCrN) | DRW_OB_BLANK HOLDER_JOD-600 (SKD11 58-60HRC-ALCrN)</v>
      </c>
      <c r="L1474" s="607" t="s">
        <v>3653</v>
      </c>
      <c r="M1474" s="607" t="s">
        <v>3653</v>
      </c>
      <c r="N1474" s="608" t="s">
        <v>15</v>
      </c>
      <c r="O1474" s="607" t="s">
        <v>34</v>
      </c>
      <c r="P1474" s="558">
        <v>1</v>
      </c>
      <c r="Q1474" s="557" t="s">
        <v>5151</v>
      </c>
      <c r="R1474" s="609">
        <f>IFERROR(VLOOKUP(CONCATENATE(D1474,"'",C1474),'Monthly Forex'!A:D,4,0),"-")</f>
        <v>50.81</v>
      </c>
      <c r="S1474" s="564" t="s">
        <v>15</v>
      </c>
      <c r="T1474" s="611">
        <v>625</v>
      </c>
      <c r="U1474" s="612" t="s">
        <v>47</v>
      </c>
      <c r="V1474" s="613" t="s">
        <v>49</v>
      </c>
      <c r="W1474" s="620" t="s">
        <v>3663</v>
      </c>
      <c r="X1474" s="569" t="s">
        <v>15</v>
      </c>
      <c r="Y1474" s="667" t="s">
        <v>4626</v>
      </c>
      <c r="Z1474" s="668" t="s">
        <v>15</v>
      </c>
      <c r="AA1474" s="558" t="s">
        <v>1856</v>
      </c>
      <c r="AB1474" s="139">
        <f t="shared" si="383"/>
        <v>43839</v>
      </c>
      <c r="AC1474" s="134">
        <f t="shared" si="367"/>
        <v>43831</v>
      </c>
      <c r="AD1474" s="135" t="str">
        <f t="shared" si="368"/>
        <v>-</v>
      </c>
      <c r="AE1474" s="136" t="str">
        <f t="shared" si="369"/>
        <v>-</v>
      </c>
      <c r="AF1474" s="140" t="s">
        <v>4551</v>
      </c>
      <c r="AG1474" s="140" t="str">
        <f t="shared" si="373"/>
        <v>-</v>
      </c>
      <c r="AH1474" s="141" t="str">
        <f t="shared" si="374"/>
        <v>-</v>
      </c>
      <c r="AI1474" s="211">
        <v>43860</v>
      </c>
      <c r="AJ1474" s="443" t="s">
        <v>4592</v>
      </c>
      <c r="AK1474" s="478">
        <f t="shared" si="375"/>
        <v>-21</v>
      </c>
      <c r="AL1474" s="482">
        <f t="shared" si="376"/>
        <v>43831</v>
      </c>
      <c r="AM1474" s="432" t="str">
        <f>_xlfn.IFNA(VLOOKUP(O1474,Dropdown!$B:$G,6,0),"-")</f>
        <v>PEZA</v>
      </c>
      <c r="AN1474" s="433">
        <f>_xlfn.IFNA(VLOOKUP(O1474,Dropdown!$B:$H,7,0),"-")</f>
        <v>0.12</v>
      </c>
      <c r="AO1474" s="434" t="str">
        <f t="shared" si="377"/>
        <v>USD</v>
      </c>
      <c r="AP1474" s="435">
        <f t="shared" si="378"/>
        <v>625</v>
      </c>
      <c r="AQ1474" s="436">
        <f t="shared" si="379"/>
        <v>700.00000000000011</v>
      </c>
      <c r="AR1474" s="247"/>
      <c r="AS1474" s="465" t="s">
        <v>15</v>
      </c>
      <c r="AT1474" s="247"/>
      <c r="AU1474" s="454" t="s">
        <v>15</v>
      </c>
    </row>
    <row r="1475" spans="1:47" s="29" customFormat="1">
      <c r="A1475" s="556">
        <v>1472</v>
      </c>
      <c r="B1475" s="558" t="s">
        <v>3648</v>
      </c>
      <c r="C1475" s="558" t="str">
        <f t="shared" si="371"/>
        <v>2019</v>
      </c>
      <c r="D1475" s="558" t="str">
        <f t="shared" si="381"/>
        <v>Dec</v>
      </c>
      <c r="E1475" s="605">
        <v>43809</v>
      </c>
      <c r="F1475" s="558">
        <v>120092</v>
      </c>
      <c r="G1475" s="558">
        <v>54105</v>
      </c>
      <c r="H1475" s="558">
        <v>92738</v>
      </c>
      <c r="I1475" s="558" t="s">
        <v>3650</v>
      </c>
      <c r="J1475" s="617" t="s">
        <v>3651</v>
      </c>
      <c r="K1475" s="607" t="str">
        <f t="shared" si="372"/>
        <v>DRW_OB_KNOCKOUT_JOD-600 (SKD11 58-60HRC) | DRW_OB_KNOCKOUT_JOD-600 (SKD11 58-60HRC)</v>
      </c>
      <c r="L1475" s="607" t="s">
        <v>3654</v>
      </c>
      <c r="M1475" s="607" t="s">
        <v>3654</v>
      </c>
      <c r="N1475" s="608" t="s">
        <v>15</v>
      </c>
      <c r="O1475" s="607" t="s">
        <v>34</v>
      </c>
      <c r="P1475" s="558">
        <v>1</v>
      </c>
      <c r="Q1475" s="557" t="s">
        <v>5151</v>
      </c>
      <c r="R1475" s="609">
        <f>IFERROR(VLOOKUP(CONCATENATE(D1475,"'",C1475),'Monthly Forex'!A:D,4,0),"-")</f>
        <v>50.81</v>
      </c>
      <c r="S1475" s="564" t="s">
        <v>15</v>
      </c>
      <c r="T1475" s="611">
        <v>201</v>
      </c>
      <c r="U1475" s="612" t="s">
        <v>47</v>
      </c>
      <c r="V1475" s="613" t="s">
        <v>49</v>
      </c>
      <c r="W1475" s="620" t="s">
        <v>3663</v>
      </c>
      <c r="X1475" s="569" t="s">
        <v>15</v>
      </c>
      <c r="Y1475" s="667" t="s">
        <v>4626</v>
      </c>
      <c r="Z1475" s="668" t="s">
        <v>15</v>
      </c>
      <c r="AA1475" s="558" t="s">
        <v>1856</v>
      </c>
      <c r="AB1475" s="139">
        <f t="shared" si="383"/>
        <v>43839</v>
      </c>
      <c r="AC1475" s="134">
        <f t="shared" si="367"/>
        <v>43831</v>
      </c>
      <c r="AD1475" s="135" t="str">
        <f t="shared" si="368"/>
        <v>-</v>
      </c>
      <c r="AE1475" s="136" t="str">
        <f t="shared" si="369"/>
        <v>-</v>
      </c>
      <c r="AF1475" s="140" t="s">
        <v>4551</v>
      </c>
      <c r="AG1475" s="140" t="str">
        <f t="shared" si="373"/>
        <v>-</v>
      </c>
      <c r="AH1475" s="141" t="str">
        <f t="shared" si="374"/>
        <v>-</v>
      </c>
      <c r="AI1475" s="211">
        <v>43860</v>
      </c>
      <c r="AJ1475" s="443" t="s">
        <v>4592</v>
      </c>
      <c r="AK1475" s="478">
        <f t="shared" si="375"/>
        <v>-21</v>
      </c>
      <c r="AL1475" s="482">
        <f t="shared" si="376"/>
        <v>43831</v>
      </c>
      <c r="AM1475" s="432" t="str">
        <f>_xlfn.IFNA(VLOOKUP(O1475,Dropdown!$B:$G,6,0),"-")</f>
        <v>PEZA</v>
      </c>
      <c r="AN1475" s="433">
        <f>_xlfn.IFNA(VLOOKUP(O1475,Dropdown!$B:$H,7,0),"-")</f>
        <v>0.12</v>
      </c>
      <c r="AO1475" s="434" t="str">
        <f t="shared" si="377"/>
        <v>USD</v>
      </c>
      <c r="AP1475" s="435">
        <f t="shared" si="378"/>
        <v>201</v>
      </c>
      <c r="AQ1475" s="436">
        <f t="shared" si="379"/>
        <v>225.12000000000003</v>
      </c>
      <c r="AR1475" s="247"/>
      <c r="AS1475" s="465" t="s">
        <v>15</v>
      </c>
      <c r="AT1475" s="247"/>
      <c r="AU1475" s="454" t="s">
        <v>15</v>
      </c>
    </row>
    <row r="1476" spans="1:47" s="29" customFormat="1">
      <c r="A1476" s="556">
        <v>1473</v>
      </c>
      <c r="B1476" s="557" t="s">
        <v>3649</v>
      </c>
      <c r="C1476" s="558" t="str">
        <f t="shared" si="371"/>
        <v>2019</v>
      </c>
      <c r="D1476" s="558" t="str">
        <f t="shared" si="381"/>
        <v>Dec</v>
      </c>
      <c r="E1476" s="586">
        <v>43809</v>
      </c>
      <c r="F1476" s="557">
        <v>120092</v>
      </c>
      <c r="G1476" s="557">
        <v>54105</v>
      </c>
      <c r="H1476" s="558">
        <v>92738</v>
      </c>
      <c r="I1476" s="557" t="s">
        <v>3650</v>
      </c>
      <c r="J1476" s="577" t="s">
        <v>3651</v>
      </c>
      <c r="K1476" s="578" t="str">
        <f t="shared" si="372"/>
        <v>DRW_OB_LOWER DIE_JOD-600 (DC53 60-62HRC-ALCrN) | DRW_OB_LOWER DIE_JOD-600 (DC53 60-62HRC-ALCrN)</v>
      </c>
      <c r="L1476" s="578" t="s">
        <v>3655</v>
      </c>
      <c r="M1476" s="578" t="s">
        <v>3655</v>
      </c>
      <c r="N1476" s="600" t="s">
        <v>15</v>
      </c>
      <c r="O1476" s="578" t="s">
        <v>34</v>
      </c>
      <c r="P1476" s="557">
        <v>1</v>
      </c>
      <c r="Q1476" s="557" t="s">
        <v>5151</v>
      </c>
      <c r="R1476" s="581">
        <f>IFERROR(VLOOKUP(CONCATENATE(D1476,"'",C1476),'Monthly Forex'!A:D,4,0),"-")</f>
        <v>50.81</v>
      </c>
      <c r="S1476" s="564" t="s">
        <v>15</v>
      </c>
      <c r="T1476" s="565">
        <v>433</v>
      </c>
      <c r="U1476" s="612" t="s">
        <v>47</v>
      </c>
      <c r="V1476" s="613" t="s">
        <v>49</v>
      </c>
      <c r="W1476" s="620" t="s">
        <v>3663</v>
      </c>
      <c r="X1476" s="569" t="s">
        <v>15</v>
      </c>
      <c r="Y1476" s="667" t="s">
        <v>4626</v>
      </c>
      <c r="Z1476" s="668" t="s">
        <v>15</v>
      </c>
      <c r="AA1476" s="558" t="s">
        <v>1856</v>
      </c>
      <c r="AB1476" s="139">
        <f t="shared" si="383"/>
        <v>43839</v>
      </c>
      <c r="AC1476" s="134">
        <f t="shared" ref="AC1476:AC1539" si="384">IFERROR(IF(AB1476="-","-",(AB1476-DAY(AB1476)+1)),"")</f>
        <v>43831</v>
      </c>
      <c r="AD1476" s="135" t="str">
        <f t="shared" ref="AD1476:AD1539" si="385">IFERROR(IF(AF1476="O","-",AB1476+60),"-")</f>
        <v>-</v>
      </c>
      <c r="AE1476" s="136" t="str">
        <f t="shared" ref="AE1476:AE1539" si="386">IFERROR(IF(AD1476="-","-",(AD1476-DAY(AD1476)+1)),"")</f>
        <v>-</v>
      </c>
      <c r="AF1476" s="140" t="s">
        <v>4551</v>
      </c>
      <c r="AG1476" s="140" t="str">
        <f t="shared" si="373"/>
        <v>-</v>
      </c>
      <c r="AH1476" s="141" t="str">
        <f t="shared" si="374"/>
        <v>-</v>
      </c>
      <c r="AI1476" s="211">
        <v>43860</v>
      </c>
      <c r="AJ1476" s="443" t="s">
        <v>4592</v>
      </c>
      <c r="AK1476" s="478">
        <f t="shared" si="375"/>
        <v>-21</v>
      </c>
      <c r="AL1476" s="482">
        <f t="shared" si="376"/>
        <v>43831</v>
      </c>
      <c r="AM1476" s="432" t="str">
        <f>_xlfn.IFNA(VLOOKUP(O1476,Dropdown!$B:$G,6,0),"-")</f>
        <v>PEZA</v>
      </c>
      <c r="AN1476" s="433">
        <f>_xlfn.IFNA(VLOOKUP(O1476,Dropdown!$B:$H,7,0),"-")</f>
        <v>0.12</v>
      </c>
      <c r="AO1476" s="434" t="str">
        <f t="shared" si="377"/>
        <v>USD</v>
      </c>
      <c r="AP1476" s="435">
        <f t="shared" si="378"/>
        <v>433</v>
      </c>
      <c r="AQ1476" s="436">
        <f t="shared" si="379"/>
        <v>484.96000000000004</v>
      </c>
      <c r="AR1476" s="247"/>
      <c r="AS1476" s="465" t="s">
        <v>15</v>
      </c>
      <c r="AT1476" s="247"/>
      <c r="AU1476" s="454" t="s">
        <v>15</v>
      </c>
    </row>
    <row r="1477" spans="1:47" s="29" customFormat="1">
      <c r="A1477" s="556">
        <v>1474</v>
      </c>
      <c r="B1477" s="558" t="s">
        <v>3656</v>
      </c>
      <c r="C1477" s="558" t="str">
        <f t="shared" ref="C1477:C1540" si="387">TEXT(E1477,"yyyy")</f>
        <v>2019</v>
      </c>
      <c r="D1477" s="558" t="str">
        <f t="shared" si="381"/>
        <v>Dec</v>
      </c>
      <c r="E1477" s="605">
        <v>43810</v>
      </c>
      <c r="F1477" s="558">
        <v>120093</v>
      </c>
      <c r="G1477" s="558">
        <v>54106</v>
      </c>
      <c r="H1477" s="558">
        <v>92755</v>
      </c>
      <c r="I1477" s="558" t="s">
        <v>3660</v>
      </c>
      <c r="J1477" s="617" t="s">
        <v>3661</v>
      </c>
      <c r="K1477" s="607" t="str">
        <f t="shared" ref="K1477:K1540" si="388">IF(L1477="-",M1477,CONCATENATE(L1477," | ",M1477))</f>
        <v>SHAFT PRESSING UPPER JIG FOR MS4315-P1 | SHAFT PRESSING UPPER JIG FOR MS4315-P1</v>
      </c>
      <c r="L1477" s="607" t="s">
        <v>3658</v>
      </c>
      <c r="M1477" s="607" t="s">
        <v>3658</v>
      </c>
      <c r="N1477" s="608" t="s">
        <v>15</v>
      </c>
      <c r="O1477" s="607" t="s">
        <v>3662</v>
      </c>
      <c r="P1477" s="558">
        <v>2</v>
      </c>
      <c r="Q1477" s="557" t="s">
        <v>5151</v>
      </c>
      <c r="R1477" s="609">
        <f>IFERROR(VLOOKUP(CONCATENATE(D1477,"'",C1477),'Monthly Forex'!A:D,4,0),"-")</f>
        <v>50.81</v>
      </c>
      <c r="S1477" s="564" t="s">
        <v>15</v>
      </c>
      <c r="T1477" s="611">
        <v>170</v>
      </c>
      <c r="U1477" s="612" t="s">
        <v>47</v>
      </c>
      <c r="V1477" s="613" t="s">
        <v>49</v>
      </c>
      <c r="W1477" s="619" t="s">
        <v>15</v>
      </c>
      <c r="X1477" s="569" t="s">
        <v>15</v>
      </c>
      <c r="Y1477" s="667" t="s">
        <v>15</v>
      </c>
      <c r="Z1477" s="668" t="s">
        <v>15</v>
      </c>
      <c r="AA1477" s="558" t="s">
        <v>1856</v>
      </c>
      <c r="AB1477" s="139">
        <f t="shared" si="383"/>
        <v>43840</v>
      </c>
      <c r="AC1477" s="134">
        <f t="shared" si="384"/>
        <v>43831</v>
      </c>
      <c r="AD1477" s="135" t="str">
        <f t="shared" si="385"/>
        <v>-</v>
      </c>
      <c r="AE1477" s="136" t="str">
        <f t="shared" si="386"/>
        <v>-</v>
      </c>
      <c r="AF1477" s="140" t="s">
        <v>4551</v>
      </c>
      <c r="AG1477" s="140" t="str">
        <f t="shared" ref="AG1477:AG1540" si="389">IF(F1477=F1476,"-","1")</f>
        <v>1</v>
      </c>
      <c r="AH1477" s="141" t="str">
        <f t="shared" ref="AH1477:AH1540" si="390">IFERROR(IF(AF1477="-","-",IF(AF1477="O","-",$AK$1-E1477)),"-")</f>
        <v>-</v>
      </c>
      <c r="AI1477" s="211">
        <v>43851</v>
      </c>
      <c r="AJ1477" s="443" t="s">
        <v>4592</v>
      </c>
      <c r="AK1477" s="478">
        <f t="shared" ref="AK1477:AK1540" si="391">IFERROR(IF(AF1477="O",$AB1477-$AI1477,""),"-")</f>
        <v>-11</v>
      </c>
      <c r="AL1477" s="482">
        <f t="shared" ref="AL1477:AL1540" si="392">IFERROR(AI1477-DAY(AI1477)+1,"-")</f>
        <v>43831</v>
      </c>
      <c r="AM1477" s="432" t="str">
        <f>_xlfn.IFNA(VLOOKUP(O1477,Dropdown!$B:$G,6,0),"-")</f>
        <v>PEZA</v>
      </c>
      <c r="AN1477" s="433">
        <f>_xlfn.IFNA(VLOOKUP(O1477,Dropdown!$B:$H,7,0),"-")</f>
        <v>0.12</v>
      </c>
      <c r="AO1477" s="434" t="str">
        <f t="shared" ref="AO1477:AO1540" si="393">_xlfn.IFNA(IF(S1477="-","USD","PHP"),"-")</f>
        <v>USD</v>
      </c>
      <c r="AP1477" s="435">
        <f t="shared" ref="AP1477:AP1540" si="394">IF(AO1477="USD",T1477,S1477)</f>
        <v>170</v>
      </c>
      <c r="AQ1477" s="436">
        <f t="shared" ref="AQ1477:AQ1540" si="395">IFERROR(IF(AN1477="-",AP1477,AP1477*1.12),"-")</f>
        <v>190.4</v>
      </c>
      <c r="AR1477" s="247"/>
      <c r="AS1477" s="465" t="s">
        <v>15</v>
      </c>
      <c r="AT1477" s="247"/>
      <c r="AU1477" s="454" t="s">
        <v>15</v>
      </c>
    </row>
    <row r="1478" spans="1:47" s="29" customFormat="1">
      <c r="A1478" s="556">
        <v>1475</v>
      </c>
      <c r="B1478" s="558" t="s">
        <v>3657</v>
      </c>
      <c r="C1478" s="558" t="str">
        <f t="shared" si="387"/>
        <v>2019</v>
      </c>
      <c r="D1478" s="558" t="str">
        <f t="shared" si="381"/>
        <v>Dec</v>
      </c>
      <c r="E1478" s="605">
        <v>43810</v>
      </c>
      <c r="F1478" s="558">
        <v>120093</v>
      </c>
      <c r="G1478" s="558">
        <v>54106</v>
      </c>
      <c r="H1478" s="558">
        <v>92755</v>
      </c>
      <c r="I1478" s="558" t="s">
        <v>3660</v>
      </c>
      <c r="J1478" s="617" t="s">
        <v>3661</v>
      </c>
      <c r="K1478" s="607" t="str">
        <f t="shared" si="388"/>
        <v>SHAFT JIG FOR MS308-P1 | SHAFT JIG FOR MS308-P1</v>
      </c>
      <c r="L1478" s="607" t="s">
        <v>3659</v>
      </c>
      <c r="M1478" s="607" t="s">
        <v>3659</v>
      </c>
      <c r="N1478" s="608" t="s">
        <v>15</v>
      </c>
      <c r="O1478" s="607" t="s">
        <v>3662</v>
      </c>
      <c r="P1478" s="558">
        <v>2</v>
      </c>
      <c r="Q1478" s="557" t="s">
        <v>5151</v>
      </c>
      <c r="R1478" s="609">
        <f>IFERROR(VLOOKUP(CONCATENATE(D1478,"'",C1478),'Monthly Forex'!A:D,4,0),"-")</f>
        <v>50.81</v>
      </c>
      <c r="S1478" s="564" t="s">
        <v>15</v>
      </c>
      <c r="T1478" s="611">
        <v>188</v>
      </c>
      <c r="U1478" s="612" t="s">
        <v>47</v>
      </c>
      <c r="V1478" s="613" t="s">
        <v>49</v>
      </c>
      <c r="W1478" s="619" t="s">
        <v>15</v>
      </c>
      <c r="X1478" s="569" t="s">
        <v>15</v>
      </c>
      <c r="Y1478" s="667" t="s">
        <v>15</v>
      </c>
      <c r="Z1478" s="668" t="s">
        <v>15</v>
      </c>
      <c r="AA1478" s="558" t="s">
        <v>1856</v>
      </c>
      <c r="AB1478" s="139">
        <f t="shared" si="383"/>
        <v>43840</v>
      </c>
      <c r="AC1478" s="134">
        <f t="shared" si="384"/>
        <v>43831</v>
      </c>
      <c r="AD1478" s="135" t="str">
        <f t="shared" si="385"/>
        <v>-</v>
      </c>
      <c r="AE1478" s="136" t="str">
        <f t="shared" si="386"/>
        <v>-</v>
      </c>
      <c r="AF1478" s="140" t="s">
        <v>4551</v>
      </c>
      <c r="AG1478" s="140" t="str">
        <f t="shared" si="389"/>
        <v>-</v>
      </c>
      <c r="AH1478" s="141" t="str">
        <f t="shared" si="390"/>
        <v>-</v>
      </c>
      <c r="AI1478" s="211">
        <v>43851</v>
      </c>
      <c r="AJ1478" s="443" t="s">
        <v>4592</v>
      </c>
      <c r="AK1478" s="478">
        <f t="shared" si="391"/>
        <v>-11</v>
      </c>
      <c r="AL1478" s="482">
        <f t="shared" si="392"/>
        <v>43831</v>
      </c>
      <c r="AM1478" s="432" t="str">
        <f>_xlfn.IFNA(VLOOKUP(O1478,Dropdown!$B:$G,6,0),"-")</f>
        <v>PEZA</v>
      </c>
      <c r="AN1478" s="433">
        <f>_xlfn.IFNA(VLOOKUP(O1478,Dropdown!$B:$H,7,0),"-")</f>
        <v>0.12</v>
      </c>
      <c r="AO1478" s="434" t="str">
        <f t="shared" si="393"/>
        <v>USD</v>
      </c>
      <c r="AP1478" s="435">
        <f t="shared" si="394"/>
        <v>188</v>
      </c>
      <c r="AQ1478" s="436">
        <f t="shared" si="395"/>
        <v>210.56000000000003</v>
      </c>
      <c r="AR1478" s="247"/>
      <c r="AS1478" s="465" t="s">
        <v>15</v>
      </c>
      <c r="AT1478" s="247"/>
      <c r="AU1478" s="454" t="s">
        <v>15</v>
      </c>
    </row>
    <row r="1479" spans="1:47" s="30" customFormat="1">
      <c r="A1479" s="556">
        <v>1476</v>
      </c>
      <c r="B1479" s="558" t="s">
        <v>3596</v>
      </c>
      <c r="C1479" s="558" t="str">
        <f t="shared" si="387"/>
        <v>2019</v>
      </c>
      <c r="D1479" s="558" t="str">
        <f t="shared" si="381"/>
        <v>Dec</v>
      </c>
      <c r="E1479" s="605">
        <v>43810</v>
      </c>
      <c r="F1479" s="558">
        <v>120096</v>
      </c>
      <c r="G1479" s="558">
        <v>54109</v>
      </c>
      <c r="H1479" s="558">
        <v>92757</v>
      </c>
      <c r="I1479" s="558" t="s">
        <v>3612</v>
      </c>
      <c r="J1479" s="617" t="s">
        <v>3611</v>
      </c>
      <c r="K1479" s="607" t="str">
        <f t="shared" si="388"/>
        <v>UPPER PLEATING GUIDE (POLYCARBONATE) | UPPER PLEATING GUIDE (POLYCARBONATE)</v>
      </c>
      <c r="L1479" s="607" t="s">
        <v>3607</v>
      </c>
      <c r="M1479" s="607" t="s">
        <v>3607</v>
      </c>
      <c r="N1479" s="608" t="s">
        <v>15</v>
      </c>
      <c r="O1479" s="607" t="s">
        <v>3334</v>
      </c>
      <c r="P1479" s="558">
        <v>1</v>
      </c>
      <c r="Q1479" s="557" t="s">
        <v>5151</v>
      </c>
      <c r="R1479" s="609">
        <f>IFERROR(VLOOKUP(CONCATENATE(D1479,"'",C1479),'Monthly Forex'!A:D,4,0),"-")</f>
        <v>50.81</v>
      </c>
      <c r="S1479" s="564" t="s">
        <v>15</v>
      </c>
      <c r="T1479" s="611">
        <v>196</v>
      </c>
      <c r="U1479" s="612" t="s">
        <v>47</v>
      </c>
      <c r="V1479" s="613" t="s">
        <v>49</v>
      </c>
      <c r="W1479" s="619" t="s">
        <v>15</v>
      </c>
      <c r="X1479" s="569" t="s">
        <v>15</v>
      </c>
      <c r="Y1479" s="667" t="s">
        <v>15</v>
      </c>
      <c r="Z1479" s="668" t="s">
        <v>15</v>
      </c>
      <c r="AA1479" s="558" t="s">
        <v>1856</v>
      </c>
      <c r="AB1479" s="139">
        <f t="shared" si="383"/>
        <v>43840</v>
      </c>
      <c r="AC1479" s="134">
        <f t="shared" si="384"/>
        <v>43831</v>
      </c>
      <c r="AD1479" s="135" t="str">
        <f t="shared" si="385"/>
        <v>-</v>
      </c>
      <c r="AE1479" s="136" t="str">
        <f t="shared" si="386"/>
        <v>-</v>
      </c>
      <c r="AF1479" s="140" t="s">
        <v>4551</v>
      </c>
      <c r="AG1479" s="140" t="str">
        <f t="shared" si="389"/>
        <v>1</v>
      </c>
      <c r="AH1479" s="141" t="str">
        <f t="shared" si="390"/>
        <v>-</v>
      </c>
      <c r="AI1479" s="211">
        <v>43845</v>
      </c>
      <c r="AJ1479" s="443" t="s">
        <v>4592</v>
      </c>
      <c r="AK1479" s="478">
        <f t="shared" si="391"/>
        <v>-5</v>
      </c>
      <c r="AL1479" s="516">
        <f t="shared" si="392"/>
        <v>43831</v>
      </c>
      <c r="AM1479" s="432" t="str">
        <f>_xlfn.IFNA(VLOOKUP(O1479,Dropdown!$B:$G,6,0),"-")</f>
        <v>PEZA</v>
      </c>
      <c r="AN1479" s="433">
        <f>_xlfn.IFNA(VLOOKUP(O1479,Dropdown!$B:$H,7,0),"-")</f>
        <v>0.12</v>
      </c>
      <c r="AO1479" s="434" t="str">
        <f t="shared" si="393"/>
        <v>USD</v>
      </c>
      <c r="AP1479" s="435">
        <f t="shared" si="394"/>
        <v>196</v>
      </c>
      <c r="AQ1479" s="436">
        <f t="shared" si="395"/>
        <v>219.52</v>
      </c>
      <c r="AR1479" s="247"/>
      <c r="AS1479" s="465" t="s">
        <v>15</v>
      </c>
      <c r="AT1479" s="247"/>
      <c r="AU1479" s="454" t="s">
        <v>15</v>
      </c>
    </row>
    <row r="1480" spans="1:47" s="29" customFormat="1">
      <c r="A1480" s="556">
        <v>1477</v>
      </c>
      <c r="B1480" s="558" t="s">
        <v>3597</v>
      </c>
      <c r="C1480" s="558" t="str">
        <f t="shared" si="387"/>
        <v>2019</v>
      </c>
      <c r="D1480" s="558" t="str">
        <f t="shared" si="381"/>
        <v>Dec</v>
      </c>
      <c r="E1480" s="605">
        <v>43810</v>
      </c>
      <c r="F1480" s="558">
        <v>120096</v>
      </c>
      <c r="G1480" s="558">
        <v>54109</v>
      </c>
      <c r="H1480" s="558">
        <v>92757</v>
      </c>
      <c r="I1480" s="558" t="s">
        <v>3612</v>
      </c>
      <c r="J1480" s="617" t="s">
        <v>3611</v>
      </c>
      <c r="K1480" s="607" t="str">
        <f t="shared" si="388"/>
        <v>LOWER PLEATING GUIDE (POLYCARBONATE) | LOWER PLEATING GUIDE (POLYCARBONATE)</v>
      </c>
      <c r="L1480" s="607" t="s">
        <v>3608</v>
      </c>
      <c r="M1480" s="607" t="s">
        <v>3608</v>
      </c>
      <c r="N1480" s="608" t="s">
        <v>15</v>
      </c>
      <c r="O1480" s="607" t="s">
        <v>3334</v>
      </c>
      <c r="P1480" s="558">
        <v>1</v>
      </c>
      <c r="Q1480" s="557" t="s">
        <v>5151</v>
      </c>
      <c r="R1480" s="609">
        <f>IFERROR(VLOOKUP(CONCATENATE(D1480,"'",C1480),'Monthly Forex'!A:D,4,0),"-")</f>
        <v>50.81</v>
      </c>
      <c r="S1480" s="564" t="s">
        <v>15</v>
      </c>
      <c r="T1480" s="611">
        <v>196</v>
      </c>
      <c r="U1480" s="612" t="s">
        <v>47</v>
      </c>
      <c r="V1480" s="613" t="s">
        <v>49</v>
      </c>
      <c r="W1480" s="619" t="s">
        <v>15</v>
      </c>
      <c r="X1480" s="569" t="s">
        <v>15</v>
      </c>
      <c r="Y1480" s="667" t="s">
        <v>15</v>
      </c>
      <c r="Z1480" s="668" t="s">
        <v>15</v>
      </c>
      <c r="AA1480" s="558" t="s">
        <v>1856</v>
      </c>
      <c r="AB1480" s="139">
        <f t="shared" si="383"/>
        <v>43840</v>
      </c>
      <c r="AC1480" s="134">
        <f t="shared" si="384"/>
        <v>43831</v>
      </c>
      <c r="AD1480" s="135" t="str">
        <f t="shared" si="385"/>
        <v>-</v>
      </c>
      <c r="AE1480" s="136" t="str">
        <f t="shared" si="386"/>
        <v>-</v>
      </c>
      <c r="AF1480" s="140" t="s">
        <v>4551</v>
      </c>
      <c r="AG1480" s="140" t="str">
        <f t="shared" si="389"/>
        <v>-</v>
      </c>
      <c r="AH1480" s="141" t="str">
        <f t="shared" si="390"/>
        <v>-</v>
      </c>
      <c r="AI1480" s="211">
        <v>43845</v>
      </c>
      <c r="AJ1480" s="443" t="s">
        <v>4592</v>
      </c>
      <c r="AK1480" s="478">
        <f t="shared" si="391"/>
        <v>-5</v>
      </c>
      <c r="AL1480" s="482">
        <f t="shared" si="392"/>
        <v>43831</v>
      </c>
      <c r="AM1480" s="432" t="str">
        <f>_xlfn.IFNA(VLOOKUP(O1480,Dropdown!$B:$G,6,0),"-")</f>
        <v>PEZA</v>
      </c>
      <c r="AN1480" s="433">
        <f>_xlfn.IFNA(VLOOKUP(O1480,Dropdown!$B:$H,7,0),"-")</f>
        <v>0.12</v>
      </c>
      <c r="AO1480" s="434" t="str">
        <f t="shared" si="393"/>
        <v>USD</v>
      </c>
      <c r="AP1480" s="435">
        <f t="shared" si="394"/>
        <v>196</v>
      </c>
      <c r="AQ1480" s="436">
        <f t="shared" si="395"/>
        <v>219.52</v>
      </c>
      <c r="AR1480" s="247"/>
      <c r="AS1480" s="465" t="s">
        <v>15</v>
      </c>
      <c r="AT1480" s="247"/>
      <c r="AU1480" s="454" t="s">
        <v>15</v>
      </c>
    </row>
    <row r="1481" spans="1:47" s="29" customFormat="1">
      <c r="A1481" s="556">
        <v>1478</v>
      </c>
      <c r="B1481" s="558" t="s">
        <v>3664</v>
      </c>
      <c r="C1481" s="558" t="str">
        <f t="shared" si="387"/>
        <v>2019</v>
      </c>
      <c r="D1481" s="558" t="str">
        <f t="shared" si="381"/>
        <v>Dec</v>
      </c>
      <c r="E1481" s="605">
        <v>43810</v>
      </c>
      <c r="F1481" s="558">
        <v>120094</v>
      </c>
      <c r="G1481" s="558">
        <v>54107</v>
      </c>
      <c r="H1481" s="558">
        <v>92772</v>
      </c>
      <c r="I1481" s="558" t="s">
        <v>3667</v>
      </c>
      <c r="J1481" s="617" t="s">
        <v>3666</v>
      </c>
      <c r="K1481" s="607" t="str">
        <f t="shared" si="388"/>
        <v>JOD-350_IL_BL1 | JOD-350_IL_BL1</v>
      </c>
      <c r="L1481" s="607" t="s">
        <v>3668</v>
      </c>
      <c r="M1481" s="607" t="s">
        <v>3668</v>
      </c>
      <c r="N1481" s="608" t="s">
        <v>15</v>
      </c>
      <c r="O1481" s="607" t="s">
        <v>34</v>
      </c>
      <c r="P1481" s="558">
        <v>1</v>
      </c>
      <c r="Q1481" s="557" t="s">
        <v>5152</v>
      </c>
      <c r="R1481" s="609">
        <f>IFERROR(VLOOKUP(CONCATENATE(D1481,"'",C1481),'Monthly Forex'!A:D,4,0),"-")</f>
        <v>50.81</v>
      </c>
      <c r="S1481" s="564" t="s">
        <v>15</v>
      </c>
      <c r="T1481" s="611">
        <v>6400</v>
      </c>
      <c r="U1481" s="612" t="s">
        <v>47</v>
      </c>
      <c r="V1481" s="613" t="s">
        <v>49</v>
      </c>
      <c r="W1481" s="619" t="s">
        <v>15</v>
      </c>
      <c r="X1481" s="569" t="s">
        <v>2769</v>
      </c>
      <c r="Y1481" s="667" t="s">
        <v>4627</v>
      </c>
      <c r="Z1481" s="668" t="s">
        <v>15</v>
      </c>
      <c r="AA1481" s="558" t="s">
        <v>1856</v>
      </c>
      <c r="AB1481" s="139">
        <f t="shared" si="383"/>
        <v>43840</v>
      </c>
      <c r="AC1481" s="134">
        <f t="shared" si="384"/>
        <v>43831</v>
      </c>
      <c r="AD1481" s="135" t="str">
        <f t="shared" si="385"/>
        <v>-</v>
      </c>
      <c r="AE1481" s="136" t="str">
        <f t="shared" si="386"/>
        <v>-</v>
      </c>
      <c r="AF1481" s="140" t="s">
        <v>4551</v>
      </c>
      <c r="AG1481" s="140" t="str">
        <f t="shared" si="389"/>
        <v>1</v>
      </c>
      <c r="AH1481" s="141" t="str">
        <f t="shared" si="390"/>
        <v>-</v>
      </c>
      <c r="AI1481" s="211">
        <v>43860</v>
      </c>
      <c r="AJ1481" s="443" t="s">
        <v>4592</v>
      </c>
      <c r="AK1481" s="478">
        <f t="shared" si="391"/>
        <v>-20</v>
      </c>
      <c r="AL1481" s="482">
        <f t="shared" si="392"/>
        <v>43831</v>
      </c>
      <c r="AM1481" s="432" t="str">
        <f>_xlfn.IFNA(VLOOKUP(O1481,Dropdown!$B:$G,6,0),"-")</f>
        <v>PEZA</v>
      </c>
      <c r="AN1481" s="433">
        <f>_xlfn.IFNA(VLOOKUP(O1481,Dropdown!$B:$H,7,0),"-")</f>
        <v>0.12</v>
      </c>
      <c r="AO1481" s="434" t="str">
        <f t="shared" si="393"/>
        <v>USD</v>
      </c>
      <c r="AP1481" s="435">
        <f t="shared" si="394"/>
        <v>6400</v>
      </c>
      <c r="AQ1481" s="436">
        <f t="shared" si="395"/>
        <v>7168.0000000000009</v>
      </c>
      <c r="AR1481" s="247"/>
      <c r="AS1481" s="465" t="s">
        <v>15</v>
      </c>
      <c r="AT1481" s="247"/>
      <c r="AU1481" s="454" t="s">
        <v>15</v>
      </c>
    </row>
    <row r="1482" spans="1:47" s="29" customFormat="1">
      <c r="A1482" s="556">
        <v>1479</v>
      </c>
      <c r="B1482" s="558" t="s">
        <v>3665</v>
      </c>
      <c r="C1482" s="558" t="str">
        <f t="shared" si="387"/>
        <v>2019</v>
      </c>
      <c r="D1482" s="558" t="str">
        <f t="shared" si="381"/>
        <v>Dec</v>
      </c>
      <c r="E1482" s="605">
        <v>43810</v>
      </c>
      <c r="F1482" s="558">
        <v>120094</v>
      </c>
      <c r="G1482" s="558">
        <v>54107</v>
      </c>
      <c r="H1482" s="558">
        <v>92772</v>
      </c>
      <c r="I1482" s="558" t="s">
        <v>3667</v>
      </c>
      <c r="J1482" s="617" t="s">
        <v>3666</v>
      </c>
      <c r="K1482" s="607" t="str">
        <f t="shared" si="388"/>
        <v>JOD-350_IL_BL2 | JOD-350_IL_BL2</v>
      </c>
      <c r="L1482" s="607" t="s">
        <v>3669</v>
      </c>
      <c r="M1482" s="607" t="s">
        <v>3669</v>
      </c>
      <c r="N1482" s="608" t="s">
        <v>15</v>
      </c>
      <c r="O1482" s="607" t="s">
        <v>34</v>
      </c>
      <c r="P1482" s="558">
        <v>1</v>
      </c>
      <c r="Q1482" s="557" t="s">
        <v>5152</v>
      </c>
      <c r="R1482" s="609">
        <f>IFERROR(VLOOKUP(CONCATENATE(D1482,"'",C1482),'Monthly Forex'!A:D,4,0),"-")</f>
        <v>50.81</v>
      </c>
      <c r="S1482" s="564" t="s">
        <v>15</v>
      </c>
      <c r="T1482" s="611">
        <v>5000</v>
      </c>
      <c r="U1482" s="612" t="s">
        <v>47</v>
      </c>
      <c r="V1482" s="613" t="s">
        <v>49</v>
      </c>
      <c r="W1482" s="619" t="s">
        <v>15</v>
      </c>
      <c r="X1482" s="569" t="s">
        <v>2769</v>
      </c>
      <c r="Y1482" s="667" t="s">
        <v>4627</v>
      </c>
      <c r="Z1482" s="668" t="s">
        <v>15</v>
      </c>
      <c r="AA1482" s="558" t="s">
        <v>1856</v>
      </c>
      <c r="AB1482" s="139">
        <f t="shared" si="383"/>
        <v>43840</v>
      </c>
      <c r="AC1482" s="134">
        <f t="shared" si="384"/>
        <v>43831</v>
      </c>
      <c r="AD1482" s="135" t="str">
        <f t="shared" si="385"/>
        <v>-</v>
      </c>
      <c r="AE1482" s="136" t="str">
        <f t="shared" si="386"/>
        <v>-</v>
      </c>
      <c r="AF1482" s="140" t="s">
        <v>4551</v>
      </c>
      <c r="AG1482" s="140" t="str">
        <f t="shared" si="389"/>
        <v>-</v>
      </c>
      <c r="AH1482" s="141" t="str">
        <f t="shared" si="390"/>
        <v>-</v>
      </c>
      <c r="AI1482" s="211">
        <v>43860</v>
      </c>
      <c r="AJ1482" s="443" t="s">
        <v>4592</v>
      </c>
      <c r="AK1482" s="478">
        <f t="shared" si="391"/>
        <v>-20</v>
      </c>
      <c r="AL1482" s="482">
        <f t="shared" si="392"/>
        <v>43831</v>
      </c>
      <c r="AM1482" s="432" t="str">
        <f>_xlfn.IFNA(VLOOKUP(O1482,Dropdown!$B:$G,6,0),"-")</f>
        <v>PEZA</v>
      </c>
      <c r="AN1482" s="433">
        <f>_xlfn.IFNA(VLOOKUP(O1482,Dropdown!$B:$H,7,0),"-")</f>
        <v>0.12</v>
      </c>
      <c r="AO1482" s="434" t="str">
        <f t="shared" si="393"/>
        <v>USD</v>
      </c>
      <c r="AP1482" s="435">
        <f t="shared" si="394"/>
        <v>5000</v>
      </c>
      <c r="AQ1482" s="436">
        <f t="shared" si="395"/>
        <v>5600.0000000000009</v>
      </c>
      <c r="AR1482" s="247"/>
      <c r="AS1482" s="465" t="s">
        <v>15</v>
      </c>
      <c r="AT1482" s="247"/>
      <c r="AU1482" s="454" t="s">
        <v>15</v>
      </c>
    </row>
    <row r="1483" spans="1:47" s="29" customFormat="1">
      <c r="A1483" s="556">
        <v>1480</v>
      </c>
      <c r="B1483" s="558" t="s">
        <v>3670</v>
      </c>
      <c r="C1483" s="558" t="str">
        <f t="shared" si="387"/>
        <v>2019</v>
      </c>
      <c r="D1483" s="558" t="str">
        <f t="shared" si="381"/>
        <v>Dec</v>
      </c>
      <c r="E1483" s="605">
        <v>43810</v>
      </c>
      <c r="F1483" s="558">
        <v>120095</v>
      </c>
      <c r="G1483" s="558">
        <v>54108</v>
      </c>
      <c r="H1483" s="558">
        <v>92756</v>
      </c>
      <c r="I1483" s="558" t="s">
        <v>3672</v>
      </c>
      <c r="J1483" s="617">
        <v>100390</v>
      </c>
      <c r="K1483" s="607" t="str">
        <f t="shared" si="388"/>
        <v>3-C03-601-HM1 | BEO W/ ARCH HEMMING SET (RIGHT) | 3-C03-601-HM1 | BEO W/ ARCH HEMMING SET (RIGHT)</v>
      </c>
      <c r="L1483" s="607" t="s">
        <v>3673</v>
      </c>
      <c r="M1483" s="607" t="s">
        <v>3673</v>
      </c>
      <c r="N1483" s="608" t="s">
        <v>15</v>
      </c>
      <c r="O1483" s="607" t="s">
        <v>3675</v>
      </c>
      <c r="P1483" s="558">
        <v>1</v>
      </c>
      <c r="Q1483" s="557" t="s">
        <v>5152</v>
      </c>
      <c r="R1483" s="609">
        <f>IFERROR(VLOOKUP(CONCATENATE(D1483,"'",C1483),'Monthly Forex'!A:D,4,0),"-")</f>
        <v>50.81</v>
      </c>
      <c r="S1483" s="564" t="s">
        <v>15</v>
      </c>
      <c r="T1483" s="611">
        <v>1978</v>
      </c>
      <c r="U1483" s="612" t="s">
        <v>47</v>
      </c>
      <c r="V1483" s="613" t="s">
        <v>49</v>
      </c>
      <c r="W1483" s="619" t="s">
        <v>15</v>
      </c>
      <c r="X1483" s="569" t="s">
        <v>15</v>
      </c>
      <c r="Y1483" s="669" t="s">
        <v>15</v>
      </c>
      <c r="Z1483" s="668" t="s">
        <v>15</v>
      </c>
      <c r="AA1483" s="558" t="s">
        <v>1856</v>
      </c>
      <c r="AB1483" s="139">
        <f t="shared" si="383"/>
        <v>43840</v>
      </c>
      <c r="AC1483" s="134">
        <f t="shared" si="384"/>
        <v>43831</v>
      </c>
      <c r="AD1483" s="135" t="str">
        <f t="shared" si="385"/>
        <v>-</v>
      </c>
      <c r="AE1483" s="136" t="str">
        <f t="shared" si="386"/>
        <v>-</v>
      </c>
      <c r="AF1483" s="140" t="s">
        <v>4551</v>
      </c>
      <c r="AG1483" s="140" t="str">
        <f t="shared" si="389"/>
        <v>1</v>
      </c>
      <c r="AH1483" s="141" t="str">
        <f t="shared" si="390"/>
        <v>-</v>
      </c>
      <c r="AI1483" s="211">
        <v>44097</v>
      </c>
      <c r="AJ1483" s="443" t="s">
        <v>4592</v>
      </c>
      <c r="AK1483" s="478">
        <f t="shared" si="391"/>
        <v>-257</v>
      </c>
      <c r="AL1483" s="482">
        <f t="shared" si="392"/>
        <v>44075</v>
      </c>
      <c r="AM1483" s="432" t="str">
        <f>_xlfn.IFNA(VLOOKUP(O1483,Dropdown!$B:$G,6,0),"-")</f>
        <v>PEZA</v>
      </c>
      <c r="AN1483" s="433">
        <f>_xlfn.IFNA(VLOOKUP(O1483,Dropdown!$B:$H,7,0),"-")</f>
        <v>0.12</v>
      </c>
      <c r="AO1483" s="434" t="str">
        <f t="shared" si="393"/>
        <v>USD</v>
      </c>
      <c r="AP1483" s="435">
        <f t="shared" si="394"/>
        <v>1978</v>
      </c>
      <c r="AQ1483" s="436">
        <f t="shared" si="395"/>
        <v>2215.36</v>
      </c>
      <c r="AR1483" s="247"/>
      <c r="AS1483" s="465" t="s">
        <v>15</v>
      </c>
      <c r="AT1483" s="247"/>
      <c r="AU1483" s="454" t="s">
        <v>15</v>
      </c>
    </row>
    <row r="1484" spans="1:47" s="29" customFormat="1">
      <c r="A1484" s="556">
        <v>1481</v>
      </c>
      <c r="B1484" s="558" t="s">
        <v>3671</v>
      </c>
      <c r="C1484" s="558" t="str">
        <f t="shared" si="387"/>
        <v>2019</v>
      </c>
      <c r="D1484" s="558" t="str">
        <f t="shared" si="381"/>
        <v>Dec</v>
      </c>
      <c r="E1484" s="605">
        <v>43810</v>
      </c>
      <c r="F1484" s="558">
        <v>120095</v>
      </c>
      <c r="G1484" s="558">
        <v>54108</v>
      </c>
      <c r="H1484" s="558">
        <v>92756</v>
      </c>
      <c r="I1484" s="558" t="s">
        <v>3672</v>
      </c>
      <c r="J1484" s="617">
        <v>100390</v>
      </c>
      <c r="K1484" s="607" t="str">
        <f t="shared" si="388"/>
        <v>3-C03-601-HM1 | BEO W/ ARCH HEMMING SET (LEFT) | 3-C03-601-HM1 | BEO W/ ARCH HEMMING SET (LEFT)</v>
      </c>
      <c r="L1484" s="607" t="s">
        <v>3674</v>
      </c>
      <c r="M1484" s="607" t="s">
        <v>3674</v>
      </c>
      <c r="N1484" s="608" t="s">
        <v>15</v>
      </c>
      <c r="O1484" s="607" t="s">
        <v>3675</v>
      </c>
      <c r="P1484" s="558">
        <v>1</v>
      </c>
      <c r="Q1484" s="557" t="s">
        <v>5152</v>
      </c>
      <c r="R1484" s="609">
        <f>IFERROR(VLOOKUP(CONCATENATE(D1484,"'",C1484),'Monthly Forex'!A:D,4,0),"-")</f>
        <v>50.81</v>
      </c>
      <c r="S1484" s="564" t="s">
        <v>15</v>
      </c>
      <c r="T1484" s="611">
        <v>1978</v>
      </c>
      <c r="U1484" s="612" t="s">
        <v>47</v>
      </c>
      <c r="V1484" s="613" t="s">
        <v>49</v>
      </c>
      <c r="W1484" s="619" t="s">
        <v>15</v>
      </c>
      <c r="X1484" s="569" t="s">
        <v>15</v>
      </c>
      <c r="Y1484" s="669" t="s">
        <v>15</v>
      </c>
      <c r="Z1484" s="668" t="s">
        <v>15</v>
      </c>
      <c r="AA1484" s="558" t="s">
        <v>1856</v>
      </c>
      <c r="AB1484" s="139">
        <f t="shared" si="383"/>
        <v>43840</v>
      </c>
      <c r="AC1484" s="134">
        <f t="shared" si="384"/>
        <v>43831</v>
      </c>
      <c r="AD1484" s="135" t="str">
        <f t="shared" si="385"/>
        <v>-</v>
      </c>
      <c r="AE1484" s="136" t="str">
        <f t="shared" si="386"/>
        <v>-</v>
      </c>
      <c r="AF1484" s="140" t="s">
        <v>4551</v>
      </c>
      <c r="AG1484" s="140" t="str">
        <f t="shared" si="389"/>
        <v>-</v>
      </c>
      <c r="AH1484" s="141" t="str">
        <f t="shared" si="390"/>
        <v>-</v>
      </c>
      <c r="AI1484" s="211">
        <v>44097</v>
      </c>
      <c r="AJ1484" s="443" t="s">
        <v>4592</v>
      </c>
      <c r="AK1484" s="478">
        <f t="shared" si="391"/>
        <v>-257</v>
      </c>
      <c r="AL1484" s="482">
        <f t="shared" si="392"/>
        <v>44075</v>
      </c>
      <c r="AM1484" s="432" t="str">
        <f>_xlfn.IFNA(VLOOKUP(O1484,Dropdown!$B:$G,6,0),"-")</f>
        <v>PEZA</v>
      </c>
      <c r="AN1484" s="433">
        <f>_xlfn.IFNA(VLOOKUP(O1484,Dropdown!$B:$H,7,0),"-")</f>
        <v>0.12</v>
      </c>
      <c r="AO1484" s="434" t="str">
        <f t="shared" si="393"/>
        <v>USD</v>
      </c>
      <c r="AP1484" s="435">
        <f t="shared" si="394"/>
        <v>1978</v>
      </c>
      <c r="AQ1484" s="436">
        <f t="shared" si="395"/>
        <v>2215.36</v>
      </c>
      <c r="AR1484" s="247"/>
      <c r="AS1484" s="465" t="s">
        <v>15</v>
      </c>
      <c r="AT1484" s="247"/>
      <c r="AU1484" s="454" t="s">
        <v>15</v>
      </c>
    </row>
    <row r="1485" spans="1:47" s="29" customFormat="1">
      <c r="A1485" s="556">
        <v>1482</v>
      </c>
      <c r="B1485" s="558" t="s">
        <v>3676</v>
      </c>
      <c r="C1485" s="558" t="str">
        <f t="shared" si="387"/>
        <v>2019</v>
      </c>
      <c r="D1485" s="558" t="str">
        <f t="shared" si="381"/>
        <v>Dec</v>
      </c>
      <c r="E1485" s="605">
        <v>43816</v>
      </c>
      <c r="F1485" s="558">
        <v>120097</v>
      </c>
      <c r="G1485" s="558">
        <v>54110</v>
      </c>
      <c r="H1485" s="558">
        <v>92850</v>
      </c>
      <c r="I1485" s="558" t="s">
        <v>3680</v>
      </c>
      <c r="J1485" s="617" t="s">
        <v>3682</v>
      </c>
      <c r="K1485" s="607" t="str">
        <f t="shared" si="388"/>
        <v>BLANKING DIE | BLANKING DIE</v>
      </c>
      <c r="L1485" s="607" t="s">
        <v>3678</v>
      </c>
      <c r="M1485" s="607" t="s">
        <v>3678</v>
      </c>
      <c r="N1485" s="608"/>
      <c r="O1485" s="607" t="s">
        <v>3662</v>
      </c>
      <c r="P1485" s="558">
        <v>1</v>
      </c>
      <c r="Q1485" s="557" t="s">
        <v>5152</v>
      </c>
      <c r="R1485" s="609">
        <f>IFERROR(VLOOKUP(CONCATENATE(D1485,"'",C1485),'Monthly Forex'!A:D,4,0),"-")</f>
        <v>50.81</v>
      </c>
      <c r="S1485" s="564" t="s">
        <v>15</v>
      </c>
      <c r="T1485" s="611">
        <v>3870</v>
      </c>
      <c r="U1485" s="612" t="s">
        <v>47</v>
      </c>
      <c r="V1485" s="613" t="s">
        <v>49</v>
      </c>
      <c r="W1485" s="619" t="s">
        <v>15</v>
      </c>
      <c r="X1485" s="569" t="s">
        <v>15</v>
      </c>
      <c r="Y1485" s="667" t="s">
        <v>15</v>
      </c>
      <c r="Z1485" s="668" t="s">
        <v>15</v>
      </c>
      <c r="AA1485" s="558" t="s">
        <v>1856</v>
      </c>
      <c r="AB1485" s="139">
        <f t="shared" si="383"/>
        <v>43846</v>
      </c>
      <c r="AC1485" s="134">
        <f t="shared" si="384"/>
        <v>43831</v>
      </c>
      <c r="AD1485" s="135" t="str">
        <f t="shared" si="385"/>
        <v>-</v>
      </c>
      <c r="AE1485" s="136" t="str">
        <f t="shared" si="386"/>
        <v>-</v>
      </c>
      <c r="AF1485" s="140" t="s">
        <v>4551</v>
      </c>
      <c r="AG1485" s="140" t="str">
        <f t="shared" si="389"/>
        <v>1</v>
      </c>
      <c r="AH1485" s="141" t="str">
        <f t="shared" si="390"/>
        <v>-</v>
      </c>
      <c r="AI1485" s="211">
        <v>43851</v>
      </c>
      <c r="AJ1485" s="443" t="s">
        <v>4592</v>
      </c>
      <c r="AK1485" s="478">
        <f t="shared" si="391"/>
        <v>-5</v>
      </c>
      <c r="AL1485" s="482">
        <f t="shared" si="392"/>
        <v>43831</v>
      </c>
      <c r="AM1485" s="432" t="str">
        <f>_xlfn.IFNA(VLOOKUP(O1485,Dropdown!$B:$G,6,0),"-")</f>
        <v>PEZA</v>
      </c>
      <c r="AN1485" s="433">
        <f>_xlfn.IFNA(VLOOKUP(O1485,Dropdown!$B:$H,7,0),"-")</f>
        <v>0.12</v>
      </c>
      <c r="AO1485" s="434" t="str">
        <f t="shared" si="393"/>
        <v>USD</v>
      </c>
      <c r="AP1485" s="435">
        <f t="shared" si="394"/>
        <v>3870</v>
      </c>
      <c r="AQ1485" s="436">
        <f t="shared" si="395"/>
        <v>4334.4000000000005</v>
      </c>
      <c r="AR1485" s="247"/>
      <c r="AS1485" s="465" t="s">
        <v>15</v>
      </c>
      <c r="AT1485" s="247"/>
      <c r="AU1485" s="454" t="s">
        <v>15</v>
      </c>
    </row>
    <row r="1486" spans="1:47" s="29" customFormat="1">
      <c r="A1486" s="556">
        <v>1483</v>
      </c>
      <c r="B1486" s="558" t="s">
        <v>3677</v>
      </c>
      <c r="C1486" s="558" t="str">
        <f t="shared" si="387"/>
        <v>2019</v>
      </c>
      <c r="D1486" s="558" t="str">
        <f t="shared" si="381"/>
        <v>Dec</v>
      </c>
      <c r="E1486" s="605">
        <v>43816</v>
      </c>
      <c r="F1486" s="558">
        <v>120097</v>
      </c>
      <c r="G1486" s="558">
        <v>54110</v>
      </c>
      <c r="H1486" s="558">
        <v>92850</v>
      </c>
      <c r="I1486" s="558" t="s">
        <v>3681</v>
      </c>
      <c r="J1486" s="617" t="s">
        <v>3682</v>
      </c>
      <c r="K1486" s="607" t="str">
        <f t="shared" si="388"/>
        <v>LOCK PLATE FLATTENING DIE | LOCK PLATE FLATTENING DIE</v>
      </c>
      <c r="L1486" s="607" t="s">
        <v>3679</v>
      </c>
      <c r="M1486" s="607" t="s">
        <v>3679</v>
      </c>
      <c r="N1486" s="608"/>
      <c r="O1486" s="607" t="s">
        <v>3662</v>
      </c>
      <c r="P1486" s="558">
        <v>1</v>
      </c>
      <c r="Q1486" s="557" t="s">
        <v>5152</v>
      </c>
      <c r="R1486" s="609">
        <f>IFERROR(VLOOKUP(CONCATENATE(D1486,"'",C1486),'Monthly Forex'!A:D,4,0),"-")</f>
        <v>50.81</v>
      </c>
      <c r="S1486" s="564" t="s">
        <v>15</v>
      </c>
      <c r="T1486" s="611">
        <v>1475</v>
      </c>
      <c r="U1486" s="612" t="s">
        <v>47</v>
      </c>
      <c r="V1486" s="613" t="s">
        <v>49</v>
      </c>
      <c r="W1486" s="619" t="s">
        <v>15</v>
      </c>
      <c r="X1486" s="569" t="s">
        <v>15</v>
      </c>
      <c r="Y1486" s="667" t="s">
        <v>15</v>
      </c>
      <c r="Z1486" s="668" t="s">
        <v>15</v>
      </c>
      <c r="AA1486" s="558" t="s">
        <v>1856</v>
      </c>
      <c r="AB1486" s="139">
        <f t="shared" si="383"/>
        <v>43846</v>
      </c>
      <c r="AC1486" s="134">
        <f t="shared" si="384"/>
        <v>43831</v>
      </c>
      <c r="AD1486" s="135" t="str">
        <f t="shared" si="385"/>
        <v>-</v>
      </c>
      <c r="AE1486" s="136" t="str">
        <f t="shared" si="386"/>
        <v>-</v>
      </c>
      <c r="AF1486" s="140" t="s">
        <v>4551</v>
      </c>
      <c r="AG1486" s="140" t="str">
        <f t="shared" si="389"/>
        <v>-</v>
      </c>
      <c r="AH1486" s="141" t="str">
        <f t="shared" si="390"/>
        <v>-</v>
      </c>
      <c r="AI1486" s="211">
        <v>43851</v>
      </c>
      <c r="AJ1486" s="443" t="s">
        <v>4592</v>
      </c>
      <c r="AK1486" s="478">
        <f t="shared" si="391"/>
        <v>-5</v>
      </c>
      <c r="AL1486" s="482">
        <f t="shared" si="392"/>
        <v>43831</v>
      </c>
      <c r="AM1486" s="432" t="str">
        <f>_xlfn.IFNA(VLOOKUP(O1486,Dropdown!$B:$G,6,0),"-")</f>
        <v>PEZA</v>
      </c>
      <c r="AN1486" s="433">
        <f>_xlfn.IFNA(VLOOKUP(O1486,Dropdown!$B:$H,7,0),"-")</f>
        <v>0.12</v>
      </c>
      <c r="AO1486" s="434" t="str">
        <f t="shared" si="393"/>
        <v>USD</v>
      </c>
      <c r="AP1486" s="435">
        <f t="shared" si="394"/>
        <v>1475</v>
      </c>
      <c r="AQ1486" s="436">
        <f t="shared" si="395"/>
        <v>1652.0000000000002</v>
      </c>
      <c r="AR1486" s="247"/>
      <c r="AS1486" s="465" t="s">
        <v>15</v>
      </c>
      <c r="AT1486" s="247"/>
      <c r="AU1486" s="454" t="s">
        <v>15</v>
      </c>
    </row>
    <row r="1487" spans="1:47" s="29" customFormat="1">
      <c r="A1487" s="556">
        <v>1484</v>
      </c>
      <c r="B1487" s="558" t="s">
        <v>3636</v>
      </c>
      <c r="C1487" s="558" t="str">
        <f t="shared" si="387"/>
        <v>2019</v>
      </c>
      <c r="D1487" s="558" t="str">
        <f t="shared" si="381"/>
        <v>Dec</v>
      </c>
      <c r="E1487" s="605">
        <v>43817</v>
      </c>
      <c r="F1487" s="558">
        <v>120099</v>
      </c>
      <c r="G1487" s="558">
        <v>54112</v>
      </c>
      <c r="H1487" s="558">
        <v>92863</v>
      </c>
      <c r="I1487" s="558" t="s">
        <v>2853</v>
      </c>
      <c r="J1487" s="617">
        <v>20193339</v>
      </c>
      <c r="K1487" s="607" t="str">
        <f t="shared" si="388"/>
        <v>2311-35308-7-1100 RR EMBOSS  | #110 DIE | 2311-35308-7-1100 RR EMBOSS  | #110 DIE</v>
      </c>
      <c r="L1487" s="607" t="s">
        <v>2550</v>
      </c>
      <c r="M1487" s="607" t="s">
        <v>2550</v>
      </c>
      <c r="N1487" s="608" t="s">
        <v>15</v>
      </c>
      <c r="O1487" s="607" t="s">
        <v>38</v>
      </c>
      <c r="P1487" s="558">
        <v>2</v>
      </c>
      <c r="Q1487" s="557" t="s">
        <v>5151</v>
      </c>
      <c r="R1487" s="609">
        <f>IFERROR(VLOOKUP(CONCATENATE(D1487,"'",C1487),'Monthly Forex'!A:D,4,0),"-")</f>
        <v>50.81</v>
      </c>
      <c r="S1487" s="564" t="s">
        <v>15</v>
      </c>
      <c r="T1487" s="611">
        <v>880</v>
      </c>
      <c r="U1487" s="612" t="s">
        <v>47</v>
      </c>
      <c r="V1487" s="613" t="s">
        <v>49</v>
      </c>
      <c r="W1487" s="619" t="s">
        <v>15</v>
      </c>
      <c r="X1487" s="569" t="s">
        <v>15</v>
      </c>
      <c r="Y1487" s="669" t="s">
        <v>15</v>
      </c>
      <c r="Z1487" s="668" t="s">
        <v>15</v>
      </c>
      <c r="AA1487" s="558" t="s">
        <v>1856</v>
      </c>
      <c r="AB1487" s="139">
        <f t="shared" si="383"/>
        <v>43847</v>
      </c>
      <c r="AC1487" s="134">
        <f t="shared" si="384"/>
        <v>43831</v>
      </c>
      <c r="AD1487" s="135" t="str">
        <f t="shared" si="385"/>
        <v>-</v>
      </c>
      <c r="AE1487" s="136" t="str">
        <f t="shared" si="386"/>
        <v>-</v>
      </c>
      <c r="AF1487" s="140" t="s">
        <v>4551</v>
      </c>
      <c r="AG1487" s="140" t="str">
        <f t="shared" si="389"/>
        <v>1</v>
      </c>
      <c r="AH1487" s="141" t="str">
        <f t="shared" si="390"/>
        <v>-</v>
      </c>
      <c r="AI1487" s="211">
        <v>43861</v>
      </c>
      <c r="AJ1487" s="443" t="s">
        <v>4592</v>
      </c>
      <c r="AK1487" s="478">
        <f t="shared" si="391"/>
        <v>-14</v>
      </c>
      <c r="AL1487" s="482">
        <f t="shared" si="392"/>
        <v>43831</v>
      </c>
      <c r="AM1487" s="432" t="str">
        <f>_xlfn.IFNA(VLOOKUP(O1487,Dropdown!$B:$G,6,0),"-")</f>
        <v>PEZA</v>
      </c>
      <c r="AN1487" s="433">
        <f>_xlfn.IFNA(VLOOKUP(O1487,Dropdown!$B:$H,7,0),"-")</f>
        <v>0.12</v>
      </c>
      <c r="AO1487" s="434" t="str">
        <f t="shared" si="393"/>
        <v>USD</v>
      </c>
      <c r="AP1487" s="435">
        <f t="shared" si="394"/>
        <v>880</v>
      </c>
      <c r="AQ1487" s="436">
        <f t="shared" si="395"/>
        <v>985.60000000000014</v>
      </c>
      <c r="AR1487" s="247"/>
      <c r="AS1487" s="465" t="s">
        <v>15</v>
      </c>
      <c r="AT1487" s="247"/>
      <c r="AU1487" s="454" t="s">
        <v>15</v>
      </c>
    </row>
    <row r="1488" spans="1:47" s="29" customFormat="1">
      <c r="A1488" s="556">
        <v>1485</v>
      </c>
      <c r="B1488" s="558" t="s">
        <v>3685</v>
      </c>
      <c r="C1488" s="558" t="str">
        <f t="shared" si="387"/>
        <v>2019</v>
      </c>
      <c r="D1488" s="558" t="str">
        <f t="shared" si="381"/>
        <v>Dec</v>
      </c>
      <c r="E1488" s="605">
        <v>43817</v>
      </c>
      <c r="F1488" s="558">
        <v>120100</v>
      </c>
      <c r="G1488" s="558">
        <v>54113</v>
      </c>
      <c r="H1488" s="558">
        <v>92864</v>
      </c>
      <c r="I1488" s="558" t="s">
        <v>2853</v>
      </c>
      <c r="J1488" s="617">
        <v>20193699</v>
      </c>
      <c r="K1488" s="607" t="str">
        <f t="shared" si="388"/>
        <v>2311-35308-7-1100 RR EMBOSS  | #110 DIE | 2311-35308-7-1100 RR EMBOSS  | #110 DIE</v>
      </c>
      <c r="L1488" s="607" t="s">
        <v>2550</v>
      </c>
      <c r="M1488" s="607" t="s">
        <v>2550</v>
      </c>
      <c r="N1488" s="608" t="s">
        <v>15</v>
      </c>
      <c r="O1488" s="607" t="s">
        <v>38</v>
      </c>
      <c r="P1488" s="558">
        <v>3</v>
      </c>
      <c r="Q1488" s="557" t="s">
        <v>5151</v>
      </c>
      <c r="R1488" s="609">
        <f>IFERROR(VLOOKUP(CONCATENATE(D1488,"'",C1488),'Monthly Forex'!A:D,4,0),"-")</f>
        <v>50.81</v>
      </c>
      <c r="S1488" s="564" t="s">
        <v>15</v>
      </c>
      <c r="T1488" s="611">
        <v>1320</v>
      </c>
      <c r="U1488" s="612" t="s">
        <v>47</v>
      </c>
      <c r="V1488" s="613" t="s">
        <v>49</v>
      </c>
      <c r="W1488" s="619" t="s">
        <v>15</v>
      </c>
      <c r="X1488" s="569" t="s">
        <v>15</v>
      </c>
      <c r="Y1488" s="669" t="s">
        <v>15</v>
      </c>
      <c r="Z1488" s="668" t="s">
        <v>15</v>
      </c>
      <c r="AA1488" s="558" t="s">
        <v>1856</v>
      </c>
      <c r="AB1488" s="139">
        <f t="shared" si="383"/>
        <v>43847</v>
      </c>
      <c r="AC1488" s="134">
        <f t="shared" si="384"/>
        <v>43831</v>
      </c>
      <c r="AD1488" s="135" t="str">
        <f t="shared" si="385"/>
        <v>-</v>
      </c>
      <c r="AE1488" s="136" t="str">
        <f t="shared" si="386"/>
        <v>-</v>
      </c>
      <c r="AF1488" s="140" t="s">
        <v>4551</v>
      </c>
      <c r="AG1488" s="140" t="str">
        <f t="shared" si="389"/>
        <v>1</v>
      </c>
      <c r="AH1488" s="141" t="str">
        <f t="shared" si="390"/>
        <v>-</v>
      </c>
      <c r="AI1488" s="211">
        <v>43861</v>
      </c>
      <c r="AJ1488" s="443" t="s">
        <v>4592</v>
      </c>
      <c r="AK1488" s="478">
        <f t="shared" si="391"/>
        <v>-14</v>
      </c>
      <c r="AL1488" s="482">
        <f t="shared" si="392"/>
        <v>43831</v>
      </c>
      <c r="AM1488" s="432" t="str">
        <f>_xlfn.IFNA(VLOOKUP(O1488,Dropdown!$B:$G,6,0),"-")</f>
        <v>PEZA</v>
      </c>
      <c r="AN1488" s="433">
        <f>_xlfn.IFNA(VLOOKUP(O1488,Dropdown!$B:$H,7,0),"-")</f>
        <v>0.12</v>
      </c>
      <c r="AO1488" s="434" t="str">
        <f t="shared" si="393"/>
        <v>USD</v>
      </c>
      <c r="AP1488" s="435">
        <f t="shared" si="394"/>
        <v>1320</v>
      </c>
      <c r="AQ1488" s="436">
        <f t="shared" si="395"/>
        <v>1478.4</v>
      </c>
      <c r="AR1488" s="247"/>
      <c r="AS1488" s="465" t="s">
        <v>15</v>
      </c>
      <c r="AT1488" s="247"/>
      <c r="AU1488" s="454" t="s">
        <v>15</v>
      </c>
    </row>
    <row r="1489" spans="1:47" s="29" customFormat="1">
      <c r="A1489" s="556">
        <v>1486</v>
      </c>
      <c r="B1489" s="558" t="s">
        <v>3587</v>
      </c>
      <c r="C1489" s="558" t="str">
        <f t="shared" si="387"/>
        <v>2019</v>
      </c>
      <c r="D1489" s="558" t="str">
        <f t="shared" si="381"/>
        <v>Dec</v>
      </c>
      <c r="E1489" s="605">
        <v>43818</v>
      </c>
      <c r="F1489" s="558">
        <v>120902</v>
      </c>
      <c r="G1489" s="558">
        <v>54115</v>
      </c>
      <c r="H1489" s="558">
        <v>92913</v>
      </c>
      <c r="I1489" s="558" t="s">
        <v>3609</v>
      </c>
      <c r="J1489" s="617" t="s">
        <v>3610</v>
      </c>
      <c r="K1489" s="607" t="str">
        <f t="shared" si="388"/>
        <v>EMBOSS ROLLER | LOWER EMBOSS ROLL (S45C) | EMBOSS ROLLER | LOWER EMBOSS ROLL (S45C)</v>
      </c>
      <c r="L1489" s="607" t="s">
        <v>3598</v>
      </c>
      <c r="M1489" s="607" t="s">
        <v>3598</v>
      </c>
      <c r="N1489" s="608" t="s">
        <v>15</v>
      </c>
      <c r="O1489" s="607" t="s">
        <v>3334</v>
      </c>
      <c r="P1489" s="558">
        <v>1</v>
      </c>
      <c r="Q1489" s="557" t="s">
        <v>5151</v>
      </c>
      <c r="R1489" s="609">
        <f>IFERROR(VLOOKUP(CONCATENATE(D1489,"'",C1489),'Monthly Forex'!A:D,4,0),"-")</f>
        <v>50.81</v>
      </c>
      <c r="S1489" s="564" t="s">
        <v>15</v>
      </c>
      <c r="T1489" s="611">
        <v>1400</v>
      </c>
      <c r="U1489" s="612" t="s">
        <v>47</v>
      </c>
      <c r="V1489" s="613" t="s">
        <v>49</v>
      </c>
      <c r="W1489" s="620" t="s">
        <v>3754</v>
      </c>
      <c r="X1489" s="569" t="s">
        <v>15</v>
      </c>
      <c r="Y1489" s="667" t="s">
        <v>15</v>
      </c>
      <c r="Z1489" s="668" t="s">
        <v>15</v>
      </c>
      <c r="AA1489" s="558" t="s">
        <v>1856</v>
      </c>
      <c r="AB1489" s="139">
        <f t="shared" si="383"/>
        <v>43848</v>
      </c>
      <c r="AC1489" s="134">
        <f t="shared" si="384"/>
        <v>43831</v>
      </c>
      <c r="AD1489" s="135" t="str">
        <f t="shared" si="385"/>
        <v>-</v>
      </c>
      <c r="AE1489" s="136" t="str">
        <f t="shared" si="386"/>
        <v>-</v>
      </c>
      <c r="AF1489" s="140" t="s">
        <v>4551</v>
      </c>
      <c r="AG1489" s="140" t="str">
        <f t="shared" si="389"/>
        <v>1</v>
      </c>
      <c r="AH1489" s="141" t="str">
        <f t="shared" si="390"/>
        <v>-</v>
      </c>
      <c r="AI1489" s="211">
        <v>43860</v>
      </c>
      <c r="AJ1489" s="443" t="s">
        <v>4592</v>
      </c>
      <c r="AK1489" s="478">
        <f t="shared" si="391"/>
        <v>-12</v>
      </c>
      <c r="AL1489" s="482">
        <f t="shared" si="392"/>
        <v>43831</v>
      </c>
      <c r="AM1489" s="432" t="str">
        <f>_xlfn.IFNA(VLOOKUP(O1489,Dropdown!$B:$G,6,0),"-")</f>
        <v>PEZA</v>
      </c>
      <c r="AN1489" s="433">
        <f>_xlfn.IFNA(VLOOKUP(O1489,Dropdown!$B:$H,7,0),"-")</f>
        <v>0.12</v>
      </c>
      <c r="AO1489" s="434" t="str">
        <f t="shared" si="393"/>
        <v>USD</v>
      </c>
      <c r="AP1489" s="435">
        <f t="shared" si="394"/>
        <v>1400</v>
      </c>
      <c r="AQ1489" s="436">
        <f t="shared" si="395"/>
        <v>1568.0000000000002</v>
      </c>
      <c r="AR1489" s="247"/>
      <c r="AS1489" s="465" t="s">
        <v>15</v>
      </c>
      <c r="AT1489" s="247"/>
      <c r="AU1489" s="454" t="s">
        <v>15</v>
      </c>
    </row>
    <row r="1490" spans="1:47" s="29" customFormat="1">
      <c r="A1490" s="556">
        <v>1487</v>
      </c>
      <c r="B1490" s="558" t="s">
        <v>3588</v>
      </c>
      <c r="C1490" s="558" t="str">
        <f t="shared" si="387"/>
        <v>2019</v>
      </c>
      <c r="D1490" s="558" t="str">
        <f t="shared" si="381"/>
        <v>Dec</v>
      </c>
      <c r="E1490" s="605">
        <v>43818</v>
      </c>
      <c r="F1490" s="558">
        <v>120902</v>
      </c>
      <c r="G1490" s="558">
        <v>54115</v>
      </c>
      <c r="H1490" s="558">
        <v>92913</v>
      </c>
      <c r="I1490" s="558" t="s">
        <v>3609</v>
      </c>
      <c r="J1490" s="617" t="s">
        <v>3610</v>
      </c>
      <c r="K1490" s="607" t="str">
        <f t="shared" si="388"/>
        <v>EMBOSS ROLLER | UPPER EMBOSS ROLL (S45C) | EMBOSS ROLLER | UPPER EMBOSS ROLL (S45C)</v>
      </c>
      <c r="L1490" s="607" t="s">
        <v>3599</v>
      </c>
      <c r="M1490" s="607" t="s">
        <v>3599</v>
      </c>
      <c r="N1490" s="608" t="s">
        <v>15</v>
      </c>
      <c r="O1490" s="607" t="s">
        <v>3334</v>
      </c>
      <c r="P1490" s="558">
        <v>1</v>
      </c>
      <c r="Q1490" s="557" t="s">
        <v>5151</v>
      </c>
      <c r="R1490" s="609">
        <f>IFERROR(VLOOKUP(CONCATENATE(D1490,"'",C1490),'Monthly Forex'!A:D,4,0),"-")</f>
        <v>50.81</v>
      </c>
      <c r="S1490" s="564" t="s">
        <v>15</v>
      </c>
      <c r="T1490" s="611">
        <v>1400</v>
      </c>
      <c r="U1490" s="612" t="s">
        <v>47</v>
      </c>
      <c r="V1490" s="613" t="s">
        <v>49</v>
      </c>
      <c r="W1490" s="620" t="s">
        <v>3754</v>
      </c>
      <c r="X1490" s="569" t="s">
        <v>15</v>
      </c>
      <c r="Y1490" s="667" t="s">
        <v>15</v>
      </c>
      <c r="Z1490" s="668" t="s">
        <v>15</v>
      </c>
      <c r="AA1490" s="558" t="s">
        <v>1856</v>
      </c>
      <c r="AB1490" s="139">
        <f t="shared" si="383"/>
        <v>43848</v>
      </c>
      <c r="AC1490" s="134">
        <f t="shared" si="384"/>
        <v>43831</v>
      </c>
      <c r="AD1490" s="135" t="str">
        <f t="shared" si="385"/>
        <v>-</v>
      </c>
      <c r="AE1490" s="136" t="str">
        <f t="shared" si="386"/>
        <v>-</v>
      </c>
      <c r="AF1490" s="140" t="s">
        <v>4551</v>
      </c>
      <c r="AG1490" s="140" t="str">
        <f t="shared" si="389"/>
        <v>-</v>
      </c>
      <c r="AH1490" s="141" t="str">
        <f t="shared" si="390"/>
        <v>-</v>
      </c>
      <c r="AI1490" s="211">
        <v>43860</v>
      </c>
      <c r="AJ1490" s="443" t="s">
        <v>4592</v>
      </c>
      <c r="AK1490" s="478">
        <f t="shared" si="391"/>
        <v>-12</v>
      </c>
      <c r="AL1490" s="482">
        <f t="shared" si="392"/>
        <v>43831</v>
      </c>
      <c r="AM1490" s="432" t="str">
        <f>_xlfn.IFNA(VLOOKUP(O1490,Dropdown!$B:$G,6,0),"-")</f>
        <v>PEZA</v>
      </c>
      <c r="AN1490" s="433">
        <f>_xlfn.IFNA(VLOOKUP(O1490,Dropdown!$B:$H,7,0),"-")</f>
        <v>0.12</v>
      </c>
      <c r="AO1490" s="434" t="str">
        <f t="shared" si="393"/>
        <v>USD</v>
      </c>
      <c r="AP1490" s="435">
        <f t="shared" si="394"/>
        <v>1400</v>
      </c>
      <c r="AQ1490" s="436">
        <f t="shared" si="395"/>
        <v>1568.0000000000002</v>
      </c>
      <c r="AR1490" s="247"/>
      <c r="AS1490" s="465" t="s">
        <v>15</v>
      </c>
      <c r="AT1490" s="247"/>
      <c r="AU1490" s="454" t="s">
        <v>15</v>
      </c>
    </row>
    <row r="1491" spans="1:47" s="29" customFormat="1">
      <c r="A1491" s="556">
        <v>1488</v>
      </c>
      <c r="B1491" s="558" t="s">
        <v>3589</v>
      </c>
      <c r="C1491" s="558" t="str">
        <f t="shared" si="387"/>
        <v>2019</v>
      </c>
      <c r="D1491" s="558" t="str">
        <f t="shared" si="381"/>
        <v>Dec</v>
      </c>
      <c r="E1491" s="605">
        <v>43818</v>
      </c>
      <c r="F1491" s="558">
        <v>120902</v>
      </c>
      <c r="G1491" s="558">
        <v>54115</v>
      </c>
      <c r="H1491" s="558">
        <v>92913</v>
      </c>
      <c r="I1491" s="558" t="s">
        <v>3609</v>
      </c>
      <c r="J1491" s="617" t="s">
        <v>3610</v>
      </c>
      <c r="K1491" s="607" t="str">
        <f t="shared" si="388"/>
        <v>EMBOSS ROLLER | UPPER PLEAT ROLL (S45C) | EMBOSS ROLLER | UPPER PLEAT ROLL (S45C)</v>
      </c>
      <c r="L1491" s="607" t="s">
        <v>3600</v>
      </c>
      <c r="M1491" s="607" t="s">
        <v>3600</v>
      </c>
      <c r="N1491" s="608" t="s">
        <v>15</v>
      </c>
      <c r="O1491" s="607" t="s">
        <v>3334</v>
      </c>
      <c r="P1491" s="558">
        <v>1</v>
      </c>
      <c r="Q1491" s="557" t="s">
        <v>5151</v>
      </c>
      <c r="R1491" s="609">
        <f>IFERROR(VLOOKUP(CONCATENATE(D1491,"'",C1491),'Monthly Forex'!A:D,4,0),"-")</f>
        <v>50.81</v>
      </c>
      <c r="S1491" s="564" t="s">
        <v>15</v>
      </c>
      <c r="T1491" s="611">
        <v>815.9</v>
      </c>
      <c r="U1491" s="612" t="s">
        <v>47</v>
      </c>
      <c r="V1491" s="613" t="s">
        <v>49</v>
      </c>
      <c r="W1491" s="620" t="s">
        <v>3754</v>
      </c>
      <c r="X1491" s="569" t="s">
        <v>15</v>
      </c>
      <c r="Y1491" s="667" t="s">
        <v>15</v>
      </c>
      <c r="Z1491" s="668" t="s">
        <v>15</v>
      </c>
      <c r="AA1491" s="558" t="s">
        <v>1856</v>
      </c>
      <c r="AB1491" s="139">
        <f t="shared" si="383"/>
        <v>43848</v>
      </c>
      <c r="AC1491" s="134">
        <f t="shared" si="384"/>
        <v>43831</v>
      </c>
      <c r="AD1491" s="135" t="str">
        <f t="shared" si="385"/>
        <v>-</v>
      </c>
      <c r="AE1491" s="136" t="str">
        <f t="shared" si="386"/>
        <v>-</v>
      </c>
      <c r="AF1491" s="140" t="s">
        <v>4551</v>
      </c>
      <c r="AG1491" s="140" t="str">
        <f t="shared" si="389"/>
        <v>-</v>
      </c>
      <c r="AH1491" s="141" t="str">
        <f t="shared" si="390"/>
        <v>-</v>
      </c>
      <c r="AI1491" s="211">
        <v>43860</v>
      </c>
      <c r="AJ1491" s="443" t="s">
        <v>4592</v>
      </c>
      <c r="AK1491" s="478">
        <f t="shared" si="391"/>
        <v>-12</v>
      </c>
      <c r="AL1491" s="482">
        <f t="shared" si="392"/>
        <v>43831</v>
      </c>
      <c r="AM1491" s="432" t="str">
        <f>_xlfn.IFNA(VLOOKUP(O1491,Dropdown!$B:$G,6,0),"-")</f>
        <v>PEZA</v>
      </c>
      <c r="AN1491" s="433">
        <f>_xlfn.IFNA(VLOOKUP(O1491,Dropdown!$B:$H,7,0),"-")</f>
        <v>0.12</v>
      </c>
      <c r="AO1491" s="434" t="str">
        <f t="shared" si="393"/>
        <v>USD</v>
      </c>
      <c r="AP1491" s="435">
        <f t="shared" si="394"/>
        <v>815.9</v>
      </c>
      <c r="AQ1491" s="436">
        <f t="shared" si="395"/>
        <v>913.80800000000011</v>
      </c>
      <c r="AR1491" s="247"/>
      <c r="AS1491" s="465" t="s">
        <v>15</v>
      </c>
      <c r="AT1491" s="247"/>
      <c r="AU1491" s="454" t="s">
        <v>15</v>
      </c>
    </row>
    <row r="1492" spans="1:47" s="29" customFormat="1">
      <c r="A1492" s="556">
        <v>1489</v>
      </c>
      <c r="B1492" s="558" t="s">
        <v>3590</v>
      </c>
      <c r="C1492" s="558" t="str">
        <f t="shared" si="387"/>
        <v>2019</v>
      </c>
      <c r="D1492" s="558" t="str">
        <f t="shared" si="381"/>
        <v>Dec</v>
      </c>
      <c r="E1492" s="605">
        <v>43818</v>
      </c>
      <c r="F1492" s="558">
        <v>120902</v>
      </c>
      <c r="G1492" s="558">
        <v>54115</v>
      </c>
      <c r="H1492" s="558">
        <v>92913</v>
      </c>
      <c r="I1492" s="558" t="s">
        <v>3609</v>
      </c>
      <c r="J1492" s="617" t="s">
        <v>3610</v>
      </c>
      <c r="K1492" s="607" t="str">
        <f t="shared" si="388"/>
        <v>EMBOSS ROLLER | LOWER PLEAT ROLL (S45C) | EMBOSS ROLLER | LOWER PLEAT ROLL (S45C)</v>
      </c>
      <c r="L1492" s="607" t="s">
        <v>3601</v>
      </c>
      <c r="M1492" s="607" t="s">
        <v>3601</v>
      </c>
      <c r="N1492" s="608" t="s">
        <v>15</v>
      </c>
      <c r="O1492" s="607" t="s">
        <v>3334</v>
      </c>
      <c r="P1492" s="558">
        <v>1</v>
      </c>
      <c r="Q1492" s="557" t="s">
        <v>5151</v>
      </c>
      <c r="R1492" s="609">
        <f>IFERROR(VLOOKUP(CONCATENATE(D1492,"'",C1492),'Monthly Forex'!A:D,4,0),"-")</f>
        <v>50.81</v>
      </c>
      <c r="S1492" s="564" t="s">
        <v>15</v>
      </c>
      <c r="T1492" s="611">
        <v>815.9</v>
      </c>
      <c r="U1492" s="612" t="s">
        <v>47</v>
      </c>
      <c r="V1492" s="613" t="s">
        <v>49</v>
      </c>
      <c r="W1492" s="620" t="s">
        <v>3754</v>
      </c>
      <c r="X1492" s="569" t="s">
        <v>15</v>
      </c>
      <c r="Y1492" s="667" t="s">
        <v>15</v>
      </c>
      <c r="Z1492" s="668" t="s">
        <v>15</v>
      </c>
      <c r="AA1492" s="558" t="s">
        <v>1856</v>
      </c>
      <c r="AB1492" s="139">
        <f t="shared" si="383"/>
        <v>43848</v>
      </c>
      <c r="AC1492" s="134">
        <f t="shared" si="384"/>
        <v>43831</v>
      </c>
      <c r="AD1492" s="135" t="str">
        <f t="shared" si="385"/>
        <v>-</v>
      </c>
      <c r="AE1492" s="136" t="str">
        <f t="shared" si="386"/>
        <v>-</v>
      </c>
      <c r="AF1492" s="140" t="s">
        <v>4551</v>
      </c>
      <c r="AG1492" s="140" t="str">
        <f t="shared" si="389"/>
        <v>-</v>
      </c>
      <c r="AH1492" s="141" t="str">
        <f t="shared" si="390"/>
        <v>-</v>
      </c>
      <c r="AI1492" s="211">
        <v>43860</v>
      </c>
      <c r="AJ1492" s="443" t="s">
        <v>4592</v>
      </c>
      <c r="AK1492" s="478">
        <f t="shared" si="391"/>
        <v>-12</v>
      </c>
      <c r="AL1492" s="482">
        <f t="shared" si="392"/>
        <v>43831</v>
      </c>
      <c r="AM1492" s="432" t="str">
        <f>_xlfn.IFNA(VLOOKUP(O1492,Dropdown!$B:$G,6,0),"-")</f>
        <v>PEZA</v>
      </c>
      <c r="AN1492" s="433">
        <f>_xlfn.IFNA(VLOOKUP(O1492,Dropdown!$B:$H,7,0),"-")</f>
        <v>0.12</v>
      </c>
      <c r="AO1492" s="434" t="str">
        <f t="shared" si="393"/>
        <v>USD</v>
      </c>
      <c r="AP1492" s="435">
        <f t="shared" si="394"/>
        <v>815.9</v>
      </c>
      <c r="AQ1492" s="436">
        <f t="shared" si="395"/>
        <v>913.80800000000011</v>
      </c>
      <c r="AR1492" s="247"/>
      <c r="AS1492" s="465" t="s">
        <v>15</v>
      </c>
      <c r="AT1492" s="247"/>
      <c r="AU1492" s="454" t="s">
        <v>15</v>
      </c>
    </row>
    <row r="1493" spans="1:47" s="29" customFormat="1">
      <c r="A1493" s="556">
        <v>1490</v>
      </c>
      <c r="B1493" s="558" t="s">
        <v>3591</v>
      </c>
      <c r="C1493" s="558" t="str">
        <f t="shared" si="387"/>
        <v>2019</v>
      </c>
      <c r="D1493" s="558" t="str">
        <f t="shared" si="381"/>
        <v>Dec</v>
      </c>
      <c r="E1493" s="605">
        <v>43818</v>
      </c>
      <c r="F1493" s="558">
        <v>120902</v>
      </c>
      <c r="G1493" s="558">
        <v>54115</v>
      </c>
      <c r="H1493" s="558">
        <v>92913</v>
      </c>
      <c r="I1493" s="558" t="s">
        <v>3609</v>
      </c>
      <c r="J1493" s="617" t="s">
        <v>3610</v>
      </c>
      <c r="K1493" s="607" t="str">
        <f t="shared" si="388"/>
        <v>EMBOSS ROLLER | NO BEAD BAR (S45C) | EMBOSS ROLLER | NO BEAD BAR (S45C)</v>
      </c>
      <c r="L1493" s="607" t="s">
        <v>3602</v>
      </c>
      <c r="M1493" s="607" t="s">
        <v>3602</v>
      </c>
      <c r="N1493" s="608" t="s">
        <v>15</v>
      </c>
      <c r="O1493" s="607" t="s">
        <v>3334</v>
      </c>
      <c r="P1493" s="558">
        <v>12</v>
      </c>
      <c r="Q1493" s="557" t="s">
        <v>5151</v>
      </c>
      <c r="R1493" s="609">
        <f>IFERROR(VLOOKUP(CONCATENATE(D1493,"'",C1493),'Monthly Forex'!A:D,4,0),"-")</f>
        <v>50.81</v>
      </c>
      <c r="S1493" s="564" t="s">
        <v>15</v>
      </c>
      <c r="T1493" s="611">
        <v>1149.5999999999999</v>
      </c>
      <c r="U1493" s="612" t="s">
        <v>47</v>
      </c>
      <c r="V1493" s="613" t="s">
        <v>49</v>
      </c>
      <c r="W1493" s="620" t="s">
        <v>3754</v>
      </c>
      <c r="X1493" s="569" t="s">
        <v>15</v>
      </c>
      <c r="Y1493" s="667" t="s">
        <v>15</v>
      </c>
      <c r="Z1493" s="668" t="s">
        <v>15</v>
      </c>
      <c r="AA1493" s="558" t="s">
        <v>1856</v>
      </c>
      <c r="AB1493" s="139">
        <f t="shared" si="383"/>
        <v>43848</v>
      </c>
      <c r="AC1493" s="134">
        <f t="shared" si="384"/>
        <v>43831</v>
      </c>
      <c r="AD1493" s="135" t="str">
        <f t="shared" si="385"/>
        <v>-</v>
      </c>
      <c r="AE1493" s="136" t="str">
        <f t="shared" si="386"/>
        <v>-</v>
      </c>
      <c r="AF1493" s="140" t="s">
        <v>4551</v>
      </c>
      <c r="AG1493" s="140" t="str">
        <f t="shared" si="389"/>
        <v>-</v>
      </c>
      <c r="AH1493" s="141" t="str">
        <f t="shared" si="390"/>
        <v>-</v>
      </c>
      <c r="AI1493" s="211">
        <v>43860</v>
      </c>
      <c r="AJ1493" s="443" t="s">
        <v>4592</v>
      </c>
      <c r="AK1493" s="478">
        <f t="shared" si="391"/>
        <v>-12</v>
      </c>
      <c r="AL1493" s="482">
        <f t="shared" si="392"/>
        <v>43831</v>
      </c>
      <c r="AM1493" s="432" t="str">
        <f>_xlfn.IFNA(VLOOKUP(O1493,Dropdown!$B:$G,6,0),"-")</f>
        <v>PEZA</v>
      </c>
      <c r="AN1493" s="433">
        <f>_xlfn.IFNA(VLOOKUP(O1493,Dropdown!$B:$H,7,0),"-")</f>
        <v>0.12</v>
      </c>
      <c r="AO1493" s="434" t="str">
        <f t="shared" si="393"/>
        <v>USD</v>
      </c>
      <c r="AP1493" s="435">
        <f t="shared" si="394"/>
        <v>1149.5999999999999</v>
      </c>
      <c r="AQ1493" s="436">
        <f t="shared" si="395"/>
        <v>1287.5519999999999</v>
      </c>
      <c r="AR1493" s="247"/>
      <c r="AS1493" s="465" t="s">
        <v>15</v>
      </c>
      <c r="AT1493" s="247"/>
      <c r="AU1493" s="454" t="s">
        <v>15</v>
      </c>
    </row>
    <row r="1494" spans="1:47" s="29" customFormat="1">
      <c r="A1494" s="556">
        <v>1491</v>
      </c>
      <c r="B1494" s="558" t="s">
        <v>3592</v>
      </c>
      <c r="C1494" s="558" t="str">
        <f t="shared" si="387"/>
        <v>2019</v>
      </c>
      <c r="D1494" s="558" t="str">
        <f t="shared" si="381"/>
        <v>Dec</v>
      </c>
      <c r="E1494" s="605">
        <v>43818</v>
      </c>
      <c r="F1494" s="558">
        <v>120902</v>
      </c>
      <c r="G1494" s="558">
        <v>54115</v>
      </c>
      <c r="H1494" s="558">
        <v>92913</v>
      </c>
      <c r="I1494" s="558" t="s">
        <v>3609</v>
      </c>
      <c r="J1494" s="617" t="s">
        <v>3610</v>
      </c>
      <c r="K1494" s="607" t="str">
        <f t="shared" si="388"/>
        <v>EMBOSS ROLLER | BEAD BAR TYPE 3 (S45C) | EMBOSS ROLLER | BEAD BAR TYPE 3 (S45C)</v>
      </c>
      <c r="L1494" s="607" t="s">
        <v>3603</v>
      </c>
      <c r="M1494" s="607" t="s">
        <v>3603</v>
      </c>
      <c r="N1494" s="608" t="s">
        <v>15</v>
      </c>
      <c r="O1494" s="607" t="s">
        <v>3334</v>
      </c>
      <c r="P1494" s="558">
        <v>12</v>
      </c>
      <c r="Q1494" s="557" t="s">
        <v>5151</v>
      </c>
      <c r="R1494" s="609">
        <f>IFERROR(VLOOKUP(CONCATENATE(D1494,"'",C1494),'Monthly Forex'!A:D,4,0),"-")</f>
        <v>50.81</v>
      </c>
      <c r="S1494" s="564" t="s">
        <v>15</v>
      </c>
      <c r="T1494" s="611">
        <v>1600.8</v>
      </c>
      <c r="U1494" s="612" t="s">
        <v>47</v>
      </c>
      <c r="V1494" s="613" t="s">
        <v>49</v>
      </c>
      <c r="W1494" s="620" t="s">
        <v>3754</v>
      </c>
      <c r="X1494" s="569" t="s">
        <v>15</v>
      </c>
      <c r="Y1494" s="667" t="s">
        <v>15</v>
      </c>
      <c r="Z1494" s="668" t="s">
        <v>15</v>
      </c>
      <c r="AA1494" s="558" t="s">
        <v>1856</v>
      </c>
      <c r="AB1494" s="139">
        <f t="shared" si="383"/>
        <v>43848</v>
      </c>
      <c r="AC1494" s="134">
        <f t="shared" si="384"/>
        <v>43831</v>
      </c>
      <c r="AD1494" s="135" t="str">
        <f t="shared" si="385"/>
        <v>-</v>
      </c>
      <c r="AE1494" s="136" t="str">
        <f t="shared" si="386"/>
        <v>-</v>
      </c>
      <c r="AF1494" s="140" t="s">
        <v>4551</v>
      </c>
      <c r="AG1494" s="140" t="str">
        <f t="shared" si="389"/>
        <v>-</v>
      </c>
      <c r="AH1494" s="141" t="str">
        <f t="shared" si="390"/>
        <v>-</v>
      </c>
      <c r="AI1494" s="211">
        <v>43860</v>
      </c>
      <c r="AJ1494" s="443" t="s">
        <v>4592</v>
      </c>
      <c r="AK1494" s="478">
        <f t="shared" si="391"/>
        <v>-12</v>
      </c>
      <c r="AL1494" s="482">
        <f t="shared" si="392"/>
        <v>43831</v>
      </c>
      <c r="AM1494" s="432" t="str">
        <f>_xlfn.IFNA(VLOOKUP(O1494,Dropdown!$B:$G,6,0),"-")</f>
        <v>PEZA</v>
      </c>
      <c r="AN1494" s="433">
        <f>_xlfn.IFNA(VLOOKUP(O1494,Dropdown!$B:$H,7,0),"-")</f>
        <v>0.12</v>
      </c>
      <c r="AO1494" s="434" t="str">
        <f t="shared" si="393"/>
        <v>USD</v>
      </c>
      <c r="AP1494" s="435">
        <f t="shared" si="394"/>
        <v>1600.8</v>
      </c>
      <c r="AQ1494" s="436">
        <f t="shared" si="395"/>
        <v>1792.8960000000002</v>
      </c>
      <c r="AR1494" s="247"/>
      <c r="AS1494" s="465" t="s">
        <v>15</v>
      </c>
      <c r="AT1494" s="247"/>
      <c r="AU1494" s="454" t="s">
        <v>15</v>
      </c>
    </row>
    <row r="1495" spans="1:47" s="29" customFormat="1">
      <c r="A1495" s="556">
        <v>1492</v>
      </c>
      <c r="B1495" s="558" t="s">
        <v>3593</v>
      </c>
      <c r="C1495" s="558" t="str">
        <f t="shared" si="387"/>
        <v>2019</v>
      </c>
      <c r="D1495" s="558" t="str">
        <f t="shared" si="381"/>
        <v>Dec</v>
      </c>
      <c r="E1495" s="605">
        <v>43818</v>
      </c>
      <c r="F1495" s="558">
        <v>120902</v>
      </c>
      <c r="G1495" s="558">
        <v>54115</v>
      </c>
      <c r="H1495" s="558">
        <v>92913</v>
      </c>
      <c r="I1495" s="558" t="s">
        <v>3609</v>
      </c>
      <c r="J1495" s="617" t="s">
        <v>3610</v>
      </c>
      <c r="K1495" s="607" t="str">
        <f t="shared" si="388"/>
        <v>EMBOSS ROLLER | JIG | EMBOSS ROLLER | JIG</v>
      </c>
      <c r="L1495" s="607" t="s">
        <v>3604</v>
      </c>
      <c r="M1495" s="607" t="s">
        <v>3604</v>
      </c>
      <c r="N1495" s="608" t="s">
        <v>15</v>
      </c>
      <c r="O1495" s="607" t="s">
        <v>3334</v>
      </c>
      <c r="P1495" s="558">
        <v>1</v>
      </c>
      <c r="Q1495" s="557" t="s">
        <v>5151</v>
      </c>
      <c r="R1495" s="609">
        <f>IFERROR(VLOOKUP(CONCATENATE(D1495,"'",C1495),'Monthly Forex'!A:D,4,0),"-")</f>
        <v>50.81</v>
      </c>
      <c r="S1495" s="564" t="s">
        <v>15</v>
      </c>
      <c r="T1495" s="611">
        <v>1436.2</v>
      </c>
      <c r="U1495" s="612" t="s">
        <v>47</v>
      </c>
      <c r="V1495" s="613" t="s">
        <v>49</v>
      </c>
      <c r="W1495" s="620" t="s">
        <v>3754</v>
      </c>
      <c r="X1495" s="569" t="s">
        <v>15</v>
      </c>
      <c r="Y1495" s="667" t="s">
        <v>15</v>
      </c>
      <c r="Z1495" s="668" t="s">
        <v>15</v>
      </c>
      <c r="AA1495" s="558" t="s">
        <v>1856</v>
      </c>
      <c r="AB1495" s="139">
        <f t="shared" si="383"/>
        <v>43848</v>
      </c>
      <c r="AC1495" s="134">
        <f t="shared" si="384"/>
        <v>43831</v>
      </c>
      <c r="AD1495" s="135" t="str">
        <f t="shared" si="385"/>
        <v>-</v>
      </c>
      <c r="AE1495" s="136" t="str">
        <f t="shared" si="386"/>
        <v>-</v>
      </c>
      <c r="AF1495" s="140" t="s">
        <v>4551</v>
      </c>
      <c r="AG1495" s="140" t="str">
        <f t="shared" si="389"/>
        <v>-</v>
      </c>
      <c r="AH1495" s="141" t="str">
        <f t="shared" si="390"/>
        <v>-</v>
      </c>
      <c r="AI1495" s="211">
        <v>43860</v>
      </c>
      <c r="AJ1495" s="443" t="s">
        <v>4592</v>
      </c>
      <c r="AK1495" s="478">
        <f t="shared" si="391"/>
        <v>-12</v>
      </c>
      <c r="AL1495" s="482">
        <f t="shared" si="392"/>
        <v>43831</v>
      </c>
      <c r="AM1495" s="432" t="str">
        <f>_xlfn.IFNA(VLOOKUP(O1495,Dropdown!$B:$G,6,0),"-")</f>
        <v>PEZA</v>
      </c>
      <c r="AN1495" s="433">
        <f>_xlfn.IFNA(VLOOKUP(O1495,Dropdown!$B:$H,7,0),"-")</f>
        <v>0.12</v>
      </c>
      <c r="AO1495" s="434" t="str">
        <f t="shared" si="393"/>
        <v>USD</v>
      </c>
      <c r="AP1495" s="435">
        <f t="shared" si="394"/>
        <v>1436.2</v>
      </c>
      <c r="AQ1495" s="436">
        <f t="shared" si="395"/>
        <v>1608.5440000000001</v>
      </c>
      <c r="AR1495" s="247"/>
      <c r="AS1495" s="465" t="s">
        <v>15</v>
      </c>
      <c r="AT1495" s="247"/>
      <c r="AU1495" s="454" t="s">
        <v>15</v>
      </c>
    </row>
    <row r="1496" spans="1:47" s="29" customFormat="1">
      <c r="A1496" s="556">
        <v>1493</v>
      </c>
      <c r="B1496" s="558" t="s">
        <v>3594</v>
      </c>
      <c r="C1496" s="558" t="str">
        <f t="shared" si="387"/>
        <v>2019</v>
      </c>
      <c r="D1496" s="558" t="str">
        <f t="shared" si="381"/>
        <v>Dec</v>
      </c>
      <c r="E1496" s="605">
        <v>43818</v>
      </c>
      <c r="F1496" s="558">
        <v>120902</v>
      </c>
      <c r="G1496" s="558">
        <v>54115</v>
      </c>
      <c r="H1496" s="558">
        <v>92913</v>
      </c>
      <c r="I1496" s="558" t="s">
        <v>3609</v>
      </c>
      <c r="J1496" s="617" t="s">
        <v>3610</v>
      </c>
      <c r="K1496" s="607" t="str">
        <f t="shared" si="388"/>
        <v>EMBOSS ROLLER | DES/CAM | EMBOSS ROLLER | DES/CAM</v>
      </c>
      <c r="L1496" s="607" t="s">
        <v>3605</v>
      </c>
      <c r="M1496" s="607" t="s">
        <v>3605</v>
      </c>
      <c r="N1496" s="608" t="s">
        <v>15</v>
      </c>
      <c r="O1496" s="607" t="s">
        <v>3334</v>
      </c>
      <c r="P1496" s="558">
        <v>1</v>
      </c>
      <c r="Q1496" s="557" t="s">
        <v>5151</v>
      </c>
      <c r="R1496" s="609">
        <f>IFERROR(VLOOKUP(CONCATENATE(D1496,"'",C1496),'Monthly Forex'!A:D,4,0),"-")</f>
        <v>50.81</v>
      </c>
      <c r="S1496" s="564" t="s">
        <v>15</v>
      </c>
      <c r="T1496" s="611">
        <v>771.8</v>
      </c>
      <c r="U1496" s="612" t="s">
        <v>47</v>
      </c>
      <c r="V1496" s="613" t="s">
        <v>49</v>
      </c>
      <c r="W1496" s="620" t="s">
        <v>3754</v>
      </c>
      <c r="X1496" s="569" t="s">
        <v>15</v>
      </c>
      <c r="Y1496" s="667" t="s">
        <v>15</v>
      </c>
      <c r="Z1496" s="668" t="s">
        <v>15</v>
      </c>
      <c r="AA1496" s="558" t="s">
        <v>1856</v>
      </c>
      <c r="AB1496" s="139">
        <f t="shared" si="383"/>
        <v>43848</v>
      </c>
      <c r="AC1496" s="134">
        <f t="shared" si="384"/>
        <v>43831</v>
      </c>
      <c r="AD1496" s="135" t="str">
        <f t="shared" si="385"/>
        <v>-</v>
      </c>
      <c r="AE1496" s="136" t="str">
        <f t="shared" si="386"/>
        <v>-</v>
      </c>
      <c r="AF1496" s="140" t="s">
        <v>4551</v>
      </c>
      <c r="AG1496" s="140" t="str">
        <f t="shared" si="389"/>
        <v>-</v>
      </c>
      <c r="AH1496" s="141" t="str">
        <f t="shared" si="390"/>
        <v>-</v>
      </c>
      <c r="AI1496" s="211">
        <v>43860</v>
      </c>
      <c r="AJ1496" s="443" t="s">
        <v>4592</v>
      </c>
      <c r="AK1496" s="478">
        <f t="shared" si="391"/>
        <v>-12</v>
      </c>
      <c r="AL1496" s="482">
        <f t="shared" si="392"/>
        <v>43831</v>
      </c>
      <c r="AM1496" s="432" t="str">
        <f>_xlfn.IFNA(VLOOKUP(O1496,Dropdown!$B:$G,6,0),"-")</f>
        <v>PEZA</v>
      </c>
      <c r="AN1496" s="433">
        <f>_xlfn.IFNA(VLOOKUP(O1496,Dropdown!$B:$H,7,0),"-")</f>
        <v>0.12</v>
      </c>
      <c r="AO1496" s="434" t="str">
        <f t="shared" si="393"/>
        <v>USD</v>
      </c>
      <c r="AP1496" s="435">
        <f t="shared" si="394"/>
        <v>771.8</v>
      </c>
      <c r="AQ1496" s="436">
        <f t="shared" si="395"/>
        <v>864.41600000000005</v>
      </c>
      <c r="AR1496" s="247"/>
      <c r="AS1496" s="465" t="s">
        <v>15</v>
      </c>
      <c r="AT1496" s="247"/>
      <c r="AU1496" s="454" t="s">
        <v>15</v>
      </c>
    </row>
    <row r="1497" spans="1:47" s="29" customFormat="1">
      <c r="A1497" s="556">
        <v>1494</v>
      </c>
      <c r="B1497" s="558" t="s">
        <v>3595</v>
      </c>
      <c r="C1497" s="558" t="str">
        <f t="shared" si="387"/>
        <v>2019</v>
      </c>
      <c r="D1497" s="558" t="str">
        <f t="shared" si="381"/>
        <v>Dec</v>
      </c>
      <c r="E1497" s="605">
        <v>43818</v>
      </c>
      <c r="F1497" s="558">
        <v>120902</v>
      </c>
      <c r="G1497" s="558">
        <v>54115</v>
      </c>
      <c r="H1497" s="558">
        <v>92913</v>
      </c>
      <c r="I1497" s="558" t="s">
        <v>3609</v>
      </c>
      <c r="J1497" s="617" t="s">
        <v>3610</v>
      </c>
      <c r="K1497" s="607" t="str">
        <f t="shared" si="388"/>
        <v>EMBOSS ROLLER | TOOLS | EMBOSS ROLLER | TOOLS</v>
      </c>
      <c r="L1497" s="607" t="s">
        <v>3606</v>
      </c>
      <c r="M1497" s="607" t="s">
        <v>3606</v>
      </c>
      <c r="N1497" s="608" t="s">
        <v>15</v>
      </c>
      <c r="O1497" s="607" t="s">
        <v>3334</v>
      </c>
      <c r="P1497" s="558">
        <v>1</v>
      </c>
      <c r="Q1497" s="557" t="s">
        <v>5151</v>
      </c>
      <c r="R1497" s="609">
        <f>IFERROR(VLOOKUP(CONCATENATE(D1497,"'",C1497),'Monthly Forex'!A:D,4,0),"-")</f>
        <v>50.81</v>
      </c>
      <c r="S1497" s="564" t="s">
        <v>15</v>
      </c>
      <c r="T1497" s="611">
        <v>1882.4</v>
      </c>
      <c r="U1497" s="612" t="s">
        <v>47</v>
      </c>
      <c r="V1497" s="613" t="s">
        <v>49</v>
      </c>
      <c r="W1497" s="620" t="s">
        <v>3754</v>
      </c>
      <c r="X1497" s="569" t="s">
        <v>15</v>
      </c>
      <c r="Y1497" s="667" t="s">
        <v>15</v>
      </c>
      <c r="Z1497" s="668" t="s">
        <v>15</v>
      </c>
      <c r="AA1497" s="558" t="s">
        <v>1856</v>
      </c>
      <c r="AB1497" s="139">
        <f t="shared" si="383"/>
        <v>43848</v>
      </c>
      <c r="AC1497" s="134">
        <f t="shared" si="384"/>
        <v>43831</v>
      </c>
      <c r="AD1497" s="135" t="str">
        <f t="shared" si="385"/>
        <v>-</v>
      </c>
      <c r="AE1497" s="136" t="str">
        <f t="shared" si="386"/>
        <v>-</v>
      </c>
      <c r="AF1497" s="140" t="s">
        <v>4551</v>
      </c>
      <c r="AG1497" s="140" t="str">
        <f t="shared" si="389"/>
        <v>-</v>
      </c>
      <c r="AH1497" s="141" t="str">
        <f t="shared" si="390"/>
        <v>-</v>
      </c>
      <c r="AI1497" s="211">
        <v>43860</v>
      </c>
      <c r="AJ1497" s="443" t="s">
        <v>4592</v>
      </c>
      <c r="AK1497" s="478">
        <f t="shared" si="391"/>
        <v>-12</v>
      </c>
      <c r="AL1497" s="482">
        <f t="shared" si="392"/>
        <v>43831</v>
      </c>
      <c r="AM1497" s="432" t="str">
        <f>_xlfn.IFNA(VLOOKUP(O1497,Dropdown!$B:$G,6,0),"-")</f>
        <v>PEZA</v>
      </c>
      <c r="AN1497" s="433">
        <f>_xlfn.IFNA(VLOOKUP(O1497,Dropdown!$B:$H,7,0),"-")</f>
        <v>0.12</v>
      </c>
      <c r="AO1497" s="434" t="str">
        <f t="shared" si="393"/>
        <v>USD</v>
      </c>
      <c r="AP1497" s="435">
        <f t="shared" si="394"/>
        <v>1882.4</v>
      </c>
      <c r="AQ1497" s="436">
        <f t="shared" si="395"/>
        <v>2108.2880000000005</v>
      </c>
      <c r="AR1497" s="247"/>
      <c r="AS1497" s="465" t="s">
        <v>15</v>
      </c>
      <c r="AT1497" s="247"/>
      <c r="AU1497" s="454" t="s">
        <v>15</v>
      </c>
    </row>
    <row r="1498" spans="1:47" s="29" customFormat="1">
      <c r="A1498" s="556">
        <v>1495</v>
      </c>
      <c r="B1498" s="558" t="s">
        <v>3698</v>
      </c>
      <c r="C1498" s="558" t="str">
        <f t="shared" si="387"/>
        <v>2019</v>
      </c>
      <c r="D1498" s="558" t="str">
        <f t="shared" si="381"/>
        <v>Dec</v>
      </c>
      <c r="E1498" s="605">
        <v>43818</v>
      </c>
      <c r="F1498" s="558">
        <v>120901</v>
      </c>
      <c r="G1498" s="558">
        <v>54114</v>
      </c>
      <c r="H1498" s="558">
        <v>92891</v>
      </c>
      <c r="I1498" s="558" t="s">
        <v>3577</v>
      </c>
      <c r="J1498" s="617">
        <v>3000024039</v>
      </c>
      <c r="K1498" s="607" t="str">
        <f t="shared" si="388"/>
        <v>Ø2.3 X P6 4LINES; 42HOLES/LINE W500 | LOWER DIE + TRANSPO | Ø2.3 X P6 4LINES; 42HOLES/LINE W500 | LOWER DIE + TRANSPO</v>
      </c>
      <c r="L1498" s="607" t="s">
        <v>3575</v>
      </c>
      <c r="M1498" s="607" t="s">
        <v>3575</v>
      </c>
      <c r="N1498" s="608" t="s">
        <v>15</v>
      </c>
      <c r="O1498" s="607" t="s">
        <v>39</v>
      </c>
      <c r="P1498" s="558">
        <v>1</v>
      </c>
      <c r="Q1498" s="557" t="s">
        <v>5151</v>
      </c>
      <c r="R1498" s="609">
        <f>IFERROR(VLOOKUP(CONCATENATE(D1498,"'",C1498),'Monthly Forex'!A:D,4,0),"-")</f>
        <v>50.81</v>
      </c>
      <c r="S1498" s="564" t="s">
        <v>15</v>
      </c>
      <c r="T1498" s="611">
        <v>2080</v>
      </c>
      <c r="U1498" s="612" t="s">
        <v>47</v>
      </c>
      <c r="V1498" s="613" t="s">
        <v>49</v>
      </c>
      <c r="W1498" s="619" t="s">
        <v>15</v>
      </c>
      <c r="X1498" s="569" t="s">
        <v>4599</v>
      </c>
      <c r="Y1498" s="667" t="s">
        <v>4660</v>
      </c>
      <c r="Z1498" s="668">
        <v>44096</v>
      </c>
      <c r="AA1498" s="558" t="s">
        <v>1856</v>
      </c>
      <c r="AB1498" s="139">
        <f t="shared" si="383"/>
        <v>43848</v>
      </c>
      <c r="AC1498" s="134">
        <f t="shared" si="384"/>
        <v>43831</v>
      </c>
      <c r="AD1498" s="135" t="str">
        <f t="shared" si="385"/>
        <v>-</v>
      </c>
      <c r="AE1498" s="136" t="str">
        <f t="shared" si="386"/>
        <v>-</v>
      </c>
      <c r="AF1498" s="140" t="s">
        <v>4551</v>
      </c>
      <c r="AG1498" s="140" t="str">
        <f t="shared" si="389"/>
        <v>1</v>
      </c>
      <c r="AH1498" s="141" t="str">
        <f t="shared" si="390"/>
        <v>-</v>
      </c>
      <c r="AI1498" s="211">
        <v>43880</v>
      </c>
      <c r="AJ1498" s="443" t="s">
        <v>4592</v>
      </c>
      <c r="AK1498" s="478">
        <f t="shared" si="391"/>
        <v>-32</v>
      </c>
      <c r="AL1498" s="482">
        <f t="shared" si="392"/>
        <v>43862</v>
      </c>
      <c r="AM1498" s="432" t="str">
        <f>_xlfn.IFNA(VLOOKUP(O1498,Dropdown!$B:$G,6,0),"-")</f>
        <v>PEZA</v>
      </c>
      <c r="AN1498" s="433">
        <f>_xlfn.IFNA(VLOOKUP(O1498,Dropdown!$B:$H,7,0),"-")</f>
        <v>0.12</v>
      </c>
      <c r="AO1498" s="434" t="str">
        <f t="shared" si="393"/>
        <v>USD</v>
      </c>
      <c r="AP1498" s="435">
        <f t="shared" si="394"/>
        <v>2080</v>
      </c>
      <c r="AQ1498" s="436">
        <f t="shared" si="395"/>
        <v>2329.6000000000004</v>
      </c>
      <c r="AR1498" s="247"/>
      <c r="AS1498" s="465" t="s">
        <v>15</v>
      </c>
      <c r="AT1498" s="247"/>
      <c r="AU1498" s="454" t="s">
        <v>15</v>
      </c>
    </row>
    <row r="1499" spans="1:47" s="29" customFormat="1">
      <c r="A1499" s="556">
        <v>1496</v>
      </c>
      <c r="B1499" s="558" t="s">
        <v>3699</v>
      </c>
      <c r="C1499" s="558" t="str">
        <f t="shared" si="387"/>
        <v>2019</v>
      </c>
      <c r="D1499" s="558" t="str">
        <f t="shared" si="381"/>
        <v>Dec</v>
      </c>
      <c r="E1499" s="605">
        <v>43818</v>
      </c>
      <c r="F1499" s="558">
        <v>120901</v>
      </c>
      <c r="G1499" s="558">
        <v>54114</v>
      </c>
      <c r="H1499" s="558">
        <v>92891</v>
      </c>
      <c r="I1499" s="558" t="s">
        <v>3577</v>
      </c>
      <c r="J1499" s="617">
        <v>3000024039</v>
      </c>
      <c r="K1499" s="607" t="str">
        <f t="shared" si="388"/>
        <v>Ø2.3 X P6 4LINES; 42HOLES/LINE W500 | UPPER DIE + TRANSPO | Ø2.3 X P6 4LINES; 42HOLES/LINE W500 | UPPER DIE + TRANSPO</v>
      </c>
      <c r="L1499" s="607" t="s">
        <v>3576</v>
      </c>
      <c r="M1499" s="607" t="s">
        <v>3576</v>
      </c>
      <c r="N1499" s="608" t="s">
        <v>15</v>
      </c>
      <c r="O1499" s="607" t="s">
        <v>39</v>
      </c>
      <c r="P1499" s="558">
        <v>1</v>
      </c>
      <c r="Q1499" s="557" t="s">
        <v>5151</v>
      </c>
      <c r="R1499" s="609">
        <f>IFERROR(VLOOKUP(CONCATENATE(D1499,"'",C1499),'Monthly Forex'!A:D,4,0),"-")</f>
        <v>50.81</v>
      </c>
      <c r="S1499" s="564" t="s">
        <v>15</v>
      </c>
      <c r="T1499" s="611">
        <v>1715</v>
      </c>
      <c r="U1499" s="612" t="s">
        <v>47</v>
      </c>
      <c r="V1499" s="613" t="s">
        <v>49</v>
      </c>
      <c r="W1499" s="619" t="s">
        <v>15</v>
      </c>
      <c r="X1499" s="569" t="s">
        <v>4599</v>
      </c>
      <c r="Y1499" s="667" t="s">
        <v>4660</v>
      </c>
      <c r="Z1499" s="668" t="s">
        <v>15</v>
      </c>
      <c r="AA1499" s="558" t="s">
        <v>1856</v>
      </c>
      <c r="AB1499" s="139">
        <f t="shared" si="383"/>
        <v>43848</v>
      </c>
      <c r="AC1499" s="134">
        <f t="shared" si="384"/>
        <v>43831</v>
      </c>
      <c r="AD1499" s="135" t="str">
        <f t="shared" si="385"/>
        <v>-</v>
      </c>
      <c r="AE1499" s="136" t="str">
        <f t="shared" si="386"/>
        <v>-</v>
      </c>
      <c r="AF1499" s="140" t="s">
        <v>4551</v>
      </c>
      <c r="AG1499" s="140" t="str">
        <f t="shared" si="389"/>
        <v>-</v>
      </c>
      <c r="AH1499" s="141" t="str">
        <f t="shared" si="390"/>
        <v>-</v>
      </c>
      <c r="AI1499" s="211">
        <v>43880</v>
      </c>
      <c r="AJ1499" s="443" t="s">
        <v>4592</v>
      </c>
      <c r="AK1499" s="478">
        <f t="shared" si="391"/>
        <v>-32</v>
      </c>
      <c r="AL1499" s="482">
        <f t="shared" si="392"/>
        <v>43862</v>
      </c>
      <c r="AM1499" s="432" t="str">
        <f>_xlfn.IFNA(VLOOKUP(O1499,Dropdown!$B:$G,6,0),"-")</f>
        <v>PEZA</v>
      </c>
      <c r="AN1499" s="433">
        <f>_xlfn.IFNA(VLOOKUP(O1499,Dropdown!$B:$H,7,0),"-")</f>
        <v>0.12</v>
      </c>
      <c r="AO1499" s="434" t="str">
        <f t="shared" si="393"/>
        <v>USD</v>
      </c>
      <c r="AP1499" s="435">
        <f t="shared" si="394"/>
        <v>1715</v>
      </c>
      <c r="AQ1499" s="436">
        <f t="shared" si="395"/>
        <v>1920.8000000000002</v>
      </c>
      <c r="AR1499" s="247"/>
      <c r="AS1499" s="465" t="s">
        <v>15</v>
      </c>
      <c r="AT1499" s="247"/>
      <c r="AU1499" s="454" t="s">
        <v>15</v>
      </c>
    </row>
    <row r="1500" spans="1:47" s="29" customFormat="1">
      <c r="A1500" s="556">
        <v>1497</v>
      </c>
      <c r="B1500" s="558" t="s">
        <v>3700</v>
      </c>
      <c r="C1500" s="558" t="str">
        <f t="shared" si="387"/>
        <v>2019</v>
      </c>
      <c r="D1500" s="558" t="str">
        <f t="shared" si="381"/>
        <v>Dec</v>
      </c>
      <c r="E1500" s="605">
        <v>43818</v>
      </c>
      <c r="F1500" s="558">
        <v>120901</v>
      </c>
      <c r="G1500" s="558">
        <v>54114</v>
      </c>
      <c r="H1500" s="558">
        <v>92891</v>
      </c>
      <c r="I1500" s="558" t="s">
        <v>2834</v>
      </c>
      <c r="J1500" s="617">
        <v>3000024325</v>
      </c>
      <c r="K1500" s="607" t="str">
        <f t="shared" si="388"/>
        <v>Ø3.0 X P6 (8 LINES; 42 HOLES/LINE; W500) | UPPER DIE + TRANSPO $15.00 | Ø3.0 X P6 (8 LINES; 42 HOLES/LINE; W500) | UPPER DIE + TRANSPO $15.00</v>
      </c>
      <c r="L1500" s="607" t="s">
        <v>2836</v>
      </c>
      <c r="M1500" s="607" t="s">
        <v>2836</v>
      </c>
      <c r="N1500" s="608" t="s">
        <v>15</v>
      </c>
      <c r="O1500" s="607" t="s">
        <v>39</v>
      </c>
      <c r="P1500" s="558">
        <v>1</v>
      </c>
      <c r="Q1500" s="557" t="s">
        <v>5151</v>
      </c>
      <c r="R1500" s="609">
        <f>IFERROR(VLOOKUP(CONCATENATE(D1500,"'",C1500),'Monthly Forex'!A:D,4,0),"-")</f>
        <v>50.81</v>
      </c>
      <c r="S1500" s="564" t="s">
        <v>15</v>
      </c>
      <c r="T1500" s="611">
        <v>2515</v>
      </c>
      <c r="U1500" s="612" t="s">
        <v>47</v>
      </c>
      <c r="V1500" s="613" t="s">
        <v>49</v>
      </c>
      <c r="W1500" s="619" t="s">
        <v>15</v>
      </c>
      <c r="X1500" s="569" t="s">
        <v>4599</v>
      </c>
      <c r="Y1500" s="667" t="s">
        <v>4660</v>
      </c>
      <c r="Z1500" s="668" t="s">
        <v>15</v>
      </c>
      <c r="AA1500" s="558" t="s">
        <v>1856</v>
      </c>
      <c r="AB1500" s="139">
        <f t="shared" si="383"/>
        <v>43848</v>
      </c>
      <c r="AC1500" s="134">
        <f t="shared" si="384"/>
        <v>43831</v>
      </c>
      <c r="AD1500" s="135" t="str">
        <f t="shared" si="385"/>
        <v>-</v>
      </c>
      <c r="AE1500" s="136" t="str">
        <f t="shared" si="386"/>
        <v>-</v>
      </c>
      <c r="AF1500" s="140" t="s">
        <v>4551</v>
      </c>
      <c r="AG1500" s="140" t="str">
        <f t="shared" si="389"/>
        <v>-</v>
      </c>
      <c r="AH1500" s="141" t="str">
        <f t="shared" si="390"/>
        <v>-</v>
      </c>
      <c r="AI1500" s="211">
        <v>43880</v>
      </c>
      <c r="AJ1500" s="443" t="s">
        <v>4592</v>
      </c>
      <c r="AK1500" s="478">
        <f t="shared" si="391"/>
        <v>-32</v>
      </c>
      <c r="AL1500" s="482">
        <f t="shared" si="392"/>
        <v>43862</v>
      </c>
      <c r="AM1500" s="432" t="str">
        <f>_xlfn.IFNA(VLOOKUP(O1500,Dropdown!$B:$G,6,0),"-")</f>
        <v>PEZA</v>
      </c>
      <c r="AN1500" s="433">
        <f>_xlfn.IFNA(VLOOKUP(O1500,Dropdown!$B:$H,7,0),"-")</f>
        <v>0.12</v>
      </c>
      <c r="AO1500" s="434" t="str">
        <f t="shared" si="393"/>
        <v>USD</v>
      </c>
      <c r="AP1500" s="435">
        <f t="shared" si="394"/>
        <v>2515</v>
      </c>
      <c r="AQ1500" s="436">
        <f t="shared" si="395"/>
        <v>2816.8</v>
      </c>
      <c r="AR1500" s="247"/>
      <c r="AS1500" s="465" t="s">
        <v>15</v>
      </c>
      <c r="AT1500" s="247"/>
      <c r="AU1500" s="454" t="s">
        <v>15</v>
      </c>
    </row>
    <row r="1501" spans="1:47" s="29" customFormat="1">
      <c r="A1501" s="556">
        <v>1498</v>
      </c>
      <c r="B1501" s="558" t="s">
        <v>3740</v>
      </c>
      <c r="C1501" s="558" t="str">
        <f t="shared" si="387"/>
        <v>2019</v>
      </c>
      <c r="D1501" s="558" t="str">
        <f t="shared" si="381"/>
        <v>Dec</v>
      </c>
      <c r="E1501" s="605">
        <v>43818</v>
      </c>
      <c r="F1501" s="558">
        <v>120901</v>
      </c>
      <c r="G1501" s="558">
        <v>54114</v>
      </c>
      <c r="H1501" s="558">
        <v>92891</v>
      </c>
      <c r="I1501" s="558" t="s">
        <v>2834</v>
      </c>
      <c r="J1501" s="617">
        <v>3000024325</v>
      </c>
      <c r="K1501" s="607" t="str">
        <f t="shared" si="388"/>
        <v>Ø3.0 X P6 (8 LINES; 42 HOLES/LINE; W500) | LOWER DIE + TRANSPO $15.00 | Ø3.0 X P6 (8 LINES; 42 HOLES/LINE; W500) | LOWER DIE + TRANSPO $15.00</v>
      </c>
      <c r="L1501" s="607" t="s">
        <v>2835</v>
      </c>
      <c r="M1501" s="607" t="s">
        <v>2835</v>
      </c>
      <c r="N1501" s="608" t="s">
        <v>15</v>
      </c>
      <c r="O1501" s="607" t="s">
        <v>39</v>
      </c>
      <c r="P1501" s="558">
        <v>1</v>
      </c>
      <c r="Q1501" s="557" t="s">
        <v>5151</v>
      </c>
      <c r="R1501" s="609">
        <f>IFERROR(VLOOKUP(CONCATENATE(D1501,"'",C1501),'Monthly Forex'!A:D,4,0),"-")</f>
        <v>50.81</v>
      </c>
      <c r="S1501" s="564" t="s">
        <v>15</v>
      </c>
      <c r="T1501" s="611">
        <v>2610</v>
      </c>
      <c r="U1501" s="612" t="s">
        <v>47</v>
      </c>
      <c r="V1501" s="613" t="s">
        <v>49</v>
      </c>
      <c r="W1501" s="619" t="s">
        <v>15</v>
      </c>
      <c r="X1501" s="569" t="s">
        <v>4599</v>
      </c>
      <c r="Y1501" s="667" t="s">
        <v>4660</v>
      </c>
      <c r="Z1501" s="668" t="s">
        <v>15</v>
      </c>
      <c r="AA1501" s="558" t="s">
        <v>1856</v>
      </c>
      <c r="AB1501" s="139">
        <f t="shared" si="383"/>
        <v>43848</v>
      </c>
      <c r="AC1501" s="134">
        <f t="shared" si="384"/>
        <v>43831</v>
      </c>
      <c r="AD1501" s="135" t="str">
        <f t="shared" si="385"/>
        <v>-</v>
      </c>
      <c r="AE1501" s="136" t="str">
        <f t="shared" si="386"/>
        <v>-</v>
      </c>
      <c r="AF1501" s="140" t="s">
        <v>4551</v>
      </c>
      <c r="AG1501" s="140" t="str">
        <f t="shared" si="389"/>
        <v>-</v>
      </c>
      <c r="AH1501" s="141" t="str">
        <f t="shared" si="390"/>
        <v>-</v>
      </c>
      <c r="AI1501" s="211">
        <v>43880</v>
      </c>
      <c r="AJ1501" s="443" t="s">
        <v>4592</v>
      </c>
      <c r="AK1501" s="478">
        <f t="shared" si="391"/>
        <v>-32</v>
      </c>
      <c r="AL1501" s="482">
        <f t="shared" si="392"/>
        <v>43862</v>
      </c>
      <c r="AM1501" s="432" t="str">
        <f>_xlfn.IFNA(VLOOKUP(O1501,Dropdown!$B:$G,6,0),"-")</f>
        <v>PEZA</v>
      </c>
      <c r="AN1501" s="433">
        <f>_xlfn.IFNA(VLOOKUP(O1501,Dropdown!$B:$H,7,0),"-")</f>
        <v>0.12</v>
      </c>
      <c r="AO1501" s="434" t="str">
        <f t="shared" si="393"/>
        <v>USD</v>
      </c>
      <c r="AP1501" s="435">
        <f t="shared" si="394"/>
        <v>2610</v>
      </c>
      <c r="AQ1501" s="436">
        <f t="shared" si="395"/>
        <v>2923.2000000000003</v>
      </c>
      <c r="AR1501" s="247"/>
      <c r="AS1501" s="465" t="s">
        <v>15</v>
      </c>
      <c r="AT1501" s="247"/>
      <c r="AU1501" s="454" t="s">
        <v>15</v>
      </c>
    </row>
    <row r="1502" spans="1:47" s="29" customFormat="1">
      <c r="A1502" s="556">
        <v>1499</v>
      </c>
      <c r="B1502" s="558" t="s">
        <v>3684</v>
      </c>
      <c r="C1502" s="558" t="str">
        <f t="shared" si="387"/>
        <v>2019</v>
      </c>
      <c r="D1502" s="558" t="str">
        <f t="shared" si="381"/>
        <v>Dec</v>
      </c>
      <c r="E1502" s="605">
        <v>43819</v>
      </c>
      <c r="F1502" s="558">
        <v>120909</v>
      </c>
      <c r="G1502" s="558">
        <v>54122</v>
      </c>
      <c r="H1502" s="558">
        <v>92905</v>
      </c>
      <c r="I1502" s="558" t="s">
        <v>3683</v>
      </c>
      <c r="J1502" s="617">
        <v>20193699</v>
      </c>
      <c r="K1502" s="607" t="str">
        <f t="shared" si="388"/>
        <v>2311-35308-7-1700 RR EMBOSS | #204 PUNCH | 2311-35308-7-1700 RR EMBOSS | #204 PUNCH</v>
      </c>
      <c r="L1502" s="607" t="s">
        <v>2141</v>
      </c>
      <c r="M1502" s="607" t="s">
        <v>2141</v>
      </c>
      <c r="N1502" s="608" t="s">
        <v>15</v>
      </c>
      <c r="O1502" s="607" t="s">
        <v>38</v>
      </c>
      <c r="P1502" s="558">
        <v>3</v>
      </c>
      <c r="Q1502" s="557" t="s">
        <v>5151</v>
      </c>
      <c r="R1502" s="609">
        <f>IFERROR(VLOOKUP(CONCATENATE(D1502,"'",C1502),'Monthly Forex'!A:D,4,0),"-")</f>
        <v>50.81</v>
      </c>
      <c r="S1502" s="564" t="s">
        <v>15</v>
      </c>
      <c r="T1502" s="611">
        <v>1200</v>
      </c>
      <c r="U1502" s="612" t="s">
        <v>47</v>
      </c>
      <c r="V1502" s="613" t="s">
        <v>49</v>
      </c>
      <c r="W1502" s="619" t="s">
        <v>15</v>
      </c>
      <c r="X1502" s="569" t="s">
        <v>15</v>
      </c>
      <c r="Y1502" s="669" t="s">
        <v>15</v>
      </c>
      <c r="Z1502" s="668" t="s">
        <v>15</v>
      </c>
      <c r="AA1502" s="558" t="s">
        <v>1856</v>
      </c>
      <c r="AB1502" s="139">
        <f t="shared" si="383"/>
        <v>43849</v>
      </c>
      <c r="AC1502" s="134">
        <f t="shared" si="384"/>
        <v>43831</v>
      </c>
      <c r="AD1502" s="135" t="str">
        <f t="shared" si="385"/>
        <v>-</v>
      </c>
      <c r="AE1502" s="136" t="str">
        <f t="shared" si="386"/>
        <v>-</v>
      </c>
      <c r="AF1502" s="140" t="s">
        <v>4551</v>
      </c>
      <c r="AG1502" s="140" t="str">
        <f t="shared" si="389"/>
        <v>1</v>
      </c>
      <c r="AH1502" s="141" t="str">
        <f t="shared" si="390"/>
        <v>-</v>
      </c>
      <c r="AI1502" s="211">
        <v>43861</v>
      </c>
      <c r="AJ1502" s="443" t="s">
        <v>4592</v>
      </c>
      <c r="AK1502" s="478">
        <f t="shared" si="391"/>
        <v>-12</v>
      </c>
      <c r="AL1502" s="482">
        <f t="shared" si="392"/>
        <v>43831</v>
      </c>
      <c r="AM1502" s="432" t="str">
        <f>_xlfn.IFNA(VLOOKUP(O1502,Dropdown!$B:$G,6,0),"-")</f>
        <v>PEZA</v>
      </c>
      <c r="AN1502" s="433">
        <f>_xlfn.IFNA(VLOOKUP(O1502,Dropdown!$B:$H,7,0),"-")</f>
        <v>0.12</v>
      </c>
      <c r="AO1502" s="434" t="str">
        <f t="shared" si="393"/>
        <v>USD</v>
      </c>
      <c r="AP1502" s="435">
        <f t="shared" si="394"/>
        <v>1200</v>
      </c>
      <c r="AQ1502" s="436">
        <f t="shared" si="395"/>
        <v>1344.0000000000002</v>
      </c>
      <c r="AR1502" s="247"/>
      <c r="AS1502" s="465" t="s">
        <v>15</v>
      </c>
      <c r="AT1502" s="247"/>
      <c r="AU1502" s="454" t="s">
        <v>15</v>
      </c>
    </row>
    <row r="1503" spans="1:47" s="29" customFormat="1">
      <c r="A1503" s="556">
        <v>1500</v>
      </c>
      <c r="B1503" s="558" t="s">
        <v>3686</v>
      </c>
      <c r="C1503" s="558" t="str">
        <f t="shared" si="387"/>
        <v>2019</v>
      </c>
      <c r="D1503" s="558" t="str">
        <f t="shared" si="381"/>
        <v>Dec</v>
      </c>
      <c r="E1503" s="605">
        <v>43819</v>
      </c>
      <c r="F1503" s="558">
        <v>120907</v>
      </c>
      <c r="G1503" s="558">
        <v>54120</v>
      </c>
      <c r="H1503" s="558">
        <v>92914</v>
      </c>
      <c r="I1503" s="558" t="s">
        <v>3688</v>
      </c>
      <c r="J1503" s="617" t="s">
        <v>3746</v>
      </c>
      <c r="K1503" s="607" t="str">
        <f t="shared" si="388"/>
        <v>UPPER EMBOSS ROLLER | UPPER EMBOSS ROLLER</v>
      </c>
      <c r="L1503" s="607" t="s">
        <v>3747</v>
      </c>
      <c r="M1503" s="607" t="s">
        <v>3747</v>
      </c>
      <c r="N1503" s="608" t="s">
        <v>15</v>
      </c>
      <c r="O1503" s="607" t="s">
        <v>3334</v>
      </c>
      <c r="P1503" s="558">
        <v>1</v>
      </c>
      <c r="Q1503" s="557" t="s">
        <v>5151</v>
      </c>
      <c r="R1503" s="609">
        <f>IFERROR(VLOOKUP(CONCATENATE(D1503,"'",C1503),'Monthly Forex'!A:D,4,0),"-")</f>
        <v>50.81</v>
      </c>
      <c r="S1503" s="564" t="s">
        <v>15</v>
      </c>
      <c r="T1503" s="611">
        <v>235</v>
      </c>
      <c r="U1503" s="612" t="s">
        <v>47</v>
      </c>
      <c r="V1503" s="613" t="s">
        <v>49</v>
      </c>
      <c r="W1503" s="619" t="s">
        <v>15</v>
      </c>
      <c r="X1503" s="569" t="s">
        <v>15</v>
      </c>
      <c r="Y1503" s="667" t="s">
        <v>15</v>
      </c>
      <c r="Z1503" s="668" t="s">
        <v>15</v>
      </c>
      <c r="AA1503" s="558" t="s">
        <v>1856</v>
      </c>
      <c r="AB1503" s="139">
        <f t="shared" si="383"/>
        <v>43849</v>
      </c>
      <c r="AC1503" s="134">
        <f t="shared" si="384"/>
        <v>43831</v>
      </c>
      <c r="AD1503" s="135" t="str">
        <f t="shared" si="385"/>
        <v>-</v>
      </c>
      <c r="AE1503" s="136" t="str">
        <f t="shared" si="386"/>
        <v>-</v>
      </c>
      <c r="AF1503" s="140" t="s">
        <v>4551</v>
      </c>
      <c r="AG1503" s="140" t="str">
        <f t="shared" si="389"/>
        <v>1</v>
      </c>
      <c r="AH1503" s="141" t="str">
        <f t="shared" si="390"/>
        <v>-</v>
      </c>
      <c r="AI1503" s="211">
        <v>43860</v>
      </c>
      <c r="AJ1503" s="443" t="s">
        <v>4592</v>
      </c>
      <c r="AK1503" s="478">
        <f t="shared" si="391"/>
        <v>-11</v>
      </c>
      <c r="AL1503" s="482">
        <f t="shared" si="392"/>
        <v>43831</v>
      </c>
      <c r="AM1503" s="432" t="str">
        <f>_xlfn.IFNA(VLOOKUP(O1503,Dropdown!$B:$G,6,0),"-")</f>
        <v>PEZA</v>
      </c>
      <c r="AN1503" s="433">
        <f>_xlfn.IFNA(VLOOKUP(O1503,Dropdown!$B:$H,7,0),"-")</f>
        <v>0.12</v>
      </c>
      <c r="AO1503" s="434" t="str">
        <f t="shared" si="393"/>
        <v>USD</v>
      </c>
      <c r="AP1503" s="435">
        <f t="shared" si="394"/>
        <v>235</v>
      </c>
      <c r="AQ1503" s="436">
        <f t="shared" si="395"/>
        <v>263.20000000000005</v>
      </c>
      <c r="AR1503" s="247"/>
      <c r="AS1503" s="465" t="s">
        <v>15</v>
      </c>
      <c r="AT1503" s="247"/>
      <c r="AU1503" s="454" t="s">
        <v>15</v>
      </c>
    </row>
    <row r="1504" spans="1:47" s="29" customFormat="1">
      <c r="A1504" s="556">
        <v>1501</v>
      </c>
      <c r="B1504" s="558" t="s">
        <v>3687</v>
      </c>
      <c r="C1504" s="558" t="str">
        <f t="shared" si="387"/>
        <v>2019</v>
      </c>
      <c r="D1504" s="558" t="str">
        <f t="shared" si="381"/>
        <v>Dec</v>
      </c>
      <c r="E1504" s="605">
        <v>43819</v>
      </c>
      <c r="F1504" s="558">
        <v>120907</v>
      </c>
      <c r="G1504" s="558">
        <v>54120</v>
      </c>
      <c r="H1504" s="558">
        <v>92914</v>
      </c>
      <c r="I1504" s="558" t="s">
        <v>3688</v>
      </c>
      <c r="J1504" s="617" t="s">
        <v>3746</v>
      </c>
      <c r="K1504" s="607" t="str">
        <f t="shared" si="388"/>
        <v>LOWER EMBOSS ROLLER | LOWER EMBOSS ROLLER</v>
      </c>
      <c r="L1504" s="607" t="s">
        <v>3748</v>
      </c>
      <c r="M1504" s="607" t="s">
        <v>3748</v>
      </c>
      <c r="N1504" s="608" t="s">
        <v>15</v>
      </c>
      <c r="O1504" s="607" t="s">
        <v>3334</v>
      </c>
      <c r="P1504" s="558">
        <v>1</v>
      </c>
      <c r="Q1504" s="557" t="s">
        <v>5151</v>
      </c>
      <c r="R1504" s="609">
        <f>IFERROR(VLOOKUP(CONCATENATE(D1504,"'",C1504),'Monthly Forex'!A:D,4,0),"-")</f>
        <v>50.81</v>
      </c>
      <c r="S1504" s="564" t="s">
        <v>15</v>
      </c>
      <c r="T1504" s="611">
        <v>235</v>
      </c>
      <c r="U1504" s="612" t="s">
        <v>47</v>
      </c>
      <c r="V1504" s="613" t="s">
        <v>49</v>
      </c>
      <c r="W1504" s="619" t="s">
        <v>15</v>
      </c>
      <c r="X1504" s="569" t="s">
        <v>15</v>
      </c>
      <c r="Y1504" s="667" t="s">
        <v>15</v>
      </c>
      <c r="Z1504" s="668" t="s">
        <v>15</v>
      </c>
      <c r="AA1504" s="558" t="s">
        <v>1856</v>
      </c>
      <c r="AB1504" s="139">
        <f t="shared" si="383"/>
        <v>43849</v>
      </c>
      <c r="AC1504" s="134">
        <f t="shared" si="384"/>
        <v>43831</v>
      </c>
      <c r="AD1504" s="135" t="str">
        <f t="shared" si="385"/>
        <v>-</v>
      </c>
      <c r="AE1504" s="136" t="str">
        <f t="shared" si="386"/>
        <v>-</v>
      </c>
      <c r="AF1504" s="140" t="s">
        <v>4551</v>
      </c>
      <c r="AG1504" s="140" t="str">
        <f t="shared" si="389"/>
        <v>-</v>
      </c>
      <c r="AH1504" s="141" t="str">
        <f t="shared" si="390"/>
        <v>-</v>
      </c>
      <c r="AI1504" s="211">
        <v>43860</v>
      </c>
      <c r="AJ1504" s="443" t="s">
        <v>4592</v>
      </c>
      <c r="AK1504" s="478">
        <f t="shared" si="391"/>
        <v>-11</v>
      </c>
      <c r="AL1504" s="482">
        <f t="shared" si="392"/>
        <v>43831</v>
      </c>
      <c r="AM1504" s="432" t="str">
        <f>_xlfn.IFNA(VLOOKUP(O1504,Dropdown!$B:$G,6,0),"-")</f>
        <v>PEZA</v>
      </c>
      <c r="AN1504" s="433">
        <f>_xlfn.IFNA(VLOOKUP(O1504,Dropdown!$B:$H,7,0),"-")</f>
        <v>0.12</v>
      </c>
      <c r="AO1504" s="434" t="str">
        <f t="shared" si="393"/>
        <v>USD</v>
      </c>
      <c r="AP1504" s="435">
        <f t="shared" si="394"/>
        <v>235</v>
      </c>
      <c r="AQ1504" s="436">
        <f t="shared" si="395"/>
        <v>263.20000000000005</v>
      </c>
      <c r="AR1504" s="247"/>
      <c r="AS1504" s="465" t="s">
        <v>15</v>
      </c>
      <c r="AT1504" s="247"/>
      <c r="AU1504" s="454" t="s">
        <v>15</v>
      </c>
    </row>
    <row r="1505" spans="1:47" s="29" customFormat="1">
      <c r="A1505" s="556">
        <v>1502</v>
      </c>
      <c r="B1505" s="558" t="s">
        <v>3693</v>
      </c>
      <c r="C1505" s="558" t="str">
        <f t="shared" si="387"/>
        <v>2019</v>
      </c>
      <c r="D1505" s="558" t="str">
        <f t="shared" si="381"/>
        <v>Dec</v>
      </c>
      <c r="E1505" s="605">
        <v>43819</v>
      </c>
      <c r="F1505" s="558">
        <v>120906</v>
      </c>
      <c r="G1505" s="558">
        <v>54119</v>
      </c>
      <c r="H1505" s="558">
        <v>92921</v>
      </c>
      <c r="I1505" s="558" t="s">
        <v>3697</v>
      </c>
      <c r="J1505" s="617" t="s">
        <v>3666</v>
      </c>
      <c r="K1505" s="607" t="str">
        <f t="shared" si="388"/>
        <v>JOD-600_OL_BL1 | JOD-600_OL_BL1</v>
      </c>
      <c r="L1505" s="607" t="s">
        <v>3695</v>
      </c>
      <c r="M1505" s="607" t="s">
        <v>3695</v>
      </c>
      <c r="N1505" s="608" t="s">
        <v>15</v>
      </c>
      <c r="O1505" s="607" t="s">
        <v>34</v>
      </c>
      <c r="P1505" s="558">
        <v>1</v>
      </c>
      <c r="Q1505" s="557" t="s">
        <v>5152</v>
      </c>
      <c r="R1505" s="609">
        <f>IFERROR(VLOOKUP(CONCATENATE(D1505,"'",C1505),'Monthly Forex'!A:D,4,0),"-")</f>
        <v>50.81</v>
      </c>
      <c r="S1505" s="564" t="s">
        <v>15</v>
      </c>
      <c r="T1505" s="611">
        <v>7597</v>
      </c>
      <c r="U1505" s="612" t="s">
        <v>47</v>
      </c>
      <c r="V1505" s="613" t="s">
        <v>49</v>
      </c>
      <c r="W1505" s="619" t="s">
        <v>15</v>
      </c>
      <c r="X1505" s="569" t="s">
        <v>2769</v>
      </c>
      <c r="Y1505" s="667" t="s">
        <v>4628</v>
      </c>
      <c r="Z1505" s="668" t="s">
        <v>15</v>
      </c>
      <c r="AA1505" s="558" t="s">
        <v>1856</v>
      </c>
      <c r="AB1505" s="139">
        <f t="shared" si="383"/>
        <v>43849</v>
      </c>
      <c r="AC1505" s="134">
        <f t="shared" si="384"/>
        <v>43831</v>
      </c>
      <c r="AD1505" s="135" t="str">
        <f t="shared" si="385"/>
        <v>-</v>
      </c>
      <c r="AE1505" s="136" t="str">
        <f t="shared" si="386"/>
        <v>-</v>
      </c>
      <c r="AF1505" s="140" t="s">
        <v>4551</v>
      </c>
      <c r="AG1505" s="140" t="str">
        <f t="shared" si="389"/>
        <v>1</v>
      </c>
      <c r="AH1505" s="141" t="str">
        <f t="shared" si="390"/>
        <v>-</v>
      </c>
      <c r="AI1505" s="211">
        <v>43910</v>
      </c>
      <c r="AJ1505" s="443" t="s">
        <v>4592</v>
      </c>
      <c r="AK1505" s="478">
        <f t="shared" si="391"/>
        <v>-61</v>
      </c>
      <c r="AL1505" s="482">
        <f t="shared" si="392"/>
        <v>43891</v>
      </c>
      <c r="AM1505" s="432" t="str">
        <f>_xlfn.IFNA(VLOOKUP(O1505,Dropdown!$B:$G,6,0),"-")</f>
        <v>PEZA</v>
      </c>
      <c r="AN1505" s="433">
        <f>_xlfn.IFNA(VLOOKUP(O1505,Dropdown!$B:$H,7,0),"-")</f>
        <v>0.12</v>
      </c>
      <c r="AO1505" s="434" t="str">
        <f t="shared" si="393"/>
        <v>USD</v>
      </c>
      <c r="AP1505" s="435">
        <f t="shared" si="394"/>
        <v>7597</v>
      </c>
      <c r="AQ1505" s="436">
        <f t="shared" si="395"/>
        <v>8508.6400000000012</v>
      </c>
      <c r="AR1505" s="247"/>
      <c r="AS1505" s="465" t="s">
        <v>15</v>
      </c>
      <c r="AT1505" s="247"/>
      <c r="AU1505" s="454" t="s">
        <v>15</v>
      </c>
    </row>
    <row r="1506" spans="1:47" s="29" customFormat="1">
      <c r="A1506" s="556">
        <v>1503</v>
      </c>
      <c r="B1506" s="558" t="s">
        <v>3694</v>
      </c>
      <c r="C1506" s="558" t="str">
        <f t="shared" si="387"/>
        <v>2019</v>
      </c>
      <c r="D1506" s="558" t="str">
        <f t="shared" ref="D1506:D1569" si="396">TEXT(E1506,"mmm")</f>
        <v>Dec</v>
      </c>
      <c r="E1506" s="605">
        <v>43819</v>
      </c>
      <c r="F1506" s="558">
        <v>120906</v>
      </c>
      <c r="G1506" s="558">
        <v>54119</v>
      </c>
      <c r="H1506" s="558">
        <v>92921</v>
      </c>
      <c r="I1506" s="558" t="s">
        <v>3697</v>
      </c>
      <c r="J1506" s="617" t="s">
        <v>3666</v>
      </c>
      <c r="K1506" s="607" t="str">
        <f t="shared" si="388"/>
        <v>JOD-600_OL_BL2 | JOD-600_OL_BL2</v>
      </c>
      <c r="L1506" s="607" t="s">
        <v>3696</v>
      </c>
      <c r="M1506" s="607" t="s">
        <v>3696</v>
      </c>
      <c r="N1506" s="608" t="s">
        <v>15</v>
      </c>
      <c r="O1506" s="607" t="s">
        <v>34</v>
      </c>
      <c r="P1506" s="558">
        <v>1</v>
      </c>
      <c r="Q1506" s="557" t="s">
        <v>5152</v>
      </c>
      <c r="R1506" s="609">
        <f>IFERROR(VLOOKUP(CONCATENATE(D1506,"'",C1506),'Monthly Forex'!A:D,4,0),"-")</f>
        <v>50.81</v>
      </c>
      <c r="S1506" s="564" t="s">
        <v>15</v>
      </c>
      <c r="T1506" s="611">
        <v>5623</v>
      </c>
      <c r="U1506" s="612" t="s">
        <v>47</v>
      </c>
      <c r="V1506" s="613" t="s">
        <v>49</v>
      </c>
      <c r="W1506" s="619" t="s">
        <v>15</v>
      </c>
      <c r="X1506" s="569" t="s">
        <v>2769</v>
      </c>
      <c r="Y1506" s="667" t="s">
        <v>4628</v>
      </c>
      <c r="Z1506" s="668" t="s">
        <v>15</v>
      </c>
      <c r="AA1506" s="558" t="s">
        <v>1856</v>
      </c>
      <c r="AB1506" s="139">
        <f t="shared" si="383"/>
        <v>43849</v>
      </c>
      <c r="AC1506" s="134">
        <f t="shared" si="384"/>
        <v>43831</v>
      </c>
      <c r="AD1506" s="135" t="str">
        <f t="shared" si="385"/>
        <v>-</v>
      </c>
      <c r="AE1506" s="136" t="str">
        <f t="shared" si="386"/>
        <v>-</v>
      </c>
      <c r="AF1506" s="140" t="s">
        <v>4551</v>
      </c>
      <c r="AG1506" s="140" t="str">
        <f t="shared" si="389"/>
        <v>-</v>
      </c>
      <c r="AH1506" s="141" t="str">
        <f t="shared" si="390"/>
        <v>-</v>
      </c>
      <c r="AI1506" s="211">
        <v>43910</v>
      </c>
      <c r="AJ1506" s="443" t="s">
        <v>4592</v>
      </c>
      <c r="AK1506" s="478">
        <f t="shared" si="391"/>
        <v>-61</v>
      </c>
      <c r="AL1506" s="482">
        <f t="shared" si="392"/>
        <v>43891</v>
      </c>
      <c r="AM1506" s="432" t="str">
        <f>_xlfn.IFNA(VLOOKUP(O1506,Dropdown!$B:$G,6,0),"-")</f>
        <v>PEZA</v>
      </c>
      <c r="AN1506" s="433">
        <f>_xlfn.IFNA(VLOOKUP(O1506,Dropdown!$B:$H,7,0),"-")</f>
        <v>0.12</v>
      </c>
      <c r="AO1506" s="434" t="str">
        <f t="shared" si="393"/>
        <v>USD</v>
      </c>
      <c r="AP1506" s="435">
        <f t="shared" si="394"/>
        <v>5623</v>
      </c>
      <c r="AQ1506" s="436">
        <f t="shared" si="395"/>
        <v>6297.76</v>
      </c>
      <c r="AR1506" s="247"/>
      <c r="AS1506" s="465" t="s">
        <v>15</v>
      </c>
      <c r="AT1506" s="247"/>
      <c r="AU1506" s="454" t="s">
        <v>15</v>
      </c>
    </row>
    <row r="1507" spans="1:47" s="29" customFormat="1">
      <c r="A1507" s="556">
        <v>1504</v>
      </c>
      <c r="B1507" s="558" t="s">
        <v>3701</v>
      </c>
      <c r="C1507" s="558" t="str">
        <f t="shared" si="387"/>
        <v>2019</v>
      </c>
      <c r="D1507" s="558" t="str">
        <f t="shared" si="396"/>
        <v>Dec</v>
      </c>
      <c r="E1507" s="605">
        <v>43819</v>
      </c>
      <c r="F1507" s="558">
        <v>120098</v>
      </c>
      <c r="G1507" s="558">
        <v>54111</v>
      </c>
      <c r="H1507" s="558">
        <v>92857</v>
      </c>
      <c r="I1507" s="558" t="s">
        <v>3706</v>
      </c>
      <c r="J1507" s="617" t="s">
        <v>3627</v>
      </c>
      <c r="K1507" s="607" t="str">
        <f t="shared" si="388"/>
        <v>#5809 TJB BODY PIERCE PUNCH | #5809 TJB BODY PIERCE PUNCH</v>
      </c>
      <c r="L1507" s="607" t="s">
        <v>3704</v>
      </c>
      <c r="M1507" s="607" t="s">
        <v>3704</v>
      </c>
      <c r="N1507" s="608" t="s">
        <v>3719</v>
      </c>
      <c r="O1507" s="607" t="s">
        <v>31</v>
      </c>
      <c r="P1507" s="558">
        <v>1</v>
      </c>
      <c r="Q1507" s="557" t="s">
        <v>5151</v>
      </c>
      <c r="R1507" s="609">
        <f>IFERROR(VLOOKUP(CONCATENATE(D1507,"'",C1507),'Monthly Forex'!A:D,4,0),"-")</f>
        <v>50.81</v>
      </c>
      <c r="S1507" s="610">
        <v>10700</v>
      </c>
      <c r="T1507" s="611">
        <f t="shared" ref="T1507:T1524" si="397">S1507/R1507</f>
        <v>210.58846683723675</v>
      </c>
      <c r="U1507" s="612" t="s">
        <v>47</v>
      </c>
      <c r="V1507" s="613" t="s">
        <v>49</v>
      </c>
      <c r="W1507" s="619" t="s">
        <v>15</v>
      </c>
      <c r="X1507" s="569" t="s">
        <v>15</v>
      </c>
      <c r="Y1507" s="669" t="s">
        <v>15</v>
      </c>
      <c r="Z1507" s="668" t="s">
        <v>15</v>
      </c>
      <c r="AA1507" s="558" t="s">
        <v>1856</v>
      </c>
      <c r="AB1507" s="139">
        <f t="shared" si="383"/>
        <v>43849</v>
      </c>
      <c r="AC1507" s="134">
        <f t="shared" si="384"/>
        <v>43831</v>
      </c>
      <c r="AD1507" s="135" t="str">
        <f t="shared" si="385"/>
        <v>-</v>
      </c>
      <c r="AE1507" s="136" t="str">
        <f t="shared" si="386"/>
        <v>-</v>
      </c>
      <c r="AF1507" s="140" t="s">
        <v>4551</v>
      </c>
      <c r="AG1507" s="140" t="str">
        <f t="shared" si="389"/>
        <v>1</v>
      </c>
      <c r="AH1507" s="141" t="str">
        <f t="shared" si="390"/>
        <v>-</v>
      </c>
      <c r="AI1507" s="211">
        <v>43859</v>
      </c>
      <c r="AJ1507" s="443" t="s">
        <v>4592</v>
      </c>
      <c r="AK1507" s="478">
        <f t="shared" si="391"/>
        <v>-10</v>
      </c>
      <c r="AL1507" s="482">
        <f t="shared" si="392"/>
        <v>43831</v>
      </c>
      <c r="AM1507" s="432" t="str">
        <f>_xlfn.IFNA(VLOOKUP(O1507,Dropdown!$B:$G,6,0),"-")</f>
        <v>PEZA</v>
      </c>
      <c r="AN1507" s="433">
        <f>_xlfn.IFNA(VLOOKUP(O1507,Dropdown!$B:$H,7,0),"-")</f>
        <v>0.12</v>
      </c>
      <c r="AO1507" s="434" t="str">
        <f t="shared" si="393"/>
        <v>PHP</v>
      </c>
      <c r="AP1507" s="435">
        <f t="shared" si="394"/>
        <v>10700</v>
      </c>
      <c r="AQ1507" s="436">
        <f t="shared" si="395"/>
        <v>11984.000000000002</v>
      </c>
      <c r="AR1507" s="247"/>
      <c r="AS1507" s="465" t="s">
        <v>15</v>
      </c>
      <c r="AT1507" s="247"/>
      <c r="AU1507" s="454" t="s">
        <v>15</v>
      </c>
    </row>
    <row r="1508" spans="1:47" s="29" customFormat="1">
      <c r="A1508" s="556">
        <v>1505</v>
      </c>
      <c r="B1508" s="558" t="s">
        <v>3702</v>
      </c>
      <c r="C1508" s="558" t="str">
        <f t="shared" si="387"/>
        <v>2019</v>
      </c>
      <c r="D1508" s="558" t="str">
        <f t="shared" si="396"/>
        <v>Dec</v>
      </c>
      <c r="E1508" s="605">
        <v>43819</v>
      </c>
      <c r="F1508" s="558">
        <v>120098</v>
      </c>
      <c r="G1508" s="558">
        <v>54111</v>
      </c>
      <c r="H1508" s="558">
        <v>92857</v>
      </c>
      <c r="I1508" s="558" t="s">
        <v>3706</v>
      </c>
      <c r="J1508" s="617" t="s">
        <v>3627</v>
      </c>
      <c r="K1508" s="607" t="str">
        <f t="shared" si="388"/>
        <v>#5808 TJB BODY BUTTON DIE | #5808 TJB BODY BUTTON DIE</v>
      </c>
      <c r="L1508" s="607" t="s">
        <v>3721</v>
      </c>
      <c r="M1508" s="607" t="s">
        <v>3721</v>
      </c>
      <c r="N1508" s="608" t="s">
        <v>3720</v>
      </c>
      <c r="O1508" s="607" t="s">
        <v>31</v>
      </c>
      <c r="P1508" s="558">
        <v>1</v>
      </c>
      <c r="Q1508" s="557" t="s">
        <v>5151</v>
      </c>
      <c r="R1508" s="609">
        <f>IFERROR(VLOOKUP(CONCATENATE(D1508,"'",C1508),'Monthly Forex'!A:D,4,0),"-")</f>
        <v>50.81</v>
      </c>
      <c r="S1508" s="610">
        <v>13000</v>
      </c>
      <c r="T1508" s="611">
        <f t="shared" si="397"/>
        <v>255.85514662468017</v>
      </c>
      <c r="U1508" s="612" t="s">
        <v>47</v>
      </c>
      <c r="V1508" s="613" t="s">
        <v>49</v>
      </c>
      <c r="W1508" s="619" t="s">
        <v>15</v>
      </c>
      <c r="X1508" s="569" t="s">
        <v>15</v>
      </c>
      <c r="Y1508" s="669" t="s">
        <v>15</v>
      </c>
      <c r="Z1508" s="668" t="s">
        <v>15</v>
      </c>
      <c r="AA1508" s="558" t="s">
        <v>1856</v>
      </c>
      <c r="AB1508" s="139">
        <f t="shared" si="383"/>
        <v>43849</v>
      </c>
      <c r="AC1508" s="134">
        <f t="shared" si="384"/>
        <v>43831</v>
      </c>
      <c r="AD1508" s="135" t="str">
        <f t="shared" si="385"/>
        <v>-</v>
      </c>
      <c r="AE1508" s="136" t="str">
        <f t="shared" si="386"/>
        <v>-</v>
      </c>
      <c r="AF1508" s="140" t="s">
        <v>4551</v>
      </c>
      <c r="AG1508" s="140" t="str">
        <f t="shared" si="389"/>
        <v>-</v>
      </c>
      <c r="AH1508" s="141" t="str">
        <f t="shared" si="390"/>
        <v>-</v>
      </c>
      <c r="AI1508" s="211">
        <v>43859</v>
      </c>
      <c r="AJ1508" s="443" t="s">
        <v>4592</v>
      </c>
      <c r="AK1508" s="478">
        <f t="shared" si="391"/>
        <v>-10</v>
      </c>
      <c r="AL1508" s="482">
        <f t="shared" si="392"/>
        <v>43831</v>
      </c>
      <c r="AM1508" s="432" t="str">
        <f>_xlfn.IFNA(VLOOKUP(O1508,Dropdown!$B:$G,6,0),"-")</f>
        <v>PEZA</v>
      </c>
      <c r="AN1508" s="433">
        <f>_xlfn.IFNA(VLOOKUP(O1508,Dropdown!$B:$H,7,0),"-")</f>
        <v>0.12</v>
      </c>
      <c r="AO1508" s="434" t="str">
        <f t="shared" si="393"/>
        <v>PHP</v>
      </c>
      <c r="AP1508" s="435">
        <f t="shared" si="394"/>
        <v>13000</v>
      </c>
      <c r="AQ1508" s="436">
        <f t="shared" si="395"/>
        <v>14560.000000000002</v>
      </c>
      <c r="AR1508" s="247"/>
      <c r="AS1508" s="465" t="s">
        <v>15</v>
      </c>
      <c r="AT1508" s="247"/>
      <c r="AU1508" s="454" t="s">
        <v>15</v>
      </c>
    </row>
    <row r="1509" spans="1:47" s="30" customFormat="1">
      <c r="A1509" s="556">
        <v>1506</v>
      </c>
      <c r="B1509" s="557" t="s">
        <v>3376</v>
      </c>
      <c r="C1509" s="558" t="str">
        <f t="shared" si="387"/>
        <v>2019</v>
      </c>
      <c r="D1509" s="558" t="str">
        <f t="shared" si="396"/>
        <v>Dec</v>
      </c>
      <c r="E1509" s="586">
        <v>43819</v>
      </c>
      <c r="F1509" s="557">
        <v>120904</v>
      </c>
      <c r="G1509" s="557">
        <v>54117</v>
      </c>
      <c r="H1509" s="557">
        <v>92911</v>
      </c>
      <c r="I1509" s="557" t="s">
        <v>3507</v>
      </c>
      <c r="J1509" s="577" t="s">
        <v>3505</v>
      </c>
      <c r="K1509" s="578" t="str">
        <f t="shared" si="388"/>
        <v>67R0 RESTRIKE (OM ALLOY) | 67R0 RESTRIKE (OM ALLOY)</v>
      </c>
      <c r="L1509" s="578" t="s">
        <v>3745</v>
      </c>
      <c r="M1509" s="578" t="s">
        <v>3745</v>
      </c>
      <c r="N1509" s="600" t="s">
        <v>3508</v>
      </c>
      <c r="O1509" s="578" t="s">
        <v>31</v>
      </c>
      <c r="P1509" s="557">
        <v>1</v>
      </c>
      <c r="Q1509" s="557" t="s">
        <v>5151</v>
      </c>
      <c r="R1509" s="581">
        <f>IFERROR(VLOOKUP(CONCATENATE(D1509,"'",C1509),'Monthly Forex'!A:D,4,0),"-")</f>
        <v>50.81</v>
      </c>
      <c r="S1509" s="587">
        <v>81400</v>
      </c>
      <c r="T1509" s="565">
        <f t="shared" si="397"/>
        <v>1602.0468411729973</v>
      </c>
      <c r="U1509" s="583" t="s">
        <v>47</v>
      </c>
      <c r="V1509" s="589" t="s">
        <v>49</v>
      </c>
      <c r="W1509" s="619" t="s">
        <v>15</v>
      </c>
      <c r="X1509" s="569" t="s">
        <v>15</v>
      </c>
      <c r="Y1509" s="570" t="s">
        <v>15</v>
      </c>
      <c r="Z1509" s="571" t="s">
        <v>15</v>
      </c>
      <c r="AA1509" s="558" t="s">
        <v>1856</v>
      </c>
      <c r="AB1509" s="139">
        <f t="shared" si="383"/>
        <v>43849</v>
      </c>
      <c r="AC1509" s="134">
        <f t="shared" si="384"/>
        <v>43831</v>
      </c>
      <c r="AD1509" s="135" t="str">
        <f t="shared" si="385"/>
        <v>-</v>
      </c>
      <c r="AE1509" s="136" t="str">
        <f t="shared" si="386"/>
        <v>-</v>
      </c>
      <c r="AF1509" s="140" t="s">
        <v>4551</v>
      </c>
      <c r="AG1509" s="140" t="str">
        <f t="shared" si="389"/>
        <v>1</v>
      </c>
      <c r="AH1509" s="141" t="str">
        <f t="shared" si="390"/>
        <v>-</v>
      </c>
      <c r="AI1509" s="211">
        <v>43859</v>
      </c>
      <c r="AJ1509" s="443" t="s">
        <v>4592</v>
      </c>
      <c r="AK1509" s="478">
        <f t="shared" si="391"/>
        <v>-10</v>
      </c>
      <c r="AL1509" s="516">
        <f t="shared" si="392"/>
        <v>43831</v>
      </c>
      <c r="AM1509" s="432" t="str">
        <f>_xlfn.IFNA(VLOOKUP(O1509,Dropdown!$B:$G,6,0),"-")</f>
        <v>PEZA</v>
      </c>
      <c r="AN1509" s="433">
        <f>_xlfn.IFNA(VLOOKUP(O1509,Dropdown!$B:$H,7,0),"-")</f>
        <v>0.12</v>
      </c>
      <c r="AO1509" s="434" t="str">
        <f t="shared" si="393"/>
        <v>PHP</v>
      </c>
      <c r="AP1509" s="435">
        <f t="shared" si="394"/>
        <v>81400</v>
      </c>
      <c r="AQ1509" s="436">
        <f t="shared" si="395"/>
        <v>91168.000000000015</v>
      </c>
      <c r="AR1509" s="247"/>
      <c r="AS1509" s="465" t="s">
        <v>15</v>
      </c>
      <c r="AT1509" s="247"/>
      <c r="AU1509" s="454" t="s">
        <v>15</v>
      </c>
    </row>
    <row r="1510" spans="1:47" s="30" customFormat="1">
      <c r="A1510" s="556">
        <v>1507</v>
      </c>
      <c r="B1510" s="557" t="s">
        <v>3377</v>
      </c>
      <c r="C1510" s="558" t="str">
        <f t="shared" si="387"/>
        <v>2019</v>
      </c>
      <c r="D1510" s="558" t="str">
        <f t="shared" si="396"/>
        <v>Dec</v>
      </c>
      <c r="E1510" s="586">
        <v>43819</v>
      </c>
      <c r="F1510" s="557">
        <v>120904</v>
      </c>
      <c r="G1510" s="557">
        <v>54117</v>
      </c>
      <c r="H1510" s="557">
        <v>92911</v>
      </c>
      <c r="I1510" s="557" t="s">
        <v>3507</v>
      </c>
      <c r="J1510" s="577" t="s">
        <v>3505</v>
      </c>
      <c r="K1510" s="578" t="str">
        <f t="shared" si="388"/>
        <v>67R0 BLANK HOLDER DRAW 2 (OM ALLOY-OM33F) | 67R0 BLANK HOLDER DRAW 2 (OM ALLOY-OM33F)</v>
      </c>
      <c r="L1510" s="578" t="s">
        <v>3389</v>
      </c>
      <c r="M1510" s="578" t="s">
        <v>3389</v>
      </c>
      <c r="N1510" s="600" t="s">
        <v>3530</v>
      </c>
      <c r="O1510" s="578" t="s">
        <v>31</v>
      </c>
      <c r="P1510" s="557">
        <v>1</v>
      </c>
      <c r="Q1510" s="557" t="s">
        <v>5151</v>
      </c>
      <c r="R1510" s="581">
        <f>IFERROR(VLOOKUP(CONCATENATE(D1510,"'",C1510),'Monthly Forex'!A:D,4,0),"-")</f>
        <v>50.81</v>
      </c>
      <c r="S1510" s="587">
        <v>140900</v>
      </c>
      <c r="T1510" s="565">
        <f t="shared" si="397"/>
        <v>2773.0761661090337</v>
      </c>
      <c r="U1510" s="583" t="s">
        <v>47</v>
      </c>
      <c r="V1510" s="589" t="s">
        <v>49</v>
      </c>
      <c r="W1510" s="619" t="s">
        <v>15</v>
      </c>
      <c r="X1510" s="569" t="s">
        <v>15</v>
      </c>
      <c r="Y1510" s="570" t="s">
        <v>15</v>
      </c>
      <c r="Z1510" s="571" t="s">
        <v>15</v>
      </c>
      <c r="AA1510" s="558" t="s">
        <v>1856</v>
      </c>
      <c r="AB1510" s="139">
        <f t="shared" si="383"/>
        <v>43849</v>
      </c>
      <c r="AC1510" s="134">
        <f t="shared" si="384"/>
        <v>43831</v>
      </c>
      <c r="AD1510" s="135" t="str">
        <f t="shared" si="385"/>
        <v>-</v>
      </c>
      <c r="AE1510" s="136" t="str">
        <f t="shared" si="386"/>
        <v>-</v>
      </c>
      <c r="AF1510" s="140" t="s">
        <v>4551</v>
      </c>
      <c r="AG1510" s="140" t="str">
        <f t="shared" si="389"/>
        <v>-</v>
      </c>
      <c r="AH1510" s="141" t="str">
        <f t="shared" si="390"/>
        <v>-</v>
      </c>
      <c r="AI1510" s="211">
        <v>43859</v>
      </c>
      <c r="AJ1510" s="443" t="s">
        <v>4592</v>
      </c>
      <c r="AK1510" s="478">
        <f t="shared" si="391"/>
        <v>-10</v>
      </c>
      <c r="AL1510" s="516">
        <f t="shared" si="392"/>
        <v>43831</v>
      </c>
      <c r="AM1510" s="432" t="str">
        <f>_xlfn.IFNA(VLOOKUP(O1510,Dropdown!$B:$G,6,0),"-")</f>
        <v>PEZA</v>
      </c>
      <c r="AN1510" s="433">
        <f>_xlfn.IFNA(VLOOKUP(O1510,Dropdown!$B:$H,7,0),"-")</f>
        <v>0.12</v>
      </c>
      <c r="AO1510" s="434" t="str">
        <f t="shared" si="393"/>
        <v>PHP</v>
      </c>
      <c r="AP1510" s="435">
        <f t="shared" si="394"/>
        <v>140900</v>
      </c>
      <c r="AQ1510" s="436">
        <f t="shared" si="395"/>
        <v>157808.00000000003</v>
      </c>
      <c r="AR1510" s="247"/>
      <c r="AS1510" s="465" t="s">
        <v>15</v>
      </c>
      <c r="AT1510" s="247"/>
      <c r="AU1510" s="454" t="s">
        <v>15</v>
      </c>
    </row>
    <row r="1511" spans="1:47" s="30" customFormat="1">
      <c r="A1511" s="556">
        <v>1508</v>
      </c>
      <c r="B1511" s="557" t="s">
        <v>3378</v>
      </c>
      <c r="C1511" s="558" t="str">
        <f t="shared" si="387"/>
        <v>2019</v>
      </c>
      <c r="D1511" s="558" t="str">
        <f t="shared" si="396"/>
        <v>Dec</v>
      </c>
      <c r="E1511" s="586">
        <v>43819</v>
      </c>
      <c r="F1511" s="557">
        <v>120904</v>
      </c>
      <c r="G1511" s="557">
        <v>54117</v>
      </c>
      <c r="H1511" s="557">
        <v>92911</v>
      </c>
      <c r="I1511" s="557" t="s">
        <v>3507</v>
      </c>
      <c r="J1511" s="577" t="s">
        <v>3505</v>
      </c>
      <c r="K1511" s="578" t="str">
        <f t="shared" si="388"/>
        <v>67R0 BLANK HOLDER DRAW 4 (OM ALLOY-OM33F) | 67R0 BLANK HOLDER DRAW 4 (OM ALLOY-OM33F)</v>
      </c>
      <c r="L1511" s="578" t="s">
        <v>3390</v>
      </c>
      <c r="M1511" s="578" t="s">
        <v>3390</v>
      </c>
      <c r="N1511" s="600" t="s">
        <v>3529</v>
      </c>
      <c r="O1511" s="578" t="s">
        <v>31</v>
      </c>
      <c r="P1511" s="557">
        <v>1</v>
      </c>
      <c r="Q1511" s="557" t="s">
        <v>5151</v>
      </c>
      <c r="R1511" s="581">
        <f>IFERROR(VLOOKUP(CONCATENATE(D1511,"'",C1511),'Monthly Forex'!A:D,4,0),"-")</f>
        <v>50.81</v>
      </c>
      <c r="S1511" s="587">
        <v>113700</v>
      </c>
      <c r="T1511" s="565">
        <f t="shared" si="397"/>
        <v>2237.7484747097028</v>
      </c>
      <c r="U1511" s="583" t="s">
        <v>47</v>
      </c>
      <c r="V1511" s="589" t="s">
        <v>49</v>
      </c>
      <c r="W1511" s="619" t="s">
        <v>15</v>
      </c>
      <c r="X1511" s="569" t="s">
        <v>15</v>
      </c>
      <c r="Y1511" s="570" t="s">
        <v>15</v>
      </c>
      <c r="Z1511" s="571" t="s">
        <v>15</v>
      </c>
      <c r="AA1511" s="558" t="s">
        <v>1856</v>
      </c>
      <c r="AB1511" s="139">
        <f t="shared" si="383"/>
        <v>43849</v>
      </c>
      <c r="AC1511" s="134">
        <f t="shared" si="384"/>
        <v>43831</v>
      </c>
      <c r="AD1511" s="135" t="str">
        <f t="shared" si="385"/>
        <v>-</v>
      </c>
      <c r="AE1511" s="136" t="str">
        <f t="shared" si="386"/>
        <v>-</v>
      </c>
      <c r="AF1511" s="140" t="s">
        <v>4551</v>
      </c>
      <c r="AG1511" s="140" t="str">
        <f t="shared" si="389"/>
        <v>-</v>
      </c>
      <c r="AH1511" s="141" t="str">
        <f t="shared" si="390"/>
        <v>-</v>
      </c>
      <c r="AI1511" s="211">
        <v>43859</v>
      </c>
      <c r="AJ1511" s="443" t="s">
        <v>4592</v>
      </c>
      <c r="AK1511" s="478">
        <f t="shared" si="391"/>
        <v>-10</v>
      </c>
      <c r="AL1511" s="516">
        <f t="shared" si="392"/>
        <v>43831</v>
      </c>
      <c r="AM1511" s="432" t="str">
        <f>_xlfn.IFNA(VLOOKUP(O1511,Dropdown!$B:$G,6,0),"-")</f>
        <v>PEZA</v>
      </c>
      <c r="AN1511" s="433">
        <f>_xlfn.IFNA(VLOOKUP(O1511,Dropdown!$B:$H,7,0),"-")</f>
        <v>0.12</v>
      </c>
      <c r="AO1511" s="434" t="str">
        <f t="shared" si="393"/>
        <v>PHP</v>
      </c>
      <c r="AP1511" s="435">
        <f t="shared" si="394"/>
        <v>113700</v>
      </c>
      <c r="AQ1511" s="436">
        <f t="shared" si="395"/>
        <v>127344.00000000001</v>
      </c>
      <c r="AR1511" s="247"/>
      <c r="AS1511" s="465" t="s">
        <v>15</v>
      </c>
      <c r="AT1511" s="247"/>
      <c r="AU1511" s="454" t="s">
        <v>15</v>
      </c>
    </row>
    <row r="1512" spans="1:47" s="30" customFormat="1">
      <c r="A1512" s="556">
        <v>1509</v>
      </c>
      <c r="B1512" s="557" t="s">
        <v>3510</v>
      </c>
      <c r="C1512" s="558" t="str">
        <f t="shared" si="387"/>
        <v>2019</v>
      </c>
      <c r="D1512" s="558" t="str">
        <f t="shared" si="396"/>
        <v>Dec</v>
      </c>
      <c r="E1512" s="586">
        <v>43819</v>
      </c>
      <c r="F1512" s="557">
        <v>120905</v>
      </c>
      <c r="G1512" s="557">
        <v>54118</v>
      </c>
      <c r="H1512" s="557">
        <v>92912</v>
      </c>
      <c r="I1512" s="557" t="s">
        <v>3709</v>
      </c>
      <c r="J1512" s="577" t="s">
        <v>3464</v>
      </c>
      <c r="K1512" s="578" t="str">
        <f t="shared" si="388"/>
        <v>67RO PIPE BODY UPPER DIE DRAW 2 | 67RO PIPE BODY UPPER DIE DRAW 2</v>
      </c>
      <c r="L1512" s="578" t="s">
        <v>3514</v>
      </c>
      <c r="M1512" s="578" t="s">
        <v>3514</v>
      </c>
      <c r="N1512" s="600" t="s">
        <v>3531</v>
      </c>
      <c r="O1512" s="578" t="s">
        <v>31</v>
      </c>
      <c r="P1512" s="557">
        <v>1</v>
      </c>
      <c r="Q1512" s="557" t="s">
        <v>5151</v>
      </c>
      <c r="R1512" s="581">
        <f>IFERROR(VLOOKUP(CONCATENATE(D1512,"'",C1512),'Monthly Forex'!A:D,4,0),"-")</f>
        <v>50.81</v>
      </c>
      <c r="S1512" s="587">
        <v>79400</v>
      </c>
      <c r="T1512" s="565">
        <f t="shared" si="397"/>
        <v>1562.6845109230467</v>
      </c>
      <c r="U1512" s="583" t="s">
        <v>47</v>
      </c>
      <c r="V1512" s="589" t="s">
        <v>49</v>
      </c>
      <c r="W1512" s="619" t="s">
        <v>15</v>
      </c>
      <c r="X1512" s="569" t="s">
        <v>15</v>
      </c>
      <c r="Y1512" s="570" t="s">
        <v>15</v>
      </c>
      <c r="Z1512" s="571" t="s">
        <v>15</v>
      </c>
      <c r="AA1512" s="558" t="s">
        <v>1856</v>
      </c>
      <c r="AB1512" s="139">
        <f t="shared" si="383"/>
        <v>43849</v>
      </c>
      <c r="AC1512" s="134">
        <f t="shared" si="384"/>
        <v>43831</v>
      </c>
      <c r="AD1512" s="135" t="str">
        <f t="shared" si="385"/>
        <v>-</v>
      </c>
      <c r="AE1512" s="136" t="str">
        <f t="shared" si="386"/>
        <v>-</v>
      </c>
      <c r="AF1512" s="140" t="s">
        <v>4551</v>
      </c>
      <c r="AG1512" s="140" t="str">
        <f t="shared" si="389"/>
        <v>1</v>
      </c>
      <c r="AH1512" s="141" t="str">
        <f t="shared" si="390"/>
        <v>-</v>
      </c>
      <c r="AI1512" s="211">
        <v>43859</v>
      </c>
      <c r="AJ1512" s="443" t="s">
        <v>4592</v>
      </c>
      <c r="AK1512" s="478">
        <f t="shared" si="391"/>
        <v>-10</v>
      </c>
      <c r="AL1512" s="516">
        <f t="shared" si="392"/>
        <v>43831</v>
      </c>
      <c r="AM1512" s="432" t="str">
        <f>_xlfn.IFNA(VLOOKUP(O1512,Dropdown!$B:$G,6,0),"-")</f>
        <v>PEZA</v>
      </c>
      <c r="AN1512" s="433">
        <f>_xlfn.IFNA(VLOOKUP(O1512,Dropdown!$B:$H,7,0),"-")</f>
        <v>0.12</v>
      </c>
      <c r="AO1512" s="434" t="str">
        <f t="shared" si="393"/>
        <v>PHP</v>
      </c>
      <c r="AP1512" s="435">
        <f t="shared" si="394"/>
        <v>79400</v>
      </c>
      <c r="AQ1512" s="436">
        <f t="shared" si="395"/>
        <v>88928.000000000015</v>
      </c>
      <c r="AR1512" s="247"/>
      <c r="AS1512" s="465" t="s">
        <v>15</v>
      </c>
      <c r="AT1512" s="247"/>
      <c r="AU1512" s="454" t="s">
        <v>15</v>
      </c>
    </row>
    <row r="1513" spans="1:47" s="30" customFormat="1">
      <c r="A1513" s="556">
        <v>1510</v>
      </c>
      <c r="B1513" s="557" t="s">
        <v>3511</v>
      </c>
      <c r="C1513" s="558" t="str">
        <f t="shared" si="387"/>
        <v>2019</v>
      </c>
      <c r="D1513" s="558" t="str">
        <f t="shared" si="396"/>
        <v>Dec</v>
      </c>
      <c r="E1513" s="586">
        <v>43819</v>
      </c>
      <c r="F1513" s="557">
        <v>120905</v>
      </c>
      <c r="G1513" s="557">
        <v>54118</v>
      </c>
      <c r="H1513" s="557">
        <v>92912</v>
      </c>
      <c r="I1513" s="557" t="s">
        <v>3709</v>
      </c>
      <c r="J1513" s="577" t="s">
        <v>3464</v>
      </c>
      <c r="K1513" s="578" t="str">
        <f t="shared" si="388"/>
        <v>67RO PIPE BODY UPPER DIE DRAW 5 | 67RO PIPE BODY UPPER DIE DRAW 5</v>
      </c>
      <c r="L1513" s="578" t="s">
        <v>3515</v>
      </c>
      <c r="M1513" s="578" t="s">
        <v>3515</v>
      </c>
      <c r="N1513" s="600" t="s">
        <v>3532</v>
      </c>
      <c r="O1513" s="578" t="s">
        <v>31</v>
      </c>
      <c r="P1513" s="557">
        <v>1</v>
      </c>
      <c r="Q1513" s="557" t="s">
        <v>5151</v>
      </c>
      <c r="R1513" s="581">
        <f>IFERROR(VLOOKUP(CONCATENATE(D1513,"'",C1513),'Monthly Forex'!A:D,4,0),"-")</f>
        <v>50.81</v>
      </c>
      <c r="S1513" s="587">
        <v>21600</v>
      </c>
      <c r="T1513" s="565">
        <f t="shared" si="397"/>
        <v>425.11316669946859</v>
      </c>
      <c r="U1513" s="583" t="s">
        <v>47</v>
      </c>
      <c r="V1513" s="589" t="s">
        <v>49</v>
      </c>
      <c r="W1513" s="619" t="s">
        <v>15</v>
      </c>
      <c r="X1513" s="569" t="s">
        <v>15</v>
      </c>
      <c r="Y1513" s="570" t="s">
        <v>15</v>
      </c>
      <c r="Z1513" s="571" t="s">
        <v>15</v>
      </c>
      <c r="AA1513" s="558" t="s">
        <v>1856</v>
      </c>
      <c r="AB1513" s="139">
        <f t="shared" si="383"/>
        <v>43849</v>
      </c>
      <c r="AC1513" s="134">
        <f t="shared" si="384"/>
        <v>43831</v>
      </c>
      <c r="AD1513" s="135" t="str">
        <f t="shared" si="385"/>
        <v>-</v>
      </c>
      <c r="AE1513" s="136" t="str">
        <f t="shared" si="386"/>
        <v>-</v>
      </c>
      <c r="AF1513" s="140" t="s">
        <v>4551</v>
      </c>
      <c r="AG1513" s="140" t="str">
        <f t="shared" si="389"/>
        <v>-</v>
      </c>
      <c r="AH1513" s="141" t="str">
        <f t="shared" si="390"/>
        <v>-</v>
      </c>
      <c r="AI1513" s="211">
        <v>43859</v>
      </c>
      <c r="AJ1513" s="443" t="s">
        <v>4592</v>
      </c>
      <c r="AK1513" s="478">
        <f t="shared" si="391"/>
        <v>-10</v>
      </c>
      <c r="AL1513" s="516">
        <f t="shared" si="392"/>
        <v>43831</v>
      </c>
      <c r="AM1513" s="432" t="str">
        <f>_xlfn.IFNA(VLOOKUP(O1513,Dropdown!$B:$G,6,0),"-")</f>
        <v>PEZA</v>
      </c>
      <c r="AN1513" s="433">
        <f>_xlfn.IFNA(VLOOKUP(O1513,Dropdown!$B:$H,7,0),"-")</f>
        <v>0.12</v>
      </c>
      <c r="AO1513" s="434" t="str">
        <f t="shared" si="393"/>
        <v>PHP</v>
      </c>
      <c r="AP1513" s="435">
        <f t="shared" si="394"/>
        <v>21600</v>
      </c>
      <c r="AQ1513" s="436">
        <f t="shared" si="395"/>
        <v>24192.000000000004</v>
      </c>
      <c r="AR1513" s="247"/>
      <c r="AS1513" s="465" t="s">
        <v>15</v>
      </c>
      <c r="AT1513" s="247"/>
      <c r="AU1513" s="454" t="s">
        <v>15</v>
      </c>
    </row>
    <row r="1514" spans="1:47" s="30" customFormat="1">
      <c r="A1514" s="556">
        <v>1511</v>
      </c>
      <c r="B1514" s="557" t="s">
        <v>3512</v>
      </c>
      <c r="C1514" s="558" t="str">
        <f t="shared" si="387"/>
        <v>2019</v>
      </c>
      <c r="D1514" s="558" t="str">
        <f t="shared" si="396"/>
        <v>Dec</v>
      </c>
      <c r="E1514" s="586">
        <v>43819</v>
      </c>
      <c r="F1514" s="557">
        <v>120905</v>
      </c>
      <c r="G1514" s="557">
        <v>54118</v>
      </c>
      <c r="H1514" s="557">
        <v>92912</v>
      </c>
      <c r="I1514" s="557" t="s">
        <v>3709</v>
      </c>
      <c r="J1514" s="577" t="s">
        <v>3464</v>
      </c>
      <c r="K1514" s="594" t="str">
        <f t="shared" si="388"/>
        <v>67RO PIPE BODY UPPER DIE DRAW 3 | 67RO PIPE BODY UPPER DIE DRAW 3</v>
      </c>
      <c r="L1514" s="594" t="s">
        <v>3516</v>
      </c>
      <c r="M1514" s="594" t="s">
        <v>3516</v>
      </c>
      <c r="N1514" s="600" t="s">
        <v>3533</v>
      </c>
      <c r="O1514" s="578" t="s">
        <v>31</v>
      </c>
      <c r="P1514" s="557">
        <v>1</v>
      </c>
      <c r="Q1514" s="557" t="s">
        <v>5151</v>
      </c>
      <c r="R1514" s="581">
        <f>IFERROR(VLOOKUP(CONCATENATE(D1514,"'",C1514),'Monthly Forex'!A:D,4,0),"-")</f>
        <v>50.81</v>
      </c>
      <c r="S1514" s="587">
        <v>67400</v>
      </c>
      <c r="T1514" s="565">
        <f t="shared" si="397"/>
        <v>1326.5105294233417</v>
      </c>
      <c r="U1514" s="583" t="s">
        <v>47</v>
      </c>
      <c r="V1514" s="589" t="s">
        <v>49</v>
      </c>
      <c r="W1514" s="619" t="s">
        <v>15</v>
      </c>
      <c r="X1514" s="569" t="s">
        <v>15</v>
      </c>
      <c r="Y1514" s="570" t="s">
        <v>15</v>
      </c>
      <c r="Z1514" s="571" t="s">
        <v>15</v>
      </c>
      <c r="AA1514" s="558" t="s">
        <v>1856</v>
      </c>
      <c r="AB1514" s="139">
        <f t="shared" si="383"/>
        <v>43849</v>
      </c>
      <c r="AC1514" s="134">
        <f t="shared" si="384"/>
        <v>43831</v>
      </c>
      <c r="AD1514" s="135" t="str">
        <f t="shared" si="385"/>
        <v>-</v>
      </c>
      <c r="AE1514" s="136" t="str">
        <f t="shared" si="386"/>
        <v>-</v>
      </c>
      <c r="AF1514" s="140" t="s">
        <v>4551</v>
      </c>
      <c r="AG1514" s="140" t="str">
        <f t="shared" si="389"/>
        <v>-</v>
      </c>
      <c r="AH1514" s="141" t="str">
        <f t="shared" si="390"/>
        <v>-</v>
      </c>
      <c r="AI1514" s="211">
        <v>43859</v>
      </c>
      <c r="AJ1514" s="443" t="s">
        <v>4592</v>
      </c>
      <c r="AK1514" s="478">
        <f t="shared" si="391"/>
        <v>-10</v>
      </c>
      <c r="AL1514" s="516">
        <f t="shared" si="392"/>
        <v>43831</v>
      </c>
      <c r="AM1514" s="432" t="str">
        <f>_xlfn.IFNA(VLOOKUP(O1514,Dropdown!$B:$G,6,0),"-")</f>
        <v>PEZA</v>
      </c>
      <c r="AN1514" s="433">
        <f>_xlfn.IFNA(VLOOKUP(O1514,Dropdown!$B:$H,7,0),"-")</f>
        <v>0.12</v>
      </c>
      <c r="AO1514" s="434" t="str">
        <f t="shared" si="393"/>
        <v>PHP</v>
      </c>
      <c r="AP1514" s="435">
        <f t="shared" si="394"/>
        <v>67400</v>
      </c>
      <c r="AQ1514" s="436">
        <f t="shared" si="395"/>
        <v>75488</v>
      </c>
      <c r="AR1514" s="247"/>
      <c r="AS1514" s="465" t="s">
        <v>15</v>
      </c>
      <c r="AT1514" s="247"/>
      <c r="AU1514" s="454" t="s">
        <v>15</v>
      </c>
    </row>
    <row r="1515" spans="1:47" s="30" customFormat="1">
      <c r="A1515" s="556">
        <v>1512</v>
      </c>
      <c r="B1515" s="557" t="s">
        <v>3513</v>
      </c>
      <c r="C1515" s="558" t="str">
        <f t="shared" si="387"/>
        <v>2019</v>
      </c>
      <c r="D1515" s="558" t="str">
        <f t="shared" si="396"/>
        <v>Dec</v>
      </c>
      <c r="E1515" s="586">
        <v>43819</v>
      </c>
      <c r="F1515" s="557">
        <v>120905</v>
      </c>
      <c r="G1515" s="557">
        <v>54118</v>
      </c>
      <c r="H1515" s="557">
        <v>92912</v>
      </c>
      <c r="I1515" s="557" t="s">
        <v>3709</v>
      </c>
      <c r="J1515" s="577" t="s">
        <v>3464</v>
      </c>
      <c r="K1515" s="578" t="str">
        <f t="shared" si="388"/>
        <v>67RO PIPE BODY UPPER DIE DRAW 4 | 67RO PIPE BODY UPPER DIE DRAW 4</v>
      </c>
      <c r="L1515" s="578" t="s">
        <v>3517</v>
      </c>
      <c r="M1515" s="578" t="s">
        <v>3517</v>
      </c>
      <c r="N1515" s="600" t="s">
        <v>3534</v>
      </c>
      <c r="O1515" s="578" t="s">
        <v>31</v>
      </c>
      <c r="P1515" s="557">
        <v>1</v>
      </c>
      <c r="Q1515" s="557" t="s">
        <v>5151</v>
      </c>
      <c r="R1515" s="581">
        <f>IFERROR(VLOOKUP(CONCATENATE(D1515,"'",C1515),'Monthly Forex'!A:D,4,0),"-")</f>
        <v>50.81</v>
      </c>
      <c r="S1515" s="587">
        <v>60500</v>
      </c>
      <c r="T1515" s="565">
        <f t="shared" si="397"/>
        <v>1190.7104900610116</v>
      </c>
      <c r="U1515" s="583" t="s">
        <v>47</v>
      </c>
      <c r="V1515" s="589" t="s">
        <v>49</v>
      </c>
      <c r="W1515" s="619" t="s">
        <v>15</v>
      </c>
      <c r="X1515" s="569" t="s">
        <v>15</v>
      </c>
      <c r="Y1515" s="570" t="s">
        <v>15</v>
      </c>
      <c r="Z1515" s="571" t="s">
        <v>15</v>
      </c>
      <c r="AA1515" s="558" t="s">
        <v>1856</v>
      </c>
      <c r="AB1515" s="139">
        <f t="shared" si="383"/>
        <v>43849</v>
      </c>
      <c r="AC1515" s="134">
        <f t="shared" si="384"/>
        <v>43831</v>
      </c>
      <c r="AD1515" s="135" t="str">
        <f t="shared" si="385"/>
        <v>-</v>
      </c>
      <c r="AE1515" s="136" t="str">
        <f t="shared" si="386"/>
        <v>-</v>
      </c>
      <c r="AF1515" s="140" t="s">
        <v>4551</v>
      </c>
      <c r="AG1515" s="140" t="str">
        <f t="shared" si="389"/>
        <v>-</v>
      </c>
      <c r="AH1515" s="141" t="str">
        <f t="shared" si="390"/>
        <v>-</v>
      </c>
      <c r="AI1515" s="211">
        <v>43859</v>
      </c>
      <c r="AJ1515" s="443" t="s">
        <v>4592</v>
      </c>
      <c r="AK1515" s="478">
        <f t="shared" si="391"/>
        <v>-10</v>
      </c>
      <c r="AL1515" s="516">
        <f t="shared" si="392"/>
        <v>43831</v>
      </c>
      <c r="AM1515" s="432" t="str">
        <f>_xlfn.IFNA(VLOOKUP(O1515,Dropdown!$B:$G,6,0),"-")</f>
        <v>PEZA</v>
      </c>
      <c r="AN1515" s="433">
        <f>_xlfn.IFNA(VLOOKUP(O1515,Dropdown!$B:$H,7,0),"-")</f>
        <v>0.12</v>
      </c>
      <c r="AO1515" s="434" t="str">
        <f t="shared" si="393"/>
        <v>PHP</v>
      </c>
      <c r="AP1515" s="435">
        <f t="shared" si="394"/>
        <v>60500</v>
      </c>
      <c r="AQ1515" s="436">
        <f t="shared" si="395"/>
        <v>67760</v>
      </c>
      <c r="AR1515" s="247"/>
      <c r="AS1515" s="465" t="s">
        <v>15</v>
      </c>
      <c r="AT1515" s="247"/>
      <c r="AU1515" s="454" t="s">
        <v>15</v>
      </c>
    </row>
    <row r="1516" spans="1:47" s="29" customFormat="1">
      <c r="A1516" s="556">
        <v>1513</v>
      </c>
      <c r="B1516" s="631" t="s">
        <v>3728</v>
      </c>
      <c r="C1516" s="558" t="str">
        <f t="shared" si="387"/>
        <v>2019</v>
      </c>
      <c r="D1516" s="558" t="str">
        <f t="shared" si="396"/>
        <v>Dec</v>
      </c>
      <c r="E1516" s="654">
        <v>43819</v>
      </c>
      <c r="F1516" s="631">
        <v>120908</v>
      </c>
      <c r="G1516" s="631">
        <v>54121</v>
      </c>
      <c r="H1516" s="631" t="s">
        <v>15</v>
      </c>
      <c r="I1516" s="631" t="s">
        <v>3707</v>
      </c>
      <c r="J1516" s="655" t="s">
        <v>3708</v>
      </c>
      <c r="K1516" s="658" t="str">
        <f t="shared" si="388"/>
        <v>TLAX BODY BLANKING DIE (SKD11 58-60 HRC) | TLAX BODY BLANKING DIE (SKD11 58-60 HRC)</v>
      </c>
      <c r="L1516" s="658" t="s">
        <v>3736</v>
      </c>
      <c r="M1516" s="658" t="s">
        <v>3736</v>
      </c>
      <c r="N1516" s="657" t="s">
        <v>3751</v>
      </c>
      <c r="O1516" s="658" t="s">
        <v>31</v>
      </c>
      <c r="P1516" s="631">
        <v>1</v>
      </c>
      <c r="Q1516" s="557" t="s">
        <v>5151</v>
      </c>
      <c r="R1516" s="603">
        <f>IFERROR(VLOOKUP(CONCATENATE(D1516,"'",C1516),'Monthly Forex'!A:D,4,0),"-")</f>
        <v>50.81</v>
      </c>
      <c r="S1516" s="659">
        <v>107900</v>
      </c>
      <c r="T1516" s="660">
        <f t="shared" si="397"/>
        <v>2123.5977169848452</v>
      </c>
      <c r="U1516" s="661" t="s">
        <v>50</v>
      </c>
      <c r="V1516" s="662" t="s">
        <v>50</v>
      </c>
      <c r="W1516" s="619" t="s">
        <v>15</v>
      </c>
      <c r="X1516" s="569" t="s">
        <v>15</v>
      </c>
      <c r="Y1516" s="690" t="s">
        <v>15</v>
      </c>
      <c r="Z1516" s="697" t="s">
        <v>15</v>
      </c>
      <c r="AA1516" s="558" t="s">
        <v>1856</v>
      </c>
      <c r="AB1516" s="139" t="str">
        <f t="shared" si="383"/>
        <v>-</v>
      </c>
      <c r="AC1516" s="134" t="str">
        <f t="shared" si="384"/>
        <v>-</v>
      </c>
      <c r="AD1516" s="135" t="str">
        <f t="shared" si="385"/>
        <v>-</v>
      </c>
      <c r="AE1516" s="136" t="str">
        <f t="shared" si="386"/>
        <v>-</v>
      </c>
      <c r="AF1516" s="142" t="s">
        <v>15</v>
      </c>
      <c r="AG1516" s="140" t="str">
        <f t="shared" si="389"/>
        <v>1</v>
      </c>
      <c r="AH1516" s="141" t="str">
        <f t="shared" si="390"/>
        <v>-</v>
      </c>
      <c r="AI1516" s="208" t="s">
        <v>15</v>
      </c>
      <c r="AJ1516" s="444" t="s">
        <v>50</v>
      </c>
      <c r="AK1516" s="478" t="str">
        <f t="shared" si="391"/>
        <v/>
      </c>
      <c r="AL1516" s="482" t="str">
        <f t="shared" si="392"/>
        <v>-</v>
      </c>
      <c r="AM1516" s="432" t="str">
        <f>_xlfn.IFNA(VLOOKUP(O1516,Dropdown!$B:$G,6,0),"-")</f>
        <v>PEZA</v>
      </c>
      <c r="AN1516" s="433">
        <f>_xlfn.IFNA(VLOOKUP(O1516,Dropdown!$B:$H,7,0),"-")</f>
        <v>0.12</v>
      </c>
      <c r="AO1516" s="434" t="str">
        <f t="shared" si="393"/>
        <v>PHP</v>
      </c>
      <c r="AP1516" s="435">
        <f t="shared" si="394"/>
        <v>107900</v>
      </c>
      <c r="AQ1516" s="436">
        <f t="shared" si="395"/>
        <v>120848.00000000001</v>
      </c>
      <c r="AR1516" s="247"/>
      <c r="AS1516" s="465" t="s">
        <v>15</v>
      </c>
      <c r="AT1516" s="247"/>
      <c r="AU1516" s="454" t="str">
        <f t="shared" ref="AU1516:AU1519" si="398">IFERROR(IF(AJ1516="Collected",AI1516-E1516," "),"-")</f>
        <v xml:space="preserve"> </v>
      </c>
    </row>
    <row r="1517" spans="1:47" s="29" customFormat="1">
      <c r="A1517" s="556">
        <v>1514</v>
      </c>
      <c r="B1517" s="631" t="s">
        <v>3729</v>
      </c>
      <c r="C1517" s="558" t="str">
        <f t="shared" si="387"/>
        <v>2019</v>
      </c>
      <c r="D1517" s="558" t="str">
        <f t="shared" si="396"/>
        <v>Dec</v>
      </c>
      <c r="E1517" s="654">
        <v>43819</v>
      </c>
      <c r="F1517" s="631">
        <v>120908</v>
      </c>
      <c r="G1517" s="631">
        <v>54121</v>
      </c>
      <c r="H1517" s="631" t="s">
        <v>15</v>
      </c>
      <c r="I1517" s="631" t="s">
        <v>3707</v>
      </c>
      <c r="J1517" s="655" t="s">
        <v>3708</v>
      </c>
      <c r="K1517" s="658" t="str">
        <f t="shared" si="388"/>
        <v>TLAX BODY STRIPPER PLATE (S50C) | TLAX BODY STRIPPER PLATE (S50C)</v>
      </c>
      <c r="L1517" s="658" t="s">
        <v>3737</v>
      </c>
      <c r="M1517" s="658" t="s">
        <v>3737</v>
      </c>
      <c r="N1517" s="657" t="s">
        <v>3750</v>
      </c>
      <c r="O1517" s="658" t="s">
        <v>31</v>
      </c>
      <c r="P1517" s="631">
        <v>1</v>
      </c>
      <c r="Q1517" s="557" t="s">
        <v>5151</v>
      </c>
      <c r="R1517" s="603">
        <f>IFERROR(VLOOKUP(CONCATENATE(D1517,"'",C1517),'Monthly Forex'!A:D,4,0),"-")</f>
        <v>50.81</v>
      </c>
      <c r="S1517" s="659">
        <v>36800</v>
      </c>
      <c r="T1517" s="660">
        <f t="shared" si="397"/>
        <v>724.26687659909464</v>
      </c>
      <c r="U1517" s="661" t="s">
        <v>50</v>
      </c>
      <c r="V1517" s="662" t="s">
        <v>50</v>
      </c>
      <c r="W1517" s="619" t="s">
        <v>15</v>
      </c>
      <c r="X1517" s="569" t="s">
        <v>15</v>
      </c>
      <c r="Y1517" s="690" t="s">
        <v>15</v>
      </c>
      <c r="Z1517" s="697" t="s">
        <v>15</v>
      </c>
      <c r="AA1517" s="558" t="s">
        <v>1856</v>
      </c>
      <c r="AB1517" s="139" t="str">
        <f t="shared" si="383"/>
        <v>-</v>
      </c>
      <c r="AC1517" s="134" t="str">
        <f t="shared" si="384"/>
        <v>-</v>
      </c>
      <c r="AD1517" s="135" t="str">
        <f t="shared" si="385"/>
        <v>-</v>
      </c>
      <c r="AE1517" s="136" t="str">
        <f t="shared" si="386"/>
        <v>-</v>
      </c>
      <c r="AF1517" s="142" t="s">
        <v>15</v>
      </c>
      <c r="AG1517" s="140" t="str">
        <f t="shared" si="389"/>
        <v>-</v>
      </c>
      <c r="AH1517" s="141" t="str">
        <f t="shared" si="390"/>
        <v>-</v>
      </c>
      <c r="AI1517" s="208" t="s">
        <v>15</v>
      </c>
      <c r="AJ1517" s="444" t="s">
        <v>50</v>
      </c>
      <c r="AK1517" s="478" t="str">
        <f t="shared" si="391"/>
        <v/>
      </c>
      <c r="AL1517" s="482" t="str">
        <f t="shared" si="392"/>
        <v>-</v>
      </c>
      <c r="AM1517" s="432" t="str">
        <f>_xlfn.IFNA(VLOOKUP(O1517,Dropdown!$B:$G,6,0),"-")</f>
        <v>PEZA</v>
      </c>
      <c r="AN1517" s="433">
        <f>_xlfn.IFNA(VLOOKUP(O1517,Dropdown!$B:$H,7,0),"-")</f>
        <v>0.12</v>
      </c>
      <c r="AO1517" s="434" t="str">
        <f t="shared" si="393"/>
        <v>PHP</v>
      </c>
      <c r="AP1517" s="435">
        <f t="shared" si="394"/>
        <v>36800</v>
      </c>
      <c r="AQ1517" s="436">
        <f t="shared" si="395"/>
        <v>41216.000000000007</v>
      </c>
      <c r="AR1517" s="247"/>
      <c r="AS1517" s="465" t="s">
        <v>15</v>
      </c>
      <c r="AT1517" s="247"/>
      <c r="AU1517" s="454" t="str">
        <f t="shared" si="398"/>
        <v xml:space="preserve"> </v>
      </c>
    </row>
    <row r="1518" spans="1:47" s="29" customFormat="1">
      <c r="A1518" s="556">
        <v>1515</v>
      </c>
      <c r="B1518" s="631" t="s">
        <v>3730</v>
      </c>
      <c r="C1518" s="558" t="str">
        <f t="shared" si="387"/>
        <v>2019</v>
      </c>
      <c r="D1518" s="558" t="str">
        <f t="shared" si="396"/>
        <v>Dec</v>
      </c>
      <c r="E1518" s="654">
        <v>43819</v>
      </c>
      <c r="F1518" s="631">
        <v>120908</v>
      </c>
      <c r="G1518" s="631">
        <v>54121</v>
      </c>
      <c r="H1518" s="631" t="s">
        <v>15</v>
      </c>
      <c r="I1518" s="631" t="s">
        <v>3707</v>
      </c>
      <c r="J1518" s="655" t="s">
        <v>3708</v>
      </c>
      <c r="K1518" s="658" t="str">
        <f t="shared" si="388"/>
        <v>TLAX BODY BLANKING PUNCH (SKD11 58-60 HRC) | TLAX BODY BLANKING PUNCH (SKD11 58-60 HRC)</v>
      </c>
      <c r="L1518" s="658" t="s">
        <v>3738</v>
      </c>
      <c r="M1518" s="658" t="s">
        <v>3738</v>
      </c>
      <c r="N1518" s="657" t="s">
        <v>3749</v>
      </c>
      <c r="O1518" s="658" t="s">
        <v>31</v>
      </c>
      <c r="P1518" s="631">
        <v>1</v>
      </c>
      <c r="Q1518" s="557" t="s">
        <v>5151</v>
      </c>
      <c r="R1518" s="603">
        <f>IFERROR(VLOOKUP(CONCATENATE(D1518,"'",C1518),'Monthly Forex'!A:D,4,0),"-")</f>
        <v>50.81</v>
      </c>
      <c r="S1518" s="659">
        <v>36800</v>
      </c>
      <c r="T1518" s="660">
        <f t="shared" si="397"/>
        <v>724.26687659909464</v>
      </c>
      <c r="U1518" s="661" t="s">
        <v>50</v>
      </c>
      <c r="V1518" s="662" t="s">
        <v>50</v>
      </c>
      <c r="W1518" s="619" t="s">
        <v>15</v>
      </c>
      <c r="X1518" s="569" t="s">
        <v>15</v>
      </c>
      <c r="Y1518" s="690" t="s">
        <v>15</v>
      </c>
      <c r="Z1518" s="697" t="s">
        <v>15</v>
      </c>
      <c r="AA1518" s="558" t="s">
        <v>1856</v>
      </c>
      <c r="AB1518" s="139" t="str">
        <f t="shared" si="383"/>
        <v>-</v>
      </c>
      <c r="AC1518" s="134" t="str">
        <f t="shared" si="384"/>
        <v>-</v>
      </c>
      <c r="AD1518" s="135" t="str">
        <f t="shared" si="385"/>
        <v>-</v>
      </c>
      <c r="AE1518" s="136" t="str">
        <f t="shared" si="386"/>
        <v>-</v>
      </c>
      <c r="AF1518" s="142" t="s">
        <v>15</v>
      </c>
      <c r="AG1518" s="140" t="str">
        <f t="shared" si="389"/>
        <v>-</v>
      </c>
      <c r="AH1518" s="141" t="str">
        <f t="shared" si="390"/>
        <v>-</v>
      </c>
      <c r="AI1518" s="208" t="s">
        <v>15</v>
      </c>
      <c r="AJ1518" s="444" t="s">
        <v>50</v>
      </c>
      <c r="AK1518" s="478" t="str">
        <f t="shared" si="391"/>
        <v/>
      </c>
      <c r="AL1518" s="482" t="str">
        <f t="shared" si="392"/>
        <v>-</v>
      </c>
      <c r="AM1518" s="432" t="str">
        <f>_xlfn.IFNA(VLOOKUP(O1518,Dropdown!$B:$G,6,0),"-")</f>
        <v>PEZA</v>
      </c>
      <c r="AN1518" s="433">
        <f>_xlfn.IFNA(VLOOKUP(O1518,Dropdown!$B:$H,7,0),"-")</f>
        <v>0.12</v>
      </c>
      <c r="AO1518" s="434" t="str">
        <f t="shared" si="393"/>
        <v>PHP</v>
      </c>
      <c r="AP1518" s="435">
        <f t="shared" si="394"/>
        <v>36800</v>
      </c>
      <c r="AQ1518" s="436">
        <f t="shared" si="395"/>
        <v>41216.000000000007</v>
      </c>
      <c r="AR1518" s="247"/>
      <c r="AS1518" s="465" t="s">
        <v>15</v>
      </c>
      <c r="AT1518" s="247"/>
      <c r="AU1518" s="454" t="str">
        <f t="shared" si="398"/>
        <v xml:space="preserve"> </v>
      </c>
    </row>
    <row r="1519" spans="1:47" s="29" customFormat="1">
      <c r="A1519" s="556">
        <v>1516</v>
      </c>
      <c r="B1519" s="631" t="s">
        <v>3703</v>
      </c>
      <c r="C1519" s="558" t="str">
        <f t="shared" si="387"/>
        <v>2019</v>
      </c>
      <c r="D1519" s="558" t="str">
        <f t="shared" si="396"/>
        <v>Dec</v>
      </c>
      <c r="E1519" s="654">
        <v>43819</v>
      </c>
      <c r="F1519" s="631">
        <v>120908</v>
      </c>
      <c r="G1519" s="631">
        <v>54121</v>
      </c>
      <c r="H1519" s="631" t="s">
        <v>15</v>
      </c>
      <c r="I1519" s="631" t="s">
        <v>3707</v>
      </c>
      <c r="J1519" s="655" t="s">
        <v>3708</v>
      </c>
      <c r="K1519" s="658" t="str">
        <f t="shared" si="388"/>
        <v>TLAX BODY BLANK HOLDER (ADD PROCESS) | TLAX BODY BLANK HOLDER (ADD PROCESS)</v>
      </c>
      <c r="L1519" s="658" t="s">
        <v>3705</v>
      </c>
      <c r="M1519" s="658" t="s">
        <v>3705</v>
      </c>
      <c r="N1519" s="657" t="s">
        <v>3722</v>
      </c>
      <c r="O1519" s="658" t="s">
        <v>31</v>
      </c>
      <c r="P1519" s="631">
        <v>1</v>
      </c>
      <c r="Q1519" s="557" t="s">
        <v>5151</v>
      </c>
      <c r="R1519" s="603">
        <f>IFERROR(VLOOKUP(CONCATENATE(D1519,"'",C1519),'Monthly Forex'!A:D,4,0),"-")</f>
        <v>50.81</v>
      </c>
      <c r="S1519" s="659">
        <v>6500</v>
      </c>
      <c r="T1519" s="660">
        <f t="shared" si="397"/>
        <v>127.92757331234009</v>
      </c>
      <c r="U1519" s="661" t="s">
        <v>50</v>
      </c>
      <c r="V1519" s="662" t="s">
        <v>50</v>
      </c>
      <c r="W1519" s="619" t="s">
        <v>15</v>
      </c>
      <c r="X1519" s="569" t="s">
        <v>15</v>
      </c>
      <c r="Y1519" s="690" t="s">
        <v>15</v>
      </c>
      <c r="Z1519" s="697" t="s">
        <v>15</v>
      </c>
      <c r="AA1519" s="558" t="s">
        <v>1856</v>
      </c>
      <c r="AB1519" s="139" t="str">
        <f t="shared" si="383"/>
        <v>-</v>
      </c>
      <c r="AC1519" s="134" t="str">
        <f t="shared" si="384"/>
        <v>-</v>
      </c>
      <c r="AD1519" s="135" t="str">
        <f t="shared" si="385"/>
        <v>-</v>
      </c>
      <c r="AE1519" s="136" t="str">
        <f t="shared" si="386"/>
        <v>-</v>
      </c>
      <c r="AF1519" s="142" t="s">
        <v>15</v>
      </c>
      <c r="AG1519" s="140" t="str">
        <f t="shared" si="389"/>
        <v>-</v>
      </c>
      <c r="AH1519" s="141" t="str">
        <f t="shared" si="390"/>
        <v>-</v>
      </c>
      <c r="AI1519" s="208" t="s">
        <v>15</v>
      </c>
      <c r="AJ1519" s="444" t="s">
        <v>50</v>
      </c>
      <c r="AK1519" s="478" t="str">
        <f t="shared" si="391"/>
        <v/>
      </c>
      <c r="AL1519" s="482" t="str">
        <f t="shared" si="392"/>
        <v>-</v>
      </c>
      <c r="AM1519" s="432" t="str">
        <f>_xlfn.IFNA(VLOOKUP(O1519,Dropdown!$B:$G,6,0),"-")</f>
        <v>PEZA</v>
      </c>
      <c r="AN1519" s="433">
        <f>_xlfn.IFNA(VLOOKUP(O1519,Dropdown!$B:$H,7,0),"-")</f>
        <v>0.12</v>
      </c>
      <c r="AO1519" s="434" t="str">
        <f t="shared" si="393"/>
        <v>PHP</v>
      </c>
      <c r="AP1519" s="435">
        <f t="shared" si="394"/>
        <v>6500</v>
      </c>
      <c r="AQ1519" s="436">
        <f t="shared" si="395"/>
        <v>7280.0000000000009</v>
      </c>
      <c r="AR1519" s="247"/>
      <c r="AS1519" s="465" t="s">
        <v>15</v>
      </c>
      <c r="AT1519" s="247"/>
      <c r="AU1519" s="454" t="str">
        <f t="shared" si="398"/>
        <v xml:space="preserve"> </v>
      </c>
    </row>
    <row r="1520" spans="1:47" s="54" customFormat="1">
      <c r="A1520" s="556">
        <v>1517</v>
      </c>
      <c r="B1520" s="558" t="s">
        <v>3723</v>
      </c>
      <c r="C1520" s="558" t="str">
        <f t="shared" si="387"/>
        <v>2019</v>
      </c>
      <c r="D1520" s="558" t="str">
        <f t="shared" si="396"/>
        <v>Dec</v>
      </c>
      <c r="E1520" s="605">
        <v>43819</v>
      </c>
      <c r="F1520" s="558">
        <v>120910</v>
      </c>
      <c r="G1520" s="558">
        <v>54123</v>
      </c>
      <c r="H1520" s="558">
        <v>92906</v>
      </c>
      <c r="I1520" s="558" t="s">
        <v>3752</v>
      </c>
      <c r="J1520" s="617" t="s">
        <v>3739</v>
      </c>
      <c r="K1520" s="607" t="str">
        <f t="shared" si="388"/>
        <v>22JBO MARKING PUNCH (SUZUKI) (DC53 58-60 HRC) | 22JBO MARKING PUNCH (SUZUKI) (DC53 58-60 HRC)</v>
      </c>
      <c r="L1520" s="607" t="s">
        <v>3731</v>
      </c>
      <c r="M1520" s="607" t="s">
        <v>3731</v>
      </c>
      <c r="N1520" s="608" t="s">
        <v>3753</v>
      </c>
      <c r="O1520" s="607" t="s">
        <v>31</v>
      </c>
      <c r="P1520" s="558">
        <v>1</v>
      </c>
      <c r="Q1520" s="557" t="s">
        <v>5151</v>
      </c>
      <c r="R1520" s="609">
        <f>IFERROR(VLOOKUP(CONCATENATE(D1520,"'",C1520),'Monthly Forex'!A:D,4,0),"-")</f>
        <v>50.81</v>
      </c>
      <c r="S1520" s="610">
        <v>47300</v>
      </c>
      <c r="T1520" s="611">
        <f t="shared" si="397"/>
        <v>930.91911041133631</v>
      </c>
      <c r="U1520" s="612" t="s">
        <v>47</v>
      </c>
      <c r="V1520" s="613" t="s">
        <v>49</v>
      </c>
      <c r="W1520" s="619" t="s">
        <v>15</v>
      </c>
      <c r="X1520" s="569" t="s">
        <v>15</v>
      </c>
      <c r="Y1520" s="669" t="s">
        <v>15</v>
      </c>
      <c r="Z1520" s="668" t="s">
        <v>15</v>
      </c>
      <c r="AA1520" s="558" t="s">
        <v>1856</v>
      </c>
      <c r="AB1520" s="139">
        <f t="shared" si="383"/>
        <v>43849</v>
      </c>
      <c r="AC1520" s="134">
        <f t="shared" si="384"/>
        <v>43831</v>
      </c>
      <c r="AD1520" s="135" t="str">
        <f t="shared" si="385"/>
        <v>-</v>
      </c>
      <c r="AE1520" s="136" t="str">
        <f t="shared" si="386"/>
        <v>-</v>
      </c>
      <c r="AF1520" s="140" t="s">
        <v>4551</v>
      </c>
      <c r="AG1520" s="140" t="str">
        <f t="shared" si="389"/>
        <v>1</v>
      </c>
      <c r="AH1520" s="141" t="str">
        <f t="shared" si="390"/>
        <v>-</v>
      </c>
      <c r="AI1520" s="211">
        <v>43859</v>
      </c>
      <c r="AJ1520" s="443" t="s">
        <v>4592</v>
      </c>
      <c r="AK1520" s="478">
        <f t="shared" si="391"/>
        <v>-10</v>
      </c>
      <c r="AL1520" s="519">
        <f t="shared" si="392"/>
        <v>43831</v>
      </c>
      <c r="AM1520" s="432" t="str">
        <f>_xlfn.IFNA(VLOOKUP(O1520,Dropdown!$B:$G,6,0),"-")</f>
        <v>PEZA</v>
      </c>
      <c r="AN1520" s="433">
        <f>_xlfn.IFNA(VLOOKUP(O1520,Dropdown!$B:$H,7,0),"-")</f>
        <v>0.12</v>
      </c>
      <c r="AO1520" s="434" t="str">
        <f t="shared" si="393"/>
        <v>PHP</v>
      </c>
      <c r="AP1520" s="435">
        <f t="shared" si="394"/>
        <v>47300</v>
      </c>
      <c r="AQ1520" s="436">
        <f t="shared" si="395"/>
        <v>52976.000000000007</v>
      </c>
      <c r="AR1520" s="247"/>
      <c r="AS1520" s="465" t="s">
        <v>15</v>
      </c>
      <c r="AT1520" s="247"/>
      <c r="AU1520" s="454" t="s">
        <v>15</v>
      </c>
    </row>
    <row r="1521" spans="1:47" s="54" customFormat="1">
      <c r="A1521" s="556">
        <v>1518</v>
      </c>
      <c r="B1521" s="558" t="s">
        <v>3728</v>
      </c>
      <c r="C1521" s="558" t="str">
        <f t="shared" si="387"/>
        <v>2019</v>
      </c>
      <c r="D1521" s="558" t="str">
        <f t="shared" si="396"/>
        <v>Dec</v>
      </c>
      <c r="E1521" s="605">
        <v>43822</v>
      </c>
      <c r="F1521" s="558">
        <v>120911</v>
      </c>
      <c r="G1521" s="558">
        <v>54124</v>
      </c>
      <c r="H1521" s="558">
        <v>92944</v>
      </c>
      <c r="I1521" s="558" t="s">
        <v>3707</v>
      </c>
      <c r="J1521" s="617" t="s">
        <v>3708</v>
      </c>
      <c r="K1521" s="607" t="str">
        <f t="shared" si="388"/>
        <v>TLAX BODY BLANKING DIE (SKD11 58-60 HRC) | TLAX BODY BLANKING DIE (SKD11 58-60 HRC)</v>
      </c>
      <c r="L1521" s="607" t="s">
        <v>3736</v>
      </c>
      <c r="M1521" s="607" t="s">
        <v>3736</v>
      </c>
      <c r="N1521" s="608" t="s">
        <v>3751</v>
      </c>
      <c r="O1521" s="607" t="s">
        <v>31</v>
      </c>
      <c r="P1521" s="558">
        <v>1</v>
      </c>
      <c r="Q1521" s="557" t="s">
        <v>5151</v>
      </c>
      <c r="R1521" s="609">
        <f>IFERROR(VLOOKUP(CONCATENATE(D1521,"'",C1521),'Monthly Forex'!A:D,4,0),"-")</f>
        <v>50.81</v>
      </c>
      <c r="S1521" s="610">
        <v>107900</v>
      </c>
      <c r="T1521" s="611">
        <f t="shared" si="397"/>
        <v>2123.5977169848452</v>
      </c>
      <c r="U1521" s="612" t="s">
        <v>47</v>
      </c>
      <c r="V1521" s="613" t="s">
        <v>49</v>
      </c>
      <c r="W1521" s="619" t="s">
        <v>15</v>
      </c>
      <c r="X1521" s="569" t="s">
        <v>15</v>
      </c>
      <c r="Y1521" s="669" t="s">
        <v>15</v>
      </c>
      <c r="Z1521" s="668" t="s">
        <v>15</v>
      </c>
      <c r="AA1521" s="558" t="s">
        <v>1856</v>
      </c>
      <c r="AB1521" s="139">
        <f t="shared" si="383"/>
        <v>43852</v>
      </c>
      <c r="AC1521" s="134">
        <f t="shared" si="384"/>
        <v>43831</v>
      </c>
      <c r="AD1521" s="135" t="str">
        <f t="shared" si="385"/>
        <v>-</v>
      </c>
      <c r="AE1521" s="136" t="str">
        <f t="shared" si="386"/>
        <v>-</v>
      </c>
      <c r="AF1521" s="140" t="s">
        <v>4551</v>
      </c>
      <c r="AG1521" s="140" t="str">
        <f t="shared" si="389"/>
        <v>1</v>
      </c>
      <c r="AH1521" s="141" t="str">
        <f t="shared" si="390"/>
        <v>-</v>
      </c>
      <c r="AI1521" s="211">
        <v>43859</v>
      </c>
      <c r="AJ1521" s="443" t="s">
        <v>4592</v>
      </c>
      <c r="AK1521" s="478">
        <f t="shared" si="391"/>
        <v>-7</v>
      </c>
      <c r="AL1521" s="519">
        <f t="shared" si="392"/>
        <v>43831</v>
      </c>
      <c r="AM1521" s="432" t="str">
        <f>_xlfn.IFNA(VLOOKUP(O1521,Dropdown!$B:$G,6,0),"-")</f>
        <v>PEZA</v>
      </c>
      <c r="AN1521" s="433">
        <f>_xlfn.IFNA(VLOOKUP(O1521,Dropdown!$B:$H,7,0),"-")</f>
        <v>0.12</v>
      </c>
      <c r="AO1521" s="434" t="str">
        <f t="shared" si="393"/>
        <v>PHP</v>
      </c>
      <c r="AP1521" s="435">
        <f t="shared" si="394"/>
        <v>107900</v>
      </c>
      <c r="AQ1521" s="436">
        <f t="shared" si="395"/>
        <v>120848.00000000001</v>
      </c>
      <c r="AR1521" s="247"/>
      <c r="AS1521" s="465" t="s">
        <v>15</v>
      </c>
      <c r="AT1521" s="247"/>
      <c r="AU1521" s="454" t="s">
        <v>15</v>
      </c>
    </row>
    <row r="1522" spans="1:47" s="54" customFormat="1">
      <c r="A1522" s="556">
        <v>1519</v>
      </c>
      <c r="B1522" s="558" t="s">
        <v>3729</v>
      </c>
      <c r="C1522" s="558" t="str">
        <f t="shared" si="387"/>
        <v>2019</v>
      </c>
      <c r="D1522" s="558" t="str">
        <f t="shared" si="396"/>
        <v>Dec</v>
      </c>
      <c r="E1522" s="605">
        <v>43822</v>
      </c>
      <c r="F1522" s="558">
        <v>120911</v>
      </c>
      <c r="G1522" s="558">
        <v>54124</v>
      </c>
      <c r="H1522" s="558">
        <v>92944</v>
      </c>
      <c r="I1522" s="558" t="s">
        <v>3707</v>
      </c>
      <c r="J1522" s="617" t="s">
        <v>3708</v>
      </c>
      <c r="K1522" s="607" t="str">
        <f t="shared" si="388"/>
        <v>TLAX BODY STRIPPER PLATE (S50C) | TLAX BODY STRIPPER PLATE (S50C)</v>
      </c>
      <c r="L1522" s="607" t="s">
        <v>3737</v>
      </c>
      <c r="M1522" s="607" t="s">
        <v>3737</v>
      </c>
      <c r="N1522" s="608" t="s">
        <v>3750</v>
      </c>
      <c r="O1522" s="607" t="s">
        <v>31</v>
      </c>
      <c r="P1522" s="558">
        <v>1</v>
      </c>
      <c r="Q1522" s="557" t="s">
        <v>5151</v>
      </c>
      <c r="R1522" s="609">
        <f>IFERROR(VLOOKUP(CONCATENATE(D1522,"'",C1522),'Monthly Forex'!A:D,4,0),"-")</f>
        <v>50.81</v>
      </c>
      <c r="S1522" s="610">
        <v>36800</v>
      </c>
      <c r="T1522" s="611">
        <f t="shared" si="397"/>
        <v>724.26687659909464</v>
      </c>
      <c r="U1522" s="612" t="s">
        <v>47</v>
      </c>
      <c r="V1522" s="613" t="s">
        <v>49</v>
      </c>
      <c r="W1522" s="619" t="s">
        <v>15</v>
      </c>
      <c r="X1522" s="569" t="s">
        <v>15</v>
      </c>
      <c r="Y1522" s="669" t="s">
        <v>15</v>
      </c>
      <c r="Z1522" s="668" t="s">
        <v>15</v>
      </c>
      <c r="AA1522" s="558" t="s">
        <v>1856</v>
      </c>
      <c r="AB1522" s="139">
        <f t="shared" si="383"/>
        <v>43852</v>
      </c>
      <c r="AC1522" s="134">
        <f t="shared" si="384"/>
        <v>43831</v>
      </c>
      <c r="AD1522" s="135" t="str">
        <f t="shared" si="385"/>
        <v>-</v>
      </c>
      <c r="AE1522" s="136" t="str">
        <f t="shared" si="386"/>
        <v>-</v>
      </c>
      <c r="AF1522" s="140" t="s">
        <v>4551</v>
      </c>
      <c r="AG1522" s="140" t="str">
        <f t="shared" si="389"/>
        <v>-</v>
      </c>
      <c r="AH1522" s="141" t="str">
        <f t="shared" si="390"/>
        <v>-</v>
      </c>
      <c r="AI1522" s="211">
        <v>43859</v>
      </c>
      <c r="AJ1522" s="443" t="s">
        <v>4592</v>
      </c>
      <c r="AK1522" s="478">
        <f t="shared" si="391"/>
        <v>-7</v>
      </c>
      <c r="AL1522" s="519">
        <f t="shared" si="392"/>
        <v>43831</v>
      </c>
      <c r="AM1522" s="432" t="str">
        <f>_xlfn.IFNA(VLOOKUP(O1522,Dropdown!$B:$G,6,0),"-")</f>
        <v>PEZA</v>
      </c>
      <c r="AN1522" s="433">
        <f>_xlfn.IFNA(VLOOKUP(O1522,Dropdown!$B:$H,7,0),"-")</f>
        <v>0.12</v>
      </c>
      <c r="AO1522" s="434" t="str">
        <f t="shared" si="393"/>
        <v>PHP</v>
      </c>
      <c r="AP1522" s="435">
        <f t="shared" si="394"/>
        <v>36800</v>
      </c>
      <c r="AQ1522" s="436">
        <f t="shared" si="395"/>
        <v>41216.000000000007</v>
      </c>
      <c r="AR1522" s="247"/>
      <c r="AS1522" s="465" t="s">
        <v>15</v>
      </c>
      <c r="AT1522" s="247"/>
      <c r="AU1522" s="454" t="s">
        <v>15</v>
      </c>
    </row>
    <row r="1523" spans="1:47" s="54" customFormat="1">
      <c r="A1523" s="556">
        <v>1520</v>
      </c>
      <c r="B1523" s="558" t="s">
        <v>3730</v>
      </c>
      <c r="C1523" s="558" t="str">
        <f t="shared" si="387"/>
        <v>2019</v>
      </c>
      <c r="D1523" s="558" t="str">
        <f t="shared" si="396"/>
        <v>Dec</v>
      </c>
      <c r="E1523" s="605">
        <v>43822</v>
      </c>
      <c r="F1523" s="558">
        <v>120911</v>
      </c>
      <c r="G1523" s="558">
        <v>54124</v>
      </c>
      <c r="H1523" s="558">
        <v>92944</v>
      </c>
      <c r="I1523" s="558" t="s">
        <v>3707</v>
      </c>
      <c r="J1523" s="617" t="s">
        <v>3708</v>
      </c>
      <c r="K1523" s="607" t="str">
        <f t="shared" si="388"/>
        <v>TLAX BODY BLANKING PUNCH (SKD11 58-60 HRC) | TLAX BODY BLANKING PUNCH (SKD11 58-60 HRC)</v>
      </c>
      <c r="L1523" s="607" t="s">
        <v>3738</v>
      </c>
      <c r="M1523" s="607" t="s">
        <v>3738</v>
      </c>
      <c r="N1523" s="608" t="s">
        <v>3749</v>
      </c>
      <c r="O1523" s="607" t="s">
        <v>31</v>
      </c>
      <c r="P1523" s="558">
        <v>1</v>
      </c>
      <c r="Q1523" s="557" t="s">
        <v>5151</v>
      </c>
      <c r="R1523" s="609">
        <f>IFERROR(VLOOKUP(CONCATENATE(D1523,"'",C1523),'Monthly Forex'!A:D,4,0),"-")</f>
        <v>50.81</v>
      </c>
      <c r="S1523" s="610">
        <v>67100</v>
      </c>
      <c r="T1523" s="611">
        <f t="shared" si="397"/>
        <v>1320.6061798858491</v>
      </c>
      <c r="U1523" s="612" t="s">
        <v>47</v>
      </c>
      <c r="V1523" s="613" t="s">
        <v>49</v>
      </c>
      <c r="W1523" s="619" t="s">
        <v>15</v>
      </c>
      <c r="X1523" s="569" t="s">
        <v>15</v>
      </c>
      <c r="Y1523" s="669" t="s">
        <v>15</v>
      </c>
      <c r="Z1523" s="668" t="s">
        <v>15</v>
      </c>
      <c r="AA1523" s="558" t="s">
        <v>1856</v>
      </c>
      <c r="AB1523" s="139">
        <f t="shared" si="383"/>
        <v>43852</v>
      </c>
      <c r="AC1523" s="134">
        <f t="shared" si="384"/>
        <v>43831</v>
      </c>
      <c r="AD1523" s="135" t="str">
        <f t="shared" si="385"/>
        <v>-</v>
      </c>
      <c r="AE1523" s="136" t="str">
        <f t="shared" si="386"/>
        <v>-</v>
      </c>
      <c r="AF1523" s="140" t="s">
        <v>4551</v>
      </c>
      <c r="AG1523" s="140" t="str">
        <f t="shared" si="389"/>
        <v>-</v>
      </c>
      <c r="AH1523" s="141" t="str">
        <f t="shared" si="390"/>
        <v>-</v>
      </c>
      <c r="AI1523" s="211">
        <v>43859</v>
      </c>
      <c r="AJ1523" s="443" t="s">
        <v>4592</v>
      </c>
      <c r="AK1523" s="478">
        <f t="shared" si="391"/>
        <v>-7</v>
      </c>
      <c r="AL1523" s="519">
        <f t="shared" si="392"/>
        <v>43831</v>
      </c>
      <c r="AM1523" s="432" t="str">
        <f>_xlfn.IFNA(VLOOKUP(O1523,Dropdown!$B:$G,6,0),"-")</f>
        <v>PEZA</v>
      </c>
      <c r="AN1523" s="433">
        <f>_xlfn.IFNA(VLOOKUP(O1523,Dropdown!$B:$H,7,0),"-")</f>
        <v>0.12</v>
      </c>
      <c r="AO1523" s="434" t="str">
        <f t="shared" si="393"/>
        <v>PHP</v>
      </c>
      <c r="AP1523" s="435">
        <f t="shared" si="394"/>
        <v>67100</v>
      </c>
      <c r="AQ1523" s="436">
        <f t="shared" si="395"/>
        <v>75152</v>
      </c>
      <c r="AR1523" s="247"/>
      <c r="AS1523" s="465" t="s">
        <v>15</v>
      </c>
      <c r="AT1523" s="247"/>
      <c r="AU1523" s="454" t="s">
        <v>15</v>
      </c>
    </row>
    <row r="1524" spans="1:47" s="29" customFormat="1">
      <c r="A1524" s="556">
        <v>1521</v>
      </c>
      <c r="B1524" s="558" t="s">
        <v>3703</v>
      </c>
      <c r="C1524" s="558" t="str">
        <f t="shared" si="387"/>
        <v>2019</v>
      </c>
      <c r="D1524" s="558" t="str">
        <f t="shared" si="396"/>
        <v>Dec</v>
      </c>
      <c r="E1524" s="605">
        <v>43822</v>
      </c>
      <c r="F1524" s="558">
        <v>120911</v>
      </c>
      <c r="G1524" s="558">
        <v>54124</v>
      </c>
      <c r="H1524" s="558">
        <v>92944</v>
      </c>
      <c r="I1524" s="558" t="s">
        <v>3707</v>
      </c>
      <c r="J1524" s="617" t="s">
        <v>3708</v>
      </c>
      <c r="K1524" s="607" t="str">
        <f t="shared" si="388"/>
        <v>TLAX BODY BLANK HOLDER (ADD PROCESS) | TLAX BODY BLANK HOLDER (ADD PROCESS)</v>
      </c>
      <c r="L1524" s="607" t="s">
        <v>3705</v>
      </c>
      <c r="M1524" s="607" t="s">
        <v>3705</v>
      </c>
      <c r="N1524" s="608" t="s">
        <v>3722</v>
      </c>
      <c r="O1524" s="607" t="s">
        <v>31</v>
      </c>
      <c r="P1524" s="558">
        <v>1</v>
      </c>
      <c r="Q1524" s="557" t="s">
        <v>5151</v>
      </c>
      <c r="R1524" s="609">
        <f>IFERROR(VLOOKUP(CONCATENATE(D1524,"'",C1524),'Monthly Forex'!A:D,4,0),"-")</f>
        <v>50.81</v>
      </c>
      <c r="S1524" s="610">
        <v>6500</v>
      </c>
      <c r="T1524" s="611">
        <f t="shared" si="397"/>
        <v>127.92757331234009</v>
      </c>
      <c r="U1524" s="612" t="s">
        <v>47</v>
      </c>
      <c r="V1524" s="613" t="s">
        <v>49</v>
      </c>
      <c r="W1524" s="619" t="s">
        <v>15</v>
      </c>
      <c r="X1524" s="569" t="s">
        <v>15</v>
      </c>
      <c r="Y1524" s="669" t="s">
        <v>15</v>
      </c>
      <c r="Z1524" s="668" t="s">
        <v>15</v>
      </c>
      <c r="AA1524" s="558" t="s">
        <v>1856</v>
      </c>
      <c r="AB1524" s="139">
        <f t="shared" si="383"/>
        <v>43852</v>
      </c>
      <c r="AC1524" s="134">
        <f t="shared" si="384"/>
        <v>43831</v>
      </c>
      <c r="AD1524" s="135" t="str">
        <f t="shared" si="385"/>
        <v>-</v>
      </c>
      <c r="AE1524" s="136" t="str">
        <f t="shared" si="386"/>
        <v>-</v>
      </c>
      <c r="AF1524" s="140" t="s">
        <v>4551</v>
      </c>
      <c r="AG1524" s="140" t="str">
        <f t="shared" si="389"/>
        <v>-</v>
      </c>
      <c r="AH1524" s="141" t="str">
        <f t="shared" si="390"/>
        <v>-</v>
      </c>
      <c r="AI1524" s="211">
        <v>43859</v>
      </c>
      <c r="AJ1524" s="443" t="s">
        <v>4592</v>
      </c>
      <c r="AK1524" s="478">
        <f t="shared" si="391"/>
        <v>-7</v>
      </c>
      <c r="AL1524" s="482">
        <f t="shared" si="392"/>
        <v>43831</v>
      </c>
      <c r="AM1524" s="432" t="str">
        <f>_xlfn.IFNA(VLOOKUP(O1524,Dropdown!$B:$G,6,0),"-")</f>
        <v>PEZA</v>
      </c>
      <c r="AN1524" s="433">
        <f>_xlfn.IFNA(VLOOKUP(O1524,Dropdown!$B:$H,7,0),"-")</f>
        <v>0.12</v>
      </c>
      <c r="AO1524" s="434" t="str">
        <f t="shared" si="393"/>
        <v>PHP</v>
      </c>
      <c r="AP1524" s="435">
        <f t="shared" si="394"/>
        <v>6500</v>
      </c>
      <c r="AQ1524" s="436">
        <f t="shared" si="395"/>
        <v>7280.0000000000009</v>
      </c>
      <c r="AR1524" s="247"/>
      <c r="AS1524" s="465" t="s">
        <v>15</v>
      </c>
      <c r="AT1524" s="247"/>
      <c r="AU1524" s="454" t="s">
        <v>15</v>
      </c>
    </row>
    <row r="1525" spans="1:47" s="29" customFormat="1">
      <c r="A1525" s="556">
        <v>1522</v>
      </c>
      <c r="B1525" s="558" t="s">
        <v>3757</v>
      </c>
      <c r="C1525" s="558" t="str">
        <f t="shared" si="387"/>
        <v>2020</v>
      </c>
      <c r="D1525" s="558" t="str">
        <f t="shared" si="396"/>
        <v>Jan</v>
      </c>
      <c r="E1525" s="605">
        <v>43847</v>
      </c>
      <c r="F1525" s="558">
        <v>120913</v>
      </c>
      <c r="G1525" s="558">
        <v>54125</v>
      </c>
      <c r="H1525" s="558">
        <v>93122</v>
      </c>
      <c r="I1525" s="558" t="s">
        <v>3758</v>
      </c>
      <c r="J1525" s="617" t="s">
        <v>3760</v>
      </c>
      <c r="K1525" s="607" t="str">
        <f t="shared" si="388"/>
        <v>UC CASE TA.D #1 | #634-10 LIFTER PLATE (HPM1) | UC CASE TA.D #1 | #634-10 LIFTER PLATE (HPM1)</v>
      </c>
      <c r="L1525" s="607" t="s">
        <v>3759</v>
      </c>
      <c r="M1525" s="607" t="s">
        <v>3759</v>
      </c>
      <c r="N1525" s="615" t="s">
        <v>15</v>
      </c>
      <c r="O1525" s="607" t="s">
        <v>42</v>
      </c>
      <c r="P1525" s="558">
        <v>1</v>
      </c>
      <c r="Q1525" s="557" t="s">
        <v>5151</v>
      </c>
      <c r="R1525" s="609">
        <f>IFERROR(VLOOKUP(CONCATENATE(D1525,"'",C1525),'Monthly Forex'!A:D,4,0),"-")</f>
        <v>50.634999999999998</v>
      </c>
      <c r="S1525" s="564" t="s">
        <v>15</v>
      </c>
      <c r="T1525" s="611">
        <v>285</v>
      </c>
      <c r="U1525" s="612" t="s">
        <v>47</v>
      </c>
      <c r="V1525" s="613" t="s">
        <v>49</v>
      </c>
      <c r="W1525" s="619" t="s">
        <v>15</v>
      </c>
      <c r="X1525" s="673" t="s">
        <v>4601</v>
      </c>
      <c r="Y1525" s="667" t="s">
        <v>4620</v>
      </c>
      <c r="Z1525" s="668" t="s">
        <v>15</v>
      </c>
      <c r="AA1525" s="558" t="s">
        <v>1856</v>
      </c>
      <c r="AB1525" s="139">
        <f t="shared" si="383"/>
        <v>43877</v>
      </c>
      <c r="AC1525" s="134">
        <f t="shared" si="384"/>
        <v>43862</v>
      </c>
      <c r="AD1525" s="135" t="str">
        <f t="shared" si="385"/>
        <v>-</v>
      </c>
      <c r="AE1525" s="136" t="str">
        <f t="shared" si="386"/>
        <v>-</v>
      </c>
      <c r="AF1525" s="140" t="s">
        <v>4551</v>
      </c>
      <c r="AG1525" s="140" t="str">
        <f t="shared" si="389"/>
        <v>1</v>
      </c>
      <c r="AH1525" s="141" t="str">
        <f t="shared" si="390"/>
        <v>-</v>
      </c>
      <c r="AI1525" s="211">
        <v>43950</v>
      </c>
      <c r="AJ1525" s="443" t="s">
        <v>4592</v>
      </c>
      <c r="AK1525" s="478">
        <f t="shared" si="391"/>
        <v>-73</v>
      </c>
      <c r="AL1525" s="482">
        <f t="shared" si="392"/>
        <v>43922</v>
      </c>
      <c r="AM1525" s="432" t="str">
        <f>_xlfn.IFNA(VLOOKUP(O1525,Dropdown!$B:$G,6,0),"-")</f>
        <v>PEZA</v>
      </c>
      <c r="AN1525" s="433">
        <f>_xlfn.IFNA(VLOOKUP(O1525,Dropdown!$B:$H,7,0),"-")</f>
        <v>0.12</v>
      </c>
      <c r="AO1525" s="434" t="str">
        <f t="shared" si="393"/>
        <v>USD</v>
      </c>
      <c r="AP1525" s="435">
        <f t="shared" si="394"/>
        <v>285</v>
      </c>
      <c r="AQ1525" s="436">
        <f t="shared" si="395"/>
        <v>319.20000000000005</v>
      </c>
      <c r="AR1525" s="247"/>
      <c r="AS1525" s="465" t="s">
        <v>15</v>
      </c>
      <c r="AT1525" s="247"/>
      <c r="AU1525" s="454" t="s">
        <v>15</v>
      </c>
    </row>
    <row r="1526" spans="1:47" s="29" customFormat="1">
      <c r="A1526" s="556">
        <v>1523</v>
      </c>
      <c r="B1526" s="558" t="s">
        <v>3711</v>
      </c>
      <c r="C1526" s="558" t="str">
        <f t="shared" si="387"/>
        <v>2020</v>
      </c>
      <c r="D1526" s="558" t="str">
        <f t="shared" si="396"/>
        <v>Jan</v>
      </c>
      <c r="E1526" s="605">
        <v>43850</v>
      </c>
      <c r="F1526" s="558">
        <v>120914</v>
      </c>
      <c r="G1526" s="558">
        <v>54126</v>
      </c>
      <c r="H1526" s="558">
        <v>93123</v>
      </c>
      <c r="I1526" s="558" t="s">
        <v>3761</v>
      </c>
      <c r="J1526" s="617" t="s">
        <v>3763</v>
      </c>
      <c r="K1526" s="607" t="str">
        <f t="shared" si="388"/>
        <v>TGSX CURLING 1 LH DIE (Z-DOWN + SHIM) | TGSX CURLING 1 LH DIE (Z-DOWN + SHIM)</v>
      </c>
      <c r="L1526" s="607" t="s">
        <v>3715</v>
      </c>
      <c r="M1526" s="607" t="s">
        <v>3715</v>
      </c>
      <c r="N1526" s="608" t="s">
        <v>3764</v>
      </c>
      <c r="O1526" s="607" t="s">
        <v>31</v>
      </c>
      <c r="P1526" s="558">
        <v>1</v>
      </c>
      <c r="Q1526" s="557" t="s">
        <v>5151</v>
      </c>
      <c r="R1526" s="609">
        <f>IFERROR(VLOOKUP(CONCATENATE(D1526,"'",C1526),'Monthly Forex'!A:D,4,0),"-")</f>
        <v>50.634999999999998</v>
      </c>
      <c r="S1526" s="610">
        <v>41100</v>
      </c>
      <c r="T1526" s="611">
        <f>S1526/R1526</f>
        <v>811.69151772489386</v>
      </c>
      <c r="U1526" s="612" t="s">
        <v>47</v>
      </c>
      <c r="V1526" s="613" t="s">
        <v>49</v>
      </c>
      <c r="W1526" s="619" t="s">
        <v>15</v>
      </c>
      <c r="X1526" s="673" t="s">
        <v>4601</v>
      </c>
      <c r="Y1526" s="669" t="s">
        <v>15</v>
      </c>
      <c r="Z1526" s="668" t="s">
        <v>15</v>
      </c>
      <c r="AA1526" s="558" t="s">
        <v>1856</v>
      </c>
      <c r="AB1526" s="139">
        <f t="shared" si="383"/>
        <v>43880</v>
      </c>
      <c r="AC1526" s="134">
        <f t="shared" si="384"/>
        <v>43862</v>
      </c>
      <c r="AD1526" s="135" t="str">
        <f t="shared" si="385"/>
        <v>-</v>
      </c>
      <c r="AE1526" s="136" t="str">
        <f t="shared" si="386"/>
        <v>-</v>
      </c>
      <c r="AF1526" s="140" t="s">
        <v>4551</v>
      </c>
      <c r="AG1526" s="140" t="str">
        <f t="shared" si="389"/>
        <v>1</v>
      </c>
      <c r="AH1526" s="141" t="str">
        <f t="shared" si="390"/>
        <v>-</v>
      </c>
      <c r="AI1526" s="211">
        <v>43966</v>
      </c>
      <c r="AJ1526" s="443" t="s">
        <v>4592</v>
      </c>
      <c r="AK1526" s="478">
        <f t="shared" si="391"/>
        <v>-86</v>
      </c>
      <c r="AL1526" s="482">
        <f t="shared" si="392"/>
        <v>43952</v>
      </c>
      <c r="AM1526" s="432" t="str">
        <f>_xlfn.IFNA(VLOOKUP(O1526,Dropdown!$B:$G,6,0),"-")</f>
        <v>PEZA</v>
      </c>
      <c r="AN1526" s="433">
        <f>_xlfn.IFNA(VLOOKUP(O1526,Dropdown!$B:$H,7,0),"-")</f>
        <v>0.12</v>
      </c>
      <c r="AO1526" s="434" t="str">
        <f t="shared" si="393"/>
        <v>PHP</v>
      </c>
      <c r="AP1526" s="435">
        <f t="shared" si="394"/>
        <v>41100</v>
      </c>
      <c r="AQ1526" s="436">
        <f t="shared" si="395"/>
        <v>46032.000000000007</v>
      </c>
      <c r="AR1526" s="247"/>
      <c r="AS1526" s="465" t="s">
        <v>15</v>
      </c>
      <c r="AT1526" s="247"/>
      <c r="AU1526" s="454" t="s">
        <v>15</v>
      </c>
    </row>
    <row r="1527" spans="1:47" s="29" customFormat="1">
      <c r="A1527" s="556">
        <v>1524</v>
      </c>
      <c r="B1527" s="558" t="s">
        <v>3712</v>
      </c>
      <c r="C1527" s="558" t="str">
        <f t="shared" si="387"/>
        <v>2020</v>
      </c>
      <c r="D1527" s="558" t="str">
        <f t="shared" si="396"/>
        <v>Jan</v>
      </c>
      <c r="E1527" s="605">
        <v>43850</v>
      </c>
      <c r="F1527" s="558">
        <v>120914</v>
      </c>
      <c r="G1527" s="558">
        <v>54126</v>
      </c>
      <c r="H1527" s="558">
        <v>93123</v>
      </c>
      <c r="I1527" s="558" t="s">
        <v>3761</v>
      </c>
      <c r="J1527" s="617" t="s">
        <v>3763</v>
      </c>
      <c r="K1527" s="607" t="str">
        <f t="shared" si="388"/>
        <v>TGSX CURLING 2 LH DIE (Z-DOWN + SHIM) | TGSX CURLING 2 LH DIE (Z-DOWN + SHIM)</v>
      </c>
      <c r="L1527" s="607" t="s">
        <v>3716</v>
      </c>
      <c r="M1527" s="607" t="s">
        <v>3716</v>
      </c>
      <c r="N1527" s="608" t="s">
        <v>3765</v>
      </c>
      <c r="O1527" s="607" t="s">
        <v>31</v>
      </c>
      <c r="P1527" s="558">
        <v>1</v>
      </c>
      <c r="Q1527" s="557" t="s">
        <v>5151</v>
      </c>
      <c r="R1527" s="609">
        <f>IFERROR(VLOOKUP(CONCATENATE(D1527,"'",C1527),'Monthly Forex'!A:D,4,0),"-")</f>
        <v>50.634999999999998</v>
      </c>
      <c r="S1527" s="610">
        <v>41100</v>
      </c>
      <c r="T1527" s="611">
        <f>S1527/R1527</f>
        <v>811.69151772489386</v>
      </c>
      <c r="U1527" s="612" t="s">
        <v>47</v>
      </c>
      <c r="V1527" s="613" t="s">
        <v>49</v>
      </c>
      <c r="W1527" s="619" t="s">
        <v>15</v>
      </c>
      <c r="X1527" s="673" t="s">
        <v>4601</v>
      </c>
      <c r="Y1527" s="669" t="s">
        <v>15</v>
      </c>
      <c r="Z1527" s="668" t="s">
        <v>15</v>
      </c>
      <c r="AA1527" s="558" t="s">
        <v>1856</v>
      </c>
      <c r="AB1527" s="139">
        <f t="shared" ref="AB1527:AB1590" si="399">IF(V1527="","",IF(V1527="Cancelled","-",E1527+30))</f>
        <v>43880</v>
      </c>
      <c r="AC1527" s="134">
        <f t="shared" si="384"/>
        <v>43862</v>
      </c>
      <c r="AD1527" s="135" t="str">
        <f t="shared" si="385"/>
        <v>-</v>
      </c>
      <c r="AE1527" s="136" t="str">
        <f t="shared" si="386"/>
        <v>-</v>
      </c>
      <c r="AF1527" s="140" t="s">
        <v>4551</v>
      </c>
      <c r="AG1527" s="140" t="str">
        <f t="shared" si="389"/>
        <v>-</v>
      </c>
      <c r="AH1527" s="141" t="str">
        <f t="shared" si="390"/>
        <v>-</v>
      </c>
      <c r="AI1527" s="211">
        <v>43966</v>
      </c>
      <c r="AJ1527" s="443" t="s">
        <v>4592</v>
      </c>
      <c r="AK1527" s="478">
        <f t="shared" si="391"/>
        <v>-86</v>
      </c>
      <c r="AL1527" s="482">
        <f t="shared" si="392"/>
        <v>43952</v>
      </c>
      <c r="AM1527" s="432" t="str">
        <f>_xlfn.IFNA(VLOOKUP(O1527,Dropdown!$B:$G,6,0),"-")</f>
        <v>PEZA</v>
      </c>
      <c r="AN1527" s="433">
        <f>_xlfn.IFNA(VLOOKUP(O1527,Dropdown!$B:$H,7,0),"-")</f>
        <v>0.12</v>
      </c>
      <c r="AO1527" s="434" t="str">
        <f t="shared" si="393"/>
        <v>PHP</v>
      </c>
      <c r="AP1527" s="435">
        <f t="shared" si="394"/>
        <v>41100</v>
      </c>
      <c r="AQ1527" s="436">
        <f t="shared" si="395"/>
        <v>46032.000000000007</v>
      </c>
      <c r="AR1527" s="247"/>
      <c r="AS1527" s="465" t="s">
        <v>15</v>
      </c>
      <c r="AT1527" s="247"/>
      <c r="AU1527" s="454" t="s">
        <v>15</v>
      </c>
    </row>
    <row r="1528" spans="1:47" s="29" customFormat="1">
      <c r="A1528" s="556">
        <v>1525</v>
      </c>
      <c r="B1528" s="558" t="s">
        <v>3713</v>
      </c>
      <c r="C1528" s="558" t="str">
        <f t="shared" si="387"/>
        <v>2020</v>
      </c>
      <c r="D1528" s="558" t="str">
        <f t="shared" si="396"/>
        <v>Jan</v>
      </c>
      <c r="E1528" s="605">
        <v>43850</v>
      </c>
      <c r="F1528" s="558">
        <v>120914</v>
      </c>
      <c r="G1528" s="558">
        <v>54126</v>
      </c>
      <c r="H1528" s="558">
        <v>93123</v>
      </c>
      <c r="I1528" s="558" t="s">
        <v>3761</v>
      </c>
      <c r="J1528" s="617" t="s">
        <v>3763</v>
      </c>
      <c r="K1528" s="607" t="str">
        <f t="shared" si="388"/>
        <v>TGSX CURLING 1 RH DIE (Z-DOWN + SHIM) | TGSX CURLING 1 RH DIE (Z-DOWN + SHIM)</v>
      </c>
      <c r="L1528" s="607" t="s">
        <v>3717</v>
      </c>
      <c r="M1528" s="607" t="s">
        <v>3717</v>
      </c>
      <c r="N1528" s="608" t="s">
        <v>3767</v>
      </c>
      <c r="O1528" s="607" t="s">
        <v>31</v>
      </c>
      <c r="P1528" s="558">
        <v>1</v>
      </c>
      <c r="Q1528" s="557" t="s">
        <v>5151</v>
      </c>
      <c r="R1528" s="609">
        <f>IFERROR(VLOOKUP(CONCATENATE(D1528,"'",C1528),'Monthly Forex'!A:D,4,0),"-")</f>
        <v>50.634999999999998</v>
      </c>
      <c r="S1528" s="610">
        <v>41100</v>
      </c>
      <c r="T1528" s="611">
        <f>S1528/R1528</f>
        <v>811.69151772489386</v>
      </c>
      <c r="U1528" s="612" t="s">
        <v>47</v>
      </c>
      <c r="V1528" s="613" t="s">
        <v>49</v>
      </c>
      <c r="W1528" s="619" t="s">
        <v>15</v>
      </c>
      <c r="X1528" s="673" t="s">
        <v>4601</v>
      </c>
      <c r="Y1528" s="669" t="s">
        <v>15</v>
      </c>
      <c r="Z1528" s="668" t="s">
        <v>15</v>
      </c>
      <c r="AA1528" s="558" t="s">
        <v>1856</v>
      </c>
      <c r="AB1528" s="139">
        <f t="shared" si="399"/>
        <v>43880</v>
      </c>
      <c r="AC1528" s="134">
        <f t="shared" si="384"/>
        <v>43862</v>
      </c>
      <c r="AD1528" s="135" t="str">
        <f t="shared" si="385"/>
        <v>-</v>
      </c>
      <c r="AE1528" s="136" t="str">
        <f t="shared" si="386"/>
        <v>-</v>
      </c>
      <c r="AF1528" s="140" t="s">
        <v>4551</v>
      </c>
      <c r="AG1528" s="140" t="str">
        <f t="shared" si="389"/>
        <v>-</v>
      </c>
      <c r="AH1528" s="141" t="str">
        <f t="shared" si="390"/>
        <v>-</v>
      </c>
      <c r="AI1528" s="211">
        <v>43966</v>
      </c>
      <c r="AJ1528" s="443" t="s">
        <v>4592</v>
      </c>
      <c r="AK1528" s="478">
        <f t="shared" si="391"/>
        <v>-86</v>
      </c>
      <c r="AL1528" s="482">
        <f t="shared" si="392"/>
        <v>43952</v>
      </c>
      <c r="AM1528" s="432" t="str">
        <f>_xlfn.IFNA(VLOOKUP(O1528,Dropdown!$B:$G,6,0),"-")</f>
        <v>PEZA</v>
      </c>
      <c r="AN1528" s="433">
        <f>_xlfn.IFNA(VLOOKUP(O1528,Dropdown!$B:$H,7,0),"-")</f>
        <v>0.12</v>
      </c>
      <c r="AO1528" s="434" t="str">
        <f t="shared" si="393"/>
        <v>PHP</v>
      </c>
      <c r="AP1528" s="435">
        <f t="shared" si="394"/>
        <v>41100</v>
      </c>
      <c r="AQ1528" s="436">
        <f t="shared" si="395"/>
        <v>46032.000000000007</v>
      </c>
      <c r="AR1528" s="247"/>
      <c r="AS1528" s="465" t="s">
        <v>15</v>
      </c>
      <c r="AT1528" s="247"/>
      <c r="AU1528" s="454" t="s">
        <v>15</v>
      </c>
    </row>
    <row r="1529" spans="1:47" s="29" customFormat="1">
      <c r="A1529" s="556">
        <v>1526</v>
      </c>
      <c r="B1529" s="558" t="s">
        <v>3714</v>
      </c>
      <c r="C1529" s="558" t="str">
        <f t="shared" si="387"/>
        <v>2020</v>
      </c>
      <c r="D1529" s="558" t="str">
        <f t="shared" si="396"/>
        <v>Jan</v>
      </c>
      <c r="E1529" s="605">
        <v>43850</v>
      </c>
      <c r="F1529" s="558">
        <v>120914</v>
      </c>
      <c r="G1529" s="558">
        <v>54126</v>
      </c>
      <c r="H1529" s="558">
        <v>93123</v>
      </c>
      <c r="I1529" s="558" t="s">
        <v>3761</v>
      </c>
      <c r="J1529" s="617" t="s">
        <v>3763</v>
      </c>
      <c r="K1529" s="607" t="str">
        <f t="shared" si="388"/>
        <v>TGSX CURLING 2 RH DIE (Z-DOWN + SHIM) | TGSX CURLING 2 RH DIE (Z-DOWN + SHIM)</v>
      </c>
      <c r="L1529" s="607" t="s">
        <v>3718</v>
      </c>
      <c r="M1529" s="607" t="s">
        <v>3718</v>
      </c>
      <c r="N1529" s="608" t="s">
        <v>3766</v>
      </c>
      <c r="O1529" s="607" t="s">
        <v>31</v>
      </c>
      <c r="P1529" s="558">
        <v>1</v>
      </c>
      <c r="Q1529" s="557" t="s">
        <v>5151</v>
      </c>
      <c r="R1529" s="609">
        <f>IFERROR(VLOOKUP(CONCATENATE(D1529,"'",C1529),'Monthly Forex'!A:D,4,0),"-")</f>
        <v>50.634999999999998</v>
      </c>
      <c r="S1529" s="610">
        <v>41100</v>
      </c>
      <c r="T1529" s="611">
        <f>S1529/R1529</f>
        <v>811.69151772489386</v>
      </c>
      <c r="U1529" s="612" t="s">
        <v>47</v>
      </c>
      <c r="V1529" s="613" t="s">
        <v>49</v>
      </c>
      <c r="W1529" s="619" t="s">
        <v>15</v>
      </c>
      <c r="X1529" s="673" t="s">
        <v>4601</v>
      </c>
      <c r="Y1529" s="669" t="s">
        <v>15</v>
      </c>
      <c r="Z1529" s="668" t="s">
        <v>15</v>
      </c>
      <c r="AA1529" s="558" t="s">
        <v>1856</v>
      </c>
      <c r="AB1529" s="139">
        <f t="shared" si="399"/>
        <v>43880</v>
      </c>
      <c r="AC1529" s="134">
        <f t="shared" si="384"/>
        <v>43862</v>
      </c>
      <c r="AD1529" s="135" t="str">
        <f t="shared" si="385"/>
        <v>-</v>
      </c>
      <c r="AE1529" s="136" t="str">
        <f t="shared" si="386"/>
        <v>-</v>
      </c>
      <c r="AF1529" s="140" t="s">
        <v>4551</v>
      </c>
      <c r="AG1529" s="140" t="str">
        <f t="shared" si="389"/>
        <v>-</v>
      </c>
      <c r="AH1529" s="141" t="str">
        <f t="shared" si="390"/>
        <v>-</v>
      </c>
      <c r="AI1529" s="211">
        <v>43966</v>
      </c>
      <c r="AJ1529" s="443" t="s">
        <v>4592</v>
      </c>
      <c r="AK1529" s="478">
        <f t="shared" si="391"/>
        <v>-86</v>
      </c>
      <c r="AL1529" s="482">
        <f t="shared" si="392"/>
        <v>43952</v>
      </c>
      <c r="AM1529" s="432" t="str">
        <f>_xlfn.IFNA(VLOOKUP(O1529,Dropdown!$B:$G,6,0),"-")</f>
        <v>PEZA</v>
      </c>
      <c r="AN1529" s="433">
        <f>_xlfn.IFNA(VLOOKUP(O1529,Dropdown!$B:$H,7,0),"-")</f>
        <v>0.12</v>
      </c>
      <c r="AO1529" s="434" t="str">
        <f t="shared" si="393"/>
        <v>PHP</v>
      </c>
      <c r="AP1529" s="435">
        <f t="shared" si="394"/>
        <v>41100</v>
      </c>
      <c r="AQ1529" s="436">
        <f t="shared" si="395"/>
        <v>46032.000000000007</v>
      </c>
      <c r="AR1529" s="247"/>
      <c r="AS1529" s="465" t="s">
        <v>15</v>
      </c>
      <c r="AT1529" s="247"/>
      <c r="AU1529" s="454" t="s">
        <v>15</v>
      </c>
    </row>
    <row r="1530" spans="1:47" s="29" customFormat="1">
      <c r="A1530" s="556">
        <v>1527</v>
      </c>
      <c r="B1530" s="558" t="s">
        <v>3771</v>
      </c>
      <c r="C1530" s="558" t="str">
        <f t="shared" si="387"/>
        <v>2020</v>
      </c>
      <c r="D1530" s="558" t="str">
        <f t="shared" si="396"/>
        <v>Jan</v>
      </c>
      <c r="E1530" s="605">
        <v>43850</v>
      </c>
      <c r="F1530" s="558">
        <v>120914</v>
      </c>
      <c r="G1530" s="558">
        <v>54126</v>
      </c>
      <c r="H1530" s="558">
        <v>93123</v>
      </c>
      <c r="I1530" s="558" t="s">
        <v>3773</v>
      </c>
      <c r="J1530" s="617" t="s">
        <v>3774</v>
      </c>
      <c r="K1530" s="607" t="str">
        <f t="shared" si="388"/>
        <v>TLAX RR FLG PUNCH Z-DOWN RH | TLAX RR FLG PUNCH Z-DOWN RH</v>
      </c>
      <c r="L1530" s="607" t="s">
        <v>3772</v>
      </c>
      <c r="M1530" s="607" t="s">
        <v>3772</v>
      </c>
      <c r="N1530" s="608" t="s">
        <v>3775</v>
      </c>
      <c r="O1530" s="607" t="s">
        <v>31</v>
      </c>
      <c r="P1530" s="558">
        <v>1</v>
      </c>
      <c r="Q1530" s="557" t="s">
        <v>5151</v>
      </c>
      <c r="R1530" s="609">
        <f>IFERROR(VLOOKUP(CONCATENATE(D1530,"'",C1530),'Monthly Forex'!A:D,4,0),"-")</f>
        <v>50.634999999999998</v>
      </c>
      <c r="S1530" s="610">
        <v>59000</v>
      </c>
      <c r="T1530" s="611">
        <f>S1530/R1530</f>
        <v>1165.2019354201639</v>
      </c>
      <c r="U1530" s="612" t="s">
        <v>47</v>
      </c>
      <c r="V1530" s="613" t="s">
        <v>49</v>
      </c>
      <c r="W1530" s="619" t="s">
        <v>15</v>
      </c>
      <c r="X1530" s="569" t="s">
        <v>2769</v>
      </c>
      <c r="Y1530" s="669" t="s">
        <v>15</v>
      </c>
      <c r="Z1530" s="668" t="s">
        <v>15</v>
      </c>
      <c r="AA1530" s="558" t="s">
        <v>1856</v>
      </c>
      <c r="AB1530" s="139">
        <f t="shared" si="399"/>
        <v>43880</v>
      </c>
      <c r="AC1530" s="134">
        <f t="shared" si="384"/>
        <v>43862</v>
      </c>
      <c r="AD1530" s="135" t="str">
        <f t="shared" si="385"/>
        <v>-</v>
      </c>
      <c r="AE1530" s="136" t="str">
        <f t="shared" si="386"/>
        <v>-</v>
      </c>
      <c r="AF1530" s="140" t="s">
        <v>4551</v>
      </c>
      <c r="AG1530" s="140" t="str">
        <f t="shared" si="389"/>
        <v>-</v>
      </c>
      <c r="AH1530" s="141" t="str">
        <f t="shared" si="390"/>
        <v>-</v>
      </c>
      <c r="AI1530" s="211">
        <v>43966</v>
      </c>
      <c r="AJ1530" s="443" t="s">
        <v>4592</v>
      </c>
      <c r="AK1530" s="478">
        <f t="shared" si="391"/>
        <v>-86</v>
      </c>
      <c r="AL1530" s="482">
        <f t="shared" si="392"/>
        <v>43952</v>
      </c>
      <c r="AM1530" s="432" t="str">
        <f>_xlfn.IFNA(VLOOKUP(O1530,Dropdown!$B:$G,6,0),"-")</f>
        <v>PEZA</v>
      </c>
      <c r="AN1530" s="433">
        <f>_xlfn.IFNA(VLOOKUP(O1530,Dropdown!$B:$H,7,0),"-")</f>
        <v>0.12</v>
      </c>
      <c r="AO1530" s="434" t="str">
        <f t="shared" si="393"/>
        <v>PHP</v>
      </c>
      <c r="AP1530" s="435">
        <f t="shared" si="394"/>
        <v>59000</v>
      </c>
      <c r="AQ1530" s="436">
        <f t="shared" si="395"/>
        <v>66080</v>
      </c>
      <c r="AR1530" s="247"/>
      <c r="AS1530" s="465" t="s">
        <v>15</v>
      </c>
      <c r="AT1530" s="247"/>
      <c r="AU1530" s="454" t="s">
        <v>15</v>
      </c>
    </row>
    <row r="1531" spans="1:47" s="29" customFormat="1">
      <c r="A1531" s="556">
        <v>1528</v>
      </c>
      <c r="B1531" s="558" t="s">
        <v>3776</v>
      </c>
      <c r="C1531" s="558" t="str">
        <f t="shared" si="387"/>
        <v>2020</v>
      </c>
      <c r="D1531" s="558" t="str">
        <f t="shared" si="396"/>
        <v>Jan</v>
      </c>
      <c r="E1531" s="605">
        <v>43854</v>
      </c>
      <c r="F1531" s="558">
        <v>120915</v>
      </c>
      <c r="G1531" s="558">
        <v>54127</v>
      </c>
      <c r="H1531" s="558">
        <v>93222</v>
      </c>
      <c r="I1531" s="558" t="s">
        <v>3780</v>
      </c>
      <c r="J1531" s="617" t="s">
        <v>3782</v>
      </c>
      <c r="K1531" s="607" t="str">
        <f t="shared" si="388"/>
        <v>AT05 YOKE TA.D | #817-2 HEAD PUNCH (SKD11 58-60 HRC) | AT05 YOKE TA.D | #817-2 HEAD PUNCH (SKD11 58-60 HRC)</v>
      </c>
      <c r="L1531" s="607" t="s">
        <v>3778</v>
      </c>
      <c r="M1531" s="607" t="s">
        <v>3778</v>
      </c>
      <c r="N1531" s="615" t="s">
        <v>15</v>
      </c>
      <c r="O1531" s="607" t="s">
        <v>42</v>
      </c>
      <c r="P1531" s="558">
        <v>1</v>
      </c>
      <c r="Q1531" s="557" t="s">
        <v>5151</v>
      </c>
      <c r="R1531" s="609">
        <f>IFERROR(VLOOKUP(CONCATENATE(D1531,"'",C1531),'Monthly Forex'!A:D,4,0),"-")</f>
        <v>50.634999999999998</v>
      </c>
      <c r="S1531" s="564" t="s">
        <v>15</v>
      </c>
      <c r="T1531" s="611">
        <v>252</v>
      </c>
      <c r="U1531" s="612" t="s">
        <v>47</v>
      </c>
      <c r="V1531" s="613" t="s">
        <v>49</v>
      </c>
      <c r="W1531" s="619" t="s">
        <v>15</v>
      </c>
      <c r="X1531" s="673" t="s">
        <v>4601</v>
      </c>
      <c r="Y1531" s="667" t="s">
        <v>4605</v>
      </c>
      <c r="Z1531" s="668" t="s">
        <v>15</v>
      </c>
      <c r="AA1531" s="558" t="s">
        <v>1856</v>
      </c>
      <c r="AB1531" s="139">
        <f t="shared" si="399"/>
        <v>43884</v>
      </c>
      <c r="AC1531" s="134">
        <f t="shared" si="384"/>
        <v>43862</v>
      </c>
      <c r="AD1531" s="135" t="str">
        <f t="shared" si="385"/>
        <v>-</v>
      </c>
      <c r="AE1531" s="136" t="str">
        <f t="shared" si="386"/>
        <v>-</v>
      </c>
      <c r="AF1531" s="140" t="s">
        <v>4551</v>
      </c>
      <c r="AG1531" s="140" t="str">
        <f t="shared" si="389"/>
        <v>1</v>
      </c>
      <c r="AH1531" s="141" t="str">
        <f t="shared" si="390"/>
        <v>-</v>
      </c>
      <c r="AI1531" s="211">
        <v>43950</v>
      </c>
      <c r="AJ1531" s="443" t="s">
        <v>4592</v>
      </c>
      <c r="AK1531" s="478">
        <f t="shared" si="391"/>
        <v>-66</v>
      </c>
      <c r="AL1531" s="482">
        <f t="shared" si="392"/>
        <v>43922</v>
      </c>
      <c r="AM1531" s="432" t="str">
        <f>_xlfn.IFNA(VLOOKUP(O1531,Dropdown!$B:$G,6,0),"-")</f>
        <v>PEZA</v>
      </c>
      <c r="AN1531" s="433">
        <f>_xlfn.IFNA(VLOOKUP(O1531,Dropdown!$B:$H,7,0),"-")</f>
        <v>0.12</v>
      </c>
      <c r="AO1531" s="434" t="str">
        <f t="shared" si="393"/>
        <v>USD</v>
      </c>
      <c r="AP1531" s="435">
        <f t="shared" si="394"/>
        <v>252</v>
      </c>
      <c r="AQ1531" s="436">
        <f t="shared" si="395"/>
        <v>282.24</v>
      </c>
      <c r="AR1531" s="247"/>
      <c r="AS1531" s="465" t="s">
        <v>15</v>
      </c>
      <c r="AT1531" s="247"/>
      <c r="AU1531" s="454" t="s">
        <v>15</v>
      </c>
    </row>
    <row r="1532" spans="1:47" s="29" customFormat="1">
      <c r="A1532" s="556">
        <v>1529</v>
      </c>
      <c r="B1532" s="558" t="s">
        <v>3777</v>
      </c>
      <c r="C1532" s="558" t="str">
        <f t="shared" si="387"/>
        <v>2020</v>
      </c>
      <c r="D1532" s="558" t="str">
        <f t="shared" si="396"/>
        <v>Jan</v>
      </c>
      <c r="E1532" s="605">
        <v>43854</v>
      </c>
      <c r="F1532" s="558">
        <v>120915</v>
      </c>
      <c r="G1532" s="558">
        <v>54127</v>
      </c>
      <c r="H1532" s="558">
        <v>93222</v>
      </c>
      <c r="I1532" s="558" t="s">
        <v>3781</v>
      </c>
      <c r="J1532" s="617" t="s">
        <v>3783</v>
      </c>
      <c r="K1532" s="607" t="str">
        <f t="shared" si="388"/>
        <v>UC CASE TA.D #1 | #634-10 LIFTER PLATE (SKD11) | UC CASE TA.D #1 | #634-10 LIFTER PLATE (SKD11)</v>
      </c>
      <c r="L1532" s="607" t="s">
        <v>3779</v>
      </c>
      <c r="M1532" s="607" t="s">
        <v>3779</v>
      </c>
      <c r="N1532" s="615" t="s">
        <v>15</v>
      </c>
      <c r="O1532" s="607" t="s">
        <v>42</v>
      </c>
      <c r="P1532" s="558">
        <v>1</v>
      </c>
      <c r="Q1532" s="557" t="s">
        <v>5151</v>
      </c>
      <c r="R1532" s="609">
        <f>IFERROR(VLOOKUP(CONCATENATE(D1532,"'",C1532),'Monthly Forex'!A:D,4,0),"-")</f>
        <v>50.634999999999998</v>
      </c>
      <c r="S1532" s="564" t="s">
        <v>15</v>
      </c>
      <c r="T1532" s="611">
        <v>436</v>
      </c>
      <c r="U1532" s="612" t="s">
        <v>47</v>
      </c>
      <c r="V1532" s="613" t="s">
        <v>49</v>
      </c>
      <c r="W1532" s="619" t="s">
        <v>15</v>
      </c>
      <c r="X1532" s="673" t="s">
        <v>4601</v>
      </c>
      <c r="Y1532" s="667" t="s">
        <v>4605</v>
      </c>
      <c r="Z1532" s="668" t="s">
        <v>15</v>
      </c>
      <c r="AA1532" s="558" t="s">
        <v>1856</v>
      </c>
      <c r="AB1532" s="139">
        <f t="shared" si="399"/>
        <v>43884</v>
      </c>
      <c r="AC1532" s="134">
        <f t="shared" si="384"/>
        <v>43862</v>
      </c>
      <c r="AD1532" s="135" t="str">
        <f t="shared" si="385"/>
        <v>-</v>
      </c>
      <c r="AE1532" s="136" t="str">
        <f t="shared" si="386"/>
        <v>-</v>
      </c>
      <c r="AF1532" s="140" t="s">
        <v>4551</v>
      </c>
      <c r="AG1532" s="140" t="str">
        <f t="shared" si="389"/>
        <v>-</v>
      </c>
      <c r="AH1532" s="141" t="str">
        <f t="shared" si="390"/>
        <v>-</v>
      </c>
      <c r="AI1532" s="211">
        <v>43950</v>
      </c>
      <c r="AJ1532" s="443" t="s">
        <v>4592</v>
      </c>
      <c r="AK1532" s="478">
        <f t="shared" si="391"/>
        <v>-66</v>
      </c>
      <c r="AL1532" s="482">
        <f t="shared" si="392"/>
        <v>43922</v>
      </c>
      <c r="AM1532" s="432" t="str">
        <f>_xlfn.IFNA(VLOOKUP(O1532,Dropdown!$B:$G,6,0),"-")</f>
        <v>PEZA</v>
      </c>
      <c r="AN1532" s="433">
        <f>_xlfn.IFNA(VLOOKUP(O1532,Dropdown!$B:$H,7,0),"-")</f>
        <v>0.12</v>
      </c>
      <c r="AO1532" s="434" t="str">
        <f t="shared" si="393"/>
        <v>USD</v>
      </c>
      <c r="AP1532" s="435">
        <f t="shared" si="394"/>
        <v>436</v>
      </c>
      <c r="AQ1532" s="436">
        <f t="shared" si="395"/>
        <v>488.32000000000005</v>
      </c>
      <c r="AR1532" s="247"/>
      <c r="AS1532" s="465" t="s">
        <v>15</v>
      </c>
      <c r="AT1532" s="247"/>
      <c r="AU1532" s="454" t="s">
        <v>15</v>
      </c>
    </row>
    <row r="1533" spans="1:47" s="29" customFormat="1">
      <c r="A1533" s="556">
        <v>1530</v>
      </c>
      <c r="B1533" s="558" t="s">
        <v>3784</v>
      </c>
      <c r="C1533" s="558" t="str">
        <f t="shared" si="387"/>
        <v>2020</v>
      </c>
      <c r="D1533" s="558" t="str">
        <f t="shared" si="396"/>
        <v>Jan</v>
      </c>
      <c r="E1533" s="605">
        <v>43854</v>
      </c>
      <c r="F1533" s="558">
        <v>120916</v>
      </c>
      <c r="G1533" s="558">
        <v>54128</v>
      </c>
      <c r="H1533" s="558">
        <v>93223</v>
      </c>
      <c r="I1533" s="558" t="s">
        <v>3789</v>
      </c>
      <c r="J1533" s="617" t="s">
        <v>3788</v>
      </c>
      <c r="K1533" s="607" t="str">
        <f t="shared" si="388"/>
        <v>JOD-350_INNER BOTTOM_DRAWING_M1 | JOD-350_INNER BOTTOM_DRAWING_M1</v>
      </c>
      <c r="L1533" s="607" t="s">
        <v>3786</v>
      </c>
      <c r="M1533" s="607" t="s">
        <v>3786</v>
      </c>
      <c r="N1533" s="608" t="s">
        <v>15</v>
      </c>
      <c r="O1533" s="607" t="s">
        <v>34</v>
      </c>
      <c r="P1533" s="558">
        <v>1</v>
      </c>
      <c r="Q1533" s="557" t="s">
        <v>5152</v>
      </c>
      <c r="R1533" s="609">
        <f>IFERROR(VLOOKUP(CONCATENATE(D1533,"'",C1533),'Monthly Forex'!A:D,4,0),"-")</f>
        <v>50.634999999999998</v>
      </c>
      <c r="S1533" s="564" t="s">
        <v>15</v>
      </c>
      <c r="T1533" s="611">
        <v>6300</v>
      </c>
      <c r="U1533" s="612" t="s">
        <v>47</v>
      </c>
      <c r="V1533" s="613" t="s">
        <v>49</v>
      </c>
      <c r="W1533" s="619" t="s">
        <v>15</v>
      </c>
      <c r="X1533" s="569" t="s">
        <v>2769</v>
      </c>
      <c r="Y1533" s="667" t="s">
        <v>4629</v>
      </c>
      <c r="Z1533" s="668" t="s">
        <v>15</v>
      </c>
      <c r="AA1533" s="558" t="s">
        <v>1856</v>
      </c>
      <c r="AB1533" s="139">
        <f t="shared" si="399"/>
        <v>43884</v>
      </c>
      <c r="AC1533" s="134">
        <f t="shared" si="384"/>
        <v>43862</v>
      </c>
      <c r="AD1533" s="135" t="str">
        <f t="shared" si="385"/>
        <v>-</v>
      </c>
      <c r="AE1533" s="136" t="str">
        <f t="shared" si="386"/>
        <v>-</v>
      </c>
      <c r="AF1533" s="140" t="s">
        <v>4551</v>
      </c>
      <c r="AG1533" s="140" t="str">
        <f t="shared" si="389"/>
        <v>1</v>
      </c>
      <c r="AH1533" s="141" t="str">
        <f t="shared" si="390"/>
        <v>-</v>
      </c>
      <c r="AI1533" s="211">
        <v>43910</v>
      </c>
      <c r="AJ1533" s="443" t="s">
        <v>4592</v>
      </c>
      <c r="AK1533" s="478">
        <f t="shared" si="391"/>
        <v>-26</v>
      </c>
      <c r="AL1533" s="482">
        <f t="shared" si="392"/>
        <v>43891</v>
      </c>
      <c r="AM1533" s="432" t="str">
        <f>_xlfn.IFNA(VLOOKUP(O1533,Dropdown!$B:$G,6,0),"-")</f>
        <v>PEZA</v>
      </c>
      <c r="AN1533" s="433">
        <f>_xlfn.IFNA(VLOOKUP(O1533,Dropdown!$B:$H,7,0),"-")</f>
        <v>0.12</v>
      </c>
      <c r="AO1533" s="434" t="str">
        <f t="shared" si="393"/>
        <v>USD</v>
      </c>
      <c r="AP1533" s="435">
        <f t="shared" si="394"/>
        <v>6300</v>
      </c>
      <c r="AQ1533" s="436">
        <f t="shared" si="395"/>
        <v>7056.0000000000009</v>
      </c>
      <c r="AR1533" s="247"/>
      <c r="AS1533" s="465" t="s">
        <v>15</v>
      </c>
      <c r="AT1533" s="247"/>
      <c r="AU1533" s="454" t="s">
        <v>15</v>
      </c>
    </row>
    <row r="1534" spans="1:47" s="29" customFormat="1">
      <c r="A1534" s="556">
        <v>1531</v>
      </c>
      <c r="B1534" s="558" t="s">
        <v>3785</v>
      </c>
      <c r="C1534" s="558" t="str">
        <f t="shared" si="387"/>
        <v>2020</v>
      </c>
      <c r="D1534" s="558" t="str">
        <f t="shared" si="396"/>
        <v>Jan</v>
      </c>
      <c r="E1534" s="605">
        <v>43854</v>
      </c>
      <c r="F1534" s="558">
        <v>120916</v>
      </c>
      <c r="G1534" s="558">
        <v>54128</v>
      </c>
      <c r="H1534" s="558">
        <v>93223</v>
      </c>
      <c r="I1534" s="558" t="s">
        <v>3789</v>
      </c>
      <c r="J1534" s="617" t="s">
        <v>3788</v>
      </c>
      <c r="K1534" s="607" t="str">
        <f t="shared" si="388"/>
        <v>JOD-350_OUTER BOTTOM_DRAWING_M1 | JOD-350_OUTER BOTTOM_DRAWING_M1</v>
      </c>
      <c r="L1534" s="607" t="s">
        <v>3787</v>
      </c>
      <c r="M1534" s="607" t="s">
        <v>3787</v>
      </c>
      <c r="N1534" s="608" t="s">
        <v>15</v>
      </c>
      <c r="O1534" s="607" t="s">
        <v>34</v>
      </c>
      <c r="P1534" s="558">
        <v>1</v>
      </c>
      <c r="Q1534" s="557" t="s">
        <v>5152</v>
      </c>
      <c r="R1534" s="609">
        <f>IFERROR(VLOOKUP(CONCATENATE(D1534,"'",C1534),'Monthly Forex'!A:D,4,0),"-")</f>
        <v>50.634999999999998</v>
      </c>
      <c r="S1534" s="564" t="s">
        <v>15</v>
      </c>
      <c r="T1534" s="611">
        <v>8968</v>
      </c>
      <c r="U1534" s="612" t="s">
        <v>47</v>
      </c>
      <c r="V1534" s="613" t="s">
        <v>49</v>
      </c>
      <c r="W1534" s="619" t="s">
        <v>15</v>
      </c>
      <c r="X1534" s="569" t="s">
        <v>2769</v>
      </c>
      <c r="Y1534" s="667" t="s">
        <v>4629</v>
      </c>
      <c r="Z1534" s="668" t="s">
        <v>15</v>
      </c>
      <c r="AA1534" s="558" t="s">
        <v>1856</v>
      </c>
      <c r="AB1534" s="139">
        <f t="shared" si="399"/>
        <v>43884</v>
      </c>
      <c r="AC1534" s="134">
        <f t="shared" si="384"/>
        <v>43862</v>
      </c>
      <c r="AD1534" s="135" t="str">
        <f t="shared" si="385"/>
        <v>-</v>
      </c>
      <c r="AE1534" s="136" t="str">
        <f t="shared" si="386"/>
        <v>-</v>
      </c>
      <c r="AF1534" s="140" t="s">
        <v>4551</v>
      </c>
      <c r="AG1534" s="140" t="str">
        <f t="shared" si="389"/>
        <v>-</v>
      </c>
      <c r="AH1534" s="141" t="str">
        <f t="shared" si="390"/>
        <v>-</v>
      </c>
      <c r="AI1534" s="211">
        <v>43910</v>
      </c>
      <c r="AJ1534" s="443" t="s">
        <v>4592</v>
      </c>
      <c r="AK1534" s="478">
        <f t="shared" si="391"/>
        <v>-26</v>
      </c>
      <c r="AL1534" s="482">
        <f t="shared" si="392"/>
        <v>43891</v>
      </c>
      <c r="AM1534" s="432" t="str">
        <f>_xlfn.IFNA(VLOOKUP(O1534,Dropdown!$B:$G,6,0),"-")</f>
        <v>PEZA</v>
      </c>
      <c r="AN1534" s="433">
        <f>_xlfn.IFNA(VLOOKUP(O1534,Dropdown!$B:$H,7,0),"-")</f>
        <v>0.12</v>
      </c>
      <c r="AO1534" s="434" t="str">
        <f t="shared" si="393"/>
        <v>USD</v>
      </c>
      <c r="AP1534" s="435">
        <f t="shared" si="394"/>
        <v>8968</v>
      </c>
      <c r="AQ1534" s="436">
        <f t="shared" si="395"/>
        <v>10044.160000000002</v>
      </c>
      <c r="AR1534" s="247"/>
      <c r="AS1534" s="465" t="s">
        <v>15</v>
      </c>
      <c r="AT1534" s="247"/>
      <c r="AU1534" s="454" t="s">
        <v>15</v>
      </c>
    </row>
    <row r="1535" spans="1:47" s="29" customFormat="1">
      <c r="A1535" s="556">
        <v>1532</v>
      </c>
      <c r="B1535" s="558" t="s">
        <v>3792</v>
      </c>
      <c r="C1535" s="558" t="str">
        <f t="shared" si="387"/>
        <v>2020</v>
      </c>
      <c r="D1535" s="558" t="str">
        <f t="shared" si="396"/>
        <v>Jan</v>
      </c>
      <c r="E1535" s="605">
        <v>43858</v>
      </c>
      <c r="F1535" s="558">
        <v>120917</v>
      </c>
      <c r="G1535" s="558">
        <v>54129</v>
      </c>
      <c r="H1535" s="558">
        <v>93282</v>
      </c>
      <c r="I1535" s="558" t="s">
        <v>3795</v>
      </c>
      <c r="J1535" s="617" t="s">
        <v>3796</v>
      </c>
      <c r="K1535" s="607" t="str">
        <f t="shared" si="388"/>
        <v>HS01-KA3-712 SHAVING DIE | #1009 KNOCK-OUT (S50C) | HS01-KA3-712 SHAVING DIE | #1009 KNOCK-OUT (S50C)</v>
      </c>
      <c r="L1535" s="607" t="s">
        <v>3797</v>
      </c>
      <c r="M1535" s="607" t="s">
        <v>3797</v>
      </c>
      <c r="N1535" s="608" t="s">
        <v>3800</v>
      </c>
      <c r="O1535" s="607" t="s">
        <v>43</v>
      </c>
      <c r="P1535" s="558">
        <v>5</v>
      </c>
      <c r="Q1535" s="557" t="s">
        <v>5151</v>
      </c>
      <c r="R1535" s="609">
        <f>IFERROR(VLOOKUP(CONCATENATE(D1535,"'",C1535),'Monthly Forex'!A:D,4,0),"-")</f>
        <v>50.634999999999998</v>
      </c>
      <c r="S1535" s="564" t="s">
        <v>15</v>
      </c>
      <c r="T1535" s="611">
        <v>2550</v>
      </c>
      <c r="U1535" s="612" t="s">
        <v>47</v>
      </c>
      <c r="V1535" s="613" t="s">
        <v>49</v>
      </c>
      <c r="W1535" s="619" t="s">
        <v>15</v>
      </c>
      <c r="X1535" s="569" t="s">
        <v>2902</v>
      </c>
      <c r="Y1535" s="669" t="s">
        <v>15</v>
      </c>
      <c r="Z1535" s="668" t="s">
        <v>15</v>
      </c>
      <c r="AA1535" s="558" t="s">
        <v>1856</v>
      </c>
      <c r="AB1535" s="139">
        <f t="shared" si="399"/>
        <v>43888</v>
      </c>
      <c r="AC1535" s="134">
        <f t="shared" si="384"/>
        <v>43862</v>
      </c>
      <c r="AD1535" s="135" t="str">
        <f t="shared" si="385"/>
        <v>-</v>
      </c>
      <c r="AE1535" s="136" t="str">
        <f t="shared" si="386"/>
        <v>-</v>
      </c>
      <c r="AF1535" s="140" t="s">
        <v>4551</v>
      </c>
      <c r="AG1535" s="140" t="str">
        <f t="shared" si="389"/>
        <v>1</v>
      </c>
      <c r="AH1535" s="141" t="str">
        <f t="shared" si="390"/>
        <v>-</v>
      </c>
      <c r="AI1535" s="211">
        <v>43895</v>
      </c>
      <c r="AJ1535" s="443" t="s">
        <v>4592</v>
      </c>
      <c r="AK1535" s="478">
        <f t="shared" si="391"/>
        <v>-7</v>
      </c>
      <c r="AL1535" s="482">
        <f t="shared" si="392"/>
        <v>43891</v>
      </c>
      <c r="AM1535" s="432" t="str">
        <f>_xlfn.IFNA(VLOOKUP(O1535,Dropdown!$B:$G,6,0),"-")</f>
        <v>EXPORT</v>
      </c>
      <c r="AN1535" s="433" t="str">
        <f>_xlfn.IFNA(VLOOKUP(O1535,Dropdown!$B:$H,7,0),"-")</f>
        <v>-</v>
      </c>
      <c r="AO1535" s="434" t="str">
        <f t="shared" si="393"/>
        <v>USD</v>
      </c>
      <c r="AP1535" s="435">
        <f t="shared" si="394"/>
        <v>2550</v>
      </c>
      <c r="AQ1535" s="436">
        <f t="shared" si="395"/>
        <v>2550</v>
      </c>
      <c r="AR1535" s="247"/>
      <c r="AS1535" s="465" t="s">
        <v>15</v>
      </c>
      <c r="AT1535" s="247"/>
      <c r="AU1535" s="454" t="s">
        <v>15</v>
      </c>
    </row>
    <row r="1536" spans="1:47" s="29" customFormat="1">
      <c r="A1536" s="556">
        <v>1533</v>
      </c>
      <c r="B1536" s="558" t="s">
        <v>3793</v>
      </c>
      <c r="C1536" s="558" t="str">
        <f t="shared" si="387"/>
        <v>2020</v>
      </c>
      <c r="D1536" s="558" t="str">
        <f t="shared" si="396"/>
        <v>Jan</v>
      </c>
      <c r="E1536" s="605">
        <v>43858</v>
      </c>
      <c r="F1536" s="558">
        <v>120917</v>
      </c>
      <c r="G1536" s="558">
        <v>54129</v>
      </c>
      <c r="H1536" s="558">
        <v>93282</v>
      </c>
      <c r="I1536" s="558" t="s">
        <v>3795</v>
      </c>
      <c r="J1536" s="617" t="s">
        <v>3796</v>
      </c>
      <c r="K1536" s="623" t="str">
        <f t="shared" si="388"/>
        <v>HS01-KA3-712 SHAVING DIE | #1010 KNOCK-OUT HOLDER (S50C) | HS01-KA3-712 SHAVING DIE | #1010 KNOCK-OUT HOLDER (S50C)</v>
      </c>
      <c r="L1536" s="623" t="s">
        <v>3798</v>
      </c>
      <c r="M1536" s="623" t="s">
        <v>3798</v>
      </c>
      <c r="N1536" s="608" t="s">
        <v>3801</v>
      </c>
      <c r="O1536" s="607" t="s">
        <v>43</v>
      </c>
      <c r="P1536" s="558">
        <v>2</v>
      </c>
      <c r="Q1536" s="557" t="s">
        <v>5151</v>
      </c>
      <c r="R1536" s="609">
        <f>IFERROR(VLOOKUP(CONCATENATE(D1536,"'",C1536),'Monthly Forex'!A:D,4,0),"-")</f>
        <v>50.634999999999998</v>
      </c>
      <c r="S1536" s="564" t="s">
        <v>15</v>
      </c>
      <c r="T1536" s="611">
        <v>380</v>
      </c>
      <c r="U1536" s="612" t="s">
        <v>47</v>
      </c>
      <c r="V1536" s="613" t="s">
        <v>49</v>
      </c>
      <c r="W1536" s="619" t="s">
        <v>15</v>
      </c>
      <c r="X1536" s="569" t="s">
        <v>2902</v>
      </c>
      <c r="Y1536" s="669" t="s">
        <v>15</v>
      </c>
      <c r="Z1536" s="668" t="s">
        <v>15</v>
      </c>
      <c r="AA1536" s="558" t="s">
        <v>1856</v>
      </c>
      <c r="AB1536" s="139">
        <f t="shared" si="399"/>
        <v>43888</v>
      </c>
      <c r="AC1536" s="134">
        <f t="shared" si="384"/>
        <v>43862</v>
      </c>
      <c r="AD1536" s="135" t="str">
        <f t="shared" si="385"/>
        <v>-</v>
      </c>
      <c r="AE1536" s="136" t="str">
        <f t="shared" si="386"/>
        <v>-</v>
      </c>
      <c r="AF1536" s="140" t="s">
        <v>4551</v>
      </c>
      <c r="AG1536" s="140" t="str">
        <f t="shared" si="389"/>
        <v>-</v>
      </c>
      <c r="AH1536" s="141" t="str">
        <f t="shared" si="390"/>
        <v>-</v>
      </c>
      <c r="AI1536" s="211">
        <v>43895</v>
      </c>
      <c r="AJ1536" s="443" t="s">
        <v>4592</v>
      </c>
      <c r="AK1536" s="478">
        <f t="shared" si="391"/>
        <v>-7</v>
      </c>
      <c r="AL1536" s="482">
        <f t="shared" si="392"/>
        <v>43891</v>
      </c>
      <c r="AM1536" s="432" t="str">
        <f>_xlfn.IFNA(VLOOKUP(O1536,Dropdown!$B:$G,6,0),"-")</f>
        <v>EXPORT</v>
      </c>
      <c r="AN1536" s="433" t="str">
        <f>_xlfn.IFNA(VLOOKUP(O1536,Dropdown!$B:$H,7,0),"-")</f>
        <v>-</v>
      </c>
      <c r="AO1536" s="434" t="str">
        <f t="shared" si="393"/>
        <v>USD</v>
      </c>
      <c r="AP1536" s="435">
        <f t="shared" si="394"/>
        <v>380</v>
      </c>
      <c r="AQ1536" s="436">
        <f t="shared" si="395"/>
        <v>380</v>
      </c>
      <c r="AR1536" s="247"/>
      <c r="AS1536" s="465" t="s">
        <v>15</v>
      </c>
      <c r="AT1536" s="247"/>
      <c r="AU1536" s="454" t="s">
        <v>15</v>
      </c>
    </row>
    <row r="1537" spans="1:47" s="29" customFormat="1">
      <c r="A1537" s="556">
        <v>1534</v>
      </c>
      <c r="B1537" s="557" t="s">
        <v>3794</v>
      </c>
      <c r="C1537" s="558" t="str">
        <f t="shared" si="387"/>
        <v>2020</v>
      </c>
      <c r="D1537" s="558" t="str">
        <f t="shared" si="396"/>
        <v>Jan</v>
      </c>
      <c r="E1537" s="586">
        <v>43858</v>
      </c>
      <c r="F1537" s="557">
        <v>120917</v>
      </c>
      <c r="G1537" s="557">
        <v>54129</v>
      </c>
      <c r="H1537" s="557">
        <v>93282</v>
      </c>
      <c r="I1537" s="557" t="s">
        <v>3795</v>
      </c>
      <c r="J1537" s="577" t="s">
        <v>3796</v>
      </c>
      <c r="K1537" s="578" t="str">
        <f t="shared" si="388"/>
        <v>HS01-KA3-712 SHAVING DIE | #1006 LOWER PUNCH (SKD11 58-60 HRC) | HS01-KA3-712 SHAVING DIE | #1006 LOWER PUNCH (SKD11 58-60 HRC)</v>
      </c>
      <c r="L1537" s="578" t="s">
        <v>3799</v>
      </c>
      <c r="M1537" s="578" t="s">
        <v>3799</v>
      </c>
      <c r="N1537" s="600" t="s">
        <v>3802</v>
      </c>
      <c r="O1537" s="578" t="s">
        <v>43</v>
      </c>
      <c r="P1537" s="557">
        <v>2</v>
      </c>
      <c r="Q1537" s="557" t="s">
        <v>5151</v>
      </c>
      <c r="R1537" s="581">
        <f>IFERROR(VLOOKUP(CONCATENATE(D1537,"'",C1537),'Monthly Forex'!A:D,4,0),"-")</f>
        <v>50.634999999999998</v>
      </c>
      <c r="S1537" s="564" t="s">
        <v>15</v>
      </c>
      <c r="T1537" s="582">
        <v>1720</v>
      </c>
      <c r="U1537" s="583" t="s">
        <v>47</v>
      </c>
      <c r="V1537" s="589" t="s">
        <v>49</v>
      </c>
      <c r="W1537" s="619" t="s">
        <v>15</v>
      </c>
      <c r="X1537" s="569" t="s">
        <v>2902</v>
      </c>
      <c r="Y1537" s="570" t="s">
        <v>15</v>
      </c>
      <c r="Z1537" s="571" t="s">
        <v>15</v>
      </c>
      <c r="AA1537" s="558" t="s">
        <v>1856</v>
      </c>
      <c r="AB1537" s="139">
        <f t="shared" si="399"/>
        <v>43888</v>
      </c>
      <c r="AC1537" s="134">
        <f t="shared" si="384"/>
        <v>43862</v>
      </c>
      <c r="AD1537" s="135" t="str">
        <f t="shared" si="385"/>
        <v>-</v>
      </c>
      <c r="AE1537" s="136" t="str">
        <f t="shared" si="386"/>
        <v>-</v>
      </c>
      <c r="AF1537" s="140" t="s">
        <v>4551</v>
      </c>
      <c r="AG1537" s="140" t="str">
        <f t="shared" si="389"/>
        <v>-</v>
      </c>
      <c r="AH1537" s="141" t="str">
        <f t="shared" si="390"/>
        <v>-</v>
      </c>
      <c r="AI1537" s="211">
        <v>43895</v>
      </c>
      <c r="AJ1537" s="443" t="s">
        <v>4592</v>
      </c>
      <c r="AK1537" s="478">
        <f t="shared" si="391"/>
        <v>-7</v>
      </c>
      <c r="AL1537" s="482">
        <f t="shared" si="392"/>
        <v>43891</v>
      </c>
      <c r="AM1537" s="432" t="str">
        <f>_xlfn.IFNA(VLOOKUP(O1537,Dropdown!$B:$G,6,0),"-")</f>
        <v>EXPORT</v>
      </c>
      <c r="AN1537" s="433" t="str">
        <f>_xlfn.IFNA(VLOOKUP(O1537,Dropdown!$B:$H,7,0),"-")</f>
        <v>-</v>
      </c>
      <c r="AO1537" s="434" t="str">
        <f t="shared" si="393"/>
        <v>USD</v>
      </c>
      <c r="AP1537" s="435">
        <f t="shared" si="394"/>
        <v>1720</v>
      </c>
      <c r="AQ1537" s="436">
        <f t="shared" si="395"/>
        <v>1720</v>
      </c>
      <c r="AR1537" s="247"/>
      <c r="AS1537" s="465" t="s">
        <v>15</v>
      </c>
      <c r="AT1537" s="247"/>
      <c r="AU1537" s="454" t="s">
        <v>15</v>
      </c>
    </row>
    <row r="1538" spans="1:47" s="29" customFormat="1">
      <c r="A1538" s="556">
        <v>1535</v>
      </c>
      <c r="B1538" s="557" t="s">
        <v>3724</v>
      </c>
      <c r="C1538" s="558" t="str">
        <f t="shared" si="387"/>
        <v>2020</v>
      </c>
      <c r="D1538" s="558" t="str">
        <f t="shared" si="396"/>
        <v>Jan</v>
      </c>
      <c r="E1538" s="586">
        <v>43859</v>
      </c>
      <c r="F1538" s="557">
        <v>120918</v>
      </c>
      <c r="G1538" s="557">
        <v>54130</v>
      </c>
      <c r="H1538" s="557">
        <v>93284</v>
      </c>
      <c r="I1538" s="557" t="s">
        <v>3803</v>
      </c>
      <c r="J1538" s="577" t="s">
        <v>3739</v>
      </c>
      <c r="K1538" s="578" t="str">
        <f t="shared" si="388"/>
        <v>KYA BODY BLANKING DIE PLATE (SKD11; 58-60 HRC) | KYA BODY BLANKING DIE PLATE (SKD11; 58-60 HRC)</v>
      </c>
      <c r="L1538" s="578" t="s">
        <v>3732</v>
      </c>
      <c r="M1538" s="578" t="s">
        <v>3732</v>
      </c>
      <c r="N1538" s="600" t="s">
        <v>3804</v>
      </c>
      <c r="O1538" s="578" t="s">
        <v>31</v>
      </c>
      <c r="P1538" s="557">
        <v>1</v>
      </c>
      <c r="Q1538" s="557" t="s">
        <v>5151</v>
      </c>
      <c r="R1538" s="581">
        <f>IFERROR(VLOOKUP(CONCATENATE(D1538,"'",C1538),'Monthly Forex'!A:D,4,0),"-")</f>
        <v>50.634999999999998</v>
      </c>
      <c r="S1538" s="587">
        <v>81600</v>
      </c>
      <c r="T1538" s="582">
        <f>S1538/R1538</f>
        <v>1611.5335242421252</v>
      </c>
      <c r="U1538" s="583" t="s">
        <v>47</v>
      </c>
      <c r="V1538" s="589" t="s">
        <v>49</v>
      </c>
      <c r="W1538" s="619" t="s">
        <v>15</v>
      </c>
      <c r="X1538" s="673" t="s">
        <v>4601</v>
      </c>
      <c r="Y1538" s="570" t="s">
        <v>15</v>
      </c>
      <c r="Z1538" s="571" t="s">
        <v>15</v>
      </c>
      <c r="AA1538" s="558" t="s">
        <v>1856</v>
      </c>
      <c r="AB1538" s="139">
        <f t="shared" si="399"/>
        <v>43889</v>
      </c>
      <c r="AC1538" s="134">
        <f t="shared" si="384"/>
        <v>43862</v>
      </c>
      <c r="AD1538" s="135" t="str">
        <f t="shared" si="385"/>
        <v>-</v>
      </c>
      <c r="AE1538" s="136" t="str">
        <f t="shared" si="386"/>
        <v>-</v>
      </c>
      <c r="AF1538" s="140" t="s">
        <v>4551</v>
      </c>
      <c r="AG1538" s="140" t="str">
        <f t="shared" si="389"/>
        <v>1</v>
      </c>
      <c r="AH1538" s="141" t="str">
        <f t="shared" si="390"/>
        <v>-</v>
      </c>
      <c r="AI1538" s="211">
        <v>43966</v>
      </c>
      <c r="AJ1538" s="443" t="s">
        <v>4592</v>
      </c>
      <c r="AK1538" s="478">
        <f t="shared" si="391"/>
        <v>-77</v>
      </c>
      <c r="AL1538" s="482">
        <f t="shared" si="392"/>
        <v>43952</v>
      </c>
      <c r="AM1538" s="432" t="str">
        <f>_xlfn.IFNA(VLOOKUP(O1538,Dropdown!$B:$G,6,0),"-")</f>
        <v>PEZA</v>
      </c>
      <c r="AN1538" s="433">
        <f>_xlfn.IFNA(VLOOKUP(O1538,Dropdown!$B:$H,7,0),"-")</f>
        <v>0.12</v>
      </c>
      <c r="AO1538" s="434" t="str">
        <f t="shared" si="393"/>
        <v>PHP</v>
      </c>
      <c r="AP1538" s="435">
        <f t="shared" si="394"/>
        <v>81600</v>
      </c>
      <c r="AQ1538" s="436">
        <f t="shared" si="395"/>
        <v>91392.000000000015</v>
      </c>
      <c r="AR1538" s="247"/>
      <c r="AS1538" s="465" t="s">
        <v>15</v>
      </c>
      <c r="AT1538" s="247"/>
      <c r="AU1538" s="454" t="s">
        <v>15</v>
      </c>
    </row>
    <row r="1539" spans="1:47" s="29" customFormat="1">
      <c r="A1539" s="556">
        <v>1536</v>
      </c>
      <c r="B1539" s="558" t="s">
        <v>3725</v>
      </c>
      <c r="C1539" s="558" t="str">
        <f t="shared" si="387"/>
        <v>2020</v>
      </c>
      <c r="D1539" s="558" t="str">
        <f t="shared" si="396"/>
        <v>Jan</v>
      </c>
      <c r="E1539" s="605">
        <v>43859</v>
      </c>
      <c r="F1539" s="558">
        <v>120918</v>
      </c>
      <c r="G1539" s="558">
        <v>54130</v>
      </c>
      <c r="H1539" s="558">
        <v>93284</v>
      </c>
      <c r="I1539" s="558" t="s">
        <v>3803</v>
      </c>
      <c r="J1539" s="617" t="s">
        <v>3739</v>
      </c>
      <c r="K1539" s="607" t="str">
        <f t="shared" si="388"/>
        <v>KYA BODY BLANKING PUNCH (SKD11; 58-60 HRC) | KYA BODY BLANKING PUNCH (SKD11; 58-60 HRC)</v>
      </c>
      <c r="L1539" s="607" t="s">
        <v>3733</v>
      </c>
      <c r="M1539" s="607" t="s">
        <v>3733</v>
      </c>
      <c r="N1539" s="608" t="s">
        <v>3805</v>
      </c>
      <c r="O1539" s="607" t="s">
        <v>31</v>
      </c>
      <c r="P1539" s="557">
        <v>1</v>
      </c>
      <c r="Q1539" s="557" t="s">
        <v>5151</v>
      </c>
      <c r="R1539" s="581">
        <f>IFERROR(VLOOKUP(CONCATENATE(D1539,"'",C1539),'Monthly Forex'!A:D,4,0),"-")</f>
        <v>50.634999999999998</v>
      </c>
      <c r="S1539" s="587">
        <v>100600</v>
      </c>
      <c r="T1539" s="582">
        <f>S1539/R1539</f>
        <v>1986.7680458181101</v>
      </c>
      <c r="U1539" s="583" t="s">
        <v>47</v>
      </c>
      <c r="V1539" s="589" t="s">
        <v>49</v>
      </c>
      <c r="W1539" s="619" t="s">
        <v>15</v>
      </c>
      <c r="X1539" s="673" t="s">
        <v>4601</v>
      </c>
      <c r="Y1539" s="570" t="s">
        <v>15</v>
      </c>
      <c r="Z1539" s="571" t="s">
        <v>15</v>
      </c>
      <c r="AA1539" s="558" t="s">
        <v>1856</v>
      </c>
      <c r="AB1539" s="139">
        <f t="shared" si="399"/>
        <v>43889</v>
      </c>
      <c r="AC1539" s="134">
        <f t="shared" si="384"/>
        <v>43862</v>
      </c>
      <c r="AD1539" s="135" t="str">
        <f t="shared" si="385"/>
        <v>-</v>
      </c>
      <c r="AE1539" s="136" t="str">
        <f t="shared" si="386"/>
        <v>-</v>
      </c>
      <c r="AF1539" s="140" t="s">
        <v>4551</v>
      </c>
      <c r="AG1539" s="140" t="str">
        <f t="shared" si="389"/>
        <v>-</v>
      </c>
      <c r="AH1539" s="141" t="str">
        <f t="shared" si="390"/>
        <v>-</v>
      </c>
      <c r="AI1539" s="211">
        <v>43966</v>
      </c>
      <c r="AJ1539" s="443" t="s">
        <v>4592</v>
      </c>
      <c r="AK1539" s="478">
        <f t="shared" si="391"/>
        <v>-77</v>
      </c>
      <c r="AL1539" s="482">
        <f t="shared" si="392"/>
        <v>43952</v>
      </c>
      <c r="AM1539" s="432" t="str">
        <f>_xlfn.IFNA(VLOOKUP(O1539,Dropdown!$B:$G,6,0),"-")</f>
        <v>PEZA</v>
      </c>
      <c r="AN1539" s="433">
        <f>_xlfn.IFNA(VLOOKUP(O1539,Dropdown!$B:$H,7,0),"-")</f>
        <v>0.12</v>
      </c>
      <c r="AO1539" s="434" t="str">
        <f t="shared" si="393"/>
        <v>PHP</v>
      </c>
      <c r="AP1539" s="435">
        <f t="shared" si="394"/>
        <v>100600</v>
      </c>
      <c r="AQ1539" s="436">
        <f t="shared" si="395"/>
        <v>112672.00000000001</v>
      </c>
      <c r="AR1539" s="247"/>
      <c r="AS1539" s="465" t="s">
        <v>15</v>
      </c>
      <c r="AT1539" s="247"/>
      <c r="AU1539" s="454" t="s">
        <v>15</v>
      </c>
    </row>
    <row r="1540" spans="1:47" s="29" customFormat="1">
      <c r="A1540" s="556">
        <v>1537</v>
      </c>
      <c r="B1540" s="558" t="s">
        <v>3726</v>
      </c>
      <c r="C1540" s="558" t="str">
        <f t="shared" si="387"/>
        <v>2020</v>
      </c>
      <c r="D1540" s="558" t="str">
        <f t="shared" si="396"/>
        <v>Jan</v>
      </c>
      <c r="E1540" s="605">
        <v>43859</v>
      </c>
      <c r="F1540" s="558">
        <v>120918</v>
      </c>
      <c r="G1540" s="558">
        <v>54130</v>
      </c>
      <c r="H1540" s="558">
        <v>93284</v>
      </c>
      <c r="I1540" s="558" t="s">
        <v>3803</v>
      </c>
      <c r="J1540" s="617" t="s">
        <v>3739</v>
      </c>
      <c r="K1540" s="607" t="str">
        <f t="shared" si="388"/>
        <v>KYA BODY BLANKING STRIPPER (S50C) | KYA BODY BLANKING STRIPPER (S50C)</v>
      </c>
      <c r="L1540" s="607" t="s">
        <v>3734</v>
      </c>
      <c r="M1540" s="607" t="s">
        <v>3734</v>
      </c>
      <c r="N1540" s="608" t="s">
        <v>3806</v>
      </c>
      <c r="O1540" s="607" t="s">
        <v>31</v>
      </c>
      <c r="P1540" s="558">
        <v>1</v>
      </c>
      <c r="Q1540" s="557" t="s">
        <v>5151</v>
      </c>
      <c r="R1540" s="609">
        <f>IFERROR(VLOOKUP(CONCATENATE(D1540,"'",C1540),'Monthly Forex'!A:D,4,0),"-")</f>
        <v>50.634999999999998</v>
      </c>
      <c r="S1540" s="610">
        <v>44700</v>
      </c>
      <c r="T1540" s="611">
        <f>S1540/R1540</f>
        <v>882.78858497087003</v>
      </c>
      <c r="U1540" s="583" t="s">
        <v>47</v>
      </c>
      <c r="V1540" s="589" t="s">
        <v>49</v>
      </c>
      <c r="W1540" s="619" t="s">
        <v>15</v>
      </c>
      <c r="X1540" s="673" t="s">
        <v>4601</v>
      </c>
      <c r="Y1540" s="570" t="s">
        <v>15</v>
      </c>
      <c r="Z1540" s="571" t="s">
        <v>15</v>
      </c>
      <c r="AA1540" s="558" t="s">
        <v>1856</v>
      </c>
      <c r="AB1540" s="139">
        <f t="shared" si="399"/>
        <v>43889</v>
      </c>
      <c r="AC1540" s="134">
        <f t="shared" ref="AC1540:AC1603" si="400">IFERROR(IF(AB1540="-","-",(AB1540-DAY(AB1540)+1)),"")</f>
        <v>43862</v>
      </c>
      <c r="AD1540" s="135" t="str">
        <f t="shared" ref="AD1540:AD1603" si="401">IFERROR(IF(AF1540="O","-",AB1540+60),"-")</f>
        <v>-</v>
      </c>
      <c r="AE1540" s="136" t="str">
        <f t="shared" ref="AE1540:AE1603" si="402">IFERROR(IF(AD1540="-","-",(AD1540-DAY(AD1540)+1)),"")</f>
        <v>-</v>
      </c>
      <c r="AF1540" s="140" t="s">
        <v>4551</v>
      </c>
      <c r="AG1540" s="140" t="str">
        <f t="shared" si="389"/>
        <v>-</v>
      </c>
      <c r="AH1540" s="141" t="str">
        <f t="shared" si="390"/>
        <v>-</v>
      </c>
      <c r="AI1540" s="211">
        <v>43966</v>
      </c>
      <c r="AJ1540" s="443" t="s">
        <v>4592</v>
      </c>
      <c r="AK1540" s="478">
        <f t="shared" si="391"/>
        <v>-77</v>
      </c>
      <c r="AL1540" s="482">
        <f t="shared" si="392"/>
        <v>43952</v>
      </c>
      <c r="AM1540" s="432" t="str">
        <f>_xlfn.IFNA(VLOOKUP(O1540,Dropdown!$B:$G,6,0),"-")</f>
        <v>PEZA</v>
      </c>
      <c r="AN1540" s="433">
        <f>_xlfn.IFNA(VLOOKUP(O1540,Dropdown!$B:$H,7,0),"-")</f>
        <v>0.12</v>
      </c>
      <c r="AO1540" s="434" t="str">
        <f t="shared" si="393"/>
        <v>PHP</v>
      </c>
      <c r="AP1540" s="435">
        <f t="shared" si="394"/>
        <v>44700</v>
      </c>
      <c r="AQ1540" s="436">
        <f t="shared" si="395"/>
        <v>50064.000000000007</v>
      </c>
      <c r="AR1540" s="247"/>
      <c r="AS1540" s="465" t="s">
        <v>15</v>
      </c>
      <c r="AT1540" s="247"/>
      <c r="AU1540" s="454" t="s">
        <v>15</v>
      </c>
    </row>
    <row r="1541" spans="1:47" s="30" customFormat="1">
      <c r="A1541" s="556">
        <v>1538</v>
      </c>
      <c r="B1541" s="558" t="s">
        <v>3727</v>
      </c>
      <c r="C1541" s="558" t="str">
        <f t="shared" ref="C1541:C1604" si="403">TEXT(E1541,"yyyy")</f>
        <v>2020</v>
      </c>
      <c r="D1541" s="558" t="str">
        <f t="shared" si="396"/>
        <v>Jan</v>
      </c>
      <c r="E1541" s="605">
        <v>43859</v>
      </c>
      <c r="F1541" s="558">
        <v>120919</v>
      </c>
      <c r="G1541" s="558">
        <v>54131</v>
      </c>
      <c r="H1541" s="558">
        <v>93285</v>
      </c>
      <c r="I1541" s="558" t="s">
        <v>3807</v>
      </c>
      <c r="J1541" s="617" t="s">
        <v>3739</v>
      </c>
      <c r="K1541" s="607" t="str">
        <f t="shared" ref="K1541:K1604" si="404">IF(L1541="-",M1541,CONCATENATE(L1541," | ",M1541))</f>
        <v>BARAKO BRACKET NEW LOWER DIE PART | BARAKO BRACKET NEW LOWER DIE PART</v>
      </c>
      <c r="L1541" s="607" t="s">
        <v>3735</v>
      </c>
      <c r="M1541" s="607" t="s">
        <v>3735</v>
      </c>
      <c r="N1541" s="608" t="s">
        <v>3808</v>
      </c>
      <c r="O1541" s="607" t="s">
        <v>31</v>
      </c>
      <c r="P1541" s="557">
        <v>1</v>
      </c>
      <c r="Q1541" s="557" t="s">
        <v>5152</v>
      </c>
      <c r="R1541" s="581">
        <f>IFERROR(VLOOKUP(CONCATENATE(D1541,"'",C1541),'Monthly Forex'!A:D,4,0),"-")</f>
        <v>50.634999999999998</v>
      </c>
      <c r="S1541" s="587">
        <v>56700</v>
      </c>
      <c r="T1541" s="582">
        <f>S1541/R1541</f>
        <v>1119.7788091241237</v>
      </c>
      <c r="U1541" s="583" t="s">
        <v>47</v>
      </c>
      <c r="V1541" s="589" t="s">
        <v>49</v>
      </c>
      <c r="W1541" s="619" t="s">
        <v>15</v>
      </c>
      <c r="X1541" s="569" t="s">
        <v>2769</v>
      </c>
      <c r="Y1541" s="570" t="s">
        <v>15</v>
      </c>
      <c r="Z1541" s="571" t="s">
        <v>15</v>
      </c>
      <c r="AA1541" s="558" t="s">
        <v>1856</v>
      </c>
      <c r="AB1541" s="139">
        <f t="shared" si="399"/>
        <v>43889</v>
      </c>
      <c r="AC1541" s="134">
        <f t="shared" si="400"/>
        <v>43862</v>
      </c>
      <c r="AD1541" s="135" t="str">
        <f t="shared" si="401"/>
        <v>-</v>
      </c>
      <c r="AE1541" s="136" t="str">
        <f t="shared" si="402"/>
        <v>-</v>
      </c>
      <c r="AF1541" s="140" t="s">
        <v>4551</v>
      </c>
      <c r="AG1541" s="140" t="str">
        <f t="shared" ref="AG1541:AG1604" si="405">IF(F1541=F1540,"-","1")</f>
        <v>1</v>
      </c>
      <c r="AH1541" s="141" t="str">
        <f t="shared" ref="AH1541:AH1604" si="406">IFERROR(IF(AF1541="-","-",IF(AF1541="O","-",$AK$1-E1541)),"-")</f>
        <v>-</v>
      </c>
      <c r="AI1541" s="211">
        <v>44089</v>
      </c>
      <c r="AJ1541" s="443" t="s">
        <v>4592</v>
      </c>
      <c r="AK1541" s="478">
        <f t="shared" ref="AK1541:AK1604" si="407">IFERROR(IF(AF1541="O",$AB1541-$AI1541,""),"-")</f>
        <v>-200</v>
      </c>
      <c r="AL1541" s="516">
        <f t="shared" ref="AL1541:AL1604" si="408">IFERROR(AI1541-DAY(AI1541)+1,"-")</f>
        <v>44075</v>
      </c>
      <c r="AM1541" s="432" t="str">
        <f>_xlfn.IFNA(VLOOKUP(O1541,Dropdown!$B:$G,6,0),"-")</f>
        <v>PEZA</v>
      </c>
      <c r="AN1541" s="433">
        <f>_xlfn.IFNA(VLOOKUP(O1541,Dropdown!$B:$H,7,0),"-")</f>
        <v>0.12</v>
      </c>
      <c r="AO1541" s="434" t="str">
        <f t="shared" ref="AO1541:AO1604" si="409">_xlfn.IFNA(IF(S1541="-","USD","PHP"),"-")</f>
        <v>PHP</v>
      </c>
      <c r="AP1541" s="435">
        <f t="shared" ref="AP1541:AP1604" si="410">IF(AO1541="USD",T1541,S1541)</f>
        <v>56700</v>
      </c>
      <c r="AQ1541" s="436">
        <f t="shared" ref="AQ1541:AQ1604" si="411">IFERROR(IF(AN1541="-",AP1541,AP1541*1.12),"-")</f>
        <v>63504.000000000007</v>
      </c>
      <c r="AR1541" s="247"/>
      <c r="AS1541" s="465" t="s">
        <v>15</v>
      </c>
      <c r="AT1541" s="247"/>
      <c r="AU1541" s="454" t="s">
        <v>15</v>
      </c>
    </row>
    <row r="1542" spans="1:47" s="30" customFormat="1">
      <c r="A1542" s="556">
        <v>1539</v>
      </c>
      <c r="B1542" s="557" t="s">
        <v>3827</v>
      </c>
      <c r="C1542" s="558" t="str">
        <f t="shared" si="403"/>
        <v>2020</v>
      </c>
      <c r="D1542" s="558" t="str">
        <f t="shared" si="396"/>
        <v>Jan</v>
      </c>
      <c r="E1542" s="586">
        <v>43860</v>
      </c>
      <c r="F1542" s="557">
        <v>120922</v>
      </c>
      <c r="G1542" s="557">
        <v>54133</v>
      </c>
      <c r="H1542" s="557">
        <v>93302</v>
      </c>
      <c r="I1542" s="557" t="s">
        <v>3829</v>
      </c>
      <c r="J1542" s="577">
        <v>20200177</v>
      </c>
      <c r="K1542" s="578" t="str">
        <f t="shared" si="404"/>
        <v>KSA-IGC7 Bracket 23-484782-7-5100 | UPPER DIE PUNCH (SKD11 58-60 HRC) | KSA-IGC7 Bracket 23-484782-7-5100 | UPPER DIE PUNCH (SKD11 58-60 HRC)</v>
      </c>
      <c r="L1542" s="578" t="s">
        <v>3828</v>
      </c>
      <c r="M1542" s="578" t="s">
        <v>3828</v>
      </c>
      <c r="N1542" s="600" t="s">
        <v>15</v>
      </c>
      <c r="O1542" s="578" t="s">
        <v>38</v>
      </c>
      <c r="P1542" s="557">
        <v>1</v>
      </c>
      <c r="Q1542" s="557" t="s">
        <v>5151</v>
      </c>
      <c r="R1542" s="581">
        <f>IFERROR(VLOOKUP(CONCATENATE(D1542,"'",C1542),'Monthly Forex'!A:D,4,0),"-")</f>
        <v>50.634999999999998</v>
      </c>
      <c r="S1542" s="564" t="s">
        <v>15</v>
      </c>
      <c r="T1542" s="582">
        <v>1270</v>
      </c>
      <c r="U1542" s="583" t="s">
        <v>47</v>
      </c>
      <c r="V1542" s="589" t="s">
        <v>49</v>
      </c>
      <c r="W1542" s="619" t="s">
        <v>15</v>
      </c>
      <c r="X1542" s="673" t="s">
        <v>4601</v>
      </c>
      <c r="Y1542" s="570" t="s">
        <v>15</v>
      </c>
      <c r="Z1542" s="571" t="s">
        <v>15</v>
      </c>
      <c r="AA1542" s="558" t="s">
        <v>1856</v>
      </c>
      <c r="AB1542" s="139">
        <f t="shared" si="399"/>
        <v>43890</v>
      </c>
      <c r="AC1542" s="134">
        <f t="shared" si="400"/>
        <v>43862</v>
      </c>
      <c r="AD1542" s="135" t="str">
        <f t="shared" si="401"/>
        <v>-</v>
      </c>
      <c r="AE1542" s="136" t="str">
        <f t="shared" si="402"/>
        <v>-</v>
      </c>
      <c r="AF1542" s="140" t="s">
        <v>4551</v>
      </c>
      <c r="AG1542" s="140" t="str">
        <f t="shared" si="405"/>
        <v>1</v>
      </c>
      <c r="AH1542" s="141" t="str">
        <f t="shared" si="406"/>
        <v>-</v>
      </c>
      <c r="AI1542" s="211">
        <v>43889</v>
      </c>
      <c r="AJ1542" s="443" t="s">
        <v>4592</v>
      </c>
      <c r="AK1542" s="478">
        <f t="shared" si="407"/>
        <v>1</v>
      </c>
      <c r="AL1542" s="516">
        <f t="shared" si="408"/>
        <v>43862</v>
      </c>
      <c r="AM1542" s="432" t="str">
        <f>_xlfn.IFNA(VLOOKUP(O1542,Dropdown!$B:$G,6,0),"-")</f>
        <v>PEZA</v>
      </c>
      <c r="AN1542" s="433">
        <f>_xlfn.IFNA(VLOOKUP(O1542,Dropdown!$B:$H,7,0),"-")</f>
        <v>0.12</v>
      </c>
      <c r="AO1542" s="434" t="str">
        <f t="shared" si="409"/>
        <v>USD</v>
      </c>
      <c r="AP1542" s="435">
        <f t="shared" si="410"/>
        <v>1270</v>
      </c>
      <c r="AQ1542" s="436">
        <f t="shared" si="411"/>
        <v>1422.4</v>
      </c>
      <c r="AR1542" s="247"/>
      <c r="AS1542" s="465" t="s">
        <v>15</v>
      </c>
      <c r="AT1542" s="247"/>
      <c r="AU1542" s="454" t="s">
        <v>15</v>
      </c>
    </row>
    <row r="1543" spans="1:47" s="30" customFormat="1">
      <c r="A1543" s="556">
        <v>1540</v>
      </c>
      <c r="B1543" s="558" t="s">
        <v>3810</v>
      </c>
      <c r="C1543" s="558" t="str">
        <f t="shared" si="403"/>
        <v>2020</v>
      </c>
      <c r="D1543" s="558" t="str">
        <f t="shared" si="396"/>
        <v>Jan</v>
      </c>
      <c r="E1543" s="605">
        <v>43861</v>
      </c>
      <c r="F1543" s="558">
        <v>120920</v>
      </c>
      <c r="G1543" s="558">
        <v>54132</v>
      </c>
      <c r="H1543" s="558">
        <v>93303</v>
      </c>
      <c r="I1543" s="558" t="s">
        <v>3615</v>
      </c>
      <c r="J1543" s="617" t="s">
        <v>3815</v>
      </c>
      <c r="K1543" s="607" t="str">
        <f t="shared" si="404"/>
        <v>WR14 YOKE TA.D | #711 DIE RING | WR14 YOKE TA.D | #711 DIE RING</v>
      </c>
      <c r="L1543" s="607" t="s">
        <v>3614</v>
      </c>
      <c r="M1543" s="607" t="s">
        <v>3614</v>
      </c>
      <c r="N1543" s="608" t="s">
        <v>15</v>
      </c>
      <c r="O1543" s="607" t="s">
        <v>42</v>
      </c>
      <c r="P1543" s="558">
        <v>1</v>
      </c>
      <c r="Q1543" s="557" t="s">
        <v>5151</v>
      </c>
      <c r="R1543" s="609">
        <f>IFERROR(VLOOKUP(CONCATENATE(D1543,"'",C1543),'Monthly Forex'!A:D,4,0),"-")</f>
        <v>50.634999999999998</v>
      </c>
      <c r="S1543" s="564" t="s">
        <v>15</v>
      </c>
      <c r="T1543" s="611">
        <v>880</v>
      </c>
      <c r="U1543" s="583" t="s">
        <v>47</v>
      </c>
      <c r="V1543" s="589" t="s">
        <v>49</v>
      </c>
      <c r="W1543" s="619" t="s">
        <v>15</v>
      </c>
      <c r="X1543" s="673" t="s">
        <v>4601</v>
      </c>
      <c r="Y1543" s="667" t="s">
        <v>4606</v>
      </c>
      <c r="Z1543" s="668" t="s">
        <v>15</v>
      </c>
      <c r="AA1543" s="558" t="s">
        <v>1856</v>
      </c>
      <c r="AB1543" s="139">
        <f t="shared" si="399"/>
        <v>43891</v>
      </c>
      <c r="AC1543" s="134">
        <f t="shared" si="400"/>
        <v>43891</v>
      </c>
      <c r="AD1543" s="135" t="str">
        <f t="shared" si="401"/>
        <v>-</v>
      </c>
      <c r="AE1543" s="136" t="str">
        <f t="shared" si="402"/>
        <v>-</v>
      </c>
      <c r="AF1543" s="140" t="s">
        <v>4551</v>
      </c>
      <c r="AG1543" s="140" t="str">
        <f t="shared" si="405"/>
        <v>1</v>
      </c>
      <c r="AH1543" s="141" t="str">
        <f t="shared" si="406"/>
        <v>-</v>
      </c>
      <c r="AI1543" s="211">
        <v>43950</v>
      </c>
      <c r="AJ1543" s="443" t="s">
        <v>4592</v>
      </c>
      <c r="AK1543" s="478">
        <f t="shared" si="407"/>
        <v>-59</v>
      </c>
      <c r="AL1543" s="516">
        <f t="shared" si="408"/>
        <v>43922</v>
      </c>
      <c r="AM1543" s="432" t="str">
        <f>_xlfn.IFNA(VLOOKUP(O1543,Dropdown!$B:$G,6,0),"-")</f>
        <v>PEZA</v>
      </c>
      <c r="AN1543" s="433">
        <f>_xlfn.IFNA(VLOOKUP(O1543,Dropdown!$B:$H,7,0),"-")</f>
        <v>0.12</v>
      </c>
      <c r="AO1543" s="434" t="str">
        <f t="shared" si="409"/>
        <v>USD</v>
      </c>
      <c r="AP1543" s="435">
        <f t="shared" si="410"/>
        <v>880</v>
      </c>
      <c r="AQ1543" s="436">
        <f t="shared" si="411"/>
        <v>985.60000000000014</v>
      </c>
      <c r="AR1543" s="247"/>
      <c r="AS1543" s="465" t="s">
        <v>15</v>
      </c>
      <c r="AT1543" s="247"/>
      <c r="AU1543" s="454" t="s">
        <v>15</v>
      </c>
    </row>
    <row r="1544" spans="1:47" s="30" customFormat="1">
      <c r="A1544" s="556">
        <v>1541</v>
      </c>
      <c r="B1544" s="558" t="s">
        <v>3811</v>
      </c>
      <c r="C1544" s="558" t="str">
        <f t="shared" si="403"/>
        <v>2020</v>
      </c>
      <c r="D1544" s="558" t="str">
        <f t="shared" si="396"/>
        <v>Jan</v>
      </c>
      <c r="E1544" s="605">
        <v>43861</v>
      </c>
      <c r="F1544" s="558">
        <v>120920</v>
      </c>
      <c r="G1544" s="558">
        <v>54132</v>
      </c>
      <c r="H1544" s="558">
        <v>93303</v>
      </c>
      <c r="I1544" s="558" t="s">
        <v>3615</v>
      </c>
      <c r="J1544" s="617" t="s">
        <v>3815</v>
      </c>
      <c r="K1544" s="607" t="str">
        <f t="shared" si="404"/>
        <v>WR14 YOKE TA.D | #711 DIE RING | WR14 YOKE TA.D | #711 DIE RING</v>
      </c>
      <c r="L1544" s="607" t="s">
        <v>3614</v>
      </c>
      <c r="M1544" s="607" t="s">
        <v>3614</v>
      </c>
      <c r="N1544" s="608" t="s">
        <v>15</v>
      </c>
      <c r="O1544" s="607" t="s">
        <v>42</v>
      </c>
      <c r="P1544" s="558">
        <v>1</v>
      </c>
      <c r="Q1544" s="557" t="s">
        <v>5151</v>
      </c>
      <c r="R1544" s="609">
        <f>IFERROR(VLOOKUP(CONCATENATE(D1544,"'",C1544),'Monthly Forex'!A:D,4,0),"-")</f>
        <v>50.634999999999998</v>
      </c>
      <c r="S1544" s="564" t="s">
        <v>15</v>
      </c>
      <c r="T1544" s="611">
        <v>880</v>
      </c>
      <c r="U1544" s="612" t="s">
        <v>47</v>
      </c>
      <c r="V1544" s="589" t="s">
        <v>49</v>
      </c>
      <c r="W1544" s="619" t="s">
        <v>15</v>
      </c>
      <c r="X1544" s="673" t="s">
        <v>4601</v>
      </c>
      <c r="Y1544" s="667" t="s">
        <v>4606</v>
      </c>
      <c r="Z1544" s="668" t="s">
        <v>15</v>
      </c>
      <c r="AA1544" s="558" t="s">
        <v>1856</v>
      </c>
      <c r="AB1544" s="139">
        <f t="shared" si="399"/>
        <v>43891</v>
      </c>
      <c r="AC1544" s="134">
        <f t="shared" si="400"/>
        <v>43891</v>
      </c>
      <c r="AD1544" s="135" t="str">
        <f t="shared" si="401"/>
        <v>-</v>
      </c>
      <c r="AE1544" s="136" t="str">
        <f t="shared" si="402"/>
        <v>-</v>
      </c>
      <c r="AF1544" s="140" t="s">
        <v>4551</v>
      </c>
      <c r="AG1544" s="140" t="str">
        <f t="shared" si="405"/>
        <v>-</v>
      </c>
      <c r="AH1544" s="141" t="str">
        <f t="shared" si="406"/>
        <v>-</v>
      </c>
      <c r="AI1544" s="211">
        <v>43950</v>
      </c>
      <c r="AJ1544" s="443" t="s">
        <v>4592</v>
      </c>
      <c r="AK1544" s="478">
        <f t="shared" si="407"/>
        <v>-59</v>
      </c>
      <c r="AL1544" s="516">
        <f t="shared" si="408"/>
        <v>43922</v>
      </c>
      <c r="AM1544" s="432" t="str">
        <f>_xlfn.IFNA(VLOOKUP(O1544,Dropdown!$B:$G,6,0),"-")</f>
        <v>PEZA</v>
      </c>
      <c r="AN1544" s="433">
        <f>_xlfn.IFNA(VLOOKUP(O1544,Dropdown!$B:$H,7,0),"-")</f>
        <v>0.12</v>
      </c>
      <c r="AO1544" s="434" t="str">
        <f t="shared" si="409"/>
        <v>USD</v>
      </c>
      <c r="AP1544" s="435">
        <f t="shared" si="410"/>
        <v>880</v>
      </c>
      <c r="AQ1544" s="436">
        <f t="shared" si="411"/>
        <v>985.60000000000014</v>
      </c>
      <c r="AR1544" s="247"/>
      <c r="AS1544" s="465" t="s">
        <v>15</v>
      </c>
      <c r="AT1544" s="247"/>
      <c r="AU1544" s="454" t="s">
        <v>15</v>
      </c>
    </row>
    <row r="1545" spans="1:47" s="30" customFormat="1">
      <c r="A1545" s="556">
        <v>1542</v>
      </c>
      <c r="B1545" s="558" t="s">
        <v>3812</v>
      </c>
      <c r="C1545" s="558" t="str">
        <f t="shared" si="403"/>
        <v>2020</v>
      </c>
      <c r="D1545" s="558" t="str">
        <f t="shared" si="396"/>
        <v>Jan</v>
      </c>
      <c r="E1545" s="605">
        <v>43861</v>
      </c>
      <c r="F1545" s="558">
        <v>120920</v>
      </c>
      <c r="G1545" s="558">
        <v>54132</v>
      </c>
      <c r="H1545" s="558">
        <v>93303</v>
      </c>
      <c r="I1545" s="558" t="s">
        <v>3814</v>
      </c>
      <c r="J1545" s="617" t="s">
        <v>3816</v>
      </c>
      <c r="K1545" s="607" t="str">
        <f t="shared" si="404"/>
        <v>AT05 FRONT BRACKET | #252 STRIPPER PLATE (HPM1) | AT05 FRONT BRACKET | #252 STRIPPER PLATE (HPM1)</v>
      </c>
      <c r="L1545" s="607" t="s">
        <v>3819</v>
      </c>
      <c r="M1545" s="607" t="s">
        <v>3819</v>
      </c>
      <c r="N1545" s="608" t="s">
        <v>15</v>
      </c>
      <c r="O1545" s="607" t="s">
        <v>42</v>
      </c>
      <c r="P1545" s="558">
        <v>1</v>
      </c>
      <c r="Q1545" s="557" t="s">
        <v>5151</v>
      </c>
      <c r="R1545" s="609">
        <f>IFERROR(VLOOKUP(CONCATENATE(D1545,"'",C1545),'Monthly Forex'!A:D,4,0),"-")</f>
        <v>50.634999999999998</v>
      </c>
      <c r="S1545" s="564" t="s">
        <v>15</v>
      </c>
      <c r="T1545" s="611">
        <v>684</v>
      </c>
      <c r="U1545" s="612" t="s">
        <v>47</v>
      </c>
      <c r="V1545" s="589" t="s">
        <v>49</v>
      </c>
      <c r="W1545" s="619" t="s">
        <v>15</v>
      </c>
      <c r="X1545" s="673" t="s">
        <v>4601</v>
      </c>
      <c r="Y1545" s="667" t="s">
        <v>4606</v>
      </c>
      <c r="Z1545" s="668" t="s">
        <v>15</v>
      </c>
      <c r="AA1545" s="558" t="s">
        <v>1856</v>
      </c>
      <c r="AB1545" s="139">
        <f t="shared" si="399"/>
        <v>43891</v>
      </c>
      <c r="AC1545" s="134">
        <f t="shared" si="400"/>
        <v>43891</v>
      </c>
      <c r="AD1545" s="135" t="str">
        <f t="shared" si="401"/>
        <v>-</v>
      </c>
      <c r="AE1545" s="136" t="str">
        <f t="shared" si="402"/>
        <v>-</v>
      </c>
      <c r="AF1545" s="140" t="s">
        <v>4551</v>
      </c>
      <c r="AG1545" s="140" t="str">
        <f t="shared" si="405"/>
        <v>-</v>
      </c>
      <c r="AH1545" s="141" t="str">
        <f t="shared" si="406"/>
        <v>-</v>
      </c>
      <c r="AI1545" s="211">
        <v>43950</v>
      </c>
      <c r="AJ1545" s="443" t="s">
        <v>4592</v>
      </c>
      <c r="AK1545" s="478">
        <f t="shared" si="407"/>
        <v>-59</v>
      </c>
      <c r="AL1545" s="516">
        <f t="shared" si="408"/>
        <v>43922</v>
      </c>
      <c r="AM1545" s="432" t="str">
        <f>_xlfn.IFNA(VLOOKUP(O1545,Dropdown!$B:$G,6,0),"-")</f>
        <v>PEZA</v>
      </c>
      <c r="AN1545" s="433">
        <f>_xlfn.IFNA(VLOOKUP(O1545,Dropdown!$B:$H,7,0),"-")</f>
        <v>0.12</v>
      </c>
      <c r="AO1545" s="434" t="str">
        <f t="shared" si="409"/>
        <v>USD</v>
      </c>
      <c r="AP1545" s="435">
        <f t="shared" si="410"/>
        <v>684</v>
      </c>
      <c r="AQ1545" s="436">
        <f t="shared" si="411"/>
        <v>766.08</v>
      </c>
      <c r="AR1545" s="247"/>
      <c r="AS1545" s="465" t="s">
        <v>15</v>
      </c>
      <c r="AT1545" s="247"/>
      <c r="AU1545" s="454" t="s">
        <v>15</v>
      </c>
    </row>
    <row r="1546" spans="1:47" s="30" customFormat="1">
      <c r="A1546" s="556">
        <v>1543</v>
      </c>
      <c r="B1546" s="558" t="s">
        <v>3813</v>
      </c>
      <c r="C1546" s="558" t="str">
        <f t="shared" si="403"/>
        <v>2020</v>
      </c>
      <c r="D1546" s="558" t="str">
        <f t="shared" si="396"/>
        <v>Jan</v>
      </c>
      <c r="E1546" s="605">
        <v>43861</v>
      </c>
      <c r="F1546" s="558">
        <v>120920</v>
      </c>
      <c r="G1546" s="558">
        <v>54132</v>
      </c>
      <c r="H1546" s="558">
        <v>93303</v>
      </c>
      <c r="I1546" s="558" t="s">
        <v>3817</v>
      </c>
      <c r="J1546" s="617" t="s">
        <v>3818</v>
      </c>
      <c r="K1546" s="607" t="str">
        <f t="shared" si="404"/>
        <v>SPAX6-LC95-P4.52 (SKD11 58-60 HRC) | SPAX6-LC95-P4.52 (SKD11 58-60 HRC)</v>
      </c>
      <c r="L1546" s="607" t="s">
        <v>3820</v>
      </c>
      <c r="M1546" s="607" t="s">
        <v>3820</v>
      </c>
      <c r="N1546" s="608" t="s">
        <v>15</v>
      </c>
      <c r="O1546" s="607" t="s">
        <v>42</v>
      </c>
      <c r="P1546" s="558">
        <v>4</v>
      </c>
      <c r="Q1546" s="557" t="s">
        <v>5151</v>
      </c>
      <c r="R1546" s="609">
        <f>IFERROR(VLOOKUP(CONCATENATE(D1546,"'",C1546),'Monthly Forex'!A:D,4,0),"-")</f>
        <v>50.634999999999998</v>
      </c>
      <c r="S1546" s="564" t="s">
        <v>15</v>
      </c>
      <c r="T1546" s="611">
        <v>212</v>
      </c>
      <c r="U1546" s="583" t="s">
        <v>47</v>
      </c>
      <c r="V1546" s="589" t="s">
        <v>49</v>
      </c>
      <c r="W1546" s="619" t="s">
        <v>15</v>
      </c>
      <c r="X1546" s="673" t="s">
        <v>4601</v>
      </c>
      <c r="Y1546" s="667" t="s">
        <v>4606</v>
      </c>
      <c r="Z1546" s="668" t="s">
        <v>15</v>
      </c>
      <c r="AA1546" s="558" t="s">
        <v>1856</v>
      </c>
      <c r="AB1546" s="139">
        <f t="shared" si="399"/>
        <v>43891</v>
      </c>
      <c r="AC1546" s="134">
        <f t="shared" si="400"/>
        <v>43891</v>
      </c>
      <c r="AD1546" s="135" t="str">
        <f t="shared" si="401"/>
        <v>-</v>
      </c>
      <c r="AE1546" s="136" t="str">
        <f t="shared" si="402"/>
        <v>-</v>
      </c>
      <c r="AF1546" s="140" t="s">
        <v>4551</v>
      </c>
      <c r="AG1546" s="140" t="str">
        <f t="shared" si="405"/>
        <v>-</v>
      </c>
      <c r="AH1546" s="141" t="str">
        <f t="shared" si="406"/>
        <v>-</v>
      </c>
      <c r="AI1546" s="211">
        <v>43950</v>
      </c>
      <c r="AJ1546" s="443" t="s">
        <v>4592</v>
      </c>
      <c r="AK1546" s="478">
        <f t="shared" si="407"/>
        <v>-59</v>
      </c>
      <c r="AL1546" s="516">
        <f t="shared" si="408"/>
        <v>43922</v>
      </c>
      <c r="AM1546" s="432" t="str">
        <f>_xlfn.IFNA(VLOOKUP(O1546,Dropdown!$B:$G,6,0),"-")</f>
        <v>PEZA</v>
      </c>
      <c r="AN1546" s="433">
        <f>_xlfn.IFNA(VLOOKUP(O1546,Dropdown!$B:$H,7,0),"-")</f>
        <v>0.12</v>
      </c>
      <c r="AO1546" s="434" t="str">
        <f t="shared" si="409"/>
        <v>USD</v>
      </c>
      <c r="AP1546" s="435">
        <f t="shared" si="410"/>
        <v>212</v>
      </c>
      <c r="AQ1546" s="436">
        <f t="shared" si="411"/>
        <v>237.44000000000003</v>
      </c>
      <c r="AR1546" s="247"/>
      <c r="AS1546" s="465" t="s">
        <v>15</v>
      </c>
      <c r="AT1546" s="247"/>
      <c r="AU1546" s="454" t="s">
        <v>15</v>
      </c>
    </row>
    <row r="1547" spans="1:47" s="29" customFormat="1">
      <c r="A1547" s="556">
        <v>1544</v>
      </c>
      <c r="B1547" s="558" t="s">
        <v>3821</v>
      </c>
      <c r="C1547" s="558" t="str">
        <f t="shared" si="403"/>
        <v>2020</v>
      </c>
      <c r="D1547" s="558" t="str">
        <f t="shared" si="396"/>
        <v>Jan</v>
      </c>
      <c r="E1547" s="605">
        <v>43861</v>
      </c>
      <c r="F1547" s="558">
        <v>120920</v>
      </c>
      <c r="G1547" s="558">
        <v>54132</v>
      </c>
      <c r="H1547" s="558">
        <v>93303</v>
      </c>
      <c r="I1547" s="558" t="s">
        <v>3814</v>
      </c>
      <c r="J1547" s="617" t="s">
        <v>3816</v>
      </c>
      <c r="K1547" s="607" t="str">
        <f t="shared" si="404"/>
        <v>AT05 FRONT BRACKET | #252 STRIPPER PLATE (SKD11) | AT05 FRONT BRACKET | #252 STRIPPER PLATE (SKD11)</v>
      </c>
      <c r="L1547" s="607" t="s">
        <v>3823</v>
      </c>
      <c r="M1547" s="607" t="s">
        <v>3823</v>
      </c>
      <c r="N1547" s="608" t="s">
        <v>15</v>
      </c>
      <c r="O1547" s="607" t="s">
        <v>42</v>
      </c>
      <c r="P1547" s="558">
        <v>1</v>
      </c>
      <c r="Q1547" s="557" t="s">
        <v>5151</v>
      </c>
      <c r="R1547" s="609">
        <f>IFERROR(VLOOKUP(CONCATENATE(D1547,"'",C1547),'Monthly Forex'!A:D,4,0),"-")</f>
        <v>50.634999999999998</v>
      </c>
      <c r="S1547" s="564" t="s">
        <v>15</v>
      </c>
      <c r="T1547" s="611">
        <v>1150</v>
      </c>
      <c r="U1547" s="612" t="s">
        <v>47</v>
      </c>
      <c r="V1547" s="589" t="s">
        <v>49</v>
      </c>
      <c r="W1547" s="619" t="s">
        <v>15</v>
      </c>
      <c r="X1547" s="673" t="s">
        <v>4601</v>
      </c>
      <c r="Y1547" s="667" t="s">
        <v>4606</v>
      </c>
      <c r="Z1547" s="668" t="s">
        <v>15</v>
      </c>
      <c r="AA1547" s="558" t="s">
        <v>1856</v>
      </c>
      <c r="AB1547" s="139">
        <f t="shared" si="399"/>
        <v>43891</v>
      </c>
      <c r="AC1547" s="134">
        <f t="shared" si="400"/>
        <v>43891</v>
      </c>
      <c r="AD1547" s="135" t="str">
        <f t="shared" si="401"/>
        <v>-</v>
      </c>
      <c r="AE1547" s="136" t="str">
        <f t="shared" si="402"/>
        <v>-</v>
      </c>
      <c r="AF1547" s="140" t="s">
        <v>4551</v>
      </c>
      <c r="AG1547" s="140" t="str">
        <f t="shared" si="405"/>
        <v>-</v>
      </c>
      <c r="AH1547" s="141" t="str">
        <f t="shared" si="406"/>
        <v>-</v>
      </c>
      <c r="AI1547" s="211">
        <v>43950</v>
      </c>
      <c r="AJ1547" s="443" t="s">
        <v>4592</v>
      </c>
      <c r="AK1547" s="478">
        <f t="shared" si="407"/>
        <v>-59</v>
      </c>
      <c r="AL1547" s="482">
        <f t="shared" si="408"/>
        <v>43922</v>
      </c>
      <c r="AM1547" s="432" t="str">
        <f>_xlfn.IFNA(VLOOKUP(O1547,Dropdown!$B:$G,6,0),"-")</f>
        <v>PEZA</v>
      </c>
      <c r="AN1547" s="433">
        <f>_xlfn.IFNA(VLOOKUP(O1547,Dropdown!$B:$H,7,0),"-")</f>
        <v>0.12</v>
      </c>
      <c r="AO1547" s="434" t="str">
        <f t="shared" si="409"/>
        <v>USD</v>
      </c>
      <c r="AP1547" s="435">
        <f t="shared" si="410"/>
        <v>1150</v>
      </c>
      <c r="AQ1547" s="436">
        <f t="shared" si="411"/>
        <v>1288.0000000000002</v>
      </c>
      <c r="AR1547" s="247"/>
      <c r="AS1547" s="465" t="s">
        <v>15</v>
      </c>
      <c r="AT1547" s="247"/>
      <c r="AU1547" s="454" t="s">
        <v>15</v>
      </c>
    </row>
    <row r="1548" spans="1:47" s="29" customFormat="1">
      <c r="A1548" s="556">
        <v>1545</v>
      </c>
      <c r="B1548" s="558" t="s">
        <v>3822</v>
      </c>
      <c r="C1548" s="558" t="str">
        <f t="shared" si="403"/>
        <v>2020</v>
      </c>
      <c r="D1548" s="558" t="str">
        <f t="shared" si="396"/>
        <v>Jan</v>
      </c>
      <c r="E1548" s="605">
        <v>43861</v>
      </c>
      <c r="F1548" s="558">
        <v>120920</v>
      </c>
      <c r="G1548" s="558">
        <v>54132</v>
      </c>
      <c r="H1548" s="558">
        <v>93303</v>
      </c>
      <c r="I1548" s="558" t="s">
        <v>3825</v>
      </c>
      <c r="J1548" s="617" t="s">
        <v>3826</v>
      </c>
      <c r="K1548" s="607" t="str">
        <f t="shared" si="404"/>
        <v>402197-X9-003-00 | 402197-X9-003-00</v>
      </c>
      <c r="L1548" s="607" t="s">
        <v>3824</v>
      </c>
      <c r="M1548" s="607" t="s">
        <v>3824</v>
      </c>
      <c r="N1548" s="608" t="s">
        <v>15</v>
      </c>
      <c r="O1548" s="607" t="s">
        <v>42</v>
      </c>
      <c r="P1548" s="558">
        <v>8</v>
      </c>
      <c r="Q1548" s="557" t="s">
        <v>5151</v>
      </c>
      <c r="R1548" s="609">
        <f>IFERROR(VLOOKUP(CONCATENATE(D1548,"'",C1548),'Monthly Forex'!A:D,4,0),"-")</f>
        <v>50.634999999999998</v>
      </c>
      <c r="S1548" s="564" t="s">
        <v>15</v>
      </c>
      <c r="T1548" s="611">
        <v>248</v>
      </c>
      <c r="U1548" s="612" t="s">
        <v>47</v>
      </c>
      <c r="V1548" s="589" t="s">
        <v>49</v>
      </c>
      <c r="W1548" s="619" t="s">
        <v>15</v>
      </c>
      <c r="X1548" s="673" t="s">
        <v>4601</v>
      </c>
      <c r="Y1548" s="667" t="s">
        <v>4606</v>
      </c>
      <c r="Z1548" s="668" t="s">
        <v>15</v>
      </c>
      <c r="AA1548" s="558" t="s">
        <v>1856</v>
      </c>
      <c r="AB1548" s="139">
        <f t="shared" si="399"/>
        <v>43891</v>
      </c>
      <c r="AC1548" s="134">
        <f t="shared" si="400"/>
        <v>43891</v>
      </c>
      <c r="AD1548" s="135" t="str">
        <f t="shared" si="401"/>
        <v>-</v>
      </c>
      <c r="AE1548" s="136" t="str">
        <f t="shared" si="402"/>
        <v>-</v>
      </c>
      <c r="AF1548" s="140" t="s">
        <v>4551</v>
      </c>
      <c r="AG1548" s="140" t="str">
        <f t="shared" si="405"/>
        <v>-</v>
      </c>
      <c r="AH1548" s="141" t="str">
        <f t="shared" si="406"/>
        <v>-</v>
      </c>
      <c r="AI1548" s="211">
        <v>43950</v>
      </c>
      <c r="AJ1548" s="443" t="s">
        <v>4592</v>
      </c>
      <c r="AK1548" s="478">
        <f t="shared" si="407"/>
        <v>-59</v>
      </c>
      <c r="AL1548" s="482">
        <f t="shared" si="408"/>
        <v>43922</v>
      </c>
      <c r="AM1548" s="432" t="str">
        <f>_xlfn.IFNA(VLOOKUP(O1548,Dropdown!$B:$G,6,0),"-")</f>
        <v>PEZA</v>
      </c>
      <c r="AN1548" s="433">
        <f>_xlfn.IFNA(VLOOKUP(O1548,Dropdown!$B:$H,7,0),"-")</f>
        <v>0.12</v>
      </c>
      <c r="AO1548" s="434" t="str">
        <f t="shared" si="409"/>
        <v>USD</v>
      </c>
      <c r="AP1548" s="435">
        <f t="shared" si="410"/>
        <v>248</v>
      </c>
      <c r="AQ1548" s="436">
        <f t="shared" si="411"/>
        <v>277.76000000000005</v>
      </c>
      <c r="AR1548" s="247"/>
      <c r="AS1548" s="465" t="s">
        <v>15</v>
      </c>
      <c r="AT1548" s="247"/>
      <c r="AU1548" s="454" t="s">
        <v>15</v>
      </c>
    </row>
    <row r="1549" spans="1:47" s="29" customFormat="1">
      <c r="A1549" s="556">
        <v>1546</v>
      </c>
      <c r="B1549" s="558" t="s">
        <v>3710</v>
      </c>
      <c r="C1549" s="558" t="str">
        <f t="shared" si="403"/>
        <v>2020</v>
      </c>
      <c r="D1549" s="558" t="str">
        <f t="shared" si="396"/>
        <v>Feb</v>
      </c>
      <c r="E1549" s="605">
        <v>43874</v>
      </c>
      <c r="F1549" s="557">
        <v>120923</v>
      </c>
      <c r="G1549" s="557">
        <v>54134</v>
      </c>
      <c r="H1549" s="558">
        <v>93487</v>
      </c>
      <c r="I1549" s="558" t="s">
        <v>3626</v>
      </c>
      <c r="J1549" s="617" t="s">
        <v>3833</v>
      </c>
      <c r="K1549" s="607" t="str">
        <f t="shared" si="404"/>
        <v>TJB BODY CURLING 2 UPPER DIE (Z-DOWN + SHIM) | TJB BODY CURLING 2 UPPER DIE (Z-DOWN + SHIM)</v>
      </c>
      <c r="L1549" s="607" t="s">
        <v>3628</v>
      </c>
      <c r="M1549" s="607" t="s">
        <v>3628</v>
      </c>
      <c r="N1549" s="600" t="s">
        <v>3838</v>
      </c>
      <c r="O1549" s="607" t="s">
        <v>31</v>
      </c>
      <c r="P1549" s="558">
        <v>1</v>
      </c>
      <c r="Q1549" s="557" t="s">
        <v>5151</v>
      </c>
      <c r="R1549" s="609">
        <f>IFERROR(VLOOKUP(CONCATENATE(D1549,"'",C1549),'Monthly Forex'!A:D,4,0),"-")</f>
        <v>50.83</v>
      </c>
      <c r="S1549" s="610">
        <v>35400</v>
      </c>
      <c r="T1549" s="611">
        <f>S1549/R1549</f>
        <v>696.43911076136146</v>
      </c>
      <c r="U1549" s="583" t="s">
        <v>47</v>
      </c>
      <c r="V1549" s="589" t="s">
        <v>49</v>
      </c>
      <c r="W1549" s="620" t="s">
        <v>3840</v>
      </c>
      <c r="X1549" s="569" t="s">
        <v>2769</v>
      </c>
      <c r="Y1549" s="669" t="s">
        <v>15</v>
      </c>
      <c r="Z1549" s="668" t="s">
        <v>15</v>
      </c>
      <c r="AA1549" s="558" t="s">
        <v>1856</v>
      </c>
      <c r="AB1549" s="139">
        <f t="shared" si="399"/>
        <v>43904</v>
      </c>
      <c r="AC1549" s="134">
        <f t="shared" si="400"/>
        <v>43891</v>
      </c>
      <c r="AD1549" s="135" t="str">
        <f t="shared" si="401"/>
        <v>-</v>
      </c>
      <c r="AE1549" s="136" t="str">
        <f t="shared" si="402"/>
        <v>-</v>
      </c>
      <c r="AF1549" s="140" t="s">
        <v>4551</v>
      </c>
      <c r="AG1549" s="140" t="str">
        <f t="shared" si="405"/>
        <v>1</v>
      </c>
      <c r="AH1549" s="141" t="str">
        <f t="shared" si="406"/>
        <v>-</v>
      </c>
      <c r="AI1549" s="211">
        <v>43966</v>
      </c>
      <c r="AJ1549" s="443" t="s">
        <v>4592</v>
      </c>
      <c r="AK1549" s="478">
        <f t="shared" si="407"/>
        <v>-62</v>
      </c>
      <c r="AL1549" s="482">
        <f t="shared" si="408"/>
        <v>43952</v>
      </c>
      <c r="AM1549" s="432" t="str">
        <f>_xlfn.IFNA(VLOOKUP(O1549,Dropdown!$B:$G,6,0),"-")</f>
        <v>PEZA</v>
      </c>
      <c r="AN1549" s="433">
        <f>_xlfn.IFNA(VLOOKUP(O1549,Dropdown!$B:$H,7,0),"-")</f>
        <v>0.12</v>
      </c>
      <c r="AO1549" s="434" t="str">
        <f t="shared" si="409"/>
        <v>PHP</v>
      </c>
      <c r="AP1549" s="435">
        <f t="shared" si="410"/>
        <v>35400</v>
      </c>
      <c r="AQ1549" s="436">
        <f t="shared" si="411"/>
        <v>39648.000000000007</v>
      </c>
      <c r="AR1549" s="247"/>
      <c r="AS1549" s="465" t="s">
        <v>15</v>
      </c>
      <c r="AT1549" s="247"/>
      <c r="AU1549" s="454" t="s">
        <v>15</v>
      </c>
    </row>
    <row r="1550" spans="1:47" s="29" customFormat="1">
      <c r="A1550" s="556">
        <v>1547</v>
      </c>
      <c r="B1550" s="558" t="s">
        <v>3831</v>
      </c>
      <c r="C1550" s="558" t="str">
        <f t="shared" si="403"/>
        <v>2020</v>
      </c>
      <c r="D1550" s="558" t="str">
        <f t="shared" si="396"/>
        <v>Feb</v>
      </c>
      <c r="E1550" s="605">
        <v>43874</v>
      </c>
      <c r="F1550" s="557">
        <v>120923</v>
      </c>
      <c r="G1550" s="557">
        <v>54134</v>
      </c>
      <c r="H1550" s="558">
        <v>93487</v>
      </c>
      <c r="I1550" s="558" t="s">
        <v>3626</v>
      </c>
      <c r="J1550" s="617" t="s">
        <v>3834</v>
      </c>
      <c r="K1550" s="607" t="str">
        <f t="shared" si="404"/>
        <v>TJB BODY CURLING 2 UPPER DIE (Z-DOWN + SHIM) | TJB BODY CURLING 2 UPPER DIE (Z-DOWN + SHIM)</v>
      </c>
      <c r="L1550" s="607" t="s">
        <v>3628</v>
      </c>
      <c r="M1550" s="607" t="s">
        <v>3628</v>
      </c>
      <c r="N1550" s="600" t="s">
        <v>3625</v>
      </c>
      <c r="O1550" s="607" t="s">
        <v>31</v>
      </c>
      <c r="P1550" s="558">
        <v>1</v>
      </c>
      <c r="Q1550" s="557" t="s">
        <v>5151</v>
      </c>
      <c r="R1550" s="609">
        <f>IFERROR(VLOOKUP(CONCATENATE(D1550,"'",C1550),'Monthly Forex'!A:D,4,0),"-")</f>
        <v>50.83</v>
      </c>
      <c r="S1550" s="610">
        <v>35400</v>
      </c>
      <c r="T1550" s="611">
        <f>S1550/R1550</f>
        <v>696.43911076136146</v>
      </c>
      <c r="U1550" s="583" t="s">
        <v>47</v>
      </c>
      <c r="V1550" s="589" t="s">
        <v>49</v>
      </c>
      <c r="W1550" s="620" t="s">
        <v>3840</v>
      </c>
      <c r="X1550" s="569" t="s">
        <v>2769</v>
      </c>
      <c r="Y1550" s="669" t="s">
        <v>15</v>
      </c>
      <c r="Z1550" s="668" t="s">
        <v>15</v>
      </c>
      <c r="AA1550" s="558" t="s">
        <v>1856</v>
      </c>
      <c r="AB1550" s="139">
        <f t="shared" si="399"/>
        <v>43904</v>
      </c>
      <c r="AC1550" s="134">
        <f t="shared" si="400"/>
        <v>43891</v>
      </c>
      <c r="AD1550" s="135" t="str">
        <f t="shared" si="401"/>
        <v>-</v>
      </c>
      <c r="AE1550" s="136" t="str">
        <f t="shared" si="402"/>
        <v>-</v>
      </c>
      <c r="AF1550" s="140" t="s">
        <v>4551</v>
      </c>
      <c r="AG1550" s="140" t="str">
        <f t="shared" si="405"/>
        <v>-</v>
      </c>
      <c r="AH1550" s="141" t="str">
        <f t="shared" si="406"/>
        <v>-</v>
      </c>
      <c r="AI1550" s="211">
        <v>43966</v>
      </c>
      <c r="AJ1550" s="443" t="s">
        <v>4592</v>
      </c>
      <c r="AK1550" s="478">
        <f t="shared" si="407"/>
        <v>-62</v>
      </c>
      <c r="AL1550" s="482">
        <f t="shared" si="408"/>
        <v>43952</v>
      </c>
      <c r="AM1550" s="432" t="str">
        <f>_xlfn.IFNA(VLOOKUP(O1550,Dropdown!$B:$G,6,0),"-")</f>
        <v>PEZA</v>
      </c>
      <c r="AN1550" s="433">
        <f>_xlfn.IFNA(VLOOKUP(O1550,Dropdown!$B:$H,7,0),"-")</f>
        <v>0.12</v>
      </c>
      <c r="AO1550" s="434" t="str">
        <f t="shared" si="409"/>
        <v>PHP</v>
      </c>
      <c r="AP1550" s="435">
        <f t="shared" si="410"/>
        <v>35400</v>
      </c>
      <c r="AQ1550" s="436">
        <f t="shared" si="411"/>
        <v>39648.000000000007</v>
      </c>
      <c r="AR1550" s="247"/>
      <c r="AS1550" s="465" t="s">
        <v>15</v>
      </c>
      <c r="AT1550" s="247"/>
      <c r="AU1550" s="454" t="s">
        <v>15</v>
      </c>
    </row>
    <row r="1551" spans="1:47" s="29" customFormat="1">
      <c r="A1551" s="556">
        <v>1548</v>
      </c>
      <c r="B1551" s="558" t="s">
        <v>3832</v>
      </c>
      <c r="C1551" s="558" t="str">
        <f t="shared" si="403"/>
        <v>2020</v>
      </c>
      <c r="D1551" s="558" t="str">
        <f t="shared" si="396"/>
        <v>Feb</v>
      </c>
      <c r="E1551" s="605">
        <v>43874</v>
      </c>
      <c r="F1551" s="557">
        <v>120923</v>
      </c>
      <c r="G1551" s="557">
        <v>54134</v>
      </c>
      <c r="H1551" s="558">
        <v>93487</v>
      </c>
      <c r="I1551" s="558" t="s">
        <v>3835</v>
      </c>
      <c r="J1551" s="617" t="s">
        <v>3836</v>
      </c>
      <c r="K1551" s="607" t="str">
        <f t="shared" si="404"/>
        <v>CAP MID REAR DIE INSERT FOR WC (ADD PROCESS) | CAP MID REAR DIE INSERT FOR WC (ADD PROCESS)</v>
      </c>
      <c r="L1551" s="607" t="s">
        <v>3837</v>
      </c>
      <c r="M1551" s="607" t="s">
        <v>3837</v>
      </c>
      <c r="N1551" s="600" t="s">
        <v>3839</v>
      </c>
      <c r="O1551" s="607" t="s">
        <v>31</v>
      </c>
      <c r="P1551" s="558">
        <v>1</v>
      </c>
      <c r="Q1551" s="557" t="s">
        <v>5151</v>
      </c>
      <c r="R1551" s="609">
        <f>IFERROR(VLOOKUP(CONCATENATE(D1551,"'",C1551),'Monthly Forex'!A:D,4,0),"-")</f>
        <v>50.83</v>
      </c>
      <c r="S1551" s="610">
        <v>8000</v>
      </c>
      <c r="T1551" s="611">
        <f>S1551/R1551</f>
        <v>157.38736966358451</v>
      </c>
      <c r="U1551" s="583" t="s">
        <v>47</v>
      </c>
      <c r="V1551" s="589" t="s">
        <v>49</v>
      </c>
      <c r="W1551" s="620" t="s">
        <v>3840</v>
      </c>
      <c r="X1551" s="569" t="s">
        <v>2769</v>
      </c>
      <c r="Y1551" s="669" t="s">
        <v>15</v>
      </c>
      <c r="Z1551" s="668" t="s">
        <v>15</v>
      </c>
      <c r="AA1551" s="558" t="s">
        <v>1856</v>
      </c>
      <c r="AB1551" s="139">
        <f t="shared" si="399"/>
        <v>43904</v>
      </c>
      <c r="AC1551" s="134">
        <f t="shared" si="400"/>
        <v>43891</v>
      </c>
      <c r="AD1551" s="135" t="str">
        <f t="shared" si="401"/>
        <v>-</v>
      </c>
      <c r="AE1551" s="136" t="str">
        <f t="shared" si="402"/>
        <v>-</v>
      </c>
      <c r="AF1551" s="140" t="s">
        <v>4551</v>
      </c>
      <c r="AG1551" s="140" t="str">
        <f t="shared" si="405"/>
        <v>-</v>
      </c>
      <c r="AH1551" s="141" t="str">
        <f t="shared" si="406"/>
        <v>-</v>
      </c>
      <c r="AI1551" s="211">
        <v>43966</v>
      </c>
      <c r="AJ1551" s="443" t="s">
        <v>4592</v>
      </c>
      <c r="AK1551" s="478">
        <f t="shared" si="407"/>
        <v>-62</v>
      </c>
      <c r="AL1551" s="482">
        <f t="shared" si="408"/>
        <v>43952</v>
      </c>
      <c r="AM1551" s="432" t="str">
        <f>_xlfn.IFNA(VLOOKUP(O1551,Dropdown!$B:$G,6,0),"-")</f>
        <v>PEZA</v>
      </c>
      <c r="AN1551" s="433">
        <f>_xlfn.IFNA(VLOOKUP(O1551,Dropdown!$B:$H,7,0),"-")</f>
        <v>0.12</v>
      </c>
      <c r="AO1551" s="434" t="str">
        <f t="shared" si="409"/>
        <v>PHP</v>
      </c>
      <c r="AP1551" s="435">
        <f t="shared" si="410"/>
        <v>8000</v>
      </c>
      <c r="AQ1551" s="436">
        <f t="shared" si="411"/>
        <v>8960</v>
      </c>
      <c r="AR1551" s="247"/>
      <c r="AS1551" s="465" t="s">
        <v>15</v>
      </c>
      <c r="AT1551" s="247"/>
      <c r="AU1551" s="454" t="s">
        <v>15</v>
      </c>
    </row>
    <row r="1552" spans="1:47" s="29" customFormat="1">
      <c r="A1552" s="556">
        <v>1549</v>
      </c>
      <c r="B1552" s="558" t="s">
        <v>3843</v>
      </c>
      <c r="C1552" s="558" t="str">
        <f t="shared" si="403"/>
        <v>2020</v>
      </c>
      <c r="D1552" s="558" t="str">
        <f t="shared" si="396"/>
        <v>Feb</v>
      </c>
      <c r="E1552" s="605">
        <v>43879</v>
      </c>
      <c r="F1552" s="558">
        <v>120926</v>
      </c>
      <c r="G1552" s="558">
        <v>54137</v>
      </c>
      <c r="H1552" s="558">
        <v>93560</v>
      </c>
      <c r="I1552" s="558" t="s">
        <v>2773</v>
      </c>
      <c r="J1552" s="617" t="s">
        <v>3850</v>
      </c>
      <c r="K1552" s="607" t="str">
        <f t="shared" si="404"/>
        <v>RC82-04-19-0 TRIMMING CAM HOLDER | RC82-04-19-0 TRIMMING CAM HOLDER</v>
      </c>
      <c r="L1552" s="607" t="s">
        <v>2936</v>
      </c>
      <c r="M1552" s="607" t="s">
        <v>2936</v>
      </c>
      <c r="N1552" s="615" t="s">
        <v>15</v>
      </c>
      <c r="O1552" s="607" t="s">
        <v>33</v>
      </c>
      <c r="P1552" s="558">
        <v>2</v>
      </c>
      <c r="Q1552" s="557" t="s">
        <v>5151</v>
      </c>
      <c r="R1552" s="609">
        <f>IFERROR(VLOOKUP(CONCATENATE(D1552,"'",C1552),'Monthly Forex'!A:D,4,0),"-")</f>
        <v>50.83</v>
      </c>
      <c r="S1552" s="564" t="s">
        <v>15</v>
      </c>
      <c r="T1552" s="611">
        <v>480</v>
      </c>
      <c r="U1552" s="583" t="s">
        <v>47</v>
      </c>
      <c r="V1552" s="589" t="s">
        <v>49</v>
      </c>
      <c r="W1552" s="619" t="s">
        <v>15</v>
      </c>
      <c r="X1552" s="673" t="s">
        <v>4599</v>
      </c>
      <c r="Y1552" s="667" t="s">
        <v>15</v>
      </c>
      <c r="Z1552" s="668" t="s">
        <v>15</v>
      </c>
      <c r="AA1552" s="558" t="s">
        <v>1856</v>
      </c>
      <c r="AB1552" s="139">
        <f t="shared" si="399"/>
        <v>43909</v>
      </c>
      <c r="AC1552" s="134">
        <f t="shared" si="400"/>
        <v>43891</v>
      </c>
      <c r="AD1552" s="135" t="str">
        <f t="shared" si="401"/>
        <v>-</v>
      </c>
      <c r="AE1552" s="136" t="str">
        <f t="shared" si="402"/>
        <v>-</v>
      </c>
      <c r="AF1552" s="140" t="s">
        <v>4551</v>
      </c>
      <c r="AG1552" s="140" t="str">
        <f t="shared" si="405"/>
        <v>1</v>
      </c>
      <c r="AH1552" s="141" t="str">
        <f t="shared" si="406"/>
        <v>-</v>
      </c>
      <c r="AI1552" s="211">
        <v>43920</v>
      </c>
      <c r="AJ1552" s="443" t="s">
        <v>4592</v>
      </c>
      <c r="AK1552" s="478">
        <f t="shared" si="407"/>
        <v>-11</v>
      </c>
      <c r="AL1552" s="482">
        <f t="shared" si="408"/>
        <v>43891</v>
      </c>
      <c r="AM1552" s="432" t="str">
        <f>_xlfn.IFNA(VLOOKUP(O1552,Dropdown!$B:$G,6,0),"-")</f>
        <v>NON-PEZA</v>
      </c>
      <c r="AN1552" s="433" t="str">
        <f>_xlfn.IFNA(VLOOKUP(O1552,Dropdown!$B:$H,7,0),"-")</f>
        <v>-</v>
      </c>
      <c r="AO1552" s="434" t="str">
        <f t="shared" si="409"/>
        <v>USD</v>
      </c>
      <c r="AP1552" s="435">
        <f t="shared" si="410"/>
        <v>480</v>
      </c>
      <c r="AQ1552" s="436">
        <f t="shared" si="411"/>
        <v>480</v>
      </c>
      <c r="AR1552" s="247"/>
      <c r="AS1552" s="465" t="s">
        <v>15</v>
      </c>
      <c r="AT1552" s="247"/>
      <c r="AU1552" s="454" t="s">
        <v>15</v>
      </c>
    </row>
    <row r="1553" spans="1:47" s="30" customFormat="1">
      <c r="A1553" s="556">
        <v>1550</v>
      </c>
      <c r="B1553" s="558" t="s">
        <v>3844</v>
      </c>
      <c r="C1553" s="558" t="str">
        <f t="shared" si="403"/>
        <v>2020</v>
      </c>
      <c r="D1553" s="558" t="str">
        <f t="shared" si="396"/>
        <v>Feb</v>
      </c>
      <c r="E1553" s="605">
        <v>43879</v>
      </c>
      <c r="F1553" s="558">
        <v>120926</v>
      </c>
      <c r="G1553" s="558">
        <v>54137</v>
      </c>
      <c r="H1553" s="558">
        <v>93560</v>
      </c>
      <c r="I1553" s="558" t="s">
        <v>3851</v>
      </c>
      <c r="J1553" s="617" t="s">
        <v>3852</v>
      </c>
      <c r="K1553" s="607" t="str">
        <f t="shared" si="404"/>
        <v>NY7VAC 2-6-1 CAM HOLDER (S50C) | NY7VAC 2-6-1 CAM HOLDER (S50C)</v>
      </c>
      <c r="L1553" s="607" t="s">
        <v>3848</v>
      </c>
      <c r="M1553" s="607" t="s">
        <v>3848</v>
      </c>
      <c r="N1553" s="615" t="s">
        <v>15</v>
      </c>
      <c r="O1553" s="607" t="s">
        <v>33</v>
      </c>
      <c r="P1553" s="558">
        <v>1</v>
      </c>
      <c r="Q1553" s="557" t="s">
        <v>5151</v>
      </c>
      <c r="R1553" s="609">
        <f>IFERROR(VLOOKUP(CONCATENATE(D1553,"'",C1553),'Monthly Forex'!A:D,4,0),"-")</f>
        <v>50.83</v>
      </c>
      <c r="S1553" s="564" t="s">
        <v>15</v>
      </c>
      <c r="T1553" s="611">
        <v>248</v>
      </c>
      <c r="U1553" s="583" t="s">
        <v>47</v>
      </c>
      <c r="V1553" s="589" t="s">
        <v>49</v>
      </c>
      <c r="W1553" s="619" t="s">
        <v>15</v>
      </c>
      <c r="X1553" s="673" t="s">
        <v>4599</v>
      </c>
      <c r="Y1553" s="667" t="s">
        <v>15</v>
      </c>
      <c r="Z1553" s="668" t="s">
        <v>15</v>
      </c>
      <c r="AA1553" s="558" t="s">
        <v>1856</v>
      </c>
      <c r="AB1553" s="139">
        <f t="shared" si="399"/>
        <v>43909</v>
      </c>
      <c r="AC1553" s="134">
        <f t="shared" si="400"/>
        <v>43891</v>
      </c>
      <c r="AD1553" s="135" t="str">
        <f t="shared" si="401"/>
        <v>-</v>
      </c>
      <c r="AE1553" s="136" t="str">
        <f t="shared" si="402"/>
        <v>-</v>
      </c>
      <c r="AF1553" s="140" t="s">
        <v>4551</v>
      </c>
      <c r="AG1553" s="140" t="str">
        <f t="shared" si="405"/>
        <v>-</v>
      </c>
      <c r="AH1553" s="141" t="str">
        <f t="shared" si="406"/>
        <v>-</v>
      </c>
      <c r="AI1553" s="211">
        <v>43920</v>
      </c>
      <c r="AJ1553" s="443" t="s">
        <v>4592</v>
      </c>
      <c r="AK1553" s="478">
        <f t="shared" si="407"/>
        <v>-11</v>
      </c>
      <c r="AL1553" s="516">
        <f t="shared" si="408"/>
        <v>43891</v>
      </c>
      <c r="AM1553" s="432" t="str">
        <f>_xlfn.IFNA(VLOOKUP(O1553,Dropdown!$B:$G,6,0),"-")</f>
        <v>NON-PEZA</v>
      </c>
      <c r="AN1553" s="433" t="str">
        <f>_xlfn.IFNA(VLOOKUP(O1553,Dropdown!$B:$H,7,0),"-")</f>
        <v>-</v>
      </c>
      <c r="AO1553" s="434" t="str">
        <f t="shared" si="409"/>
        <v>USD</v>
      </c>
      <c r="AP1553" s="435">
        <f t="shared" si="410"/>
        <v>248</v>
      </c>
      <c r="AQ1553" s="436">
        <f t="shared" si="411"/>
        <v>248</v>
      </c>
      <c r="AR1553" s="247"/>
      <c r="AS1553" s="465" t="s">
        <v>15</v>
      </c>
      <c r="AT1553" s="247"/>
      <c r="AU1553" s="454" t="s">
        <v>15</v>
      </c>
    </row>
    <row r="1554" spans="1:47" s="29" customFormat="1">
      <c r="A1554" s="556">
        <v>1551</v>
      </c>
      <c r="B1554" s="558" t="s">
        <v>3845</v>
      </c>
      <c r="C1554" s="558" t="str">
        <f t="shared" si="403"/>
        <v>2020</v>
      </c>
      <c r="D1554" s="558" t="str">
        <f t="shared" si="396"/>
        <v>Feb</v>
      </c>
      <c r="E1554" s="605">
        <v>43879</v>
      </c>
      <c r="F1554" s="558">
        <v>120926</v>
      </c>
      <c r="G1554" s="558">
        <v>54137</v>
      </c>
      <c r="H1554" s="558">
        <v>93560</v>
      </c>
      <c r="I1554" s="558" t="s">
        <v>3851</v>
      </c>
      <c r="J1554" s="617" t="s">
        <v>3852</v>
      </c>
      <c r="K1554" s="607" t="str">
        <f t="shared" si="404"/>
        <v>YRC6VA 0-6 SUB PLATE (S50C) | YRC6VA 0-6 SUB PLATE (S50C)</v>
      </c>
      <c r="L1554" s="607" t="s">
        <v>3849</v>
      </c>
      <c r="M1554" s="607" t="s">
        <v>3849</v>
      </c>
      <c r="N1554" s="615" t="s">
        <v>15</v>
      </c>
      <c r="O1554" s="607" t="s">
        <v>33</v>
      </c>
      <c r="P1554" s="558">
        <v>1</v>
      </c>
      <c r="Q1554" s="557" t="s">
        <v>5151</v>
      </c>
      <c r="R1554" s="609">
        <f>IFERROR(VLOOKUP(CONCATENATE(D1554,"'",C1554),'Monthly Forex'!A:D,4,0),"-")</f>
        <v>50.83</v>
      </c>
      <c r="S1554" s="564" t="s">
        <v>15</v>
      </c>
      <c r="T1554" s="611">
        <v>85</v>
      </c>
      <c r="U1554" s="583" t="s">
        <v>47</v>
      </c>
      <c r="V1554" s="589" t="s">
        <v>49</v>
      </c>
      <c r="W1554" s="619" t="s">
        <v>15</v>
      </c>
      <c r="X1554" s="673" t="s">
        <v>4599</v>
      </c>
      <c r="Y1554" s="667" t="s">
        <v>15</v>
      </c>
      <c r="Z1554" s="668" t="s">
        <v>15</v>
      </c>
      <c r="AA1554" s="558" t="s">
        <v>1856</v>
      </c>
      <c r="AB1554" s="139">
        <f t="shared" si="399"/>
        <v>43909</v>
      </c>
      <c r="AC1554" s="134">
        <f t="shared" si="400"/>
        <v>43891</v>
      </c>
      <c r="AD1554" s="135" t="str">
        <f t="shared" si="401"/>
        <v>-</v>
      </c>
      <c r="AE1554" s="136" t="str">
        <f t="shared" si="402"/>
        <v>-</v>
      </c>
      <c r="AF1554" s="140" t="s">
        <v>4551</v>
      </c>
      <c r="AG1554" s="140" t="str">
        <f t="shared" si="405"/>
        <v>-</v>
      </c>
      <c r="AH1554" s="141" t="str">
        <f t="shared" si="406"/>
        <v>-</v>
      </c>
      <c r="AI1554" s="211">
        <v>43920</v>
      </c>
      <c r="AJ1554" s="443" t="s">
        <v>4592</v>
      </c>
      <c r="AK1554" s="478">
        <f t="shared" si="407"/>
        <v>-11</v>
      </c>
      <c r="AL1554" s="482">
        <f t="shared" si="408"/>
        <v>43891</v>
      </c>
      <c r="AM1554" s="432" t="str">
        <f>_xlfn.IFNA(VLOOKUP(O1554,Dropdown!$B:$G,6,0),"-")</f>
        <v>NON-PEZA</v>
      </c>
      <c r="AN1554" s="433" t="str">
        <f>_xlfn.IFNA(VLOOKUP(O1554,Dropdown!$B:$H,7,0),"-")</f>
        <v>-</v>
      </c>
      <c r="AO1554" s="434" t="str">
        <f t="shared" si="409"/>
        <v>USD</v>
      </c>
      <c r="AP1554" s="435">
        <f t="shared" si="410"/>
        <v>85</v>
      </c>
      <c r="AQ1554" s="436">
        <f t="shared" si="411"/>
        <v>85</v>
      </c>
      <c r="AR1554" s="247"/>
      <c r="AS1554" s="465" t="s">
        <v>15</v>
      </c>
      <c r="AT1554" s="247"/>
      <c r="AU1554" s="454" t="s">
        <v>15</v>
      </c>
    </row>
    <row r="1555" spans="1:47" s="29" customFormat="1">
      <c r="A1555" s="556">
        <v>1552</v>
      </c>
      <c r="B1555" s="558" t="s">
        <v>3841</v>
      </c>
      <c r="C1555" s="558" t="str">
        <f t="shared" si="403"/>
        <v>2020</v>
      </c>
      <c r="D1555" s="558" t="str">
        <f t="shared" si="396"/>
        <v>Feb</v>
      </c>
      <c r="E1555" s="605">
        <v>43879</v>
      </c>
      <c r="F1555" s="558">
        <v>120924</v>
      </c>
      <c r="G1555" s="558">
        <v>54135</v>
      </c>
      <c r="H1555" s="558">
        <v>93556</v>
      </c>
      <c r="I1555" s="558" t="s">
        <v>3847</v>
      </c>
      <c r="J1555" s="617" t="s">
        <v>3833</v>
      </c>
      <c r="K1555" s="607" t="str">
        <f t="shared" si="404"/>
        <v>TJB BODY #4701 CURLING 2 UPPER DIE NEW | TJB BODY #4701 CURLING 2 UPPER DIE NEW</v>
      </c>
      <c r="L1555" s="607" t="s">
        <v>3846</v>
      </c>
      <c r="M1555" s="607" t="s">
        <v>3846</v>
      </c>
      <c r="N1555" s="615" t="s">
        <v>3625</v>
      </c>
      <c r="O1555" s="607" t="s">
        <v>31</v>
      </c>
      <c r="P1555" s="558">
        <v>1</v>
      </c>
      <c r="Q1555" s="557" t="s">
        <v>5151</v>
      </c>
      <c r="R1555" s="609">
        <f>IFERROR(VLOOKUP(CONCATENATE(D1555,"'",C1555),'Monthly Forex'!A:D,4,0),"-")</f>
        <v>50.83</v>
      </c>
      <c r="S1555" s="610">
        <v>75500</v>
      </c>
      <c r="T1555" s="611">
        <f>S1555/R1555</f>
        <v>1485.3433012000787</v>
      </c>
      <c r="U1555" s="583" t="s">
        <v>47</v>
      </c>
      <c r="V1555" s="589" t="s">
        <v>49</v>
      </c>
      <c r="W1555" s="619" t="s">
        <v>15</v>
      </c>
      <c r="X1555" s="673" t="s">
        <v>4601</v>
      </c>
      <c r="Y1555" s="669" t="s">
        <v>15</v>
      </c>
      <c r="Z1555" s="668" t="s">
        <v>15</v>
      </c>
      <c r="AA1555" s="558" t="s">
        <v>1856</v>
      </c>
      <c r="AB1555" s="139">
        <f t="shared" si="399"/>
        <v>43909</v>
      </c>
      <c r="AC1555" s="134">
        <f t="shared" si="400"/>
        <v>43891</v>
      </c>
      <c r="AD1555" s="135" t="str">
        <f t="shared" si="401"/>
        <v>-</v>
      </c>
      <c r="AE1555" s="136" t="str">
        <f t="shared" si="402"/>
        <v>-</v>
      </c>
      <c r="AF1555" s="140" t="s">
        <v>4551</v>
      </c>
      <c r="AG1555" s="140" t="str">
        <f t="shared" si="405"/>
        <v>1</v>
      </c>
      <c r="AH1555" s="141" t="str">
        <f t="shared" si="406"/>
        <v>-</v>
      </c>
      <c r="AI1555" s="211">
        <v>43951</v>
      </c>
      <c r="AJ1555" s="443" t="s">
        <v>4592</v>
      </c>
      <c r="AK1555" s="478">
        <f t="shared" si="407"/>
        <v>-42</v>
      </c>
      <c r="AL1555" s="482">
        <f t="shared" si="408"/>
        <v>43922</v>
      </c>
      <c r="AM1555" s="432" t="str">
        <f>_xlfn.IFNA(VLOOKUP(O1555,Dropdown!$B:$G,6,0),"-")</f>
        <v>PEZA</v>
      </c>
      <c r="AN1555" s="433">
        <f>_xlfn.IFNA(VLOOKUP(O1555,Dropdown!$B:$H,7,0),"-")</f>
        <v>0.12</v>
      </c>
      <c r="AO1555" s="434" t="str">
        <f t="shared" si="409"/>
        <v>PHP</v>
      </c>
      <c r="AP1555" s="435">
        <f t="shared" si="410"/>
        <v>75500</v>
      </c>
      <c r="AQ1555" s="436">
        <f t="shared" si="411"/>
        <v>84560.000000000015</v>
      </c>
      <c r="AR1555" s="247"/>
      <c r="AS1555" s="465" t="s">
        <v>15</v>
      </c>
      <c r="AT1555" s="247"/>
      <c r="AU1555" s="454" t="s">
        <v>15</v>
      </c>
    </row>
    <row r="1556" spans="1:47" s="29" customFormat="1">
      <c r="A1556" s="556">
        <v>1553</v>
      </c>
      <c r="B1556" s="558" t="s">
        <v>3842</v>
      </c>
      <c r="C1556" s="558" t="str">
        <f t="shared" si="403"/>
        <v>2020</v>
      </c>
      <c r="D1556" s="558" t="str">
        <f t="shared" si="396"/>
        <v>Feb</v>
      </c>
      <c r="E1556" s="605">
        <v>43879</v>
      </c>
      <c r="F1556" s="558">
        <v>120925</v>
      </c>
      <c r="G1556" s="558">
        <v>54136</v>
      </c>
      <c r="H1556" s="558">
        <v>93557</v>
      </c>
      <c r="I1556" s="558" t="s">
        <v>3847</v>
      </c>
      <c r="J1556" s="617" t="s">
        <v>3834</v>
      </c>
      <c r="K1556" s="607" t="str">
        <f t="shared" si="404"/>
        <v>TJB BODY #4701 CURLING 2 UPPER DIE NEW | TJB BODY #4701 CURLING 2 UPPER DIE NEW</v>
      </c>
      <c r="L1556" s="607" t="s">
        <v>3846</v>
      </c>
      <c r="M1556" s="607" t="s">
        <v>3846</v>
      </c>
      <c r="N1556" s="615" t="s">
        <v>3853</v>
      </c>
      <c r="O1556" s="607" t="s">
        <v>31</v>
      </c>
      <c r="P1556" s="558">
        <v>1</v>
      </c>
      <c r="Q1556" s="557" t="s">
        <v>5151</v>
      </c>
      <c r="R1556" s="609">
        <f>IFERROR(VLOOKUP(CONCATENATE(D1556,"'",C1556),'Monthly Forex'!A:D,4,0),"-")</f>
        <v>50.83</v>
      </c>
      <c r="S1556" s="610">
        <v>75500</v>
      </c>
      <c r="T1556" s="611">
        <f>S1556/R1556</f>
        <v>1485.3433012000787</v>
      </c>
      <c r="U1556" s="583" t="s">
        <v>47</v>
      </c>
      <c r="V1556" s="589" t="s">
        <v>49</v>
      </c>
      <c r="W1556" s="619" t="s">
        <v>15</v>
      </c>
      <c r="X1556" s="673" t="s">
        <v>4601</v>
      </c>
      <c r="Y1556" s="669" t="s">
        <v>15</v>
      </c>
      <c r="Z1556" s="668" t="s">
        <v>15</v>
      </c>
      <c r="AA1556" s="558" t="s">
        <v>1856</v>
      </c>
      <c r="AB1556" s="139">
        <f t="shared" si="399"/>
        <v>43909</v>
      </c>
      <c r="AC1556" s="134">
        <f t="shared" si="400"/>
        <v>43891</v>
      </c>
      <c r="AD1556" s="135" t="str">
        <f t="shared" si="401"/>
        <v>-</v>
      </c>
      <c r="AE1556" s="136" t="str">
        <f t="shared" si="402"/>
        <v>-</v>
      </c>
      <c r="AF1556" s="140" t="s">
        <v>4551</v>
      </c>
      <c r="AG1556" s="140" t="str">
        <f t="shared" si="405"/>
        <v>1</v>
      </c>
      <c r="AH1556" s="141" t="str">
        <f t="shared" si="406"/>
        <v>-</v>
      </c>
      <c r="AI1556" s="211">
        <v>43951</v>
      </c>
      <c r="AJ1556" s="443" t="s">
        <v>4592</v>
      </c>
      <c r="AK1556" s="478">
        <f t="shared" si="407"/>
        <v>-42</v>
      </c>
      <c r="AL1556" s="482">
        <f t="shared" si="408"/>
        <v>43922</v>
      </c>
      <c r="AM1556" s="432" t="str">
        <f>_xlfn.IFNA(VLOOKUP(O1556,Dropdown!$B:$G,6,0),"-")</f>
        <v>PEZA</v>
      </c>
      <c r="AN1556" s="433">
        <f>_xlfn.IFNA(VLOOKUP(O1556,Dropdown!$B:$H,7,0),"-")</f>
        <v>0.12</v>
      </c>
      <c r="AO1556" s="434" t="str">
        <f t="shared" si="409"/>
        <v>PHP</v>
      </c>
      <c r="AP1556" s="435">
        <f t="shared" si="410"/>
        <v>75500</v>
      </c>
      <c r="AQ1556" s="436">
        <f t="shared" si="411"/>
        <v>84560.000000000015</v>
      </c>
      <c r="AR1556" s="247"/>
      <c r="AS1556" s="465" t="s">
        <v>15</v>
      </c>
      <c r="AT1556" s="247"/>
      <c r="AU1556" s="454" t="s">
        <v>15</v>
      </c>
    </row>
    <row r="1557" spans="1:47" s="29" customFormat="1">
      <c r="A1557" s="556">
        <v>1554</v>
      </c>
      <c r="B1557" s="558" t="s">
        <v>3769</v>
      </c>
      <c r="C1557" s="558" t="str">
        <f t="shared" si="403"/>
        <v>2020</v>
      </c>
      <c r="D1557" s="558" t="str">
        <f t="shared" si="396"/>
        <v>Feb</v>
      </c>
      <c r="E1557" s="605">
        <v>43879</v>
      </c>
      <c r="F1557" s="558">
        <v>120927</v>
      </c>
      <c r="G1557" s="558">
        <v>54138</v>
      </c>
      <c r="H1557" s="558">
        <v>93558</v>
      </c>
      <c r="I1557" s="558" t="s">
        <v>3854</v>
      </c>
      <c r="J1557" s="617" t="s">
        <v>3762</v>
      </c>
      <c r="K1557" s="607" t="str">
        <f t="shared" si="404"/>
        <v>22JB0 FORM DIE BRKT MUF SPT FR | 22JB0 FORM DIE BRKT MUF SPT FR</v>
      </c>
      <c r="L1557" s="607" t="s">
        <v>3770</v>
      </c>
      <c r="M1557" s="607" t="s">
        <v>3770</v>
      </c>
      <c r="N1557" s="608" t="s">
        <v>3809</v>
      </c>
      <c r="O1557" s="607" t="s">
        <v>31</v>
      </c>
      <c r="P1557" s="558">
        <v>1</v>
      </c>
      <c r="Q1557" s="557" t="s">
        <v>5152</v>
      </c>
      <c r="R1557" s="609">
        <f>IFERROR(VLOOKUP(CONCATENATE(D1557,"'",C1557),'Monthly Forex'!A:D,4,0),"-")</f>
        <v>50.83</v>
      </c>
      <c r="S1557" s="610">
        <v>97000</v>
      </c>
      <c r="T1557" s="611">
        <f>S1557/R1557</f>
        <v>1908.3218571709622</v>
      </c>
      <c r="U1557" s="612" t="s">
        <v>47</v>
      </c>
      <c r="V1557" s="589" t="s">
        <v>49</v>
      </c>
      <c r="W1557" s="619" t="s">
        <v>15</v>
      </c>
      <c r="X1557" s="569" t="s">
        <v>2769</v>
      </c>
      <c r="Y1557" s="669" t="s">
        <v>15</v>
      </c>
      <c r="Z1557" s="668" t="s">
        <v>15</v>
      </c>
      <c r="AA1557" s="558" t="s">
        <v>1856</v>
      </c>
      <c r="AB1557" s="139">
        <f t="shared" si="399"/>
        <v>43909</v>
      </c>
      <c r="AC1557" s="134">
        <f t="shared" si="400"/>
        <v>43891</v>
      </c>
      <c r="AD1557" s="135" t="str">
        <f t="shared" si="401"/>
        <v>-</v>
      </c>
      <c r="AE1557" s="136" t="str">
        <f t="shared" si="402"/>
        <v>-</v>
      </c>
      <c r="AF1557" s="140" t="s">
        <v>4551</v>
      </c>
      <c r="AG1557" s="140" t="str">
        <f t="shared" si="405"/>
        <v>1</v>
      </c>
      <c r="AH1557" s="141" t="str">
        <f t="shared" si="406"/>
        <v>-</v>
      </c>
      <c r="AI1557" s="211">
        <v>44026</v>
      </c>
      <c r="AJ1557" s="443" t="s">
        <v>4592</v>
      </c>
      <c r="AK1557" s="478">
        <f t="shared" si="407"/>
        <v>-117</v>
      </c>
      <c r="AL1557" s="482">
        <f t="shared" si="408"/>
        <v>44013</v>
      </c>
      <c r="AM1557" s="432" t="str">
        <f>_xlfn.IFNA(VLOOKUP(O1557,Dropdown!$B:$G,6,0),"-")</f>
        <v>PEZA</v>
      </c>
      <c r="AN1557" s="433">
        <f>_xlfn.IFNA(VLOOKUP(O1557,Dropdown!$B:$H,7,0),"-")</f>
        <v>0.12</v>
      </c>
      <c r="AO1557" s="434" t="str">
        <f t="shared" si="409"/>
        <v>PHP</v>
      </c>
      <c r="AP1557" s="435">
        <f t="shared" si="410"/>
        <v>97000</v>
      </c>
      <c r="AQ1557" s="436">
        <f t="shared" si="411"/>
        <v>108640.00000000001</v>
      </c>
      <c r="AR1557" s="247"/>
      <c r="AS1557" s="465" t="s">
        <v>15</v>
      </c>
      <c r="AT1557" s="247"/>
      <c r="AU1557" s="454" t="s">
        <v>15</v>
      </c>
    </row>
    <row r="1558" spans="1:47" s="29" customFormat="1">
      <c r="A1558" s="556">
        <v>1555</v>
      </c>
      <c r="B1558" s="558" t="s">
        <v>3855</v>
      </c>
      <c r="C1558" s="558" t="str">
        <f t="shared" si="403"/>
        <v>2020</v>
      </c>
      <c r="D1558" s="558" t="str">
        <f t="shared" si="396"/>
        <v>Feb</v>
      </c>
      <c r="E1558" s="605">
        <v>43881</v>
      </c>
      <c r="F1558" s="558">
        <v>120928</v>
      </c>
      <c r="G1558" s="558">
        <v>54139</v>
      </c>
      <c r="H1558" s="558">
        <v>93620</v>
      </c>
      <c r="I1558" s="558" t="s">
        <v>3829</v>
      </c>
      <c r="J1558" s="617">
        <v>20200177</v>
      </c>
      <c r="K1558" s="623" t="str">
        <f t="shared" si="404"/>
        <v>KSA-IGC7 Bracket 23-484782-7-5100 | LOWER BLANKING DIE (SKD11 58-60 HRC) | KSA-IGC7 Bracket 23-484782-7-5100 | LOWER BLANKING DIE (SKD11 58-60 HRC)</v>
      </c>
      <c r="L1558" s="623" t="s">
        <v>3856</v>
      </c>
      <c r="M1558" s="623" t="s">
        <v>3856</v>
      </c>
      <c r="N1558" s="615" t="s">
        <v>15</v>
      </c>
      <c r="O1558" s="607" t="s">
        <v>38</v>
      </c>
      <c r="P1558" s="558">
        <v>1</v>
      </c>
      <c r="Q1558" s="557" t="s">
        <v>5151</v>
      </c>
      <c r="R1558" s="609">
        <f>IFERROR(VLOOKUP(CONCATENATE(D1558,"'",C1558),'Monthly Forex'!A:D,4,0),"-")</f>
        <v>50.83</v>
      </c>
      <c r="S1558" s="564" t="s">
        <v>15</v>
      </c>
      <c r="T1558" s="611">
        <v>3730</v>
      </c>
      <c r="U1558" s="612" t="s">
        <v>47</v>
      </c>
      <c r="V1558" s="589" t="s">
        <v>49</v>
      </c>
      <c r="W1558" s="619" t="s">
        <v>15</v>
      </c>
      <c r="X1558" s="673" t="s">
        <v>4601</v>
      </c>
      <c r="Y1558" s="669" t="s">
        <v>15</v>
      </c>
      <c r="Z1558" s="668" t="s">
        <v>15</v>
      </c>
      <c r="AA1558" s="558" t="s">
        <v>1856</v>
      </c>
      <c r="AB1558" s="139">
        <f t="shared" si="399"/>
        <v>43911</v>
      </c>
      <c r="AC1558" s="134">
        <f t="shared" si="400"/>
        <v>43891</v>
      </c>
      <c r="AD1558" s="135" t="str">
        <f t="shared" si="401"/>
        <v>-</v>
      </c>
      <c r="AE1558" s="136" t="str">
        <f t="shared" si="402"/>
        <v>-</v>
      </c>
      <c r="AF1558" s="140" t="s">
        <v>4551</v>
      </c>
      <c r="AG1558" s="140" t="str">
        <f t="shared" si="405"/>
        <v>1</v>
      </c>
      <c r="AH1558" s="141" t="str">
        <f t="shared" si="406"/>
        <v>-</v>
      </c>
      <c r="AI1558" s="211">
        <v>43921</v>
      </c>
      <c r="AJ1558" s="443" t="s">
        <v>4592</v>
      </c>
      <c r="AK1558" s="478">
        <f t="shared" si="407"/>
        <v>-10</v>
      </c>
      <c r="AL1558" s="482">
        <f t="shared" si="408"/>
        <v>43891</v>
      </c>
      <c r="AM1558" s="432" t="str">
        <f>_xlfn.IFNA(VLOOKUP(O1558,Dropdown!$B:$G,6,0),"-")</f>
        <v>PEZA</v>
      </c>
      <c r="AN1558" s="433">
        <f>_xlfn.IFNA(VLOOKUP(O1558,Dropdown!$B:$H,7,0),"-")</f>
        <v>0.12</v>
      </c>
      <c r="AO1558" s="434" t="str">
        <f t="shared" si="409"/>
        <v>USD</v>
      </c>
      <c r="AP1558" s="435">
        <f t="shared" si="410"/>
        <v>3730</v>
      </c>
      <c r="AQ1558" s="436">
        <f t="shared" si="411"/>
        <v>4177.6000000000004</v>
      </c>
      <c r="AR1558" s="247"/>
      <c r="AS1558" s="465" t="s">
        <v>15</v>
      </c>
      <c r="AT1558" s="247"/>
      <c r="AU1558" s="454" t="s">
        <v>15</v>
      </c>
    </row>
    <row r="1559" spans="1:47" s="29" customFormat="1">
      <c r="A1559" s="556">
        <v>1556</v>
      </c>
      <c r="B1559" s="642" t="s">
        <v>3887</v>
      </c>
      <c r="C1559" s="558" t="str">
        <f t="shared" si="403"/>
        <v>2020</v>
      </c>
      <c r="D1559" s="558" t="str">
        <f t="shared" si="396"/>
        <v>Feb</v>
      </c>
      <c r="E1559" s="586">
        <v>43882</v>
      </c>
      <c r="F1559" s="557">
        <v>120931</v>
      </c>
      <c r="G1559" s="557">
        <v>54142</v>
      </c>
      <c r="H1559" s="557">
        <v>93669</v>
      </c>
      <c r="I1559" s="557" t="s">
        <v>3889</v>
      </c>
      <c r="J1559" s="577" t="s">
        <v>3888</v>
      </c>
      <c r="K1559" s="578" t="str">
        <f t="shared" si="404"/>
        <v>WR15 YOKE TA.D | #802 LOWER DIE SET (SKD11 58-60 HRC) | WR15 YOKE TA.D | #802 LOWER DIE SET (SKD11 58-60 HRC)</v>
      </c>
      <c r="L1559" s="578" t="s">
        <v>3890</v>
      </c>
      <c r="M1559" s="578" t="s">
        <v>3890</v>
      </c>
      <c r="N1559" s="600" t="s">
        <v>15</v>
      </c>
      <c r="O1559" s="578" t="s">
        <v>42</v>
      </c>
      <c r="P1559" s="642">
        <v>1</v>
      </c>
      <c r="Q1559" s="557" t="s">
        <v>5151</v>
      </c>
      <c r="R1559" s="581">
        <f>IFERROR(VLOOKUP(CONCATENATE(D1559,"'",C1559),'Monthly Forex'!A:D,4,0),"-")</f>
        <v>50.83</v>
      </c>
      <c r="S1559" s="564" t="s">
        <v>15</v>
      </c>
      <c r="T1559" s="582">
        <v>936</v>
      </c>
      <c r="U1559" s="612" t="s">
        <v>47</v>
      </c>
      <c r="V1559" s="589" t="s">
        <v>49</v>
      </c>
      <c r="W1559" s="619" t="s">
        <v>15</v>
      </c>
      <c r="X1559" s="673" t="s">
        <v>4601</v>
      </c>
      <c r="Y1559" s="597" t="s">
        <v>4607</v>
      </c>
      <c r="Z1559" s="571" t="s">
        <v>15</v>
      </c>
      <c r="AA1559" s="558" t="s">
        <v>1856</v>
      </c>
      <c r="AB1559" s="139">
        <f t="shared" si="399"/>
        <v>43912</v>
      </c>
      <c r="AC1559" s="134">
        <f t="shared" si="400"/>
        <v>43891</v>
      </c>
      <c r="AD1559" s="135" t="str">
        <f t="shared" si="401"/>
        <v>-</v>
      </c>
      <c r="AE1559" s="136" t="str">
        <f t="shared" si="402"/>
        <v>-</v>
      </c>
      <c r="AF1559" s="140" t="s">
        <v>4551</v>
      </c>
      <c r="AG1559" s="140" t="str">
        <f t="shared" si="405"/>
        <v>1</v>
      </c>
      <c r="AH1559" s="141" t="str">
        <f t="shared" si="406"/>
        <v>-</v>
      </c>
      <c r="AI1559" s="211">
        <v>43950</v>
      </c>
      <c r="AJ1559" s="443" t="s">
        <v>4592</v>
      </c>
      <c r="AK1559" s="478">
        <f t="shared" si="407"/>
        <v>-38</v>
      </c>
      <c r="AL1559" s="482">
        <f t="shared" si="408"/>
        <v>43922</v>
      </c>
      <c r="AM1559" s="432" t="str">
        <f>_xlfn.IFNA(VLOOKUP(O1559,Dropdown!$B:$G,6,0),"-")</f>
        <v>PEZA</v>
      </c>
      <c r="AN1559" s="433">
        <f>_xlfn.IFNA(VLOOKUP(O1559,Dropdown!$B:$H,7,0),"-")</f>
        <v>0.12</v>
      </c>
      <c r="AO1559" s="434" t="str">
        <f t="shared" si="409"/>
        <v>USD</v>
      </c>
      <c r="AP1559" s="435">
        <f t="shared" si="410"/>
        <v>936</v>
      </c>
      <c r="AQ1559" s="436">
        <f t="shared" si="411"/>
        <v>1048.3200000000002</v>
      </c>
      <c r="AR1559" s="247"/>
      <c r="AS1559" s="465" t="s">
        <v>15</v>
      </c>
      <c r="AT1559" s="247"/>
      <c r="AU1559" s="454" t="s">
        <v>15</v>
      </c>
    </row>
    <row r="1560" spans="1:47" s="29" customFormat="1">
      <c r="A1560" s="556">
        <v>1557</v>
      </c>
      <c r="B1560" s="558" t="s">
        <v>3857</v>
      </c>
      <c r="C1560" s="558" t="str">
        <f t="shared" si="403"/>
        <v>2020</v>
      </c>
      <c r="D1560" s="558" t="str">
        <f t="shared" si="396"/>
        <v>Feb</v>
      </c>
      <c r="E1560" s="605">
        <v>43882</v>
      </c>
      <c r="F1560" s="558">
        <v>120929</v>
      </c>
      <c r="G1560" s="558">
        <v>54140</v>
      </c>
      <c r="H1560" s="558">
        <v>93668</v>
      </c>
      <c r="I1560" s="558" t="s">
        <v>3885</v>
      </c>
      <c r="J1560" s="617">
        <v>20612</v>
      </c>
      <c r="K1560" s="607" t="str">
        <f t="shared" si="404"/>
        <v>L4070,71 PUNCH (SKD11 58-60 HRC) | L4070,71 PUNCH (SKD11 58-60 HRC)</v>
      </c>
      <c r="L1560" s="607" t="s">
        <v>3872</v>
      </c>
      <c r="M1560" s="607" t="s">
        <v>3872</v>
      </c>
      <c r="N1560" s="615" t="s">
        <v>15</v>
      </c>
      <c r="O1560" s="607" t="s">
        <v>36</v>
      </c>
      <c r="P1560" s="558">
        <v>2</v>
      </c>
      <c r="Q1560" s="557" t="s">
        <v>5151</v>
      </c>
      <c r="R1560" s="609">
        <f>IFERROR(VLOOKUP(CONCATENATE(D1560,"'",C1560),'Monthly Forex'!A:D,4,0),"-")</f>
        <v>50.83</v>
      </c>
      <c r="S1560" s="564" t="s">
        <v>15</v>
      </c>
      <c r="T1560" s="611">
        <v>122</v>
      </c>
      <c r="U1560" s="612" t="s">
        <v>47</v>
      </c>
      <c r="V1560" s="613" t="s">
        <v>49</v>
      </c>
      <c r="W1560" s="619" t="s">
        <v>15</v>
      </c>
      <c r="X1560" s="673" t="s">
        <v>4601</v>
      </c>
      <c r="Y1560" s="667" t="s">
        <v>15</v>
      </c>
      <c r="Z1560" s="668" t="s">
        <v>15</v>
      </c>
      <c r="AA1560" s="558" t="s">
        <v>1856</v>
      </c>
      <c r="AB1560" s="139">
        <f t="shared" si="399"/>
        <v>43912</v>
      </c>
      <c r="AC1560" s="134">
        <f t="shared" si="400"/>
        <v>43891</v>
      </c>
      <c r="AD1560" s="135" t="str">
        <f t="shared" si="401"/>
        <v>-</v>
      </c>
      <c r="AE1560" s="136" t="str">
        <f t="shared" si="402"/>
        <v>-</v>
      </c>
      <c r="AF1560" s="140" t="s">
        <v>4551</v>
      </c>
      <c r="AG1560" s="140" t="str">
        <f t="shared" si="405"/>
        <v>1</v>
      </c>
      <c r="AH1560" s="141" t="str">
        <f t="shared" si="406"/>
        <v>-</v>
      </c>
      <c r="AI1560" s="211">
        <v>44040</v>
      </c>
      <c r="AJ1560" s="443" t="s">
        <v>4592</v>
      </c>
      <c r="AK1560" s="478">
        <f t="shared" si="407"/>
        <v>-128</v>
      </c>
      <c r="AL1560" s="482">
        <f t="shared" si="408"/>
        <v>44013</v>
      </c>
      <c r="AM1560" s="432" t="str">
        <f>_xlfn.IFNA(VLOOKUP(O1560,Dropdown!$B:$G,6,0),"-")</f>
        <v>PEZA</v>
      </c>
      <c r="AN1560" s="433">
        <f>_xlfn.IFNA(VLOOKUP(O1560,Dropdown!$B:$H,7,0),"-")</f>
        <v>0.12</v>
      </c>
      <c r="AO1560" s="434" t="str">
        <f t="shared" si="409"/>
        <v>USD</v>
      </c>
      <c r="AP1560" s="435">
        <f t="shared" si="410"/>
        <v>122</v>
      </c>
      <c r="AQ1560" s="436">
        <f t="shared" si="411"/>
        <v>136.64000000000001</v>
      </c>
      <c r="AR1560" s="247"/>
      <c r="AS1560" s="465" t="s">
        <v>15</v>
      </c>
      <c r="AT1560" s="247"/>
      <c r="AU1560" s="454" t="s">
        <v>15</v>
      </c>
    </row>
    <row r="1561" spans="1:47" s="29" customFormat="1">
      <c r="A1561" s="556">
        <v>1558</v>
      </c>
      <c r="B1561" s="558" t="s">
        <v>3858</v>
      </c>
      <c r="C1561" s="558" t="str">
        <f t="shared" si="403"/>
        <v>2020</v>
      </c>
      <c r="D1561" s="558" t="str">
        <f t="shared" si="396"/>
        <v>Feb</v>
      </c>
      <c r="E1561" s="605">
        <v>43882</v>
      </c>
      <c r="F1561" s="558">
        <v>120929</v>
      </c>
      <c r="G1561" s="558">
        <v>54140</v>
      </c>
      <c r="H1561" s="558">
        <v>93668</v>
      </c>
      <c r="I1561" s="558" t="s">
        <v>3885</v>
      </c>
      <c r="J1561" s="617">
        <v>20612</v>
      </c>
      <c r="K1561" s="607" t="str">
        <f t="shared" si="404"/>
        <v>L4056,60,66 PUNCH (SKD11 58-60 HRC) | L4056,60,66 PUNCH (SKD11 58-60 HRC)</v>
      </c>
      <c r="L1561" s="607" t="s">
        <v>3873</v>
      </c>
      <c r="M1561" s="607" t="s">
        <v>3873</v>
      </c>
      <c r="N1561" s="615" t="s">
        <v>15</v>
      </c>
      <c r="O1561" s="607" t="s">
        <v>36</v>
      </c>
      <c r="P1561" s="558">
        <v>3</v>
      </c>
      <c r="Q1561" s="557" t="s">
        <v>5151</v>
      </c>
      <c r="R1561" s="609">
        <f>IFERROR(VLOOKUP(CONCATENATE(D1561,"'",C1561),'Monthly Forex'!A:D,4,0),"-")</f>
        <v>50.83</v>
      </c>
      <c r="S1561" s="564" t="s">
        <v>15</v>
      </c>
      <c r="T1561" s="611">
        <v>205.5</v>
      </c>
      <c r="U1561" s="612" t="s">
        <v>47</v>
      </c>
      <c r="V1561" s="613" t="s">
        <v>49</v>
      </c>
      <c r="W1561" s="619" t="s">
        <v>15</v>
      </c>
      <c r="X1561" s="673" t="s">
        <v>4601</v>
      </c>
      <c r="Y1561" s="667" t="s">
        <v>15</v>
      </c>
      <c r="Z1561" s="668" t="s">
        <v>15</v>
      </c>
      <c r="AA1561" s="558" t="s">
        <v>1856</v>
      </c>
      <c r="AB1561" s="139">
        <f t="shared" si="399"/>
        <v>43912</v>
      </c>
      <c r="AC1561" s="134">
        <f t="shared" si="400"/>
        <v>43891</v>
      </c>
      <c r="AD1561" s="135" t="str">
        <f t="shared" si="401"/>
        <v>-</v>
      </c>
      <c r="AE1561" s="136" t="str">
        <f t="shared" si="402"/>
        <v>-</v>
      </c>
      <c r="AF1561" s="140" t="s">
        <v>4551</v>
      </c>
      <c r="AG1561" s="140" t="str">
        <f t="shared" si="405"/>
        <v>-</v>
      </c>
      <c r="AH1561" s="141" t="str">
        <f t="shared" si="406"/>
        <v>-</v>
      </c>
      <c r="AI1561" s="211">
        <v>44040</v>
      </c>
      <c r="AJ1561" s="443" t="s">
        <v>4592</v>
      </c>
      <c r="AK1561" s="478">
        <f t="shared" si="407"/>
        <v>-128</v>
      </c>
      <c r="AL1561" s="482">
        <f t="shared" si="408"/>
        <v>44013</v>
      </c>
      <c r="AM1561" s="432" t="str">
        <f>_xlfn.IFNA(VLOOKUP(O1561,Dropdown!$B:$G,6,0),"-")</f>
        <v>PEZA</v>
      </c>
      <c r="AN1561" s="433">
        <f>_xlfn.IFNA(VLOOKUP(O1561,Dropdown!$B:$H,7,0),"-")</f>
        <v>0.12</v>
      </c>
      <c r="AO1561" s="434" t="str">
        <f t="shared" si="409"/>
        <v>USD</v>
      </c>
      <c r="AP1561" s="435">
        <f t="shared" si="410"/>
        <v>205.5</v>
      </c>
      <c r="AQ1561" s="436">
        <f t="shared" si="411"/>
        <v>230.16000000000003</v>
      </c>
      <c r="AR1561" s="247"/>
      <c r="AS1561" s="465" t="s">
        <v>15</v>
      </c>
      <c r="AT1561" s="247"/>
      <c r="AU1561" s="454" t="s">
        <v>15</v>
      </c>
    </row>
    <row r="1562" spans="1:47" s="29" customFormat="1">
      <c r="A1562" s="556">
        <v>1559</v>
      </c>
      <c r="B1562" s="558" t="s">
        <v>3859</v>
      </c>
      <c r="C1562" s="558" t="str">
        <f t="shared" si="403"/>
        <v>2020</v>
      </c>
      <c r="D1562" s="558" t="str">
        <f t="shared" si="396"/>
        <v>Feb</v>
      </c>
      <c r="E1562" s="605">
        <v>43882</v>
      </c>
      <c r="F1562" s="558">
        <v>120929</v>
      </c>
      <c r="G1562" s="558">
        <v>54140</v>
      </c>
      <c r="H1562" s="558">
        <v>93668</v>
      </c>
      <c r="I1562" s="558" t="s">
        <v>3885</v>
      </c>
      <c r="J1562" s="617">
        <v>20612</v>
      </c>
      <c r="K1562" s="607" t="str">
        <f t="shared" si="404"/>
        <v>L4058 PUNCH (SKD11 58-60 HRC) | L4058 PUNCH (SKD11 58-60 HRC)</v>
      </c>
      <c r="L1562" s="607" t="s">
        <v>3874</v>
      </c>
      <c r="M1562" s="607" t="s">
        <v>3874</v>
      </c>
      <c r="N1562" s="615" t="s">
        <v>15</v>
      </c>
      <c r="O1562" s="607" t="s">
        <v>36</v>
      </c>
      <c r="P1562" s="558">
        <v>1</v>
      </c>
      <c r="Q1562" s="557" t="s">
        <v>5151</v>
      </c>
      <c r="R1562" s="609">
        <f>IFERROR(VLOOKUP(CONCATENATE(D1562,"'",C1562),'Monthly Forex'!A:D,4,0),"-")</f>
        <v>50.83</v>
      </c>
      <c r="S1562" s="564" t="s">
        <v>15</v>
      </c>
      <c r="T1562" s="611">
        <v>66.900000000000006</v>
      </c>
      <c r="U1562" s="612" t="s">
        <v>47</v>
      </c>
      <c r="V1562" s="613" t="s">
        <v>49</v>
      </c>
      <c r="W1562" s="619" t="s">
        <v>15</v>
      </c>
      <c r="X1562" s="673" t="s">
        <v>4601</v>
      </c>
      <c r="Y1562" s="667" t="s">
        <v>15</v>
      </c>
      <c r="Z1562" s="668" t="s">
        <v>15</v>
      </c>
      <c r="AA1562" s="558" t="s">
        <v>1856</v>
      </c>
      <c r="AB1562" s="139">
        <f t="shared" si="399"/>
        <v>43912</v>
      </c>
      <c r="AC1562" s="134">
        <f t="shared" si="400"/>
        <v>43891</v>
      </c>
      <c r="AD1562" s="135" t="str">
        <f t="shared" si="401"/>
        <v>-</v>
      </c>
      <c r="AE1562" s="136" t="str">
        <f t="shared" si="402"/>
        <v>-</v>
      </c>
      <c r="AF1562" s="140" t="s">
        <v>4551</v>
      </c>
      <c r="AG1562" s="140" t="str">
        <f t="shared" si="405"/>
        <v>-</v>
      </c>
      <c r="AH1562" s="141" t="str">
        <f t="shared" si="406"/>
        <v>-</v>
      </c>
      <c r="AI1562" s="211">
        <v>44040</v>
      </c>
      <c r="AJ1562" s="443" t="s">
        <v>4592</v>
      </c>
      <c r="AK1562" s="478">
        <f t="shared" si="407"/>
        <v>-128</v>
      </c>
      <c r="AL1562" s="482">
        <f t="shared" si="408"/>
        <v>44013</v>
      </c>
      <c r="AM1562" s="432" t="str">
        <f>_xlfn.IFNA(VLOOKUP(O1562,Dropdown!$B:$G,6,0),"-")</f>
        <v>PEZA</v>
      </c>
      <c r="AN1562" s="433">
        <f>_xlfn.IFNA(VLOOKUP(O1562,Dropdown!$B:$H,7,0),"-")</f>
        <v>0.12</v>
      </c>
      <c r="AO1562" s="434" t="str">
        <f t="shared" si="409"/>
        <v>USD</v>
      </c>
      <c r="AP1562" s="435">
        <f t="shared" si="410"/>
        <v>66.900000000000006</v>
      </c>
      <c r="AQ1562" s="436">
        <f t="shared" si="411"/>
        <v>74.928000000000011</v>
      </c>
      <c r="AR1562" s="247"/>
      <c r="AS1562" s="465" t="s">
        <v>15</v>
      </c>
      <c r="AT1562" s="247"/>
      <c r="AU1562" s="454" t="s">
        <v>15</v>
      </c>
    </row>
    <row r="1563" spans="1:47" s="30" customFormat="1">
      <c r="A1563" s="556">
        <v>1560</v>
      </c>
      <c r="B1563" s="558" t="s">
        <v>3860</v>
      </c>
      <c r="C1563" s="558" t="str">
        <f t="shared" si="403"/>
        <v>2020</v>
      </c>
      <c r="D1563" s="558" t="str">
        <f t="shared" si="396"/>
        <v>Feb</v>
      </c>
      <c r="E1563" s="605">
        <v>43882</v>
      </c>
      <c r="F1563" s="558">
        <v>120929</v>
      </c>
      <c r="G1563" s="558">
        <v>54140</v>
      </c>
      <c r="H1563" s="558">
        <v>93668</v>
      </c>
      <c r="I1563" s="558" t="s">
        <v>3885</v>
      </c>
      <c r="J1563" s="617">
        <v>20612</v>
      </c>
      <c r="K1563" s="607" t="str">
        <f t="shared" si="404"/>
        <v>L4068 PUNCH (SKD11 58-60 HRC) | L4068 PUNCH (SKD11 58-60 HRC)</v>
      </c>
      <c r="L1563" s="607" t="s">
        <v>3875</v>
      </c>
      <c r="M1563" s="607" t="s">
        <v>3875</v>
      </c>
      <c r="N1563" s="615" t="s">
        <v>15</v>
      </c>
      <c r="O1563" s="607" t="s">
        <v>36</v>
      </c>
      <c r="P1563" s="558">
        <v>1</v>
      </c>
      <c r="Q1563" s="557" t="s">
        <v>5151</v>
      </c>
      <c r="R1563" s="609">
        <f>IFERROR(VLOOKUP(CONCATENATE(D1563,"'",C1563),'Monthly Forex'!A:D,4,0),"-")</f>
        <v>50.83</v>
      </c>
      <c r="S1563" s="564" t="s">
        <v>15</v>
      </c>
      <c r="T1563" s="611">
        <v>68.5</v>
      </c>
      <c r="U1563" s="612" t="s">
        <v>47</v>
      </c>
      <c r="V1563" s="613" t="s">
        <v>49</v>
      </c>
      <c r="W1563" s="619" t="s">
        <v>15</v>
      </c>
      <c r="X1563" s="673" t="s">
        <v>4601</v>
      </c>
      <c r="Y1563" s="667" t="s">
        <v>15</v>
      </c>
      <c r="Z1563" s="668" t="s">
        <v>15</v>
      </c>
      <c r="AA1563" s="558" t="s">
        <v>1856</v>
      </c>
      <c r="AB1563" s="139">
        <f t="shared" si="399"/>
        <v>43912</v>
      </c>
      <c r="AC1563" s="134">
        <f t="shared" si="400"/>
        <v>43891</v>
      </c>
      <c r="AD1563" s="135" t="str">
        <f t="shared" si="401"/>
        <v>-</v>
      </c>
      <c r="AE1563" s="136" t="str">
        <f t="shared" si="402"/>
        <v>-</v>
      </c>
      <c r="AF1563" s="140" t="s">
        <v>4551</v>
      </c>
      <c r="AG1563" s="140" t="str">
        <f t="shared" si="405"/>
        <v>-</v>
      </c>
      <c r="AH1563" s="141" t="str">
        <f t="shared" si="406"/>
        <v>-</v>
      </c>
      <c r="AI1563" s="211">
        <v>44040</v>
      </c>
      <c r="AJ1563" s="443" t="s">
        <v>4592</v>
      </c>
      <c r="AK1563" s="478">
        <f t="shared" si="407"/>
        <v>-128</v>
      </c>
      <c r="AL1563" s="516">
        <f t="shared" si="408"/>
        <v>44013</v>
      </c>
      <c r="AM1563" s="432" t="str">
        <f>_xlfn.IFNA(VLOOKUP(O1563,Dropdown!$B:$G,6,0),"-")</f>
        <v>PEZA</v>
      </c>
      <c r="AN1563" s="433">
        <f>_xlfn.IFNA(VLOOKUP(O1563,Dropdown!$B:$H,7,0),"-")</f>
        <v>0.12</v>
      </c>
      <c r="AO1563" s="434" t="str">
        <f t="shared" si="409"/>
        <v>USD</v>
      </c>
      <c r="AP1563" s="435">
        <f t="shared" si="410"/>
        <v>68.5</v>
      </c>
      <c r="AQ1563" s="436">
        <f t="shared" si="411"/>
        <v>76.720000000000013</v>
      </c>
      <c r="AR1563" s="247"/>
      <c r="AS1563" s="465" t="s">
        <v>15</v>
      </c>
      <c r="AT1563" s="247"/>
      <c r="AU1563" s="454" t="s">
        <v>15</v>
      </c>
    </row>
    <row r="1564" spans="1:47" s="29" customFormat="1">
      <c r="A1564" s="556">
        <v>1561</v>
      </c>
      <c r="B1564" s="558" t="s">
        <v>3861</v>
      </c>
      <c r="C1564" s="558" t="str">
        <f t="shared" si="403"/>
        <v>2020</v>
      </c>
      <c r="D1564" s="558" t="str">
        <f t="shared" si="396"/>
        <v>Feb</v>
      </c>
      <c r="E1564" s="605">
        <v>43882</v>
      </c>
      <c r="F1564" s="558">
        <v>120929</v>
      </c>
      <c r="G1564" s="558">
        <v>54140</v>
      </c>
      <c r="H1564" s="558">
        <v>93668</v>
      </c>
      <c r="I1564" s="558" t="s">
        <v>3885</v>
      </c>
      <c r="J1564" s="617">
        <v>20612</v>
      </c>
      <c r="K1564" s="607" t="str">
        <f t="shared" si="404"/>
        <v>L4074 (SKD11 58-60 HRC) | L4074 (SKD11 58-60 HRC)</v>
      </c>
      <c r="L1564" s="607" t="s">
        <v>3876</v>
      </c>
      <c r="M1564" s="607" t="s">
        <v>3876</v>
      </c>
      <c r="N1564" s="615" t="s">
        <v>15</v>
      </c>
      <c r="O1564" s="607" t="s">
        <v>36</v>
      </c>
      <c r="P1564" s="558">
        <v>2</v>
      </c>
      <c r="Q1564" s="557" t="s">
        <v>5151</v>
      </c>
      <c r="R1564" s="609">
        <f>IFERROR(VLOOKUP(CONCATENATE(D1564,"'",C1564),'Monthly Forex'!A:D,4,0),"-")</f>
        <v>50.83</v>
      </c>
      <c r="S1564" s="564" t="s">
        <v>15</v>
      </c>
      <c r="T1564" s="611">
        <v>57.8</v>
      </c>
      <c r="U1564" s="612" t="s">
        <v>47</v>
      </c>
      <c r="V1564" s="613" t="s">
        <v>49</v>
      </c>
      <c r="W1564" s="619" t="s">
        <v>15</v>
      </c>
      <c r="X1564" s="673" t="s">
        <v>4601</v>
      </c>
      <c r="Y1564" s="667" t="s">
        <v>15</v>
      </c>
      <c r="Z1564" s="668" t="s">
        <v>15</v>
      </c>
      <c r="AA1564" s="558" t="s">
        <v>1856</v>
      </c>
      <c r="AB1564" s="139">
        <f t="shared" si="399"/>
        <v>43912</v>
      </c>
      <c r="AC1564" s="134">
        <f t="shared" si="400"/>
        <v>43891</v>
      </c>
      <c r="AD1564" s="135" t="str">
        <f t="shared" si="401"/>
        <v>-</v>
      </c>
      <c r="AE1564" s="136" t="str">
        <f t="shared" si="402"/>
        <v>-</v>
      </c>
      <c r="AF1564" s="140" t="s">
        <v>4551</v>
      </c>
      <c r="AG1564" s="140" t="str">
        <f t="shared" si="405"/>
        <v>-</v>
      </c>
      <c r="AH1564" s="141" t="str">
        <f t="shared" si="406"/>
        <v>-</v>
      </c>
      <c r="AI1564" s="211">
        <v>44040</v>
      </c>
      <c r="AJ1564" s="443" t="s">
        <v>4592</v>
      </c>
      <c r="AK1564" s="478">
        <f t="shared" si="407"/>
        <v>-128</v>
      </c>
      <c r="AL1564" s="482">
        <f t="shared" si="408"/>
        <v>44013</v>
      </c>
      <c r="AM1564" s="432" t="str">
        <f>_xlfn.IFNA(VLOOKUP(O1564,Dropdown!$B:$G,6,0),"-")</f>
        <v>PEZA</v>
      </c>
      <c r="AN1564" s="433">
        <f>_xlfn.IFNA(VLOOKUP(O1564,Dropdown!$B:$H,7,0),"-")</f>
        <v>0.12</v>
      </c>
      <c r="AO1564" s="434" t="str">
        <f t="shared" si="409"/>
        <v>USD</v>
      </c>
      <c r="AP1564" s="435">
        <f t="shared" si="410"/>
        <v>57.8</v>
      </c>
      <c r="AQ1564" s="436">
        <f t="shared" si="411"/>
        <v>64.736000000000004</v>
      </c>
      <c r="AR1564" s="247"/>
      <c r="AS1564" s="465" t="s">
        <v>15</v>
      </c>
      <c r="AT1564" s="247"/>
      <c r="AU1564" s="454" t="s">
        <v>15</v>
      </c>
    </row>
    <row r="1565" spans="1:47" s="29" customFormat="1">
      <c r="A1565" s="556">
        <v>1562</v>
      </c>
      <c r="B1565" s="558" t="s">
        <v>3862</v>
      </c>
      <c r="C1565" s="558" t="str">
        <f t="shared" si="403"/>
        <v>2020</v>
      </c>
      <c r="D1565" s="558" t="str">
        <f t="shared" si="396"/>
        <v>Feb</v>
      </c>
      <c r="E1565" s="605">
        <v>43882</v>
      </c>
      <c r="F1565" s="558">
        <v>120929</v>
      </c>
      <c r="G1565" s="558">
        <v>54140</v>
      </c>
      <c r="H1565" s="558">
        <v>93668</v>
      </c>
      <c r="I1565" s="558" t="s">
        <v>3885</v>
      </c>
      <c r="J1565" s="617">
        <v>20612</v>
      </c>
      <c r="K1565" s="607" t="str">
        <f t="shared" si="404"/>
        <v>L4075 (SKD11 58-60 HRC) | L4075 (SKD11 58-60 HRC)</v>
      </c>
      <c r="L1565" s="607" t="s">
        <v>3877</v>
      </c>
      <c r="M1565" s="607" t="s">
        <v>3877</v>
      </c>
      <c r="N1565" s="615" t="s">
        <v>15</v>
      </c>
      <c r="O1565" s="607" t="s">
        <v>36</v>
      </c>
      <c r="P1565" s="558">
        <v>2</v>
      </c>
      <c r="Q1565" s="557" t="s">
        <v>5151</v>
      </c>
      <c r="R1565" s="609">
        <f>IFERROR(VLOOKUP(CONCATENATE(D1565,"'",C1565),'Monthly Forex'!A:D,4,0),"-")</f>
        <v>50.83</v>
      </c>
      <c r="S1565" s="564" t="s">
        <v>15</v>
      </c>
      <c r="T1565" s="611">
        <v>51.6</v>
      </c>
      <c r="U1565" s="612" t="s">
        <v>47</v>
      </c>
      <c r="V1565" s="613" t="s">
        <v>49</v>
      </c>
      <c r="W1565" s="619" t="s">
        <v>15</v>
      </c>
      <c r="X1565" s="673" t="s">
        <v>4601</v>
      </c>
      <c r="Y1565" s="667" t="s">
        <v>15</v>
      </c>
      <c r="Z1565" s="668" t="s">
        <v>15</v>
      </c>
      <c r="AA1565" s="558" t="s">
        <v>1856</v>
      </c>
      <c r="AB1565" s="139">
        <f t="shared" si="399"/>
        <v>43912</v>
      </c>
      <c r="AC1565" s="134">
        <f t="shared" si="400"/>
        <v>43891</v>
      </c>
      <c r="AD1565" s="135" t="str">
        <f t="shared" si="401"/>
        <v>-</v>
      </c>
      <c r="AE1565" s="136" t="str">
        <f t="shared" si="402"/>
        <v>-</v>
      </c>
      <c r="AF1565" s="140" t="s">
        <v>4551</v>
      </c>
      <c r="AG1565" s="140" t="str">
        <f t="shared" si="405"/>
        <v>-</v>
      </c>
      <c r="AH1565" s="141" t="str">
        <f t="shared" si="406"/>
        <v>-</v>
      </c>
      <c r="AI1565" s="211">
        <v>44040</v>
      </c>
      <c r="AJ1565" s="443" t="s">
        <v>4592</v>
      </c>
      <c r="AK1565" s="478">
        <f t="shared" si="407"/>
        <v>-128</v>
      </c>
      <c r="AL1565" s="482">
        <f t="shared" si="408"/>
        <v>44013</v>
      </c>
      <c r="AM1565" s="432" t="str">
        <f>_xlfn.IFNA(VLOOKUP(O1565,Dropdown!$B:$G,6,0),"-")</f>
        <v>PEZA</v>
      </c>
      <c r="AN1565" s="433">
        <f>_xlfn.IFNA(VLOOKUP(O1565,Dropdown!$B:$H,7,0),"-")</f>
        <v>0.12</v>
      </c>
      <c r="AO1565" s="434" t="str">
        <f t="shared" si="409"/>
        <v>USD</v>
      </c>
      <c r="AP1565" s="435">
        <f t="shared" si="410"/>
        <v>51.6</v>
      </c>
      <c r="AQ1565" s="436">
        <f t="shared" si="411"/>
        <v>57.792000000000009</v>
      </c>
      <c r="AR1565" s="247"/>
      <c r="AS1565" s="465" t="s">
        <v>15</v>
      </c>
      <c r="AT1565" s="247"/>
      <c r="AU1565" s="454" t="s">
        <v>15</v>
      </c>
    </row>
    <row r="1566" spans="1:47" s="29" customFormat="1">
      <c r="A1566" s="556">
        <v>1563</v>
      </c>
      <c r="B1566" s="558" t="s">
        <v>3863</v>
      </c>
      <c r="C1566" s="558" t="str">
        <f t="shared" si="403"/>
        <v>2020</v>
      </c>
      <c r="D1566" s="558" t="str">
        <f t="shared" si="396"/>
        <v>Feb</v>
      </c>
      <c r="E1566" s="605">
        <v>43882</v>
      </c>
      <c r="F1566" s="558">
        <v>120929</v>
      </c>
      <c r="G1566" s="558">
        <v>54140</v>
      </c>
      <c r="H1566" s="558">
        <v>93668</v>
      </c>
      <c r="I1566" s="558" t="s">
        <v>3885</v>
      </c>
      <c r="J1566" s="617">
        <v>20612</v>
      </c>
      <c r="K1566" s="607" t="str">
        <f t="shared" si="404"/>
        <v>L4059,63,67,72 (S50C) | L4059,63,67,72 (S50C)</v>
      </c>
      <c r="L1566" s="607" t="s">
        <v>3878</v>
      </c>
      <c r="M1566" s="607" t="s">
        <v>3878</v>
      </c>
      <c r="N1566" s="615" t="s">
        <v>15</v>
      </c>
      <c r="O1566" s="607" t="s">
        <v>36</v>
      </c>
      <c r="P1566" s="558">
        <v>4</v>
      </c>
      <c r="Q1566" s="557" t="s">
        <v>5151</v>
      </c>
      <c r="R1566" s="609">
        <f>IFERROR(VLOOKUP(CONCATENATE(D1566,"'",C1566),'Monthly Forex'!A:D,4,0),"-")</f>
        <v>50.83</v>
      </c>
      <c r="S1566" s="564" t="s">
        <v>15</v>
      </c>
      <c r="T1566" s="611">
        <v>97.6</v>
      </c>
      <c r="U1566" s="612" t="s">
        <v>47</v>
      </c>
      <c r="V1566" s="613" t="s">
        <v>49</v>
      </c>
      <c r="W1566" s="619" t="s">
        <v>15</v>
      </c>
      <c r="X1566" s="673" t="s">
        <v>4601</v>
      </c>
      <c r="Y1566" s="667" t="s">
        <v>15</v>
      </c>
      <c r="Z1566" s="668" t="s">
        <v>15</v>
      </c>
      <c r="AA1566" s="558" t="s">
        <v>1856</v>
      </c>
      <c r="AB1566" s="139">
        <f t="shared" si="399"/>
        <v>43912</v>
      </c>
      <c r="AC1566" s="134">
        <f t="shared" si="400"/>
        <v>43891</v>
      </c>
      <c r="AD1566" s="135" t="str">
        <f t="shared" si="401"/>
        <v>-</v>
      </c>
      <c r="AE1566" s="136" t="str">
        <f t="shared" si="402"/>
        <v>-</v>
      </c>
      <c r="AF1566" s="140" t="s">
        <v>4551</v>
      </c>
      <c r="AG1566" s="140" t="str">
        <f t="shared" si="405"/>
        <v>-</v>
      </c>
      <c r="AH1566" s="141" t="str">
        <f t="shared" si="406"/>
        <v>-</v>
      </c>
      <c r="AI1566" s="211">
        <v>44040</v>
      </c>
      <c r="AJ1566" s="443" t="s">
        <v>4592</v>
      </c>
      <c r="AK1566" s="478">
        <f t="shared" si="407"/>
        <v>-128</v>
      </c>
      <c r="AL1566" s="482">
        <f t="shared" si="408"/>
        <v>44013</v>
      </c>
      <c r="AM1566" s="432" t="str">
        <f>_xlfn.IFNA(VLOOKUP(O1566,Dropdown!$B:$G,6,0),"-")</f>
        <v>PEZA</v>
      </c>
      <c r="AN1566" s="433">
        <f>_xlfn.IFNA(VLOOKUP(O1566,Dropdown!$B:$H,7,0),"-")</f>
        <v>0.12</v>
      </c>
      <c r="AO1566" s="434" t="str">
        <f t="shared" si="409"/>
        <v>USD</v>
      </c>
      <c r="AP1566" s="435">
        <f t="shared" si="410"/>
        <v>97.6</v>
      </c>
      <c r="AQ1566" s="436">
        <f t="shared" si="411"/>
        <v>109.312</v>
      </c>
      <c r="AR1566" s="247"/>
      <c r="AS1566" s="465" t="s">
        <v>15</v>
      </c>
      <c r="AT1566" s="247"/>
      <c r="AU1566" s="454" t="s">
        <v>15</v>
      </c>
    </row>
    <row r="1567" spans="1:47" s="29" customFormat="1">
      <c r="A1567" s="556">
        <v>1564</v>
      </c>
      <c r="B1567" s="558" t="s">
        <v>3864</v>
      </c>
      <c r="C1567" s="558" t="str">
        <f t="shared" si="403"/>
        <v>2020</v>
      </c>
      <c r="D1567" s="558" t="str">
        <f t="shared" si="396"/>
        <v>Feb</v>
      </c>
      <c r="E1567" s="605">
        <v>43882</v>
      </c>
      <c r="F1567" s="558">
        <v>120929</v>
      </c>
      <c r="G1567" s="558">
        <v>54140</v>
      </c>
      <c r="H1567" s="558">
        <v>93668</v>
      </c>
      <c r="I1567" s="558" t="s">
        <v>3885</v>
      </c>
      <c r="J1567" s="617">
        <v>20612</v>
      </c>
      <c r="K1567" s="607" t="str">
        <f t="shared" si="404"/>
        <v>L4057 DIE (SKD11 58-60 HRC) | L4057 DIE (SKD11 58-60 HRC)</v>
      </c>
      <c r="L1567" s="607" t="s">
        <v>3879</v>
      </c>
      <c r="M1567" s="607" t="s">
        <v>3879</v>
      </c>
      <c r="N1567" s="615" t="s">
        <v>15</v>
      </c>
      <c r="O1567" s="607" t="s">
        <v>36</v>
      </c>
      <c r="P1567" s="558">
        <v>1</v>
      </c>
      <c r="Q1567" s="557" t="s">
        <v>5151</v>
      </c>
      <c r="R1567" s="609">
        <f>IFERROR(VLOOKUP(CONCATENATE(D1567,"'",C1567),'Monthly Forex'!A:D,4,0),"-")</f>
        <v>50.83</v>
      </c>
      <c r="S1567" s="564" t="s">
        <v>15</v>
      </c>
      <c r="T1567" s="611">
        <v>71.8</v>
      </c>
      <c r="U1567" s="612" t="s">
        <v>47</v>
      </c>
      <c r="V1567" s="613" t="s">
        <v>49</v>
      </c>
      <c r="W1567" s="619" t="s">
        <v>15</v>
      </c>
      <c r="X1567" s="673" t="s">
        <v>4601</v>
      </c>
      <c r="Y1567" s="667" t="s">
        <v>15</v>
      </c>
      <c r="Z1567" s="668" t="s">
        <v>15</v>
      </c>
      <c r="AA1567" s="558" t="s">
        <v>1856</v>
      </c>
      <c r="AB1567" s="139">
        <f t="shared" si="399"/>
        <v>43912</v>
      </c>
      <c r="AC1567" s="134">
        <f t="shared" si="400"/>
        <v>43891</v>
      </c>
      <c r="AD1567" s="135" t="str">
        <f t="shared" si="401"/>
        <v>-</v>
      </c>
      <c r="AE1567" s="136" t="str">
        <f t="shared" si="402"/>
        <v>-</v>
      </c>
      <c r="AF1567" s="140" t="s">
        <v>4551</v>
      </c>
      <c r="AG1567" s="140" t="str">
        <f t="shared" si="405"/>
        <v>-</v>
      </c>
      <c r="AH1567" s="141" t="str">
        <f t="shared" si="406"/>
        <v>-</v>
      </c>
      <c r="AI1567" s="211">
        <v>44040</v>
      </c>
      <c r="AJ1567" s="443" t="s">
        <v>4592</v>
      </c>
      <c r="AK1567" s="478">
        <f t="shared" si="407"/>
        <v>-128</v>
      </c>
      <c r="AL1567" s="482">
        <f t="shared" si="408"/>
        <v>44013</v>
      </c>
      <c r="AM1567" s="432" t="str">
        <f>_xlfn.IFNA(VLOOKUP(O1567,Dropdown!$B:$G,6,0),"-")</f>
        <v>PEZA</v>
      </c>
      <c r="AN1567" s="433">
        <f>_xlfn.IFNA(VLOOKUP(O1567,Dropdown!$B:$H,7,0),"-")</f>
        <v>0.12</v>
      </c>
      <c r="AO1567" s="434" t="str">
        <f t="shared" si="409"/>
        <v>USD</v>
      </c>
      <c r="AP1567" s="435">
        <f t="shared" si="410"/>
        <v>71.8</v>
      </c>
      <c r="AQ1567" s="436">
        <f t="shared" si="411"/>
        <v>80.416000000000011</v>
      </c>
      <c r="AR1567" s="247"/>
      <c r="AS1567" s="465" t="s">
        <v>15</v>
      </c>
      <c r="AT1567" s="247"/>
      <c r="AU1567" s="454" t="s">
        <v>15</v>
      </c>
    </row>
    <row r="1568" spans="1:47" s="29" customFormat="1">
      <c r="A1568" s="556">
        <v>1565</v>
      </c>
      <c r="B1568" s="558" t="s">
        <v>3865</v>
      </c>
      <c r="C1568" s="558" t="str">
        <f t="shared" si="403"/>
        <v>2020</v>
      </c>
      <c r="D1568" s="558" t="str">
        <f t="shared" si="396"/>
        <v>Feb</v>
      </c>
      <c r="E1568" s="605">
        <v>43882</v>
      </c>
      <c r="F1568" s="558">
        <v>120929</v>
      </c>
      <c r="G1568" s="558">
        <v>54140</v>
      </c>
      <c r="H1568" s="558">
        <v>93668</v>
      </c>
      <c r="I1568" s="558" t="s">
        <v>3885</v>
      </c>
      <c r="J1568" s="617">
        <v>20612</v>
      </c>
      <c r="K1568" s="607" t="str">
        <f t="shared" si="404"/>
        <v>L4061 DIE (SKD11 58-60 HRC) | L4061 DIE (SKD11 58-60 HRC)</v>
      </c>
      <c r="L1568" s="607" t="s">
        <v>3880</v>
      </c>
      <c r="M1568" s="607" t="s">
        <v>3880</v>
      </c>
      <c r="N1568" s="615" t="s">
        <v>15</v>
      </c>
      <c r="O1568" s="607" t="s">
        <v>36</v>
      </c>
      <c r="P1568" s="558">
        <v>1</v>
      </c>
      <c r="Q1568" s="557" t="s">
        <v>5151</v>
      </c>
      <c r="R1568" s="609">
        <f>IFERROR(VLOOKUP(CONCATENATE(D1568,"'",C1568),'Monthly Forex'!A:D,4,0),"-")</f>
        <v>50.83</v>
      </c>
      <c r="S1568" s="564" t="s">
        <v>15</v>
      </c>
      <c r="T1568" s="611">
        <v>71.8</v>
      </c>
      <c r="U1568" s="612" t="s">
        <v>47</v>
      </c>
      <c r="V1568" s="613" t="s">
        <v>49</v>
      </c>
      <c r="W1568" s="619" t="s">
        <v>15</v>
      </c>
      <c r="X1568" s="673" t="s">
        <v>4601</v>
      </c>
      <c r="Y1568" s="667" t="s">
        <v>15</v>
      </c>
      <c r="Z1568" s="668" t="s">
        <v>15</v>
      </c>
      <c r="AA1568" s="558" t="s">
        <v>1856</v>
      </c>
      <c r="AB1568" s="139">
        <f t="shared" si="399"/>
        <v>43912</v>
      </c>
      <c r="AC1568" s="134">
        <f t="shared" si="400"/>
        <v>43891</v>
      </c>
      <c r="AD1568" s="135" t="str">
        <f t="shared" si="401"/>
        <v>-</v>
      </c>
      <c r="AE1568" s="136" t="str">
        <f t="shared" si="402"/>
        <v>-</v>
      </c>
      <c r="AF1568" s="140" t="s">
        <v>4551</v>
      </c>
      <c r="AG1568" s="140" t="str">
        <f t="shared" si="405"/>
        <v>-</v>
      </c>
      <c r="AH1568" s="141" t="str">
        <f t="shared" si="406"/>
        <v>-</v>
      </c>
      <c r="AI1568" s="211">
        <v>44040</v>
      </c>
      <c r="AJ1568" s="443" t="s">
        <v>4592</v>
      </c>
      <c r="AK1568" s="478">
        <f t="shared" si="407"/>
        <v>-128</v>
      </c>
      <c r="AL1568" s="482">
        <f t="shared" si="408"/>
        <v>44013</v>
      </c>
      <c r="AM1568" s="432" t="str">
        <f>_xlfn.IFNA(VLOOKUP(O1568,Dropdown!$B:$G,6,0),"-")</f>
        <v>PEZA</v>
      </c>
      <c r="AN1568" s="433">
        <f>_xlfn.IFNA(VLOOKUP(O1568,Dropdown!$B:$H,7,0),"-")</f>
        <v>0.12</v>
      </c>
      <c r="AO1568" s="434" t="str">
        <f t="shared" si="409"/>
        <v>USD</v>
      </c>
      <c r="AP1568" s="435">
        <f t="shared" si="410"/>
        <v>71.8</v>
      </c>
      <c r="AQ1568" s="436">
        <f t="shared" si="411"/>
        <v>80.416000000000011</v>
      </c>
      <c r="AR1568" s="247"/>
      <c r="AS1568" s="465" t="s">
        <v>15</v>
      </c>
      <c r="AT1568" s="247"/>
      <c r="AU1568" s="454" t="s">
        <v>15</v>
      </c>
    </row>
    <row r="1569" spans="1:47" s="29" customFormat="1">
      <c r="A1569" s="556">
        <v>1566</v>
      </c>
      <c r="B1569" s="558" t="s">
        <v>3866</v>
      </c>
      <c r="C1569" s="558" t="str">
        <f t="shared" si="403"/>
        <v>2020</v>
      </c>
      <c r="D1569" s="558" t="str">
        <f t="shared" si="396"/>
        <v>Feb</v>
      </c>
      <c r="E1569" s="605">
        <v>43882</v>
      </c>
      <c r="F1569" s="558">
        <v>120929</v>
      </c>
      <c r="G1569" s="558">
        <v>54140</v>
      </c>
      <c r="H1569" s="558">
        <v>93668</v>
      </c>
      <c r="I1569" s="558" t="s">
        <v>3885</v>
      </c>
      <c r="J1569" s="617">
        <v>20612</v>
      </c>
      <c r="K1569" s="607" t="str">
        <f t="shared" si="404"/>
        <v>L4065-69 DIE (SKD11 58-60 HRC) | L4065-69 DIE (SKD11 58-60 HRC)</v>
      </c>
      <c r="L1569" s="607" t="s">
        <v>3881</v>
      </c>
      <c r="M1569" s="607" t="s">
        <v>3881</v>
      </c>
      <c r="N1569" s="615" t="s">
        <v>15</v>
      </c>
      <c r="O1569" s="607" t="s">
        <v>36</v>
      </c>
      <c r="P1569" s="558">
        <v>2</v>
      </c>
      <c r="Q1569" s="557" t="s">
        <v>5151</v>
      </c>
      <c r="R1569" s="609">
        <f>IFERROR(VLOOKUP(CONCATENATE(D1569,"'",C1569),'Monthly Forex'!A:D,4,0),"-")</f>
        <v>50.83</v>
      </c>
      <c r="S1569" s="564" t="s">
        <v>15</v>
      </c>
      <c r="T1569" s="611">
        <v>117.2</v>
      </c>
      <c r="U1569" s="612" t="s">
        <v>47</v>
      </c>
      <c r="V1569" s="613" t="s">
        <v>49</v>
      </c>
      <c r="W1569" s="619" t="s">
        <v>15</v>
      </c>
      <c r="X1569" s="673" t="s">
        <v>4601</v>
      </c>
      <c r="Y1569" s="667" t="s">
        <v>15</v>
      </c>
      <c r="Z1569" s="668" t="s">
        <v>15</v>
      </c>
      <c r="AA1569" s="558" t="s">
        <v>1856</v>
      </c>
      <c r="AB1569" s="139">
        <f t="shared" si="399"/>
        <v>43912</v>
      </c>
      <c r="AC1569" s="134">
        <f t="shared" si="400"/>
        <v>43891</v>
      </c>
      <c r="AD1569" s="135" t="str">
        <f t="shared" si="401"/>
        <v>-</v>
      </c>
      <c r="AE1569" s="136" t="str">
        <f t="shared" si="402"/>
        <v>-</v>
      </c>
      <c r="AF1569" s="140" t="s">
        <v>4551</v>
      </c>
      <c r="AG1569" s="140" t="str">
        <f t="shared" si="405"/>
        <v>-</v>
      </c>
      <c r="AH1569" s="141" t="str">
        <f t="shared" si="406"/>
        <v>-</v>
      </c>
      <c r="AI1569" s="211">
        <v>44040</v>
      </c>
      <c r="AJ1569" s="443" t="s">
        <v>4592</v>
      </c>
      <c r="AK1569" s="478">
        <f t="shared" si="407"/>
        <v>-128</v>
      </c>
      <c r="AL1569" s="482">
        <f t="shared" si="408"/>
        <v>44013</v>
      </c>
      <c r="AM1569" s="432" t="str">
        <f>_xlfn.IFNA(VLOOKUP(O1569,Dropdown!$B:$G,6,0),"-")</f>
        <v>PEZA</v>
      </c>
      <c r="AN1569" s="433">
        <f>_xlfn.IFNA(VLOOKUP(O1569,Dropdown!$B:$H,7,0),"-")</f>
        <v>0.12</v>
      </c>
      <c r="AO1569" s="434" t="str">
        <f t="shared" si="409"/>
        <v>USD</v>
      </c>
      <c r="AP1569" s="435">
        <f t="shared" si="410"/>
        <v>117.2</v>
      </c>
      <c r="AQ1569" s="436">
        <f t="shared" si="411"/>
        <v>131.26400000000001</v>
      </c>
      <c r="AR1569" s="247"/>
      <c r="AS1569" s="465" t="s">
        <v>15</v>
      </c>
      <c r="AT1569" s="247"/>
      <c r="AU1569" s="454" t="s">
        <v>15</v>
      </c>
    </row>
    <row r="1570" spans="1:47" s="29" customFormat="1">
      <c r="A1570" s="556">
        <v>1567</v>
      </c>
      <c r="B1570" s="558" t="s">
        <v>3867</v>
      </c>
      <c r="C1570" s="558" t="str">
        <f t="shared" si="403"/>
        <v>2020</v>
      </c>
      <c r="D1570" s="558" t="str">
        <f t="shared" ref="D1570:D1633" si="412">TEXT(E1570,"mmm")</f>
        <v>Feb</v>
      </c>
      <c r="E1570" s="605">
        <v>43882</v>
      </c>
      <c r="F1570" s="558">
        <v>120929</v>
      </c>
      <c r="G1570" s="558">
        <v>54140</v>
      </c>
      <c r="H1570" s="558">
        <v>93668</v>
      </c>
      <c r="I1570" s="558" t="s">
        <v>3885</v>
      </c>
      <c r="J1570" s="617">
        <v>20612</v>
      </c>
      <c r="K1570" s="607" t="str">
        <f t="shared" si="404"/>
        <v>L4073 (SKD11 58-60 HRC) | L4073 (SKD11 58-60 HRC)</v>
      </c>
      <c r="L1570" s="607" t="s">
        <v>3882</v>
      </c>
      <c r="M1570" s="607" t="s">
        <v>3882</v>
      </c>
      <c r="N1570" s="615" t="s">
        <v>15</v>
      </c>
      <c r="O1570" s="607" t="s">
        <v>36</v>
      </c>
      <c r="P1570" s="558">
        <v>1</v>
      </c>
      <c r="Q1570" s="557" t="s">
        <v>5151</v>
      </c>
      <c r="R1570" s="609">
        <f>IFERROR(VLOOKUP(CONCATENATE(D1570,"'",C1570),'Monthly Forex'!A:D,4,0),"-")</f>
        <v>50.83</v>
      </c>
      <c r="S1570" s="564" t="s">
        <v>15</v>
      </c>
      <c r="T1570" s="611">
        <v>41.5</v>
      </c>
      <c r="U1570" s="612" t="s">
        <v>47</v>
      </c>
      <c r="V1570" s="613" t="s">
        <v>49</v>
      </c>
      <c r="W1570" s="619" t="s">
        <v>15</v>
      </c>
      <c r="X1570" s="673" t="s">
        <v>4601</v>
      </c>
      <c r="Y1570" s="667" t="s">
        <v>15</v>
      </c>
      <c r="Z1570" s="668" t="s">
        <v>15</v>
      </c>
      <c r="AA1570" s="558" t="s">
        <v>1856</v>
      </c>
      <c r="AB1570" s="139">
        <f t="shared" si="399"/>
        <v>43912</v>
      </c>
      <c r="AC1570" s="134">
        <f t="shared" si="400"/>
        <v>43891</v>
      </c>
      <c r="AD1570" s="135" t="str">
        <f t="shared" si="401"/>
        <v>-</v>
      </c>
      <c r="AE1570" s="136" t="str">
        <f t="shared" si="402"/>
        <v>-</v>
      </c>
      <c r="AF1570" s="140" t="s">
        <v>4551</v>
      </c>
      <c r="AG1570" s="140" t="str">
        <f t="shared" si="405"/>
        <v>-</v>
      </c>
      <c r="AH1570" s="141" t="str">
        <f t="shared" si="406"/>
        <v>-</v>
      </c>
      <c r="AI1570" s="211">
        <v>44040</v>
      </c>
      <c r="AJ1570" s="443" t="s">
        <v>4592</v>
      </c>
      <c r="AK1570" s="478">
        <f t="shared" si="407"/>
        <v>-128</v>
      </c>
      <c r="AL1570" s="482">
        <f t="shared" si="408"/>
        <v>44013</v>
      </c>
      <c r="AM1570" s="432" t="str">
        <f>_xlfn.IFNA(VLOOKUP(O1570,Dropdown!$B:$G,6,0),"-")</f>
        <v>PEZA</v>
      </c>
      <c r="AN1570" s="433">
        <f>_xlfn.IFNA(VLOOKUP(O1570,Dropdown!$B:$H,7,0),"-")</f>
        <v>0.12</v>
      </c>
      <c r="AO1570" s="434" t="str">
        <f t="shared" si="409"/>
        <v>USD</v>
      </c>
      <c r="AP1570" s="435">
        <f t="shared" si="410"/>
        <v>41.5</v>
      </c>
      <c r="AQ1570" s="436">
        <f t="shared" si="411"/>
        <v>46.480000000000004</v>
      </c>
      <c r="AR1570" s="247"/>
      <c r="AS1570" s="465" t="s">
        <v>15</v>
      </c>
      <c r="AT1570" s="247"/>
      <c r="AU1570" s="454" t="s">
        <v>15</v>
      </c>
    </row>
    <row r="1571" spans="1:47" s="29" customFormat="1">
      <c r="A1571" s="556">
        <v>1568</v>
      </c>
      <c r="B1571" s="558" t="s">
        <v>3868</v>
      </c>
      <c r="C1571" s="558" t="str">
        <f t="shared" si="403"/>
        <v>2020</v>
      </c>
      <c r="D1571" s="558" t="str">
        <f t="shared" si="412"/>
        <v>Feb</v>
      </c>
      <c r="E1571" s="605">
        <v>43882</v>
      </c>
      <c r="F1571" s="558">
        <v>120929</v>
      </c>
      <c r="G1571" s="558">
        <v>54140</v>
      </c>
      <c r="H1571" s="558">
        <v>93668</v>
      </c>
      <c r="I1571" s="558" t="s">
        <v>3886</v>
      </c>
      <c r="J1571" s="617">
        <v>20623</v>
      </c>
      <c r="K1571" s="607" t="str">
        <f t="shared" si="404"/>
        <v>K0010-3A PUNCH (SKD11 58-60 HRC) | K0010-3A PUNCH (SKD11 58-60 HRC)</v>
      </c>
      <c r="L1571" s="607" t="s">
        <v>3883</v>
      </c>
      <c r="M1571" s="607" t="s">
        <v>3883</v>
      </c>
      <c r="N1571" s="615" t="s">
        <v>15</v>
      </c>
      <c r="O1571" s="607" t="s">
        <v>36</v>
      </c>
      <c r="P1571" s="558">
        <v>1</v>
      </c>
      <c r="Q1571" s="557" t="s">
        <v>5151</v>
      </c>
      <c r="R1571" s="609">
        <f>IFERROR(VLOOKUP(CONCATENATE(D1571,"'",C1571),'Monthly Forex'!A:D,4,0),"-")</f>
        <v>50.83</v>
      </c>
      <c r="S1571" s="564" t="s">
        <v>15</v>
      </c>
      <c r="T1571" s="611">
        <v>75.8</v>
      </c>
      <c r="U1571" s="612" t="s">
        <v>47</v>
      </c>
      <c r="V1571" s="613" t="s">
        <v>49</v>
      </c>
      <c r="W1571" s="619" t="s">
        <v>15</v>
      </c>
      <c r="X1571" s="673" t="s">
        <v>4601</v>
      </c>
      <c r="Y1571" s="667" t="s">
        <v>15</v>
      </c>
      <c r="Z1571" s="668" t="s">
        <v>15</v>
      </c>
      <c r="AA1571" s="558" t="s">
        <v>1856</v>
      </c>
      <c r="AB1571" s="139">
        <f t="shared" si="399"/>
        <v>43912</v>
      </c>
      <c r="AC1571" s="134">
        <f t="shared" si="400"/>
        <v>43891</v>
      </c>
      <c r="AD1571" s="135" t="str">
        <f t="shared" si="401"/>
        <v>-</v>
      </c>
      <c r="AE1571" s="136" t="str">
        <f t="shared" si="402"/>
        <v>-</v>
      </c>
      <c r="AF1571" s="140" t="s">
        <v>4551</v>
      </c>
      <c r="AG1571" s="140" t="str">
        <f t="shared" si="405"/>
        <v>-</v>
      </c>
      <c r="AH1571" s="141" t="str">
        <f t="shared" si="406"/>
        <v>-</v>
      </c>
      <c r="AI1571" s="211">
        <v>44040</v>
      </c>
      <c r="AJ1571" s="443" t="s">
        <v>4592</v>
      </c>
      <c r="AK1571" s="478">
        <f t="shared" si="407"/>
        <v>-128</v>
      </c>
      <c r="AL1571" s="482">
        <f t="shared" si="408"/>
        <v>44013</v>
      </c>
      <c r="AM1571" s="432" t="str">
        <f>_xlfn.IFNA(VLOOKUP(O1571,Dropdown!$B:$G,6,0),"-")</f>
        <v>PEZA</v>
      </c>
      <c r="AN1571" s="433">
        <f>_xlfn.IFNA(VLOOKUP(O1571,Dropdown!$B:$H,7,0),"-")</f>
        <v>0.12</v>
      </c>
      <c r="AO1571" s="434" t="str">
        <f t="shared" si="409"/>
        <v>USD</v>
      </c>
      <c r="AP1571" s="435">
        <f t="shared" si="410"/>
        <v>75.8</v>
      </c>
      <c r="AQ1571" s="436">
        <f t="shared" si="411"/>
        <v>84.896000000000001</v>
      </c>
      <c r="AR1571" s="247"/>
      <c r="AS1571" s="465" t="s">
        <v>15</v>
      </c>
      <c r="AT1571" s="247"/>
      <c r="AU1571" s="454" t="s">
        <v>15</v>
      </c>
    </row>
    <row r="1572" spans="1:47" s="29" customFormat="1">
      <c r="A1572" s="556">
        <v>1569</v>
      </c>
      <c r="B1572" s="558" t="s">
        <v>3869</v>
      </c>
      <c r="C1572" s="558" t="str">
        <f t="shared" si="403"/>
        <v>2020</v>
      </c>
      <c r="D1572" s="558" t="str">
        <f t="shared" si="412"/>
        <v>Feb</v>
      </c>
      <c r="E1572" s="605">
        <v>43882</v>
      </c>
      <c r="F1572" s="558">
        <v>120929</v>
      </c>
      <c r="G1572" s="558">
        <v>54140</v>
      </c>
      <c r="H1572" s="558">
        <v>93668</v>
      </c>
      <c r="I1572" s="558" t="s">
        <v>3886</v>
      </c>
      <c r="J1572" s="617">
        <v>20623</v>
      </c>
      <c r="K1572" s="607" t="str">
        <f t="shared" si="404"/>
        <v>K0010-3B PUNCH (SKD11 58-60 HRC) | K0010-3B PUNCH (SKD11 58-60 HRC)</v>
      </c>
      <c r="L1572" s="607" t="s">
        <v>3884</v>
      </c>
      <c r="M1572" s="607" t="s">
        <v>3884</v>
      </c>
      <c r="N1572" s="615" t="s">
        <v>15</v>
      </c>
      <c r="O1572" s="607" t="s">
        <v>36</v>
      </c>
      <c r="P1572" s="558">
        <v>1</v>
      </c>
      <c r="Q1572" s="557" t="s">
        <v>5151</v>
      </c>
      <c r="R1572" s="609">
        <f>IFERROR(VLOOKUP(CONCATENATE(D1572,"'",C1572),'Monthly Forex'!A:D,4,0),"-")</f>
        <v>50.83</v>
      </c>
      <c r="S1572" s="564" t="s">
        <v>15</v>
      </c>
      <c r="T1572" s="611">
        <v>75.8</v>
      </c>
      <c r="U1572" s="612" t="s">
        <v>47</v>
      </c>
      <c r="V1572" s="613" t="s">
        <v>49</v>
      </c>
      <c r="W1572" s="619" t="s">
        <v>15</v>
      </c>
      <c r="X1572" s="673" t="s">
        <v>4601</v>
      </c>
      <c r="Y1572" s="667" t="s">
        <v>15</v>
      </c>
      <c r="Z1572" s="668" t="s">
        <v>15</v>
      </c>
      <c r="AA1572" s="558" t="s">
        <v>1856</v>
      </c>
      <c r="AB1572" s="139">
        <f t="shared" si="399"/>
        <v>43912</v>
      </c>
      <c r="AC1572" s="134">
        <f t="shared" si="400"/>
        <v>43891</v>
      </c>
      <c r="AD1572" s="135" t="str">
        <f t="shared" si="401"/>
        <v>-</v>
      </c>
      <c r="AE1572" s="136" t="str">
        <f t="shared" si="402"/>
        <v>-</v>
      </c>
      <c r="AF1572" s="140" t="s">
        <v>4551</v>
      </c>
      <c r="AG1572" s="140" t="str">
        <f t="shared" si="405"/>
        <v>-</v>
      </c>
      <c r="AH1572" s="141" t="str">
        <f t="shared" si="406"/>
        <v>-</v>
      </c>
      <c r="AI1572" s="211">
        <v>44040</v>
      </c>
      <c r="AJ1572" s="443" t="s">
        <v>4592</v>
      </c>
      <c r="AK1572" s="478">
        <f t="shared" si="407"/>
        <v>-128</v>
      </c>
      <c r="AL1572" s="482">
        <f t="shared" si="408"/>
        <v>44013</v>
      </c>
      <c r="AM1572" s="432" t="str">
        <f>_xlfn.IFNA(VLOOKUP(O1572,Dropdown!$B:$G,6,0),"-")</f>
        <v>PEZA</v>
      </c>
      <c r="AN1572" s="433">
        <f>_xlfn.IFNA(VLOOKUP(O1572,Dropdown!$B:$H,7,0),"-")</f>
        <v>0.12</v>
      </c>
      <c r="AO1572" s="434" t="str">
        <f t="shared" si="409"/>
        <v>USD</v>
      </c>
      <c r="AP1572" s="435">
        <f t="shared" si="410"/>
        <v>75.8</v>
      </c>
      <c r="AQ1572" s="436">
        <f t="shared" si="411"/>
        <v>84.896000000000001</v>
      </c>
      <c r="AR1572" s="247"/>
      <c r="AS1572" s="465" t="s">
        <v>15</v>
      </c>
      <c r="AT1572" s="247"/>
      <c r="AU1572" s="454" t="s">
        <v>15</v>
      </c>
    </row>
    <row r="1573" spans="1:47" s="29" customFormat="1">
      <c r="A1573" s="556">
        <v>1570</v>
      </c>
      <c r="B1573" s="558" t="s">
        <v>3895</v>
      </c>
      <c r="C1573" s="558" t="str">
        <f t="shared" si="403"/>
        <v>2020</v>
      </c>
      <c r="D1573" s="558" t="str">
        <f t="shared" si="412"/>
        <v>Feb</v>
      </c>
      <c r="E1573" s="605">
        <v>43888</v>
      </c>
      <c r="F1573" s="558">
        <v>120934</v>
      </c>
      <c r="G1573" s="558" t="s">
        <v>3924</v>
      </c>
      <c r="H1573" s="558">
        <v>93710</v>
      </c>
      <c r="I1573" s="558" t="s">
        <v>3920</v>
      </c>
      <c r="J1573" s="617" t="s">
        <v>3919</v>
      </c>
      <c r="K1573" s="607" t="str">
        <f t="shared" si="404"/>
        <v>81205-K25-9000-H1 BRKT,SEAT CATCH (OPTION A) | #1. BLANK/PIERCE (SEMI PROG) | 81205-K25-9000-H1 BRKT,SEAT CATCH (OPTION A) | #1. BLANK/PIERCE (SEMI PROG)</v>
      </c>
      <c r="L1573" s="607" t="s">
        <v>3921</v>
      </c>
      <c r="M1573" s="607" t="s">
        <v>3921</v>
      </c>
      <c r="N1573" s="608" t="s">
        <v>15</v>
      </c>
      <c r="O1573" s="607" t="s">
        <v>40</v>
      </c>
      <c r="P1573" s="558">
        <v>1</v>
      </c>
      <c r="Q1573" s="557" t="s">
        <v>5152</v>
      </c>
      <c r="R1573" s="609">
        <f>IFERROR(VLOOKUP(CONCATENATE(D1573,"'",C1573),'Monthly Forex'!A:D,4,0),"-")</f>
        <v>50.83</v>
      </c>
      <c r="S1573" s="564" t="s">
        <v>15</v>
      </c>
      <c r="T1573" s="611">
        <v>2280</v>
      </c>
      <c r="U1573" s="612" t="s">
        <v>47</v>
      </c>
      <c r="V1573" s="589" t="s">
        <v>49</v>
      </c>
      <c r="W1573" s="620" t="s">
        <v>3995</v>
      </c>
      <c r="X1573" s="673" t="s">
        <v>4603</v>
      </c>
      <c r="Y1573" s="669" t="s">
        <v>15</v>
      </c>
      <c r="Z1573" s="668" t="s">
        <v>15</v>
      </c>
      <c r="AA1573" s="558" t="s">
        <v>1856</v>
      </c>
      <c r="AB1573" s="139">
        <f t="shared" si="399"/>
        <v>43918</v>
      </c>
      <c r="AC1573" s="134">
        <f t="shared" si="400"/>
        <v>43891</v>
      </c>
      <c r="AD1573" s="135" t="str">
        <f t="shared" si="401"/>
        <v>-</v>
      </c>
      <c r="AE1573" s="136" t="str">
        <f t="shared" si="402"/>
        <v>-</v>
      </c>
      <c r="AF1573" s="140" t="s">
        <v>4551</v>
      </c>
      <c r="AG1573" s="140" t="str">
        <f t="shared" si="405"/>
        <v>1</v>
      </c>
      <c r="AH1573" s="141" t="str">
        <f t="shared" si="406"/>
        <v>-</v>
      </c>
      <c r="AI1573" s="211">
        <v>43921</v>
      </c>
      <c r="AJ1573" s="443" t="s">
        <v>4592</v>
      </c>
      <c r="AK1573" s="478">
        <f t="shared" si="407"/>
        <v>-3</v>
      </c>
      <c r="AL1573" s="482">
        <f t="shared" si="408"/>
        <v>43891</v>
      </c>
      <c r="AM1573" s="432" t="str">
        <f>_xlfn.IFNA(VLOOKUP(O1573,Dropdown!$B:$G,6,0),"-")</f>
        <v>PEZA</v>
      </c>
      <c r="AN1573" s="433">
        <f>_xlfn.IFNA(VLOOKUP(O1573,Dropdown!$B:$H,7,0),"-")</f>
        <v>0.12</v>
      </c>
      <c r="AO1573" s="434" t="str">
        <f t="shared" si="409"/>
        <v>USD</v>
      </c>
      <c r="AP1573" s="435">
        <f t="shared" si="410"/>
        <v>2280</v>
      </c>
      <c r="AQ1573" s="436">
        <f t="shared" si="411"/>
        <v>2553.6000000000004</v>
      </c>
      <c r="AR1573" s="247"/>
      <c r="AS1573" s="465" t="s">
        <v>15</v>
      </c>
      <c r="AT1573" s="247"/>
      <c r="AU1573" s="454" t="s">
        <v>15</v>
      </c>
    </row>
    <row r="1574" spans="1:47" s="29" customFormat="1">
      <c r="A1574" s="556">
        <v>1571</v>
      </c>
      <c r="B1574" s="558" t="s">
        <v>3896</v>
      </c>
      <c r="C1574" s="558" t="str">
        <f t="shared" si="403"/>
        <v>2020</v>
      </c>
      <c r="D1574" s="558" t="str">
        <f t="shared" si="412"/>
        <v>Feb</v>
      </c>
      <c r="E1574" s="605">
        <v>43888</v>
      </c>
      <c r="F1574" s="558">
        <v>120934</v>
      </c>
      <c r="G1574" s="558" t="s">
        <v>3924</v>
      </c>
      <c r="H1574" s="558">
        <v>93710</v>
      </c>
      <c r="I1574" s="558" t="s">
        <v>3920</v>
      </c>
      <c r="J1574" s="617" t="s">
        <v>3919</v>
      </c>
      <c r="K1574" s="607" t="str">
        <f t="shared" si="404"/>
        <v>81205-K25-9000-H1 BRKT,SEAT CATCH (OPTION A) | #2. BEND | 81205-K25-9000-H1 BRKT,SEAT CATCH (OPTION A) | #2. BEND</v>
      </c>
      <c r="L1574" s="607" t="s">
        <v>3922</v>
      </c>
      <c r="M1574" s="607" t="s">
        <v>3922</v>
      </c>
      <c r="N1574" s="608" t="s">
        <v>15</v>
      </c>
      <c r="O1574" s="607" t="s">
        <v>40</v>
      </c>
      <c r="P1574" s="558">
        <v>1</v>
      </c>
      <c r="Q1574" s="557" t="s">
        <v>5152</v>
      </c>
      <c r="R1574" s="609">
        <f>IFERROR(VLOOKUP(CONCATENATE(D1574,"'",C1574),'Monthly Forex'!A:D,4,0),"-")</f>
        <v>50.83</v>
      </c>
      <c r="S1574" s="564" t="s">
        <v>15</v>
      </c>
      <c r="T1574" s="611">
        <v>1536.3</v>
      </c>
      <c r="U1574" s="612" t="s">
        <v>47</v>
      </c>
      <c r="V1574" s="589" t="s">
        <v>49</v>
      </c>
      <c r="W1574" s="620" t="s">
        <v>3995</v>
      </c>
      <c r="X1574" s="673" t="s">
        <v>4603</v>
      </c>
      <c r="Y1574" s="669" t="s">
        <v>15</v>
      </c>
      <c r="Z1574" s="668" t="s">
        <v>15</v>
      </c>
      <c r="AA1574" s="558" t="s">
        <v>1856</v>
      </c>
      <c r="AB1574" s="139">
        <f t="shared" si="399"/>
        <v>43918</v>
      </c>
      <c r="AC1574" s="134">
        <f t="shared" si="400"/>
        <v>43891</v>
      </c>
      <c r="AD1574" s="135" t="str">
        <f t="shared" si="401"/>
        <v>-</v>
      </c>
      <c r="AE1574" s="136" t="str">
        <f t="shared" si="402"/>
        <v>-</v>
      </c>
      <c r="AF1574" s="140" t="s">
        <v>4551</v>
      </c>
      <c r="AG1574" s="140" t="str">
        <f t="shared" si="405"/>
        <v>-</v>
      </c>
      <c r="AH1574" s="141" t="str">
        <f t="shared" si="406"/>
        <v>-</v>
      </c>
      <c r="AI1574" s="211">
        <v>43921</v>
      </c>
      <c r="AJ1574" s="443" t="s">
        <v>4592</v>
      </c>
      <c r="AK1574" s="478">
        <f t="shared" si="407"/>
        <v>-3</v>
      </c>
      <c r="AL1574" s="482">
        <f t="shared" si="408"/>
        <v>43891</v>
      </c>
      <c r="AM1574" s="432" t="str">
        <f>_xlfn.IFNA(VLOOKUP(O1574,Dropdown!$B:$G,6,0),"-")</f>
        <v>PEZA</v>
      </c>
      <c r="AN1574" s="433">
        <f>_xlfn.IFNA(VLOOKUP(O1574,Dropdown!$B:$H,7,0),"-")</f>
        <v>0.12</v>
      </c>
      <c r="AO1574" s="434" t="str">
        <f t="shared" si="409"/>
        <v>USD</v>
      </c>
      <c r="AP1574" s="435">
        <f t="shared" si="410"/>
        <v>1536.3</v>
      </c>
      <c r="AQ1574" s="436">
        <f t="shared" si="411"/>
        <v>1720.6560000000002</v>
      </c>
      <c r="AR1574" s="247"/>
      <c r="AS1574" s="465" t="s">
        <v>15</v>
      </c>
      <c r="AT1574" s="247"/>
      <c r="AU1574" s="454" t="s">
        <v>15</v>
      </c>
    </row>
    <row r="1575" spans="1:47" s="29" customFormat="1">
      <c r="A1575" s="556">
        <v>1572</v>
      </c>
      <c r="B1575" s="558" t="s">
        <v>3897</v>
      </c>
      <c r="C1575" s="558" t="str">
        <f t="shared" si="403"/>
        <v>2020</v>
      </c>
      <c r="D1575" s="558" t="str">
        <f t="shared" si="412"/>
        <v>Feb</v>
      </c>
      <c r="E1575" s="605">
        <v>43888</v>
      </c>
      <c r="F1575" s="558">
        <v>120934</v>
      </c>
      <c r="G1575" s="558" t="s">
        <v>3924</v>
      </c>
      <c r="H1575" s="558">
        <v>93710</v>
      </c>
      <c r="I1575" s="558" t="s">
        <v>3920</v>
      </c>
      <c r="J1575" s="617" t="s">
        <v>3919</v>
      </c>
      <c r="K1575" s="607" t="str">
        <f t="shared" si="404"/>
        <v>81205-K25-9000-H1 BRKT,SEAT CATCH (OPTION A) | #3. INSPECTION JIG | 81205-K25-9000-H1 BRKT,SEAT CATCH (OPTION A) | #3. INSPECTION JIG</v>
      </c>
      <c r="L1575" s="607" t="s">
        <v>3923</v>
      </c>
      <c r="M1575" s="607" t="s">
        <v>3923</v>
      </c>
      <c r="N1575" s="608" t="s">
        <v>15</v>
      </c>
      <c r="O1575" s="607" t="s">
        <v>40</v>
      </c>
      <c r="P1575" s="558">
        <v>1</v>
      </c>
      <c r="Q1575" s="557" t="s">
        <v>5152</v>
      </c>
      <c r="R1575" s="609">
        <f>IFERROR(VLOOKUP(CONCATENATE(D1575,"'",C1575),'Monthly Forex'!A:D,4,0),"-")</f>
        <v>50.83</v>
      </c>
      <c r="S1575" s="564" t="s">
        <v>15</v>
      </c>
      <c r="T1575" s="611">
        <v>441.9</v>
      </c>
      <c r="U1575" s="612" t="s">
        <v>47</v>
      </c>
      <c r="V1575" s="589" t="s">
        <v>49</v>
      </c>
      <c r="W1575" s="620" t="s">
        <v>3995</v>
      </c>
      <c r="X1575" s="673" t="s">
        <v>4603</v>
      </c>
      <c r="Y1575" s="669" t="s">
        <v>15</v>
      </c>
      <c r="Z1575" s="668" t="s">
        <v>15</v>
      </c>
      <c r="AA1575" s="558" t="s">
        <v>1856</v>
      </c>
      <c r="AB1575" s="139">
        <f t="shared" si="399"/>
        <v>43918</v>
      </c>
      <c r="AC1575" s="134">
        <f t="shared" si="400"/>
        <v>43891</v>
      </c>
      <c r="AD1575" s="135" t="str">
        <f t="shared" si="401"/>
        <v>-</v>
      </c>
      <c r="AE1575" s="136" t="str">
        <f t="shared" si="402"/>
        <v>-</v>
      </c>
      <c r="AF1575" s="140" t="s">
        <v>4551</v>
      </c>
      <c r="AG1575" s="140" t="str">
        <f t="shared" si="405"/>
        <v>-</v>
      </c>
      <c r="AH1575" s="141" t="str">
        <f t="shared" si="406"/>
        <v>-</v>
      </c>
      <c r="AI1575" s="211">
        <v>43921</v>
      </c>
      <c r="AJ1575" s="443" t="s">
        <v>4592</v>
      </c>
      <c r="AK1575" s="478">
        <f t="shared" si="407"/>
        <v>-3</v>
      </c>
      <c r="AL1575" s="482">
        <f t="shared" si="408"/>
        <v>43891</v>
      </c>
      <c r="AM1575" s="432" t="str">
        <f>_xlfn.IFNA(VLOOKUP(O1575,Dropdown!$B:$G,6,0),"-")</f>
        <v>PEZA</v>
      </c>
      <c r="AN1575" s="433">
        <f>_xlfn.IFNA(VLOOKUP(O1575,Dropdown!$B:$H,7,0),"-")</f>
        <v>0.12</v>
      </c>
      <c r="AO1575" s="434" t="str">
        <f t="shared" si="409"/>
        <v>USD</v>
      </c>
      <c r="AP1575" s="435">
        <f t="shared" si="410"/>
        <v>441.9</v>
      </c>
      <c r="AQ1575" s="436">
        <f t="shared" si="411"/>
        <v>494.928</v>
      </c>
      <c r="AR1575" s="247"/>
      <c r="AS1575" s="465" t="s">
        <v>15</v>
      </c>
      <c r="AT1575" s="247"/>
      <c r="AU1575" s="454" t="s">
        <v>15</v>
      </c>
    </row>
    <row r="1576" spans="1:47" s="29" customFormat="1">
      <c r="A1576" s="556">
        <v>1573</v>
      </c>
      <c r="B1576" s="558" t="s">
        <v>3898</v>
      </c>
      <c r="C1576" s="558" t="str">
        <f t="shared" si="403"/>
        <v>2020</v>
      </c>
      <c r="D1576" s="558" t="str">
        <f t="shared" si="412"/>
        <v>Feb</v>
      </c>
      <c r="E1576" s="605">
        <v>43888</v>
      </c>
      <c r="F1576" s="558">
        <v>120935</v>
      </c>
      <c r="G1576" s="558" t="s">
        <v>3929</v>
      </c>
      <c r="H1576" s="558">
        <v>93711</v>
      </c>
      <c r="I1576" s="558" t="s">
        <v>3920</v>
      </c>
      <c r="J1576" s="617" t="s">
        <v>3925</v>
      </c>
      <c r="K1576" s="607" t="str">
        <f t="shared" si="404"/>
        <v>50111-KZR-6000-H1 STAY, COMB SW (OPTION A) | #1. BLANK/PIERCE (SEMI PROG) | 50111-KZR-6000-H1 STAY, COMB SW (OPTION A) | #1. BLANK/PIERCE (SEMI PROG)</v>
      </c>
      <c r="L1576" s="607" t="s">
        <v>3926</v>
      </c>
      <c r="M1576" s="607" t="s">
        <v>3926</v>
      </c>
      <c r="N1576" s="608" t="s">
        <v>15</v>
      </c>
      <c r="O1576" s="607" t="s">
        <v>40</v>
      </c>
      <c r="P1576" s="558">
        <v>1</v>
      </c>
      <c r="Q1576" s="557" t="s">
        <v>5152</v>
      </c>
      <c r="R1576" s="609">
        <f>IFERROR(VLOOKUP(CONCATENATE(D1576,"'",C1576),'Monthly Forex'!A:D,4,0),"-")</f>
        <v>50.83</v>
      </c>
      <c r="S1576" s="564" t="s">
        <v>15</v>
      </c>
      <c r="T1576" s="611">
        <v>1376.7</v>
      </c>
      <c r="U1576" s="612" t="s">
        <v>47</v>
      </c>
      <c r="V1576" s="589" t="s">
        <v>49</v>
      </c>
      <c r="W1576" s="620" t="s">
        <v>3995</v>
      </c>
      <c r="X1576" s="673" t="s">
        <v>4603</v>
      </c>
      <c r="Y1576" s="669" t="s">
        <v>15</v>
      </c>
      <c r="Z1576" s="668" t="s">
        <v>15</v>
      </c>
      <c r="AA1576" s="558" t="s">
        <v>1856</v>
      </c>
      <c r="AB1576" s="139">
        <f t="shared" si="399"/>
        <v>43918</v>
      </c>
      <c r="AC1576" s="134">
        <f t="shared" si="400"/>
        <v>43891</v>
      </c>
      <c r="AD1576" s="135" t="str">
        <f t="shared" si="401"/>
        <v>-</v>
      </c>
      <c r="AE1576" s="136" t="str">
        <f t="shared" si="402"/>
        <v>-</v>
      </c>
      <c r="AF1576" s="140" t="s">
        <v>4551</v>
      </c>
      <c r="AG1576" s="140" t="str">
        <f t="shared" si="405"/>
        <v>1</v>
      </c>
      <c r="AH1576" s="141" t="str">
        <f t="shared" si="406"/>
        <v>-</v>
      </c>
      <c r="AI1576" s="211">
        <v>43921</v>
      </c>
      <c r="AJ1576" s="443" t="s">
        <v>4592</v>
      </c>
      <c r="AK1576" s="478">
        <f t="shared" si="407"/>
        <v>-3</v>
      </c>
      <c r="AL1576" s="482">
        <f t="shared" si="408"/>
        <v>43891</v>
      </c>
      <c r="AM1576" s="432" t="str">
        <f>_xlfn.IFNA(VLOOKUP(O1576,Dropdown!$B:$G,6,0),"-")</f>
        <v>PEZA</v>
      </c>
      <c r="AN1576" s="433">
        <f>_xlfn.IFNA(VLOOKUP(O1576,Dropdown!$B:$H,7,0),"-")</f>
        <v>0.12</v>
      </c>
      <c r="AO1576" s="434" t="str">
        <f t="shared" si="409"/>
        <v>USD</v>
      </c>
      <c r="AP1576" s="435">
        <f t="shared" si="410"/>
        <v>1376.7</v>
      </c>
      <c r="AQ1576" s="436">
        <f t="shared" si="411"/>
        <v>1541.9040000000002</v>
      </c>
      <c r="AR1576" s="247"/>
      <c r="AS1576" s="465" t="s">
        <v>15</v>
      </c>
      <c r="AT1576" s="247"/>
      <c r="AU1576" s="454" t="s">
        <v>15</v>
      </c>
    </row>
    <row r="1577" spans="1:47" s="30" customFormat="1">
      <c r="A1577" s="556">
        <v>1574</v>
      </c>
      <c r="B1577" s="558" t="s">
        <v>3899</v>
      </c>
      <c r="C1577" s="558" t="str">
        <f t="shared" si="403"/>
        <v>2020</v>
      </c>
      <c r="D1577" s="558" t="str">
        <f t="shared" si="412"/>
        <v>Feb</v>
      </c>
      <c r="E1577" s="605">
        <v>43888</v>
      </c>
      <c r="F1577" s="558">
        <v>120935</v>
      </c>
      <c r="G1577" s="558" t="s">
        <v>3929</v>
      </c>
      <c r="H1577" s="558">
        <v>93711</v>
      </c>
      <c r="I1577" s="558" t="s">
        <v>3920</v>
      </c>
      <c r="J1577" s="617" t="s">
        <v>3925</v>
      </c>
      <c r="K1577" s="607" t="str">
        <f t="shared" si="404"/>
        <v>50111-KZR-6000-H1 STAY, COMB SW (OPTION A) | #2. BEND | 50111-KZR-6000-H1 STAY, COMB SW (OPTION A) | #2. BEND</v>
      </c>
      <c r="L1577" s="607" t="s">
        <v>3927</v>
      </c>
      <c r="M1577" s="607" t="s">
        <v>3927</v>
      </c>
      <c r="N1577" s="608" t="s">
        <v>15</v>
      </c>
      <c r="O1577" s="607" t="s">
        <v>40</v>
      </c>
      <c r="P1577" s="558">
        <v>1</v>
      </c>
      <c r="Q1577" s="557" t="s">
        <v>5152</v>
      </c>
      <c r="R1577" s="609">
        <f>IFERROR(VLOOKUP(CONCATENATE(D1577,"'",C1577),'Monthly Forex'!A:D,4,0),"-")</f>
        <v>50.83</v>
      </c>
      <c r="S1577" s="564" t="s">
        <v>15</v>
      </c>
      <c r="T1577" s="611">
        <v>951.9</v>
      </c>
      <c r="U1577" s="612" t="s">
        <v>47</v>
      </c>
      <c r="V1577" s="589" t="s">
        <v>49</v>
      </c>
      <c r="W1577" s="620" t="s">
        <v>3995</v>
      </c>
      <c r="X1577" s="673" t="s">
        <v>4603</v>
      </c>
      <c r="Y1577" s="669" t="s">
        <v>15</v>
      </c>
      <c r="Z1577" s="668" t="s">
        <v>15</v>
      </c>
      <c r="AA1577" s="558" t="s">
        <v>1856</v>
      </c>
      <c r="AB1577" s="139">
        <f t="shared" si="399"/>
        <v>43918</v>
      </c>
      <c r="AC1577" s="134">
        <f t="shared" si="400"/>
        <v>43891</v>
      </c>
      <c r="AD1577" s="135" t="str">
        <f t="shared" si="401"/>
        <v>-</v>
      </c>
      <c r="AE1577" s="136" t="str">
        <f t="shared" si="402"/>
        <v>-</v>
      </c>
      <c r="AF1577" s="140" t="s">
        <v>4551</v>
      </c>
      <c r="AG1577" s="140" t="str">
        <f t="shared" si="405"/>
        <v>-</v>
      </c>
      <c r="AH1577" s="141" t="str">
        <f t="shared" si="406"/>
        <v>-</v>
      </c>
      <c r="AI1577" s="211">
        <v>43921</v>
      </c>
      <c r="AJ1577" s="443" t="s">
        <v>4592</v>
      </c>
      <c r="AK1577" s="478">
        <f t="shared" si="407"/>
        <v>-3</v>
      </c>
      <c r="AL1577" s="516">
        <f t="shared" si="408"/>
        <v>43891</v>
      </c>
      <c r="AM1577" s="432" t="str">
        <f>_xlfn.IFNA(VLOOKUP(O1577,Dropdown!$B:$G,6,0),"-")</f>
        <v>PEZA</v>
      </c>
      <c r="AN1577" s="433">
        <f>_xlfn.IFNA(VLOOKUP(O1577,Dropdown!$B:$H,7,0),"-")</f>
        <v>0.12</v>
      </c>
      <c r="AO1577" s="434" t="str">
        <f t="shared" si="409"/>
        <v>USD</v>
      </c>
      <c r="AP1577" s="435">
        <f t="shared" si="410"/>
        <v>951.9</v>
      </c>
      <c r="AQ1577" s="436">
        <f t="shared" si="411"/>
        <v>1066.1280000000002</v>
      </c>
      <c r="AR1577" s="247"/>
      <c r="AS1577" s="465" t="s">
        <v>15</v>
      </c>
      <c r="AT1577" s="247"/>
      <c r="AU1577" s="454" t="s">
        <v>15</v>
      </c>
    </row>
    <row r="1578" spans="1:47" s="29" customFormat="1">
      <c r="A1578" s="556">
        <v>1575</v>
      </c>
      <c r="B1578" s="558" t="s">
        <v>3900</v>
      </c>
      <c r="C1578" s="558" t="str">
        <f t="shared" si="403"/>
        <v>2020</v>
      </c>
      <c r="D1578" s="558" t="str">
        <f t="shared" si="412"/>
        <v>Feb</v>
      </c>
      <c r="E1578" s="605">
        <v>43888</v>
      </c>
      <c r="F1578" s="558">
        <v>120935</v>
      </c>
      <c r="G1578" s="558" t="s">
        <v>3929</v>
      </c>
      <c r="H1578" s="558">
        <v>93711</v>
      </c>
      <c r="I1578" s="558" t="s">
        <v>3920</v>
      </c>
      <c r="J1578" s="617" t="s">
        <v>3925</v>
      </c>
      <c r="K1578" s="607" t="str">
        <f t="shared" si="404"/>
        <v>50111-KZR-6000-H1 STAY, COMB SW (OPTION A) | #3. INSPECTION JIG | 50111-KZR-6000-H1 STAY, COMB SW (OPTION A) | #3. INSPECTION JIG</v>
      </c>
      <c r="L1578" s="607" t="s">
        <v>3928</v>
      </c>
      <c r="M1578" s="607" t="s">
        <v>3928</v>
      </c>
      <c r="N1578" s="608" t="s">
        <v>15</v>
      </c>
      <c r="O1578" s="607" t="s">
        <v>40</v>
      </c>
      <c r="P1578" s="558">
        <v>1</v>
      </c>
      <c r="Q1578" s="557" t="s">
        <v>5152</v>
      </c>
      <c r="R1578" s="609">
        <f>IFERROR(VLOOKUP(CONCATENATE(D1578,"'",C1578),'Monthly Forex'!A:D,4,0),"-")</f>
        <v>50.83</v>
      </c>
      <c r="S1578" s="564" t="s">
        <v>15</v>
      </c>
      <c r="T1578" s="611">
        <v>327.9</v>
      </c>
      <c r="U1578" s="612" t="s">
        <v>47</v>
      </c>
      <c r="V1578" s="589" t="s">
        <v>49</v>
      </c>
      <c r="W1578" s="620" t="s">
        <v>3995</v>
      </c>
      <c r="X1578" s="673" t="s">
        <v>4603</v>
      </c>
      <c r="Y1578" s="669" t="s">
        <v>15</v>
      </c>
      <c r="Z1578" s="668" t="s">
        <v>15</v>
      </c>
      <c r="AA1578" s="558" t="s">
        <v>1856</v>
      </c>
      <c r="AB1578" s="139">
        <f t="shared" si="399"/>
        <v>43918</v>
      </c>
      <c r="AC1578" s="134">
        <f t="shared" si="400"/>
        <v>43891</v>
      </c>
      <c r="AD1578" s="135" t="str">
        <f t="shared" si="401"/>
        <v>-</v>
      </c>
      <c r="AE1578" s="136" t="str">
        <f t="shared" si="402"/>
        <v>-</v>
      </c>
      <c r="AF1578" s="140" t="s">
        <v>4551</v>
      </c>
      <c r="AG1578" s="140" t="str">
        <f t="shared" si="405"/>
        <v>-</v>
      </c>
      <c r="AH1578" s="141" t="str">
        <f t="shared" si="406"/>
        <v>-</v>
      </c>
      <c r="AI1578" s="211">
        <v>43921</v>
      </c>
      <c r="AJ1578" s="443" t="s">
        <v>4592</v>
      </c>
      <c r="AK1578" s="478">
        <f t="shared" si="407"/>
        <v>-3</v>
      </c>
      <c r="AL1578" s="482">
        <f t="shared" si="408"/>
        <v>43891</v>
      </c>
      <c r="AM1578" s="432" t="str">
        <f>_xlfn.IFNA(VLOOKUP(O1578,Dropdown!$B:$G,6,0),"-")</f>
        <v>PEZA</v>
      </c>
      <c r="AN1578" s="433">
        <f>_xlfn.IFNA(VLOOKUP(O1578,Dropdown!$B:$H,7,0),"-")</f>
        <v>0.12</v>
      </c>
      <c r="AO1578" s="434" t="str">
        <f t="shared" si="409"/>
        <v>USD</v>
      </c>
      <c r="AP1578" s="435">
        <f t="shared" si="410"/>
        <v>327.9</v>
      </c>
      <c r="AQ1578" s="436">
        <f t="shared" si="411"/>
        <v>367.24799999999999</v>
      </c>
      <c r="AR1578" s="247"/>
      <c r="AS1578" s="465" t="s">
        <v>15</v>
      </c>
      <c r="AT1578" s="247"/>
      <c r="AU1578" s="454" t="s">
        <v>15</v>
      </c>
    </row>
    <row r="1579" spans="1:47" s="29" customFormat="1">
      <c r="A1579" s="556">
        <v>1576</v>
      </c>
      <c r="B1579" s="558" t="s">
        <v>3901</v>
      </c>
      <c r="C1579" s="558" t="str">
        <f t="shared" si="403"/>
        <v>2020</v>
      </c>
      <c r="D1579" s="558" t="str">
        <f t="shared" si="412"/>
        <v>Feb</v>
      </c>
      <c r="E1579" s="605">
        <v>43888</v>
      </c>
      <c r="F1579" s="558">
        <v>120936</v>
      </c>
      <c r="G1579" s="558" t="s">
        <v>3935</v>
      </c>
      <c r="H1579" s="558">
        <v>93712</v>
      </c>
      <c r="I1579" s="558" t="s">
        <v>3920</v>
      </c>
      <c r="J1579" s="617" t="s">
        <v>3930</v>
      </c>
      <c r="K1579" s="607" t="str">
        <f t="shared" si="404"/>
        <v>50161-K59-A100-20 GUSSET R, RR CUSHION | #1. BLANK/PIERCE (COMP) | 50161-K59-A100-20 GUSSET R, RR CUSHION | #1. BLANK/PIERCE (COMP)</v>
      </c>
      <c r="L1579" s="607" t="s">
        <v>3931</v>
      </c>
      <c r="M1579" s="607" t="s">
        <v>3931</v>
      </c>
      <c r="N1579" s="608" t="s">
        <v>15</v>
      </c>
      <c r="O1579" s="607" t="s">
        <v>40</v>
      </c>
      <c r="P1579" s="558">
        <v>1</v>
      </c>
      <c r="Q1579" s="557" t="s">
        <v>5152</v>
      </c>
      <c r="R1579" s="609">
        <f>IFERROR(VLOOKUP(CONCATENATE(D1579,"'",C1579),'Monthly Forex'!A:D,4,0),"-")</f>
        <v>50.83</v>
      </c>
      <c r="S1579" s="564" t="s">
        <v>15</v>
      </c>
      <c r="T1579" s="611">
        <v>741</v>
      </c>
      <c r="U1579" s="612" t="s">
        <v>47</v>
      </c>
      <c r="V1579" s="589" t="s">
        <v>49</v>
      </c>
      <c r="W1579" s="620" t="s">
        <v>3995</v>
      </c>
      <c r="X1579" s="673" t="s">
        <v>4603</v>
      </c>
      <c r="Y1579" s="669" t="s">
        <v>15</v>
      </c>
      <c r="Z1579" s="668" t="s">
        <v>15</v>
      </c>
      <c r="AA1579" s="558" t="s">
        <v>1856</v>
      </c>
      <c r="AB1579" s="139">
        <f t="shared" si="399"/>
        <v>43918</v>
      </c>
      <c r="AC1579" s="134">
        <f t="shared" si="400"/>
        <v>43891</v>
      </c>
      <c r="AD1579" s="135" t="str">
        <f t="shared" si="401"/>
        <v>-</v>
      </c>
      <c r="AE1579" s="136" t="str">
        <f t="shared" si="402"/>
        <v>-</v>
      </c>
      <c r="AF1579" s="140" t="s">
        <v>4551</v>
      </c>
      <c r="AG1579" s="140" t="str">
        <f t="shared" si="405"/>
        <v>1</v>
      </c>
      <c r="AH1579" s="141" t="str">
        <f t="shared" si="406"/>
        <v>-</v>
      </c>
      <c r="AI1579" s="211">
        <v>43921</v>
      </c>
      <c r="AJ1579" s="443" t="s">
        <v>4592</v>
      </c>
      <c r="AK1579" s="478">
        <f t="shared" si="407"/>
        <v>-3</v>
      </c>
      <c r="AL1579" s="482">
        <f t="shared" si="408"/>
        <v>43891</v>
      </c>
      <c r="AM1579" s="432" t="str">
        <f>_xlfn.IFNA(VLOOKUP(O1579,Dropdown!$B:$G,6,0),"-")</f>
        <v>PEZA</v>
      </c>
      <c r="AN1579" s="433">
        <f>_xlfn.IFNA(VLOOKUP(O1579,Dropdown!$B:$H,7,0),"-")</f>
        <v>0.12</v>
      </c>
      <c r="AO1579" s="434" t="str">
        <f t="shared" si="409"/>
        <v>USD</v>
      </c>
      <c r="AP1579" s="435">
        <f t="shared" si="410"/>
        <v>741</v>
      </c>
      <c r="AQ1579" s="436">
        <f t="shared" si="411"/>
        <v>829.92000000000007</v>
      </c>
      <c r="AR1579" s="247"/>
      <c r="AS1579" s="465" t="s">
        <v>15</v>
      </c>
      <c r="AT1579" s="247"/>
      <c r="AU1579" s="454" t="s">
        <v>15</v>
      </c>
    </row>
    <row r="1580" spans="1:47" s="29" customFormat="1">
      <c r="A1580" s="556">
        <v>1577</v>
      </c>
      <c r="B1580" s="558" t="s">
        <v>3902</v>
      </c>
      <c r="C1580" s="558" t="str">
        <f t="shared" si="403"/>
        <v>2020</v>
      </c>
      <c r="D1580" s="558" t="str">
        <f t="shared" si="412"/>
        <v>Feb</v>
      </c>
      <c r="E1580" s="605">
        <v>43888</v>
      </c>
      <c r="F1580" s="558">
        <v>120936</v>
      </c>
      <c r="G1580" s="558" t="s">
        <v>3935</v>
      </c>
      <c r="H1580" s="558">
        <v>93712</v>
      </c>
      <c r="I1580" s="558" t="s">
        <v>3920</v>
      </c>
      <c r="J1580" s="617" t="s">
        <v>3930</v>
      </c>
      <c r="K1580" s="607" t="str">
        <f t="shared" si="404"/>
        <v>50161-K59-A100-20 GUSSET R, RR CUSHION | #2. FORM | 50161-K59-A100-20 GUSSET R, RR CUSHION | #2. FORM</v>
      </c>
      <c r="L1580" s="607" t="s">
        <v>3932</v>
      </c>
      <c r="M1580" s="607" t="s">
        <v>3932</v>
      </c>
      <c r="N1580" s="608" t="s">
        <v>15</v>
      </c>
      <c r="O1580" s="607" t="s">
        <v>40</v>
      </c>
      <c r="P1580" s="558">
        <v>1</v>
      </c>
      <c r="Q1580" s="557" t="s">
        <v>5152</v>
      </c>
      <c r="R1580" s="609">
        <f>IFERROR(VLOOKUP(CONCATENATE(D1580,"'",C1580),'Monthly Forex'!A:D,4,0),"-")</f>
        <v>50.83</v>
      </c>
      <c r="S1580" s="564" t="s">
        <v>15</v>
      </c>
      <c r="T1580" s="611">
        <v>1305.3</v>
      </c>
      <c r="U1580" s="612" t="s">
        <v>47</v>
      </c>
      <c r="V1580" s="589" t="s">
        <v>49</v>
      </c>
      <c r="W1580" s="620" t="s">
        <v>3995</v>
      </c>
      <c r="X1580" s="673" t="s">
        <v>4603</v>
      </c>
      <c r="Y1580" s="669" t="s">
        <v>15</v>
      </c>
      <c r="Z1580" s="668" t="s">
        <v>15</v>
      </c>
      <c r="AA1580" s="558" t="s">
        <v>1856</v>
      </c>
      <c r="AB1580" s="139">
        <f t="shared" si="399"/>
        <v>43918</v>
      </c>
      <c r="AC1580" s="134">
        <f t="shared" si="400"/>
        <v>43891</v>
      </c>
      <c r="AD1580" s="135" t="str">
        <f t="shared" si="401"/>
        <v>-</v>
      </c>
      <c r="AE1580" s="136" t="str">
        <f t="shared" si="402"/>
        <v>-</v>
      </c>
      <c r="AF1580" s="140" t="s">
        <v>4551</v>
      </c>
      <c r="AG1580" s="140" t="str">
        <f t="shared" si="405"/>
        <v>-</v>
      </c>
      <c r="AH1580" s="141" t="str">
        <f t="shared" si="406"/>
        <v>-</v>
      </c>
      <c r="AI1580" s="211">
        <v>43921</v>
      </c>
      <c r="AJ1580" s="443" t="s">
        <v>4592</v>
      </c>
      <c r="AK1580" s="478">
        <f t="shared" si="407"/>
        <v>-3</v>
      </c>
      <c r="AL1580" s="482">
        <f t="shared" si="408"/>
        <v>43891</v>
      </c>
      <c r="AM1580" s="432" t="str">
        <f>_xlfn.IFNA(VLOOKUP(O1580,Dropdown!$B:$G,6,0),"-")</f>
        <v>PEZA</v>
      </c>
      <c r="AN1580" s="433">
        <f>_xlfn.IFNA(VLOOKUP(O1580,Dropdown!$B:$H,7,0),"-")</f>
        <v>0.12</v>
      </c>
      <c r="AO1580" s="434" t="str">
        <f t="shared" si="409"/>
        <v>USD</v>
      </c>
      <c r="AP1580" s="435">
        <f t="shared" si="410"/>
        <v>1305.3</v>
      </c>
      <c r="AQ1580" s="436">
        <f t="shared" si="411"/>
        <v>1461.9360000000001</v>
      </c>
      <c r="AR1580" s="247"/>
      <c r="AS1580" s="465" t="s">
        <v>15</v>
      </c>
      <c r="AT1580" s="247"/>
      <c r="AU1580" s="454" t="s">
        <v>15</v>
      </c>
    </row>
    <row r="1581" spans="1:47" s="29" customFormat="1">
      <c r="A1581" s="556">
        <v>1578</v>
      </c>
      <c r="B1581" s="558" t="s">
        <v>3903</v>
      </c>
      <c r="C1581" s="558" t="str">
        <f t="shared" si="403"/>
        <v>2020</v>
      </c>
      <c r="D1581" s="558" t="str">
        <f t="shared" si="412"/>
        <v>Feb</v>
      </c>
      <c r="E1581" s="605">
        <v>43888</v>
      </c>
      <c r="F1581" s="558">
        <v>120936</v>
      </c>
      <c r="G1581" s="558" t="s">
        <v>3935</v>
      </c>
      <c r="H1581" s="558">
        <v>93712</v>
      </c>
      <c r="I1581" s="558" t="s">
        <v>3920</v>
      </c>
      <c r="J1581" s="617" t="s">
        <v>3930</v>
      </c>
      <c r="K1581" s="607" t="str">
        <f t="shared" si="404"/>
        <v>50161-K59-A100-20 GUSSET R, RR CUSHION | #3. PIERCE (Ø9.2)/TRIMMING(TANDEM) | 50161-K59-A100-20 GUSSET R, RR CUSHION | #3. PIERCE (Ø9.2)/TRIMMING(TANDEM)</v>
      </c>
      <c r="L1581" s="607" t="s">
        <v>3933</v>
      </c>
      <c r="M1581" s="607" t="s">
        <v>3933</v>
      </c>
      <c r="N1581" s="608" t="s">
        <v>15</v>
      </c>
      <c r="O1581" s="607" t="s">
        <v>40</v>
      </c>
      <c r="P1581" s="558">
        <v>1</v>
      </c>
      <c r="Q1581" s="557" t="s">
        <v>5152</v>
      </c>
      <c r="R1581" s="609">
        <f>IFERROR(VLOOKUP(CONCATENATE(D1581,"'",C1581),'Monthly Forex'!A:D,4,0),"-")</f>
        <v>50.83</v>
      </c>
      <c r="S1581" s="564" t="s">
        <v>15</v>
      </c>
      <c r="T1581" s="611">
        <v>930</v>
      </c>
      <c r="U1581" s="612" t="s">
        <v>47</v>
      </c>
      <c r="V1581" s="589" t="s">
        <v>49</v>
      </c>
      <c r="W1581" s="620" t="s">
        <v>3995</v>
      </c>
      <c r="X1581" s="673" t="s">
        <v>4603</v>
      </c>
      <c r="Y1581" s="669" t="s">
        <v>15</v>
      </c>
      <c r="Z1581" s="668" t="s">
        <v>15</v>
      </c>
      <c r="AA1581" s="558" t="s">
        <v>1856</v>
      </c>
      <c r="AB1581" s="139">
        <f t="shared" si="399"/>
        <v>43918</v>
      </c>
      <c r="AC1581" s="134">
        <f t="shared" si="400"/>
        <v>43891</v>
      </c>
      <c r="AD1581" s="135" t="str">
        <f t="shared" si="401"/>
        <v>-</v>
      </c>
      <c r="AE1581" s="136" t="str">
        <f t="shared" si="402"/>
        <v>-</v>
      </c>
      <c r="AF1581" s="140" t="s">
        <v>4551</v>
      </c>
      <c r="AG1581" s="140" t="str">
        <f t="shared" si="405"/>
        <v>-</v>
      </c>
      <c r="AH1581" s="141" t="str">
        <f t="shared" si="406"/>
        <v>-</v>
      </c>
      <c r="AI1581" s="211">
        <v>43921</v>
      </c>
      <c r="AJ1581" s="443" t="s">
        <v>4592</v>
      </c>
      <c r="AK1581" s="478">
        <f t="shared" si="407"/>
        <v>-3</v>
      </c>
      <c r="AL1581" s="482">
        <f t="shared" si="408"/>
        <v>43891</v>
      </c>
      <c r="AM1581" s="432" t="str">
        <f>_xlfn.IFNA(VLOOKUP(O1581,Dropdown!$B:$G,6,0),"-")</f>
        <v>PEZA</v>
      </c>
      <c r="AN1581" s="433">
        <f>_xlfn.IFNA(VLOOKUP(O1581,Dropdown!$B:$H,7,0),"-")</f>
        <v>0.12</v>
      </c>
      <c r="AO1581" s="434" t="str">
        <f t="shared" si="409"/>
        <v>USD</v>
      </c>
      <c r="AP1581" s="435">
        <f t="shared" si="410"/>
        <v>930</v>
      </c>
      <c r="AQ1581" s="436">
        <f t="shared" si="411"/>
        <v>1041.6000000000001</v>
      </c>
      <c r="AR1581" s="247"/>
      <c r="AS1581" s="465" t="s">
        <v>15</v>
      </c>
      <c r="AT1581" s="247"/>
      <c r="AU1581" s="454" t="s">
        <v>15</v>
      </c>
    </row>
    <row r="1582" spans="1:47" s="29" customFormat="1">
      <c r="A1582" s="556">
        <v>1579</v>
      </c>
      <c r="B1582" s="558" t="s">
        <v>3904</v>
      </c>
      <c r="C1582" s="558" t="str">
        <f t="shared" si="403"/>
        <v>2020</v>
      </c>
      <c r="D1582" s="558" t="str">
        <f t="shared" si="412"/>
        <v>Feb</v>
      </c>
      <c r="E1582" s="605">
        <v>43888</v>
      </c>
      <c r="F1582" s="558">
        <v>120936</v>
      </c>
      <c r="G1582" s="558" t="s">
        <v>3935</v>
      </c>
      <c r="H1582" s="558">
        <v>93712</v>
      </c>
      <c r="I1582" s="558" t="s">
        <v>3920</v>
      </c>
      <c r="J1582" s="617" t="s">
        <v>3930</v>
      </c>
      <c r="K1582" s="607" t="str">
        <f t="shared" si="404"/>
        <v>50161-K59-A100-20 GUSSET R, RR CUSHION | #4. INSPECTION JIG | 50161-K59-A100-20 GUSSET R, RR CUSHION | #4. INSPECTION JIG</v>
      </c>
      <c r="L1582" s="607" t="s">
        <v>3934</v>
      </c>
      <c r="M1582" s="607" t="s">
        <v>3934</v>
      </c>
      <c r="N1582" s="608" t="s">
        <v>15</v>
      </c>
      <c r="O1582" s="607" t="s">
        <v>40</v>
      </c>
      <c r="P1582" s="558">
        <v>1</v>
      </c>
      <c r="Q1582" s="557" t="s">
        <v>5152</v>
      </c>
      <c r="R1582" s="609">
        <f>IFERROR(VLOOKUP(CONCATENATE(D1582,"'",C1582),'Monthly Forex'!A:D,4,0),"-")</f>
        <v>50.83</v>
      </c>
      <c r="S1582" s="564" t="s">
        <v>15</v>
      </c>
      <c r="T1582" s="611">
        <v>342</v>
      </c>
      <c r="U1582" s="612" t="s">
        <v>47</v>
      </c>
      <c r="V1582" s="589" t="s">
        <v>49</v>
      </c>
      <c r="W1582" s="620" t="s">
        <v>3995</v>
      </c>
      <c r="X1582" s="673" t="s">
        <v>4603</v>
      </c>
      <c r="Y1582" s="669" t="s">
        <v>15</v>
      </c>
      <c r="Z1582" s="668" t="s">
        <v>15</v>
      </c>
      <c r="AA1582" s="558" t="s">
        <v>1856</v>
      </c>
      <c r="AB1582" s="139">
        <f t="shared" si="399"/>
        <v>43918</v>
      </c>
      <c r="AC1582" s="134">
        <f t="shared" si="400"/>
        <v>43891</v>
      </c>
      <c r="AD1582" s="135" t="str">
        <f t="shared" si="401"/>
        <v>-</v>
      </c>
      <c r="AE1582" s="136" t="str">
        <f t="shared" si="402"/>
        <v>-</v>
      </c>
      <c r="AF1582" s="140" t="s">
        <v>4551</v>
      </c>
      <c r="AG1582" s="140" t="str">
        <f t="shared" si="405"/>
        <v>-</v>
      </c>
      <c r="AH1582" s="141" t="str">
        <f t="shared" si="406"/>
        <v>-</v>
      </c>
      <c r="AI1582" s="211">
        <v>43921</v>
      </c>
      <c r="AJ1582" s="443" t="s">
        <v>4592</v>
      </c>
      <c r="AK1582" s="478">
        <f t="shared" si="407"/>
        <v>-3</v>
      </c>
      <c r="AL1582" s="482">
        <f t="shared" si="408"/>
        <v>43891</v>
      </c>
      <c r="AM1582" s="432" t="str">
        <f>_xlfn.IFNA(VLOOKUP(O1582,Dropdown!$B:$G,6,0),"-")</f>
        <v>PEZA</v>
      </c>
      <c r="AN1582" s="433">
        <f>_xlfn.IFNA(VLOOKUP(O1582,Dropdown!$B:$H,7,0),"-")</f>
        <v>0.12</v>
      </c>
      <c r="AO1582" s="434" t="str">
        <f t="shared" si="409"/>
        <v>USD</v>
      </c>
      <c r="AP1582" s="435">
        <f t="shared" si="410"/>
        <v>342</v>
      </c>
      <c r="AQ1582" s="436">
        <f t="shared" si="411"/>
        <v>383.04</v>
      </c>
      <c r="AR1582" s="247"/>
      <c r="AS1582" s="465" t="s">
        <v>15</v>
      </c>
      <c r="AT1582" s="247"/>
      <c r="AU1582" s="454" t="s">
        <v>15</v>
      </c>
    </row>
    <row r="1583" spans="1:47" s="29" customFormat="1">
      <c r="A1583" s="556">
        <v>1580</v>
      </c>
      <c r="B1583" s="558" t="s">
        <v>3905</v>
      </c>
      <c r="C1583" s="558" t="str">
        <f t="shared" si="403"/>
        <v>2020</v>
      </c>
      <c r="D1583" s="558" t="str">
        <f t="shared" si="412"/>
        <v>Feb</v>
      </c>
      <c r="E1583" s="605">
        <v>43888</v>
      </c>
      <c r="F1583" s="558">
        <v>120937</v>
      </c>
      <c r="G1583" s="558" t="s">
        <v>3938</v>
      </c>
      <c r="H1583" s="558">
        <v>93713</v>
      </c>
      <c r="I1583" s="558" t="s">
        <v>3920</v>
      </c>
      <c r="J1583" s="617" t="s">
        <v>3936</v>
      </c>
      <c r="K1583" s="607" t="str">
        <f t="shared" si="404"/>
        <v>50162-K81-N000-H1 GUSSET L, RR CUSHION | #1. BLANK/PIERCE (COMP) | 50162-K81-N000-H1 GUSSET L, RR CUSHION | #1. BLANK/PIERCE (COMP)</v>
      </c>
      <c r="L1583" s="607" t="s">
        <v>3937</v>
      </c>
      <c r="M1583" s="607" t="s">
        <v>3937</v>
      </c>
      <c r="N1583" s="608" t="s">
        <v>15</v>
      </c>
      <c r="O1583" s="607" t="s">
        <v>40</v>
      </c>
      <c r="P1583" s="558">
        <v>1</v>
      </c>
      <c r="Q1583" s="557" t="s">
        <v>5152</v>
      </c>
      <c r="R1583" s="609">
        <f>IFERROR(VLOOKUP(CONCATENATE(D1583,"'",C1583),'Monthly Forex'!A:D,4,0),"-")</f>
        <v>50.83</v>
      </c>
      <c r="S1583" s="564" t="s">
        <v>15</v>
      </c>
      <c r="T1583" s="611">
        <v>737.1</v>
      </c>
      <c r="U1583" s="612" t="s">
        <v>47</v>
      </c>
      <c r="V1583" s="589" t="s">
        <v>49</v>
      </c>
      <c r="W1583" s="620" t="s">
        <v>3995</v>
      </c>
      <c r="X1583" s="673" t="s">
        <v>4603</v>
      </c>
      <c r="Y1583" s="669" t="s">
        <v>15</v>
      </c>
      <c r="Z1583" s="668" t="s">
        <v>15</v>
      </c>
      <c r="AA1583" s="558" t="s">
        <v>1856</v>
      </c>
      <c r="AB1583" s="139">
        <f t="shared" si="399"/>
        <v>43918</v>
      </c>
      <c r="AC1583" s="134">
        <f t="shared" si="400"/>
        <v>43891</v>
      </c>
      <c r="AD1583" s="135" t="str">
        <f t="shared" si="401"/>
        <v>-</v>
      </c>
      <c r="AE1583" s="136" t="str">
        <f t="shared" si="402"/>
        <v>-</v>
      </c>
      <c r="AF1583" s="140" t="s">
        <v>4551</v>
      </c>
      <c r="AG1583" s="140" t="str">
        <f t="shared" si="405"/>
        <v>1</v>
      </c>
      <c r="AH1583" s="141" t="str">
        <f t="shared" si="406"/>
        <v>-</v>
      </c>
      <c r="AI1583" s="211">
        <v>43921</v>
      </c>
      <c r="AJ1583" s="443" t="s">
        <v>4592</v>
      </c>
      <c r="AK1583" s="478">
        <f t="shared" si="407"/>
        <v>-3</v>
      </c>
      <c r="AL1583" s="482">
        <f t="shared" si="408"/>
        <v>43891</v>
      </c>
      <c r="AM1583" s="432" t="str">
        <f>_xlfn.IFNA(VLOOKUP(O1583,Dropdown!$B:$G,6,0),"-")</f>
        <v>PEZA</v>
      </c>
      <c r="AN1583" s="433">
        <f>_xlfn.IFNA(VLOOKUP(O1583,Dropdown!$B:$H,7,0),"-")</f>
        <v>0.12</v>
      </c>
      <c r="AO1583" s="434" t="str">
        <f t="shared" si="409"/>
        <v>USD</v>
      </c>
      <c r="AP1583" s="435">
        <f t="shared" si="410"/>
        <v>737.1</v>
      </c>
      <c r="AQ1583" s="436">
        <f t="shared" si="411"/>
        <v>825.55200000000013</v>
      </c>
      <c r="AR1583" s="247"/>
      <c r="AS1583" s="465" t="s">
        <v>15</v>
      </c>
      <c r="AT1583" s="247"/>
      <c r="AU1583" s="454" t="s">
        <v>15</v>
      </c>
    </row>
    <row r="1584" spans="1:47" s="29" customFormat="1">
      <c r="A1584" s="556">
        <v>1581</v>
      </c>
      <c r="B1584" s="558" t="s">
        <v>3906</v>
      </c>
      <c r="C1584" s="558" t="str">
        <f t="shared" si="403"/>
        <v>2020</v>
      </c>
      <c r="D1584" s="558" t="str">
        <f t="shared" si="412"/>
        <v>Feb</v>
      </c>
      <c r="E1584" s="605">
        <v>43888</v>
      </c>
      <c r="F1584" s="558">
        <v>120938</v>
      </c>
      <c r="G1584" s="558" t="s">
        <v>3943</v>
      </c>
      <c r="H1584" s="558">
        <v>93714</v>
      </c>
      <c r="I1584" s="558" t="s">
        <v>3920</v>
      </c>
      <c r="J1584" s="617" t="s">
        <v>3939</v>
      </c>
      <c r="K1584" s="607" t="str">
        <f t="shared" si="404"/>
        <v>50107-K81 -N000-21 STAY,R | #1. BLANK/PIERCE (COMP) | 50107-K81 -N000-21 STAY,R | #1. BLANK/PIERCE (COMP)</v>
      </c>
      <c r="L1584" s="607" t="s">
        <v>3940</v>
      </c>
      <c r="M1584" s="607" t="s">
        <v>3940</v>
      </c>
      <c r="N1584" s="608" t="s">
        <v>15</v>
      </c>
      <c r="O1584" s="607" t="s">
        <v>40</v>
      </c>
      <c r="P1584" s="558">
        <v>1</v>
      </c>
      <c r="Q1584" s="557" t="s">
        <v>5152</v>
      </c>
      <c r="R1584" s="609">
        <f>IFERROR(VLOOKUP(CONCATENATE(D1584,"'",C1584),'Monthly Forex'!A:D,4,0),"-")</f>
        <v>50.83</v>
      </c>
      <c r="S1584" s="564" t="s">
        <v>15</v>
      </c>
      <c r="T1584" s="611">
        <v>726.3</v>
      </c>
      <c r="U1584" s="612" t="s">
        <v>47</v>
      </c>
      <c r="V1584" s="589" t="s">
        <v>49</v>
      </c>
      <c r="W1584" s="620" t="s">
        <v>3995</v>
      </c>
      <c r="X1584" s="673" t="s">
        <v>4603</v>
      </c>
      <c r="Y1584" s="669" t="s">
        <v>15</v>
      </c>
      <c r="Z1584" s="668" t="s">
        <v>15</v>
      </c>
      <c r="AA1584" s="558" t="s">
        <v>1856</v>
      </c>
      <c r="AB1584" s="139">
        <f t="shared" si="399"/>
        <v>43918</v>
      </c>
      <c r="AC1584" s="134">
        <f t="shared" si="400"/>
        <v>43891</v>
      </c>
      <c r="AD1584" s="135" t="str">
        <f t="shared" si="401"/>
        <v>-</v>
      </c>
      <c r="AE1584" s="136" t="str">
        <f t="shared" si="402"/>
        <v>-</v>
      </c>
      <c r="AF1584" s="140" t="s">
        <v>4551</v>
      </c>
      <c r="AG1584" s="140" t="str">
        <f t="shared" si="405"/>
        <v>1</v>
      </c>
      <c r="AH1584" s="141" t="str">
        <f t="shared" si="406"/>
        <v>-</v>
      </c>
      <c r="AI1584" s="211">
        <v>43921</v>
      </c>
      <c r="AJ1584" s="443" t="s">
        <v>4592</v>
      </c>
      <c r="AK1584" s="478">
        <f t="shared" si="407"/>
        <v>-3</v>
      </c>
      <c r="AL1584" s="482">
        <f t="shared" si="408"/>
        <v>43891</v>
      </c>
      <c r="AM1584" s="432" t="str">
        <f>_xlfn.IFNA(VLOOKUP(O1584,Dropdown!$B:$G,6,0),"-")</f>
        <v>PEZA</v>
      </c>
      <c r="AN1584" s="433">
        <f>_xlfn.IFNA(VLOOKUP(O1584,Dropdown!$B:$H,7,0),"-")</f>
        <v>0.12</v>
      </c>
      <c r="AO1584" s="434" t="str">
        <f t="shared" si="409"/>
        <v>USD</v>
      </c>
      <c r="AP1584" s="435">
        <f t="shared" si="410"/>
        <v>726.3</v>
      </c>
      <c r="AQ1584" s="436">
        <f t="shared" si="411"/>
        <v>813.45600000000002</v>
      </c>
      <c r="AR1584" s="247"/>
      <c r="AS1584" s="465" t="s">
        <v>15</v>
      </c>
      <c r="AT1584" s="247"/>
      <c r="AU1584" s="454" t="s">
        <v>15</v>
      </c>
    </row>
    <row r="1585" spans="1:47" s="29" customFormat="1">
      <c r="A1585" s="556">
        <v>1582</v>
      </c>
      <c r="B1585" s="558" t="s">
        <v>3907</v>
      </c>
      <c r="C1585" s="558" t="str">
        <f t="shared" si="403"/>
        <v>2020</v>
      </c>
      <c r="D1585" s="558" t="str">
        <f t="shared" si="412"/>
        <v>Feb</v>
      </c>
      <c r="E1585" s="605">
        <v>43888</v>
      </c>
      <c r="F1585" s="558">
        <v>120938</v>
      </c>
      <c r="G1585" s="558" t="s">
        <v>3943</v>
      </c>
      <c r="H1585" s="558">
        <v>93714</v>
      </c>
      <c r="I1585" s="558" t="s">
        <v>3920</v>
      </c>
      <c r="J1585" s="617" t="s">
        <v>3939</v>
      </c>
      <c r="K1585" s="607" t="str">
        <f t="shared" si="404"/>
        <v>50107-K81 -N000-21 STAY,R | #2. BEND | 50107-K81 -N000-21 STAY,R | #2. BEND</v>
      </c>
      <c r="L1585" s="607" t="s">
        <v>3941</v>
      </c>
      <c r="M1585" s="607" t="s">
        <v>3941</v>
      </c>
      <c r="N1585" s="608" t="s">
        <v>15</v>
      </c>
      <c r="O1585" s="607" t="s">
        <v>40</v>
      </c>
      <c r="P1585" s="558">
        <v>1</v>
      </c>
      <c r="Q1585" s="557" t="s">
        <v>5152</v>
      </c>
      <c r="R1585" s="609">
        <f>IFERROR(VLOOKUP(CONCATENATE(D1585,"'",C1585),'Monthly Forex'!A:D,4,0),"-")</f>
        <v>50.83</v>
      </c>
      <c r="S1585" s="564" t="s">
        <v>15</v>
      </c>
      <c r="T1585" s="611">
        <v>804.6</v>
      </c>
      <c r="U1585" s="612" t="s">
        <v>47</v>
      </c>
      <c r="V1585" s="589" t="s">
        <v>49</v>
      </c>
      <c r="W1585" s="620" t="s">
        <v>3995</v>
      </c>
      <c r="X1585" s="673" t="s">
        <v>4603</v>
      </c>
      <c r="Y1585" s="669" t="s">
        <v>15</v>
      </c>
      <c r="Z1585" s="668" t="s">
        <v>15</v>
      </c>
      <c r="AA1585" s="558" t="s">
        <v>1856</v>
      </c>
      <c r="AB1585" s="139">
        <f t="shared" si="399"/>
        <v>43918</v>
      </c>
      <c r="AC1585" s="134">
        <f t="shared" si="400"/>
        <v>43891</v>
      </c>
      <c r="AD1585" s="135" t="str">
        <f t="shared" si="401"/>
        <v>-</v>
      </c>
      <c r="AE1585" s="136" t="str">
        <f t="shared" si="402"/>
        <v>-</v>
      </c>
      <c r="AF1585" s="140" t="s">
        <v>4551</v>
      </c>
      <c r="AG1585" s="140" t="str">
        <f t="shared" si="405"/>
        <v>-</v>
      </c>
      <c r="AH1585" s="141" t="str">
        <f t="shared" si="406"/>
        <v>-</v>
      </c>
      <c r="AI1585" s="211">
        <v>43921</v>
      </c>
      <c r="AJ1585" s="443" t="s">
        <v>4592</v>
      </c>
      <c r="AK1585" s="478">
        <f t="shared" si="407"/>
        <v>-3</v>
      </c>
      <c r="AL1585" s="482">
        <f t="shared" si="408"/>
        <v>43891</v>
      </c>
      <c r="AM1585" s="432" t="str">
        <f>_xlfn.IFNA(VLOOKUP(O1585,Dropdown!$B:$G,6,0),"-")</f>
        <v>PEZA</v>
      </c>
      <c r="AN1585" s="433">
        <f>_xlfn.IFNA(VLOOKUP(O1585,Dropdown!$B:$H,7,0),"-")</f>
        <v>0.12</v>
      </c>
      <c r="AO1585" s="434" t="str">
        <f t="shared" si="409"/>
        <v>USD</v>
      </c>
      <c r="AP1585" s="435">
        <f t="shared" si="410"/>
        <v>804.6</v>
      </c>
      <c r="AQ1585" s="436">
        <f t="shared" si="411"/>
        <v>901.15200000000016</v>
      </c>
      <c r="AR1585" s="247"/>
      <c r="AS1585" s="465" t="s">
        <v>15</v>
      </c>
      <c r="AT1585" s="247"/>
      <c r="AU1585" s="454" t="s">
        <v>15</v>
      </c>
    </row>
    <row r="1586" spans="1:47" s="29" customFormat="1">
      <c r="A1586" s="556">
        <v>1583</v>
      </c>
      <c r="B1586" s="558" t="s">
        <v>3908</v>
      </c>
      <c r="C1586" s="558" t="str">
        <f t="shared" si="403"/>
        <v>2020</v>
      </c>
      <c r="D1586" s="558" t="str">
        <f t="shared" si="412"/>
        <v>Feb</v>
      </c>
      <c r="E1586" s="605">
        <v>43888</v>
      </c>
      <c r="F1586" s="558">
        <v>120938</v>
      </c>
      <c r="G1586" s="558" t="s">
        <v>3943</v>
      </c>
      <c r="H1586" s="558">
        <v>93714</v>
      </c>
      <c r="I1586" s="558" t="s">
        <v>3920</v>
      </c>
      <c r="J1586" s="617" t="s">
        <v>3939</v>
      </c>
      <c r="K1586" s="607" t="str">
        <f t="shared" si="404"/>
        <v>50107-K81 -N000-21 STAY,R | #3. INSPECTION JIG | 50107-K81 -N000-21 STAY,R | #3. INSPECTION JIG</v>
      </c>
      <c r="L1586" s="607" t="s">
        <v>3942</v>
      </c>
      <c r="M1586" s="607" t="s">
        <v>3942</v>
      </c>
      <c r="N1586" s="608" t="s">
        <v>15</v>
      </c>
      <c r="O1586" s="607" t="s">
        <v>40</v>
      </c>
      <c r="P1586" s="558">
        <v>1</v>
      </c>
      <c r="Q1586" s="557" t="s">
        <v>5152</v>
      </c>
      <c r="R1586" s="609">
        <f>IFERROR(VLOOKUP(CONCATENATE(D1586,"'",C1586),'Monthly Forex'!A:D,4,0),"-")</f>
        <v>50.83</v>
      </c>
      <c r="S1586" s="564" t="s">
        <v>15</v>
      </c>
      <c r="T1586" s="611">
        <v>310.5</v>
      </c>
      <c r="U1586" s="612" t="s">
        <v>47</v>
      </c>
      <c r="V1586" s="589" t="s">
        <v>49</v>
      </c>
      <c r="W1586" s="620" t="s">
        <v>3995</v>
      </c>
      <c r="X1586" s="673" t="s">
        <v>4603</v>
      </c>
      <c r="Y1586" s="669" t="s">
        <v>15</v>
      </c>
      <c r="Z1586" s="668" t="s">
        <v>15</v>
      </c>
      <c r="AA1586" s="558" t="s">
        <v>1856</v>
      </c>
      <c r="AB1586" s="139">
        <f t="shared" si="399"/>
        <v>43918</v>
      </c>
      <c r="AC1586" s="134">
        <f t="shared" si="400"/>
        <v>43891</v>
      </c>
      <c r="AD1586" s="135" t="str">
        <f t="shared" si="401"/>
        <v>-</v>
      </c>
      <c r="AE1586" s="136" t="str">
        <f t="shared" si="402"/>
        <v>-</v>
      </c>
      <c r="AF1586" s="140" t="s">
        <v>4551</v>
      </c>
      <c r="AG1586" s="140" t="str">
        <f t="shared" si="405"/>
        <v>-</v>
      </c>
      <c r="AH1586" s="141" t="str">
        <f t="shared" si="406"/>
        <v>-</v>
      </c>
      <c r="AI1586" s="211">
        <v>43921</v>
      </c>
      <c r="AJ1586" s="443" t="s">
        <v>4592</v>
      </c>
      <c r="AK1586" s="478">
        <f t="shared" si="407"/>
        <v>-3</v>
      </c>
      <c r="AL1586" s="482">
        <f t="shared" si="408"/>
        <v>43891</v>
      </c>
      <c r="AM1586" s="432" t="str">
        <f>_xlfn.IFNA(VLOOKUP(O1586,Dropdown!$B:$G,6,0),"-")</f>
        <v>PEZA</v>
      </c>
      <c r="AN1586" s="433">
        <f>_xlfn.IFNA(VLOOKUP(O1586,Dropdown!$B:$H,7,0),"-")</f>
        <v>0.12</v>
      </c>
      <c r="AO1586" s="434" t="str">
        <f t="shared" si="409"/>
        <v>USD</v>
      </c>
      <c r="AP1586" s="435">
        <f t="shared" si="410"/>
        <v>310.5</v>
      </c>
      <c r="AQ1586" s="436">
        <f t="shared" si="411"/>
        <v>347.76000000000005</v>
      </c>
      <c r="AR1586" s="247"/>
      <c r="AS1586" s="465" t="s">
        <v>15</v>
      </c>
      <c r="AT1586" s="247"/>
      <c r="AU1586" s="454" t="s">
        <v>15</v>
      </c>
    </row>
    <row r="1587" spans="1:47" s="29" customFormat="1">
      <c r="A1587" s="556">
        <v>1584</v>
      </c>
      <c r="B1587" s="558" t="s">
        <v>3909</v>
      </c>
      <c r="C1587" s="558" t="str">
        <f t="shared" si="403"/>
        <v>2020</v>
      </c>
      <c r="D1587" s="558" t="str">
        <f t="shared" si="412"/>
        <v>Feb</v>
      </c>
      <c r="E1587" s="605">
        <v>43888</v>
      </c>
      <c r="F1587" s="558">
        <v>120939</v>
      </c>
      <c r="G1587" s="558" t="s">
        <v>3948</v>
      </c>
      <c r="H1587" s="558">
        <v>93715</v>
      </c>
      <c r="I1587" s="558" t="s">
        <v>3920</v>
      </c>
      <c r="J1587" s="617" t="s">
        <v>3944</v>
      </c>
      <c r="K1587" s="607" t="str">
        <f t="shared" si="404"/>
        <v>50107-K81 -N000-20 STAY,L | #1. BLANK/PIERCE (COMP) | 50107-K81 -N000-20 STAY,L | #1. BLANK/PIERCE (COMP)</v>
      </c>
      <c r="L1587" s="607" t="s">
        <v>3945</v>
      </c>
      <c r="M1587" s="607" t="s">
        <v>3945</v>
      </c>
      <c r="N1587" s="608" t="s">
        <v>15</v>
      </c>
      <c r="O1587" s="607" t="s">
        <v>40</v>
      </c>
      <c r="P1587" s="558">
        <v>1</v>
      </c>
      <c r="Q1587" s="557" t="s">
        <v>5152</v>
      </c>
      <c r="R1587" s="609">
        <f>IFERROR(VLOOKUP(CONCATENATE(D1587,"'",C1587),'Monthly Forex'!A:D,4,0),"-")</f>
        <v>50.83</v>
      </c>
      <c r="S1587" s="564" t="s">
        <v>15</v>
      </c>
      <c r="T1587" s="611">
        <v>726.3</v>
      </c>
      <c r="U1587" s="612" t="s">
        <v>47</v>
      </c>
      <c r="V1587" s="589" t="s">
        <v>49</v>
      </c>
      <c r="W1587" s="620" t="s">
        <v>3995</v>
      </c>
      <c r="X1587" s="673" t="s">
        <v>4603</v>
      </c>
      <c r="Y1587" s="669" t="s">
        <v>15</v>
      </c>
      <c r="Z1587" s="668" t="s">
        <v>15</v>
      </c>
      <c r="AA1587" s="558" t="s">
        <v>1856</v>
      </c>
      <c r="AB1587" s="139">
        <f t="shared" si="399"/>
        <v>43918</v>
      </c>
      <c r="AC1587" s="134">
        <f t="shared" si="400"/>
        <v>43891</v>
      </c>
      <c r="AD1587" s="135" t="str">
        <f t="shared" si="401"/>
        <v>-</v>
      </c>
      <c r="AE1587" s="136" t="str">
        <f t="shared" si="402"/>
        <v>-</v>
      </c>
      <c r="AF1587" s="140" t="s">
        <v>4551</v>
      </c>
      <c r="AG1587" s="140" t="str">
        <f t="shared" si="405"/>
        <v>1</v>
      </c>
      <c r="AH1587" s="141" t="str">
        <f t="shared" si="406"/>
        <v>-</v>
      </c>
      <c r="AI1587" s="211">
        <v>43921</v>
      </c>
      <c r="AJ1587" s="443" t="s">
        <v>4592</v>
      </c>
      <c r="AK1587" s="478">
        <f t="shared" si="407"/>
        <v>-3</v>
      </c>
      <c r="AL1587" s="482">
        <f t="shared" si="408"/>
        <v>43891</v>
      </c>
      <c r="AM1587" s="432" t="str">
        <f>_xlfn.IFNA(VLOOKUP(O1587,Dropdown!$B:$G,6,0),"-")</f>
        <v>PEZA</v>
      </c>
      <c r="AN1587" s="433">
        <f>_xlfn.IFNA(VLOOKUP(O1587,Dropdown!$B:$H,7,0),"-")</f>
        <v>0.12</v>
      </c>
      <c r="AO1587" s="434" t="str">
        <f t="shared" si="409"/>
        <v>USD</v>
      </c>
      <c r="AP1587" s="435">
        <f t="shared" si="410"/>
        <v>726.3</v>
      </c>
      <c r="AQ1587" s="436">
        <f t="shared" si="411"/>
        <v>813.45600000000002</v>
      </c>
      <c r="AR1587" s="247"/>
      <c r="AS1587" s="465" t="s">
        <v>15</v>
      </c>
      <c r="AT1587" s="247"/>
      <c r="AU1587" s="454" t="s">
        <v>15</v>
      </c>
    </row>
    <row r="1588" spans="1:47" s="29" customFormat="1">
      <c r="A1588" s="556">
        <v>1585</v>
      </c>
      <c r="B1588" s="558" t="s">
        <v>3910</v>
      </c>
      <c r="C1588" s="558" t="str">
        <f t="shared" si="403"/>
        <v>2020</v>
      </c>
      <c r="D1588" s="558" t="str">
        <f t="shared" si="412"/>
        <v>Feb</v>
      </c>
      <c r="E1588" s="605">
        <v>43888</v>
      </c>
      <c r="F1588" s="558">
        <v>120939</v>
      </c>
      <c r="G1588" s="558" t="s">
        <v>3948</v>
      </c>
      <c r="H1588" s="558">
        <v>93715</v>
      </c>
      <c r="I1588" s="558" t="s">
        <v>3920</v>
      </c>
      <c r="J1588" s="617" t="s">
        <v>3944</v>
      </c>
      <c r="K1588" s="607" t="str">
        <f t="shared" si="404"/>
        <v>50107-K81 -N000-20 STAY,L | #2. BEND | 50107-K81 -N000-20 STAY,L | #2. BEND</v>
      </c>
      <c r="L1588" s="607" t="s">
        <v>3946</v>
      </c>
      <c r="M1588" s="607" t="s">
        <v>3946</v>
      </c>
      <c r="N1588" s="608" t="s">
        <v>15</v>
      </c>
      <c r="O1588" s="607" t="s">
        <v>40</v>
      </c>
      <c r="P1588" s="558">
        <v>1</v>
      </c>
      <c r="Q1588" s="557" t="s">
        <v>5152</v>
      </c>
      <c r="R1588" s="609">
        <f>IFERROR(VLOOKUP(CONCATENATE(D1588,"'",C1588),'Monthly Forex'!A:D,4,0),"-")</f>
        <v>50.83</v>
      </c>
      <c r="S1588" s="564" t="s">
        <v>15</v>
      </c>
      <c r="T1588" s="611">
        <v>804.6</v>
      </c>
      <c r="U1588" s="612" t="s">
        <v>47</v>
      </c>
      <c r="V1588" s="589" t="s">
        <v>49</v>
      </c>
      <c r="W1588" s="620" t="s">
        <v>3995</v>
      </c>
      <c r="X1588" s="673" t="s">
        <v>4603</v>
      </c>
      <c r="Y1588" s="669" t="s">
        <v>15</v>
      </c>
      <c r="Z1588" s="668" t="s">
        <v>15</v>
      </c>
      <c r="AA1588" s="558" t="s">
        <v>1856</v>
      </c>
      <c r="AB1588" s="139">
        <f t="shared" si="399"/>
        <v>43918</v>
      </c>
      <c r="AC1588" s="134">
        <f t="shared" si="400"/>
        <v>43891</v>
      </c>
      <c r="AD1588" s="135" t="str">
        <f t="shared" si="401"/>
        <v>-</v>
      </c>
      <c r="AE1588" s="136" t="str">
        <f t="shared" si="402"/>
        <v>-</v>
      </c>
      <c r="AF1588" s="140" t="s">
        <v>4551</v>
      </c>
      <c r="AG1588" s="140" t="str">
        <f t="shared" si="405"/>
        <v>-</v>
      </c>
      <c r="AH1588" s="141" t="str">
        <f t="shared" si="406"/>
        <v>-</v>
      </c>
      <c r="AI1588" s="211">
        <v>43921</v>
      </c>
      <c r="AJ1588" s="443" t="s">
        <v>4592</v>
      </c>
      <c r="AK1588" s="478">
        <f t="shared" si="407"/>
        <v>-3</v>
      </c>
      <c r="AL1588" s="482">
        <f t="shared" si="408"/>
        <v>43891</v>
      </c>
      <c r="AM1588" s="432" t="str">
        <f>_xlfn.IFNA(VLOOKUP(O1588,Dropdown!$B:$G,6,0),"-")</f>
        <v>PEZA</v>
      </c>
      <c r="AN1588" s="433">
        <f>_xlfn.IFNA(VLOOKUP(O1588,Dropdown!$B:$H,7,0),"-")</f>
        <v>0.12</v>
      </c>
      <c r="AO1588" s="434" t="str">
        <f t="shared" si="409"/>
        <v>USD</v>
      </c>
      <c r="AP1588" s="435">
        <f t="shared" si="410"/>
        <v>804.6</v>
      </c>
      <c r="AQ1588" s="436">
        <f t="shared" si="411"/>
        <v>901.15200000000016</v>
      </c>
      <c r="AR1588" s="247"/>
      <c r="AS1588" s="465" t="s">
        <v>15</v>
      </c>
      <c r="AT1588" s="247"/>
      <c r="AU1588" s="454" t="s">
        <v>15</v>
      </c>
    </row>
    <row r="1589" spans="1:47" s="29" customFormat="1">
      <c r="A1589" s="556">
        <v>1586</v>
      </c>
      <c r="B1589" s="558" t="s">
        <v>3911</v>
      </c>
      <c r="C1589" s="558" t="str">
        <f t="shared" si="403"/>
        <v>2020</v>
      </c>
      <c r="D1589" s="558" t="str">
        <f t="shared" si="412"/>
        <v>Feb</v>
      </c>
      <c r="E1589" s="605">
        <v>43888</v>
      </c>
      <c r="F1589" s="558">
        <v>120939</v>
      </c>
      <c r="G1589" s="558" t="s">
        <v>3948</v>
      </c>
      <c r="H1589" s="558">
        <v>93715</v>
      </c>
      <c r="I1589" s="558" t="s">
        <v>3920</v>
      </c>
      <c r="J1589" s="617" t="s">
        <v>3944</v>
      </c>
      <c r="K1589" s="607" t="str">
        <f t="shared" si="404"/>
        <v>50107-K81 -N000-20 STAY,L | #3. INSPECTION JIG | 50107-K81 -N000-20 STAY,L | #3. INSPECTION JIG</v>
      </c>
      <c r="L1589" s="607" t="s">
        <v>3947</v>
      </c>
      <c r="M1589" s="607" t="s">
        <v>3947</v>
      </c>
      <c r="N1589" s="608" t="s">
        <v>15</v>
      </c>
      <c r="O1589" s="607" t="s">
        <v>40</v>
      </c>
      <c r="P1589" s="558">
        <v>1</v>
      </c>
      <c r="Q1589" s="557" t="s">
        <v>5152</v>
      </c>
      <c r="R1589" s="609">
        <f>IFERROR(VLOOKUP(CONCATENATE(D1589,"'",C1589),'Monthly Forex'!A:D,4,0),"-")</f>
        <v>50.83</v>
      </c>
      <c r="S1589" s="564" t="s">
        <v>15</v>
      </c>
      <c r="T1589" s="611">
        <v>310.5</v>
      </c>
      <c r="U1589" s="612" t="s">
        <v>47</v>
      </c>
      <c r="V1589" s="589" t="s">
        <v>49</v>
      </c>
      <c r="W1589" s="620" t="s">
        <v>3995</v>
      </c>
      <c r="X1589" s="673" t="s">
        <v>4603</v>
      </c>
      <c r="Y1589" s="669" t="s">
        <v>15</v>
      </c>
      <c r="Z1589" s="668" t="s">
        <v>15</v>
      </c>
      <c r="AA1589" s="558" t="s">
        <v>1856</v>
      </c>
      <c r="AB1589" s="139">
        <f t="shared" si="399"/>
        <v>43918</v>
      </c>
      <c r="AC1589" s="134">
        <f t="shared" si="400"/>
        <v>43891</v>
      </c>
      <c r="AD1589" s="135" t="str">
        <f t="shared" si="401"/>
        <v>-</v>
      </c>
      <c r="AE1589" s="136" t="str">
        <f t="shared" si="402"/>
        <v>-</v>
      </c>
      <c r="AF1589" s="140" t="s">
        <v>4551</v>
      </c>
      <c r="AG1589" s="140" t="str">
        <f t="shared" si="405"/>
        <v>-</v>
      </c>
      <c r="AH1589" s="141" t="str">
        <f t="shared" si="406"/>
        <v>-</v>
      </c>
      <c r="AI1589" s="211">
        <v>43921</v>
      </c>
      <c r="AJ1589" s="443" t="s">
        <v>4592</v>
      </c>
      <c r="AK1589" s="478">
        <f t="shared" si="407"/>
        <v>-3</v>
      </c>
      <c r="AL1589" s="482">
        <f t="shared" si="408"/>
        <v>43891</v>
      </c>
      <c r="AM1589" s="432" t="str">
        <f>_xlfn.IFNA(VLOOKUP(O1589,Dropdown!$B:$G,6,0),"-")</f>
        <v>PEZA</v>
      </c>
      <c r="AN1589" s="433">
        <f>_xlfn.IFNA(VLOOKUP(O1589,Dropdown!$B:$H,7,0),"-")</f>
        <v>0.12</v>
      </c>
      <c r="AO1589" s="434" t="str">
        <f t="shared" si="409"/>
        <v>USD</v>
      </c>
      <c r="AP1589" s="435">
        <f t="shared" si="410"/>
        <v>310.5</v>
      </c>
      <c r="AQ1589" s="436">
        <f t="shared" si="411"/>
        <v>347.76000000000005</v>
      </c>
      <c r="AR1589" s="247"/>
      <c r="AS1589" s="465" t="s">
        <v>15</v>
      </c>
      <c r="AT1589" s="247"/>
      <c r="AU1589" s="454" t="s">
        <v>15</v>
      </c>
    </row>
    <row r="1590" spans="1:47" s="29" customFormat="1">
      <c r="A1590" s="556">
        <v>1587</v>
      </c>
      <c r="B1590" s="558" t="s">
        <v>3912</v>
      </c>
      <c r="C1590" s="558" t="str">
        <f t="shared" si="403"/>
        <v>2020</v>
      </c>
      <c r="D1590" s="558" t="str">
        <f t="shared" si="412"/>
        <v>Feb</v>
      </c>
      <c r="E1590" s="605">
        <v>43888</v>
      </c>
      <c r="F1590" s="558">
        <v>120940</v>
      </c>
      <c r="G1590" s="558" t="s">
        <v>3957</v>
      </c>
      <c r="H1590" s="558">
        <v>93716</v>
      </c>
      <c r="I1590" s="558" t="s">
        <v>3920</v>
      </c>
      <c r="J1590" s="617" t="s">
        <v>3952</v>
      </c>
      <c r="K1590" s="607" t="str">
        <f t="shared" si="404"/>
        <v>50148/50149-K81 -N000-20 STAY R/L (STAY,R &amp; L RR COMB) | #1. BLANK/PIERCE (COMP) | 50148/50149-K81 -N000-20 STAY R/L (STAY,R &amp; L RR COMB) | #1. BLANK/PIERCE (COMP)</v>
      </c>
      <c r="L1590" s="607" t="s">
        <v>3949</v>
      </c>
      <c r="M1590" s="607" t="s">
        <v>3949</v>
      </c>
      <c r="N1590" s="608" t="s">
        <v>15</v>
      </c>
      <c r="O1590" s="607" t="s">
        <v>40</v>
      </c>
      <c r="P1590" s="558">
        <v>1</v>
      </c>
      <c r="Q1590" s="557" t="s">
        <v>5152</v>
      </c>
      <c r="R1590" s="609">
        <f>IFERROR(VLOOKUP(CONCATENATE(D1590,"'",C1590),'Monthly Forex'!A:D,4,0),"-")</f>
        <v>50.83</v>
      </c>
      <c r="S1590" s="564" t="s">
        <v>15</v>
      </c>
      <c r="T1590" s="611">
        <v>758.7</v>
      </c>
      <c r="U1590" s="612" t="s">
        <v>47</v>
      </c>
      <c r="V1590" s="589" t="s">
        <v>49</v>
      </c>
      <c r="W1590" s="620" t="s">
        <v>3995</v>
      </c>
      <c r="X1590" s="673" t="s">
        <v>4603</v>
      </c>
      <c r="Y1590" s="669" t="s">
        <v>15</v>
      </c>
      <c r="Z1590" s="668" t="s">
        <v>15</v>
      </c>
      <c r="AA1590" s="558" t="s">
        <v>1856</v>
      </c>
      <c r="AB1590" s="139">
        <f t="shared" si="399"/>
        <v>43918</v>
      </c>
      <c r="AC1590" s="134">
        <f t="shared" si="400"/>
        <v>43891</v>
      </c>
      <c r="AD1590" s="135" t="str">
        <f t="shared" si="401"/>
        <v>-</v>
      </c>
      <c r="AE1590" s="136" t="str">
        <f t="shared" si="402"/>
        <v>-</v>
      </c>
      <c r="AF1590" s="140" t="s">
        <v>4551</v>
      </c>
      <c r="AG1590" s="140" t="str">
        <f t="shared" si="405"/>
        <v>1</v>
      </c>
      <c r="AH1590" s="141" t="str">
        <f t="shared" si="406"/>
        <v>-</v>
      </c>
      <c r="AI1590" s="211">
        <v>43921</v>
      </c>
      <c r="AJ1590" s="443" t="s">
        <v>4592</v>
      </c>
      <c r="AK1590" s="478">
        <f t="shared" si="407"/>
        <v>-3</v>
      </c>
      <c r="AL1590" s="482">
        <f t="shared" si="408"/>
        <v>43891</v>
      </c>
      <c r="AM1590" s="432" t="str">
        <f>_xlfn.IFNA(VLOOKUP(O1590,Dropdown!$B:$G,6,0),"-")</f>
        <v>PEZA</v>
      </c>
      <c r="AN1590" s="433">
        <f>_xlfn.IFNA(VLOOKUP(O1590,Dropdown!$B:$H,7,0),"-")</f>
        <v>0.12</v>
      </c>
      <c r="AO1590" s="434" t="str">
        <f t="shared" si="409"/>
        <v>USD</v>
      </c>
      <c r="AP1590" s="435">
        <f t="shared" si="410"/>
        <v>758.7</v>
      </c>
      <c r="AQ1590" s="436">
        <f t="shared" si="411"/>
        <v>849.74400000000014</v>
      </c>
      <c r="AR1590" s="247"/>
      <c r="AS1590" s="465" t="s">
        <v>15</v>
      </c>
      <c r="AT1590" s="247"/>
      <c r="AU1590" s="454" t="s">
        <v>15</v>
      </c>
    </row>
    <row r="1591" spans="1:47" s="29" customFormat="1">
      <c r="A1591" s="556">
        <v>1588</v>
      </c>
      <c r="B1591" s="558" t="s">
        <v>3913</v>
      </c>
      <c r="C1591" s="558" t="str">
        <f t="shared" si="403"/>
        <v>2020</v>
      </c>
      <c r="D1591" s="558" t="str">
        <f t="shared" si="412"/>
        <v>Feb</v>
      </c>
      <c r="E1591" s="605">
        <v>43888</v>
      </c>
      <c r="F1591" s="558">
        <v>120940</v>
      </c>
      <c r="G1591" s="558" t="s">
        <v>3957</v>
      </c>
      <c r="H1591" s="558">
        <v>93716</v>
      </c>
      <c r="I1591" s="558" t="s">
        <v>3920</v>
      </c>
      <c r="J1591" s="617" t="s">
        <v>3952</v>
      </c>
      <c r="K1591" s="607" t="str">
        <f t="shared" si="404"/>
        <v>50148/50149-K81 -N000-20 STAY R/L (STAY,R &amp; L RR COMB) | #2. BEND | 50148/50149-K81 -N000-20 STAY R/L (STAY,R &amp; L RR COMB) | #2. BEND</v>
      </c>
      <c r="L1591" s="607" t="s">
        <v>3950</v>
      </c>
      <c r="M1591" s="607" t="s">
        <v>3950</v>
      </c>
      <c r="N1591" s="608" t="s">
        <v>15</v>
      </c>
      <c r="O1591" s="623" t="s">
        <v>40</v>
      </c>
      <c r="P1591" s="558">
        <v>1</v>
      </c>
      <c r="Q1591" s="557" t="s">
        <v>5152</v>
      </c>
      <c r="R1591" s="609">
        <f>IFERROR(VLOOKUP(CONCATENATE(D1591,"'",C1591),'Monthly Forex'!A:D,4,0),"-")</f>
        <v>50.83</v>
      </c>
      <c r="S1591" s="564" t="s">
        <v>15</v>
      </c>
      <c r="T1591" s="611">
        <v>639.9</v>
      </c>
      <c r="U1591" s="612" t="s">
        <v>47</v>
      </c>
      <c r="V1591" s="589" t="s">
        <v>49</v>
      </c>
      <c r="W1591" s="620" t="s">
        <v>3995</v>
      </c>
      <c r="X1591" s="673" t="s">
        <v>4603</v>
      </c>
      <c r="Y1591" s="669" t="s">
        <v>15</v>
      </c>
      <c r="Z1591" s="668" t="s">
        <v>15</v>
      </c>
      <c r="AA1591" s="558" t="s">
        <v>1856</v>
      </c>
      <c r="AB1591" s="139">
        <f t="shared" ref="AB1591:AB1654" si="413">IF(V1591="","",IF(V1591="Cancelled","-",E1591+30))</f>
        <v>43918</v>
      </c>
      <c r="AC1591" s="134">
        <f t="shared" si="400"/>
        <v>43891</v>
      </c>
      <c r="AD1591" s="135" t="str">
        <f t="shared" si="401"/>
        <v>-</v>
      </c>
      <c r="AE1591" s="136" t="str">
        <f t="shared" si="402"/>
        <v>-</v>
      </c>
      <c r="AF1591" s="140" t="s">
        <v>4551</v>
      </c>
      <c r="AG1591" s="140" t="str">
        <f t="shared" si="405"/>
        <v>-</v>
      </c>
      <c r="AH1591" s="141" t="str">
        <f t="shared" si="406"/>
        <v>-</v>
      </c>
      <c r="AI1591" s="211">
        <v>43921</v>
      </c>
      <c r="AJ1591" s="443" t="s">
        <v>4592</v>
      </c>
      <c r="AK1591" s="478">
        <f t="shared" si="407"/>
        <v>-3</v>
      </c>
      <c r="AL1591" s="482">
        <f t="shared" si="408"/>
        <v>43891</v>
      </c>
      <c r="AM1591" s="432" t="str">
        <f>_xlfn.IFNA(VLOOKUP(O1591,Dropdown!$B:$G,6,0),"-")</f>
        <v>PEZA</v>
      </c>
      <c r="AN1591" s="433">
        <f>_xlfn.IFNA(VLOOKUP(O1591,Dropdown!$B:$H,7,0),"-")</f>
        <v>0.12</v>
      </c>
      <c r="AO1591" s="434" t="str">
        <f t="shared" si="409"/>
        <v>USD</v>
      </c>
      <c r="AP1591" s="435">
        <f t="shared" si="410"/>
        <v>639.9</v>
      </c>
      <c r="AQ1591" s="436">
        <f t="shared" si="411"/>
        <v>716.68799999999999</v>
      </c>
      <c r="AR1591" s="247"/>
      <c r="AS1591" s="465" t="s">
        <v>15</v>
      </c>
      <c r="AT1591" s="247"/>
      <c r="AU1591" s="454" t="s">
        <v>15</v>
      </c>
    </row>
    <row r="1592" spans="1:47" s="29" customFormat="1">
      <c r="A1592" s="556">
        <v>1589</v>
      </c>
      <c r="B1592" s="558" t="s">
        <v>3914</v>
      </c>
      <c r="C1592" s="558" t="str">
        <f t="shared" si="403"/>
        <v>2020</v>
      </c>
      <c r="D1592" s="558" t="str">
        <f t="shared" si="412"/>
        <v>Feb</v>
      </c>
      <c r="E1592" s="605">
        <v>43888</v>
      </c>
      <c r="F1592" s="558">
        <v>120940</v>
      </c>
      <c r="G1592" s="558" t="s">
        <v>3957</v>
      </c>
      <c r="H1592" s="558">
        <v>93716</v>
      </c>
      <c r="I1592" s="558" t="s">
        <v>3920</v>
      </c>
      <c r="J1592" s="617" t="s">
        <v>3952</v>
      </c>
      <c r="K1592" s="607" t="str">
        <f t="shared" si="404"/>
        <v>50148/50149-K81 -N000-20 STAY R/L (STAY,R &amp; L RR COMB) | #3. INSPECTION JIG | 50148/50149-K81 -N000-20 STAY R/L (STAY,R &amp; L RR COMB) | #3. INSPECTION JIG</v>
      </c>
      <c r="L1592" s="607" t="s">
        <v>3951</v>
      </c>
      <c r="M1592" s="607" t="s">
        <v>3951</v>
      </c>
      <c r="N1592" s="608" t="s">
        <v>15</v>
      </c>
      <c r="O1592" s="607" t="s">
        <v>40</v>
      </c>
      <c r="P1592" s="558">
        <v>1</v>
      </c>
      <c r="Q1592" s="557" t="s">
        <v>5152</v>
      </c>
      <c r="R1592" s="609">
        <f>IFERROR(VLOOKUP(CONCATENATE(D1592,"'",C1592),'Monthly Forex'!A:D,4,0),"-")</f>
        <v>50.83</v>
      </c>
      <c r="S1592" s="564" t="s">
        <v>15</v>
      </c>
      <c r="T1592" s="611">
        <v>243</v>
      </c>
      <c r="U1592" s="612" t="s">
        <v>47</v>
      </c>
      <c r="V1592" s="589" t="s">
        <v>49</v>
      </c>
      <c r="W1592" s="620" t="s">
        <v>3995</v>
      </c>
      <c r="X1592" s="673" t="s">
        <v>4603</v>
      </c>
      <c r="Y1592" s="669" t="s">
        <v>15</v>
      </c>
      <c r="Z1592" s="668" t="s">
        <v>15</v>
      </c>
      <c r="AA1592" s="558" t="s">
        <v>1856</v>
      </c>
      <c r="AB1592" s="139">
        <f t="shared" si="413"/>
        <v>43918</v>
      </c>
      <c r="AC1592" s="134">
        <f t="shared" si="400"/>
        <v>43891</v>
      </c>
      <c r="AD1592" s="135" t="str">
        <f t="shared" si="401"/>
        <v>-</v>
      </c>
      <c r="AE1592" s="136" t="str">
        <f t="shared" si="402"/>
        <v>-</v>
      </c>
      <c r="AF1592" s="140" t="s">
        <v>4551</v>
      </c>
      <c r="AG1592" s="140" t="str">
        <f t="shared" si="405"/>
        <v>-</v>
      </c>
      <c r="AH1592" s="141" t="str">
        <f t="shared" si="406"/>
        <v>-</v>
      </c>
      <c r="AI1592" s="211">
        <v>43921</v>
      </c>
      <c r="AJ1592" s="443" t="s">
        <v>4592</v>
      </c>
      <c r="AK1592" s="478">
        <f t="shared" si="407"/>
        <v>-3</v>
      </c>
      <c r="AL1592" s="482">
        <f t="shared" si="408"/>
        <v>43891</v>
      </c>
      <c r="AM1592" s="432" t="str">
        <f>_xlfn.IFNA(VLOOKUP(O1592,Dropdown!$B:$G,6,0),"-")</f>
        <v>PEZA</v>
      </c>
      <c r="AN1592" s="433">
        <f>_xlfn.IFNA(VLOOKUP(O1592,Dropdown!$B:$H,7,0),"-")</f>
        <v>0.12</v>
      </c>
      <c r="AO1592" s="434" t="str">
        <f t="shared" si="409"/>
        <v>USD</v>
      </c>
      <c r="AP1592" s="435">
        <f t="shared" si="410"/>
        <v>243</v>
      </c>
      <c r="AQ1592" s="436">
        <f t="shared" si="411"/>
        <v>272.16000000000003</v>
      </c>
      <c r="AR1592" s="247"/>
      <c r="AS1592" s="465" t="s">
        <v>15</v>
      </c>
      <c r="AT1592" s="247"/>
      <c r="AU1592" s="454" t="s">
        <v>15</v>
      </c>
    </row>
    <row r="1593" spans="1:47" s="29" customFormat="1">
      <c r="A1593" s="556">
        <v>1590</v>
      </c>
      <c r="B1593" s="558" t="s">
        <v>3915</v>
      </c>
      <c r="C1593" s="558" t="str">
        <f t="shared" si="403"/>
        <v>2020</v>
      </c>
      <c r="D1593" s="558" t="str">
        <f t="shared" si="412"/>
        <v>Feb</v>
      </c>
      <c r="E1593" s="605">
        <v>43888</v>
      </c>
      <c r="F1593" s="558">
        <v>120941</v>
      </c>
      <c r="G1593" s="558" t="s">
        <v>3959</v>
      </c>
      <c r="H1593" s="558">
        <v>93717</v>
      </c>
      <c r="I1593" s="558" t="s">
        <v>3920</v>
      </c>
      <c r="J1593" s="617" t="s">
        <v>3958</v>
      </c>
      <c r="K1593" s="607" t="str">
        <f t="shared" si="404"/>
        <v>50127-K16-9000-H1 PATCH,R RR CROSS | #1. BLANK/PIERCE (COMP) | 50127-K16-9000-H1 PATCH,R RR CROSS | #1. BLANK/PIERCE (COMP)</v>
      </c>
      <c r="L1593" s="607" t="s">
        <v>3953</v>
      </c>
      <c r="M1593" s="607" t="s">
        <v>3953</v>
      </c>
      <c r="N1593" s="608" t="s">
        <v>15</v>
      </c>
      <c r="O1593" s="607" t="s">
        <v>40</v>
      </c>
      <c r="P1593" s="558">
        <v>1</v>
      </c>
      <c r="Q1593" s="557" t="s">
        <v>5152</v>
      </c>
      <c r="R1593" s="609">
        <f>IFERROR(VLOOKUP(CONCATENATE(D1593,"'",C1593),'Monthly Forex'!A:D,4,0),"-")</f>
        <v>50.83</v>
      </c>
      <c r="S1593" s="564" t="s">
        <v>15</v>
      </c>
      <c r="T1593" s="611">
        <v>803.69999999999993</v>
      </c>
      <c r="U1593" s="612" t="s">
        <v>47</v>
      </c>
      <c r="V1593" s="589" t="s">
        <v>49</v>
      </c>
      <c r="W1593" s="620" t="s">
        <v>3995</v>
      </c>
      <c r="X1593" s="673" t="s">
        <v>4603</v>
      </c>
      <c r="Y1593" s="669" t="s">
        <v>15</v>
      </c>
      <c r="Z1593" s="668" t="s">
        <v>15</v>
      </c>
      <c r="AA1593" s="558" t="s">
        <v>1856</v>
      </c>
      <c r="AB1593" s="139">
        <f t="shared" si="413"/>
        <v>43918</v>
      </c>
      <c r="AC1593" s="134">
        <f t="shared" si="400"/>
        <v>43891</v>
      </c>
      <c r="AD1593" s="135" t="str">
        <f t="shared" si="401"/>
        <v>-</v>
      </c>
      <c r="AE1593" s="136" t="str">
        <f t="shared" si="402"/>
        <v>-</v>
      </c>
      <c r="AF1593" s="140" t="s">
        <v>4551</v>
      </c>
      <c r="AG1593" s="140" t="str">
        <f t="shared" si="405"/>
        <v>1</v>
      </c>
      <c r="AH1593" s="141" t="str">
        <f t="shared" si="406"/>
        <v>-</v>
      </c>
      <c r="AI1593" s="211">
        <v>43921</v>
      </c>
      <c r="AJ1593" s="443" t="s">
        <v>4592</v>
      </c>
      <c r="AK1593" s="478">
        <f t="shared" si="407"/>
        <v>-3</v>
      </c>
      <c r="AL1593" s="482">
        <f t="shared" si="408"/>
        <v>43891</v>
      </c>
      <c r="AM1593" s="432" t="str">
        <f>_xlfn.IFNA(VLOOKUP(O1593,Dropdown!$B:$G,6,0),"-")</f>
        <v>PEZA</v>
      </c>
      <c r="AN1593" s="433">
        <f>_xlfn.IFNA(VLOOKUP(O1593,Dropdown!$B:$H,7,0),"-")</f>
        <v>0.12</v>
      </c>
      <c r="AO1593" s="434" t="str">
        <f t="shared" si="409"/>
        <v>USD</v>
      </c>
      <c r="AP1593" s="435">
        <f t="shared" si="410"/>
        <v>803.69999999999993</v>
      </c>
      <c r="AQ1593" s="436">
        <f t="shared" si="411"/>
        <v>900.14400000000001</v>
      </c>
      <c r="AR1593" s="247"/>
      <c r="AS1593" s="465" t="s">
        <v>15</v>
      </c>
      <c r="AT1593" s="247"/>
      <c r="AU1593" s="454" t="s">
        <v>15</v>
      </c>
    </row>
    <row r="1594" spans="1:47" s="29" customFormat="1">
      <c r="A1594" s="556">
        <v>1591</v>
      </c>
      <c r="B1594" s="558" t="s">
        <v>3916</v>
      </c>
      <c r="C1594" s="558" t="str">
        <f t="shared" si="403"/>
        <v>2020</v>
      </c>
      <c r="D1594" s="558" t="str">
        <f t="shared" si="412"/>
        <v>Feb</v>
      </c>
      <c r="E1594" s="605">
        <v>43888</v>
      </c>
      <c r="F1594" s="558">
        <v>120941</v>
      </c>
      <c r="G1594" s="558" t="s">
        <v>3959</v>
      </c>
      <c r="H1594" s="558">
        <v>93717</v>
      </c>
      <c r="I1594" s="558" t="s">
        <v>3920</v>
      </c>
      <c r="J1594" s="617" t="s">
        <v>3958</v>
      </c>
      <c r="K1594" s="607" t="str">
        <f t="shared" si="404"/>
        <v>50127-K16-9000-H1 PATCH,R RR CROSS | #2. BEND (TANDEM R &amp; L) | 50127-K16-9000-H1 PATCH,R RR CROSS | #2. BEND (TANDEM R &amp; L)</v>
      </c>
      <c r="L1594" s="607" t="s">
        <v>3954</v>
      </c>
      <c r="M1594" s="607" t="s">
        <v>3954</v>
      </c>
      <c r="N1594" s="608" t="s">
        <v>15</v>
      </c>
      <c r="O1594" s="607" t="s">
        <v>40</v>
      </c>
      <c r="P1594" s="558">
        <v>1</v>
      </c>
      <c r="Q1594" s="557" t="s">
        <v>5152</v>
      </c>
      <c r="R1594" s="609">
        <f>IFERROR(VLOOKUP(CONCATENATE(D1594,"'",C1594),'Monthly Forex'!A:D,4,0),"-")</f>
        <v>50.83</v>
      </c>
      <c r="S1594" s="564" t="s">
        <v>15</v>
      </c>
      <c r="T1594" s="611">
        <v>672.6</v>
      </c>
      <c r="U1594" s="612" t="s">
        <v>47</v>
      </c>
      <c r="V1594" s="589" t="s">
        <v>49</v>
      </c>
      <c r="W1594" s="620" t="s">
        <v>3995</v>
      </c>
      <c r="X1594" s="673" t="s">
        <v>4603</v>
      </c>
      <c r="Y1594" s="669" t="s">
        <v>15</v>
      </c>
      <c r="Z1594" s="668" t="s">
        <v>15</v>
      </c>
      <c r="AA1594" s="558" t="s">
        <v>1856</v>
      </c>
      <c r="AB1594" s="139">
        <f t="shared" si="413"/>
        <v>43918</v>
      </c>
      <c r="AC1594" s="134">
        <f t="shared" si="400"/>
        <v>43891</v>
      </c>
      <c r="AD1594" s="135" t="str">
        <f t="shared" si="401"/>
        <v>-</v>
      </c>
      <c r="AE1594" s="136" t="str">
        <f t="shared" si="402"/>
        <v>-</v>
      </c>
      <c r="AF1594" s="140" t="s">
        <v>4551</v>
      </c>
      <c r="AG1594" s="140" t="str">
        <f t="shared" si="405"/>
        <v>-</v>
      </c>
      <c r="AH1594" s="141" t="str">
        <f t="shared" si="406"/>
        <v>-</v>
      </c>
      <c r="AI1594" s="211">
        <v>43921</v>
      </c>
      <c r="AJ1594" s="443" t="s">
        <v>4592</v>
      </c>
      <c r="AK1594" s="478">
        <f t="shared" si="407"/>
        <v>-3</v>
      </c>
      <c r="AL1594" s="482">
        <f t="shared" si="408"/>
        <v>43891</v>
      </c>
      <c r="AM1594" s="432" t="str">
        <f>_xlfn.IFNA(VLOOKUP(O1594,Dropdown!$B:$G,6,0),"-")</f>
        <v>PEZA</v>
      </c>
      <c r="AN1594" s="433">
        <f>_xlfn.IFNA(VLOOKUP(O1594,Dropdown!$B:$H,7,0),"-")</f>
        <v>0.12</v>
      </c>
      <c r="AO1594" s="434" t="str">
        <f t="shared" si="409"/>
        <v>USD</v>
      </c>
      <c r="AP1594" s="435">
        <f t="shared" si="410"/>
        <v>672.6</v>
      </c>
      <c r="AQ1594" s="436">
        <f t="shared" si="411"/>
        <v>753.31200000000013</v>
      </c>
      <c r="AR1594" s="247"/>
      <c r="AS1594" s="465" t="s">
        <v>15</v>
      </c>
      <c r="AT1594" s="247"/>
      <c r="AU1594" s="454" t="s">
        <v>15</v>
      </c>
    </row>
    <row r="1595" spans="1:47" s="29" customFormat="1">
      <c r="A1595" s="556">
        <v>1592</v>
      </c>
      <c r="B1595" s="558" t="s">
        <v>3917</v>
      </c>
      <c r="C1595" s="558" t="str">
        <f t="shared" si="403"/>
        <v>2020</v>
      </c>
      <c r="D1595" s="558" t="str">
        <f t="shared" si="412"/>
        <v>Feb</v>
      </c>
      <c r="E1595" s="605">
        <v>43888</v>
      </c>
      <c r="F1595" s="558">
        <v>120941</v>
      </c>
      <c r="G1595" s="558" t="s">
        <v>3959</v>
      </c>
      <c r="H1595" s="558">
        <v>93717</v>
      </c>
      <c r="I1595" s="558" t="s">
        <v>3920</v>
      </c>
      <c r="J1595" s="617" t="s">
        <v>3958</v>
      </c>
      <c r="K1595" s="607" t="str">
        <f t="shared" si="404"/>
        <v>50127-K16-9000-H1 PATCH,R RR CROSS | #3. INSPECTION JIG (R &amp; L) | 50127-K16-9000-H1 PATCH,R RR CROSS | #3. INSPECTION JIG (R &amp; L)</v>
      </c>
      <c r="L1595" s="607" t="s">
        <v>3955</v>
      </c>
      <c r="M1595" s="607" t="s">
        <v>3955</v>
      </c>
      <c r="N1595" s="608" t="s">
        <v>15</v>
      </c>
      <c r="O1595" s="607" t="s">
        <v>40</v>
      </c>
      <c r="P1595" s="558">
        <v>1</v>
      </c>
      <c r="Q1595" s="557" t="s">
        <v>5152</v>
      </c>
      <c r="R1595" s="609">
        <f>IFERROR(VLOOKUP(CONCATENATE(D1595,"'",C1595),'Monthly Forex'!A:D,4,0),"-")</f>
        <v>50.83</v>
      </c>
      <c r="S1595" s="564" t="s">
        <v>15</v>
      </c>
      <c r="T1595" s="611">
        <v>256.5</v>
      </c>
      <c r="U1595" s="612" t="s">
        <v>47</v>
      </c>
      <c r="V1595" s="589" t="s">
        <v>49</v>
      </c>
      <c r="W1595" s="620" t="s">
        <v>3995</v>
      </c>
      <c r="X1595" s="673" t="s">
        <v>4603</v>
      </c>
      <c r="Y1595" s="669" t="s">
        <v>15</v>
      </c>
      <c r="Z1595" s="668" t="s">
        <v>15</v>
      </c>
      <c r="AA1595" s="558" t="s">
        <v>1856</v>
      </c>
      <c r="AB1595" s="139">
        <f t="shared" si="413"/>
        <v>43918</v>
      </c>
      <c r="AC1595" s="134">
        <f t="shared" si="400"/>
        <v>43891</v>
      </c>
      <c r="AD1595" s="135" t="str">
        <f t="shared" si="401"/>
        <v>-</v>
      </c>
      <c r="AE1595" s="136" t="str">
        <f t="shared" si="402"/>
        <v>-</v>
      </c>
      <c r="AF1595" s="140" t="s">
        <v>4551</v>
      </c>
      <c r="AG1595" s="140" t="str">
        <f t="shared" si="405"/>
        <v>-</v>
      </c>
      <c r="AH1595" s="141" t="str">
        <f t="shared" si="406"/>
        <v>-</v>
      </c>
      <c r="AI1595" s="211">
        <v>43921</v>
      </c>
      <c r="AJ1595" s="443" t="s">
        <v>4592</v>
      </c>
      <c r="AK1595" s="478">
        <f t="shared" si="407"/>
        <v>-3</v>
      </c>
      <c r="AL1595" s="482">
        <f t="shared" si="408"/>
        <v>43891</v>
      </c>
      <c r="AM1595" s="432" t="str">
        <f>_xlfn.IFNA(VLOOKUP(O1595,Dropdown!$B:$G,6,0),"-")</f>
        <v>PEZA</v>
      </c>
      <c r="AN1595" s="433">
        <f>_xlfn.IFNA(VLOOKUP(O1595,Dropdown!$B:$H,7,0),"-")</f>
        <v>0.12</v>
      </c>
      <c r="AO1595" s="434" t="str">
        <f t="shared" si="409"/>
        <v>USD</v>
      </c>
      <c r="AP1595" s="435">
        <f t="shared" si="410"/>
        <v>256.5</v>
      </c>
      <c r="AQ1595" s="436">
        <f t="shared" si="411"/>
        <v>287.28000000000003</v>
      </c>
      <c r="AR1595" s="247"/>
      <c r="AS1595" s="465" t="s">
        <v>15</v>
      </c>
      <c r="AT1595" s="247"/>
      <c r="AU1595" s="454" t="s">
        <v>15</v>
      </c>
    </row>
    <row r="1596" spans="1:47" s="29" customFormat="1">
      <c r="A1596" s="556">
        <v>1593</v>
      </c>
      <c r="B1596" s="558" t="s">
        <v>3918</v>
      </c>
      <c r="C1596" s="558" t="str">
        <f t="shared" si="403"/>
        <v>2020</v>
      </c>
      <c r="D1596" s="558" t="str">
        <f t="shared" si="412"/>
        <v>Feb</v>
      </c>
      <c r="E1596" s="605">
        <v>43888</v>
      </c>
      <c r="F1596" s="558">
        <v>120941</v>
      </c>
      <c r="G1596" s="558" t="s">
        <v>3959</v>
      </c>
      <c r="H1596" s="558">
        <v>93717</v>
      </c>
      <c r="I1596" s="558" t="s">
        <v>3920</v>
      </c>
      <c r="J1596" s="617" t="s">
        <v>3958</v>
      </c>
      <c r="K1596" s="607" t="str">
        <f t="shared" si="404"/>
        <v>50128-K16-9000-H1 PATCH,L RR CROSS | #1. BLANK/PIERCE (COMP) | 50128-K16-9000-H1 PATCH,L RR CROSS | #1. BLANK/PIERCE (COMP)</v>
      </c>
      <c r="L1596" s="607" t="s">
        <v>3956</v>
      </c>
      <c r="M1596" s="607" t="s">
        <v>3956</v>
      </c>
      <c r="N1596" s="608" t="s">
        <v>15</v>
      </c>
      <c r="O1596" s="607" t="s">
        <v>40</v>
      </c>
      <c r="P1596" s="558">
        <v>1</v>
      </c>
      <c r="Q1596" s="557" t="s">
        <v>5152</v>
      </c>
      <c r="R1596" s="609">
        <f>IFERROR(VLOOKUP(CONCATENATE(D1596,"'",C1596),'Monthly Forex'!A:D,4,0),"-")</f>
        <v>50.83</v>
      </c>
      <c r="S1596" s="564" t="s">
        <v>15</v>
      </c>
      <c r="T1596" s="611">
        <v>803.7</v>
      </c>
      <c r="U1596" s="612" t="s">
        <v>47</v>
      </c>
      <c r="V1596" s="589" t="s">
        <v>49</v>
      </c>
      <c r="W1596" s="620" t="s">
        <v>3995</v>
      </c>
      <c r="X1596" s="673" t="s">
        <v>4603</v>
      </c>
      <c r="Y1596" s="669" t="s">
        <v>15</v>
      </c>
      <c r="Z1596" s="668" t="s">
        <v>15</v>
      </c>
      <c r="AA1596" s="558" t="s">
        <v>1856</v>
      </c>
      <c r="AB1596" s="139">
        <f t="shared" si="413"/>
        <v>43918</v>
      </c>
      <c r="AC1596" s="134">
        <f t="shared" si="400"/>
        <v>43891</v>
      </c>
      <c r="AD1596" s="135" t="str">
        <f t="shared" si="401"/>
        <v>-</v>
      </c>
      <c r="AE1596" s="136" t="str">
        <f t="shared" si="402"/>
        <v>-</v>
      </c>
      <c r="AF1596" s="140" t="s">
        <v>4551</v>
      </c>
      <c r="AG1596" s="140" t="str">
        <f t="shared" si="405"/>
        <v>-</v>
      </c>
      <c r="AH1596" s="141" t="str">
        <f t="shared" si="406"/>
        <v>-</v>
      </c>
      <c r="AI1596" s="211">
        <v>43921</v>
      </c>
      <c r="AJ1596" s="443" t="s">
        <v>4592</v>
      </c>
      <c r="AK1596" s="478">
        <f t="shared" si="407"/>
        <v>-3</v>
      </c>
      <c r="AL1596" s="482">
        <f t="shared" si="408"/>
        <v>43891</v>
      </c>
      <c r="AM1596" s="432" t="str">
        <f>_xlfn.IFNA(VLOOKUP(O1596,Dropdown!$B:$G,6,0),"-")</f>
        <v>PEZA</v>
      </c>
      <c r="AN1596" s="433">
        <f>_xlfn.IFNA(VLOOKUP(O1596,Dropdown!$B:$H,7,0),"-")</f>
        <v>0.12</v>
      </c>
      <c r="AO1596" s="434" t="str">
        <f t="shared" si="409"/>
        <v>USD</v>
      </c>
      <c r="AP1596" s="435">
        <f t="shared" si="410"/>
        <v>803.7</v>
      </c>
      <c r="AQ1596" s="436">
        <f t="shared" si="411"/>
        <v>900.14400000000012</v>
      </c>
      <c r="AR1596" s="247"/>
      <c r="AS1596" s="465" t="s">
        <v>15</v>
      </c>
      <c r="AT1596" s="247"/>
      <c r="AU1596" s="454" t="s">
        <v>15</v>
      </c>
    </row>
    <row r="1597" spans="1:47" s="29" customFormat="1">
      <c r="A1597" s="556">
        <v>1594</v>
      </c>
      <c r="B1597" s="558" t="s">
        <v>3891</v>
      </c>
      <c r="C1597" s="558" t="str">
        <f t="shared" si="403"/>
        <v>2020</v>
      </c>
      <c r="D1597" s="558" t="str">
        <f t="shared" si="412"/>
        <v>Feb</v>
      </c>
      <c r="E1597" s="605">
        <v>43888</v>
      </c>
      <c r="F1597" s="558">
        <v>120932</v>
      </c>
      <c r="G1597" s="558">
        <v>54143</v>
      </c>
      <c r="H1597" s="558">
        <v>93707</v>
      </c>
      <c r="I1597" s="558" t="s">
        <v>3825</v>
      </c>
      <c r="J1597" s="617" t="s">
        <v>3826</v>
      </c>
      <c r="K1597" s="607" t="str">
        <f t="shared" si="404"/>
        <v>402197-X9-001-00 (SKD11 58-60 HRC) | 402197-X9-001-00 (SKD11 58-60 HRC)</v>
      </c>
      <c r="L1597" s="607" t="s">
        <v>3893</v>
      </c>
      <c r="M1597" s="607" t="s">
        <v>3893</v>
      </c>
      <c r="N1597" s="608" t="s">
        <v>15</v>
      </c>
      <c r="O1597" s="607" t="s">
        <v>42</v>
      </c>
      <c r="P1597" s="558">
        <v>1</v>
      </c>
      <c r="Q1597" s="557" t="s">
        <v>5151</v>
      </c>
      <c r="R1597" s="609">
        <f>IFERROR(VLOOKUP(CONCATENATE(D1597,"'",C1597),'Monthly Forex'!A:D,4,0),"-")</f>
        <v>50.83</v>
      </c>
      <c r="S1597" s="564" t="s">
        <v>15</v>
      </c>
      <c r="T1597" s="611">
        <v>401</v>
      </c>
      <c r="U1597" s="612" t="s">
        <v>47</v>
      </c>
      <c r="V1597" s="589" t="s">
        <v>49</v>
      </c>
      <c r="W1597" s="619" t="s">
        <v>15</v>
      </c>
      <c r="X1597" s="673" t="s">
        <v>4601</v>
      </c>
      <c r="Y1597" s="667" t="s">
        <v>4608</v>
      </c>
      <c r="Z1597" s="668" t="s">
        <v>15</v>
      </c>
      <c r="AA1597" s="558" t="s">
        <v>1856</v>
      </c>
      <c r="AB1597" s="139">
        <f t="shared" si="413"/>
        <v>43918</v>
      </c>
      <c r="AC1597" s="134">
        <f t="shared" si="400"/>
        <v>43891</v>
      </c>
      <c r="AD1597" s="135" t="str">
        <f t="shared" si="401"/>
        <v>-</v>
      </c>
      <c r="AE1597" s="136" t="str">
        <f t="shared" si="402"/>
        <v>-</v>
      </c>
      <c r="AF1597" s="140" t="s">
        <v>4551</v>
      </c>
      <c r="AG1597" s="140" t="str">
        <f t="shared" si="405"/>
        <v>1</v>
      </c>
      <c r="AH1597" s="141" t="str">
        <f t="shared" si="406"/>
        <v>-</v>
      </c>
      <c r="AI1597" s="211">
        <v>43950</v>
      </c>
      <c r="AJ1597" s="443" t="s">
        <v>4592</v>
      </c>
      <c r="AK1597" s="478">
        <f t="shared" si="407"/>
        <v>-32</v>
      </c>
      <c r="AL1597" s="482">
        <f t="shared" si="408"/>
        <v>43922</v>
      </c>
      <c r="AM1597" s="432" t="str">
        <f>_xlfn.IFNA(VLOOKUP(O1597,Dropdown!$B:$G,6,0),"-")</f>
        <v>PEZA</v>
      </c>
      <c r="AN1597" s="433">
        <f>_xlfn.IFNA(VLOOKUP(O1597,Dropdown!$B:$H,7,0),"-")</f>
        <v>0.12</v>
      </c>
      <c r="AO1597" s="434" t="str">
        <f t="shared" si="409"/>
        <v>USD</v>
      </c>
      <c r="AP1597" s="435">
        <f t="shared" si="410"/>
        <v>401</v>
      </c>
      <c r="AQ1597" s="436">
        <f t="shared" si="411"/>
        <v>449.12000000000006</v>
      </c>
      <c r="AR1597" s="247"/>
      <c r="AS1597" s="465" t="s">
        <v>15</v>
      </c>
      <c r="AT1597" s="247"/>
      <c r="AU1597" s="454" t="s">
        <v>15</v>
      </c>
    </row>
    <row r="1598" spans="1:47" s="29" customFormat="1">
      <c r="A1598" s="556">
        <v>1595</v>
      </c>
      <c r="B1598" s="558" t="s">
        <v>3892</v>
      </c>
      <c r="C1598" s="558" t="str">
        <f t="shared" si="403"/>
        <v>2020</v>
      </c>
      <c r="D1598" s="558" t="str">
        <f t="shared" si="412"/>
        <v>Feb</v>
      </c>
      <c r="E1598" s="605">
        <v>43888</v>
      </c>
      <c r="F1598" s="558">
        <v>120932</v>
      </c>
      <c r="G1598" s="558">
        <v>54143</v>
      </c>
      <c r="H1598" s="558">
        <v>93707</v>
      </c>
      <c r="I1598" s="558" t="s">
        <v>3825</v>
      </c>
      <c r="J1598" s="617" t="s">
        <v>3826</v>
      </c>
      <c r="K1598" s="607" t="str">
        <f t="shared" si="404"/>
        <v>402197-X9-002-00 (SKD11 58-60 HRC) | 402197-X9-002-00 (SKD11 58-60 HRC)</v>
      </c>
      <c r="L1598" s="607" t="s">
        <v>3894</v>
      </c>
      <c r="M1598" s="607" t="s">
        <v>3894</v>
      </c>
      <c r="N1598" s="608" t="s">
        <v>15</v>
      </c>
      <c r="O1598" s="607" t="s">
        <v>42</v>
      </c>
      <c r="P1598" s="558">
        <v>1</v>
      </c>
      <c r="Q1598" s="557" t="s">
        <v>5151</v>
      </c>
      <c r="R1598" s="609">
        <f>IFERROR(VLOOKUP(CONCATENATE(D1598,"'",C1598),'Monthly Forex'!A:D,4,0),"-")</f>
        <v>50.83</v>
      </c>
      <c r="S1598" s="564" t="s">
        <v>15</v>
      </c>
      <c r="T1598" s="611">
        <v>401</v>
      </c>
      <c r="U1598" s="612" t="s">
        <v>47</v>
      </c>
      <c r="V1598" s="589" t="s">
        <v>49</v>
      </c>
      <c r="W1598" s="619" t="s">
        <v>15</v>
      </c>
      <c r="X1598" s="673" t="s">
        <v>4601</v>
      </c>
      <c r="Y1598" s="667" t="s">
        <v>4608</v>
      </c>
      <c r="Z1598" s="668" t="s">
        <v>15</v>
      </c>
      <c r="AA1598" s="558" t="s">
        <v>1856</v>
      </c>
      <c r="AB1598" s="139">
        <f t="shared" si="413"/>
        <v>43918</v>
      </c>
      <c r="AC1598" s="134">
        <f t="shared" si="400"/>
        <v>43891</v>
      </c>
      <c r="AD1598" s="135" t="str">
        <f t="shared" si="401"/>
        <v>-</v>
      </c>
      <c r="AE1598" s="136" t="str">
        <f t="shared" si="402"/>
        <v>-</v>
      </c>
      <c r="AF1598" s="140" t="s">
        <v>4551</v>
      </c>
      <c r="AG1598" s="140" t="str">
        <f t="shared" si="405"/>
        <v>-</v>
      </c>
      <c r="AH1598" s="141" t="str">
        <f t="shared" si="406"/>
        <v>-</v>
      </c>
      <c r="AI1598" s="211">
        <v>43950</v>
      </c>
      <c r="AJ1598" s="443" t="s">
        <v>4592</v>
      </c>
      <c r="AK1598" s="478">
        <f t="shared" si="407"/>
        <v>-32</v>
      </c>
      <c r="AL1598" s="482">
        <f t="shared" si="408"/>
        <v>43922</v>
      </c>
      <c r="AM1598" s="432" t="str">
        <f>_xlfn.IFNA(VLOOKUP(O1598,Dropdown!$B:$G,6,0),"-")</f>
        <v>PEZA</v>
      </c>
      <c r="AN1598" s="433">
        <f>_xlfn.IFNA(VLOOKUP(O1598,Dropdown!$B:$H,7,0),"-")</f>
        <v>0.12</v>
      </c>
      <c r="AO1598" s="434" t="str">
        <f t="shared" si="409"/>
        <v>USD</v>
      </c>
      <c r="AP1598" s="435">
        <f t="shared" si="410"/>
        <v>401</v>
      </c>
      <c r="AQ1598" s="436">
        <f t="shared" si="411"/>
        <v>449.12000000000006</v>
      </c>
      <c r="AR1598" s="247"/>
      <c r="AS1598" s="465" t="s">
        <v>15</v>
      </c>
      <c r="AT1598" s="247"/>
      <c r="AU1598" s="454" t="s">
        <v>15</v>
      </c>
    </row>
    <row r="1599" spans="1:47" s="29" customFormat="1">
      <c r="A1599" s="556">
        <v>1596</v>
      </c>
      <c r="B1599" s="558" t="s">
        <v>3870</v>
      </c>
      <c r="C1599" s="558" t="str">
        <f t="shared" si="403"/>
        <v>2020</v>
      </c>
      <c r="D1599" s="558" t="str">
        <f t="shared" si="412"/>
        <v>Feb</v>
      </c>
      <c r="E1599" s="605">
        <v>43888</v>
      </c>
      <c r="F1599" s="558">
        <v>120930</v>
      </c>
      <c r="G1599" s="558">
        <v>54141</v>
      </c>
      <c r="H1599" s="558">
        <v>93708</v>
      </c>
      <c r="I1599" s="558" t="s">
        <v>3886</v>
      </c>
      <c r="J1599" s="617">
        <v>20641</v>
      </c>
      <c r="K1599" s="607" t="str">
        <f t="shared" si="404"/>
        <v>K0010-3A PUNCH (SKD11 58-60 HRC) | K0010-3A PUNCH (SKD11 58-60 HRC)</v>
      </c>
      <c r="L1599" s="607" t="s">
        <v>3883</v>
      </c>
      <c r="M1599" s="607" t="s">
        <v>3883</v>
      </c>
      <c r="N1599" s="615" t="s">
        <v>15</v>
      </c>
      <c r="O1599" s="607" t="s">
        <v>36</v>
      </c>
      <c r="P1599" s="558">
        <v>1</v>
      </c>
      <c r="Q1599" s="557" t="s">
        <v>5151</v>
      </c>
      <c r="R1599" s="609">
        <f>IFERROR(VLOOKUP(CONCATENATE(D1599,"'",C1599),'Monthly Forex'!A:D,4,0),"-")</f>
        <v>50.83</v>
      </c>
      <c r="S1599" s="564" t="s">
        <v>15</v>
      </c>
      <c r="T1599" s="611">
        <v>75.8</v>
      </c>
      <c r="U1599" s="612" t="s">
        <v>47</v>
      </c>
      <c r="V1599" s="589" t="s">
        <v>49</v>
      </c>
      <c r="W1599" s="619" t="s">
        <v>15</v>
      </c>
      <c r="X1599" s="673" t="s">
        <v>4601</v>
      </c>
      <c r="Y1599" s="667" t="s">
        <v>15</v>
      </c>
      <c r="Z1599" s="668" t="s">
        <v>15</v>
      </c>
      <c r="AA1599" s="558" t="s">
        <v>1856</v>
      </c>
      <c r="AB1599" s="139">
        <f t="shared" si="413"/>
        <v>43918</v>
      </c>
      <c r="AC1599" s="134">
        <f t="shared" si="400"/>
        <v>43891</v>
      </c>
      <c r="AD1599" s="135" t="str">
        <f t="shared" si="401"/>
        <v>-</v>
      </c>
      <c r="AE1599" s="136" t="str">
        <f t="shared" si="402"/>
        <v>-</v>
      </c>
      <c r="AF1599" s="140" t="s">
        <v>4551</v>
      </c>
      <c r="AG1599" s="140" t="str">
        <f t="shared" si="405"/>
        <v>1</v>
      </c>
      <c r="AH1599" s="141" t="str">
        <f t="shared" si="406"/>
        <v>-</v>
      </c>
      <c r="AI1599" s="211">
        <v>44040</v>
      </c>
      <c r="AJ1599" s="443" t="s">
        <v>4592</v>
      </c>
      <c r="AK1599" s="478">
        <f t="shared" si="407"/>
        <v>-122</v>
      </c>
      <c r="AL1599" s="482">
        <f t="shared" si="408"/>
        <v>44013</v>
      </c>
      <c r="AM1599" s="432" t="str">
        <f>_xlfn.IFNA(VLOOKUP(O1599,Dropdown!$B:$G,6,0),"-")</f>
        <v>PEZA</v>
      </c>
      <c r="AN1599" s="433">
        <f>_xlfn.IFNA(VLOOKUP(O1599,Dropdown!$B:$H,7,0),"-")</f>
        <v>0.12</v>
      </c>
      <c r="AO1599" s="434" t="str">
        <f t="shared" si="409"/>
        <v>USD</v>
      </c>
      <c r="AP1599" s="435">
        <f t="shared" si="410"/>
        <v>75.8</v>
      </c>
      <c r="AQ1599" s="436">
        <f t="shared" si="411"/>
        <v>84.896000000000001</v>
      </c>
      <c r="AR1599" s="247"/>
      <c r="AS1599" s="465" t="s">
        <v>15</v>
      </c>
      <c r="AT1599" s="247"/>
      <c r="AU1599" s="454" t="s">
        <v>15</v>
      </c>
    </row>
    <row r="1600" spans="1:47" s="29" customFormat="1">
      <c r="A1600" s="556">
        <v>1597</v>
      </c>
      <c r="B1600" s="558" t="s">
        <v>3871</v>
      </c>
      <c r="C1600" s="558" t="str">
        <f t="shared" si="403"/>
        <v>2020</v>
      </c>
      <c r="D1600" s="558" t="str">
        <f t="shared" si="412"/>
        <v>Feb</v>
      </c>
      <c r="E1600" s="605">
        <v>43888</v>
      </c>
      <c r="F1600" s="558">
        <v>120930</v>
      </c>
      <c r="G1600" s="558">
        <v>54141</v>
      </c>
      <c r="H1600" s="558">
        <v>93708</v>
      </c>
      <c r="I1600" s="558" t="s">
        <v>3886</v>
      </c>
      <c r="J1600" s="617">
        <v>20641</v>
      </c>
      <c r="K1600" s="607" t="str">
        <f t="shared" si="404"/>
        <v>K0010-3B PUNCH (SKD11 58-60 HRC) | K0010-3B PUNCH (SKD11 58-60 HRC)</v>
      </c>
      <c r="L1600" s="607" t="s">
        <v>3884</v>
      </c>
      <c r="M1600" s="607" t="s">
        <v>3884</v>
      </c>
      <c r="N1600" s="615" t="s">
        <v>15</v>
      </c>
      <c r="O1600" s="607" t="s">
        <v>36</v>
      </c>
      <c r="P1600" s="558">
        <v>1</v>
      </c>
      <c r="Q1600" s="557" t="s">
        <v>5151</v>
      </c>
      <c r="R1600" s="609">
        <f>IFERROR(VLOOKUP(CONCATENATE(D1600,"'",C1600),'Monthly Forex'!A:D,4,0),"-")</f>
        <v>50.83</v>
      </c>
      <c r="S1600" s="564" t="s">
        <v>15</v>
      </c>
      <c r="T1600" s="611">
        <v>75.8</v>
      </c>
      <c r="U1600" s="612" t="s">
        <v>47</v>
      </c>
      <c r="V1600" s="589" t="s">
        <v>49</v>
      </c>
      <c r="W1600" s="619" t="s">
        <v>15</v>
      </c>
      <c r="X1600" s="673" t="s">
        <v>4601</v>
      </c>
      <c r="Y1600" s="669" t="s">
        <v>15</v>
      </c>
      <c r="Z1600" s="668" t="s">
        <v>15</v>
      </c>
      <c r="AA1600" s="558" t="s">
        <v>1856</v>
      </c>
      <c r="AB1600" s="139">
        <f t="shared" si="413"/>
        <v>43918</v>
      </c>
      <c r="AC1600" s="134">
        <f t="shared" si="400"/>
        <v>43891</v>
      </c>
      <c r="AD1600" s="135" t="str">
        <f t="shared" si="401"/>
        <v>-</v>
      </c>
      <c r="AE1600" s="136" t="str">
        <f t="shared" si="402"/>
        <v>-</v>
      </c>
      <c r="AF1600" s="140" t="s">
        <v>4551</v>
      </c>
      <c r="AG1600" s="140" t="str">
        <f t="shared" si="405"/>
        <v>-</v>
      </c>
      <c r="AH1600" s="141" t="str">
        <f t="shared" si="406"/>
        <v>-</v>
      </c>
      <c r="AI1600" s="211">
        <v>44040</v>
      </c>
      <c r="AJ1600" s="443" t="s">
        <v>4592</v>
      </c>
      <c r="AK1600" s="478">
        <f t="shared" si="407"/>
        <v>-122</v>
      </c>
      <c r="AL1600" s="482">
        <f t="shared" si="408"/>
        <v>44013</v>
      </c>
      <c r="AM1600" s="432" t="str">
        <f>_xlfn.IFNA(VLOOKUP(O1600,Dropdown!$B:$G,6,0),"-")</f>
        <v>PEZA</v>
      </c>
      <c r="AN1600" s="433">
        <f>_xlfn.IFNA(VLOOKUP(O1600,Dropdown!$B:$H,7,0),"-")</f>
        <v>0.12</v>
      </c>
      <c r="AO1600" s="434" t="str">
        <f t="shared" si="409"/>
        <v>USD</v>
      </c>
      <c r="AP1600" s="435">
        <f t="shared" si="410"/>
        <v>75.8</v>
      </c>
      <c r="AQ1600" s="436">
        <f t="shared" si="411"/>
        <v>84.896000000000001</v>
      </c>
      <c r="AR1600" s="247"/>
      <c r="AS1600" s="465" t="s">
        <v>15</v>
      </c>
      <c r="AT1600" s="247"/>
      <c r="AU1600" s="454" t="s">
        <v>15</v>
      </c>
    </row>
    <row r="1601" spans="1:47" s="29" customFormat="1">
      <c r="A1601" s="556">
        <v>1598</v>
      </c>
      <c r="B1601" s="557" t="s">
        <v>3960</v>
      </c>
      <c r="C1601" s="558" t="str">
        <f t="shared" si="403"/>
        <v>2020</v>
      </c>
      <c r="D1601" s="558" t="str">
        <f t="shared" si="412"/>
        <v>Feb</v>
      </c>
      <c r="E1601" s="586">
        <v>43889</v>
      </c>
      <c r="F1601" s="557">
        <v>120942</v>
      </c>
      <c r="G1601" s="557">
        <v>54144</v>
      </c>
      <c r="H1601" s="557">
        <v>93718</v>
      </c>
      <c r="I1601" s="557" t="s">
        <v>3961</v>
      </c>
      <c r="J1601" s="577">
        <v>7128</v>
      </c>
      <c r="K1601" s="578" t="str">
        <f t="shared" si="404"/>
        <v>MB701569 GARNISH | PRODUCT GUIDE (S50C) &amp; STRIPPER BOLT | MB701569 GARNISH | PRODUCT GUIDE (S50C) &amp; STRIPPER BOLT</v>
      </c>
      <c r="L1601" s="578" t="s">
        <v>3962</v>
      </c>
      <c r="M1601" s="578" t="s">
        <v>3962</v>
      </c>
      <c r="N1601" s="600" t="s">
        <v>15</v>
      </c>
      <c r="O1601" s="578" t="s">
        <v>3291</v>
      </c>
      <c r="P1601" s="557">
        <v>1</v>
      </c>
      <c r="Q1601" s="557" t="s">
        <v>5152</v>
      </c>
      <c r="R1601" s="581">
        <f>IFERROR(VLOOKUP(CONCATENATE(D1601,"'",C1601),'Monthly Forex'!A:D,4,0),"-")</f>
        <v>50.83</v>
      </c>
      <c r="S1601" s="587">
        <v>67200</v>
      </c>
      <c r="T1601" s="582">
        <f>S1601/R1601</f>
        <v>1322.0539051741098</v>
      </c>
      <c r="U1601" s="583" t="s">
        <v>47</v>
      </c>
      <c r="V1601" s="589" t="s">
        <v>49</v>
      </c>
      <c r="W1601" s="619" t="s">
        <v>15</v>
      </c>
      <c r="X1601" s="673" t="s">
        <v>2769</v>
      </c>
      <c r="Y1601" s="570" t="s">
        <v>15</v>
      </c>
      <c r="Z1601" s="571" t="s">
        <v>15</v>
      </c>
      <c r="AA1601" s="558" t="s">
        <v>1856</v>
      </c>
      <c r="AB1601" s="139">
        <f t="shared" si="413"/>
        <v>43919</v>
      </c>
      <c r="AC1601" s="134">
        <f t="shared" si="400"/>
        <v>43891</v>
      </c>
      <c r="AD1601" s="135">
        <f t="shared" si="401"/>
        <v>43979</v>
      </c>
      <c r="AE1601" s="136">
        <f t="shared" si="402"/>
        <v>43952</v>
      </c>
      <c r="AF1601" s="140" t="s">
        <v>4552</v>
      </c>
      <c r="AG1601" s="140" t="str">
        <f t="shared" si="405"/>
        <v>1</v>
      </c>
      <c r="AH1601" s="141">
        <f t="shared" ca="1" si="406"/>
        <v>601.70205462962622</v>
      </c>
      <c r="AI1601" s="209"/>
      <c r="AJ1601" s="443" t="s">
        <v>6182</v>
      </c>
      <c r="AK1601" s="478" t="str">
        <f t="shared" si="407"/>
        <v/>
      </c>
      <c r="AL1601" s="482">
        <f t="shared" si="408"/>
        <v>1</v>
      </c>
      <c r="AM1601" s="432" t="str">
        <f>_xlfn.IFNA(VLOOKUP(O1601,Dropdown!$B:$G,6,0),"-")</f>
        <v>PEZA</v>
      </c>
      <c r="AN1601" s="433">
        <f>_xlfn.IFNA(VLOOKUP(O1601,Dropdown!$B:$H,7,0),"-")</f>
        <v>0.12</v>
      </c>
      <c r="AO1601" s="434" t="str">
        <f t="shared" si="409"/>
        <v>PHP</v>
      </c>
      <c r="AP1601" s="435">
        <f t="shared" si="410"/>
        <v>67200</v>
      </c>
      <c r="AQ1601" s="436">
        <f t="shared" si="411"/>
        <v>75264</v>
      </c>
      <c r="AR1601" s="247"/>
      <c r="AS1601" s="465" t="s">
        <v>15</v>
      </c>
      <c r="AT1601" s="247"/>
      <c r="AU1601" s="454" t="str">
        <f t="shared" ref="AU1601" si="414">IFERROR(IF(AJ1601="Collected",AI1601-E1601," "),"-")</f>
        <v xml:space="preserve"> </v>
      </c>
    </row>
    <row r="1602" spans="1:47" s="29" customFormat="1">
      <c r="A1602" s="556">
        <v>1599</v>
      </c>
      <c r="B1602" s="557" t="s">
        <v>3982</v>
      </c>
      <c r="C1602" s="558" t="str">
        <f t="shared" si="403"/>
        <v>2020</v>
      </c>
      <c r="D1602" s="558" t="str">
        <f t="shared" si="412"/>
        <v>Feb</v>
      </c>
      <c r="E1602" s="586">
        <v>43889</v>
      </c>
      <c r="F1602" s="557">
        <v>120945</v>
      </c>
      <c r="G1602" s="557">
        <v>54147</v>
      </c>
      <c r="H1602" s="557">
        <v>93723</v>
      </c>
      <c r="I1602" s="557" t="s">
        <v>3417</v>
      </c>
      <c r="J1602" s="577" t="s">
        <v>3983</v>
      </c>
      <c r="K1602" s="578" t="str">
        <f t="shared" si="404"/>
        <v>WR14 YOKE TA.D | #817-4 HEAD PUNCH | WR14 YOKE TA.D | #817-4 HEAD PUNCH</v>
      </c>
      <c r="L1602" s="578" t="s">
        <v>3415</v>
      </c>
      <c r="M1602" s="578" t="s">
        <v>3415</v>
      </c>
      <c r="N1602" s="579" t="s">
        <v>15</v>
      </c>
      <c r="O1602" s="578" t="s">
        <v>42</v>
      </c>
      <c r="P1602" s="557">
        <v>2</v>
      </c>
      <c r="Q1602" s="557" t="s">
        <v>5151</v>
      </c>
      <c r="R1602" s="581">
        <f>IFERROR(VLOOKUP(CONCATENATE(D1602,"'",C1602),'Monthly Forex'!A:D,4,0),"-")</f>
        <v>50.83</v>
      </c>
      <c r="S1602" s="564" t="s">
        <v>15</v>
      </c>
      <c r="T1602" s="582">
        <v>482</v>
      </c>
      <c r="U1602" s="583" t="s">
        <v>47</v>
      </c>
      <c r="V1602" s="589" t="s">
        <v>49</v>
      </c>
      <c r="W1602" s="619" t="s">
        <v>15</v>
      </c>
      <c r="X1602" s="673" t="s">
        <v>4601</v>
      </c>
      <c r="Y1602" s="597" t="s">
        <v>4609</v>
      </c>
      <c r="Z1602" s="571" t="s">
        <v>15</v>
      </c>
      <c r="AA1602" s="558" t="s">
        <v>1856</v>
      </c>
      <c r="AB1602" s="139">
        <f t="shared" si="413"/>
        <v>43919</v>
      </c>
      <c r="AC1602" s="134">
        <f t="shared" si="400"/>
        <v>43891</v>
      </c>
      <c r="AD1602" s="135" t="str">
        <f t="shared" si="401"/>
        <v>-</v>
      </c>
      <c r="AE1602" s="136" t="str">
        <f t="shared" si="402"/>
        <v>-</v>
      </c>
      <c r="AF1602" s="140" t="s">
        <v>4551</v>
      </c>
      <c r="AG1602" s="140" t="str">
        <f t="shared" si="405"/>
        <v>1</v>
      </c>
      <c r="AH1602" s="141" t="str">
        <f t="shared" si="406"/>
        <v>-</v>
      </c>
      <c r="AI1602" s="211">
        <v>43950</v>
      </c>
      <c r="AJ1602" s="443" t="s">
        <v>4592</v>
      </c>
      <c r="AK1602" s="478">
        <f t="shared" si="407"/>
        <v>-31</v>
      </c>
      <c r="AL1602" s="482">
        <f t="shared" si="408"/>
        <v>43922</v>
      </c>
      <c r="AM1602" s="432" t="str">
        <f>_xlfn.IFNA(VLOOKUP(O1602,Dropdown!$B:$G,6,0),"-")</f>
        <v>PEZA</v>
      </c>
      <c r="AN1602" s="433">
        <f>_xlfn.IFNA(VLOOKUP(O1602,Dropdown!$B:$H,7,0),"-")</f>
        <v>0.12</v>
      </c>
      <c r="AO1602" s="434" t="str">
        <f t="shared" si="409"/>
        <v>USD</v>
      </c>
      <c r="AP1602" s="435">
        <f t="shared" si="410"/>
        <v>482</v>
      </c>
      <c r="AQ1602" s="436">
        <f t="shared" si="411"/>
        <v>539.84</v>
      </c>
      <c r="AR1602" s="247"/>
      <c r="AS1602" s="465" t="s">
        <v>15</v>
      </c>
      <c r="AT1602" s="247"/>
      <c r="AU1602" s="454" t="s">
        <v>15</v>
      </c>
    </row>
    <row r="1603" spans="1:47" s="29" customFormat="1">
      <c r="A1603" s="556">
        <v>1600</v>
      </c>
      <c r="B1603" s="557" t="s">
        <v>3768</v>
      </c>
      <c r="C1603" s="558" t="str">
        <f t="shared" si="403"/>
        <v>2020</v>
      </c>
      <c r="D1603" s="558" t="str">
        <f t="shared" si="412"/>
        <v>Feb</v>
      </c>
      <c r="E1603" s="586">
        <v>43889</v>
      </c>
      <c r="F1603" s="557">
        <v>120943</v>
      </c>
      <c r="G1603" s="557">
        <v>54145</v>
      </c>
      <c r="H1603" s="557">
        <v>93721</v>
      </c>
      <c r="I1603" s="557" t="s">
        <v>3966</v>
      </c>
      <c r="J1603" s="577" t="s">
        <v>3967</v>
      </c>
      <c r="K1603" s="578" t="str">
        <f t="shared" si="404"/>
        <v>TLAX BODY BLNK DIE PUNCH MODIF | TLAX BODY BLNK DIE PUNCH MODIF</v>
      </c>
      <c r="L1603" s="578" t="s">
        <v>3964</v>
      </c>
      <c r="M1603" s="578" t="s">
        <v>3964</v>
      </c>
      <c r="N1603" s="600" t="s">
        <v>3968</v>
      </c>
      <c r="O1603" s="578" t="s">
        <v>31</v>
      </c>
      <c r="P1603" s="557">
        <v>1</v>
      </c>
      <c r="Q1603" s="557" t="s">
        <v>5152</v>
      </c>
      <c r="R1603" s="581">
        <f>IFERROR(VLOOKUP(CONCATENATE(D1603,"'",C1603),'Monthly Forex'!A:D,4,0),"-")</f>
        <v>50.83</v>
      </c>
      <c r="S1603" s="587">
        <v>67200</v>
      </c>
      <c r="T1603" s="582">
        <f t="shared" ref="T1603:T1614" si="415">S1603/R1603</f>
        <v>1322.0539051741098</v>
      </c>
      <c r="U1603" s="583" t="s">
        <v>47</v>
      </c>
      <c r="V1603" s="589" t="s">
        <v>49</v>
      </c>
      <c r="W1603" s="619" t="s">
        <v>15</v>
      </c>
      <c r="X1603" s="569" t="s">
        <v>2769</v>
      </c>
      <c r="Y1603" s="570" t="s">
        <v>15</v>
      </c>
      <c r="Z1603" s="571" t="s">
        <v>15</v>
      </c>
      <c r="AA1603" s="558" t="s">
        <v>1856</v>
      </c>
      <c r="AB1603" s="139">
        <f t="shared" si="413"/>
        <v>43919</v>
      </c>
      <c r="AC1603" s="134">
        <f t="shared" si="400"/>
        <v>43891</v>
      </c>
      <c r="AD1603" s="135" t="str">
        <f t="shared" si="401"/>
        <v>-</v>
      </c>
      <c r="AE1603" s="136" t="str">
        <f t="shared" si="402"/>
        <v>-</v>
      </c>
      <c r="AF1603" s="140" t="s">
        <v>4551</v>
      </c>
      <c r="AG1603" s="140" t="str">
        <f t="shared" si="405"/>
        <v>1</v>
      </c>
      <c r="AH1603" s="141" t="str">
        <f t="shared" si="406"/>
        <v>-</v>
      </c>
      <c r="AI1603" s="211">
        <v>44026</v>
      </c>
      <c r="AJ1603" s="443" t="s">
        <v>4592</v>
      </c>
      <c r="AK1603" s="478">
        <f t="shared" si="407"/>
        <v>-107</v>
      </c>
      <c r="AL1603" s="482">
        <f t="shared" si="408"/>
        <v>44013</v>
      </c>
      <c r="AM1603" s="432" t="str">
        <f>_xlfn.IFNA(VLOOKUP(O1603,Dropdown!$B:$G,6,0),"-")</f>
        <v>PEZA</v>
      </c>
      <c r="AN1603" s="433">
        <f>_xlfn.IFNA(VLOOKUP(O1603,Dropdown!$B:$H,7,0),"-")</f>
        <v>0.12</v>
      </c>
      <c r="AO1603" s="434" t="str">
        <f t="shared" si="409"/>
        <v>PHP</v>
      </c>
      <c r="AP1603" s="435">
        <f t="shared" si="410"/>
        <v>67200</v>
      </c>
      <c r="AQ1603" s="436">
        <f t="shared" si="411"/>
        <v>75264</v>
      </c>
      <c r="AR1603" s="247"/>
      <c r="AS1603" s="465" t="s">
        <v>15</v>
      </c>
      <c r="AT1603" s="247"/>
      <c r="AU1603" s="454" t="s">
        <v>15</v>
      </c>
    </row>
    <row r="1604" spans="1:47" s="29" customFormat="1">
      <c r="A1604" s="556">
        <v>1601</v>
      </c>
      <c r="B1604" s="557" t="s">
        <v>3963</v>
      </c>
      <c r="C1604" s="558" t="str">
        <f t="shared" si="403"/>
        <v>2020</v>
      </c>
      <c r="D1604" s="558" t="str">
        <f t="shared" si="412"/>
        <v>Feb</v>
      </c>
      <c r="E1604" s="586">
        <v>43889</v>
      </c>
      <c r="F1604" s="557">
        <v>120943</v>
      </c>
      <c r="G1604" s="557">
        <v>54145</v>
      </c>
      <c r="H1604" s="557">
        <v>93721</v>
      </c>
      <c r="I1604" s="557" t="s">
        <v>3966</v>
      </c>
      <c r="J1604" s="577" t="s">
        <v>3967</v>
      </c>
      <c r="K1604" s="578" t="str">
        <f t="shared" si="404"/>
        <v>TLAX BODY BLNK DIE REDOWEL | TLAX BODY BLNK DIE REDOWEL</v>
      </c>
      <c r="L1604" s="578" t="s">
        <v>3965</v>
      </c>
      <c r="M1604" s="578" t="s">
        <v>3965</v>
      </c>
      <c r="N1604" s="600" t="s">
        <v>3970</v>
      </c>
      <c r="O1604" s="578" t="s">
        <v>31</v>
      </c>
      <c r="P1604" s="557">
        <v>1</v>
      </c>
      <c r="Q1604" s="557" t="s">
        <v>5152</v>
      </c>
      <c r="R1604" s="581">
        <f>IFERROR(VLOOKUP(CONCATENATE(D1604,"'",C1604),'Monthly Forex'!A:D,4,0),"-")</f>
        <v>50.83</v>
      </c>
      <c r="S1604" s="587">
        <v>19100</v>
      </c>
      <c r="T1604" s="582">
        <f t="shared" si="415"/>
        <v>375.762345071808</v>
      </c>
      <c r="U1604" s="583" t="s">
        <v>47</v>
      </c>
      <c r="V1604" s="589" t="s">
        <v>49</v>
      </c>
      <c r="W1604" s="619" t="s">
        <v>15</v>
      </c>
      <c r="X1604" s="569" t="s">
        <v>2769</v>
      </c>
      <c r="Y1604" s="570" t="s">
        <v>15</v>
      </c>
      <c r="Z1604" s="571" t="s">
        <v>15</v>
      </c>
      <c r="AA1604" s="558" t="s">
        <v>1856</v>
      </c>
      <c r="AB1604" s="139">
        <f t="shared" si="413"/>
        <v>43919</v>
      </c>
      <c r="AC1604" s="134">
        <f t="shared" ref="AC1604:AC1667" si="416">IFERROR(IF(AB1604="-","-",(AB1604-DAY(AB1604)+1)),"")</f>
        <v>43891</v>
      </c>
      <c r="AD1604" s="135" t="str">
        <f t="shared" ref="AD1604:AD1667" si="417">IFERROR(IF(AF1604="O","-",AB1604+60),"-")</f>
        <v>-</v>
      </c>
      <c r="AE1604" s="136" t="str">
        <f t="shared" ref="AE1604:AE1667" si="418">IFERROR(IF(AD1604="-","-",(AD1604-DAY(AD1604)+1)),"")</f>
        <v>-</v>
      </c>
      <c r="AF1604" s="140" t="s">
        <v>4551</v>
      </c>
      <c r="AG1604" s="140" t="str">
        <f t="shared" si="405"/>
        <v>-</v>
      </c>
      <c r="AH1604" s="141" t="str">
        <f t="shared" si="406"/>
        <v>-</v>
      </c>
      <c r="AI1604" s="211">
        <v>44026</v>
      </c>
      <c r="AJ1604" s="443" t="s">
        <v>4592</v>
      </c>
      <c r="AK1604" s="478">
        <f t="shared" si="407"/>
        <v>-107</v>
      </c>
      <c r="AL1604" s="482">
        <f t="shared" si="408"/>
        <v>44013</v>
      </c>
      <c r="AM1604" s="432" t="str">
        <f>_xlfn.IFNA(VLOOKUP(O1604,Dropdown!$B:$G,6,0),"-")</f>
        <v>PEZA</v>
      </c>
      <c r="AN1604" s="433">
        <f>_xlfn.IFNA(VLOOKUP(O1604,Dropdown!$B:$H,7,0),"-")</f>
        <v>0.12</v>
      </c>
      <c r="AO1604" s="434" t="str">
        <f t="shared" si="409"/>
        <v>PHP</v>
      </c>
      <c r="AP1604" s="435">
        <f t="shared" si="410"/>
        <v>19100</v>
      </c>
      <c r="AQ1604" s="436">
        <f t="shared" si="411"/>
        <v>21392.000000000004</v>
      </c>
      <c r="AR1604" s="247"/>
      <c r="AS1604" s="465" t="s">
        <v>15</v>
      </c>
      <c r="AT1604" s="247"/>
      <c r="AU1604" s="454" t="s">
        <v>15</v>
      </c>
    </row>
    <row r="1605" spans="1:47" s="29" customFormat="1">
      <c r="A1605" s="556">
        <v>1602</v>
      </c>
      <c r="B1605" s="557" t="s">
        <v>3971</v>
      </c>
      <c r="C1605" s="558" t="str">
        <f t="shared" ref="C1605:C1668" si="419">TEXT(E1605,"yyyy")</f>
        <v>2020</v>
      </c>
      <c r="D1605" s="558" t="str">
        <f t="shared" si="412"/>
        <v>Feb</v>
      </c>
      <c r="E1605" s="586">
        <v>43889</v>
      </c>
      <c r="F1605" s="557">
        <v>120944</v>
      </c>
      <c r="G1605" s="557">
        <v>54146</v>
      </c>
      <c r="H1605" s="557">
        <v>93719</v>
      </c>
      <c r="I1605" s="557" t="s">
        <v>3966</v>
      </c>
      <c r="J1605" s="577" t="s">
        <v>3967</v>
      </c>
      <c r="K1605" s="578" t="str">
        <f t="shared" ref="K1605:K1668" si="420">IF(L1605="-",M1605,CONCATENATE(L1605," | ",M1605))</f>
        <v>TLAX BODY PROFILE WIRECUT | TLAX BODY PROFILE WIRECUT</v>
      </c>
      <c r="L1605" s="578" t="s">
        <v>3972</v>
      </c>
      <c r="M1605" s="578" t="s">
        <v>3972</v>
      </c>
      <c r="N1605" s="600" t="s">
        <v>3969</v>
      </c>
      <c r="O1605" s="578" t="s">
        <v>31</v>
      </c>
      <c r="P1605" s="557">
        <v>11</v>
      </c>
      <c r="Q1605" s="557" t="s">
        <v>5151</v>
      </c>
      <c r="R1605" s="581">
        <f>IFERROR(VLOOKUP(CONCATENATE(D1605,"'",C1605),'Monthly Forex'!A:D,4,0),"-")</f>
        <v>50.83</v>
      </c>
      <c r="S1605" s="587">
        <v>20900</v>
      </c>
      <c r="T1605" s="582">
        <f t="shared" si="415"/>
        <v>411.17450324611451</v>
      </c>
      <c r="U1605" s="583" t="s">
        <v>47</v>
      </c>
      <c r="V1605" s="589" t="s">
        <v>49</v>
      </c>
      <c r="W1605" s="619" t="s">
        <v>15</v>
      </c>
      <c r="X1605" s="673" t="s">
        <v>4601</v>
      </c>
      <c r="Y1605" s="570" t="s">
        <v>15</v>
      </c>
      <c r="Z1605" s="571" t="s">
        <v>15</v>
      </c>
      <c r="AA1605" s="558" t="s">
        <v>1856</v>
      </c>
      <c r="AB1605" s="139">
        <f t="shared" si="413"/>
        <v>43919</v>
      </c>
      <c r="AC1605" s="134">
        <f t="shared" si="416"/>
        <v>43891</v>
      </c>
      <c r="AD1605" s="135" t="str">
        <f t="shared" si="417"/>
        <v>-</v>
      </c>
      <c r="AE1605" s="136" t="str">
        <f t="shared" si="418"/>
        <v>-</v>
      </c>
      <c r="AF1605" s="140" t="s">
        <v>4551</v>
      </c>
      <c r="AG1605" s="140" t="str">
        <f t="shared" ref="AG1605:AG1668" si="421">IF(F1605=F1604,"-","1")</f>
        <v>1</v>
      </c>
      <c r="AH1605" s="141" t="str">
        <f t="shared" ref="AH1605:AH1668" si="422">IFERROR(IF(AF1605="-","-",IF(AF1605="O","-",$AK$1-E1605)),"-")</f>
        <v>-</v>
      </c>
      <c r="AI1605" s="211">
        <v>43951</v>
      </c>
      <c r="AJ1605" s="443" t="s">
        <v>4592</v>
      </c>
      <c r="AK1605" s="478">
        <f t="shared" ref="AK1605:AK1668" si="423">IFERROR(IF(AF1605="O",$AB1605-$AI1605,""),"-")</f>
        <v>-32</v>
      </c>
      <c r="AL1605" s="482">
        <f t="shared" ref="AL1605:AL1668" si="424">IFERROR(AI1605-DAY(AI1605)+1,"-")</f>
        <v>43922</v>
      </c>
      <c r="AM1605" s="432" t="str">
        <f>_xlfn.IFNA(VLOOKUP(O1605,Dropdown!$B:$G,6,0),"-")</f>
        <v>PEZA</v>
      </c>
      <c r="AN1605" s="433">
        <f>_xlfn.IFNA(VLOOKUP(O1605,Dropdown!$B:$H,7,0),"-")</f>
        <v>0.12</v>
      </c>
      <c r="AO1605" s="434" t="str">
        <f t="shared" ref="AO1605:AO1668" si="425">_xlfn.IFNA(IF(S1605="-","USD","PHP"),"-")</f>
        <v>PHP</v>
      </c>
      <c r="AP1605" s="435">
        <f t="shared" ref="AP1605:AP1668" si="426">IF(AO1605="USD",T1605,S1605)</f>
        <v>20900</v>
      </c>
      <c r="AQ1605" s="436">
        <f t="shared" ref="AQ1605:AQ1668" si="427">IFERROR(IF(AN1605="-",AP1605,AP1605*1.12),"-")</f>
        <v>23408.000000000004</v>
      </c>
      <c r="AR1605" s="247"/>
      <c r="AS1605" s="465" t="s">
        <v>15</v>
      </c>
      <c r="AT1605" s="247"/>
      <c r="AU1605" s="454" t="s">
        <v>15</v>
      </c>
    </row>
    <row r="1606" spans="1:47" s="30" customFormat="1">
      <c r="A1606" s="556">
        <v>1603</v>
      </c>
      <c r="B1606" s="557" t="s">
        <v>3973</v>
      </c>
      <c r="C1606" s="558" t="str">
        <f t="shared" si="419"/>
        <v>2020</v>
      </c>
      <c r="D1606" s="558" t="str">
        <f t="shared" si="412"/>
        <v>Feb</v>
      </c>
      <c r="E1606" s="586">
        <v>43889</v>
      </c>
      <c r="F1606" s="557">
        <v>120946</v>
      </c>
      <c r="G1606" s="557">
        <v>54148</v>
      </c>
      <c r="H1606" s="557">
        <v>93720</v>
      </c>
      <c r="I1606" s="557" t="s">
        <v>3975</v>
      </c>
      <c r="J1606" s="577" t="s">
        <v>3979</v>
      </c>
      <c r="K1606" s="578" t="str">
        <f t="shared" si="420"/>
        <v>TLAX BODY CAM-PIERCE MODIFICATION L | TLAX BODY CAM-PIERCE MODIFICATION L</v>
      </c>
      <c r="L1606" s="578" t="s">
        <v>3977</v>
      </c>
      <c r="M1606" s="578" t="s">
        <v>3977</v>
      </c>
      <c r="N1606" s="600" t="s">
        <v>3980</v>
      </c>
      <c r="O1606" s="578" t="s">
        <v>31</v>
      </c>
      <c r="P1606" s="557">
        <v>1</v>
      </c>
      <c r="Q1606" s="557" t="s">
        <v>5151</v>
      </c>
      <c r="R1606" s="581">
        <f>IFERROR(VLOOKUP(CONCATENATE(D1606,"'",C1606),'Monthly Forex'!A:D,4,0),"-")</f>
        <v>50.83</v>
      </c>
      <c r="S1606" s="587">
        <v>58700</v>
      </c>
      <c r="T1606" s="582">
        <f t="shared" si="415"/>
        <v>1154.8298249065513</v>
      </c>
      <c r="U1606" s="583" t="s">
        <v>47</v>
      </c>
      <c r="V1606" s="589" t="s">
        <v>49</v>
      </c>
      <c r="W1606" s="619" t="s">
        <v>15</v>
      </c>
      <c r="X1606" s="569" t="s">
        <v>2769</v>
      </c>
      <c r="Y1606" s="570" t="s">
        <v>15</v>
      </c>
      <c r="Z1606" s="571" t="s">
        <v>15</v>
      </c>
      <c r="AA1606" s="558" t="s">
        <v>1856</v>
      </c>
      <c r="AB1606" s="139">
        <f t="shared" si="413"/>
        <v>43919</v>
      </c>
      <c r="AC1606" s="134">
        <f t="shared" si="416"/>
        <v>43891</v>
      </c>
      <c r="AD1606" s="135" t="str">
        <f t="shared" si="417"/>
        <v>-</v>
      </c>
      <c r="AE1606" s="136" t="str">
        <f t="shared" si="418"/>
        <v>-</v>
      </c>
      <c r="AF1606" s="140" t="s">
        <v>4551</v>
      </c>
      <c r="AG1606" s="140" t="str">
        <f t="shared" si="421"/>
        <v>1</v>
      </c>
      <c r="AH1606" s="141" t="str">
        <f t="shared" si="422"/>
        <v>-</v>
      </c>
      <c r="AI1606" s="211">
        <v>43951</v>
      </c>
      <c r="AJ1606" s="443" t="s">
        <v>4592</v>
      </c>
      <c r="AK1606" s="478">
        <f t="shared" si="423"/>
        <v>-32</v>
      </c>
      <c r="AL1606" s="516">
        <f t="shared" si="424"/>
        <v>43922</v>
      </c>
      <c r="AM1606" s="432" t="str">
        <f>_xlfn.IFNA(VLOOKUP(O1606,Dropdown!$B:$G,6,0),"-")</f>
        <v>PEZA</v>
      </c>
      <c r="AN1606" s="433">
        <f>_xlfn.IFNA(VLOOKUP(O1606,Dropdown!$B:$H,7,0),"-")</f>
        <v>0.12</v>
      </c>
      <c r="AO1606" s="434" t="str">
        <f t="shared" si="425"/>
        <v>PHP</v>
      </c>
      <c r="AP1606" s="435">
        <f t="shared" si="426"/>
        <v>58700</v>
      </c>
      <c r="AQ1606" s="436">
        <f t="shared" si="427"/>
        <v>65744</v>
      </c>
      <c r="AR1606" s="247"/>
      <c r="AS1606" s="465" t="s">
        <v>15</v>
      </c>
      <c r="AT1606" s="247"/>
      <c r="AU1606" s="454" t="s">
        <v>15</v>
      </c>
    </row>
    <row r="1607" spans="1:47" s="30" customFormat="1">
      <c r="A1607" s="556">
        <v>1604</v>
      </c>
      <c r="B1607" s="557" t="s">
        <v>3974</v>
      </c>
      <c r="C1607" s="558" t="str">
        <f t="shared" si="419"/>
        <v>2020</v>
      </c>
      <c r="D1607" s="558" t="str">
        <f t="shared" si="412"/>
        <v>Feb</v>
      </c>
      <c r="E1607" s="586">
        <v>43889</v>
      </c>
      <c r="F1607" s="557">
        <v>120946</v>
      </c>
      <c r="G1607" s="557">
        <v>54148</v>
      </c>
      <c r="H1607" s="557">
        <v>93720</v>
      </c>
      <c r="I1607" s="557" t="s">
        <v>3976</v>
      </c>
      <c r="J1607" s="577" t="s">
        <v>3979</v>
      </c>
      <c r="K1607" s="578" t="str">
        <f t="shared" si="420"/>
        <v>TLAX BODY CAM-PIERCE MODIFICATION R | TLAX BODY CAM-PIERCE MODIFICATION R</v>
      </c>
      <c r="L1607" s="578" t="s">
        <v>3978</v>
      </c>
      <c r="M1607" s="578" t="s">
        <v>3978</v>
      </c>
      <c r="N1607" s="600" t="s">
        <v>3981</v>
      </c>
      <c r="O1607" s="578" t="s">
        <v>31</v>
      </c>
      <c r="P1607" s="557">
        <v>1</v>
      </c>
      <c r="Q1607" s="557" t="s">
        <v>5151</v>
      </c>
      <c r="R1607" s="581">
        <f>IFERROR(VLOOKUP(CONCATENATE(D1607,"'",C1607),'Monthly Forex'!A:D,4,0),"-")</f>
        <v>50.83</v>
      </c>
      <c r="S1607" s="587">
        <v>58700</v>
      </c>
      <c r="T1607" s="582">
        <f t="shared" si="415"/>
        <v>1154.8298249065513</v>
      </c>
      <c r="U1607" s="583" t="s">
        <v>47</v>
      </c>
      <c r="V1607" s="589" t="s">
        <v>49</v>
      </c>
      <c r="W1607" s="619" t="s">
        <v>15</v>
      </c>
      <c r="X1607" s="569" t="s">
        <v>2769</v>
      </c>
      <c r="Y1607" s="570" t="s">
        <v>15</v>
      </c>
      <c r="Z1607" s="571" t="s">
        <v>15</v>
      </c>
      <c r="AA1607" s="558" t="s">
        <v>1856</v>
      </c>
      <c r="AB1607" s="139">
        <f t="shared" si="413"/>
        <v>43919</v>
      </c>
      <c r="AC1607" s="134">
        <f t="shared" si="416"/>
        <v>43891</v>
      </c>
      <c r="AD1607" s="135" t="str">
        <f t="shared" si="417"/>
        <v>-</v>
      </c>
      <c r="AE1607" s="136" t="str">
        <f t="shared" si="418"/>
        <v>-</v>
      </c>
      <c r="AF1607" s="140" t="s">
        <v>4551</v>
      </c>
      <c r="AG1607" s="140" t="str">
        <f t="shared" si="421"/>
        <v>-</v>
      </c>
      <c r="AH1607" s="141" t="str">
        <f t="shared" si="422"/>
        <v>-</v>
      </c>
      <c r="AI1607" s="211">
        <v>43951</v>
      </c>
      <c r="AJ1607" s="443" t="s">
        <v>4592</v>
      </c>
      <c r="AK1607" s="478">
        <f t="shared" si="423"/>
        <v>-32</v>
      </c>
      <c r="AL1607" s="516">
        <f t="shared" si="424"/>
        <v>43922</v>
      </c>
      <c r="AM1607" s="432" t="str">
        <f>_xlfn.IFNA(VLOOKUP(O1607,Dropdown!$B:$G,6,0),"-")</f>
        <v>PEZA</v>
      </c>
      <c r="AN1607" s="433">
        <f>_xlfn.IFNA(VLOOKUP(O1607,Dropdown!$B:$H,7,0),"-")</f>
        <v>0.12</v>
      </c>
      <c r="AO1607" s="434" t="str">
        <f t="shared" si="425"/>
        <v>PHP</v>
      </c>
      <c r="AP1607" s="435">
        <f t="shared" si="426"/>
        <v>58700</v>
      </c>
      <c r="AQ1607" s="436">
        <f t="shared" si="427"/>
        <v>65744</v>
      </c>
      <c r="AR1607" s="247"/>
      <c r="AS1607" s="465" t="s">
        <v>15</v>
      </c>
      <c r="AT1607" s="247"/>
      <c r="AU1607" s="454" t="s">
        <v>15</v>
      </c>
    </row>
    <row r="1608" spans="1:47" s="30" customFormat="1">
      <c r="A1608" s="556">
        <v>1605</v>
      </c>
      <c r="B1608" s="557" t="s">
        <v>3984</v>
      </c>
      <c r="C1608" s="558" t="str">
        <f t="shared" si="419"/>
        <v>2020</v>
      </c>
      <c r="D1608" s="558" t="str">
        <f t="shared" si="412"/>
        <v>Feb</v>
      </c>
      <c r="E1608" s="586">
        <v>43889</v>
      </c>
      <c r="F1608" s="557">
        <v>120947</v>
      </c>
      <c r="G1608" s="557">
        <v>54149</v>
      </c>
      <c r="H1608" s="557">
        <v>93722</v>
      </c>
      <c r="I1608" s="557" t="s">
        <v>3987</v>
      </c>
      <c r="J1608" s="577" t="s">
        <v>3986</v>
      </c>
      <c r="K1608" s="578" t="str">
        <f t="shared" si="420"/>
        <v>BAR PIPEMUFFLER FR MOD | BAR PIPEMUFFLER FR MOD</v>
      </c>
      <c r="L1608" s="578" t="s">
        <v>3985</v>
      </c>
      <c r="M1608" s="578" t="s">
        <v>3985</v>
      </c>
      <c r="N1608" s="600" t="s">
        <v>3988</v>
      </c>
      <c r="O1608" s="578" t="s">
        <v>31</v>
      </c>
      <c r="P1608" s="557">
        <v>1</v>
      </c>
      <c r="Q1608" s="557" t="s">
        <v>5152</v>
      </c>
      <c r="R1608" s="581">
        <f>IFERROR(VLOOKUP(CONCATENATE(D1608,"'",C1608),'Monthly Forex'!A:D,4,0),"-")</f>
        <v>50.83</v>
      </c>
      <c r="S1608" s="587">
        <v>42600</v>
      </c>
      <c r="T1608" s="582">
        <f t="shared" si="415"/>
        <v>838.08774345858751</v>
      </c>
      <c r="U1608" s="583" t="s">
        <v>47</v>
      </c>
      <c r="V1608" s="589" t="s">
        <v>49</v>
      </c>
      <c r="W1608" s="619" t="s">
        <v>15</v>
      </c>
      <c r="X1608" s="569" t="s">
        <v>2769</v>
      </c>
      <c r="Y1608" s="570" t="s">
        <v>15</v>
      </c>
      <c r="Z1608" s="571" t="s">
        <v>15</v>
      </c>
      <c r="AA1608" s="558" t="s">
        <v>1856</v>
      </c>
      <c r="AB1608" s="139">
        <f t="shared" si="413"/>
        <v>43919</v>
      </c>
      <c r="AC1608" s="134">
        <f t="shared" si="416"/>
        <v>43891</v>
      </c>
      <c r="AD1608" s="135" t="str">
        <f t="shared" si="417"/>
        <v>-</v>
      </c>
      <c r="AE1608" s="136" t="str">
        <f t="shared" si="418"/>
        <v>-</v>
      </c>
      <c r="AF1608" s="140" t="s">
        <v>4551</v>
      </c>
      <c r="AG1608" s="140" t="str">
        <f t="shared" si="421"/>
        <v>1</v>
      </c>
      <c r="AH1608" s="141" t="str">
        <f t="shared" si="422"/>
        <v>-</v>
      </c>
      <c r="AI1608" s="210">
        <v>44158</v>
      </c>
      <c r="AJ1608" s="443" t="s">
        <v>4592</v>
      </c>
      <c r="AK1608" s="478">
        <f t="shared" si="423"/>
        <v>-239</v>
      </c>
      <c r="AL1608" s="516">
        <f t="shared" si="424"/>
        <v>44136</v>
      </c>
      <c r="AM1608" s="432" t="str">
        <f>_xlfn.IFNA(VLOOKUP(O1608,Dropdown!$B:$G,6,0),"-")</f>
        <v>PEZA</v>
      </c>
      <c r="AN1608" s="433">
        <f>_xlfn.IFNA(VLOOKUP(O1608,Dropdown!$B:$H,7,0),"-")</f>
        <v>0.12</v>
      </c>
      <c r="AO1608" s="434" t="str">
        <f t="shared" si="425"/>
        <v>PHP</v>
      </c>
      <c r="AP1608" s="435">
        <f t="shared" si="426"/>
        <v>42600</v>
      </c>
      <c r="AQ1608" s="436">
        <f t="shared" si="427"/>
        <v>47712.000000000007</v>
      </c>
      <c r="AR1608" s="247"/>
      <c r="AS1608" s="465" t="s">
        <v>15</v>
      </c>
      <c r="AT1608" s="247"/>
      <c r="AU1608" s="454" t="s">
        <v>15</v>
      </c>
    </row>
    <row r="1609" spans="1:47" s="30" customFormat="1">
      <c r="A1609" s="556">
        <v>1606</v>
      </c>
      <c r="B1609" s="558" t="s">
        <v>3989</v>
      </c>
      <c r="C1609" s="558" t="str">
        <f t="shared" si="419"/>
        <v>2020</v>
      </c>
      <c r="D1609" s="558" t="str">
        <f t="shared" si="412"/>
        <v>Feb</v>
      </c>
      <c r="E1609" s="605">
        <v>43890</v>
      </c>
      <c r="F1609" s="558">
        <v>120948</v>
      </c>
      <c r="G1609" s="558">
        <v>54150</v>
      </c>
      <c r="H1609" s="558">
        <v>93725</v>
      </c>
      <c r="I1609" s="558" t="s">
        <v>3994</v>
      </c>
      <c r="J1609" s="617">
        <v>50203</v>
      </c>
      <c r="K1609" s="607" t="str">
        <f t="shared" si="420"/>
        <v>NEW DIE CASTING DIE KPH CENTER CLUTCH (CAVITY NO. 5 &amp; 6) | NEW DIE CASTING DIE KPH CENTER CLUTCH (CAVITY NO. 5 &amp; 6)</v>
      </c>
      <c r="L1609" s="607" t="s">
        <v>3991</v>
      </c>
      <c r="M1609" s="607" t="s">
        <v>3991</v>
      </c>
      <c r="N1609" s="608"/>
      <c r="O1609" s="607" t="s">
        <v>32</v>
      </c>
      <c r="P1609" s="558">
        <v>1</v>
      </c>
      <c r="Q1609" s="557" t="s">
        <v>5152</v>
      </c>
      <c r="R1609" s="609">
        <f>IFERROR(VLOOKUP(CONCATENATE(D1609,"'",C1609),'Monthly Forex'!A:D,4,0),"-")</f>
        <v>50.83</v>
      </c>
      <c r="S1609" s="610">
        <v>904300</v>
      </c>
      <c r="T1609" s="611">
        <f t="shared" si="415"/>
        <v>17790.674798347434</v>
      </c>
      <c r="U1609" s="583" t="s">
        <v>47</v>
      </c>
      <c r="V1609" s="589" t="s">
        <v>49</v>
      </c>
      <c r="W1609" s="619" t="s">
        <v>15</v>
      </c>
      <c r="X1609" s="569" t="s">
        <v>2769</v>
      </c>
      <c r="Y1609" s="669" t="s">
        <v>15</v>
      </c>
      <c r="Z1609" s="668" t="s">
        <v>15</v>
      </c>
      <c r="AA1609" s="558" t="s">
        <v>1856</v>
      </c>
      <c r="AB1609" s="139">
        <f t="shared" si="413"/>
        <v>43920</v>
      </c>
      <c r="AC1609" s="134">
        <f t="shared" si="416"/>
        <v>43891</v>
      </c>
      <c r="AD1609" s="135" t="str">
        <f t="shared" si="417"/>
        <v>-</v>
      </c>
      <c r="AE1609" s="136" t="str">
        <f t="shared" si="418"/>
        <v>-</v>
      </c>
      <c r="AF1609" s="140" t="s">
        <v>4551</v>
      </c>
      <c r="AG1609" s="140" t="str">
        <f t="shared" si="421"/>
        <v>1</v>
      </c>
      <c r="AH1609" s="141" t="str">
        <f t="shared" si="422"/>
        <v>-</v>
      </c>
      <c r="AI1609" s="211">
        <v>44075</v>
      </c>
      <c r="AJ1609" s="443" t="s">
        <v>4592</v>
      </c>
      <c r="AK1609" s="478">
        <f t="shared" si="423"/>
        <v>-155</v>
      </c>
      <c r="AL1609" s="516">
        <f t="shared" si="424"/>
        <v>44075</v>
      </c>
      <c r="AM1609" s="432" t="str">
        <f>_xlfn.IFNA(VLOOKUP(O1609,Dropdown!$B:$G,6,0),"-")</f>
        <v>PEZA</v>
      </c>
      <c r="AN1609" s="433">
        <f>_xlfn.IFNA(VLOOKUP(O1609,Dropdown!$B:$H,7,0),"-")</f>
        <v>0.12</v>
      </c>
      <c r="AO1609" s="434" t="str">
        <f t="shared" si="425"/>
        <v>PHP</v>
      </c>
      <c r="AP1609" s="435">
        <f t="shared" si="426"/>
        <v>904300</v>
      </c>
      <c r="AQ1609" s="436">
        <f t="shared" si="427"/>
        <v>1012816.0000000001</v>
      </c>
      <c r="AR1609" s="247"/>
      <c r="AS1609" s="465" t="s">
        <v>15</v>
      </c>
      <c r="AT1609" s="247"/>
      <c r="AU1609" s="454" t="s">
        <v>15</v>
      </c>
    </row>
    <row r="1610" spans="1:47" s="30" customFormat="1">
      <c r="A1610" s="556">
        <v>1607</v>
      </c>
      <c r="B1610" s="558" t="s">
        <v>3990</v>
      </c>
      <c r="C1610" s="558" t="str">
        <f t="shared" si="419"/>
        <v>2020</v>
      </c>
      <c r="D1610" s="558" t="str">
        <f t="shared" si="412"/>
        <v>Feb</v>
      </c>
      <c r="E1610" s="605">
        <v>43890</v>
      </c>
      <c r="F1610" s="558">
        <v>120949</v>
      </c>
      <c r="G1610" s="558">
        <v>55101</v>
      </c>
      <c r="H1610" s="558">
        <v>93724</v>
      </c>
      <c r="I1610" s="558" t="s">
        <v>3993</v>
      </c>
      <c r="J1610" s="617">
        <v>50366</v>
      </c>
      <c r="K1610" s="607" t="str">
        <f t="shared" si="420"/>
        <v>YS4X7-00 Z-DOWN (2-CAVITY) | YS4X7-00 Z-DOWN (2-CAVITY)</v>
      </c>
      <c r="L1610" s="607" t="s">
        <v>3992</v>
      </c>
      <c r="M1610" s="607" t="s">
        <v>3992</v>
      </c>
      <c r="N1610" s="608"/>
      <c r="O1610" s="607" t="s">
        <v>1712</v>
      </c>
      <c r="P1610" s="558">
        <v>1</v>
      </c>
      <c r="Q1610" s="557" t="s">
        <v>5152</v>
      </c>
      <c r="R1610" s="609">
        <f>IFERROR(VLOOKUP(CONCATENATE(D1610,"'",C1610),'Monthly Forex'!A:D,4,0),"-")</f>
        <v>50.83</v>
      </c>
      <c r="S1610" s="610">
        <v>262100</v>
      </c>
      <c r="T1610" s="611">
        <f t="shared" si="415"/>
        <v>5156.403698603187</v>
      </c>
      <c r="U1610" s="583" t="s">
        <v>47</v>
      </c>
      <c r="V1610" s="589" t="s">
        <v>49</v>
      </c>
      <c r="W1610" s="619" t="s">
        <v>15</v>
      </c>
      <c r="X1610" s="569" t="s">
        <v>2769</v>
      </c>
      <c r="Y1610" s="669" t="s">
        <v>15</v>
      </c>
      <c r="Z1610" s="668" t="s">
        <v>15</v>
      </c>
      <c r="AA1610" s="558" t="s">
        <v>1856</v>
      </c>
      <c r="AB1610" s="139">
        <f t="shared" si="413"/>
        <v>43920</v>
      </c>
      <c r="AC1610" s="134">
        <f t="shared" si="416"/>
        <v>43891</v>
      </c>
      <c r="AD1610" s="135" t="str">
        <f t="shared" si="417"/>
        <v>-</v>
      </c>
      <c r="AE1610" s="136" t="str">
        <f t="shared" si="418"/>
        <v>-</v>
      </c>
      <c r="AF1610" s="140" t="s">
        <v>4551</v>
      </c>
      <c r="AG1610" s="140" t="str">
        <f t="shared" si="421"/>
        <v>1</v>
      </c>
      <c r="AH1610" s="141" t="str">
        <f t="shared" si="422"/>
        <v>-</v>
      </c>
      <c r="AI1610" s="211">
        <v>44075</v>
      </c>
      <c r="AJ1610" s="443" t="s">
        <v>4592</v>
      </c>
      <c r="AK1610" s="478">
        <f t="shared" si="423"/>
        <v>-155</v>
      </c>
      <c r="AL1610" s="516">
        <f t="shared" si="424"/>
        <v>44075</v>
      </c>
      <c r="AM1610" s="432" t="str">
        <f>_xlfn.IFNA(VLOOKUP(O1610,Dropdown!$B:$G,6,0),"-")</f>
        <v>PEZA</v>
      </c>
      <c r="AN1610" s="433">
        <f>_xlfn.IFNA(VLOOKUP(O1610,Dropdown!$B:$H,7,0),"-")</f>
        <v>0.12</v>
      </c>
      <c r="AO1610" s="434" t="str">
        <f t="shared" si="425"/>
        <v>PHP</v>
      </c>
      <c r="AP1610" s="435">
        <f t="shared" si="426"/>
        <v>262100</v>
      </c>
      <c r="AQ1610" s="436">
        <f t="shared" si="427"/>
        <v>293552</v>
      </c>
      <c r="AR1610" s="247"/>
      <c r="AS1610" s="465" t="s">
        <v>15</v>
      </c>
      <c r="AT1610" s="247"/>
      <c r="AU1610" s="454" t="s">
        <v>15</v>
      </c>
    </row>
    <row r="1611" spans="1:47" s="30" customFormat="1">
      <c r="A1611" s="556">
        <v>1608</v>
      </c>
      <c r="B1611" s="558" t="s">
        <v>3998</v>
      </c>
      <c r="C1611" s="558" t="str">
        <f t="shared" si="419"/>
        <v>2020</v>
      </c>
      <c r="D1611" s="558" t="str">
        <f t="shared" si="412"/>
        <v>Mar</v>
      </c>
      <c r="E1611" s="605">
        <v>43894</v>
      </c>
      <c r="F1611" s="558">
        <v>120950</v>
      </c>
      <c r="G1611" s="558">
        <v>55102</v>
      </c>
      <c r="H1611" s="558">
        <v>93788</v>
      </c>
      <c r="I1611" s="558" t="s">
        <v>4006</v>
      </c>
      <c r="J1611" s="617" t="s">
        <v>3979</v>
      </c>
      <c r="K1611" s="607" t="str">
        <f t="shared" si="420"/>
        <v>TLAX BODY TAB CUT DIE R (SKD11 58~60 HRC) | TLAX BODY TAB CUT DIE R (SKD11 58~60 HRC)</v>
      </c>
      <c r="L1611" s="607" t="s">
        <v>4002</v>
      </c>
      <c r="M1611" s="607" t="s">
        <v>4002</v>
      </c>
      <c r="N1611" s="608" t="s">
        <v>4007</v>
      </c>
      <c r="O1611" s="578" t="s">
        <v>31</v>
      </c>
      <c r="P1611" s="558">
        <v>1</v>
      </c>
      <c r="Q1611" s="557" t="s">
        <v>5151</v>
      </c>
      <c r="R1611" s="609">
        <f>IFERROR(VLOOKUP(CONCATENATE(D1611,"'",C1611),'Monthly Forex'!A:D,4,0),"-")</f>
        <v>50.97</v>
      </c>
      <c r="S1611" s="610">
        <v>9100</v>
      </c>
      <c r="T1611" s="611">
        <f t="shared" si="415"/>
        <v>178.53639395722973</v>
      </c>
      <c r="U1611" s="612" t="s">
        <v>47</v>
      </c>
      <c r="V1611" s="589" t="s">
        <v>49</v>
      </c>
      <c r="W1611" s="619" t="s">
        <v>15</v>
      </c>
      <c r="X1611" s="673" t="s">
        <v>4601</v>
      </c>
      <c r="Y1611" s="669" t="s">
        <v>15</v>
      </c>
      <c r="Z1611" s="668" t="s">
        <v>15</v>
      </c>
      <c r="AA1611" s="558" t="s">
        <v>1856</v>
      </c>
      <c r="AB1611" s="139">
        <f t="shared" si="413"/>
        <v>43924</v>
      </c>
      <c r="AC1611" s="134">
        <f t="shared" si="416"/>
        <v>43922</v>
      </c>
      <c r="AD1611" s="135" t="str">
        <f t="shared" si="417"/>
        <v>-</v>
      </c>
      <c r="AE1611" s="136" t="str">
        <f t="shared" si="418"/>
        <v>-</v>
      </c>
      <c r="AF1611" s="140" t="s">
        <v>4551</v>
      </c>
      <c r="AG1611" s="140" t="str">
        <f t="shared" si="421"/>
        <v>1</v>
      </c>
      <c r="AH1611" s="141" t="str">
        <f t="shared" si="422"/>
        <v>-</v>
      </c>
      <c r="AI1611" s="211">
        <v>43951</v>
      </c>
      <c r="AJ1611" s="443" t="s">
        <v>4592</v>
      </c>
      <c r="AK1611" s="478">
        <f t="shared" si="423"/>
        <v>-27</v>
      </c>
      <c r="AL1611" s="516">
        <f t="shared" si="424"/>
        <v>43922</v>
      </c>
      <c r="AM1611" s="432" t="str">
        <f>_xlfn.IFNA(VLOOKUP(O1611,Dropdown!$B:$G,6,0),"-")</f>
        <v>PEZA</v>
      </c>
      <c r="AN1611" s="433">
        <f>_xlfn.IFNA(VLOOKUP(O1611,Dropdown!$B:$H,7,0),"-")</f>
        <v>0.12</v>
      </c>
      <c r="AO1611" s="434" t="str">
        <f t="shared" si="425"/>
        <v>PHP</v>
      </c>
      <c r="AP1611" s="435">
        <f t="shared" si="426"/>
        <v>9100</v>
      </c>
      <c r="AQ1611" s="436">
        <f t="shared" si="427"/>
        <v>10192.000000000002</v>
      </c>
      <c r="AR1611" s="247"/>
      <c r="AS1611" s="465" t="s">
        <v>15</v>
      </c>
      <c r="AT1611" s="247"/>
      <c r="AU1611" s="454" t="s">
        <v>15</v>
      </c>
    </row>
    <row r="1612" spans="1:47" s="30" customFormat="1">
      <c r="A1612" s="556">
        <v>1609</v>
      </c>
      <c r="B1612" s="558" t="s">
        <v>3999</v>
      </c>
      <c r="C1612" s="558" t="str">
        <f t="shared" si="419"/>
        <v>2020</v>
      </c>
      <c r="D1612" s="558" t="str">
        <f t="shared" si="412"/>
        <v>Mar</v>
      </c>
      <c r="E1612" s="605">
        <v>43894</v>
      </c>
      <c r="F1612" s="558">
        <v>120950</v>
      </c>
      <c r="G1612" s="558">
        <v>55102</v>
      </c>
      <c r="H1612" s="558">
        <v>93788</v>
      </c>
      <c r="I1612" s="558" t="s">
        <v>4006</v>
      </c>
      <c r="J1612" s="617" t="s">
        <v>3979</v>
      </c>
      <c r="K1612" s="607" t="str">
        <f t="shared" si="420"/>
        <v>TLAX BODY TAB CUT PUNCH R (SKD11 58~60 HRC) | TLAX BODY TAB CUT PUNCH R (SKD11 58~60 HRC)</v>
      </c>
      <c r="L1612" s="607" t="s">
        <v>4003</v>
      </c>
      <c r="M1612" s="607" t="s">
        <v>4003</v>
      </c>
      <c r="N1612" s="608" t="s">
        <v>4008</v>
      </c>
      <c r="O1612" s="578" t="s">
        <v>31</v>
      </c>
      <c r="P1612" s="558">
        <v>1</v>
      </c>
      <c r="Q1612" s="557" t="s">
        <v>5151</v>
      </c>
      <c r="R1612" s="609">
        <f>IFERROR(VLOOKUP(CONCATENATE(D1612,"'",C1612),'Monthly Forex'!A:D,4,0),"-")</f>
        <v>50.97</v>
      </c>
      <c r="S1612" s="610">
        <v>10400</v>
      </c>
      <c r="T1612" s="611">
        <f t="shared" si="415"/>
        <v>204.04159309397684</v>
      </c>
      <c r="U1612" s="612" t="s">
        <v>47</v>
      </c>
      <c r="V1612" s="589" t="s">
        <v>49</v>
      </c>
      <c r="W1612" s="619" t="s">
        <v>15</v>
      </c>
      <c r="X1612" s="673" t="s">
        <v>4601</v>
      </c>
      <c r="Y1612" s="669" t="s">
        <v>15</v>
      </c>
      <c r="Z1612" s="668" t="s">
        <v>15</v>
      </c>
      <c r="AA1612" s="558" t="s">
        <v>1856</v>
      </c>
      <c r="AB1612" s="139">
        <f t="shared" si="413"/>
        <v>43924</v>
      </c>
      <c r="AC1612" s="134">
        <f t="shared" si="416"/>
        <v>43922</v>
      </c>
      <c r="AD1612" s="135" t="str">
        <f t="shared" si="417"/>
        <v>-</v>
      </c>
      <c r="AE1612" s="136" t="str">
        <f t="shared" si="418"/>
        <v>-</v>
      </c>
      <c r="AF1612" s="140" t="s">
        <v>4551</v>
      </c>
      <c r="AG1612" s="140" t="str">
        <f t="shared" si="421"/>
        <v>-</v>
      </c>
      <c r="AH1612" s="141" t="str">
        <f t="shared" si="422"/>
        <v>-</v>
      </c>
      <c r="AI1612" s="211">
        <v>43951</v>
      </c>
      <c r="AJ1612" s="443" t="s">
        <v>4592</v>
      </c>
      <c r="AK1612" s="478">
        <f t="shared" si="423"/>
        <v>-27</v>
      </c>
      <c r="AL1612" s="516">
        <f t="shared" si="424"/>
        <v>43922</v>
      </c>
      <c r="AM1612" s="432" t="str">
        <f>_xlfn.IFNA(VLOOKUP(O1612,Dropdown!$B:$G,6,0),"-")</f>
        <v>PEZA</v>
      </c>
      <c r="AN1612" s="433">
        <f>_xlfn.IFNA(VLOOKUP(O1612,Dropdown!$B:$H,7,0),"-")</f>
        <v>0.12</v>
      </c>
      <c r="AO1612" s="434" t="str">
        <f t="shared" si="425"/>
        <v>PHP</v>
      </c>
      <c r="AP1612" s="435">
        <f t="shared" si="426"/>
        <v>10400</v>
      </c>
      <c r="AQ1612" s="436">
        <f t="shared" si="427"/>
        <v>11648.000000000002</v>
      </c>
      <c r="AR1612" s="247"/>
      <c r="AS1612" s="465" t="s">
        <v>15</v>
      </c>
      <c r="AT1612" s="247"/>
      <c r="AU1612" s="454" t="s">
        <v>15</v>
      </c>
    </row>
    <row r="1613" spans="1:47" s="30" customFormat="1">
      <c r="A1613" s="556">
        <v>1610</v>
      </c>
      <c r="B1613" s="558" t="s">
        <v>4000</v>
      </c>
      <c r="C1613" s="558" t="str">
        <f t="shared" si="419"/>
        <v>2020</v>
      </c>
      <c r="D1613" s="558" t="str">
        <f t="shared" si="412"/>
        <v>Mar</v>
      </c>
      <c r="E1613" s="605">
        <v>43894</v>
      </c>
      <c r="F1613" s="558">
        <v>120950</v>
      </c>
      <c r="G1613" s="558">
        <v>55102</v>
      </c>
      <c r="H1613" s="558">
        <v>93788</v>
      </c>
      <c r="I1613" s="558" t="s">
        <v>4006</v>
      </c>
      <c r="J1613" s="617" t="s">
        <v>3979</v>
      </c>
      <c r="K1613" s="607" t="str">
        <f t="shared" si="420"/>
        <v>TLAX BODY TAB CUT DIE L (SKD11 58~60 HRC) | TLAX BODY TAB CUT DIE L (SKD11 58~60 HRC)</v>
      </c>
      <c r="L1613" s="607" t="s">
        <v>4004</v>
      </c>
      <c r="M1613" s="607" t="s">
        <v>4004</v>
      </c>
      <c r="N1613" s="608" t="s">
        <v>4009</v>
      </c>
      <c r="O1613" s="578" t="s">
        <v>31</v>
      </c>
      <c r="P1613" s="558">
        <v>1</v>
      </c>
      <c r="Q1613" s="557" t="s">
        <v>5151</v>
      </c>
      <c r="R1613" s="609">
        <f>IFERROR(VLOOKUP(CONCATENATE(D1613,"'",C1613),'Monthly Forex'!A:D,4,0),"-")</f>
        <v>50.97</v>
      </c>
      <c r="S1613" s="610">
        <v>7900</v>
      </c>
      <c r="T1613" s="611">
        <f t="shared" si="415"/>
        <v>154.99313321561704</v>
      </c>
      <c r="U1613" s="612" t="s">
        <v>47</v>
      </c>
      <c r="V1613" s="589" t="s">
        <v>49</v>
      </c>
      <c r="W1613" s="619" t="s">
        <v>15</v>
      </c>
      <c r="X1613" s="673" t="s">
        <v>4601</v>
      </c>
      <c r="Y1613" s="669" t="s">
        <v>15</v>
      </c>
      <c r="Z1613" s="668" t="s">
        <v>15</v>
      </c>
      <c r="AA1613" s="558" t="s">
        <v>1856</v>
      </c>
      <c r="AB1613" s="139">
        <f t="shared" si="413"/>
        <v>43924</v>
      </c>
      <c r="AC1613" s="134">
        <f t="shared" si="416"/>
        <v>43922</v>
      </c>
      <c r="AD1613" s="135" t="str">
        <f t="shared" si="417"/>
        <v>-</v>
      </c>
      <c r="AE1613" s="136" t="str">
        <f t="shared" si="418"/>
        <v>-</v>
      </c>
      <c r="AF1613" s="140" t="s">
        <v>4551</v>
      </c>
      <c r="AG1613" s="140" t="str">
        <f t="shared" si="421"/>
        <v>-</v>
      </c>
      <c r="AH1613" s="141" t="str">
        <f t="shared" si="422"/>
        <v>-</v>
      </c>
      <c r="AI1613" s="211">
        <v>43951</v>
      </c>
      <c r="AJ1613" s="443" t="s">
        <v>4592</v>
      </c>
      <c r="AK1613" s="478">
        <f t="shared" si="423"/>
        <v>-27</v>
      </c>
      <c r="AL1613" s="516">
        <f t="shared" si="424"/>
        <v>43922</v>
      </c>
      <c r="AM1613" s="432" t="str">
        <f>_xlfn.IFNA(VLOOKUP(O1613,Dropdown!$B:$G,6,0),"-")</f>
        <v>PEZA</v>
      </c>
      <c r="AN1613" s="433">
        <f>_xlfn.IFNA(VLOOKUP(O1613,Dropdown!$B:$H,7,0),"-")</f>
        <v>0.12</v>
      </c>
      <c r="AO1613" s="434" t="str">
        <f t="shared" si="425"/>
        <v>PHP</v>
      </c>
      <c r="AP1613" s="435">
        <f t="shared" si="426"/>
        <v>7900</v>
      </c>
      <c r="AQ1613" s="436">
        <f t="shared" si="427"/>
        <v>8848</v>
      </c>
      <c r="AR1613" s="247"/>
      <c r="AS1613" s="465" t="s">
        <v>15</v>
      </c>
      <c r="AT1613" s="247"/>
      <c r="AU1613" s="454" t="s">
        <v>15</v>
      </c>
    </row>
    <row r="1614" spans="1:47" s="29" customFormat="1">
      <c r="A1614" s="556">
        <v>1611</v>
      </c>
      <c r="B1614" s="558" t="s">
        <v>4001</v>
      </c>
      <c r="C1614" s="558" t="str">
        <f t="shared" si="419"/>
        <v>2020</v>
      </c>
      <c r="D1614" s="558" t="str">
        <f t="shared" si="412"/>
        <v>Mar</v>
      </c>
      <c r="E1614" s="605">
        <v>43894</v>
      </c>
      <c r="F1614" s="558">
        <v>120950</v>
      </c>
      <c r="G1614" s="558">
        <v>55102</v>
      </c>
      <c r="H1614" s="558">
        <v>93788</v>
      </c>
      <c r="I1614" s="558" t="s">
        <v>4006</v>
      </c>
      <c r="J1614" s="617" t="s">
        <v>3979</v>
      </c>
      <c r="K1614" s="607" t="str">
        <f t="shared" si="420"/>
        <v>TLAX BODY TAB CUT PUNCH L (SKD11 58~60 HRC) | TLAX BODY TAB CUT PUNCH L (SKD11 58~60 HRC)</v>
      </c>
      <c r="L1614" s="607" t="s">
        <v>4005</v>
      </c>
      <c r="M1614" s="607" t="s">
        <v>4005</v>
      </c>
      <c r="N1614" s="608" t="s">
        <v>4010</v>
      </c>
      <c r="O1614" s="578" t="s">
        <v>31</v>
      </c>
      <c r="P1614" s="558">
        <v>1</v>
      </c>
      <c r="Q1614" s="557" t="s">
        <v>5151</v>
      </c>
      <c r="R1614" s="609">
        <f>IFERROR(VLOOKUP(CONCATENATE(D1614,"'",C1614),'Monthly Forex'!A:D,4,0),"-")</f>
        <v>50.97</v>
      </c>
      <c r="S1614" s="610">
        <v>9900</v>
      </c>
      <c r="T1614" s="611">
        <f t="shared" si="415"/>
        <v>194.23190111830488</v>
      </c>
      <c r="U1614" s="612" t="s">
        <v>47</v>
      </c>
      <c r="V1614" s="589" t="s">
        <v>49</v>
      </c>
      <c r="W1614" s="619" t="s">
        <v>15</v>
      </c>
      <c r="X1614" s="673" t="s">
        <v>4601</v>
      </c>
      <c r="Y1614" s="669" t="s">
        <v>15</v>
      </c>
      <c r="Z1614" s="668" t="s">
        <v>15</v>
      </c>
      <c r="AA1614" s="558" t="s">
        <v>1856</v>
      </c>
      <c r="AB1614" s="139">
        <f t="shared" si="413"/>
        <v>43924</v>
      </c>
      <c r="AC1614" s="134">
        <f t="shared" si="416"/>
        <v>43922</v>
      </c>
      <c r="AD1614" s="135" t="str">
        <f t="shared" si="417"/>
        <v>-</v>
      </c>
      <c r="AE1614" s="136" t="str">
        <f t="shared" si="418"/>
        <v>-</v>
      </c>
      <c r="AF1614" s="140" t="s">
        <v>4551</v>
      </c>
      <c r="AG1614" s="140" t="str">
        <f t="shared" si="421"/>
        <v>-</v>
      </c>
      <c r="AH1614" s="141" t="str">
        <f t="shared" si="422"/>
        <v>-</v>
      </c>
      <c r="AI1614" s="211">
        <v>43951</v>
      </c>
      <c r="AJ1614" s="443" t="s">
        <v>4592</v>
      </c>
      <c r="AK1614" s="478">
        <f t="shared" si="423"/>
        <v>-27</v>
      </c>
      <c r="AL1614" s="482">
        <f t="shared" si="424"/>
        <v>43922</v>
      </c>
      <c r="AM1614" s="432" t="str">
        <f>_xlfn.IFNA(VLOOKUP(O1614,Dropdown!$B:$G,6,0),"-")</f>
        <v>PEZA</v>
      </c>
      <c r="AN1614" s="433">
        <f>_xlfn.IFNA(VLOOKUP(O1614,Dropdown!$B:$H,7,0),"-")</f>
        <v>0.12</v>
      </c>
      <c r="AO1614" s="434" t="str">
        <f t="shared" si="425"/>
        <v>PHP</v>
      </c>
      <c r="AP1614" s="435">
        <f t="shared" si="426"/>
        <v>9900</v>
      </c>
      <c r="AQ1614" s="436">
        <f t="shared" si="427"/>
        <v>11088.000000000002</v>
      </c>
      <c r="AR1614" s="247"/>
      <c r="AS1614" s="465" t="s">
        <v>15</v>
      </c>
      <c r="AT1614" s="247"/>
      <c r="AU1614" s="454" t="s">
        <v>15</v>
      </c>
    </row>
    <row r="1615" spans="1:47" s="29" customFormat="1">
      <c r="A1615" s="556">
        <v>1612</v>
      </c>
      <c r="B1615" s="558" t="s">
        <v>4014</v>
      </c>
      <c r="C1615" s="558" t="str">
        <f t="shared" si="419"/>
        <v>2020</v>
      </c>
      <c r="D1615" s="558" t="str">
        <f t="shared" si="412"/>
        <v>Mar</v>
      </c>
      <c r="E1615" s="605">
        <v>43896</v>
      </c>
      <c r="F1615" s="558" t="s">
        <v>4027</v>
      </c>
      <c r="G1615" s="558">
        <v>55104</v>
      </c>
      <c r="H1615" s="558">
        <v>93851</v>
      </c>
      <c r="I1615" s="558" t="s">
        <v>4022</v>
      </c>
      <c r="J1615" s="617" t="s">
        <v>4023</v>
      </c>
      <c r="K1615" s="607" t="str">
        <f t="shared" si="420"/>
        <v>0191005-0010 SPACER (PARTS REPAIR/MODIFICATION) | 0191005-0010 SPACER (PARTS REPAIR/MODIFICATION)</v>
      </c>
      <c r="L1615" s="607" t="s">
        <v>4021</v>
      </c>
      <c r="M1615" s="607" t="s">
        <v>4021</v>
      </c>
      <c r="N1615" s="615" t="s">
        <v>15</v>
      </c>
      <c r="O1615" s="607" t="s">
        <v>678</v>
      </c>
      <c r="P1615" s="558">
        <v>1</v>
      </c>
      <c r="Q1615" s="557" t="s">
        <v>5151</v>
      </c>
      <c r="R1615" s="609">
        <f>IFERROR(VLOOKUP(CONCATENATE(D1615,"'",C1615),'Monthly Forex'!A:D,4,0),"-")</f>
        <v>50.97</v>
      </c>
      <c r="S1615" s="564" t="s">
        <v>15</v>
      </c>
      <c r="T1615" s="611">
        <v>21</v>
      </c>
      <c r="U1615" s="612" t="s">
        <v>47</v>
      </c>
      <c r="V1615" s="589" t="s">
        <v>49</v>
      </c>
      <c r="W1615" s="619" t="s">
        <v>15</v>
      </c>
      <c r="X1615" s="673" t="s">
        <v>4603</v>
      </c>
      <c r="Y1615" s="669" t="s">
        <v>15</v>
      </c>
      <c r="Z1615" s="668" t="s">
        <v>15</v>
      </c>
      <c r="AA1615" s="558" t="s">
        <v>1856</v>
      </c>
      <c r="AB1615" s="139">
        <f t="shared" si="413"/>
        <v>43926</v>
      </c>
      <c r="AC1615" s="134">
        <f t="shared" si="416"/>
        <v>43922</v>
      </c>
      <c r="AD1615" s="135" t="str">
        <f t="shared" si="417"/>
        <v>-</v>
      </c>
      <c r="AE1615" s="136" t="str">
        <f t="shared" si="418"/>
        <v>-</v>
      </c>
      <c r="AF1615" s="140" t="s">
        <v>4551</v>
      </c>
      <c r="AG1615" s="140" t="str">
        <f t="shared" si="421"/>
        <v>1</v>
      </c>
      <c r="AH1615" s="141" t="str">
        <f t="shared" si="422"/>
        <v>-</v>
      </c>
      <c r="AI1615" s="211">
        <v>43941</v>
      </c>
      <c r="AJ1615" s="443" t="s">
        <v>4592</v>
      </c>
      <c r="AK1615" s="478">
        <f t="shared" si="423"/>
        <v>-15</v>
      </c>
      <c r="AL1615" s="482">
        <f t="shared" si="424"/>
        <v>43922</v>
      </c>
      <c r="AM1615" s="432" t="str">
        <f>_xlfn.IFNA(VLOOKUP(O1615,Dropdown!$B:$G,6,0),"-")</f>
        <v>PEZA</v>
      </c>
      <c r="AN1615" s="433">
        <f>_xlfn.IFNA(VLOOKUP(O1615,Dropdown!$B:$H,7,0),"-")</f>
        <v>0.12</v>
      </c>
      <c r="AO1615" s="434" t="str">
        <f t="shared" si="425"/>
        <v>USD</v>
      </c>
      <c r="AP1615" s="435">
        <f t="shared" si="426"/>
        <v>21</v>
      </c>
      <c r="AQ1615" s="436">
        <f t="shared" si="427"/>
        <v>23.520000000000003</v>
      </c>
      <c r="AR1615" s="247"/>
      <c r="AS1615" s="465" t="s">
        <v>15</v>
      </c>
      <c r="AT1615" s="247"/>
      <c r="AU1615" s="454" t="s">
        <v>15</v>
      </c>
    </row>
    <row r="1616" spans="1:47">
      <c r="A1616" s="556">
        <v>1613</v>
      </c>
      <c r="B1616" s="558" t="s">
        <v>4011</v>
      </c>
      <c r="C1616" s="558" t="str">
        <f t="shared" si="419"/>
        <v>2020</v>
      </c>
      <c r="D1616" s="558" t="str">
        <f t="shared" si="412"/>
        <v>Mar</v>
      </c>
      <c r="E1616" s="605">
        <v>43896</v>
      </c>
      <c r="F1616" s="558" t="s">
        <v>4026</v>
      </c>
      <c r="G1616" s="558">
        <v>55103</v>
      </c>
      <c r="H1616" s="558">
        <v>93850</v>
      </c>
      <c r="I1616" s="558" t="s">
        <v>4017</v>
      </c>
      <c r="J1616" s="617" t="s">
        <v>4016</v>
      </c>
      <c r="K1616" s="607" t="str">
        <f t="shared" si="420"/>
        <v>PUNCH SPAL10-50-P60 | PUNCH SPAL10-50-P60</v>
      </c>
      <c r="L1616" s="607" t="s">
        <v>4020</v>
      </c>
      <c r="M1616" s="607" t="s">
        <v>4020</v>
      </c>
      <c r="N1616" s="608" t="s">
        <v>4019</v>
      </c>
      <c r="O1616" s="578" t="s">
        <v>31</v>
      </c>
      <c r="P1616" s="558">
        <v>3</v>
      </c>
      <c r="Q1616" s="557" t="s">
        <v>5151</v>
      </c>
      <c r="R1616" s="609">
        <f>IFERROR(VLOOKUP(CONCATENATE(D1616,"'",C1616),'Monthly Forex'!A:D,4,0),"-")</f>
        <v>50.97</v>
      </c>
      <c r="S1616" s="610">
        <v>2400</v>
      </c>
      <c r="T1616" s="611">
        <f>S1616/R1616</f>
        <v>47.086521483225425</v>
      </c>
      <c r="U1616" s="612" t="s">
        <v>47</v>
      </c>
      <c r="V1616" s="589" t="s">
        <v>49</v>
      </c>
      <c r="W1616" s="619" t="s">
        <v>15</v>
      </c>
      <c r="X1616" s="673" t="s">
        <v>4601</v>
      </c>
      <c r="Y1616" s="669" t="s">
        <v>15</v>
      </c>
      <c r="Z1616" s="668" t="s">
        <v>15</v>
      </c>
      <c r="AA1616" s="558" t="s">
        <v>1856</v>
      </c>
      <c r="AB1616" s="139">
        <f t="shared" si="413"/>
        <v>43926</v>
      </c>
      <c r="AC1616" s="134">
        <f t="shared" si="416"/>
        <v>43922</v>
      </c>
      <c r="AD1616" s="135" t="str">
        <f t="shared" si="417"/>
        <v>-</v>
      </c>
      <c r="AE1616" s="136" t="str">
        <f t="shared" si="418"/>
        <v>-</v>
      </c>
      <c r="AF1616" s="140" t="s">
        <v>4551</v>
      </c>
      <c r="AG1616" s="140" t="str">
        <f t="shared" si="421"/>
        <v>1</v>
      </c>
      <c r="AH1616" s="141" t="str">
        <f t="shared" si="422"/>
        <v>-</v>
      </c>
      <c r="AI1616" s="211">
        <v>43951</v>
      </c>
      <c r="AJ1616" s="443" t="s">
        <v>4592</v>
      </c>
      <c r="AK1616" s="478">
        <f t="shared" si="423"/>
        <v>-25</v>
      </c>
      <c r="AL1616" s="515">
        <f t="shared" si="424"/>
        <v>43922</v>
      </c>
      <c r="AM1616" s="432" t="str">
        <f>_xlfn.IFNA(VLOOKUP(O1616,Dropdown!$B:$G,6,0),"-")</f>
        <v>PEZA</v>
      </c>
      <c r="AN1616" s="433">
        <f>_xlfn.IFNA(VLOOKUP(O1616,Dropdown!$B:$H,7,0),"-")</f>
        <v>0.12</v>
      </c>
      <c r="AO1616" s="434" t="str">
        <f t="shared" si="425"/>
        <v>PHP</v>
      </c>
      <c r="AP1616" s="435">
        <f t="shared" si="426"/>
        <v>2400</v>
      </c>
      <c r="AQ1616" s="436">
        <f t="shared" si="427"/>
        <v>2688.0000000000005</v>
      </c>
      <c r="AR1616" s="247"/>
      <c r="AS1616" s="465" t="s">
        <v>15</v>
      </c>
      <c r="AT1616" s="247"/>
      <c r="AU1616" s="454" t="s">
        <v>15</v>
      </c>
    </row>
    <row r="1617" spans="1:47">
      <c r="A1617" s="556">
        <v>1614</v>
      </c>
      <c r="B1617" s="558" t="s">
        <v>4012</v>
      </c>
      <c r="C1617" s="558" t="str">
        <f t="shared" si="419"/>
        <v>2020</v>
      </c>
      <c r="D1617" s="558" t="str">
        <f t="shared" si="412"/>
        <v>Mar</v>
      </c>
      <c r="E1617" s="605">
        <v>43896</v>
      </c>
      <c r="F1617" s="558" t="s">
        <v>4026</v>
      </c>
      <c r="G1617" s="558">
        <v>55103</v>
      </c>
      <c r="H1617" s="558">
        <v>93850</v>
      </c>
      <c r="I1617" s="558" t="s">
        <v>4017</v>
      </c>
      <c r="J1617" s="617" t="s">
        <v>4016</v>
      </c>
      <c r="K1617" s="607" t="str">
        <f t="shared" si="420"/>
        <v>BUTTON DIE MHD16-32-P6.10 | BUTTON DIE MHD16-32-P6.10</v>
      </c>
      <c r="L1617" s="607" t="s">
        <v>4015</v>
      </c>
      <c r="M1617" s="607" t="s">
        <v>4015</v>
      </c>
      <c r="N1617" s="608" t="s">
        <v>4018</v>
      </c>
      <c r="O1617" s="578" t="s">
        <v>31</v>
      </c>
      <c r="P1617" s="558">
        <v>9</v>
      </c>
      <c r="Q1617" s="557" t="s">
        <v>5151</v>
      </c>
      <c r="R1617" s="609">
        <f>IFERROR(VLOOKUP(CONCATENATE(D1617,"'",C1617),'Monthly Forex'!A:D,4,0),"-")</f>
        <v>50.97</v>
      </c>
      <c r="S1617" s="610">
        <v>8100</v>
      </c>
      <c r="T1617" s="611">
        <f>S1617/R1617</f>
        <v>158.91701000588583</v>
      </c>
      <c r="U1617" s="612" t="s">
        <v>47</v>
      </c>
      <c r="V1617" s="589" t="s">
        <v>49</v>
      </c>
      <c r="W1617" s="619" t="s">
        <v>15</v>
      </c>
      <c r="X1617" s="673" t="s">
        <v>4601</v>
      </c>
      <c r="Y1617" s="669" t="s">
        <v>15</v>
      </c>
      <c r="Z1617" s="668" t="s">
        <v>15</v>
      </c>
      <c r="AA1617" s="558" t="s">
        <v>1856</v>
      </c>
      <c r="AB1617" s="139">
        <f t="shared" si="413"/>
        <v>43926</v>
      </c>
      <c r="AC1617" s="134">
        <f t="shared" si="416"/>
        <v>43922</v>
      </c>
      <c r="AD1617" s="135" t="str">
        <f t="shared" si="417"/>
        <v>-</v>
      </c>
      <c r="AE1617" s="136" t="str">
        <f t="shared" si="418"/>
        <v>-</v>
      </c>
      <c r="AF1617" s="140" t="s">
        <v>4551</v>
      </c>
      <c r="AG1617" s="140" t="str">
        <f t="shared" si="421"/>
        <v>-</v>
      </c>
      <c r="AH1617" s="141" t="str">
        <f t="shared" si="422"/>
        <v>-</v>
      </c>
      <c r="AI1617" s="211">
        <v>43951</v>
      </c>
      <c r="AJ1617" s="443" t="s">
        <v>4592</v>
      </c>
      <c r="AK1617" s="478">
        <f t="shared" si="423"/>
        <v>-25</v>
      </c>
      <c r="AL1617" s="515">
        <f t="shared" si="424"/>
        <v>43922</v>
      </c>
      <c r="AM1617" s="432" t="str">
        <f>_xlfn.IFNA(VLOOKUP(O1617,Dropdown!$B:$G,6,0),"-")</f>
        <v>PEZA</v>
      </c>
      <c r="AN1617" s="433">
        <f>_xlfn.IFNA(VLOOKUP(O1617,Dropdown!$B:$H,7,0),"-")</f>
        <v>0.12</v>
      </c>
      <c r="AO1617" s="434" t="str">
        <f t="shared" si="425"/>
        <v>PHP</v>
      </c>
      <c r="AP1617" s="435">
        <f t="shared" si="426"/>
        <v>8100</v>
      </c>
      <c r="AQ1617" s="436">
        <f t="shared" si="427"/>
        <v>9072</v>
      </c>
      <c r="AR1617" s="247"/>
      <c r="AS1617" s="465" t="s">
        <v>15</v>
      </c>
      <c r="AT1617" s="247"/>
      <c r="AU1617" s="454" t="s">
        <v>15</v>
      </c>
    </row>
    <row r="1618" spans="1:47">
      <c r="A1618" s="556">
        <v>1615</v>
      </c>
      <c r="B1618" s="558" t="s">
        <v>4040</v>
      </c>
      <c r="C1618" s="558" t="str">
        <f t="shared" si="419"/>
        <v>2020</v>
      </c>
      <c r="D1618" s="558" t="str">
        <f t="shared" si="412"/>
        <v>May</v>
      </c>
      <c r="E1618" s="605">
        <v>43977</v>
      </c>
      <c r="F1618" s="558">
        <v>122801</v>
      </c>
      <c r="G1618" s="558">
        <v>55105</v>
      </c>
      <c r="H1618" s="558">
        <v>94218</v>
      </c>
      <c r="I1618" s="558" t="s">
        <v>4042</v>
      </c>
      <c r="J1618" s="617">
        <v>50836</v>
      </c>
      <c r="K1618" s="607" t="str">
        <f t="shared" si="420"/>
        <v>REPAIR DIE/ RECYCLE SHAVING DIE HS01-302-0000 (DIE NO. 2) | REPAIR DIE/ RECYCLE SHAVING DIE HS01-302-0000 (DIE NO. 2)</v>
      </c>
      <c r="L1618" s="607" t="s">
        <v>4041</v>
      </c>
      <c r="M1618" s="607" t="s">
        <v>4041</v>
      </c>
      <c r="N1618" s="608" t="s">
        <v>15</v>
      </c>
      <c r="O1618" s="607" t="s">
        <v>1712</v>
      </c>
      <c r="P1618" s="558">
        <v>1</v>
      </c>
      <c r="Q1618" s="557" t="s">
        <v>5152</v>
      </c>
      <c r="R1618" s="609">
        <f>IFERROR(VLOOKUP(CONCATENATE(D1618,"'",C1618),'Monthly Forex'!A:D,4,0),"-")</f>
        <v>50.4</v>
      </c>
      <c r="S1618" s="610">
        <v>80000</v>
      </c>
      <c r="T1618" s="611">
        <f>S1618/R1618</f>
        <v>1587.3015873015872</v>
      </c>
      <c r="U1618" s="612" t="s">
        <v>47</v>
      </c>
      <c r="V1618" s="613" t="s">
        <v>49</v>
      </c>
      <c r="W1618" s="620" t="s">
        <v>4063</v>
      </c>
      <c r="X1618" s="569" t="s">
        <v>2769</v>
      </c>
      <c r="Y1618" s="669" t="s">
        <v>15</v>
      </c>
      <c r="Z1618" s="668" t="s">
        <v>15</v>
      </c>
      <c r="AA1618" s="558" t="s">
        <v>1856</v>
      </c>
      <c r="AB1618" s="139">
        <f t="shared" si="413"/>
        <v>44007</v>
      </c>
      <c r="AC1618" s="134">
        <f t="shared" si="416"/>
        <v>43983</v>
      </c>
      <c r="AD1618" s="135" t="str">
        <f t="shared" si="417"/>
        <v>-</v>
      </c>
      <c r="AE1618" s="136" t="str">
        <f t="shared" si="418"/>
        <v>-</v>
      </c>
      <c r="AF1618" s="140" t="s">
        <v>4551</v>
      </c>
      <c r="AG1618" s="140" t="str">
        <f t="shared" si="421"/>
        <v>1</v>
      </c>
      <c r="AH1618" s="141" t="str">
        <f t="shared" si="422"/>
        <v>-</v>
      </c>
      <c r="AI1618" s="211">
        <v>44069</v>
      </c>
      <c r="AJ1618" s="443" t="s">
        <v>4592</v>
      </c>
      <c r="AK1618" s="478">
        <f t="shared" si="423"/>
        <v>-62</v>
      </c>
      <c r="AL1618" s="515">
        <f t="shared" si="424"/>
        <v>44044</v>
      </c>
      <c r="AM1618" s="432" t="str">
        <f>_xlfn.IFNA(VLOOKUP(O1618,Dropdown!$B:$G,6,0),"-")</f>
        <v>PEZA</v>
      </c>
      <c r="AN1618" s="433">
        <f>_xlfn.IFNA(VLOOKUP(O1618,Dropdown!$B:$H,7,0),"-")</f>
        <v>0.12</v>
      </c>
      <c r="AO1618" s="434" t="str">
        <f t="shared" si="425"/>
        <v>PHP</v>
      </c>
      <c r="AP1618" s="435">
        <f t="shared" si="426"/>
        <v>80000</v>
      </c>
      <c r="AQ1618" s="436">
        <f t="shared" si="427"/>
        <v>89600.000000000015</v>
      </c>
      <c r="AR1618" s="247"/>
      <c r="AS1618" s="465" t="s">
        <v>15</v>
      </c>
      <c r="AT1618" s="247"/>
      <c r="AU1618" s="454" t="s">
        <v>15</v>
      </c>
    </row>
    <row r="1619" spans="1:47">
      <c r="A1619" s="556">
        <v>1616</v>
      </c>
      <c r="B1619" s="558" t="s">
        <v>4043</v>
      </c>
      <c r="C1619" s="558" t="str">
        <f t="shared" si="419"/>
        <v>2020</v>
      </c>
      <c r="D1619" s="558" t="str">
        <f t="shared" si="412"/>
        <v>May</v>
      </c>
      <c r="E1619" s="605">
        <v>43977</v>
      </c>
      <c r="F1619" s="558">
        <v>122802</v>
      </c>
      <c r="G1619" s="558">
        <v>55106</v>
      </c>
      <c r="H1619" s="558">
        <v>94219</v>
      </c>
      <c r="I1619" s="558" t="s">
        <v>4042</v>
      </c>
      <c r="J1619" s="617">
        <v>50948</v>
      </c>
      <c r="K1619" s="607" t="str">
        <f t="shared" si="420"/>
        <v>RECYCLE SHAVING DIE HS01-107-0000 (DIE NO. 24) | RECYCLE SHAVING DIE HS01-107-0000 (DIE NO. 24)</v>
      </c>
      <c r="L1619" s="607" t="s">
        <v>4044</v>
      </c>
      <c r="M1619" s="607" t="s">
        <v>4044</v>
      </c>
      <c r="N1619" s="608" t="s">
        <v>15</v>
      </c>
      <c r="O1619" s="607" t="s">
        <v>1712</v>
      </c>
      <c r="P1619" s="558">
        <v>1</v>
      </c>
      <c r="Q1619" s="557" t="s">
        <v>5152</v>
      </c>
      <c r="R1619" s="609">
        <f>IFERROR(VLOOKUP(CONCATENATE(D1619,"'",C1619),'Monthly Forex'!A:D,4,0),"-")</f>
        <v>50.4</v>
      </c>
      <c r="S1619" s="610">
        <v>80000</v>
      </c>
      <c r="T1619" s="611">
        <f>S1619/R1619</f>
        <v>1587.3015873015872</v>
      </c>
      <c r="U1619" s="612" t="s">
        <v>47</v>
      </c>
      <c r="V1619" s="613" t="s">
        <v>49</v>
      </c>
      <c r="W1619" s="620" t="s">
        <v>4063</v>
      </c>
      <c r="X1619" s="569" t="s">
        <v>2769</v>
      </c>
      <c r="Y1619" s="669" t="s">
        <v>15</v>
      </c>
      <c r="Z1619" s="668" t="s">
        <v>15</v>
      </c>
      <c r="AA1619" s="558" t="s">
        <v>1856</v>
      </c>
      <c r="AB1619" s="139">
        <f t="shared" si="413"/>
        <v>44007</v>
      </c>
      <c r="AC1619" s="134">
        <f t="shared" si="416"/>
        <v>43983</v>
      </c>
      <c r="AD1619" s="135" t="str">
        <f t="shared" si="417"/>
        <v>-</v>
      </c>
      <c r="AE1619" s="136" t="str">
        <f t="shared" si="418"/>
        <v>-</v>
      </c>
      <c r="AF1619" s="140" t="s">
        <v>4551</v>
      </c>
      <c r="AG1619" s="140" t="str">
        <f t="shared" si="421"/>
        <v>1</v>
      </c>
      <c r="AH1619" s="141" t="str">
        <f t="shared" si="422"/>
        <v>-</v>
      </c>
      <c r="AI1619" s="211">
        <v>44008</v>
      </c>
      <c r="AJ1619" s="443" t="s">
        <v>4592</v>
      </c>
      <c r="AK1619" s="478">
        <f t="shared" si="423"/>
        <v>-1</v>
      </c>
      <c r="AL1619" s="515">
        <f t="shared" si="424"/>
        <v>43983</v>
      </c>
      <c r="AM1619" s="432" t="str">
        <f>_xlfn.IFNA(VLOOKUP(O1619,Dropdown!$B:$G,6,0),"-")</f>
        <v>PEZA</v>
      </c>
      <c r="AN1619" s="433">
        <f>_xlfn.IFNA(VLOOKUP(O1619,Dropdown!$B:$H,7,0),"-")</f>
        <v>0.12</v>
      </c>
      <c r="AO1619" s="434" t="str">
        <f t="shared" si="425"/>
        <v>PHP</v>
      </c>
      <c r="AP1619" s="435">
        <f t="shared" si="426"/>
        <v>80000</v>
      </c>
      <c r="AQ1619" s="436">
        <f t="shared" si="427"/>
        <v>89600.000000000015</v>
      </c>
      <c r="AR1619" s="247"/>
      <c r="AS1619" s="465" t="s">
        <v>15</v>
      </c>
      <c r="AT1619" s="247"/>
      <c r="AU1619" s="454" t="s">
        <v>15</v>
      </c>
    </row>
    <row r="1620" spans="1:47" s="30" customFormat="1">
      <c r="A1620" s="556">
        <v>1617</v>
      </c>
      <c r="B1620" s="557" t="s">
        <v>4031</v>
      </c>
      <c r="C1620" s="558" t="str">
        <f t="shared" si="419"/>
        <v>2020</v>
      </c>
      <c r="D1620" s="558" t="str">
        <f t="shared" si="412"/>
        <v>May</v>
      </c>
      <c r="E1620" s="586">
        <v>43978</v>
      </c>
      <c r="F1620" s="557">
        <v>122803</v>
      </c>
      <c r="G1620" s="557" t="s">
        <v>4045</v>
      </c>
      <c r="H1620" s="557">
        <v>94237</v>
      </c>
      <c r="I1620" s="557" t="s">
        <v>3920</v>
      </c>
      <c r="J1620" s="577" t="s">
        <v>4036</v>
      </c>
      <c r="K1620" s="578" t="str">
        <f t="shared" si="420"/>
        <v>50121-KZL-9300-H1 PIPE, STEERING HEAD | #4. INS JIG 1 (MACHINING) | 50121-KZL-9300-H1 PIPE, STEERING HEAD | #4. INS JIG 1 (MACHINING)</v>
      </c>
      <c r="L1620" s="578" t="s">
        <v>4035</v>
      </c>
      <c r="M1620" s="578" t="s">
        <v>4035</v>
      </c>
      <c r="N1620" s="600" t="s">
        <v>15</v>
      </c>
      <c r="O1620" s="578" t="s">
        <v>40</v>
      </c>
      <c r="P1620" s="557">
        <v>1</v>
      </c>
      <c r="Q1620" s="557" t="s">
        <v>5152</v>
      </c>
      <c r="R1620" s="581">
        <f>IFERROR(VLOOKUP(CONCATENATE(D1620,"'",C1620),'Monthly Forex'!A:D,4,0),"-")</f>
        <v>50.4</v>
      </c>
      <c r="S1620" s="564" t="s">
        <v>15</v>
      </c>
      <c r="T1620" s="565">
        <v>324</v>
      </c>
      <c r="U1620" s="583" t="s">
        <v>47</v>
      </c>
      <c r="V1620" s="589" t="s">
        <v>49</v>
      </c>
      <c r="W1620" s="592" t="s">
        <v>3995</v>
      </c>
      <c r="X1620" s="673" t="s">
        <v>4603</v>
      </c>
      <c r="Y1620" s="570" t="s">
        <v>15</v>
      </c>
      <c r="Z1620" s="571" t="s">
        <v>15</v>
      </c>
      <c r="AA1620" s="558" t="s">
        <v>1856</v>
      </c>
      <c r="AB1620" s="139">
        <f t="shared" si="413"/>
        <v>44008</v>
      </c>
      <c r="AC1620" s="134">
        <f t="shared" si="416"/>
        <v>43983</v>
      </c>
      <c r="AD1620" s="135" t="str">
        <f t="shared" si="417"/>
        <v>-</v>
      </c>
      <c r="AE1620" s="136" t="str">
        <f t="shared" si="418"/>
        <v>-</v>
      </c>
      <c r="AF1620" s="140" t="s">
        <v>4551</v>
      </c>
      <c r="AG1620" s="140" t="str">
        <f t="shared" si="421"/>
        <v>1</v>
      </c>
      <c r="AH1620" s="141" t="str">
        <f t="shared" si="422"/>
        <v>-</v>
      </c>
      <c r="AI1620" s="211">
        <v>44008</v>
      </c>
      <c r="AJ1620" s="443" t="s">
        <v>4592</v>
      </c>
      <c r="AK1620" s="478">
        <f t="shared" si="423"/>
        <v>0</v>
      </c>
      <c r="AL1620" s="516">
        <f t="shared" si="424"/>
        <v>43983</v>
      </c>
      <c r="AM1620" s="432" t="str">
        <f>_xlfn.IFNA(VLOOKUP(O1620,Dropdown!$B:$G,6,0),"-")</f>
        <v>PEZA</v>
      </c>
      <c r="AN1620" s="433">
        <f>_xlfn.IFNA(VLOOKUP(O1620,Dropdown!$B:$H,7,0),"-")</f>
        <v>0.12</v>
      </c>
      <c r="AO1620" s="434" t="str">
        <f t="shared" si="425"/>
        <v>USD</v>
      </c>
      <c r="AP1620" s="435">
        <f t="shared" si="426"/>
        <v>324</v>
      </c>
      <c r="AQ1620" s="436">
        <f t="shared" si="427"/>
        <v>362.88000000000005</v>
      </c>
      <c r="AR1620" s="247"/>
      <c r="AS1620" s="465" t="s">
        <v>15</v>
      </c>
      <c r="AT1620" s="247"/>
      <c r="AU1620" s="454" t="s">
        <v>15</v>
      </c>
    </row>
    <row r="1621" spans="1:47" s="30" customFormat="1">
      <c r="A1621" s="556">
        <v>1618</v>
      </c>
      <c r="B1621" s="557" t="s">
        <v>4028</v>
      </c>
      <c r="C1621" s="558" t="str">
        <f t="shared" si="419"/>
        <v>2020</v>
      </c>
      <c r="D1621" s="558" t="str">
        <f t="shared" si="412"/>
        <v>May</v>
      </c>
      <c r="E1621" s="586">
        <v>43978</v>
      </c>
      <c r="F1621" s="557">
        <v>122803</v>
      </c>
      <c r="G1621" s="557" t="s">
        <v>4045</v>
      </c>
      <c r="H1621" s="557">
        <v>94237</v>
      </c>
      <c r="I1621" s="557" t="s">
        <v>3920</v>
      </c>
      <c r="J1621" s="577" t="s">
        <v>4036</v>
      </c>
      <c r="K1621" s="578" t="str">
        <f t="shared" si="420"/>
        <v>50121-KZL-9300-H1 PIPE, STEERING HEAD | #1. BULGING 1 &amp; 2 | 50121-KZL-9300-H1 PIPE, STEERING HEAD | #1. BULGING 1 &amp; 2</v>
      </c>
      <c r="L1621" s="578" t="s">
        <v>4032</v>
      </c>
      <c r="M1621" s="578" t="s">
        <v>4032</v>
      </c>
      <c r="N1621" s="600" t="s">
        <v>15</v>
      </c>
      <c r="O1621" s="578" t="s">
        <v>40</v>
      </c>
      <c r="P1621" s="557">
        <v>1</v>
      </c>
      <c r="Q1621" s="557" t="s">
        <v>5152</v>
      </c>
      <c r="R1621" s="581">
        <f>IFERROR(VLOOKUP(CONCATENATE(D1621,"'",C1621),'Monthly Forex'!A:D,4,0),"-")</f>
        <v>50.4</v>
      </c>
      <c r="S1621" s="564" t="s">
        <v>15</v>
      </c>
      <c r="T1621" s="565">
        <v>1836</v>
      </c>
      <c r="U1621" s="583" t="s">
        <v>47</v>
      </c>
      <c r="V1621" s="589" t="s">
        <v>49</v>
      </c>
      <c r="W1621" s="592" t="s">
        <v>3995</v>
      </c>
      <c r="X1621" s="673" t="s">
        <v>4603</v>
      </c>
      <c r="Y1621" s="570" t="s">
        <v>15</v>
      </c>
      <c r="Z1621" s="571" t="s">
        <v>15</v>
      </c>
      <c r="AA1621" s="558" t="s">
        <v>1856</v>
      </c>
      <c r="AB1621" s="139">
        <f t="shared" si="413"/>
        <v>44008</v>
      </c>
      <c r="AC1621" s="134">
        <f t="shared" si="416"/>
        <v>43983</v>
      </c>
      <c r="AD1621" s="135" t="str">
        <f t="shared" si="417"/>
        <v>-</v>
      </c>
      <c r="AE1621" s="136" t="str">
        <f t="shared" si="418"/>
        <v>-</v>
      </c>
      <c r="AF1621" s="140" t="s">
        <v>4551</v>
      </c>
      <c r="AG1621" s="140" t="str">
        <f t="shared" si="421"/>
        <v>-</v>
      </c>
      <c r="AH1621" s="141" t="str">
        <f t="shared" si="422"/>
        <v>-</v>
      </c>
      <c r="AI1621" s="211">
        <v>44008</v>
      </c>
      <c r="AJ1621" s="443" t="s">
        <v>4592</v>
      </c>
      <c r="AK1621" s="478">
        <f t="shared" si="423"/>
        <v>0</v>
      </c>
      <c r="AL1621" s="516">
        <f t="shared" si="424"/>
        <v>43983</v>
      </c>
      <c r="AM1621" s="432" t="str">
        <f>_xlfn.IFNA(VLOOKUP(O1621,Dropdown!$B:$G,6,0),"-")</f>
        <v>PEZA</v>
      </c>
      <c r="AN1621" s="433">
        <f>_xlfn.IFNA(VLOOKUP(O1621,Dropdown!$B:$H,7,0),"-")</f>
        <v>0.12</v>
      </c>
      <c r="AO1621" s="434" t="str">
        <f t="shared" si="425"/>
        <v>USD</v>
      </c>
      <c r="AP1621" s="435">
        <f t="shared" si="426"/>
        <v>1836</v>
      </c>
      <c r="AQ1621" s="436">
        <f t="shared" si="427"/>
        <v>2056.3200000000002</v>
      </c>
      <c r="AR1621" s="247"/>
      <c r="AS1621" s="465" t="s">
        <v>15</v>
      </c>
      <c r="AT1621" s="247"/>
      <c r="AU1621" s="454" t="s">
        <v>15</v>
      </c>
    </row>
    <row r="1622" spans="1:47" s="30" customFormat="1">
      <c r="A1622" s="556">
        <v>1619</v>
      </c>
      <c r="B1622" s="557" t="s">
        <v>4029</v>
      </c>
      <c r="C1622" s="558" t="str">
        <f t="shared" si="419"/>
        <v>2020</v>
      </c>
      <c r="D1622" s="558" t="str">
        <f t="shared" si="412"/>
        <v>May</v>
      </c>
      <c r="E1622" s="586">
        <v>43978</v>
      </c>
      <c r="F1622" s="557">
        <v>122803</v>
      </c>
      <c r="G1622" s="557" t="s">
        <v>4045</v>
      </c>
      <c r="H1622" s="557">
        <v>94237</v>
      </c>
      <c r="I1622" s="557" t="s">
        <v>3920</v>
      </c>
      <c r="J1622" s="577" t="s">
        <v>4036</v>
      </c>
      <c r="K1622" s="578" t="str">
        <f t="shared" si="420"/>
        <v>50121-KZL-9300-H1 PIPE, STEERING HEAD | #2. BULGING 3 &amp; 4 | 50121-KZL-9300-H1 PIPE, STEERING HEAD | #2. BULGING 3 &amp; 4</v>
      </c>
      <c r="L1622" s="578" t="s">
        <v>4033</v>
      </c>
      <c r="M1622" s="578" t="s">
        <v>4033</v>
      </c>
      <c r="N1622" s="600" t="s">
        <v>15</v>
      </c>
      <c r="O1622" s="578" t="s">
        <v>40</v>
      </c>
      <c r="P1622" s="557">
        <v>1</v>
      </c>
      <c r="Q1622" s="557" t="s">
        <v>5152</v>
      </c>
      <c r="R1622" s="581">
        <f>IFERROR(VLOOKUP(CONCATENATE(D1622,"'",C1622),'Monthly Forex'!A:D,4,0),"-")</f>
        <v>50.4</v>
      </c>
      <c r="S1622" s="564" t="s">
        <v>15</v>
      </c>
      <c r="T1622" s="565">
        <v>1836</v>
      </c>
      <c r="U1622" s="583" t="s">
        <v>47</v>
      </c>
      <c r="V1622" s="589" t="s">
        <v>49</v>
      </c>
      <c r="W1622" s="592" t="s">
        <v>3995</v>
      </c>
      <c r="X1622" s="673" t="s">
        <v>4603</v>
      </c>
      <c r="Y1622" s="570" t="s">
        <v>15</v>
      </c>
      <c r="Z1622" s="571" t="s">
        <v>15</v>
      </c>
      <c r="AA1622" s="558" t="s">
        <v>1856</v>
      </c>
      <c r="AB1622" s="139">
        <f t="shared" si="413"/>
        <v>44008</v>
      </c>
      <c r="AC1622" s="134">
        <f t="shared" si="416"/>
        <v>43983</v>
      </c>
      <c r="AD1622" s="135" t="str">
        <f t="shared" si="417"/>
        <v>-</v>
      </c>
      <c r="AE1622" s="136" t="str">
        <f t="shared" si="418"/>
        <v>-</v>
      </c>
      <c r="AF1622" s="140" t="s">
        <v>4551</v>
      </c>
      <c r="AG1622" s="140" t="str">
        <f t="shared" si="421"/>
        <v>-</v>
      </c>
      <c r="AH1622" s="141" t="str">
        <f t="shared" si="422"/>
        <v>-</v>
      </c>
      <c r="AI1622" s="211">
        <v>44008</v>
      </c>
      <c r="AJ1622" s="443" t="s">
        <v>4592</v>
      </c>
      <c r="AK1622" s="478">
        <f t="shared" si="423"/>
        <v>0</v>
      </c>
      <c r="AL1622" s="516">
        <f t="shared" si="424"/>
        <v>43983</v>
      </c>
      <c r="AM1622" s="432" t="str">
        <f>_xlfn.IFNA(VLOOKUP(O1622,Dropdown!$B:$G,6,0),"-")</f>
        <v>PEZA</v>
      </c>
      <c r="AN1622" s="433">
        <f>_xlfn.IFNA(VLOOKUP(O1622,Dropdown!$B:$H,7,0),"-")</f>
        <v>0.12</v>
      </c>
      <c r="AO1622" s="434" t="str">
        <f t="shared" si="425"/>
        <v>USD</v>
      </c>
      <c r="AP1622" s="435">
        <f t="shared" si="426"/>
        <v>1836</v>
      </c>
      <c r="AQ1622" s="436">
        <f t="shared" si="427"/>
        <v>2056.3200000000002</v>
      </c>
      <c r="AR1622" s="247"/>
      <c r="AS1622" s="465" t="s">
        <v>15</v>
      </c>
      <c r="AT1622" s="247"/>
      <c r="AU1622" s="454" t="s">
        <v>15</v>
      </c>
    </row>
    <row r="1623" spans="1:47">
      <c r="A1623" s="556">
        <v>1620</v>
      </c>
      <c r="B1623" s="557" t="s">
        <v>4030</v>
      </c>
      <c r="C1623" s="558" t="str">
        <f t="shared" si="419"/>
        <v>2020</v>
      </c>
      <c r="D1623" s="558" t="str">
        <f t="shared" si="412"/>
        <v>May</v>
      </c>
      <c r="E1623" s="586">
        <v>43978</v>
      </c>
      <c r="F1623" s="557">
        <v>122803</v>
      </c>
      <c r="G1623" s="557" t="s">
        <v>4045</v>
      </c>
      <c r="H1623" s="557">
        <v>94237</v>
      </c>
      <c r="I1623" s="557" t="s">
        <v>3920</v>
      </c>
      <c r="J1623" s="577" t="s">
        <v>4036</v>
      </c>
      <c r="K1623" s="578" t="str">
        <f t="shared" si="420"/>
        <v>50121-KZL-9300-H1 PIPE, STEERING HEAD | #3. INS JIG 1 (BULGING) | 50121-KZL-9300-H1 PIPE, STEERING HEAD | #3. INS JIG 1 (BULGING)</v>
      </c>
      <c r="L1623" s="578" t="s">
        <v>4034</v>
      </c>
      <c r="M1623" s="578" t="s">
        <v>4034</v>
      </c>
      <c r="N1623" s="600" t="s">
        <v>15</v>
      </c>
      <c r="O1623" s="578" t="s">
        <v>40</v>
      </c>
      <c r="P1623" s="557">
        <v>1</v>
      </c>
      <c r="Q1623" s="557" t="s">
        <v>5152</v>
      </c>
      <c r="R1623" s="581">
        <f>IFERROR(VLOOKUP(CONCATENATE(D1623,"'",C1623),'Monthly Forex'!A:D,4,0),"-")</f>
        <v>50.4</v>
      </c>
      <c r="S1623" s="564" t="s">
        <v>15</v>
      </c>
      <c r="T1623" s="565">
        <v>324</v>
      </c>
      <c r="U1623" s="583" t="s">
        <v>47</v>
      </c>
      <c r="V1623" s="589" t="s">
        <v>49</v>
      </c>
      <c r="W1623" s="592" t="s">
        <v>3995</v>
      </c>
      <c r="X1623" s="673" t="s">
        <v>4603</v>
      </c>
      <c r="Y1623" s="570" t="s">
        <v>15</v>
      </c>
      <c r="Z1623" s="571" t="s">
        <v>15</v>
      </c>
      <c r="AA1623" s="558" t="s">
        <v>1856</v>
      </c>
      <c r="AB1623" s="139">
        <f t="shared" si="413"/>
        <v>44008</v>
      </c>
      <c r="AC1623" s="134">
        <f t="shared" si="416"/>
        <v>43983</v>
      </c>
      <c r="AD1623" s="135" t="str">
        <f t="shared" si="417"/>
        <v>-</v>
      </c>
      <c r="AE1623" s="136" t="str">
        <f t="shared" si="418"/>
        <v>-</v>
      </c>
      <c r="AF1623" s="140" t="s">
        <v>4551</v>
      </c>
      <c r="AG1623" s="140" t="str">
        <f t="shared" si="421"/>
        <v>-</v>
      </c>
      <c r="AH1623" s="141" t="str">
        <f t="shared" si="422"/>
        <v>-</v>
      </c>
      <c r="AI1623" s="211">
        <v>44008</v>
      </c>
      <c r="AJ1623" s="443" t="s">
        <v>4592</v>
      </c>
      <c r="AK1623" s="478">
        <f t="shared" si="423"/>
        <v>0</v>
      </c>
      <c r="AL1623" s="515">
        <f t="shared" si="424"/>
        <v>43983</v>
      </c>
      <c r="AM1623" s="432" t="str">
        <f>_xlfn.IFNA(VLOOKUP(O1623,Dropdown!$B:$G,6,0),"-")</f>
        <v>PEZA</v>
      </c>
      <c r="AN1623" s="433">
        <f>_xlfn.IFNA(VLOOKUP(O1623,Dropdown!$B:$H,7,0),"-")</f>
        <v>0.12</v>
      </c>
      <c r="AO1623" s="434" t="str">
        <f t="shared" si="425"/>
        <v>USD</v>
      </c>
      <c r="AP1623" s="435">
        <f t="shared" si="426"/>
        <v>324</v>
      </c>
      <c r="AQ1623" s="436">
        <f t="shared" si="427"/>
        <v>362.88000000000005</v>
      </c>
      <c r="AR1623" s="247"/>
      <c r="AS1623" s="465" t="s">
        <v>15</v>
      </c>
      <c r="AT1623" s="247"/>
      <c r="AU1623" s="454" t="s">
        <v>15</v>
      </c>
    </row>
    <row r="1624" spans="1:47">
      <c r="A1624" s="556">
        <v>1621</v>
      </c>
      <c r="B1624" s="558" t="s">
        <v>4055</v>
      </c>
      <c r="C1624" s="558" t="str">
        <f t="shared" si="419"/>
        <v>2020</v>
      </c>
      <c r="D1624" s="558" t="str">
        <f t="shared" si="412"/>
        <v>May</v>
      </c>
      <c r="E1624" s="605">
        <v>43978</v>
      </c>
      <c r="F1624" s="558">
        <v>122804</v>
      </c>
      <c r="G1624" s="558" t="s">
        <v>4062</v>
      </c>
      <c r="H1624" s="558">
        <v>94234</v>
      </c>
      <c r="I1624" s="558" t="s">
        <v>4061</v>
      </c>
      <c r="J1624" s="617" t="s">
        <v>4054</v>
      </c>
      <c r="K1624" s="607" t="str">
        <f t="shared" si="420"/>
        <v>BARAKO COVER MUFFLER #1. DRAW DIE (NEW) | BARAKO COVER MUFFLER #1. DRAW DIE (NEW)</v>
      </c>
      <c r="L1624" s="607" t="s">
        <v>4051</v>
      </c>
      <c r="M1624" s="607" t="s">
        <v>4051</v>
      </c>
      <c r="N1624" s="608" t="s">
        <v>4058</v>
      </c>
      <c r="O1624" s="607" t="s">
        <v>31</v>
      </c>
      <c r="P1624" s="558">
        <v>1</v>
      </c>
      <c r="Q1624" s="557" t="s">
        <v>5152</v>
      </c>
      <c r="R1624" s="609">
        <f>IFERROR(VLOOKUP(CONCATENATE(D1624,"'",C1624),'Monthly Forex'!A:D,4,0),"-")</f>
        <v>50.4</v>
      </c>
      <c r="S1624" s="610">
        <v>393550</v>
      </c>
      <c r="T1624" s="611">
        <f>S1624/R1624</f>
        <v>7808.5317460317465</v>
      </c>
      <c r="U1624" s="612" t="s">
        <v>47</v>
      </c>
      <c r="V1624" s="613" t="s">
        <v>49</v>
      </c>
      <c r="W1624" s="619" t="s">
        <v>15</v>
      </c>
      <c r="X1624" s="569" t="s">
        <v>2270</v>
      </c>
      <c r="Y1624" s="669" t="s">
        <v>15</v>
      </c>
      <c r="Z1624" s="668" t="s">
        <v>15</v>
      </c>
      <c r="AA1624" s="558" t="s">
        <v>1856</v>
      </c>
      <c r="AB1624" s="139">
        <f t="shared" si="413"/>
        <v>44008</v>
      </c>
      <c r="AC1624" s="134">
        <f t="shared" si="416"/>
        <v>43983</v>
      </c>
      <c r="AD1624" s="135" t="str">
        <f t="shared" si="417"/>
        <v>-</v>
      </c>
      <c r="AE1624" s="136" t="str">
        <f t="shared" si="418"/>
        <v>-</v>
      </c>
      <c r="AF1624" s="140" t="s">
        <v>4551</v>
      </c>
      <c r="AG1624" s="140" t="str">
        <f t="shared" si="421"/>
        <v>1</v>
      </c>
      <c r="AH1624" s="141" t="str">
        <f t="shared" si="422"/>
        <v>-</v>
      </c>
      <c r="AI1624" s="211">
        <v>43992</v>
      </c>
      <c r="AJ1624" s="443" t="s">
        <v>4592</v>
      </c>
      <c r="AK1624" s="478">
        <f t="shared" si="423"/>
        <v>16</v>
      </c>
      <c r="AL1624" s="515">
        <f t="shared" si="424"/>
        <v>43983</v>
      </c>
      <c r="AM1624" s="432" t="str">
        <f>_xlfn.IFNA(VLOOKUP(O1624,Dropdown!$B:$G,6,0),"-")</f>
        <v>PEZA</v>
      </c>
      <c r="AN1624" s="433">
        <f>_xlfn.IFNA(VLOOKUP(O1624,Dropdown!$B:$H,7,0),"-")</f>
        <v>0.12</v>
      </c>
      <c r="AO1624" s="434" t="str">
        <f t="shared" si="425"/>
        <v>PHP</v>
      </c>
      <c r="AP1624" s="435">
        <f t="shared" si="426"/>
        <v>393550</v>
      </c>
      <c r="AQ1624" s="436">
        <f t="shared" si="427"/>
        <v>440776.00000000006</v>
      </c>
      <c r="AR1624" s="247"/>
      <c r="AS1624" s="465" t="s">
        <v>15</v>
      </c>
      <c r="AT1624" s="247"/>
      <c r="AU1624" s="454" t="s">
        <v>15</v>
      </c>
    </row>
    <row r="1625" spans="1:47" s="30" customFormat="1">
      <c r="A1625" s="556">
        <v>1622</v>
      </c>
      <c r="B1625" s="558" t="s">
        <v>4056</v>
      </c>
      <c r="C1625" s="558" t="str">
        <f t="shared" si="419"/>
        <v>2020</v>
      </c>
      <c r="D1625" s="558" t="str">
        <f t="shared" si="412"/>
        <v>May</v>
      </c>
      <c r="E1625" s="605">
        <v>43978</v>
      </c>
      <c r="F1625" s="558">
        <v>122804</v>
      </c>
      <c r="G1625" s="558" t="s">
        <v>4062</v>
      </c>
      <c r="H1625" s="558">
        <v>94234</v>
      </c>
      <c r="I1625" s="558" t="s">
        <v>4061</v>
      </c>
      <c r="J1625" s="617" t="s">
        <v>4054</v>
      </c>
      <c r="K1625" s="607" t="str">
        <f t="shared" si="420"/>
        <v>BARAKO COVER MUFFLER #2. TRIM DIE (NEW) | BARAKO COVER MUFFLER #2. TRIM DIE (NEW)</v>
      </c>
      <c r="L1625" s="607" t="s">
        <v>4052</v>
      </c>
      <c r="M1625" s="607" t="s">
        <v>4052</v>
      </c>
      <c r="N1625" s="608" t="s">
        <v>4059</v>
      </c>
      <c r="O1625" s="607" t="s">
        <v>31</v>
      </c>
      <c r="P1625" s="558">
        <v>1</v>
      </c>
      <c r="Q1625" s="557" t="s">
        <v>5152</v>
      </c>
      <c r="R1625" s="609">
        <f>IFERROR(VLOOKUP(CONCATENATE(D1625,"'",C1625),'Monthly Forex'!A:D,4,0),"-")</f>
        <v>50.4</v>
      </c>
      <c r="S1625" s="610">
        <v>246400</v>
      </c>
      <c r="T1625" s="611">
        <f>S1625/R1625</f>
        <v>4888.8888888888887</v>
      </c>
      <c r="U1625" s="612" t="s">
        <v>47</v>
      </c>
      <c r="V1625" s="613" t="s">
        <v>49</v>
      </c>
      <c r="W1625" s="619" t="s">
        <v>15</v>
      </c>
      <c r="X1625" s="569" t="s">
        <v>2270</v>
      </c>
      <c r="Y1625" s="669" t="s">
        <v>15</v>
      </c>
      <c r="Z1625" s="668" t="s">
        <v>15</v>
      </c>
      <c r="AA1625" s="558" t="s">
        <v>1856</v>
      </c>
      <c r="AB1625" s="139">
        <f t="shared" si="413"/>
        <v>44008</v>
      </c>
      <c r="AC1625" s="134">
        <f t="shared" si="416"/>
        <v>43983</v>
      </c>
      <c r="AD1625" s="135" t="str">
        <f t="shared" si="417"/>
        <v>-</v>
      </c>
      <c r="AE1625" s="136" t="str">
        <f t="shared" si="418"/>
        <v>-</v>
      </c>
      <c r="AF1625" s="140" t="s">
        <v>4551</v>
      </c>
      <c r="AG1625" s="140" t="str">
        <f t="shared" si="421"/>
        <v>-</v>
      </c>
      <c r="AH1625" s="141" t="str">
        <f t="shared" si="422"/>
        <v>-</v>
      </c>
      <c r="AI1625" s="211">
        <v>43992</v>
      </c>
      <c r="AJ1625" s="443" t="s">
        <v>4592</v>
      </c>
      <c r="AK1625" s="478">
        <f t="shared" si="423"/>
        <v>16</v>
      </c>
      <c r="AL1625" s="516">
        <f t="shared" si="424"/>
        <v>43983</v>
      </c>
      <c r="AM1625" s="432" t="str">
        <f>_xlfn.IFNA(VLOOKUP(O1625,Dropdown!$B:$G,6,0),"-")</f>
        <v>PEZA</v>
      </c>
      <c r="AN1625" s="433">
        <f>_xlfn.IFNA(VLOOKUP(O1625,Dropdown!$B:$H,7,0),"-")</f>
        <v>0.12</v>
      </c>
      <c r="AO1625" s="434" t="str">
        <f t="shared" si="425"/>
        <v>PHP</v>
      </c>
      <c r="AP1625" s="435">
        <f t="shared" si="426"/>
        <v>246400</v>
      </c>
      <c r="AQ1625" s="436">
        <f t="shared" si="427"/>
        <v>275968</v>
      </c>
      <c r="AR1625" s="247"/>
      <c r="AS1625" s="465" t="s">
        <v>15</v>
      </c>
      <c r="AT1625" s="247"/>
      <c r="AU1625" s="454" t="s">
        <v>15</v>
      </c>
    </row>
    <row r="1626" spans="1:47" s="30" customFormat="1">
      <c r="A1626" s="556">
        <v>1623</v>
      </c>
      <c r="B1626" s="558" t="s">
        <v>4057</v>
      </c>
      <c r="C1626" s="558" t="str">
        <f t="shared" si="419"/>
        <v>2020</v>
      </c>
      <c r="D1626" s="558" t="str">
        <f t="shared" si="412"/>
        <v>May</v>
      </c>
      <c r="E1626" s="605">
        <v>43978</v>
      </c>
      <c r="F1626" s="558">
        <v>122804</v>
      </c>
      <c r="G1626" s="558" t="s">
        <v>4062</v>
      </c>
      <c r="H1626" s="558">
        <v>94234</v>
      </c>
      <c r="I1626" s="558" t="s">
        <v>4061</v>
      </c>
      <c r="J1626" s="617" t="s">
        <v>4054</v>
      </c>
      <c r="K1626" s="607" t="str">
        <f t="shared" si="420"/>
        <v>BARAKO COVER MUFFLER #3. RESTRIKE DIE (NEW PARTS AND MODIFICATION) | BARAKO COVER MUFFLER #3. RESTRIKE DIE (NEW PARTS AND MODIFICATION)</v>
      </c>
      <c r="L1626" s="607" t="s">
        <v>4053</v>
      </c>
      <c r="M1626" s="607" t="s">
        <v>4053</v>
      </c>
      <c r="N1626" s="608" t="s">
        <v>4060</v>
      </c>
      <c r="O1626" s="607" t="s">
        <v>31</v>
      </c>
      <c r="P1626" s="558">
        <v>1</v>
      </c>
      <c r="Q1626" s="557" t="s">
        <v>5152</v>
      </c>
      <c r="R1626" s="609">
        <f>IFERROR(VLOOKUP(CONCATENATE(D1626,"'",C1626),'Monthly Forex'!A:D,4,0),"-")</f>
        <v>50.4</v>
      </c>
      <c r="S1626" s="610">
        <v>164050</v>
      </c>
      <c r="T1626" s="611">
        <f>S1626/R1626</f>
        <v>3254.9603174603176</v>
      </c>
      <c r="U1626" s="612" t="s">
        <v>47</v>
      </c>
      <c r="V1626" s="613" t="s">
        <v>49</v>
      </c>
      <c r="W1626" s="619" t="s">
        <v>15</v>
      </c>
      <c r="X1626" s="569" t="s">
        <v>2270</v>
      </c>
      <c r="Y1626" s="669" t="s">
        <v>15</v>
      </c>
      <c r="Z1626" s="668" t="s">
        <v>15</v>
      </c>
      <c r="AA1626" s="558" t="s">
        <v>1856</v>
      </c>
      <c r="AB1626" s="139">
        <f t="shared" si="413"/>
        <v>44008</v>
      </c>
      <c r="AC1626" s="134">
        <f t="shared" si="416"/>
        <v>43983</v>
      </c>
      <c r="AD1626" s="135" t="str">
        <f t="shared" si="417"/>
        <v>-</v>
      </c>
      <c r="AE1626" s="136" t="str">
        <f t="shared" si="418"/>
        <v>-</v>
      </c>
      <c r="AF1626" s="140" t="s">
        <v>4551</v>
      </c>
      <c r="AG1626" s="140" t="str">
        <f t="shared" si="421"/>
        <v>-</v>
      </c>
      <c r="AH1626" s="141" t="str">
        <f t="shared" si="422"/>
        <v>-</v>
      </c>
      <c r="AI1626" s="211">
        <v>43992</v>
      </c>
      <c r="AJ1626" s="443" t="s">
        <v>4592</v>
      </c>
      <c r="AK1626" s="478">
        <f t="shared" si="423"/>
        <v>16</v>
      </c>
      <c r="AL1626" s="516">
        <f t="shared" si="424"/>
        <v>43983</v>
      </c>
      <c r="AM1626" s="432" t="str">
        <f>_xlfn.IFNA(VLOOKUP(O1626,Dropdown!$B:$G,6,0),"-")</f>
        <v>PEZA</v>
      </c>
      <c r="AN1626" s="433">
        <f>_xlfn.IFNA(VLOOKUP(O1626,Dropdown!$B:$H,7,0),"-")</f>
        <v>0.12</v>
      </c>
      <c r="AO1626" s="434" t="str">
        <f t="shared" si="425"/>
        <v>PHP</v>
      </c>
      <c r="AP1626" s="435">
        <f t="shared" si="426"/>
        <v>164050</v>
      </c>
      <c r="AQ1626" s="436">
        <f t="shared" si="427"/>
        <v>183736.00000000003</v>
      </c>
      <c r="AR1626" s="247"/>
      <c r="AS1626" s="465" t="s">
        <v>15</v>
      </c>
      <c r="AT1626" s="247"/>
      <c r="AU1626" s="454" t="s">
        <v>15</v>
      </c>
    </row>
    <row r="1627" spans="1:47" s="30" customFormat="1">
      <c r="A1627" s="556">
        <v>1624</v>
      </c>
      <c r="B1627" s="558" t="s">
        <v>4064</v>
      </c>
      <c r="C1627" s="558" t="str">
        <f t="shared" si="419"/>
        <v>2020</v>
      </c>
      <c r="D1627" s="558" t="str">
        <f t="shared" si="412"/>
        <v>May</v>
      </c>
      <c r="E1627" s="605">
        <v>43979</v>
      </c>
      <c r="F1627" s="558">
        <v>122806</v>
      </c>
      <c r="G1627" s="558">
        <v>55107</v>
      </c>
      <c r="H1627" s="558">
        <v>94246</v>
      </c>
      <c r="I1627" s="558" t="s">
        <v>4042</v>
      </c>
      <c r="J1627" s="617">
        <v>50949</v>
      </c>
      <c r="K1627" s="607" t="str">
        <f t="shared" si="420"/>
        <v>RECYCLE SHAVING DIE HS01-KA3-7100 (DIE NO. 4) | RECYCLE SHAVING DIE HS01-KA3-7100 (DIE NO. 4)</v>
      </c>
      <c r="L1627" s="607" t="s">
        <v>4066</v>
      </c>
      <c r="M1627" s="607" t="s">
        <v>4066</v>
      </c>
      <c r="N1627" s="608" t="s">
        <v>15</v>
      </c>
      <c r="O1627" s="607" t="s">
        <v>1712</v>
      </c>
      <c r="P1627" s="558">
        <v>1</v>
      </c>
      <c r="Q1627" s="557" t="s">
        <v>5152</v>
      </c>
      <c r="R1627" s="609">
        <f>IFERROR(VLOOKUP(CONCATENATE(D1627,"'",C1627),'Monthly Forex'!A:D,4,0),"-")</f>
        <v>50.4</v>
      </c>
      <c r="S1627" s="610">
        <v>80000</v>
      </c>
      <c r="T1627" s="611">
        <f>S1627/R1627</f>
        <v>1587.3015873015872</v>
      </c>
      <c r="U1627" s="612" t="s">
        <v>47</v>
      </c>
      <c r="V1627" s="613" t="s">
        <v>49</v>
      </c>
      <c r="W1627" s="619" t="s">
        <v>15</v>
      </c>
      <c r="X1627" s="569" t="s">
        <v>2769</v>
      </c>
      <c r="Y1627" s="669" t="s">
        <v>15</v>
      </c>
      <c r="Z1627" s="668" t="s">
        <v>15</v>
      </c>
      <c r="AA1627" s="558" t="s">
        <v>1856</v>
      </c>
      <c r="AB1627" s="139">
        <f t="shared" si="413"/>
        <v>44009</v>
      </c>
      <c r="AC1627" s="134">
        <f t="shared" si="416"/>
        <v>43983</v>
      </c>
      <c r="AD1627" s="135" t="str">
        <f t="shared" si="417"/>
        <v>-</v>
      </c>
      <c r="AE1627" s="136" t="str">
        <f t="shared" si="418"/>
        <v>-</v>
      </c>
      <c r="AF1627" s="140" t="s">
        <v>4551</v>
      </c>
      <c r="AG1627" s="140" t="str">
        <f t="shared" si="421"/>
        <v>1</v>
      </c>
      <c r="AH1627" s="141" t="str">
        <f t="shared" si="422"/>
        <v>-</v>
      </c>
      <c r="AI1627" s="211">
        <v>44069</v>
      </c>
      <c r="AJ1627" s="443" t="s">
        <v>4592</v>
      </c>
      <c r="AK1627" s="478">
        <f t="shared" si="423"/>
        <v>-60</v>
      </c>
      <c r="AL1627" s="516">
        <f t="shared" si="424"/>
        <v>44044</v>
      </c>
      <c r="AM1627" s="432" t="str">
        <f>_xlfn.IFNA(VLOOKUP(O1627,Dropdown!$B:$G,6,0),"-")</f>
        <v>PEZA</v>
      </c>
      <c r="AN1627" s="433">
        <f>_xlfn.IFNA(VLOOKUP(O1627,Dropdown!$B:$H,7,0),"-")</f>
        <v>0.12</v>
      </c>
      <c r="AO1627" s="434" t="str">
        <f t="shared" si="425"/>
        <v>PHP</v>
      </c>
      <c r="AP1627" s="435">
        <f t="shared" si="426"/>
        <v>80000</v>
      </c>
      <c r="AQ1627" s="436">
        <f t="shared" si="427"/>
        <v>89600.000000000015</v>
      </c>
      <c r="AR1627" s="247"/>
      <c r="AS1627" s="465" t="s">
        <v>15</v>
      </c>
      <c r="AT1627" s="247"/>
      <c r="AU1627" s="454" t="s">
        <v>15</v>
      </c>
    </row>
    <row r="1628" spans="1:47" s="30" customFormat="1">
      <c r="A1628" s="556">
        <v>1625</v>
      </c>
      <c r="B1628" s="558" t="s">
        <v>4065</v>
      </c>
      <c r="C1628" s="558" t="str">
        <f t="shared" si="419"/>
        <v>2020</v>
      </c>
      <c r="D1628" s="558" t="str">
        <f t="shared" si="412"/>
        <v>May</v>
      </c>
      <c r="E1628" s="605">
        <v>43979</v>
      </c>
      <c r="F1628" s="558">
        <v>122807</v>
      </c>
      <c r="G1628" s="558">
        <v>55108</v>
      </c>
      <c r="H1628" s="558">
        <v>94247</v>
      </c>
      <c r="I1628" s="558" t="s">
        <v>4042</v>
      </c>
      <c r="J1628" s="617">
        <v>50950</v>
      </c>
      <c r="K1628" s="607" t="str">
        <f t="shared" si="420"/>
        <v>RECYCLE SHAVING DIE HS01-107-0000 (DIE NO. 20) | RECYCLE SHAVING DIE HS01-107-0000 (DIE NO. 20)</v>
      </c>
      <c r="L1628" s="607" t="s">
        <v>4067</v>
      </c>
      <c r="M1628" s="607" t="s">
        <v>4067</v>
      </c>
      <c r="N1628" s="608" t="s">
        <v>15</v>
      </c>
      <c r="O1628" s="607" t="s">
        <v>1712</v>
      </c>
      <c r="P1628" s="558">
        <v>1</v>
      </c>
      <c r="Q1628" s="557" t="s">
        <v>5152</v>
      </c>
      <c r="R1628" s="609">
        <f>IFERROR(VLOOKUP(CONCATENATE(D1628,"'",C1628),'Monthly Forex'!A:D,4,0),"-")</f>
        <v>50.4</v>
      </c>
      <c r="S1628" s="610">
        <v>80000</v>
      </c>
      <c r="T1628" s="611">
        <f>S1628/R1628</f>
        <v>1587.3015873015872</v>
      </c>
      <c r="U1628" s="612" t="s">
        <v>47</v>
      </c>
      <c r="V1628" s="613" t="s">
        <v>49</v>
      </c>
      <c r="W1628" s="619" t="s">
        <v>15</v>
      </c>
      <c r="X1628" s="569" t="s">
        <v>2769</v>
      </c>
      <c r="Y1628" s="669" t="s">
        <v>15</v>
      </c>
      <c r="Z1628" s="668" t="s">
        <v>15</v>
      </c>
      <c r="AA1628" s="558" t="s">
        <v>1856</v>
      </c>
      <c r="AB1628" s="139">
        <f t="shared" si="413"/>
        <v>44009</v>
      </c>
      <c r="AC1628" s="134">
        <f t="shared" si="416"/>
        <v>43983</v>
      </c>
      <c r="AD1628" s="135" t="str">
        <f t="shared" si="417"/>
        <v>-</v>
      </c>
      <c r="AE1628" s="136" t="str">
        <f t="shared" si="418"/>
        <v>-</v>
      </c>
      <c r="AF1628" s="140" t="s">
        <v>4551</v>
      </c>
      <c r="AG1628" s="140" t="str">
        <f t="shared" si="421"/>
        <v>1</v>
      </c>
      <c r="AH1628" s="141" t="str">
        <f t="shared" si="422"/>
        <v>-</v>
      </c>
      <c r="AI1628" s="211">
        <v>44039</v>
      </c>
      <c r="AJ1628" s="443" t="s">
        <v>4592</v>
      </c>
      <c r="AK1628" s="478">
        <f t="shared" si="423"/>
        <v>-30</v>
      </c>
      <c r="AL1628" s="516">
        <f t="shared" si="424"/>
        <v>44013</v>
      </c>
      <c r="AM1628" s="432" t="str">
        <f>_xlfn.IFNA(VLOOKUP(O1628,Dropdown!$B:$G,6,0),"-")</f>
        <v>PEZA</v>
      </c>
      <c r="AN1628" s="433">
        <f>_xlfn.IFNA(VLOOKUP(O1628,Dropdown!$B:$H,7,0),"-")</f>
        <v>0.12</v>
      </c>
      <c r="AO1628" s="434" t="str">
        <f t="shared" si="425"/>
        <v>PHP</v>
      </c>
      <c r="AP1628" s="435">
        <f t="shared" si="426"/>
        <v>80000</v>
      </c>
      <c r="AQ1628" s="436">
        <f t="shared" si="427"/>
        <v>89600.000000000015</v>
      </c>
      <c r="AR1628" s="247"/>
      <c r="AS1628" s="465" t="s">
        <v>15</v>
      </c>
      <c r="AT1628" s="247"/>
      <c r="AU1628" s="454" t="s">
        <v>15</v>
      </c>
    </row>
    <row r="1629" spans="1:47" s="29" customFormat="1">
      <c r="A1629" s="556">
        <v>1626</v>
      </c>
      <c r="B1629" s="558" t="s">
        <v>4046</v>
      </c>
      <c r="C1629" s="558" t="str">
        <f t="shared" si="419"/>
        <v>2020</v>
      </c>
      <c r="D1629" s="558" t="str">
        <f t="shared" si="412"/>
        <v>May</v>
      </c>
      <c r="E1629" s="605">
        <v>43980</v>
      </c>
      <c r="F1629" s="558">
        <v>122811</v>
      </c>
      <c r="G1629" s="558">
        <v>55112</v>
      </c>
      <c r="H1629" s="558">
        <v>94265</v>
      </c>
      <c r="I1629" s="558" t="s">
        <v>4048</v>
      </c>
      <c r="J1629" s="617" t="s">
        <v>4049</v>
      </c>
      <c r="K1629" s="607" t="str">
        <f t="shared" si="420"/>
        <v>WM09C / WM18 YOKE TA.D | #731 DIE RING (DC53 60 61 HRC) | WM09C / WM18 YOKE TA.D | #731 DIE RING (DC53 60 61 HRC)</v>
      </c>
      <c r="L1629" s="607" t="s">
        <v>4047</v>
      </c>
      <c r="M1629" s="607" t="s">
        <v>4047</v>
      </c>
      <c r="N1629" s="608" t="s">
        <v>15</v>
      </c>
      <c r="O1629" s="607" t="s">
        <v>42</v>
      </c>
      <c r="P1629" s="558">
        <v>1</v>
      </c>
      <c r="Q1629" s="557" t="s">
        <v>5151</v>
      </c>
      <c r="R1629" s="609">
        <f>IFERROR(VLOOKUP(CONCATENATE(D1629,"'",C1629),'Monthly Forex'!A:D,4,0),"-")</f>
        <v>50.4</v>
      </c>
      <c r="S1629" s="564" t="s">
        <v>15</v>
      </c>
      <c r="T1629" s="611">
        <v>985</v>
      </c>
      <c r="U1629" s="612" t="s">
        <v>47</v>
      </c>
      <c r="V1629" s="613" t="s">
        <v>49</v>
      </c>
      <c r="W1629" s="620" t="s">
        <v>4050</v>
      </c>
      <c r="X1629" s="673" t="s">
        <v>4601</v>
      </c>
      <c r="Y1629" s="667" t="s">
        <v>4610</v>
      </c>
      <c r="Z1629" s="668" t="s">
        <v>15</v>
      </c>
      <c r="AA1629" s="558" t="s">
        <v>1856</v>
      </c>
      <c r="AB1629" s="139">
        <f t="shared" si="413"/>
        <v>44010</v>
      </c>
      <c r="AC1629" s="134">
        <f t="shared" si="416"/>
        <v>43983</v>
      </c>
      <c r="AD1629" s="135" t="str">
        <f t="shared" si="417"/>
        <v>-</v>
      </c>
      <c r="AE1629" s="136" t="str">
        <f t="shared" si="418"/>
        <v>-</v>
      </c>
      <c r="AF1629" s="140" t="s">
        <v>4551</v>
      </c>
      <c r="AG1629" s="140" t="str">
        <f t="shared" si="421"/>
        <v>1</v>
      </c>
      <c r="AH1629" s="141" t="str">
        <f t="shared" si="422"/>
        <v>-</v>
      </c>
      <c r="AI1629" s="211">
        <v>44104</v>
      </c>
      <c r="AJ1629" s="443" t="s">
        <v>4592</v>
      </c>
      <c r="AK1629" s="478">
        <f t="shared" si="423"/>
        <v>-94</v>
      </c>
      <c r="AL1629" s="482">
        <f t="shared" si="424"/>
        <v>44075</v>
      </c>
      <c r="AM1629" s="432" t="str">
        <f>_xlfn.IFNA(VLOOKUP(O1629,Dropdown!$B:$G,6,0),"-")</f>
        <v>PEZA</v>
      </c>
      <c r="AN1629" s="433">
        <f>_xlfn.IFNA(VLOOKUP(O1629,Dropdown!$B:$H,7,0),"-")</f>
        <v>0.12</v>
      </c>
      <c r="AO1629" s="434" t="str">
        <f t="shared" si="425"/>
        <v>USD</v>
      </c>
      <c r="AP1629" s="435">
        <f t="shared" si="426"/>
        <v>985</v>
      </c>
      <c r="AQ1629" s="436">
        <f t="shared" si="427"/>
        <v>1103.2</v>
      </c>
      <c r="AR1629" s="247"/>
      <c r="AS1629" s="465" t="s">
        <v>15</v>
      </c>
      <c r="AT1629" s="247"/>
      <c r="AU1629" s="454" t="s">
        <v>15</v>
      </c>
    </row>
    <row r="1630" spans="1:47" s="29" customFormat="1">
      <c r="A1630" s="556">
        <v>1627</v>
      </c>
      <c r="B1630" s="558" t="s">
        <v>4082</v>
      </c>
      <c r="C1630" s="558" t="str">
        <f t="shared" si="419"/>
        <v>2020</v>
      </c>
      <c r="D1630" s="558" t="str">
        <f t="shared" si="412"/>
        <v>May</v>
      </c>
      <c r="E1630" s="605">
        <v>43980</v>
      </c>
      <c r="F1630" s="558">
        <v>122812</v>
      </c>
      <c r="G1630" s="558">
        <v>55113</v>
      </c>
      <c r="H1630" s="558">
        <v>94266</v>
      </c>
      <c r="I1630" s="558" t="s">
        <v>3889</v>
      </c>
      <c r="J1630" s="617" t="s">
        <v>3888</v>
      </c>
      <c r="K1630" s="607" t="str">
        <f t="shared" si="420"/>
        <v>WR15 YOKE TA.D | 101389-075-012-00 HEAD DIE | WR15 YOKE TA.D | 101389-075-012-00 HEAD DIE</v>
      </c>
      <c r="L1630" s="607" t="s">
        <v>4097</v>
      </c>
      <c r="M1630" s="607" t="s">
        <v>4097</v>
      </c>
      <c r="N1630" s="608" t="s">
        <v>15</v>
      </c>
      <c r="O1630" s="607" t="s">
        <v>42</v>
      </c>
      <c r="P1630" s="558">
        <v>1</v>
      </c>
      <c r="Q1630" s="557" t="s">
        <v>5151</v>
      </c>
      <c r="R1630" s="609">
        <f>IFERROR(VLOOKUP(CONCATENATE(D1630,"'",C1630),'Monthly Forex'!A:D,4,0),"-")</f>
        <v>50.4</v>
      </c>
      <c r="S1630" s="564" t="s">
        <v>15</v>
      </c>
      <c r="T1630" s="611">
        <v>284</v>
      </c>
      <c r="U1630" s="612" t="s">
        <v>47</v>
      </c>
      <c r="V1630" s="613" t="s">
        <v>49</v>
      </c>
      <c r="W1630" s="619" t="s">
        <v>15</v>
      </c>
      <c r="X1630" s="673" t="s">
        <v>4601</v>
      </c>
      <c r="Y1630" s="667" t="s">
        <v>4610</v>
      </c>
      <c r="Z1630" s="668" t="s">
        <v>15</v>
      </c>
      <c r="AA1630" s="558" t="s">
        <v>1856</v>
      </c>
      <c r="AB1630" s="139">
        <f t="shared" si="413"/>
        <v>44010</v>
      </c>
      <c r="AC1630" s="134">
        <f t="shared" si="416"/>
        <v>43983</v>
      </c>
      <c r="AD1630" s="135" t="str">
        <f t="shared" si="417"/>
        <v>-</v>
      </c>
      <c r="AE1630" s="136" t="str">
        <f t="shared" si="418"/>
        <v>-</v>
      </c>
      <c r="AF1630" s="140" t="s">
        <v>4551</v>
      </c>
      <c r="AG1630" s="140" t="str">
        <f t="shared" si="421"/>
        <v>1</v>
      </c>
      <c r="AH1630" s="141" t="str">
        <f t="shared" si="422"/>
        <v>-</v>
      </c>
      <c r="AI1630" s="211">
        <v>44104</v>
      </c>
      <c r="AJ1630" s="443" t="s">
        <v>4592</v>
      </c>
      <c r="AK1630" s="478">
        <f t="shared" si="423"/>
        <v>-94</v>
      </c>
      <c r="AL1630" s="482">
        <f t="shared" si="424"/>
        <v>44075</v>
      </c>
      <c r="AM1630" s="432" t="str">
        <f>_xlfn.IFNA(VLOOKUP(O1630,Dropdown!$B:$G,6,0),"-")</f>
        <v>PEZA</v>
      </c>
      <c r="AN1630" s="433">
        <f>_xlfn.IFNA(VLOOKUP(O1630,Dropdown!$B:$H,7,0),"-")</f>
        <v>0.12</v>
      </c>
      <c r="AO1630" s="434" t="str">
        <f t="shared" si="425"/>
        <v>USD</v>
      </c>
      <c r="AP1630" s="435">
        <f t="shared" si="426"/>
        <v>284</v>
      </c>
      <c r="AQ1630" s="436">
        <f t="shared" si="427"/>
        <v>318.08000000000004</v>
      </c>
      <c r="AR1630" s="247"/>
      <c r="AS1630" s="465" t="s">
        <v>15</v>
      </c>
      <c r="AT1630" s="247"/>
      <c r="AU1630" s="454" t="s">
        <v>15</v>
      </c>
    </row>
    <row r="1631" spans="1:47" s="29" customFormat="1">
      <c r="A1631" s="556">
        <v>1628</v>
      </c>
      <c r="B1631" s="558" t="s">
        <v>4083</v>
      </c>
      <c r="C1631" s="558" t="str">
        <f t="shared" si="419"/>
        <v>2020</v>
      </c>
      <c r="D1631" s="558" t="str">
        <f t="shared" si="412"/>
        <v>May</v>
      </c>
      <c r="E1631" s="605">
        <v>43980</v>
      </c>
      <c r="F1631" s="558">
        <v>122812</v>
      </c>
      <c r="G1631" s="558">
        <v>55113</v>
      </c>
      <c r="H1631" s="558">
        <v>94266</v>
      </c>
      <c r="I1631" s="558" t="s">
        <v>4091</v>
      </c>
      <c r="J1631" s="617" t="s">
        <v>4093</v>
      </c>
      <c r="K1631" s="607" t="str">
        <f t="shared" si="420"/>
        <v>WM07C CONTACT PLATE E/A6597  | #70 CUTTING DIE (SKD11 58~60 HRC) | WM07C CONTACT PLATE E/A6597  | #70 CUTTING DIE (SKD11 58~60 HRC)</v>
      </c>
      <c r="L1631" s="607" t="s">
        <v>4098</v>
      </c>
      <c r="M1631" s="607" t="s">
        <v>4098</v>
      </c>
      <c r="N1631" s="608" t="s">
        <v>15</v>
      </c>
      <c r="O1631" s="607" t="s">
        <v>42</v>
      </c>
      <c r="P1631" s="558">
        <v>2</v>
      </c>
      <c r="Q1631" s="557" t="s">
        <v>5151</v>
      </c>
      <c r="R1631" s="609">
        <f>IFERROR(VLOOKUP(CONCATENATE(D1631,"'",C1631),'Monthly Forex'!A:D,4,0),"-")</f>
        <v>50.4</v>
      </c>
      <c r="S1631" s="564" t="s">
        <v>15</v>
      </c>
      <c r="T1631" s="611">
        <v>340</v>
      </c>
      <c r="U1631" s="612" t="s">
        <v>47</v>
      </c>
      <c r="V1631" s="613" t="s">
        <v>49</v>
      </c>
      <c r="W1631" s="619" t="s">
        <v>15</v>
      </c>
      <c r="X1631" s="673" t="s">
        <v>4601</v>
      </c>
      <c r="Y1631" s="667" t="s">
        <v>4610</v>
      </c>
      <c r="Z1631" s="668" t="s">
        <v>15</v>
      </c>
      <c r="AA1631" s="558" t="s">
        <v>1856</v>
      </c>
      <c r="AB1631" s="139">
        <f t="shared" si="413"/>
        <v>44010</v>
      </c>
      <c r="AC1631" s="134">
        <f t="shared" si="416"/>
        <v>43983</v>
      </c>
      <c r="AD1631" s="135" t="str">
        <f t="shared" si="417"/>
        <v>-</v>
      </c>
      <c r="AE1631" s="136" t="str">
        <f t="shared" si="418"/>
        <v>-</v>
      </c>
      <c r="AF1631" s="140" t="s">
        <v>4551</v>
      </c>
      <c r="AG1631" s="140" t="str">
        <f t="shared" si="421"/>
        <v>-</v>
      </c>
      <c r="AH1631" s="141" t="str">
        <f t="shared" si="422"/>
        <v>-</v>
      </c>
      <c r="AI1631" s="211">
        <v>44104</v>
      </c>
      <c r="AJ1631" s="443" t="s">
        <v>4592</v>
      </c>
      <c r="AK1631" s="478">
        <f t="shared" si="423"/>
        <v>-94</v>
      </c>
      <c r="AL1631" s="482">
        <f t="shared" si="424"/>
        <v>44075</v>
      </c>
      <c r="AM1631" s="432" t="str">
        <f>_xlfn.IFNA(VLOOKUP(O1631,Dropdown!$B:$G,6,0),"-")</f>
        <v>PEZA</v>
      </c>
      <c r="AN1631" s="433">
        <f>_xlfn.IFNA(VLOOKUP(O1631,Dropdown!$B:$H,7,0),"-")</f>
        <v>0.12</v>
      </c>
      <c r="AO1631" s="434" t="str">
        <f t="shared" si="425"/>
        <v>USD</v>
      </c>
      <c r="AP1631" s="435">
        <f t="shared" si="426"/>
        <v>340</v>
      </c>
      <c r="AQ1631" s="436">
        <f t="shared" si="427"/>
        <v>380.8</v>
      </c>
      <c r="AR1631" s="247"/>
      <c r="AS1631" s="465" t="s">
        <v>15</v>
      </c>
      <c r="AT1631" s="247"/>
      <c r="AU1631" s="454" t="s">
        <v>15</v>
      </c>
    </row>
    <row r="1632" spans="1:47" s="29" customFormat="1">
      <c r="A1632" s="556">
        <v>1629</v>
      </c>
      <c r="B1632" s="558" t="s">
        <v>4084</v>
      </c>
      <c r="C1632" s="558" t="str">
        <f t="shared" si="419"/>
        <v>2020</v>
      </c>
      <c r="D1632" s="558" t="str">
        <f t="shared" si="412"/>
        <v>May</v>
      </c>
      <c r="E1632" s="605">
        <v>43980</v>
      </c>
      <c r="F1632" s="558">
        <v>122812</v>
      </c>
      <c r="G1632" s="558">
        <v>55113</v>
      </c>
      <c r="H1632" s="558">
        <v>94266</v>
      </c>
      <c r="I1632" s="558" t="s">
        <v>4092</v>
      </c>
      <c r="J1632" s="617" t="s">
        <v>4094</v>
      </c>
      <c r="K1632" s="607" t="str">
        <f t="shared" si="420"/>
        <v>AT05 YOKE TA.D (7.5th stage) | 101917-75-012-00 HEAD DIE(SKD11 58~60 HRC) | AT05 YOKE TA.D (7.5th stage) | 101917-75-012-00 HEAD DIE(SKD11 58~60 HRC)</v>
      </c>
      <c r="L1632" s="607" t="s">
        <v>4099</v>
      </c>
      <c r="M1632" s="607" t="s">
        <v>4099</v>
      </c>
      <c r="N1632" s="608" t="s">
        <v>15</v>
      </c>
      <c r="O1632" s="607" t="s">
        <v>42</v>
      </c>
      <c r="P1632" s="558">
        <v>1</v>
      </c>
      <c r="Q1632" s="557" t="s">
        <v>5151</v>
      </c>
      <c r="R1632" s="609">
        <f>IFERROR(VLOOKUP(CONCATENATE(D1632,"'",C1632),'Monthly Forex'!A:D,4,0),"-")</f>
        <v>50.4</v>
      </c>
      <c r="S1632" s="564" t="s">
        <v>15</v>
      </c>
      <c r="T1632" s="611">
        <v>387</v>
      </c>
      <c r="U1632" s="612" t="s">
        <v>47</v>
      </c>
      <c r="V1632" s="613" t="s">
        <v>49</v>
      </c>
      <c r="W1632" s="619" t="s">
        <v>15</v>
      </c>
      <c r="X1632" s="673" t="s">
        <v>4601</v>
      </c>
      <c r="Y1632" s="667" t="s">
        <v>4610</v>
      </c>
      <c r="Z1632" s="668" t="s">
        <v>15</v>
      </c>
      <c r="AA1632" s="558" t="s">
        <v>1856</v>
      </c>
      <c r="AB1632" s="139">
        <f t="shared" si="413"/>
        <v>44010</v>
      </c>
      <c r="AC1632" s="134">
        <f t="shared" si="416"/>
        <v>43983</v>
      </c>
      <c r="AD1632" s="135" t="str">
        <f t="shared" si="417"/>
        <v>-</v>
      </c>
      <c r="AE1632" s="136" t="str">
        <f t="shared" si="418"/>
        <v>-</v>
      </c>
      <c r="AF1632" s="140" t="s">
        <v>4551</v>
      </c>
      <c r="AG1632" s="140" t="str">
        <f t="shared" si="421"/>
        <v>-</v>
      </c>
      <c r="AH1632" s="141" t="str">
        <f t="shared" si="422"/>
        <v>-</v>
      </c>
      <c r="AI1632" s="211">
        <v>44104</v>
      </c>
      <c r="AJ1632" s="443" t="s">
        <v>4592</v>
      </c>
      <c r="AK1632" s="478">
        <f t="shared" si="423"/>
        <v>-94</v>
      </c>
      <c r="AL1632" s="482">
        <f t="shared" si="424"/>
        <v>44075</v>
      </c>
      <c r="AM1632" s="432" t="str">
        <f>_xlfn.IFNA(VLOOKUP(O1632,Dropdown!$B:$G,6,0),"-")</f>
        <v>PEZA</v>
      </c>
      <c r="AN1632" s="433">
        <f>_xlfn.IFNA(VLOOKUP(O1632,Dropdown!$B:$H,7,0),"-")</f>
        <v>0.12</v>
      </c>
      <c r="AO1632" s="434" t="str">
        <f t="shared" si="425"/>
        <v>USD</v>
      </c>
      <c r="AP1632" s="435">
        <f t="shared" si="426"/>
        <v>387</v>
      </c>
      <c r="AQ1632" s="436">
        <f t="shared" si="427"/>
        <v>433.44000000000005</v>
      </c>
      <c r="AR1632" s="247"/>
      <c r="AS1632" s="465" t="s">
        <v>15</v>
      </c>
      <c r="AT1632" s="247"/>
      <c r="AU1632" s="454" t="s">
        <v>15</v>
      </c>
    </row>
    <row r="1633" spans="1:47" s="29" customFormat="1">
      <c r="A1633" s="556">
        <v>1630</v>
      </c>
      <c r="B1633" s="558" t="s">
        <v>4085</v>
      </c>
      <c r="C1633" s="558" t="str">
        <f t="shared" si="419"/>
        <v>2020</v>
      </c>
      <c r="D1633" s="558" t="str">
        <f t="shared" si="412"/>
        <v>May</v>
      </c>
      <c r="E1633" s="605">
        <v>43980</v>
      </c>
      <c r="F1633" s="558">
        <v>122812</v>
      </c>
      <c r="G1633" s="558">
        <v>55113</v>
      </c>
      <c r="H1633" s="558">
        <v>94266</v>
      </c>
      <c r="I1633" s="558" t="s">
        <v>4092</v>
      </c>
      <c r="J1633" s="617" t="s">
        <v>4094</v>
      </c>
      <c r="K1633" s="607" t="str">
        <f t="shared" si="420"/>
        <v>AT05 YOKE TA.D (7.5th stage) | 101917-75-007-00 UPPER BACKING PLATE (SKD11 58~60 | AT05 YOKE TA.D (7.5th stage) | 101917-75-007-00 UPPER BACKING PLATE (SKD11 58~60</v>
      </c>
      <c r="L1633" s="607" t="s">
        <v>4100</v>
      </c>
      <c r="M1633" s="607" t="s">
        <v>4100</v>
      </c>
      <c r="N1633" s="608" t="s">
        <v>15</v>
      </c>
      <c r="O1633" s="607" t="s">
        <v>42</v>
      </c>
      <c r="P1633" s="558">
        <v>1</v>
      </c>
      <c r="Q1633" s="557" t="s">
        <v>5151</v>
      </c>
      <c r="R1633" s="609">
        <f>IFERROR(VLOOKUP(CONCATENATE(D1633,"'",C1633),'Monthly Forex'!A:D,4,0),"-")</f>
        <v>50.4</v>
      </c>
      <c r="S1633" s="564" t="s">
        <v>15</v>
      </c>
      <c r="T1633" s="611">
        <v>171</v>
      </c>
      <c r="U1633" s="612" t="s">
        <v>47</v>
      </c>
      <c r="V1633" s="613" t="s">
        <v>49</v>
      </c>
      <c r="W1633" s="619" t="s">
        <v>15</v>
      </c>
      <c r="X1633" s="673" t="s">
        <v>4601</v>
      </c>
      <c r="Y1633" s="667" t="s">
        <v>4610</v>
      </c>
      <c r="Z1633" s="668" t="s">
        <v>15</v>
      </c>
      <c r="AA1633" s="558" t="s">
        <v>1856</v>
      </c>
      <c r="AB1633" s="139">
        <f t="shared" si="413"/>
        <v>44010</v>
      </c>
      <c r="AC1633" s="134">
        <f t="shared" si="416"/>
        <v>43983</v>
      </c>
      <c r="AD1633" s="135" t="str">
        <f t="shared" si="417"/>
        <v>-</v>
      </c>
      <c r="AE1633" s="136" t="str">
        <f t="shared" si="418"/>
        <v>-</v>
      </c>
      <c r="AF1633" s="140" t="s">
        <v>4551</v>
      </c>
      <c r="AG1633" s="140" t="str">
        <f t="shared" si="421"/>
        <v>-</v>
      </c>
      <c r="AH1633" s="141" t="str">
        <f t="shared" si="422"/>
        <v>-</v>
      </c>
      <c r="AI1633" s="211">
        <v>44104</v>
      </c>
      <c r="AJ1633" s="443" t="s">
        <v>4592</v>
      </c>
      <c r="AK1633" s="478">
        <f t="shared" si="423"/>
        <v>-94</v>
      </c>
      <c r="AL1633" s="482">
        <f t="shared" si="424"/>
        <v>44075</v>
      </c>
      <c r="AM1633" s="432" t="str">
        <f>_xlfn.IFNA(VLOOKUP(O1633,Dropdown!$B:$G,6,0),"-")</f>
        <v>PEZA</v>
      </c>
      <c r="AN1633" s="433">
        <f>_xlfn.IFNA(VLOOKUP(O1633,Dropdown!$B:$H,7,0),"-")</f>
        <v>0.12</v>
      </c>
      <c r="AO1633" s="434" t="str">
        <f t="shared" si="425"/>
        <v>USD</v>
      </c>
      <c r="AP1633" s="435">
        <f t="shared" si="426"/>
        <v>171</v>
      </c>
      <c r="AQ1633" s="436">
        <f t="shared" si="427"/>
        <v>191.52</v>
      </c>
      <c r="AR1633" s="247"/>
      <c r="AS1633" s="465" t="s">
        <v>15</v>
      </c>
      <c r="AT1633" s="247"/>
      <c r="AU1633" s="454" t="s">
        <v>15</v>
      </c>
    </row>
    <row r="1634" spans="1:47" s="29" customFormat="1">
      <c r="A1634" s="556">
        <v>1631</v>
      </c>
      <c r="B1634" s="558" t="s">
        <v>4086</v>
      </c>
      <c r="C1634" s="558" t="str">
        <f t="shared" si="419"/>
        <v>2020</v>
      </c>
      <c r="D1634" s="558" t="str">
        <f t="shared" ref="D1634:D1697" si="428">TEXT(E1634,"mmm")</f>
        <v>May</v>
      </c>
      <c r="E1634" s="605">
        <v>43980</v>
      </c>
      <c r="F1634" s="558">
        <v>122813</v>
      </c>
      <c r="G1634" s="558">
        <v>55114</v>
      </c>
      <c r="H1634" s="558">
        <v>94267</v>
      </c>
      <c r="I1634" s="558" t="s">
        <v>4095</v>
      </c>
      <c r="J1634" s="617" t="s">
        <v>4096</v>
      </c>
      <c r="K1634" s="607" t="str">
        <f t="shared" si="420"/>
        <v>WR14 YOKE TA.D 7.5 STAGE | 101538-75-001-00 UPPER DIE SET (S50C) | WR14 YOKE TA.D 7.5 STAGE | 101538-75-001-00 UPPER DIE SET (S50C)</v>
      </c>
      <c r="L1634" s="607" t="s">
        <v>4101</v>
      </c>
      <c r="M1634" s="607" t="s">
        <v>4101</v>
      </c>
      <c r="N1634" s="608" t="s">
        <v>15</v>
      </c>
      <c r="O1634" s="607" t="s">
        <v>42</v>
      </c>
      <c r="P1634" s="558">
        <v>1</v>
      </c>
      <c r="Q1634" s="557" t="s">
        <v>5151</v>
      </c>
      <c r="R1634" s="609">
        <f>IFERROR(VLOOKUP(CONCATENATE(D1634,"'",C1634),'Monthly Forex'!A:D,4,0),"-")</f>
        <v>50.4</v>
      </c>
      <c r="S1634" s="564" t="s">
        <v>15</v>
      </c>
      <c r="T1634" s="611">
        <v>215</v>
      </c>
      <c r="U1634" s="612" t="s">
        <v>47</v>
      </c>
      <c r="V1634" s="613" t="s">
        <v>49</v>
      </c>
      <c r="W1634" s="619" t="s">
        <v>15</v>
      </c>
      <c r="X1634" s="673" t="s">
        <v>4601</v>
      </c>
      <c r="Y1634" s="667" t="s">
        <v>4610</v>
      </c>
      <c r="Z1634" s="668" t="s">
        <v>15</v>
      </c>
      <c r="AA1634" s="558" t="s">
        <v>1856</v>
      </c>
      <c r="AB1634" s="139">
        <f t="shared" si="413"/>
        <v>44010</v>
      </c>
      <c r="AC1634" s="134">
        <f t="shared" si="416"/>
        <v>43983</v>
      </c>
      <c r="AD1634" s="135" t="str">
        <f t="shared" si="417"/>
        <v>-</v>
      </c>
      <c r="AE1634" s="136" t="str">
        <f t="shared" si="418"/>
        <v>-</v>
      </c>
      <c r="AF1634" s="140" t="s">
        <v>4551</v>
      </c>
      <c r="AG1634" s="140" t="str">
        <f t="shared" si="421"/>
        <v>1</v>
      </c>
      <c r="AH1634" s="141" t="str">
        <f t="shared" si="422"/>
        <v>-</v>
      </c>
      <c r="AI1634" s="211">
        <v>44104</v>
      </c>
      <c r="AJ1634" s="443" t="s">
        <v>4592</v>
      </c>
      <c r="AK1634" s="478">
        <f t="shared" si="423"/>
        <v>-94</v>
      </c>
      <c r="AL1634" s="482">
        <f t="shared" si="424"/>
        <v>44075</v>
      </c>
      <c r="AM1634" s="432" t="str">
        <f>_xlfn.IFNA(VLOOKUP(O1634,Dropdown!$B:$G,6,0),"-")</f>
        <v>PEZA</v>
      </c>
      <c r="AN1634" s="433">
        <f>_xlfn.IFNA(VLOOKUP(O1634,Dropdown!$B:$H,7,0),"-")</f>
        <v>0.12</v>
      </c>
      <c r="AO1634" s="434" t="str">
        <f t="shared" si="425"/>
        <v>USD</v>
      </c>
      <c r="AP1634" s="435">
        <f t="shared" si="426"/>
        <v>215</v>
      </c>
      <c r="AQ1634" s="436">
        <f t="shared" si="427"/>
        <v>240.8</v>
      </c>
      <c r="AR1634" s="247"/>
      <c r="AS1634" s="465" t="s">
        <v>15</v>
      </c>
      <c r="AT1634" s="247"/>
      <c r="AU1634" s="454" t="s">
        <v>15</v>
      </c>
    </row>
    <row r="1635" spans="1:47" s="29" customFormat="1">
      <c r="A1635" s="556">
        <v>1632</v>
      </c>
      <c r="B1635" s="558" t="s">
        <v>4087</v>
      </c>
      <c r="C1635" s="558" t="str">
        <f t="shared" si="419"/>
        <v>2020</v>
      </c>
      <c r="D1635" s="558" t="str">
        <f t="shared" si="428"/>
        <v>May</v>
      </c>
      <c r="E1635" s="605">
        <v>43980</v>
      </c>
      <c r="F1635" s="558">
        <v>122813</v>
      </c>
      <c r="G1635" s="558">
        <v>55114</v>
      </c>
      <c r="H1635" s="558">
        <v>94267</v>
      </c>
      <c r="I1635" s="558" t="s">
        <v>4095</v>
      </c>
      <c r="J1635" s="617" t="s">
        <v>4096</v>
      </c>
      <c r="K1635" s="607" t="str">
        <f t="shared" si="420"/>
        <v>WR14 YOKE TA.D 7.5 STAGE | 101538-75-003-00 LOWER SPACER A (SS400) | WR14 YOKE TA.D 7.5 STAGE | 101538-75-003-00 LOWER SPACER A (SS400)</v>
      </c>
      <c r="L1635" s="607" t="s">
        <v>4102</v>
      </c>
      <c r="M1635" s="607" t="s">
        <v>4102</v>
      </c>
      <c r="N1635" s="608" t="s">
        <v>15</v>
      </c>
      <c r="O1635" s="607" t="s">
        <v>42</v>
      </c>
      <c r="P1635" s="558">
        <v>2</v>
      </c>
      <c r="Q1635" s="557" t="s">
        <v>5151</v>
      </c>
      <c r="R1635" s="609">
        <f>IFERROR(VLOOKUP(CONCATENATE(D1635,"'",C1635),'Monthly Forex'!A:D,4,0),"-")</f>
        <v>50.4</v>
      </c>
      <c r="S1635" s="564" t="s">
        <v>15</v>
      </c>
      <c r="T1635" s="611">
        <v>90.8</v>
      </c>
      <c r="U1635" s="699" t="s">
        <v>47</v>
      </c>
      <c r="V1635" s="613" t="s">
        <v>49</v>
      </c>
      <c r="W1635" s="619" t="s">
        <v>15</v>
      </c>
      <c r="X1635" s="673" t="s">
        <v>4601</v>
      </c>
      <c r="Y1635" s="667" t="s">
        <v>4610</v>
      </c>
      <c r="Z1635" s="668" t="s">
        <v>15</v>
      </c>
      <c r="AA1635" s="558" t="s">
        <v>1856</v>
      </c>
      <c r="AB1635" s="139">
        <f t="shared" si="413"/>
        <v>44010</v>
      </c>
      <c r="AC1635" s="134">
        <f t="shared" si="416"/>
        <v>43983</v>
      </c>
      <c r="AD1635" s="135" t="str">
        <f t="shared" si="417"/>
        <v>-</v>
      </c>
      <c r="AE1635" s="136" t="str">
        <f t="shared" si="418"/>
        <v>-</v>
      </c>
      <c r="AF1635" s="140" t="s">
        <v>4551</v>
      </c>
      <c r="AG1635" s="140" t="str">
        <f t="shared" si="421"/>
        <v>-</v>
      </c>
      <c r="AH1635" s="141" t="str">
        <f t="shared" si="422"/>
        <v>-</v>
      </c>
      <c r="AI1635" s="211">
        <v>44104</v>
      </c>
      <c r="AJ1635" s="443" t="s">
        <v>4592</v>
      </c>
      <c r="AK1635" s="478">
        <f t="shared" si="423"/>
        <v>-94</v>
      </c>
      <c r="AL1635" s="482">
        <f t="shared" si="424"/>
        <v>44075</v>
      </c>
      <c r="AM1635" s="432" t="str">
        <f>_xlfn.IFNA(VLOOKUP(O1635,Dropdown!$B:$G,6,0),"-")</f>
        <v>PEZA</v>
      </c>
      <c r="AN1635" s="433">
        <f>_xlfn.IFNA(VLOOKUP(O1635,Dropdown!$B:$H,7,0),"-")</f>
        <v>0.12</v>
      </c>
      <c r="AO1635" s="434" t="str">
        <f t="shared" si="425"/>
        <v>USD</v>
      </c>
      <c r="AP1635" s="435">
        <f t="shared" si="426"/>
        <v>90.8</v>
      </c>
      <c r="AQ1635" s="436">
        <f t="shared" si="427"/>
        <v>101.69600000000001</v>
      </c>
      <c r="AR1635" s="247"/>
      <c r="AS1635" s="465" t="s">
        <v>15</v>
      </c>
      <c r="AT1635" s="247"/>
      <c r="AU1635" s="454" t="s">
        <v>15</v>
      </c>
    </row>
    <row r="1636" spans="1:47" s="29" customFormat="1">
      <c r="A1636" s="556">
        <v>1633</v>
      </c>
      <c r="B1636" s="558" t="s">
        <v>4088</v>
      </c>
      <c r="C1636" s="558" t="str">
        <f t="shared" si="419"/>
        <v>2020</v>
      </c>
      <c r="D1636" s="558" t="str">
        <f t="shared" si="428"/>
        <v>May</v>
      </c>
      <c r="E1636" s="605">
        <v>43980</v>
      </c>
      <c r="F1636" s="558">
        <v>122813</v>
      </c>
      <c r="G1636" s="558">
        <v>55114</v>
      </c>
      <c r="H1636" s="558">
        <v>94267</v>
      </c>
      <c r="I1636" s="558" t="s">
        <v>4095</v>
      </c>
      <c r="J1636" s="617" t="s">
        <v>4096</v>
      </c>
      <c r="K1636" s="607" t="str">
        <f t="shared" si="420"/>
        <v>WR14 YOKE TA.D 7.5 STAGE | 101538-75-006-00 LOWER BACKING PLATE B (SKD11 58~60 HRC) | WR14 YOKE TA.D 7.5 STAGE | 101538-75-006-00 LOWER BACKING PLATE B (SKD11 58~60 HRC)</v>
      </c>
      <c r="L1636" s="607" t="s">
        <v>4103</v>
      </c>
      <c r="M1636" s="607" t="s">
        <v>4103</v>
      </c>
      <c r="N1636" s="608" t="s">
        <v>15</v>
      </c>
      <c r="O1636" s="607" t="s">
        <v>42</v>
      </c>
      <c r="P1636" s="558">
        <v>1</v>
      </c>
      <c r="Q1636" s="557" t="s">
        <v>5151</v>
      </c>
      <c r="R1636" s="609">
        <f>IFERROR(VLOOKUP(CONCATENATE(D1636,"'",C1636),'Monthly Forex'!A:D,4,0),"-")</f>
        <v>50.4</v>
      </c>
      <c r="S1636" s="564" t="s">
        <v>15</v>
      </c>
      <c r="T1636" s="611">
        <v>230.5</v>
      </c>
      <c r="U1636" s="612" t="s">
        <v>47</v>
      </c>
      <c r="V1636" s="613" t="s">
        <v>49</v>
      </c>
      <c r="W1636" s="619" t="s">
        <v>15</v>
      </c>
      <c r="X1636" s="673" t="s">
        <v>4601</v>
      </c>
      <c r="Y1636" s="667" t="s">
        <v>4610</v>
      </c>
      <c r="Z1636" s="668" t="s">
        <v>15</v>
      </c>
      <c r="AA1636" s="558" t="s">
        <v>1856</v>
      </c>
      <c r="AB1636" s="139">
        <f t="shared" si="413"/>
        <v>44010</v>
      </c>
      <c r="AC1636" s="134">
        <f t="shared" si="416"/>
        <v>43983</v>
      </c>
      <c r="AD1636" s="135" t="str">
        <f t="shared" si="417"/>
        <v>-</v>
      </c>
      <c r="AE1636" s="136" t="str">
        <f t="shared" si="418"/>
        <v>-</v>
      </c>
      <c r="AF1636" s="140" t="s">
        <v>4551</v>
      </c>
      <c r="AG1636" s="140" t="str">
        <f t="shared" si="421"/>
        <v>-</v>
      </c>
      <c r="AH1636" s="141" t="str">
        <f t="shared" si="422"/>
        <v>-</v>
      </c>
      <c r="AI1636" s="211">
        <v>44104</v>
      </c>
      <c r="AJ1636" s="443" t="s">
        <v>4592</v>
      </c>
      <c r="AK1636" s="478">
        <f t="shared" si="423"/>
        <v>-94</v>
      </c>
      <c r="AL1636" s="482">
        <f t="shared" si="424"/>
        <v>44075</v>
      </c>
      <c r="AM1636" s="432" t="str">
        <f>_xlfn.IFNA(VLOOKUP(O1636,Dropdown!$B:$G,6,0),"-")</f>
        <v>PEZA</v>
      </c>
      <c r="AN1636" s="433">
        <f>_xlfn.IFNA(VLOOKUP(O1636,Dropdown!$B:$H,7,0),"-")</f>
        <v>0.12</v>
      </c>
      <c r="AO1636" s="434" t="str">
        <f t="shared" si="425"/>
        <v>USD</v>
      </c>
      <c r="AP1636" s="435">
        <f t="shared" si="426"/>
        <v>230.5</v>
      </c>
      <c r="AQ1636" s="436">
        <f t="shared" si="427"/>
        <v>258.16000000000003</v>
      </c>
      <c r="AR1636" s="247"/>
      <c r="AS1636" s="465" t="s">
        <v>15</v>
      </c>
      <c r="AT1636" s="247"/>
      <c r="AU1636" s="454" t="s">
        <v>15</v>
      </c>
    </row>
    <row r="1637" spans="1:47" s="29" customFormat="1">
      <c r="A1637" s="556">
        <v>1634</v>
      </c>
      <c r="B1637" s="558" t="s">
        <v>4089</v>
      </c>
      <c r="C1637" s="558" t="str">
        <f t="shared" si="419"/>
        <v>2020</v>
      </c>
      <c r="D1637" s="558" t="str">
        <f t="shared" si="428"/>
        <v>May</v>
      </c>
      <c r="E1637" s="605">
        <v>43980</v>
      </c>
      <c r="F1637" s="558">
        <v>122813</v>
      </c>
      <c r="G1637" s="558">
        <v>55114</v>
      </c>
      <c r="H1637" s="558">
        <v>94267</v>
      </c>
      <c r="I1637" s="558" t="s">
        <v>4095</v>
      </c>
      <c r="J1637" s="617" t="s">
        <v>4096</v>
      </c>
      <c r="K1637" s="607" t="str">
        <f t="shared" si="420"/>
        <v>WR14 YOKE TA.D 7.5 STAGE | 101538-75-018-00 LIFTER PLATE (SKD11 58~60 HRC) | WR14 YOKE TA.D 7.5 STAGE | 101538-75-018-00 LIFTER PLATE (SKD11 58~60 HRC)</v>
      </c>
      <c r="L1637" s="607" t="s">
        <v>4104</v>
      </c>
      <c r="M1637" s="607" t="s">
        <v>4104</v>
      </c>
      <c r="N1637" s="608" t="s">
        <v>15</v>
      </c>
      <c r="O1637" s="607" t="s">
        <v>42</v>
      </c>
      <c r="P1637" s="558">
        <v>1</v>
      </c>
      <c r="Q1637" s="557" t="s">
        <v>5151</v>
      </c>
      <c r="R1637" s="609">
        <f>IFERROR(VLOOKUP(CONCATENATE(D1637,"'",C1637),'Monthly Forex'!A:D,4,0),"-")</f>
        <v>50.4</v>
      </c>
      <c r="S1637" s="564" t="s">
        <v>15</v>
      </c>
      <c r="T1637" s="611">
        <v>287</v>
      </c>
      <c r="U1637" s="612" t="s">
        <v>47</v>
      </c>
      <c r="V1637" s="613" t="s">
        <v>49</v>
      </c>
      <c r="W1637" s="619" t="s">
        <v>15</v>
      </c>
      <c r="X1637" s="673" t="s">
        <v>4601</v>
      </c>
      <c r="Y1637" s="667" t="s">
        <v>4610</v>
      </c>
      <c r="Z1637" s="668" t="s">
        <v>15</v>
      </c>
      <c r="AA1637" s="558" t="s">
        <v>1856</v>
      </c>
      <c r="AB1637" s="139">
        <f t="shared" si="413"/>
        <v>44010</v>
      </c>
      <c r="AC1637" s="134">
        <f t="shared" si="416"/>
        <v>43983</v>
      </c>
      <c r="AD1637" s="135" t="str">
        <f t="shared" si="417"/>
        <v>-</v>
      </c>
      <c r="AE1637" s="136" t="str">
        <f t="shared" si="418"/>
        <v>-</v>
      </c>
      <c r="AF1637" s="140" t="s">
        <v>4551</v>
      </c>
      <c r="AG1637" s="140" t="str">
        <f t="shared" si="421"/>
        <v>-</v>
      </c>
      <c r="AH1637" s="141" t="str">
        <f t="shared" si="422"/>
        <v>-</v>
      </c>
      <c r="AI1637" s="211">
        <v>44104</v>
      </c>
      <c r="AJ1637" s="443" t="s">
        <v>4592</v>
      </c>
      <c r="AK1637" s="478">
        <f t="shared" si="423"/>
        <v>-94</v>
      </c>
      <c r="AL1637" s="482">
        <f t="shared" si="424"/>
        <v>44075</v>
      </c>
      <c r="AM1637" s="432" t="str">
        <f>_xlfn.IFNA(VLOOKUP(O1637,Dropdown!$B:$G,6,0),"-")</f>
        <v>PEZA</v>
      </c>
      <c r="AN1637" s="433">
        <f>_xlfn.IFNA(VLOOKUP(O1637,Dropdown!$B:$H,7,0),"-")</f>
        <v>0.12</v>
      </c>
      <c r="AO1637" s="434" t="str">
        <f t="shared" si="425"/>
        <v>USD</v>
      </c>
      <c r="AP1637" s="435">
        <f t="shared" si="426"/>
        <v>287</v>
      </c>
      <c r="AQ1637" s="436">
        <f t="shared" si="427"/>
        <v>321.44000000000005</v>
      </c>
      <c r="AR1637" s="247"/>
      <c r="AS1637" s="465" t="s">
        <v>15</v>
      </c>
      <c r="AT1637" s="247"/>
      <c r="AU1637" s="454" t="s">
        <v>15</v>
      </c>
    </row>
    <row r="1638" spans="1:47" s="29" customFormat="1">
      <c r="A1638" s="556">
        <v>1635</v>
      </c>
      <c r="B1638" s="558" t="s">
        <v>4090</v>
      </c>
      <c r="C1638" s="558" t="str">
        <f t="shared" si="419"/>
        <v>2020</v>
      </c>
      <c r="D1638" s="558" t="str">
        <f t="shared" si="428"/>
        <v>May</v>
      </c>
      <c r="E1638" s="605">
        <v>43980</v>
      </c>
      <c r="F1638" s="558">
        <v>122813</v>
      </c>
      <c r="G1638" s="558">
        <v>55114</v>
      </c>
      <c r="H1638" s="558">
        <v>94267</v>
      </c>
      <c r="I1638" s="558" t="s">
        <v>4095</v>
      </c>
      <c r="J1638" s="617" t="s">
        <v>4096</v>
      </c>
      <c r="K1638" s="607" t="str">
        <f t="shared" si="420"/>
        <v>WR14 YOKE TA.D 7.5 STAGE | 101538-75-019-00 LOWER BACKING PLATE (MIDDLE) (SKD11 58~60 HRC) | WR14 YOKE TA.D 7.5 STAGE | 101538-75-019-00 LOWER BACKING PLATE (MIDDLE) (SKD11 58~60 HRC)</v>
      </c>
      <c r="L1638" s="607" t="s">
        <v>4105</v>
      </c>
      <c r="M1638" s="607" t="s">
        <v>4105</v>
      </c>
      <c r="N1638" s="608" t="s">
        <v>15</v>
      </c>
      <c r="O1638" s="607" t="s">
        <v>42</v>
      </c>
      <c r="P1638" s="558">
        <v>1</v>
      </c>
      <c r="Q1638" s="557" t="s">
        <v>5151</v>
      </c>
      <c r="R1638" s="609">
        <f>IFERROR(VLOOKUP(CONCATENATE(D1638,"'",C1638),'Monthly Forex'!A:D,4,0),"-")</f>
        <v>50.4</v>
      </c>
      <c r="S1638" s="564" t="s">
        <v>15</v>
      </c>
      <c r="T1638" s="611">
        <v>123.6</v>
      </c>
      <c r="U1638" s="612" t="s">
        <v>47</v>
      </c>
      <c r="V1638" s="613" t="s">
        <v>49</v>
      </c>
      <c r="W1638" s="619" t="s">
        <v>15</v>
      </c>
      <c r="X1638" s="673" t="s">
        <v>4601</v>
      </c>
      <c r="Y1638" s="667" t="s">
        <v>4610</v>
      </c>
      <c r="Z1638" s="668" t="s">
        <v>15</v>
      </c>
      <c r="AA1638" s="558" t="s">
        <v>1856</v>
      </c>
      <c r="AB1638" s="139">
        <f t="shared" si="413"/>
        <v>44010</v>
      </c>
      <c r="AC1638" s="134">
        <f t="shared" si="416"/>
        <v>43983</v>
      </c>
      <c r="AD1638" s="135" t="str">
        <f t="shared" si="417"/>
        <v>-</v>
      </c>
      <c r="AE1638" s="136" t="str">
        <f t="shared" si="418"/>
        <v>-</v>
      </c>
      <c r="AF1638" s="140" t="s">
        <v>4551</v>
      </c>
      <c r="AG1638" s="140" t="str">
        <f t="shared" si="421"/>
        <v>-</v>
      </c>
      <c r="AH1638" s="141" t="str">
        <f t="shared" si="422"/>
        <v>-</v>
      </c>
      <c r="AI1638" s="211">
        <v>44104</v>
      </c>
      <c r="AJ1638" s="443" t="s">
        <v>4592</v>
      </c>
      <c r="AK1638" s="478">
        <f t="shared" si="423"/>
        <v>-94</v>
      </c>
      <c r="AL1638" s="482">
        <f t="shared" si="424"/>
        <v>44075</v>
      </c>
      <c r="AM1638" s="432" t="str">
        <f>_xlfn.IFNA(VLOOKUP(O1638,Dropdown!$B:$G,6,0),"-")</f>
        <v>PEZA</v>
      </c>
      <c r="AN1638" s="433">
        <f>_xlfn.IFNA(VLOOKUP(O1638,Dropdown!$B:$H,7,0),"-")</f>
        <v>0.12</v>
      </c>
      <c r="AO1638" s="434" t="str">
        <f t="shared" si="425"/>
        <v>USD</v>
      </c>
      <c r="AP1638" s="435">
        <f t="shared" si="426"/>
        <v>123.6</v>
      </c>
      <c r="AQ1638" s="436">
        <f t="shared" si="427"/>
        <v>138.43200000000002</v>
      </c>
      <c r="AR1638" s="247"/>
      <c r="AS1638" s="465" t="s">
        <v>15</v>
      </c>
      <c r="AT1638" s="247"/>
      <c r="AU1638" s="454" t="s">
        <v>15</v>
      </c>
    </row>
    <row r="1639" spans="1:47" s="29" customFormat="1">
      <c r="A1639" s="556">
        <v>1636</v>
      </c>
      <c r="B1639" s="558" t="s">
        <v>4068</v>
      </c>
      <c r="C1639" s="558" t="str">
        <f t="shared" si="419"/>
        <v>2020</v>
      </c>
      <c r="D1639" s="558" t="str">
        <f t="shared" si="428"/>
        <v>May</v>
      </c>
      <c r="E1639" s="605">
        <v>43980</v>
      </c>
      <c r="F1639" s="558">
        <v>122808</v>
      </c>
      <c r="G1639" s="558">
        <v>55109</v>
      </c>
      <c r="H1639" s="558">
        <v>94263</v>
      </c>
      <c r="I1639" s="558" t="s">
        <v>2773</v>
      </c>
      <c r="J1639" s="617" t="s">
        <v>4071</v>
      </c>
      <c r="K1639" s="607" t="str">
        <f t="shared" si="420"/>
        <v>RC82-04-19-0 TRIMMING CAM HOLDER | RC82-04-19-0 TRIMMING CAM HOLDER</v>
      </c>
      <c r="L1639" s="607" t="s">
        <v>2936</v>
      </c>
      <c r="M1639" s="607" t="s">
        <v>2936</v>
      </c>
      <c r="N1639" s="608" t="s">
        <v>15</v>
      </c>
      <c r="O1639" s="607" t="s">
        <v>33</v>
      </c>
      <c r="P1639" s="558">
        <v>2</v>
      </c>
      <c r="Q1639" s="557" t="s">
        <v>5151</v>
      </c>
      <c r="R1639" s="609">
        <f>IFERROR(VLOOKUP(CONCATENATE(D1639,"'",C1639),'Monthly Forex'!A:D,4,0),"-")</f>
        <v>50.4</v>
      </c>
      <c r="S1639" s="564" t="s">
        <v>15</v>
      </c>
      <c r="T1639" s="611">
        <v>480</v>
      </c>
      <c r="U1639" s="612" t="s">
        <v>47</v>
      </c>
      <c r="V1639" s="613" t="s">
        <v>49</v>
      </c>
      <c r="W1639" s="700" t="s">
        <v>5224</v>
      </c>
      <c r="X1639" s="673" t="s">
        <v>4599</v>
      </c>
      <c r="Y1639" s="667" t="s">
        <v>4662</v>
      </c>
      <c r="Z1639" s="668">
        <v>44006</v>
      </c>
      <c r="AA1639" s="558" t="s">
        <v>1856</v>
      </c>
      <c r="AB1639" s="139">
        <f t="shared" si="413"/>
        <v>44010</v>
      </c>
      <c r="AC1639" s="134">
        <f t="shared" si="416"/>
        <v>43983</v>
      </c>
      <c r="AD1639" s="135" t="str">
        <f t="shared" si="417"/>
        <v>-</v>
      </c>
      <c r="AE1639" s="136" t="str">
        <f t="shared" si="418"/>
        <v>-</v>
      </c>
      <c r="AF1639" s="140" t="s">
        <v>4551</v>
      </c>
      <c r="AG1639" s="140" t="str">
        <f t="shared" si="421"/>
        <v>1</v>
      </c>
      <c r="AH1639" s="141" t="str">
        <f t="shared" si="422"/>
        <v>-</v>
      </c>
      <c r="AI1639" s="211">
        <v>44008</v>
      </c>
      <c r="AJ1639" s="443" t="s">
        <v>4592</v>
      </c>
      <c r="AK1639" s="478">
        <f t="shared" si="423"/>
        <v>2</v>
      </c>
      <c r="AL1639" s="482">
        <f t="shared" si="424"/>
        <v>43983</v>
      </c>
      <c r="AM1639" s="432" t="str">
        <f>_xlfn.IFNA(VLOOKUP(O1639,Dropdown!$B:$G,6,0),"-")</f>
        <v>NON-PEZA</v>
      </c>
      <c r="AN1639" s="433" t="str">
        <f>_xlfn.IFNA(VLOOKUP(O1639,Dropdown!$B:$H,7,0),"-")</f>
        <v>-</v>
      </c>
      <c r="AO1639" s="434" t="str">
        <f t="shared" si="425"/>
        <v>USD</v>
      </c>
      <c r="AP1639" s="435">
        <f t="shared" si="426"/>
        <v>480</v>
      </c>
      <c r="AQ1639" s="436">
        <f t="shared" si="427"/>
        <v>480</v>
      </c>
      <c r="AR1639" s="247"/>
      <c r="AS1639" s="465" t="s">
        <v>15</v>
      </c>
      <c r="AT1639" s="247"/>
      <c r="AU1639" s="454" t="s">
        <v>15</v>
      </c>
    </row>
    <row r="1640" spans="1:47" s="29" customFormat="1">
      <c r="A1640" s="556">
        <v>1637</v>
      </c>
      <c r="B1640" s="558" t="s">
        <v>4069</v>
      </c>
      <c r="C1640" s="558" t="str">
        <f t="shared" si="419"/>
        <v>2020</v>
      </c>
      <c r="D1640" s="558" t="str">
        <f t="shared" si="428"/>
        <v>May</v>
      </c>
      <c r="E1640" s="605">
        <v>43980</v>
      </c>
      <c r="F1640" s="558">
        <v>122809</v>
      </c>
      <c r="G1640" s="558">
        <v>55110</v>
      </c>
      <c r="H1640" s="558">
        <v>94264</v>
      </c>
      <c r="I1640" s="558" t="s">
        <v>4072</v>
      </c>
      <c r="J1640" s="617" t="s">
        <v>4073</v>
      </c>
      <c r="K1640" s="607" t="str">
        <f t="shared" si="420"/>
        <v>PJ10-024-001-A BASE PLATE A (S50C) | PJ10-024-001-A BASE PLATE A (S50C)</v>
      </c>
      <c r="L1640" s="607" t="s">
        <v>4074</v>
      </c>
      <c r="M1640" s="607" t="s">
        <v>4074</v>
      </c>
      <c r="N1640" s="608" t="s">
        <v>15</v>
      </c>
      <c r="O1640" s="607" t="s">
        <v>33</v>
      </c>
      <c r="P1640" s="558">
        <v>2</v>
      </c>
      <c r="Q1640" s="557" t="s">
        <v>5151</v>
      </c>
      <c r="R1640" s="609">
        <f>IFERROR(VLOOKUP(CONCATENATE(D1640,"'",C1640),'Monthly Forex'!A:D,4,0),"-")</f>
        <v>50.4</v>
      </c>
      <c r="S1640" s="564" t="s">
        <v>15</v>
      </c>
      <c r="T1640" s="611">
        <v>880</v>
      </c>
      <c r="U1640" s="612" t="s">
        <v>47</v>
      </c>
      <c r="V1640" s="613" t="s">
        <v>49</v>
      </c>
      <c r="W1640" s="700" t="s">
        <v>5224</v>
      </c>
      <c r="X1640" s="673" t="s">
        <v>4599</v>
      </c>
      <c r="Y1640" s="667" t="s">
        <v>4662</v>
      </c>
      <c r="Z1640" s="668">
        <v>44006</v>
      </c>
      <c r="AA1640" s="558" t="s">
        <v>1856</v>
      </c>
      <c r="AB1640" s="139">
        <f t="shared" si="413"/>
        <v>44010</v>
      </c>
      <c r="AC1640" s="134">
        <f t="shared" si="416"/>
        <v>43983</v>
      </c>
      <c r="AD1640" s="135" t="str">
        <f t="shared" si="417"/>
        <v>-</v>
      </c>
      <c r="AE1640" s="136" t="str">
        <f t="shared" si="418"/>
        <v>-</v>
      </c>
      <c r="AF1640" s="140" t="s">
        <v>4551</v>
      </c>
      <c r="AG1640" s="140" t="str">
        <f t="shared" si="421"/>
        <v>1</v>
      </c>
      <c r="AH1640" s="141" t="str">
        <f t="shared" si="422"/>
        <v>-</v>
      </c>
      <c r="AI1640" s="211">
        <v>44008</v>
      </c>
      <c r="AJ1640" s="443" t="s">
        <v>4592</v>
      </c>
      <c r="AK1640" s="478">
        <f t="shared" si="423"/>
        <v>2</v>
      </c>
      <c r="AL1640" s="482">
        <f t="shared" si="424"/>
        <v>43983</v>
      </c>
      <c r="AM1640" s="432" t="str">
        <f>_xlfn.IFNA(VLOOKUP(O1640,Dropdown!$B:$G,6,0),"-")</f>
        <v>NON-PEZA</v>
      </c>
      <c r="AN1640" s="433" t="str">
        <f>_xlfn.IFNA(VLOOKUP(O1640,Dropdown!$B:$H,7,0),"-")</f>
        <v>-</v>
      </c>
      <c r="AO1640" s="434" t="str">
        <f t="shared" si="425"/>
        <v>USD</v>
      </c>
      <c r="AP1640" s="435">
        <f t="shared" si="426"/>
        <v>880</v>
      </c>
      <c r="AQ1640" s="436">
        <f t="shared" si="427"/>
        <v>880</v>
      </c>
      <c r="AR1640" s="247"/>
      <c r="AS1640" s="465" t="s">
        <v>15</v>
      </c>
      <c r="AT1640" s="247"/>
      <c r="AU1640" s="454" t="s">
        <v>15</v>
      </c>
    </row>
    <row r="1641" spans="1:47" s="29" customFormat="1">
      <c r="A1641" s="556">
        <v>1638</v>
      </c>
      <c r="B1641" s="558" t="s">
        <v>4070</v>
      </c>
      <c r="C1641" s="558" t="str">
        <f t="shared" si="419"/>
        <v>2020</v>
      </c>
      <c r="D1641" s="558" t="str">
        <f t="shared" si="428"/>
        <v>May</v>
      </c>
      <c r="E1641" s="605">
        <v>43980</v>
      </c>
      <c r="F1641" s="558">
        <v>122809</v>
      </c>
      <c r="G1641" s="558">
        <v>55110</v>
      </c>
      <c r="H1641" s="558">
        <v>94264</v>
      </c>
      <c r="I1641" s="558" t="s">
        <v>4072</v>
      </c>
      <c r="J1641" s="617" t="s">
        <v>4073</v>
      </c>
      <c r="K1641" s="607" t="str">
        <f t="shared" si="420"/>
        <v>PJ10-024-002-A BASE PLATE B (S50C) | PJ10-024-002-A BASE PLATE B (S50C)</v>
      </c>
      <c r="L1641" s="607" t="s">
        <v>4075</v>
      </c>
      <c r="M1641" s="607" t="s">
        <v>4075</v>
      </c>
      <c r="N1641" s="608" t="s">
        <v>15</v>
      </c>
      <c r="O1641" s="607" t="s">
        <v>33</v>
      </c>
      <c r="P1641" s="558">
        <v>2</v>
      </c>
      <c r="Q1641" s="557" t="s">
        <v>5151</v>
      </c>
      <c r="R1641" s="609">
        <f>IFERROR(VLOOKUP(CONCATENATE(D1641,"'",C1641),'Monthly Forex'!A:D,4,0),"-")</f>
        <v>50.4</v>
      </c>
      <c r="S1641" s="564" t="s">
        <v>15</v>
      </c>
      <c r="T1641" s="611">
        <v>920</v>
      </c>
      <c r="U1641" s="612" t="s">
        <v>47</v>
      </c>
      <c r="V1641" s="613" t="s">
        <v>49</v>
      </c>
      <c r="W1641" s="700" t="s">
        <v>5224</v>
      </c>
      <c r="X1641" s="673" t="s">
        <v>4599</v>
      </c>
      <c r="Y1641" s="667" t="s">
        <v>4662</v>
      </c>
      <c r="Z1641" s="668">
        <v>44006</v>
      </c>
      <c r="AA1641" s="558" t="s">
        <v>1856</v>
      </c>
      <c r="AB1641" s="139">
        <f t="shared" si="413"/>
        <v>44010</v>
      </c>
      <c r="AC1641" s="134">
        <f t="shared" si="416"/>
        <v>43983</v>
      </c>
      <c r="AD1641" s="135" t="str">
        <f t="shared" si="417"/>
        <v>-</v>
      </c>
      <c r="AE1641" s="136" t="str">
        <f t="shared" si="418"/>
        <v>-</v>
      </c>
      <c r="AF1641" s="140" t="s">
        <v>4551</v>
      </c>
      <c r="AG1641" s="140" t="str">
        <f t="shared" si="421"/>
        <v>-</v>
      </c>
      <c r="AH1641" s="141" t="str">
        <f t="shared" si="422"/>
        <v>-</v>
      </c>
      <c r="AI1641" s="211">
        <v>44008</v>
      </c>
      <c r="AJ1641" s="443" t="s">
        <v>4592</v>
      </c>
      <c r="AK1641" s="478">
        <f t="shared" si="423"/>
        <v>2</v>
      </c>
      <c r="AL1641" s="482">
        <f t="shared" si="424"/>
        <v>43983</v>
      </c>
      <c r="AM1641" s="432" t="str">
        <f>_xlfn.IFNA(VLOOKUP(O1641,Dropdown!$B:$G,6,0),"-")</f>
        <v>NON-PEZA</v>
      </c>
      <c r="AN1641" s="433" t="str">
        <f>_xlfn.IFNA(VLOOKUP(O1641,Dropdown!$B:$H,7,0),"-")</f>
        <v>-</v>
      </c>
      <c r="AO1641" s="434" t="str">
        <f t="shared" si="425"/>
        <v>USD</v>
      </c>
      <c r="AP1641" s="435">
        <f t="shared" si="426"/>
        <v>920</v>
      </c>
      <c r="AQ1641" s="436">
        <f t="shared" si="427"/>
        <v>920</v>
      </c>
      <c r="AR1641" s="247"/>
      <c r="AS1641" s="465" t="s">
        <v>15</v>
      </c>
      <c r="AT1641" s="247"/>
      <c r="AU1641" s="454" t="s">
        <v>15</v>
      </c>
    </row>
    <row r="1642" spans="1:47" s="29" customFormat="1">
      <c r="A1642" s="556">
        <v>1639</v>
      </c>
      <c r="B1642" s="558" t="s">
        <v>4076</v>
      </c>
      <c r="C1642" s="558" t="str">
        <f t="shared" si="419"/>
        <v>2020</v>
      </c>
      <c r="D1642" s="558" t="str">
        <f t="shared" si="428"/>
        <v>May</v>
      </c>
      <c r="E1642" s="605">
        <v>43981</v>
      </c>
      <c r="F1642" s="558">
        <v>122810</v>
      </c>
      <c r="G1642" s="558">
        <v>55111</v>
      </c>
      <c r="H1642" s="558">
        <v>94676</v>
      </c>
      <c r="I1642" s="558" t="s">
        <v>4079</v>
      </c>
      <c r="J1642" s="617" t="s">
        <v>4078</v>
      </c>
      <c r="K1642" s="607" t="str">
        <f t="shared" si="420"/>
        <v>JOD-600 INNER BOTTOM DRAWING M1 | JOD-600 INNER BOTTOM DRAWING M1</v>
      </c>
      <c r="L1642" s="607" t="s">
        <v>4080</v>
      </c>
      <c r="M1642" s="607" t="s">
        <v>4080</v>
      </c>
      <c r="N1642" s="608" t="s">
        <v>15</v>
      </c>
      <c r="O1642" s="607" t="s">
        <v>34</v>
      </c>
      <c r="P1642" s="558">
        <v>1</v>
      </c>
      <c r="Q1642" s="557" t="s">
        <v>5152</v>
      </c>
      <c r="R1642" s="609">
        <f>IFERROR(VLOOKUP(CONCATENATE(D1642,"'",C1642),'Monthly Forex'!A:D,4,0),"-")</f>
        <v>50.4</v>
      </c>
      <c r="S1642" s="564" t="s">
        <v>15</v>
      </c>
      <c r="T1642" s="611">
        <v>6300</v>
      </c>
      <c r="U1642" s="612" t="s">
        <v>47</v>
      </c>
      <c r="V1642" s="613" t="s">
        <v>49</v>
      </c>
      <c r="W1642" s="619" t="s">
        <v>15</v>
      </c>
      <c r="X1642" s="569" t="s">
        <v>2769</v>
      </c>
      <c r="Y1642" s="667" t="s">
        <v>4630</v>
      </c>
      <c r="Z1642" s="668" t="s">
        <v>15</v>
      </c>
      <c r="AA1642" s="558" t="s">
        <v>1856</v>
      </c>
      <c r="AB1642" s="139">
        <f t="shared" si="413"/>
        <v>44011</v>
      </c>
      <c r="AC1642" s="134">
        <f t="shared" si="416"/>
        <v>43983</v>
      </c>
      <c r="AD1642" s="135" t="str">
        <f t="shared" si="417"/>
        <v>-</v>
      </c>
      <c r="AE1642" s="136" t="str">
        <f t="shared" si="418"/>
        <v>-</v>
      </c>
      <c r="AF1642" s="140" t="s">
        <v>4551</v>
      </c>
      <c r="AG1642" s="140" t="str">
        <f t="shared" si="421"/>
        <v>1</v>
      </c>
      <c r="AH1642" s="141" t="str">
        <f t="shared" si="422"/>
        <v>-</v>
      </c>
      <c r="AI1642" s="211">
        <v>44042</v>
      </c>
      <c r="AJ1642" s="443" t="s">
        <v>4592</v>
      </c>
      <c r="AK1642" s="478">
        <f t="shared" si="423"/>
        <v>-31</v>
      </c>
      <c r="AL1642" s="482">
        <f t="shared" si="424"/>
        <v>44013</v>
      </c>
      <c r="AM1642" s="432" t="str">
        <f>_xlfn.IFNA(VLOOKUP(O1642,Dropdown!$B:$G,6,0),"-")</f>
        <v>PEZA</v>
      </c>
      <c r="AN1642" s="433">
        <f>_xlfn.IFNA(VLOOKUP(O1642,Dropdown!$B:$H,7,0),"-")</f>
        <v>0.12</v>
      </c>
      <c r="AO1642" s="434" t="str">
        <f t="shared" si="425"/>
        <v>USD</v>
      </c>
      <c r="AP1642" s="435">
        <f t="shared" si="426"/>
        <v>6300</v>
      </c>
      <c r="AQ1642" s="436">
        <f t="shared" si="427"/>
        <v>7056.0000000000009</v>
      </c>
      <c r="AR1642" s="247"/>
      <c r="AS1642" s="465" t="s">
        <v>15</v>
      </c>
      <c r="AT1642" s="247"/>
      <c r="AU1642" s="454" t="s">
        <v>15</v>
      </c>
    </row>
    <row r="1643" spans="1:47" s="29" customFormat="1">
      <c r="A1643" s="556">
        <v>1640</v>
      </c>
      <c r="B1643" s="558" t="s">
        <v>4077</v>
      </c>
      <c r="C1643" s="558" t="str">
        <f t="shared" si="419"/>
        <v>2020</v>
      </c>
      <c r="D1643" s="558" t="str">
        <f t="shared" si="428"/>
        <v>May</v>
      </c>
      <c r="E1643" s="605">
        <v>43981</v>
      </c>
      <c r="F1643" s="558">
        <v>122810</v>
      </c>
      <c r="G1643" s="558">
        <v>55111</v>
      </c>
      <c r="H1643" s="558">
        <v>94676</v>
      </c>
      <c r="I1643" s="558" t="s">
        <v>4079</v>
      </c>
      <c r="J1643" s="617" t="s">
        <v>4078</v>
      </c>
      <c r="K1643" s="607" t="str">
        <f t="shared" si="420"/>
        <v>JOD-600 OUTER BOTTOM DRAWING M1 | JOD-600 OUTER BOTTOM DRAWING M1</v>
      </c>
      <c r="L1643" s="607" t="s">
        <v>4081</v>
      </c>
      <c r="M1643" s="607" t="s">
        <v>4081</v>
      </c>
      <c r="N1643" s="608" t="s">
        <v>15</v>
      </c>
      <c r="O1643" s="607" t="s">
        <v>34</v>
      </c>
      <c r="P1643" s="558">
        <v>1</v>
      </c>
      <c r="Q1643" s="557" t="s">
        <v>5152</v>
      </c>
      <c r="R1643" s="609">
        <f>IFERROR(VLOOKUP(CONCATENATE(D1643,"'",C1643),'Monthly Forex'!A:D,4,0),"-")</f>
        <v>50.4</v>
      </c>
      <c r="S1643" s="564" t="s">
        <v>15</v>
      </c>
      <c r="T1643" s="611">
        <v>8968</v>
      </c>
      <c r="U1643" s="612" t="s">
        <v>47</v>
      </c>
      <c r="V1643" s="613" t="s">
        <v>49</v>
      </c>
      <c r="W1643" s="619" t="s">
        <v>15</v>
      </c>
      <c r="X1643" s="569" t="s">
        <v>2769</v>
      </c>
      <c r="Y1643" s="667" t="s">
        <v>4630</v>
      </c>
      <c r="Z1643" s="668" t="s">
        <v>15</v>
      </c>
      <c r="AA1643" s="558" t="s">
        <v>1856</v>
      </c>
      <c r="AB1643" s="139">
        <f t="shared" si="413"/>
        <v>44011</v>
      </c>
      <c r="AC1643" s="134">
        <f t="shared" si="416"/>
        <v>43983</v>
      </c>
      <c r="AD1643" s="135" t="str">
        <f t="shared" si="417"/>
        <v>-</v>
      </c>
      <c r="AE1643" s="136" t="str">
        <f t="shared" si="418"/>
        <v>-</v>
      </c>
      <c r="AF1643" s="140" t="s">
        <v>4551</v>
      </c>
      <c r="AG1643" s="140" t="str">
        <f t="shared" si="421"/>
        <v>-</v>
      </c>
      <c r="AH1643" s="141" t="str">
        <f t="shared" si="422"/>
        <v>-</v>
      </c>
      <c r="AI1643" s="211">
        <v>44042</v>
      </c>
      <c r="AJ1643" s="443" t="s">
        <v>4592</v>
      </c>
      <c r="AK1643" s="478">
        <f t="shared" si="423"/>
        <v>-31</v>
      </c>
      <c r="AL1643" s="482">
        <f t="shared" si="424"/>
        <v>44013</v>
      </c>
      <c r="AM1643" s="432" t="str">
        <f>_xlfn.IFNA(VLOOKUP(O1643,Dropdown!$B:$G,6,0),"-")</f>
        <v>PEZA</v>
      </c>
      <c r="AN1643" s="433">
        <f>_xlfn.IFNA(VLOOKUP(O1643,Dropdown!$B:$H,7,0),"-")</f>
        <v>0.12</v>
      </c>
      <c r="AO1643" s="434" t="str">
        <f t="shared" si="425"/>
        <v>USD</v>
      </c>
      <c r="AP1643" s="435">
        <f t="shared" si="426"/>
        <v>8968</v>
      </c>
      <c r="AQ1643" s="436">
        <f t="shared" si="427"/>
        <v>10044.160000000002</v>
      </c>
      <c r="AR1643" s="247"/>
      <c r="AS1643" s="465" t="s">
        <v>15</v>
      </c>
      <c r="AT1643" s="247"/>
      <c r="AU1643" s="454" t="s">
        <v>15</v>
      </c>
    </row>
    <row r="1644" spans="1:47" s="29" customFormat="1">
      <c r="A1644" s="556">
        <v>1641</v>
      </c>
      <c r="B1644" s="558" t="s">
        <v>4107</v>
      </c>
      <c r="C1644" s="558" t="str">
        <f t="shared" si="419"/>
        <v>2020</v>
      </c>
      <c r="D1644" s="558" t="str">
        <f t="shared" si="428"/>
        <v>Jun</v>
      </c>
      <c r="E1644" s="605">
        <v>43993</v>
      </c>
      <c r="F1644" s="558">
        <v>122814</v>
      </c>
      <c r="G1644" s="558">
        <v>55115</v>
      </c>
      <c r="H1644" s="558">
        <v>94485</v>
      </c>
      <c r="I1644" s="558" t="s">
        <v>4017</v>
      </c>
      <c r="J1644" s="617" t="s">
        <v>4121</v>
      </c>
      <c r="K1644" s="607" t="str">
        <f t="shared" si="420"/>
        <v>PUNCH SPAL10-20-P60 | PUNCH SPAL10-20-P60</v>
      </c>
      <c r="L1644" s="607" t="s">
        <v>4115</v>
      </c>
      <c r="M1644" s="607" t="s">
        <v>4115</v>
      </c>
      <c r="N1644" s="608" t="s">
        <v>4019</v>
      </c>
      <c r="O1644" s="607" t="s">
        <v>31</v>
      </c>
      <c r="P1644" s="558">
        <v>3</v>
      </c>
      <c r="Q1644" s="557" t="s">
        <v>5151</v>
      </c>
      <c r="R1644" s="609">
        <f>IFERROR(VLOOKUP(CONCATENATE(D1644,"'",C1644),'Monthly Forex'!A:D,4,0),"-")</f>
        <v>50.61</v>
      </c>
      <c r="S1644" s="610">
        <v>2400</v>
      </c>
      <c r="T1644" s="611">
        <f t="shared" ref="T1644:T1656" si="429">S1644/R1644</f>
        <v>47.421458209839955</v>
      </c>
      <c r="U1644" s="612" t="s">
        <v>47</v>
      </c>
      <c r="V1644" s="613" t="s">
        <v>49</v>
      </c>
      <c r="W1644" s="620" t="s">
        <v>4130</v>
      </c>
      <c r="X1644" s="673" t="s">
        <v>4601</v>
      </c>
      <c r="Y1644" s="669" t="s">
        <v>15</v>
      </c>
      <c r="Z1644" s="668" t="s">
        <v>15</v>
      </c>
      <c r="AA1644" s="558" t="s">
        <v>1856</v>
      </c>
      <c r="AB1644" s="139">
        <f t="shared" si="413"/>
        <v>44023</v>
      </c>
      <c r="AC1644" s="134">
        <f t="shared" si="416"/>
        <v>44013</v>
      </c>
      <c r="AD1644" s="135" t="str">
        <f t="shared" si="417"/>
        <v>-</v>
      </c>
      <c r="AE1644" s="136" t="str">
        <f t="shared" si="418"/>
        <v>-</v>
      </c>
      <c r="AF1644" s="140" t="s">
        <v>4551</v>
      </c>
      <c r="AG1644" s="140" t="str">
        <f t="shared" si="421"/>
        <v>1</v>
      </c>
      <c r="AH1644" s="141" t="str">
        <f t="shared" si="422"/>
        <v>-</v>
      </c>
      <c r="AI1644" s="211">
        <v>44029</v>
      </c>
      <c r="AJ1644" s="443" t="s">
        <v>4592</v>
      </c>
      <c r="AK1644" s="478">
        <f t="shared" si="423"/>
        <v>-6</v>
      </c>
      <c r="AL1644" s="482">
        <f t="shared" si="424"/>
        <v>44013</v>
      </c>
      <c r="AM1644" s="432" t="str">
        <f>_xlfn.IFNA(VLOOKUP(O1644,Dropdown!$B:$G,6,0),"-")</f>
        <v>PEZA</v>
      </c>
      <c r="AN1644" s="433">
        <f>_xlfn.IFNA(VLOOKUP(O1644,Dropdown!$B:$H,7,0),"-")</f>
        <v>0.12</v>
      </c>
      <c r="AO1644" s="434" t="str">
        <f t="shared" si="425"/>
        <v>PHP</v>
      </c>
      <c r="AP1644" s="435">
        <f t="shared" si="426"/>
        <v>2400</v>
      </c>
      <c r="AQ1644" s="436">
        <f t="shared" si="427"/>
        <v>2688.0000000000005</v>
      </c>
      <c r="AR1644" s="247"/>
      <c r="AS1644" s="465" t="s">
        <v>15</v>
      </c>
      <c r="AT1644" s="247"/>
      <c r="AU1644" s="454" t="s">
        <v>15</v>
      </c>
    </row>
    <row r="1645" spans="1:47" s="29" customFormat="1">
      <c r="A1645" s="556">
        <v>1642</v>
      </c>
      <c r="B1645" s="558" t="s">
        <v>4108</v>
      </c>
      <c r="C1645" s="558" t="str">
        <f t="shared" si="419"/>
        <v>2020</v>
      </c>
      <c r="D1645" s="558" t="str">
        <f t="shared" si="428"/>
        <v>Jun</v>
      </c>
      <c r="E1645" s="605">
        <v>43993</v>
      </c>
      <c r="F1645" s="558">
        <v>122814</v>
      </c>
      <c r="G1645" s="558">
        <v>55115</v>
      </c>
      <c r="H1645" s="558">
        <v>94485</v>
      </c>
      <c r="I1645" s="558" t="s">
        <v>4017</v>
      </c>
      <c r="J1645" s="617" t="s">
        <v>4121</v>
      </c>
      <c r="K1645" s="607" t="str">
        <f t="shared" si="420"/>
        <v>PUNCH SPAL10-20-P60 | PUNCH SPAL10-20-P60</v>
      </c>
      <c r="L1645" s="607" t="s">
        <v>4115</v>
      </c>
      <c r="M1645" s="607" t="s">
        <v>4115</v>
      </c>
      <c r="N1645" s="608" t="s">
        <v>4019</v>
      </c>
      <c r="O1645" s="607" t="s">
        <v>31</v>
      </c>
      <c r="P1645" s="558">
        <v>3</v>
      </c>
      <c r="Q1645" s="557" t="s">
        <v>5151</v>
      </c>
      <c r="R1645" s="609">
        <f>IFERROR(VLOOKUP(CONCATENATE(D1645,"'",C1645),'Monthly Forex'!A:D,4,0),"-")</f>
        <v>50.61</v>
      </c>
      <c r="S1645" s="610">
        <v>2400</v>
      </c>
      <c r="T1645" s="611">
        <f t="shared" si="429"/>
        <v>47.421458209839955</v>
      </c>
      <c r="U1645" s="612" t="s">
        <v>47</v>
      </c>
      <c r="V1645" s="613" t="s">
        <v>49</v>
      </c>
      <c r="W1645" s="620" t="s">
        <v>4130</v>
      </c>
      <c r="X1645" s="673" t="s">
        <v>4601</v>
      </c>
      <c r="Y1645" s="669" t="s">
        <v>15</v>
      </c>
      <c r="Z1645" s="668" t="s">
        <v>15</v>
      </c>
      <c r="AA1645" s="558" t="s">
        <v>1856</v>
      </c>
      <c r="AB1645" s="139">
        <f t="shared" si="413"/>
        <v>44023</v>
      </c>
      <c r="AC1645" s="134">
        <f t="shared" si="416"/>
        <v>44013</v>
      </c>
      <c r="AD1645" s="135" t="str">
        <f t="shared" si="417"/>
        <v>-</v>
      </c>
      <c r="AE1645" s="136" t="str">
        <f t="shared" si="418"/>
        <v>-</v>
      </c>
      <c r="AF1645" s="140" t="s">
        <v>4551</v>
      </c>
      <c r="AG1645" s="140" t="str">
        <f t="shared" si="421"/>
        <v>-</v>
      </c>
      <c r="AH1645" s="141" t="str">
        <f t="shared" si="422"/>
        <v>-</v>
      </c>
      <c r="AI1645" s="211">
        <v>44029</v>
      </c>
      <c r="AJ1645" s="443" t="s">
        <v>4592</v>
      </c>
      <c r="AK1645" s="478">
        <f t="shared" si="423"/>
        <v>-6</v>
      </c>
      <c r="AL1645" s="482">
        <f t="shared" si="424"/>
        <v>44013</v>
      </c>
      <c r="AM1645" s="432" t="str">
        <f>_xlfn.IFNA(VLOOKUP(O1645,Dropdown!$B:$G,6,0),"-")</f>
        <v>PEZA</v>
      </c>
      <c r="AN1645" s="433">
        <f>_xlfn.IFNA(VLOOKUP(O1645,Dropdown!$B:$H,7,0),"-")</f>
        <v>0.12</v>
      </c>
      <c r="AO1645" s="434" t="str">
        <f t="shared" si="425"/>
        <v>PHP</v>
      </c>
      <c r="AP1645" s="435">
        <f t="shared" si="426"/>
        <v>2400</v>
      </c>
      <c r="AQ1645" s="436">
        <f t="shared" si="427"/>
        <v>2688.0000000000005</v>
      </c>
      <c r="AR1645" s="247"/>
      <c r="AS1645" s="465" t="s">
        <v>15</v>
      </c>
      <c r="AT1645" s="247"/>
      <c r="AU1645" s="454" t="s">
        <v>15</v>
      </c>
    </row>
    <row r="1646" spans="1:47" s="29" customFormat="1">
      <c r="A1646" s="556">
        <v>1643</v>
      </c>
      <c r="B1646" s="558" t="s">
        <v>4110</v>
      </c>
      <c r="C1646" s="558" t="str">
        <f t="shared" si="419"/>
        <v>2020</v>
      </c>
      <c r="D1646" s="558" t="str">
        <f t="shared" si="428"/>
        <v>Jun</v>
      </c>
      <c r="E1646" s="605">
        <v>43993</v>
      </c>
      <c r="F1646" s="558">
        <v>122815</v>
      </c>
      <c r="G1646" s="558">
        <v>55116</v>
      </c>
      <c r="H1646" s="558">
        <v>94487</v>
      </c>
      <c r="I1646" s="558" t="s">
        <v>4123</v>
      </c>
      <c r="J1646" s="617" t="s">
        <v>4122</v>
      </c>
      <c r="K1646" s="607" t="str">
        <f t="shared" si="420"/>
        <v>TGSX CURLING 1 PUNCH LH NEW | TGSX CURLING 1 PUNCH LH NEW</v>
      </c>
      <c r="L1646" s="607" t="s">
        <v>4116</v>
      </c>
      <c r="M1646" s="607" t="s">
        <v>4116</v>
      </c>
      <c r="N1646" s="608" t="s">
        <v>4125</v>
      </c>
      <c r="O1646" s="607" t="s">
        <v>31</v>
      </c>
      <c r="P1646" s="558">
        <v>1</v>
      </c>
      <c r="Q1646" s="557" t="s">
        <v>5151</v>
      </c>
      <c r="R1646" s="609">
        <f>IFERROR(VLOOKUP(CONCATENATE(D1646,"'",C1646),'Monthly Forex'!A:D,4,0),"-")</f>
        <v>50.61</v>
      </c>
      <c r="S1646" s="610">
        <v>50600</v>
      </c>
      <c r="T1646" s="611">
        <f t="shared" si="429"/>
        <v>999.80241059079231</v>
      </c>
      <c r="U1646" s="612" t="s">
        <v>47</v>
      </c>
      <c r="V1646" s="613" t="s">
        <v>49</v>
      </c>
      <c r="W1646" s="620" t="s">
        <v>4130</v>
      </c>
      <c r="X1646" s="673" t="s">
        <v>4601</v>
      </c>
      <c r="Y1646" s="669" t="s">
        <v>15</v>
      </c>
      <c r="Z1646" s="668" t="s">
        <v>15</v>
      </c>
      <c r="AA1646" s="558" t="s">
        <v>1856</v>
      </c>
      <c r="AB1646" s="139">
        <f t="shared" si="413"/>
        <v>44023</v>
      </c>
      <c r="AC1646" s="134">
        <f t="shared" si="416"/>
        <v>44013</v>
      </c>
      <c r="AD1646" s="135" t="str">
        <f t="shared" si="417"/>
        <v>-</v>
      </c>
      <c r="AE1646" s="136" t="str">
        <f t="shared" si="418"/>
        <v>-</v>
      </c>
      <c r="AF1646" s="140" t="s">
        <v>4551</v>
      </c>
      <c r="AG1646" s="140" t="str">
        <f t="shared" si="421"/>
        <v>1</v>
      </c>
      <c r="AH1646" s="141" t="str">
        <f t="shared" si="422"/>
        <v>-</v>
      </c>
      <c r="AI1646" s="211">
        <v>44029</v>
      </c>
      <c r="AJ1646" s="443" t="s">
        <v>4592</v>
      </c>
      <c r="AK1646" s="478">
        <f t="shared" si="423"/>
        <v>-6</v>
      </c>
      <c r="AL1646" s="482">
        <f t="shared" si="424"/>
        <v>44013</v>
      </c>
      <c r="AM1646" s="432" t="str">
        <f>_xlfn.IFNA(VLOOKUP(O1646,Dropdown!$B:$G,6,0),"-")</f>
        <v>PEZA</v>
      </c>
      <c r="AN1646" s="433">
        <f>_xlfn.IFNA(VLOOKUP(O1646,Dropdown!$B:$H,7,0),"-")</f>
        <v>0.12</v>
      </c>
      <c r="AO1646" s="434" t="str">
        <f t="shared" si="425"/>
        <v>PHP</v>
      </c>
      <c r="AP1646" s="435">
        <f t="shared" si="426"/>
        <v>50600</v>
      </c>
      <c r="AQ1646" s="436">
        <f t="shared" si="427"/>
        <v>56672.000000000007</v>
      </c>
      <c r="AR1646" s="247"/>
      <c r="AS1646" s="465" t="s">
        <v>15</v>
      </c>
      <c r="AT1646" s="247"/>
      <c r="AU1646" s="454" t="s">
        <v>15</v>
      </c>
    </row>
    <row r="1647" spans="1:47" s="29" customFormat="1">
      <c r="A1647" s="556">
        <v>1644</v>
      </c>
      <c r="B1647" s="558" t="s">
        <v>4111</v>
      </c>
      <c r="C1647" s="558" t="str">
        <f t="shared" si="419"/>
        <v>2020</v>
      </c>
      <c r="D1647" s="558" t="str">
        <f t="shared" si="428"/>
        <v>Jun</v>
      </c>
      <c r="E1647" s="605">
        <v>43993</v>
      </c>
      <c r="F1647" s="558">
        <v>122815</v>
      </c>
      <c r="G1647" s="558">
        <v>55116</v>
      </c>
      <c r="H1647" s="558">
        <v>94487</v>
      </c>
      <c r="I1647" s="558" t="s">
        <v>4123</v>
      </c>
      <c r="J1647" s="617" t="s">
        <v>4122</v>
      </c>
      <c r="K1647" s="607" t="str">
        <f t="shared" si="420"/>
        <v>TGSX CURLING 2 PUNCH RH NEW | TGSX CURLING 2 PUNCH RH NEW</v>
      </c>
      <c r="L1647" s="607" t="s">
        <v>4117</v>
      </c>
      <c r="M1647" s="607" t="s">
        <v>4117</v>
      </c>
      <c r="N1647" s="608" t="s">
        <v>4126</v>
      </c>
      <c r="O1647" s="607" t="s">
        <v>31</v>
      </c>
      <c r="P1647" s="558">
        <v>1</v>
      </c>
      <c r="Q1647" s="557" t="s">
        <v>5151</v>
      </c>
      <c r="R1647" s="609">
        <f>IFERROR(VLOOKUP(CONCATENATE(D1647,"'",C1647),'Monthly Forex'!A:D,4,0),"-")</f>
        <v>50.61</v>
      </c>
      <c r="S1647" s="610">
        <v>50600</v>
      </c>
      <c r="T1647" s="611">
        <f t="shared" si="429"/>
        <v>999.80241059079231</v>
      </c>
      <c r="U1647" s="612" t="s">
        <v>47</v>
      </c>
      <c r="V1647" s="613" t="s">
        <v>49</v>
      </c>
      <c r="W1647" s="620" t="s">
        <v>4130</v>
      </c>
      <c r="X1647" s="673" t="s">
        <v>4601</v>
      </c>
      <c r="Y1647" s="669" t="s">
        <v>15</v>
      </c>
      <c r="Z1647" s="668" t="s">
        <v>15</v>
      </c>
      <c r="AA1647" s="558" t="s">
        <v>1856</v>
      </c>
      <c r="AB1647" s="139">
        <f t="shared" si="413"/>
        <v>44023</v>
      </c>
      <c r="AC1647" s="134">
        <f t="shared" si="416"/>
        <v>44013</v>
      </c>
      <c r="AD1647" s="135" t="str">
        <f t="shared" si="417"/>
        <v>-</v>
      </c>
      <c r="AE1647" s="136" t="str">
        <f t="shared" si="418"/>
        <v>-</v>
      </c>
      <c r="AF1647" s="140" t="s">
        <v>4551</v>
      </c>
      <c r="AG1647" s="140" t="str">
        <f t="shared" si="421"/>
        <v>-</v>
      </c>
      <c r="AH1647" s="141" t="str">
        <f t="shared" si="422"/>
        <v>-</v>
      </c>
      <c r="AI1647" s="211">
        <v>44029</v>
      </c>
      <c r="AJ1647" s="443" t="s">
        <v>4592</v>
      </c>
      <c r="AK1647" s="478">
        <f t="shared" si="423"/>
        <v>-6</v>
      </c>
      <c r="AL1647" s="482">
        <f t="shared" si="424"/>
        <v>44013</v>
      </c>
      <c r="AM1647" s="432" t="str">
        <f>_xlfn.IFNA(VLOOKUP(O1647,Dropdown!$B:$G,6,0),"-")</f>
        <v>PEZA</v>
      </c>
      <c r="AN1647" s="433">
        <f>_xlfn.IFNA(VLOOKUP(O1647,Dropdown!$B:$H,7,0),"-")</f>
        <v>0.12</v>
      </c>
      <c r="AO1647" s="434" t="str">
        <f t="shared" si="425"/>
        <v>PHP</v>
      </c>
      <c r="AP1647" s="435">
        <f t="shared" si="426"/>
        <v>50600</v>
      </c>
      <c r="AQ1647" s="436">
        <f t="shared" si="427"/>
        <v>56672.000000000007</v>
      </c>
      <c r="AR1647" s="247"/>
      <c r="AS1647" s="465" t="s">
        <v>15</v>
      </c>
      <c r="AT1647" s="247"/>
      <c r="AU1647" s="454" t="s">
        <v>15</v>
      </c>
    </row>
    <row r="1648" spans="1:47" s="29" customFormat="1">
      <c r="A1648" s="556">
        <v>1645</v>
      </c>
      <c r="B1648" s="558" t="s">
        <v>4112</v>
      </c>
      <c r="C1648" s="558" t="str">
        <f t="shared" si="419"/>
        <v>2020</v>
      </c>
      <c r="D1648" s="558" t="str">
        <f t="shared" si="428"/>
        <v>Jun</v>
      </c>
      <c r="E1648" s="605">
        <v>43993</v>
      </c>
      <c r="F1648" s="558">
        <v>122815</v>
      </c>
      <c r="G1648" s="558">
        <v>55116</v>
      </c>
      <c r="H1648" s="558">
        <v>94487</v>
      </c>
      <c r="I1648" s="558" t="s">
        <v>4123</v>
      </c>
      <c r="J1648" s="617" t="s">
        <v>4122</v>
      </c>
      <c r="K1648" s="607" t="str">
        <f t="shared" si="420"/>
        <v>TGSX CURLING 1 DIE RH NEW | TGSX CURLING 1 DIE RH NEW</v>
      </c>
      <c r="L1648" s="607" t="s">
        <v>4118</v>
      </c>
      <c r="M1648" s="607" t="s">
        <v>4118</v>
      </c>
      <c r="N1648" s="608" t="s">
        <v>4127</v>
      </c>
      <c r="O1648" s="607" t="s">
        <v>31</v>
      </c>
      <c r="P1648" s="558">
        <v>1</v>
      </c>
      <c r="Q1648" s="557" t="s">
        <v>5151</v>
      </c>
      <c r="R1648" s="609">
        <f>IFERROR(VLOOKUP(CONCATENATE(D1648,"'",C1648),'Monthly Forex'!A:D,4,0),"-")</f>
        <v>50.61</v>
      </c>
      <c r="S1648" s="610">
        <v>58600</v>
      </c>
      <c r="T1648" s="611">
        <f t="shared" si="429"/>
        <v>1157.8739379569256</v>
      </c>
      <c r="U1648" s="612" t="s">
        <v>47</v>
      </c>
      <c r="V1648" s="613" t="s">
        <v>49</v>
      </c>
      <c r="W1648" s="620" t="s">
        <v>4130</v>
      </c>
      <c r="X1648" s="673" t="s">
        <v>4601</v>
      </c>
      <c r="Y1648" s="669" t="s">
        <v>15</v>
      </c>
      <c r="Z1648" s="668" t="s">
        <v>15</v>
      </c>
      <c r="AA1648" s="558" t="s">
        <v>1856</v>
      </c>
      <c r="AB1648" s="139">
        <f t="shared" si="413"/>
        <v>44023</v>
      </c>
      <c r="AC1648" s="134">
        <f t="shared" si="416"/>
        <v>44013</v>
      </c>
      <c r="AD1648" s="135" t="str">
        <f t="shared" si="417"/>
        <v>-</v>
      </c>
      <c r="AE1648" s="136" t="str">
        <f t="shared" si="418"/>
        <v>-</v>
      </c>
      <c r="AF1648" s="140" t="s">
        <v>4551</v>
      </c>
      <c r="AG1648" s="140" t="str">
        <f t="shared" si="421"/>
        <v>-</v>
      </c>
      <c r="AH1648" s="141" t="str">
        <f t="shared" si="422"/>
        <v>-</v>
      </c>
      <c r="AI1648" s="211">
        <v>44029</v>
      </c>
      <c r="AJ1648" s="443" t="s">
        <v>4592</v>
      </c>
      <c r="AK1648" s="478">
        <f t="shared" si="423"/>
        <v>-6</v>
      </c>
      <c r="AL1648" s="482">
        <f t="shared" si="424"/>
        <v>44013</v>
      </c>
      <c r="AM1648" s="432" t="str">
        <f>_xlfn.IFNA(VLOOKUP(O1648,Dropdown!$B:$G,6,0),"-")</f>
        <v>PEZA</v>
      </c>
      <c r="AN1648" s="433">
        <f>_xlfn.IFNA(VLOOKUP(O1648,Dropdown!$B:$H,7,0),"-")</f>
        <v>0.12</v>
      </c>
      <c r="AO1648" s="434" t="str">
        <f t="shared" si="425"/>
        <v>PHP</v>
      </c>
      <c r="AP1648" s="435">
        <f t="shared" si="426"/>
        <v>58600</v>
      </c>
      <c r="AQ1648" s="436">
        <f t="shared" si="427"/>
        <v>65632</v>
      </c>
      <c r="AR1648" s="247"/>
      <c r="AS1648" s="465" t="s">
        <v>15</v>
      </c>
      <c r="AT1648" s="247"/>
      <c r="AU1648" s="454" t="s">
        <v>15</v>
      </c>
    </row>
    <row r="1649" spans="1:47" s="29" customFormat="1">
      <c r="A1649" s="556">
        <v>1646</v>
      </c>
      <c r="B1649" s="558" t="s">
        <v>4113</v>
      </c>
      <c r="C1649" s="558" t="str">
        <f t="shared" si="419"/>
        <v>2020</v>
      </c>
      <c r="D1649" s="558" t="str">
        <f t="shared" si="428"/>
        <v>Jun</v>
      </c>
      <c r="E1649" s="605">
        <v>43993</v>
      </c>
      <c r="F1649" s="558">
        <v>122815</v>
      </c>
      <c r="G1649" s="558">
        <v>55116</v>
      </c>
      <c r="H1649" s="558">
        <v>94487</v>
      </c>
      <c r="I1649" s="558" t="s">
        <v>4123</v>
      </c>
      <c r="J1649" s="617" t="s">
        <v>4122</v>
      </c>
      <c r="K1649" s="623" t="str">
        <f t="shared" si="420"/>
        <v>TGSX CURLING 2 DIE LH NEW | TGSX CURLING 2 DIE LH NEW</v>
      </c>
      <c r="L1649" s="623" t="s">
        <v>4119</v>
      </c>
      <c r="M1649" s="623" t="s">
        <v>4119</v>
      </c>
      <c r="N1649" s="608" t="s">
        <v>4128</v>
      </c>
      <c r="O1649" s="607" t="s">
        <v>31</v>
      </c>
      <c r="P1649" s="558">
        <v>1</v>
      </c>
      <c r="Q1649" s="557" t="s">
        <v>5151</v>
      </c>
      <c r="R1649" s="609">
        <f>IFERROR(VLOOKUP(CONCATENATE(D1649,"'",C1649),'Monthly Forex'!A:D,4,0),"-")</f>
        <v>50.61</v>
      </c>
      <c r="S1649" s="610">
        <v>58600</v>
      </c>
      <c r="T1649" s="611">
        <f t="shared" si="429"/>
        <v>1157.8739379569256</v>
      </c>
      <c r="U1649" s="612" t="s">
        <v>47</v>
      </c>
      <c r="V1649" s="613" t="s">
        <v>49</v>
      </c>
      <c r="W1649" s="620" t="s">
        <v>4130</v>
      </c>
      <c r="X1649" s="673" t="s">
        <v>4601</v>
      </c>
      <c r="Y1649" s="669" t="s">
        <v>15</v>
      </c>
      <c r="Z1649" s="668" t="s">
        <v>15</v>
      </c>
      <c r="AA1649" s="558" t="s">
        <v>1856</v>
      </c>
      <c r="AB1649" s="139">
        <f t="shared" si="413"/>
        <v>44023</v>
      </c>
      <c r="AC1649" s="134">
        <f t="shared" si="416"/>
        <v>44013</v>
      </c>
      <c r="AD1649" s="135" t="str">
        <f t="shared" si="417"/>
        <v>-</v>
      </c>
      <c r="AE1649" s="136" t="str">
        <f t="shared" si="418"/>
        <v>-</v>
      </c>
      <c r="AF1649" s="140" t="s">
        <v>4551</v>
      </c>
      <c r="AG1649" s="140" t="str">
        <f t="shared" si="421"/>
        <v>-</v>
      </c>
      <c r="AH1649" s="141" t="str">
        <f t="shared" si="422"/>
        <v>-</v>
      </c>
      <c r="AI1649" s="211">
        <v>44029</v>
      </c>
      <c r="AJ1649" s="443" t="s">
        <v>4592</v>
      </c>
      <c r="AK1649" s="478">
        <f t="shared" si="423"/>
        <v>-6</v>
      </c>
      <c r="AL1649" s="482">
        <f t="shared" si="424"/>
        <v>44013</v>
      </c>
      <c r="AM1649" s="432" t="str">
        <f>_xlfn.IFNA(VLOOKUP(O1649,Dropdown!$B:$G,6,0),"-")</f>
        <v>PEZA</v>
      </c>
      <c r="AN1649" s="433">
        <f>_xlfn.IFNA(VLOOKUP(O1649,Dropdown!$B:$H,7,0),"-")</f>
        <v>0.12</v>
      </c>
      <c r="AO1649" s="434" t="str">
        <f t="shared" si="425"/>
        <v>PHP</v>
      </c>
      <c r="AP1649" s="435">
        <f t="shared" si="426"/>
        <v>58600</v>
      </c>
      <c r="AQ1649" s="436">
        <f t="shared" si="427"/>
        <v>65632</v>
      </c>
      <c r="AR1649" s="247"/>
      <c r="AS1649" s="465" t="s">
        <v>15</v>
      </c>
      <c r="AT1649" s="247"/>
      <c r="AU1649" s="454" t="s">
        <v>15</v>
      </c>
    </row>
    <row r="1650" spans="1:47" s="29" customFormat="1">
      <c r="A1650" s="556">
        <v>1647</v>
      </c>
      <c r="B1650" s="558" t="s">
        <v>4114</v>
      </c>
      <c r="C1650" s="558" t="str">
        <f t="shared" si="419"/>
        <v>2020</v>
      </c>
      <c r="D1650" s="558" t="str">
        <f t="shared" si="428"/>
        <v>Jun</v>
      </c>
      <c r="E1650" s="605">
        <v>43993</v>
      </c>
      <c r="F1650" s="558">
        <v>122816</v>
      </c>
      <c r="G1650" s="558">
        <v>55117</v>
      </c>
      <c r="H1650" s="558">
        <v>94486</v>
      </c>
      <c r="I1650" s="558" t="s">
        <v>4017</v>
      </c>
      <c r="J1650" s="617" t="s">
        <v>4124</v>
      </c>
      <c r="K1650" s="607" t="str">
        <f t="shared" si="420"/>
        <v>2014 CAM DRIVER FOR TLB RESTRIKE (SKD11 58~60 HRC) | 2014 CAM DRIVER FOR TLB RESTRIKE (SKD11 58~60 HRC)</v>
      </c>
      <c r="L1650" s="607" t="s">
        <v>4120</v>
      </c>
      <c r="M1650" s="607" t="s">
        <v>4120</v>
      </c>
      <c r="N1650" s="608" t="s">
        <v>4129</v>
      </c>
      <c r="O1650" s="607" t="s">
        <v>31</v>
      </c>
      <c r="P1650" s="558">
        <v>3</v>
      </c>
      <c r="Q1650" s="557" t="s">
        <v>5151</v>
      </c>
      <c r="R1650" s="609">
        <f>IFERROR(VLOOKUP(CONCATENATE(D1650,"'",C1650),'Monthly Forex'!A:D,4,0),"-")</f>
        <v>50.61</v>
      </c>
      <c r="S1650" s="610">
        <v>33000</v>
      </c>
      <c r="T1650" s="611">
        <f t="shared" si="429"/>
        <v>652.04505038529931</v>
      </c>
      <c r="U1650" s="612" t="s">
        <v>47</v>
      </c>
      <c r="V1650" s="613" t="s">
        <v>49</v>
      </c>
      <c r="W1650" s="620" t="s">
        <v>4130</v>
      </c>
      <c r="X1650" s="673" t="s">
        <v>4601</v>
      </c>
      <c r="Y1650" s="669" t="s">
        <v>15</v>
      </c>
      <c r="Z1650" s="668" t="s">
        <v>15</v>
      </c>
      <c r="AA1650" s="558" t="s">
        <v>1856</v>
      </c>
      <c r="AB1650" s="139">
        <f t="shared" si="413"/>
        <v>44023</v>
      </c>
      <c r="AC1650" s="134">
        <f t="shared" si="416"/>
        <v>44013</v>
      </c>
      <c r="AD1650" s="135" t="str">
        <f t="shared" si="417"/>
        <v>-</v>
      </c>
      <c r="AE1650" s="136" t="str">
        <f t="shared" si="418"/>
        <v>-</v>
      </c>
      <c r="AF1650" s="140" t="s">
        <v>4551</v>
      </c>
      <c r="AG1650" s="140" t="str">
        <f t="shared" si="421"/>
        <v>1</v>
      </c>
      <c r="AH1650" s="141" t="str">
        <f t="shared" si="422"/>
        <v>-</v>
      </c>
      <c r="AI1650" s="211">
        <v>44029</v>
      </c>
      <c r="AJ1650" s="443" t="s">
        <v>4592</v>
      </c>
      <c r="AK1650" s="478">
        <f t="shared" si="423"/>
        <v>-6</v>
      </c>
      <c r="AL1650" s="482">
        <f t="shared" si="424"/>
        <v>44013</v>
      </c>
      <c r="AM1650" s="432" t="str">
        <f>_xlfn.IFNA(VLOOKUP(O1650,Dropdown!$B:$G,6,0),"-")</f>
        <v>PEZA</v>
      </c>
      <c r="AN1650" s="433">
        <f>_xlfn.IFNA(VLOOKUP(O1650,Dropdown!$B:$H,7,0),"-")</f>
        <v>0.12</v>
      </c>
      <c r="AO1650" s="434" t="str">
        <f t="shared" si="425"/>
        <v>PHP</v>
      </c>
      <c r="AP1650" s="435">
        <f t="shared" si="426"/>
        <v>33000</v>
      </c>
      <c r="AQ1650" s="436">
        <f t="shared" si="427"/>
        <v>36960</v>
      </c>
      <c r="AR1650" s="247"/>
      <c r="AS1650" s="465" t="s">
        <v>15</v>
      </c>
      <c r="AT1650" s="247"/>
      <c r="AU1650" s="454" t="s">
        <v>15</v>
      </c>
    </row>
    <row r="1651" spans="1:47" s="29" customFormat="1">
      <c r="A1651" s="556">
        <v>1648</v>
      </c>
      <c r="B1651" s="558" t="s">
        <v>4131</v>
      </c>
      <c r="C1651" s="558" t="str">
        <f t="shared" si="419"/>
        <v>2020</v>
      </c>
      <c r="D1651" s="558" t="str">
        <f t="shared" si="428"/>
        <v>Jun</v>
      </c>
      <c r="E1651" s="605">
        <v>43998</v>
      </c>
      <c r="F1651" s="558">
        <v>122817</v>
      </c>
      <c r="G1651" s="558">
        <v>55118</v>
      </c>
      <c r="H1651" s="558">
        <v>94527</v>
      </c>
      <c r="I1651" s="558" t="s">
        <v>4123</v>
      </c>
      <c r="J1651" s="617" t="s">
        <v>4122</v>
      </c>
      <c r="K1651" s="607" t="str">
        <f t="shared" si="420"/>
        <v>TGSX CURLING 1 DIE LH NEW | TGSX CURLING 1 DIE LH NEW</v>
      </c>
      <c r="L1651" s="607" t="s">
        <v>4138</v>
      </c>
      <c r="M1651" s="607" t="s">
        <v>4138</v>
      </c>
      <c r="N1651" s="608" t="s">
        <v>4143</v>
      </c>
      <c r="O1651" s="607" t="s">
        <v>31</v>
      </c>
      <c r="P1651" s="558">
        <v>1</v>
      </c>
      <c r="Q1651" s="557" t="s">
        <v>5151</v>
      </c>
      <c r="R1651" s="609">
        <f>IFERROR(VLOOKUP(CONCATENATE(D1651,"'",C1651),'Monthly Forex'!A:D,4,0),"-")</f>
        <v>50.61</v>
      </c>
      <c r="S1651" s="610">
        <v>58600</v>
      </c>
      <c r="T1651" s="611">
        <f t="shared" si="429"/>
        <v>1157.8739379569256</v>
      </c>
      <c r="U1651" s="612" t="s">
        <v>47</v>
      </c>
      <c r="V1651" s="613" t="s">
        <v>49</v>
      </c>
      <c r="W1651" s="619" t="s">
        <v>15</v>
      </c>
      <c r="X1651" s="673" t="s">
        <v>4601</v>
      </c>
      <c r="Y1651" s="669" t="s">
        <v>15</v>
      </c>
      <c r="Z1651" s="668" t="s">
        <v>15</v>
      </c>
      <c r="AA1651" s="558" t="s">
        <v>1856</v>
      </c>
      <c r="AB1651" s="139">
        <f t="shared" si="413"/>
        <v>44028</v>
      </c>
      <c r="AC1651" s="134">
        <f t="shared" si="416"/>
        <v>44013</v>
      </c>
      <c r="AD1651" s="135" t="str">
        <f t="shared" si="417"/>
        <v>-</v>
      </c>
      <c r="AE1651" s="136" t="str">
        <f t="shared" si="418"/>
        <v>-</v>
      </c>
      <c r="AF1651" s="140" t="s">
        <v>4551</v>
      </c>
      <c r="AG1651" s="140" t="str">
        <f t="shared" si="421"/>
        <v>1</v>
      </c>
      <c r="AH1651" s="141" t="str">
        <f t="shared" si="422"/>
        <v>-</v>
      </c>
      <c r="AI1651" s="211">
        <v>44041</v>
      </c>
      <c r="AJ1651" s="443" t="s">
        <v>4592</v>
      </c>
      <c r="AK1651" s="478">
        <f t="shared" si="423"/>
        <v>-13</v>
      </c>
      <c r="AL1651" s="482">
        <f t="shared" si="424"/>
        <v>44013</v>
      </c>
      <c r="AM1651" s="432" t="str">
        <f>_xlfn.IFNA(VLOOKUP(O1651,Dropdown!$B:$G,6,0),"-")</f>
        <v>PEZA</v>
      </c>
      <c r="AN1651" s="433">
        <f>_xlfn.IFNA(VLOOKUP(O1651,Dropdown!$B:$H,7,0),"-")</f>
        <v>0.12</v>
      </c>
      <c r="AO1651" s="434" t="str">
        <f t="shared" si="425"/>
        <v>PHP</v>
      </c>
      <c r="AP1651" s="435">
        <f t="shared" si="426"/>
        <v>58600</v>
      </c>
      <c r="AQ1651" s="436">
        <f t="shared" si="427"/>
        <v>65632</v>
      </c>
      <c r="AR1651" s="247"/>
      <c r="AS1651" s="465" t="s">
        <v>15</v>
      </c>
      <c r="AT1651" s="247"/>
      <c r="AU1651" s="454" t="s">
        <v>15</v>
      </c>
    </row>
    <row r="1652" spans="1:47" s="29" customFormat="1">
      <c r="A1652" s="556">
        <v>1649</v>
      </c>
      <c r="B1652" s="558" t="s">
        <v>4132</v>
      </c>
      <c r="C1652" s="558" t="str">
        <f t="shared" si="419"/>
        <v>2020</v>
      </c>
      <c r="D1652" s="558" t="str">
        <f t="shared" si="428"/>
        <v>Jun</v>
      </c>
      <c r="E1652" s="605">
        <v>43998</v>
      </c>
      <c r="F1652" s="558">
        <v>122817</v>
      </c>
      <c r="G1652" s="558">
        <v>55118</v>
      </c>
      <c r="H1652" s="558">
        <v>94527</v>
      </c>
      <c r="I1652" s="558" t="s">
        <v>4123</v>
      </c>
      <c r="J1652" s="617" t="s">
        <v>4122</v>
      </c>
      <c r="K1652" s="607" t="str">
        <f t="shared" si="420"/>
        <v>TGSX CURLING 2 DIE RH NEW | TGSX CURLING 2 DIE RH NEW</v>
      </c>
      <c r="L1652" s="607" t="s">
        <v>4139</v>
      </c>
      <c r="M1652" s="607" t="s">
        <v>4139</v>
      </c>
      <c r="N1652" s="608" t="s">
        <v>4144</v>
      </c>
      <c r="O1652" s="607" t="s">
        <v>31</v>
      </c>
      <c r="P1652" s="558">
        <v>1</v>
      </c>
      <c r="Q1652" s="557" t="s">
        <v>5151</v>
      </c>
      <c r="R1652" s="609">
        <f>IFERROR(VLOOKUP(CONCATENATE(D1652,"'",C1652),'Monthly Forex'!A:D,4,0),"-")</f>
        <v>50.61</v>
      </c>
      <c r="S1652" s="610">
        <v>58600</v>
      </c>
      <c r="T1652" s="611">
        <f t="shared" si="429"/>
        <v>1157.8739379569256</v>
      </c>
      <c r="U1652" s="612" t="s">
        <v>47</v>
      </c>
      <c r="V1652" s="613" t="s">
        <v>49</v>
      </c>
      <c r="W1652" s="619" t="s">
        <v>15</v>
      </c>
      <c r="X1652" s="673" t="s">
        <v>4601</v>
      </c>
      <c r="Y1652" s="669" t="s">
        <v>15</v>
      </c>
      <c r="Z1652" s="668" t="s">
        <v>15</v>
      </c>
      <c r="AA1652" s="558" t="s">
        <v>1856</v>
      </c>
      <c r="AB1652" s="139">
        <f t="shared" si="413"/>
        <v>44028</v>
      </c>
      <c r="AC1652" s="134">
        <f t="shared" si="416"/>
        <v>44013</v>
      </c>
      <c r="AD1652" s="135" t="str">
        <f t="shared" si="417"/>
        <v>-</v>
      </c>
      <c r="AE1652" s="136" t="str">
        <f t="shared" si="418"/>
        <v>-</v>
      </c>
      <c r="AF1652" s="140" t="s">
        <v>4551</v>
      </c>
      <c r="AG1652" s="140" t="str">
        <f t="shared" si="421"/>
        <v>-</v>
      </c>
      <c r="AH1652" s="141" t="str">
        <f t="shared" si="422"/>
        <v>-</v>
      </c>
      <c r="AI1652" s="211">
        <v>44041</v>
      </c>
      <c r="AJ1652" s="443" t="s">
        <v>4592</v>
      </c>
      <c r="AK1652" s="478">
        <f t="shared" si="423"/>
        <v>-13</v>
      </c>
      <c r="AL1652" s="482">
        <f t="shared" si="424"/>
        <v>44013</v>
      </c>
      <c r="AM1652" s="432" t="str">
        <f>_xlfn.IFNA(VLOOKUP(O1652,Dropdown!$B:$G,6,0),"-")</f>
        <v>PEZA</v>
      </c>
      <c r="AN1652" s="433">
        <f>_xlfn.IFNA(VLOOKUP(O1652,Dropdown!$B:$H,7,0),"-")</f>
        <v>0.12</v>
      </c>
      <c r="AO1652" s="434" t="str">
        <f t="shared" si="425"/>
        <v>PHP</v>
      </c>
      <c r="AP1652" s="435">
        <f t="shared" si="426"/>
        <v>58600</v>
      </c>
      <c r="AQ1652" s="436">
        <f t="shared" si="427"/>
        <v>65632</v>
      </c>
      <c r="AR1652" s="247"/>
      <c r="AS1652" s="465" t="s">
        <v>15</v>
      </c>
      <c r="AT1652" s="247"/>
      <c r="AU1652" s="454" t="s">
        <v>15</v>
      </c>
    </row>
    <row r="1653" spans="1:47" s="29" customFormat="1">
      <c r="A1653" s="556">
        <v>1650</v>
      </c>
      <c r="B1653" s="558" t="s">
        <v>4133</v>
      </c>
      <c r="C1653" s="558" t="str">
        <f t="shared" si="419"/>
        <v>2020</v>
      </c>
      <c r="D1653" s="558" t="str">
        <f t="shared" si="428"/>
        <v>Jun</v>
      </c>
      <c r="E1653" s="605">
        <v>43998</v>
      </c>
      <c r="F1653" s="558">
        <v>122818</v>
      </c>
      <c r="G1653" s="558">
        <v>55119</v>
      </c>
      <c r="H1653" s="558">
        <v>94526</v>
      </c>
      <c r="I1653" s="558" t="s">
        <v>4136</v>
      </c>
      <c r="J1653" s="617" t="s">
        <v>4137</v>
      </c>
      <c r="K1653" s="607" t="str">
        <f t="shared" si="420"/>
        <v xml:space="preserve">TLA HALF COMP RESTRIKE PUNCH #0221  | TLA HALF COMP RESTRIKE PUNCH #0221 </v>
      </c>
      <c r="L1653" s="607" t="s">
        <v>4140</v>
      </c>
      <c r="M1653" s="607" t="s">
        <v>4140</v>
      </c>
      <c r="N1653" s="608" t="s">
        <v>2519</v>
      </c>
      <c r="O1653" s="607" t="s">
        <v>31</v>
      </c>
      <c r="P1653" s="558">
        <v>1</v>
      </c>
      <c r="Q1653" s="557" t="s">
        <v>5151</v>
      </c>
      <c r="R1653" s="609">
        <f>IFERROR(VLOOKUP(CONCATENATE(D1653,"'",C1653),'Monthly Forex'!A:D,4,0),"-")</f>
        <v>50.61</v>
      </c>
      <c r="S1653" s="610">
        <v>32500</v>
      </c>
      <c r="T1653" s="611">
        <f t="shared" si="429"/>
        <v>642.16557992491607</v>
      </c>
      <c r="U1653" s="612" t="s">
        <v>47</v>
      </c>
      <c r="V1653" s="613" t="s">
        <v>49</v>
      </c>
      <c r="W1653" s="619" t="s">
        <v>15</v>
      </c>
      <c r="X1653" s="673" t="s">
        <v>4601</v>
      </c>
      <c r="Y1653" s="669" t="s">
        <v>15</v>
      </c>
      <c r="Z1653" s="668" t="s">
        <v>15</v>
      </c>
      <c r="AA1653" s="558" t="s">
        <v>1856</v>
      </c>
      <c r="AB1653" s="139">
        <f t="shared" si="413"/>
        <v>44028</v>
      </c>
      <c r="AC1653" s="134">
        <f t="shared" si="416"/>
        <v>44013</v>
      </c>
      <c r="AD1653" s="135" t="str">
        <f t="shared" si="417"/>
        <v>-</v>
      </c>
      <c r="AE1653" s="136" t="str">
        <f t="shared" si="418"/>
        <v>-</v>
      </c>
      <c r="AF1653" s="140" t="s">
        <v>4551</v>
      </c>
      <c r="AG1653" s="140" t="str">
        <f t="shared" si="421"/>
        <v>1</v>
      </c>
      <c r="AH1653" s="141" t="str">
        <f t="shared" si="422"/>
        <v>-</v>
      </c>
      <c r="AI1653" s="211">
        <v>44041</v>
      </c>
      <c r="AJ1653" s="443" t="s">
        <v>4592</v>
      </c>
      <c r="AK1653" s="478">
        <f t="shared" si="423"/>
        <v>-13</v>
      </c>
      <c r="AL1653" s="482">
        <f t="shared" si="424"/>
        <v>44013</v>
      </c>
      <c r="AM1653" s="432" t="str">
        <f>_xlfn.IFNA(VLOOKUP(O1653,Dropdown!$B:$G,6,0),"-")</f>
        <v>PEZA</v>
      </c>
      <c r="AN1653" s="433">
        <f>_xlfn.IFNA(VLOOKUP(O1653,Dropdown!$B:$H,7,0),"-")</f>
        <v>0.12</v>
      </c>
      <c r="AO1653" s="434" t="str">
        <f t="shared" si="425"/>
        <v>PHP</v>
      </c>
      <c r="AP1653" s="435">
        <f t="shared" si="426"/>
        <v>32500</v>
      </c>
      <c r="AQ1653" s="436">
        <f t="shared" si="427"/>
        <v>36400</v>
      </c>
      <c r="AR1653" s="247"/>
      <c r="AS1653" s="465" t="s">
        <v>15</v>
      </c>
      <c r="AT1653" s="247"/>
      <c r="AU1653" s="454" t="s">
        <v>15</v>
      </c>
    </row>
    <row r="1654" spans="1:47" s="29" customFormat="1">
      <c r="A1654" s="556">
        <v>1651</v>
      </c>
      <c r="B1654" s="558" t="s">
        <v>4135</v>
      </c>
      <c r="C1654" s="558" t="str">
        <f t="shared" si="419"/>
        <v>2020</v>
      </c>
      <c r="D1654" s="558" t="str">
        <f t="shared" si="428"/>
        <v>Jun</v>
      </c>
      <c r="E1654" s="605">
        <v>43998</v>
      </c>
      <c r="F1654" s="558">
        <v>122818</v>
      </c>
      <c r="G1654" s="558">
        <v>55119</v>
      </c>
      <c r="H1654" s="558">
        <v>94526</v>
      </c>
      <c r="I1654" s="558" t="s">
        <v>4136</v>
      </c>
      <c r="J1654" s="617" t="s">
        <v>4137</v>
      </c>
      <c r="K1654" s="607" t="str">
        <f t="shared" si="420"/>
        <v>TLB HALF COMP RESTRIKE PUNCH #2011 | TLB HALF COMP RESTRIKE PUNCH #2011</v>
      </c>
      <c r="L1654" s="607" t="s">
        <v>4142</v>
      </c>
      <c r="M1654" s="607" t="s">
        <v>4142</v>
      </c>
      <c r="N1654" s="608" t="s">
        <v>2520</v>
      </c>
      <c r="O1654" s="607" t="s">
        <v>31</v>
      </c>
      <c r="P1654" s="558">
        <v>3</v>
      </c>
      <c r="Q1654" s="557" t="s">
        <v>5151</v>
      </c>
      <c r="R1654" s="609">
        <f>IFERROR(VLOOKUP(CONCATENATE(D1654,"'",C1654),'Monthly Forex'!A:D,4,0),"-")</f>
        <v>50.61</v>
      </c>
      <c r="S1654" s="610">
        <v>45000</v>
      </c>
      <c r="T1654" s="611">
        <f t="shared" si="429"/>
        <v>889.15234143449914</v>
      </c>
      <c r="U1654" s="612" t="s">
        <v>47</v>
      </c>
      <c r="V1654" s="613" t="s">
        <v>49</v>
      </c>
      <c r="W1654" s="619" t="s">
        <v>15</v>
      </c>
      <c r="X1654" s="673" t="s">
        <v>4601</v>
      </c>
      <c r="Y1654" s="669" t="s">
        <v>15</v>
      </c>
      <c r="Z1654" s="668" t="s">
        <v>15</v>
      </c>
      <c r="AA1654" s="558" t="s">
        <v>1856</v>
      </c>
      <c r="AB1654" s="139">
        <f t="shared" si="413"/>
        <v>44028</v>
      </c>
      <c r="AC1654" s="134">
        <f t="shared" si="416"/>
        <v>44013</v>
      </c>
      <c r="AD1654" s="135" t="str">
        <f t="shared" si="417"/>
        <v>-</v>
      </c>
      <c r="AE1654" s="136" t="str">
        <f t="shared" si="418"/>
        <v>-</v>
      </c>
      <c r="AF1654" s="140" t="s">
        <v>4551</v>
      </c>
      <c r="AG1654" s="140" t="str">
        <f t="shared" si="421"/>
        <v>-</v>
      </c>
      <c r="AH1654" s="141" t="str">
        <f t="shared" si="422"/>
        <v>-</v>
      </c>
      <c r="AI1654" s="211">
        <v>44041</v>
      </c>
      <c r="AJ1654" s="443" t="s">
        <v>4592</v>
      </c>
      <c r="AK1654" s="478">
        <f t="shared" si="423"/>
        <v>-13</v>
      </c>
      <c r="AL1654" s="482">
        <f t="shared" si="424"/>
        <v>44013</v>
      </c>
      <c r="AM1654" s="432" t="str">
        <f>_xlfn.IFNA(VLOOKUP(O1654,Dropdown!$B:$G,6,0),"-")</f>
        <v>PEZA</v>
      </c>
      <c r="AN1654" s="433">
        <f>_xlfn.IFNA(VLOOKUP(O1654,Dropdown!$B:$H,7,0),"-")</f>
        <v>0.12</v>
      </c>
      <c r="AO1654" s="434" t="str">
        <f t="shared" si="425"/>
        <v>PHP</v>
      </c>
      <c r="AP1654" s="435">
        <f t="shared" si="426"/>
        <v>45000</v>
      </c>
      <c r="AQ1654" s="436">
        <f t="shared" si="427"/>
        <v>50400.000000000007</v>
      </c>
      <c r="AR1654" s="247"/>
      <c r="AS1654" s="465" t="s">
        <v>15</v>
      </c>
      <c r="AT1654" s="247"/>
      <c r="AU1654" s="454" t="s">
        <v>15</v>
      </c>
    </row>
    <row r="1655" spans="1:47" s="29" customFormat="1">
      <c r="A1655" s="556">
        <v>1652</v>
      </c>
      <c r="B1655" s="558" t="s">
        <v>4134</v>
      </c>
      <c r="C1655" s="558" t="str">
        <f t="shared" si="419"/>
        <v>2020</v>
      </c>
      <c r="D1655" s="558" t="str">
        <f t="shared" si="428"/>
        <v>Jun</v>
      </c>
      <c r="E1655" s="605">
        <v>43998</v>
      </c>
      <c r="F1655" s="558">
        <v>122819</v>
      </c>
      <c r="G1655" s="558">
        <v>55120</v>
      </c>
      <c r="H1655" s="558">
        <v>94528</v>
      </c>
      <c r="I1655" s="558" t="s">
        <v>4136</v>
      </c>
      <c r="J1655" s="617" t="s">
        <v>4137</v>
      </c>
      <c r="K1655" s="607" t="str">
        <f t="shared" si="420"/>
        <v>TLA HALF #2223 RESTRIKE PUNCH 2 | TLA HALF #2223 RESTRIKE PUNCH 2</v>
      </c>
      <c r="L1655" s="607" t="s">
        <v>4141</v>
      </c>
      <c r="M1655" s="607" t="s">
        <v>4141</v>
      </c>
      <c r="N1655" s="608" t="s">
        <v>2518</v>
      </c>
      <c r="O1655" s="607" t="s">
        <v>31</v>
      </c>
      <c r="P1655" s="558">
        <v>2</v>
      </c>
      <c r="Q1655" s="557" t="s">
        <v>5152</v>
      </c>
      <c r="R1655" s="609">
        <f>IFERROR(VLOOKUP(CONCATENATE(D1655,"'",C1655),'Monthly Forex'!A:D,4,0),"-")</f>
        <v>50.61</v>
      </c>
      <c r="S1655" s="610">
        <v>30000</v>
      </c>
      <c r="T1655" s="611">
        <f t="shared" si="429"/>
        <v>592.76822762299946</v>
      </c>
      <c r="U1655" s="612" t="s">
        <v>47</v>
      </c>
      <c r="V1655" s="613" t="s">
        <v>49</v>
      </c>
      <c r="W1655" s="619" t="s">
        <v>15</v>
      </c>
      <c r="X1655" s="673" t="s">
        <v>4601</v>
      </c>
      <c r="Y1655" s="669" t="s">
        <v>15</v>
      </c>
      <c r="Z1655" s="668" t="s">
        <v>15</v>
      </c>
      <c r="AA1655" s="558" t="s">
        <v>1856</v>
      </c>
      <c r="AB1655" s="139">
        <f t="shared" ref="AB1655:AB1718" si="430">IF(V1655="","",IF(V1655="Cancelled","-",E1655+30))</f>
        <v>44028</v>
      </c>
      <c r="AC1655" s="134">
        <f t="shared" si="416"/>
        <v>44013</v>
      </c>
      <c r="AD1655" s="135" t="str">
        <f t="shared" si="417"/>
        <v>-</v>
      </c>
      <c r="AE1655" s="136" t="str">
        <f t="shared" si="418"/>
        <v>-</v>
      </c>
      <c r="AF1655" s="140" t="s">
        <v>4551</v>
      </c>
      <c r="AG1655" s="140" t="str">
        <f t="shared" si="421"/>
        <v>1</v>
      </c>
      <c r="AH1655" s="141" t="str">
        <f t="shared" si="422"/>
        <v>-</v>
      </c>
      <c r="AI1655" s="211">
        <v>44089</v>
      </c>
      <c r="AJ1655" s="443" t="s">
        <v>4592</v>
      </c>
      <c r="AK1655" s="478">
        <f t="shared" si="423"/>
        <v>-61</v>
      </c>
      <c r="AL1655" s="482">
        <f t="shared" si="424"/>
        <v>44075</v>
      </c>
      <c r="AM1655" s="432" t="str">
        <f>_xlfn.IFNA(VLOOKUP(O1655,Dropdown!$B:$G,6,0),"-")</f>
        <v>PEZA</v>
      </c>
      <c r="AN1655" s="433">
        <f>_xlfn.IFNA(VLOOKUP(O1655,Dropdown!$B:$H,7,0),"-")</f>
        <v>0.12</v>
      </c>
      <c r="AO1655" s="434" t="str">
        <f t="shared" si="425"/>
        <v>PHP</v>
      </c>
      <c r="AP1655" s="435">
        <f t="shared" si="426"/>
        <v>30000</v>
      </c>
      <c r="AQ1655" s="436">
        <f t="shared" si="427"/>
        <v>33600</v>
      </c>
      <c r="AR1655" s="247"/>
      <c r="AS1655" s="465" t="s">
        <v>15</v>
      </c>
      <c r="AT1655" s="247"/>
      <c r="AU1655" s="454" t="s">
        <v>15</v>
      </c>
    </row>
    <row r="1656" spans="1:47" s="30" customFormat="1">
      <c r="A1656" s="556">
        <v>1653</v>
      </c>
      <c r="B1656" s="558" t="s">
        <v>4156</v>
      </c>
      <c r="C1656" s="558" t="str">
        <f t="shared" si="419"/>
        <v>2020</v>
      </c>
      <c r="D1656" s="558" t="str">
        <f t="shared" si="428"/>
        <v>Jun</v>
      </c>
      <c r="E1656" s="605">
        <v>44000</v>
      </c>
      <c r="F1656" s="558">
        <v>122824</v>
      </c>
      <c r="G1656" s="558">
        <v>55125</v>
      </c>
      <c r="H1656" s="558">
        <v>94595</v>
      </c>
      <c r="I1656" s="558" t="s">
        <v>4042</v>
      </c>
      <c r="J1656" s="617">
        <v>50947</v>
      </c>
      <c r="K1656" s="607" t="str">
        <f t="shared" si="420"/>
        <v>RECYCLE SHAVING DIE HS01-302-0000 (DIE NO. 3) | RECYCLE SHAVING DIE HS01-302-0000 (DIE NO. 3)</v>
      </c>
      <c r="L1656" s="607" t="s">
        <v>4157</v>
      </c>
      <c r="M1656" s="607" t="s">
        <v>4157</v>
      </c>
      <c r="N1656" s="615" t="s">
        <v>15</v>
      </c>
      <c r="O1656" s="607" t="s">
        <v>1712</v>
      </c>
      <c r="P1656" s="558">
        <v>1</v>
      </c>
      <c r="Q1656" s="557" t="s">
        <v>5152</v>
      </c>
      <c r="R1656" s="609">
        <f>IFERROR(VLOOKUP(CONCATENATE(D1656,"'",C1656),'Monthly Forex'!A:D,4,0),"-")</f>
        <v>50.61</v>
      </c>
      <c r="S1656" s="610">
        <v>80000</v>
      </c>
      <c r="T1656" s="611">
        <f t="shared" si="429"/>
        <v>1580.7152736613318</v>
      </c>
      <c r="U1656" s="612" t="s">
        <v>47</v>
      </c>
      <c r="V1656" s="613" t="s">
        <v>49</v>
      </c>
      <c r="W1656" s="619" t="s">
        <v>15</v>
      </c>
      <c r="X1656" s="569" t="s">
        <v>2769</v>
      </c>
      <c r="Y1656" s="669" t="s">
        <v>15</v>
      </c>
      <c r="Z1656" s="668" t="s">
        <v>15</v>
      </c>
      <c r="AA1656" s="558" t="s">
        <v>1856</v>
      </c>
      <c r="AB1656" s="139">
        <f t="shared" si="430"/>
        <v>44030</v>
      </c>
      <c r="AC1656" s="134">
        <f t="shared" si="416"/>
        <v>44013</v>
      </c>
      <c r="AD1656" s="135" t="str">
        <f t="shared" si="417"/>
        <v>-</v>
      </c>
      <c r="AE1656" s="136" t="str">
        <f t="shared" si="418"/>
        <v>-</v>
      </c>
      <c r="AF1656" s="140" t="s">
        <v>4551</v>
      </c>
      <c r="AG1656" s="140" t="str">
        <f t="shared" si="421"/>
        <v>1</v>
      </c>
      <c r="AH1656" s="141" t="str">
        <f t="shared" si="422"/>
        <v>-</v>
      </c>
      <c r="AI1656" s="211">
        <v>44008</v>
      </c>
      <c r="AJ1656" s="443" t="s">
        <v>4592</v>
      </c>
      <c r="AK1656" s="478">
        <f t="shared" si="423"/>
        <v>22</v>
      </c>
      <c r="AL1656" s="516">
        <f t="shared" si="424"/>
        <v>43983</v>
      </c>
      <c r="AM1656" s="432" t="str">
        <f>_xlfn.IFNA(VLOOKUP(O1656,Dropdown!$B:$G,6,0),"-")</f>
        <v>PEZA</v>
      </c>
      <c r="AN1656" s="433">
        <f>_xlfn.IFNA(VLOOKUP(O1656,Dropdown!$B:$H,7,0),"-")</f>
        <v>0.12</v>
      </c>
      <c r="AO1656" s="434" t="str">
        <f t="shared" si="425"/>
        <v>PHP</v>
      </c>
      <c r="AP1656" s="435">
        <f t="shared" si="426"/>
        <v>80000</v>
      </c>
      <c r="AQ1656" s="436">
        <f t="shared" si="427"/>
        <v>89600.000000000015</v>
      </c>
      <c r="AR1656" s="247"/>
      <c r="AS1656" s="465" t="s">
        <v>15</v>
      </c>
      <c r="AT1656" s="247"/>
      <c r="AU1656" s="454" t="s">
        <v>15</v>
      </c>
    </row>
    <row r="1657" spans="1:47" s="30" customFormat="1">
      <c r="A1657" s="556">
        <v>1654</v>
      </c>
      <c r="B1657" s="558" t="s">
        <v>4158</v>
      </c>
      <c r="C1657" s="558" t="str">
        <f t="shared" si="419"/>
        <v>2020</v>
      </c>
      <c r="D1657" s="558" t="str">
        <f t="shared" si="428"/>
        <v>Jun</v>
      </c>
      <c r="E1657" s="605">
        <v>44000</v>
      </c>
      <c r="F1657" s="558">
        <v>122823</v>
      </c>
      <c r="G1657" s="558">
        <v>55124</v>
      </c>
      <c r="H1657" s="558">
        <v>94677</v>
      </c>
      <c r="I1657" s="558" t="s">
        <v>4160</v>
      </c>
      <c r="J1657" s="617" t="s">
        <v>4159</v>
      </c>
      <c r="K1657" s="607" t="str">
        <f t="shared" si="420"/>
        <v>WR15 COMMON PLATE | 101389-00-007-00 LOWER COMMON PLATE B (MODIFICATION) ARRIVED 6/11 | WR15 COMMON PLATE | 101389-00-007-00 LOWER COMMON PLATE B (MODIFICATION) ARRIVED 6/11</v>
      </c>
      <c r="L1657" s="607" t="s">
        <v>4161</v>
      </c>
      <c r="M1657" s="607" t="s">
        <v>4161</v>
      </c>
      <c r="N1657" s="615" t="s">
        <v>15</v>
      </c>
      <c r="O1657" s="607" t="s">
        <v>42</v>
      </c>
      <c r="P1657" s="558">
        <v>1</v>
      </c>
      <c r="Q1657" s="557" t="s">
        <v>5151</v>
      </c>
      <c r="R1657" s="609">
        <f>IFERROR(VLOOKUP(CONCATENATE(D1657,"'",C1657),'Monthly Forex'!A:D,4,0),"-")</f>
        <v>50.61</v>
      </c>
      <c r="S1657" s="564" t="s">
        <v>15</v>
      </c>
      <c r="T1657" s="611">
        <v>232</v>
      </c>
      <c r="U1657" s="612" t="s">
        <v>47</v>
      </c>
      <c r="V1657" s="613" t="s">
        <v>49</v>
      </c>
      <c r="W1657" s="619" t="s">
        <v>15</v>
      </c>
      <c r="X1657" s="673" t="s">
        <v>4602</v>
      </c>
      <c r="Y1657" s="667" t="s">
        <v>4610</v>
      </c>
      <c r="Z1657" s="668" t="s">
        <v>15</v>
      </c>
      <c r="AA1657" s="558" t="s">
        <v>1856</v>
      </c>
      <c r="AB1657" s="139">
        <f t="shared" si="430"/>
        <v>44030</v>
      </c>
      <c r="AC1657" s="134">
        <f t="shared" si="416"/>
        <v>44013</v>
      </c>
      <c r="AD1657" s="135" t="str">
        <f t="shared" si="417"/>
        <v>-</v>
      </c>
      <c r="AE1657" s="136" t="str">
        <f t="shared" si="418"/>
        <v>-</v>
      </c>
      <c r="AF1657" s="140" t="s">
        <v>4551</v>
      </c>
      <c r="AG1657" s="140" t="str">
        <f t="shared" si="421"/>
        <v>1</v>
      </c>
      <c r="AH1657" s="141" t="str">
        <f t="shared" si="422"/>
        <v>-</v>
      </c>
      <c r="AI1657" s="211">
        <v>44104</v>
      </c>
      <c r="AJ1657" s="443" t="s">
        <v>4592</v>
      </c>
      <c r="AK1657" s="478">
        <f t="shared" si="423"/>
        <v>-74</v>
      </c>
      <c r="AL1657" s="516">
        <f t="shared" si="424"/>
        <v>44075</v>
      </c>
      <c r="AM1657" s="432" t="str">
        <f>_xlfn.IFNA(VLOOKUP(O1657,Dropdown!$B:$G,6,0),"-")</f>
        <v>PEZA</v>
      </c>
      <c r="AN1657" s="433">
        <f>_xlfn.IFNA(VLOOKUP(O1657,Dropdown!$B:$H,7,0),"-")</f>
        <v>0.12</v>
      </c>
      <c r="AO1657" s="434" t="str">
        <f t="shared" si="425"/>
        <v>USD</v>
      </c>
      <c r="AP1657" s="435">
        <f t="shared" si="426"/>
        <v>232</v>
      </c>
      <c r="AQ1657" s="436">
        <f t="shared" si="427"/>
        <v>259.84000000000003</v>
      </c>
      <c r="AR1657" s="247"/>
      <c r="AS1657" s="465" t="s">
        <v>15</v>
      </c>
      <c r="AT1657" s="247"/>
      <c r="AU1657" s="454" t="s">
        <v>15</v>
      </c>
    </row>
    <row r="1658" spans="1:47" s="30" customFormat="1">
      <c r="A1658" s="556">
        <v>1655</v>
      </c>
      <c r="B1658" s="558" t="s">
        <v>4013</v>
      </c>
      <c r="C1658" s="558" t="str">
        <f t="shared" si="419"/>
        <v>2020</v>
      </c>
      <c r="D1658" s="558" t="str">
        <f t="shared" si="428"/>
        <v>Jun</v>
      </c>
      <c r="E1658" s="605">
        <v>44000</v>
      </c>
      <c r="F1658" s="558">
        <v>122820</v>
      </c>
      <c r="G1658" s="558">
        <v>55121</v>
      </c>
      <c r="H1658" s="558">
        <v>94584</v>
      </c>
      <c r="I1658" s="558" t="s">
        <v>4025</v>
      </c>
      <c r="J1658" s="617" t="s">
        <v>4151</v>
      </c>
      <c r="K1658" s="607" t="str">
        <f t="shared" si="420"/>
        <v>TLAX CURLING 2 DIE PLATE RH (Z-DOWN) | TLAX CURLING 2 DIE PLATE RH (Z-DOWN)</v>
      </c>
      <c r="L1658" s="607" t="s">
        <v>4024</v>
      </c>
      <c r="M1658" s="607" t="s">
        <v>4024</v>
      </c>
      <c r="N1658" s="608" t="s">
        <v>4150</v>
      </c>
      <c r="O1658" s="607" t="s">
        <v>31</v>
      </c>
      <c r="P1658" s="558">
        <v>1</v>
      </c>
      <c r="Q1658" s="557" t="s">
        <v>5151</v>
      </c>
      <c r="R1658" s="609">
        <f>IFERROR(VLOOKUP(CONCATENATE(D1658,"'",C1658),'Monthly Forex'!A:D,4,0),"-")</f>
        <v>50.61</v>
      </c>
      <c r="S1658" s="610">
        <v>20500</v>
      </c>
      <c r="T1658" s="611">
        <f>S1658/R1658</f>
        <v>405.05828887571624</v>
      </c>
      <c r="U1658" s="612" t="s">
        <v>47</v>
      </c>
      <c r="V1658" s="613" t="s">
        <v>49</v>
      </c>
      <c r="W1658" s="619" t="s">
        <v>15</v>
      </c>
      <c r="X1658" s="569" t="s">
        <v>2769</v>
      </c>
      <c r="Y1658" s="669" t="s">
        <v>15</v>
      </c>
      <c r="Z1658" s="668" t="s">
        <v>15</v>
      </c>
      <c r="AA1658" s="558" t="s">
        <v>1856</v>
      </c>
      <c r="AB1658" s="139">
        <f t="shared" si="430"/>
        <v>44030</v>
      </c>
      <c r="AC1658" s="134">
        <f t="shared" si="416"/>
        <v>44013</v>
      </c>
      <c r="AD1658" s="135" t="str">
        <f t="shared" si="417"/>
        <v>-</v>
      </c>
      <c r="AE1658" s="136" t="str">
        <f t="shared" si="418"/>
        <v>-</v>
      </c>
      <c r="AF1658" s="140" t="s">
        <v>4551</v>
      </c>
      <c r="AG1658" s="140" t="str">
        <f t="shared" si="421"/>
        <v>1</v>
      </c>
      <c r="AH1658" s="141" t="str">
        <f t="shared" si="422"/>
        <v>-</v>
      </c>
      <c r="AI1658" s="211">
        <v>44041</v>
      </c>
      <c r="AJ1658" s="443" t="s">
        <v>4592</v>
      </c>
      <c r="AK1658" s="478">
        <f t="shared" si="423"/>
        <v>-11</v>
      </c>
      <c r="AL1658" s="516">
        <f t="shared" si="424"/>
        <v>44013</v>
      </c>
      <c r="AM1658" s="432" t="str">
        <f>_xlfn.IFNA(VLOOKUP(O1658,Dropdown!$B:$G,6,0),"-")</f>
        <v>PEZA</v>
      </c>
      <c r="AN1658" s="433">
        <f>_xlfn.IFNA(VLOOKUP(O1658,Dropdown!$B:$H,7,0),"-")</f>
        <v>0.12</v>
      </c>
      <c r="AO1658" s="434" t="str">
        <f t="shared" si="425"/>
        <v>PHP</v>
      </c>
      <c r="AP1658" s="435">
        <f t="shared" si="426"/>
        <v>20500</v>
      </c>
      <c r="AQ1658" s="436">
        <f t="shared" si="427"/>
        <v>22960.000000000004</v>
      </c>
      <c r="AR1658" s="247"/>
      <c r="AS1658" s="465" t="s">
        <v>15</v>
      </c>
      <c r="AT1658" s="247"/>
      <c r="AU1658" s="454" t="s">
        <v>15</v>
      </c>
    </row>
    <row r="1659" spans="1:47" s="30" customFormat="1">
      <c r="A1659" s="556">
        <v>1656</v>
      </c>
      <c r="B1659" s="558" t="s">
        <v>4146</v>
      </c>
      <c r="C1659" s="558" t="str">
        <f t="shared" si="419"/>
        <v>2020</v>
      </c>
      <c r="D1659" s="558" t="str">
        <f t="shared" si="428"/>
        <v>Jun</v>
      </c>
      <c r="E1659" s="605">
        <v>44000</v>
      </c>
      <c r="F1659" s="558">
        <v>122821</v>
      </c>
      <c r="G1659" s="558">
        <v>55122</v>
      </c>
      <c r="H1659" s="558">
        <v>94686</v>
      </c>
      <c r="I1659" s="558" t="s">
        <v>4017</v>
      </c>
      <c r="J1659" s="617" t="s">
        <v>4124</v>
      </c>
      <c r="K1659" s="607" t="str">
        <f t="shared" si="420"/>
        <v>2017 PLATE FOR TLB RESTRIKE (SKD11 58~60 HRC) | 2017 PLATE FOR TLB RESTRIKE (SKD11 58~60 HRC)</v>
      </c>
      <c r="L1659" s="607" t="s">
        <v>4148</v>
      </c>
      <c r="M1659" s="607" t="s">
        <v>4148</v>
      </c>
      <c r="N1659" s="608" t="s">
        <v>4152</v>
      </c>
      <c r="O1659" s="607" t="s">
        <v>31</v>
      </c>
      <c r="P1659" s="558">
        <v>1</v>
      </c>
      <c r="Q1659" s="557" t="s">
        <v>5151</v>
      </c>
      <c r="R1659" s="609">
        <f>IFERROR(VLOOKUP(CONCATENATE(D1659,"'",C1659),'Monthly Forex'!A:D,4,0),"-")</f>
        <v>50.61</v>
      </c>
      <c r="S1659" s="610">
        <v>4700</v>
      </c>
      <c r="T1659" s="611">
        <f>S1659/R1659</f>
        <v>92.867022327603237</v>
      </c>
      <c r="U1659" s="612" t="s">
        <v>47</v>
      </c>
      <c r="V1659" s="613" t="s">
        <v>49</v>
      </c>
      <c r="W1659" s="620" t="s">
        <v>4189</v>
      </c>
      <c r="X1659" s="673" t="s">
        <v>4601</v>
      </c>
      <c r="Y1659" s="669" t="s">
        <v>15</v>
      </c>
      <c r="Z1659" s="668" t="s">
        <v>15</v>
      </c>
      <c r="AA1659" s="558" t="s">
        <v>1856</v>
      </c>
      <c r="AB1659" s="139">
        <f t="shared" si="430"/>
        <v>44030</v>
      </c>
      <c r="AC1659" s="134">
        <f t="shared" si="416"/>
        <v>44013</v>
      </c>
      <c r="AD1659" s="135" t="str">
        <f t="shared" si="417"/>
        <v>-</v>
      </c>
      <c r="AE1659" s="136" t="str">
        <f t="shared" si="418"/>
        <v>-</v>
      </c>
      <c r="AF1659" s="140" t="s">
        <v>4551</v>
      </c>
      <c r="AG1659" s="140" t="str">
        <f t="shared" si="421"/>
        <v>1</v>
      </c>
      <c r="AH1659" s="141" t="str">
        <f t="shared" si="422"/>
        <v>-</v>
      </c>
      <c r="AI1659" s="211">
        <v>44041</v>
      </c>
      <c r="AJ1659" s="443" t="s">
        <v>4592</v>
      </c>
      <c r="AK1659" s="478">
        <f t="shared" si="423"/>
        <v>-11</v>
      </c>
      <c r="AL1659" s="516">
        <f t="shared" si="424"/>
        <v>44013</v>
      </c>
      <c r="AM1659" s="432" t="str">
        <f>_xlfn.IFNA(VLOOKUP(O1659,Dropdown!$B:$G,6,0),"-")</f>
        <v>PEZA</v>
      </c>
      <c r="AN1659" s="433">
        <f>_xlfn.IFNA(VLOOKUP(O1659,Dropdown!$B:$H,7,0),"-")</f>
        <v>0.12</v>
      </c>
      <c r="AO1659" s="434" t="str">
        <f t="shared" si="425"/>
        <v>PHP</v>
      </c>
      <c r="AP1659" s="435">
        <f t="shared" si="426"/>
        <v>4700</v>
      </c>
      <c r="AQ1659" s="436">
        <f t="shared" si="427"/>
        <v>5264.0000000000009</v>
      </c>
      <c r="AR1659" s="247"/>
      <c r="AS1659" s="465" t="s">
        <v>15</v>
      </c>
      <c r="AT1659" s="247"/>
      <c r="AU1659" s="454" t="s">
        <v>15</v>
      </c>
    </row>
    <row r="1660" spans="1:47" s="30" customFormat="1">
      <c r="A1660" s="556">
        <v>1657</v>
      </c>
      <c r="B1660" s="558" t="s">
        <v>4147</v>
      </c>
      <c r="C1660" s="558" t="str">
        <f t="shared" si="419"/>
        <v>2020</v>
      </c>
      <c r="D1660" s="558" t="str">
        <f t="shared" si="428"/>
        <v>Jun</v>
      </c>
      <c r="E1660" s="605">
        <v>44000</v>
      </c>
      <c r="F1660" s="558">
        <v>122822</v>
      </c>
      <c r="G1660" s="558">
        <v>55123</v>
      </c>
      <c r="H1660" s="558">
        <v>94585</v>
      </c>
      <c r="I1660" s="558" t="s">
        <v>4136</v>
      </c>
      <c r="J1660" s="617" t="s">
        <v>4137</v>
      </c>
      <c r="K1660" s="607" t="str">
        <f t="shared" si="420"/>
        <v>TLB HALF CAM SLIDER #2015 | TLB HALF CAM SLIDER #2015</v>
      </c>
      <c r="L1660" s="607" t="s">
        <v>4149</v>
      </c>
      <c r="M1660" s="607" t="s">
        <v>4149</v>
      </c>
      <c r="N1660" s="608" t="s">
        <v>2701</v>
      </c>
      <c r="O1660" s="607" t="s">
        <v>31</v>
      </c>
      <c r="P1660" s="558">
        <v>2</v>
      </c>
      <c r="Q1660" s="557" t="s">
        <v>5151</v>
      </c>
      <c r="R1660" s="609">
        <f>IFERROR(VLOOKUP(CONCATENATE(D1660,"'",C1660),'Monthly Forex'!A:D,4,0),"-")</f>
        <v>50.61</v>
      </c>
      <c r="S1660" s="610">
        <v>31400</v>
      </c>
      <c r="T1660" s="611">
        <f>S1660/R1660</f>
        <v>620.43074491207267</v>
      </c>
      <c r="U1660" s="612" t="s">
        <v>47</v>
      </c>
      <c r="V1660" s="613" t="s">
        <v>49</v>
      </c>
      <c r="W1660" s="619" t="s">
        <v>15</v>
      </c>
      <c r="X1660" s="673" t="s">
        <v>4601</v>
      </c>
      <c r="Y1660" s="669" t="s">
        <v>15</v>
      </c>
      <c r="Z1660" s="668" t="s">
        <v>15</v>
      </c>
      <c r="AA1660" s="558" t="s">
        <v>1856</v>
      </c>
      <c r="AB1660" s="139">
        <f t="shared" si="430"/>
        <v>44030</v>
      </c>
      <c r="AC1660" s="134">
        <f t="shared" si="416"/>
        <v>44013</v>
      </c>
      <c r="AD1660" s="135" t="str">
        <f t="shared" si="417"/>
        <v>-</v>
      </c>
      <c r="AE1660" s="136" t="str">
        <f t="shared" si="418"/>
        <v>-</v>
      </c>
      <c r="AF1660" s="140" t="s">
        <v>4551</v>
      </c>
      <c r="AG1660" s="140" t="str">
        <f t="shared" si="421"/>
        <v>1</v>
      </c>
      <c r="AH1660" s="141" t="str">
        <f t="shared" si="422"/>
        <v>-</v>
      </c>
      <c r="AI1660" s="211">
        <v>44041</v>
      </c>
      <c r="AJ1660" s="443" t="s">
        <v>4592</v>
      </c>
      <c r="AK1660" s="478">
        <f t="shared" si="423"/>
        <v>-11</v>
      </c>
      <c r="AL1660" s="516">
        <f t="shared" si="424"/>
        <v>44013</v>
      </c>
      <c r="AM1660" s="432" t="str">
        <f>_xlfn.IFNA(VLOOKUP(O1660,Dropdown!$B:$G,6,0),"-")</f>
        <v>PEZA</v>
      </c>
      <c r="AN1660" s="433">
        <f>_xlfn.IFNA(VLOOKUP(O1660,Dropdown!$B:$H,7,0),"-")</f>
        <v>0.12</v>
      </c>
      <c r="AO1660" s="434" t="str">
        <f t="shared" si="425"/>
        <v>PHP</v>
      </c>
      <c r="AP1660" s="435">
        <f t="shared" si="426"/>
        <v>31400</v>
      </c>
      <c r="AQ1660" s="436">
        <f t="shared" si="427"/>
        <v>35168</v>
      </c>
      <c r="AR1660" s="247"/>
      <c r="AS1660" s="465" t="s">
        <v>15</v>
      </c>
      <c r="AT1660" s="247"/>
      <c r="AU1660" s="454" t="s">
        <v>15</v>
      </c>
    </row>
    <row r="1661" spans="1:47" s="29" customFormat="1">
      <c r="A1661" s="556">
        <v>1658</v>
      </c>
      <c r="B1661" s="558" t="s">
        <v>3898</v>
      </c>
      <c r="C1661" s="558" t="str">
        <f t="shared" si="419"/>
        <v>2020</v>
      </c>
      <c r="D1661" s="558" t="str">
        <f t="shared" si="428"/>
        <v>Jun</v>
      </c>
      <c r="E1661" s="605">
        <v>44005</v>
      </c>
      <c r="F1661" s="558">
        <v>122828</v>
      </c>
      <c r="G1661" s="558">
        <v>55129</v>
      </c>
      <c r="H1661" s="558">
        <v>94679</v>
      </c>
      <c r="I1661" s="558" t="s">
        <v>3920</v>
      </c>
      <c r="J1661" s="617" t="s">
        <v>3925</v>
      </c>
      <c r="K1661" s="607" t="str">
        <f t="shared" si="420"/>
        <v>50111-KZR-6000-H1 STAY, COMB SW (OPTION A) | #1. BLANK/PIERCE (SEMI PROG) | 50111-KZR-6000-H1 STAY, COMB SW (OPTION A) | #1. BLANK/PIERCE (SEMI PROG)</v>
      </c>
      <c r="L1661" s="607" t="s">
        <v>3926</v>
      </c>
      <c r="M1661" s="607" t="s">
        <v>3926</v>
      </c>
      <c r="N1661" s="608" t="s">
        <v>15</v>
      </c>
      <c r="O1661" s="607" t="s">
        <v>40</v>
      </c>
      <c r="P1661" s="558">
        <v>1</v>
      </c>
      <c r="Q1661" s="557" t="s">
        <v>5152</v>
      </c>
      <c r="R1661" s="609">
        <f>IFERROR(VLOOKUP(CONCATENATE(D1661,"'",C1661),'Monthly Forex'!A:D,4,0),"-")</f>
        <v>50.61</v>
      </c>
      <c r="S1661" s="564" t="s">
        <v>15</v>
      </c>
      <c r="T1661" s="611">
        <v>1835.6</v>
      </c>
      <c r="U1661" s="612" t="s">
        <v>47</v>
      </c>
      <c r="V1661" s="613" t="s">
        <v>49</v>
      </c>
      <c r="W1661" s="701" t="s">
        <v>4188</v>
      </c>
      <c r="X1661" s="673" t="s">
        <v>4603</v>
      </c>
      <c r="Y1661" s="669" t="s">
        <v>15</v>
      </c>
      <c r="Z1661" s="668" t="s">
        <v>15</v>
      </c>
      <c r="AA1661" s="558" t="s">
        <v>1856</v>
      </c>
      <c r="AB1661" s="139">
        <f t="shared" si="430"/>
        <v>44035</v>
      </c>
      <c r="AC1661" s="134">
        <f t="shared" si="416"/>
        <v>44013</v>
      </c>
      <c r="AD1661" s="135" t="str">
        <f t="shared" si="417"/>
        <v>-</v>
      </c>
      <c r="AE1661" s="136" t="str">
        <f t="shared" si="418"/>
        <v>-</v>
      </c>
      <c r="AF1661" s="140" t="s">
        <v>4551</v>
      </c>
      <c r="AG1661" s="140" t="str">
        <f t="shared" si="421"/>
        <v>1</v>
      </c>
      <c r="AH1661" s="141" t="str">
        <f t="shared" si="422"/>
        <v>-</v>
      </c>
      <c r="AI1661" s="211">
        <v>44102</v>
      </c>
      <c r="AJ1661" s="443" t="s">
        <v>4592</v>
      </c>
      <c r="AK1661" s="478">
        <f t="shared" si="423"/>
        <v>-67</v>
      </c>
      <c r="AL1661" s="482">
        <f t="shared" si="424"/>
        <v>44075</v>
      </c>
      <c r="AM1661" s="432" t="str">
        <f>_xlfn.IFNA(VLOOKUP(O1661,Dropdown!$B:$G,6,0),"-")</f>
        <v>PEZA</v>
      </c>
      <c r="AN1661" s="433">
        <f>_xlfn.IFNA(VLOOKUP(O1661,Dropdown!$B:$H,7,0),"-")</f>
        <v>0.12</v>
      </c>
      <c r="AO1661" s="434" t="str">
        <f t="shared" si="425"/>
        <v>USD</v>
      </c>
      <c r="AP1661" s="435">
        <f t="shared" si="426"/>
        <v>1835.6</v>
      </c>
      <c r="AQ1661" s="436">
        <f t="shared" si="427"/>
        <v>2055.8720000000003</v>
      </c>
      <c r="AR1661" s="247"/>
      <c r="AS1661" s="465" t="s">
        <v>15</v>
      </c>
      <c r="AT1661" s="247"/>
      <c r="AU1661" s="454" t="s">
        <v>15</v>
      </c>
    </row>
    <row r="1662" spans="1:47" s="29" customFormat="1">
      <c r="A1662" s="556">
        <v>1659</v>
      </c>
      <c r="B1662" s="558" t="s">
        <v>3899</v>
      </c>
      <c r="C1662" s="558" t="str">
        <f t="shared" si="419"/>
        <v>2020</v>
      </c>
      <c r="D1662" s="558" t="str">
        <f t="shared" si="428"/>
        <v>Jun</v>
      </c>
      <c r="E1662" s="605">
        <v>44005</v>
      </c>
      <c r="F1662" s="558">
        <v>122828</v>
      </c>
      <c r="G1662" s="558">
        <v>55129</v>
      </c>
      <c r="H1662" s="558">
        <v>94679</v>
      </c>
      <c r="I1662" s="558" t="s">
        <v>3920</v>
      </c>
      <c r="J1662" s="617" t="s">
        <v>3925</v>
      </c>
      <c r="K1662" s="607" t="str">
        <f t="shared" si="420"/>
        <v>50111-KZR-6000-H1 STAY, COMB SW (OPTION A) | #2. BEND | 50111-KZR-6000-H1 STAY, COMB SW (OPTION A) | #2. BEND</v>
      </c>
      <c r="L1662" s="607" t="s">
        <v>3927</v>
      </c>
      <c r="M1662" s="607" t="s">
        <v>3927</v>
      </c>
      <c r="N1662" s="608" t="s">
        <v>15</v>
      </c>
      <c r="O1662" s="607" t="s">
        <v>40</v>
      </c>
      <c r="P1662" s="558">
        <v>1</v>
      </c>
      <c r="Q1662" s="557" t="s">
        <v>5152</v>
      </c>
      <c r="R1662" s="609">
        <f>IFERROR(VLOOKUP(CONCATENATE(D1662,"'",C1662),'Monthly Forex'!A:D,4,0),"-")</f>
        <v>50.61</v>
      </c>
      <c r="S1662" s="564" t="s">
        <v>15</v>
      </c>
      <c r="T1662" s="611">
        <v>1269.2</v>
      </c>
      <c r="U1662" s="612" t="s">
        <v>47</v>
      </c>
      <c r="V1662" s="613" t="s">
        <v>49</v>
      </c>
      <c r="W1662" s="701" t="s">
        <v>4188</v>
      </c>
      <c r="X1662" s="673" t="s">
        <v>4603</v>
      </c>
      <c r="Y1662" s="669" t="s">
        <v>15</v>
      </c>
      <c r="Z1662" s="668" t="s">
        <v>15</v>
      </c>
      <c r="AA1662" s="558" t="s">
        <v>1856</v>
      </c>
      <c r="AB1662" s="139">
        <f t="shared" si="430"/>
        <v>44035</v>
      </c>
      <c r="AC1662" s="134">
        <f t="shared" si="416"/>
        <v>44013</v>
      </c>
      <c r="AD1662" s="135" t="str">
        <f t="shared" si="417"/>
        <v>-</v>
      </c>
      <c r="AE1662" s="136" t="str">
        <f t="shared" si="418"/>
        <v>-</v>
      </c>
      <c r="AF1662" s="140" t="s">
        <v>4551</v>
      </c>
      <c r="AG1662" s="140" t="str">
        <f t="shared" si="421"/>
        <v>-</v>
      </c>
      <c r="AH1662" s="141" t="str">
        <f t="shared" si="422"/>
        <v>-</v>
      </c>
      <c r="AI1662" s="211">
        <v>44102</v>
      </c>
      <c r="AJ1662" s="443" t="s">
        <v>4592</v>
      </c>
      <c r="AK1662" s="478">
        <f t="shared" si="423"/>
        <v>-67</v>
      </c>
      <c r="AL1662" s="482">
        <f t="shared" si="424"/>
        <v>44075</v>
      </c>
      <c r="AM1662" s="432" t="str">
        <f>_xlfn.IFNA(VLOOKUP(O1662,Dropdown!$B:$G,6,0),"-")</f>
        <v>PEZA</v>
      </c>
      <c r="AN1662" s="433">
        <f>_xlfn.IFNA(VLOOKUP(O1662,Dropdown!$B:$H,7,0),"-")</f>
        <v>0.12</v>
      </c>
      <c r="AO1662" s="434" t="str">
        <f t="shared" si="425"/>
        <v>USD</v>
      </c>
      <c r="AP1662" s="435">
        <f t="shared" si="426"/>
        <v>1269.2</v>
      </c>
      <c r="AQ1662" s="436">
        <f t="shared" si="427"/>
        <v>1421.5040000000001</v>
      </c>
      <c r="AR1662" s="247"/>
      <c r="AS1662" s="465" t="s">
        <v>15</v>
      </c>
      <c r="AT1662" s="247"/>
      <c r="AU1662" s="454" t="s">
        <v>15</v>
      </c>
    </row>
    <row r="1663" spans="1:47" s="30" customFormat="1">
      <c r="A1663" s="556">
        <v>1660</v>
      </c>
      <c r="B1663" s="558" t="s">
        <v>3900</v>
      </c>
      <c r="C1663" s="558" t="str">
        <f t="shared" si="419"/>
        <v>2020</v>
      </c>
      <c r="D1663" s="558" t="str">
        <f t="shared" si="428"/>
        <v>Jun</v>
      </c>
      <c r="E1663" s="605">
        <v>44005</v>
      </c>
      <c r="F1663" s="558">
        <v>122828</v>
      </c>
      <c r="G1663" s="558">
        <v>55129</v>
      </c>
      <c r="H1663" s="558">
        <v>94679</v>
      </c>
      <c r="I1663" s="558" t="s">
        <v>3920</v>
      </c>
      <c r="J1663" s="617" t="s">
        <v>3925</v>
      </c>
      <c r="K1663" s="607" t="str">
        <f t="shared" si="420"/>
        <v>50111-KZR-6000-H1 STAY, COMB SW (OPTION A) | #3. INSPECTION JIG | 50111-KZR-6000-H1 STAY, COMB SW (OPTION A) | #3. INSPECTION JIG</v>
      </c>
      <c r="L1663" s="607" t="s">
        <v>3928</v>
      </c>
      <c r="M1663" s="607" t="s">
        <v>3928</v>
      </c>
      <c r="N1663" s="608" t="s">
        <v>15</v>
      </c>
      <c r="O1663" s="607" t="s">
        <v>40</v>
      </c>
      <c r="P1663" s="558">
        <v>1</v>
      </c>
      <c r="Q1663" s="557" t="s">
        <v>5152</v>
      </c>
      <c r="R1663" s="609">
        <f>IFERROR(VLOOKUP(CONCATENATE(D1663,"'",C1663),'Monthly Forex'!A:D,4,0),"-")</f>
        <v>50.61</v>
      </c>
      <c r="S1663" s="564" t="s">
        <v>15</v>
      </c>
      <c r="T1663" s="611">
        <v>437.2</v>
      </c>
      <c r="U1663" s="612" t="s">
        <v>47</v>
      </c>
      <c r="V1663" s="613" t="s">
        <v>49</v>
      </c>
      <c r="W1663" s="701" t="s">
        <v>4188</v>
      </c>
      <c r="X1663" s="673" t="s">
        <v>4603</v>
      </c>
      <c r="Y1663" s="669" t="s">
        <v>15</v>
      </c>
      <c r="Z1663" s="668" t="s">
        <v>15</v>
      </c>
      <c r="AA1663" s="558" t="s">
        <v>1856</v>
      </c>
      <c r="AB1663" s="139">
        <f t="shared" si="430"/>
        <v>44035</v>
      </c>
      <c r="AC1663" s="134">
        <f t="shared" si="416"/>
        <v>44013</v>
      </c>
      <c r="AD1663" s="135" t="str">
        <f t="shared" si="417"/>
        <v>-</v>
      </c>
      <c r="AE1663" s="136" t="str">
        <f t="shared" si="418"/>
        <v>-</v>
      </c>
      <c r="AF1663" s="140" t="s">
        <v>4551</v>
      </c>
      <c r="AG1663" s="140" t="str">
        <f t="shared" si="421"/>
        <v>-</v>
      </c>
      <c r="AH1663" s="141" t="str">
        <f t="shared" si="422"/>
        <v>-</v>
      </c>
      <c r="AI1663" s="211">
        <v>44102</v>
      </c>
      <c r="AJ1663" s="443" t="s">
        <v>4592</v>
      </c>
      <c r="AK1663" s="478">
        <f t="shared" si="423"/>
        <v>-67</v>
      </c>
      <c r="AL1663" s="516">
        <f t="shared" si="424"/>
        <v>44075</v>
      </c>
      <c r="AM1663" s="432" t="str">
        <f>_xlfn.IFNA(VLOOKUP(O1663,Dropdown!$B:$G,6,0),"-")</f>
        <v>PEZA</v>
      </c>
      <c r="AN1663" s="433">
        <f>_xlfn.IFNA(VLOOKUP(O1663,Dropdown!$B:$H,7,0),"-")</f>
        <v>0.12</v>
      </c>
      <c r="AO1663" s="434" t="str">
        <f t="shared" si="425"/>
        <v>USD</v>
      </c>
      <c r="AP1663" s="435">
        <f t="shared" si="426"/>
        <v>437.2</v>
      </c>
      <c r="AQ1663" s="436">
        <f t="shared" si="427"/>
        <v>489.66400000000004</v>
      </c>
      <c r="AR1663" s="247"/>
      <c r="AS1663" s="465" t="s">
        <v>15</v>
      </c>
      <c r="AT1663" s="247"/>
      <c r="AU1663" s="454" t="s">
        <v>15</v>
      </c>
    </row>
    <row r="1664" spans="1:47" s="29" customFormat="1">
      <c r="A1664" s="556">
        <v>1661</v>
      </c>
      <c r="B1664" s="558" t="s">
        <v>3905</v>
      </c>
      <c r="C1664" s="558" t="str">
        <f t="shared" si="419"/>
        <v>2020</v>
      </c>
      <c r="D1664" s="558" t="str">
        <f t="shared" si="428"/>
        <v>Jun</v>
      </c>
      <c r="E1664" s="605">
        <v>44005</v>
      </c>
      <c r="F1664" s="558">
        <v>122833</v>
      </c>
      <c r="G1664" s="558">
        <v>55130</v>
      </c>
      <c r="H1664" s="558">
        <v>94680</v>
      </c>
      <c r="I1664" s="558" t="s">
        <v>3920</v>
      </c>
      <c r="J1664" s="617" t="s">
        <v>3936</v>
      </c>
      <c r="K1664" s="607" t="str">
        <f t="shared" si="420"/>
        <v>50162-K81-N000-H1 GUSSET L, RR CUSHION | #1. BLANK/PIERCE (COMP) | 50162-K81-N000-H1 GUSSET L, RR CUSHION | #1. BLANK/PIERCE (COMP)</v>
      </c>
      <c r="L1664" s="607" t="s">
        <v>3937</v>
      </c>
      <c r="M1664" s="607" t="s">
        <v>3937</v>
      </c>
      <c r="N1664" s="608" t="s">
        <v>15</v>
      </c>
      <c r="O1664" s="607" t="s">
        <v>40</v>
      </c>
      <c r="P1664" s="558">
        <v>1</v>
      </c>
      <c r="Q1664" s="557" t="s">
        <v>5152</v>
      </c>
      <c r="R1664" s="609">
        <f>IFERROR(VLOOKUP(CONCATENATE(D1664,"'",C1664),'Monthly Forex'!A:D,4,0),"-")</f>
        <v>50.61</v>
      </c>
      <c r="S1664" s="564" t="s">
        <v>15</v>
      </c>
      <c r="T1664" s="611">
        <v>982.8</v>
      </c>
      <c r="U1664" s="612" t="s">
        <v>47</v>
      </c>
      <c r="V1664" s="613" t="s">
        <v>49</v>
      </c>
      <c r="W1664" s="701" t="s">
        <v>4188</v>
      </c>
      <c r="X1664" s="673" t="s">
        <v>4603</v>
      </c>
      <c r="Y1664" s="669" t="s">
        <v>15</v>
      </c>
      <c r="Z1664" s="668" t="s">
        <v>15</v>
      </c>
      <c r="AA1664" s="558" t="s">
        <v>1856</v>
      </c>
      <c r="AB1664" s="139">
        <f t="shared" si="430"/>
        <v>44035</v>
      </c>
      <c r="AC1664" s="134">
        <f t="shared" si="416"/>
        <v>44013</v>
      </c>
      <c r="AD1664" s="135" t="str">
        <f t="shared" si="417"/>
        <v>-</v>
      </c>
      <c r="AE1664" s="136" t="str">
        <f t="shared" si="418"/>
        <v>-</v>
      </c>
      <c r="AF1664" s="140" t="s">
        <v>4551</v>
      </c>
      <c r="AG1664" s="140" t="str">
        <f t="shared" si="421"/>
        <v>1</v>
      </c>
      <c r="AH1664" s="141" t="str">
        <f t="shared" si="422"/>
        <v>-</v>
      </c>
      <c r="AI1664" s="211">
        <v>44102</v>
      </c>
      <c r="AJ1664" s="443" t="s">
        <v>4592</v>
      </c>
      <c r="AK1664" s="478">
        <f t="shared" si="423"/>
        <v>-67</v>
      </c>
      <c r="AL1664" s="482">
        <f t="shared" si="424"/>
        <v>44075</v>
      </c>
      <c r="AM1664" s="432" t="str">
        <f>_xlfn.IFNA(VLOOKUP(O1664,Dropdown!$B:$G,6,0),"-")</f>
        <v>PEZA</v>
      </c>
      <c r="AN1664" s="433">
        <f>_xlfn.IFNA(VLOOKUP(O1664,Dropdown!$B:$H,7,0),"-")</f>
        <v>0.12</v>
      </c>
      <c r="AO1664" s="434" t="str">
        <f t="shared" si="425"/>
        <v>USD</v>
      </c>
      <c r="AP1664" s="435">
        <f t="shared" si="426"/>
        <v>982.8</v>
      </c>
      <c r="AQ1664" s="436">
        <f t="shared" si="427"/>
        <v>1100.7360000000001</v>
      </c>
      <c r="AR1664" s="247"/>
      <c r="AS1664" s="465" t="s">
        <v>15</v>
      </c>
      <c r="AT1664" s="247"/>
      <c r="AU1664" s="454" t="s">
        <v>15</v>
      </c>
    </row>
    <row r="1665" spans="1:47" s="29" customFormat="1">
      <c r="A1665" s="556">
        <v>1662</v>
      </c>
      <c r="B1665" s="558" t="s">
        <v>3906</v>
      </c>
      <c r="C1665" s="558" t="str">
        <f t="shared" si="419"/>
        <v>2020</v>
      </c>
      <c r="D1665" s="558" t="str">
        <f t="shared" si="428"/>
        <v>Jun</v>
      </c>
      <c r="E1665" s="605">
        <v>44005</v>
      </c>
      <c r="F1665" s="558">
        <v>122830</v>
      </c>
      <c r="G1665" s="558">
        <v>55131</v>
      </c>
      <c r="H1665" s="558">
        <v>94681</v>
      </c>
      <c r="I1665" s="558" t="s">
        <v>3920</v>
      </c>
      <c r="J1665" s="617" t="s">
        <v>3939</v>
      </c>
      <c r="K1665" s="607" t="str">
        <f t="shared" si="420"/>
        <v>50107-K81 -N000-21 STAY,R | #1. BLANK/PIERCE (COMP) | 50107-K81 -N000-21 STAY,R | #1. BLANK/PIERCE (COMP)</v>
      </c>
      <c r="L1665" s="607" t="s">
        <v>3940</v>
      </c>
      <c r="M1665" s="607" t="s">
        <v>3940</v>
      </c>
      <c r="N1665" s="608" t="s">
        <v>15</v>
      </c>
      <c r="O1665" s="607" t="s">
        <v>40</v>
      </c>
      <c r="P1665" s="558">
        <v>1</v>
      </c>
      <c r="Q1665" s="557" t="s">
        <v>5152</v>
      </c>
      <c r="R1665" s="609">
        <f>IFERROR(VLOOKUP(CONCATENATE(D1665,"'",C1665),'Monthly Forex'!A:D,4,0),"-")</f>
        <v>50.61</v>
      </c>
      <c r="S1665" s="564" t="s">
        <v>15</v>
      </c>
      <c r="T1665" s="611">
        <v>968.4</v>
      </c>
      <c r="U1665" s="612" t="s">
        <v>47</v>
      </c>
      <c r="V1665" s="613" t="s">
        <v>49</v>
      </c>
      <c r="W1665" s="701" t="s">
        <v>4188</v>
      </c>
      <c r="X1665" s="673" t="s">
        <v>4603</v>
      </c>
      <c r="Y1665" s="669" t="s">
        <v>15</v>
      </c>
      <c r="Z1665" s="668" t="s">
        <v>15</v>
      </c>
      <c r="AA1665" s="558" t="s">
        <v>1856</v>
      </c>
      <c r="AB1665" s="139">
        <f t="shared" si="430"/>
        <v>44035</v>
      </c>
      <c r="AC1665" s="134">
        <f t="shared" si="416"/>
        <v>44013</v>
      </c>
      <c r="AD1665" s="135" t="str">
        <f t="shared" si="417"/>
        <v>-</v>
      </c>
      <c r="AE1665" s="136" t="str">
        <f t="shared" si="418"/>
        <v>-</v>
      </c>
      <c r="AF1665" s="140" t="s">
        <v>4551</v>
      </c>
      <c r="AG1665" s="140" t="str">
        <f t="shared" si="421"/>
        <v>1</v>
      </c>
      <c r="AH1665" s="141" t="str">
        <f t="shared" si="422"/>
        <v>-</v>
      </c>
      <c r="AI1665" s="211">
        <v>44102</v>
      </c>
      <c r="AJ1665" s="443" t="s">
        <v>4592</v>
      </c>
      <c r="AK1665" s="478">
        <f t="shared" si="423"/>
        <v>-67</v>
      </c>
      <c r="AL1665" s="482">
        <f t="shared" si="424"/>
        <v>44075</v>
      </c>
      <c r="AM1665" s="432" t="str">
        <f>_xlfn.IFNA(VLOOKUP(O1665,Dropdown!$B:$G,6,0),"-")</f>
        <v>PEZA</v>
      </c>
      <c r="AN1665" s="433">
        <f>_xlfn.IFNA(VLOOKUP(O1665,Dropdown!$B:$H,7,0),"-")</f>
        <v>0.12</v>
      </c>
      <c r="AO1665" s="434" t="str">
        <f t="shared" si="425"/>
        <v>USD</v>
      </c>
      <c r="AP1665" s="435">
        <f t="shared" si="426"/>
        <v>968.4</v>
      </c>
      <c r="AQ1665" s="436">
        <f t="shared" si="427"/>
        <v>1084.6080000000002</v>
      </c>
      <c r="AR1665" s="247"/>
      <c r="AS1665" s="465" t="s">
        <v>15</v>
      </c>
      <c r="AT1665" s="247"/>
      <c r="AU1665" s="454" t="s">
        <v>15</v>
      </c>
    </row>
    <row r="1666" spans="1:47" s="29" customFormat="1">
      <c r="A1666" s="556">
        <v>1663</v>
      </c>
      <c r="B1666" s="558" t="s">
        <v>3907</v>
      </c>
      <c r="C1666" s="558" t="str">
        <f t="shared" si="419"/>
        <v>2020</v>
      </c>
      <c r="D1666" s="558" t="str">
        <f t="shared" si="428"/>
        <v>Jun</v>
      </c>
      <c r="E1666" s="605">
        <v>44005</v>
      </c>
      <c r="F1666" s="558">
        <v>122830</v>
      </c>
      <c r="G1666" s="558">
        <v>55131</v>
      </c>
      <c r="H1666" s="558">
        <v>94681</v>
      </c>
      <c r="I1666" s="558" t="s">
        <v>3920</v>
      </c>
      <c r="J1666" s="617" t="s">
        <v>3939</v>
      </c>
      <c r="K1666" s="607" t="str">
        <f t="shared" si="420"/>
        <v>50107-K81 -N000-21 STAY,R | #2. BEND | 50107-K81 -N000-21 STAY,R | #2. BEND</v>
      </c>
      <c r="L1666" s="607" t="s">
        <v>3941</v>
      </c>
      <c r="M1666" s="607" t="s">
        <v>3941</v>
      </c>
      <c r="N1666" s="608" t="s">
        <v>15</v>
      </c>
      <c r="O1666" s="607" t="s">
        <v>40</v>
      </c>
      <c r="P1666" s="558">
        <v>1</v>
      </c>
      <c r="Q1666" s="557" t="s">
        <v>5152</v>
      </c>
      <c r="R1666" s="609">
        <f>IFERROR(VLOOKUP(CONCATENATE(D1666,"'",C1666),'Monthly Forex'!A:D,4,0),"-")</f>
        <v>50.61</v>
      </c>
      <c r="S1666" s="564" t="s">
        <v>15</v>
      </c>
      <c r="T1666" s="611">
        <v>1072.8</v>
      </c>
      <c r="U1666" s="612" t="s">
        <v>47</v>
      </c>
      <c r="V1666" s="613" t="s">
        <v>49</v>
      </c>
      <c r="W1666" s="701" t="s">
        <v>4188</v>
      </c>
      <c r="X1666" s="673" t="s">
        <v>4603</v>
      </c>
      <c r="Y1666" s="669" t="s">
        <v>15</v>
      </c>
      <c r="Z1666" s="668" t="s">
        <v>15</v>
      </c>
      <c r="AA1666" s="558" t="s">
        <v>1856</v>
      </c>
      <c r="AB1666" s="139">
        <f t="shared" si="430"/>
        <v>44035</v>
      </c>
      <c r="AC1666" s="134">
        <f t="shared" si="416"/>
        <v>44013</v>
      </c>
      <c r="AD1666" s="135" t="str">
        <f t="shared" si="417"/>
        <v>-</v>
      </c>
      <c r="AE1666" s="136" t="str">
        <f t="shared" si="418"/>
        <v>-</v>
      </c>
      <c r="AF1666" s="140" t="s">
        <v>4551</v>
      </c>
      <c r="AG1666" s="140" t="str">
        <f t="shared" si="421"/>
        <v>-</v>
      </c>
      <c r="AH1666" s="141" t="str">
        <f t="shared" si="422"/>
        <v>-</v>
      </c>
      <c r="AI1666" s="211">
        <v>44102</v>
      </c>
      <c r="AJ1666" s="443" t="s">
        <v>4592</v>
      </c>
      <c r="AK1666" s="478">
        <f t="shared" si="423"/>
        <v>-67</v>
      </c>
      <c r="AL1666" s="482">
        <f t="shared" si="424"/>
        <v>44075</v>
      </c>
      <c r="AM1666" s="432" t="str">
        <f>_xlfn.IFNA(VLOOKUP(O1666,Dropdown!$B:$G,6,0),"-")</f>
        <v>PEZA</v>
      </c>
      <c r="AN1666" s="433">
        <f>_xlfn.IFNA(VLOOKUP(O1666,Dropdown!$B:$H,7,0),"-")</f>
        <v>0.12</v>
      </c>
      <c r="AO1666" s="434" t="str">
        <f t="shared" si="425"/>
        <v>USD</v>
      </c>
      <c r="AP1666" s="435">
        <f t="shared" si="426"/>
        <v>1072.8</v>
      </c>
      <c r="AQ1666" s="436">
        <f t="shared" si="427"/>
        <v>1201.5360000000001</v>
      </c>
      <c r="AR1666" s="247"/>
      <c r="AS1666" s="465" t="s">
        <v>15</v>
      </c>
      <c r="AT1666" s="247"/>
      <c r="AU1666" s="454" t="s">
        <v>15</v>
      </c>
    </row>
    <row r="1667" spans="1:47" s="29" customFormat="1">
      <c r="A1667" s="556">
        <v>1664</v>
      </c>
      <c r="B1667" s="558" t="s">
        <v>3908</v>
      </c>
      <c r="C1667" s="558" t="str">
        <f t="shared" si="419"/>
        <v>2020</v>
      </c>
      <c r="D1667" s="558" t="str">
        <f t="shared" si="428"/>
        <v>Jun</v>
      </c>
      <c r="E1667" s="605">
        <v>44005</v>
      </c>
      <c r="F1667" s="558">
        <v>122830</v>
      </c>
      <c r="G1667" s="558">
        <v>55131</v>
      </c>
      <c r="H1667" s="558">
        <v>94681</v>
      </c>
      <c r="I1667" s="558" t="s">
        <v>3920</v>
      </c>
      <c r="J1667" s="617" t="s">
        <v>3939</v>
      </c>
      <c r="K1667" s="607" t="str">
        <f t="shared" si="420"/>
        <v>50107-K81 -N000-21 STAY,R | #3. INSPECTION JIG | 50107-K81 -N000-21 STAY,R | #3. INSPECTION JIG</v>
      </c>
      <c r="L1667" s="607" t="s">
        <v>3942</v>
      </c>
      <c r="M1667" s="607" t="s">
        <v>3942</v>
      </c>
      <c r="N1667" s="608" t="s">
        <v>15</v>
      </c>
      <c r="O1667" s="607" t="s">
        <v>40</v>
      </c>
      <c r="P1667" s="558">
        <v>1</v>
      </c>
      <c r="Q1667" s="557" t="s">
        <v>5152</v>
      </c>
      <c r="R1667" s="609">
        <f>IFERROR(VLOOKUP(CONCATENATE(D1667,"'",C1667),'Monthly Forex'!A:D,4,0),"-")</f>
        <v>50.61</v>
      </c>
      <c r="S1667" s="564" t="s">
        <v>15</v>
      </c>
      <c r="T1667" s="611">
        <v>414</v>
      </c>
      <c r="U1667" s="612" t="s">
        <v>47</v>
      </c>
      <c r="V1667" s="613" t="s">
        <v>49</v>
      </c>
      <c r="W1667" s="701" t="s">
        <v>4188</v>
      </c>
      <c r="X1667" s="673" t="s">
        <v>4603</v>
      </c>
      <c r="Y1667" s="669" t="s">
        <v>15</v>
      </c>
      <c r="Z1667" s="668" t="s">
        <v>15</v>
      </c>
      <c r="AA1667" s="558" t="s">
        <v>1856</v>
      </c>
      <c r="AB1667" s="139">
        <f t="shared" si="430"/>
        <v>44035</v>
      </c>
      <c r="AC1667" s="134">
        <f t="shared" si="416"/>
        <v>44013</v>
      </c>
      <c r="AD1667" s="135" t="str">
        <f t="shared" si="417"/>
        <v>-</v>
      </c>
      <c r="AE1667" s="136" t="str">
        <f t="shared" si="418"/>
        <v>-</v>
      </c>
      <c r="AF1667" s="140" t="s">
        <v>4551</v>
      </c>
      <c r="AG1667" s="140" t="str">
        <f t="shared" si="421"/>
        <v>-</v>
      </c>
      <c r="AH1667" s="141" t="str">
        <f t="shared" si="422"/>
        <v>-</v>
      </c>
      <c r="AI1667" s="211">
        <v>44102</v>
      </c>
      <c r="AJ1667" s="443" t="s">
        <v>4592</v>
      </c>
      <c r="AK1667" s="478">
        <f t="shared" si="423"/>
        <v>-67</v>
      </c>
      <c r="AL1667" s="482">
        <f t="shared" si="424"/>
        <v>44075</v>
      </c>
      <c r="AM1667" s="432" t="str">
        <f>_xlfn.IFNA(VLOOKUP(O1667,Dropdown!$B:$G,6,0),"-")</f>
        <v>PEZA</v>
      </c>
      <c r="AN1667" s="433">
        <f>_xlfn.IFNA(VLOOKUP(O1667,Dropdown!$B:$H,7,0),"-")</f>
        <v>0.12</v>
      </c>
      <c r="AO1667" s="434" t="str">
        <f t="shared" si="425"/>
        <v>USD</v>
      </c>
      <c r="AP1667" s="435">
        <f t="shared" si="426"/>
        <v>414</v>
      </c>
      <c r="AQ1667" s="436">
        <f t="shared" si="427"/>
        <v>463.68000000000006</v>
      </c>
      <c r="AR1667" s="247"/>
      <c r="AS1667" s="465" t="s">
        <v>15</v>
      </c>
      <c r="AT1667" s="247"/>
      <c r="AU1667" s="454" t="s">
        <v>15</v>
      </c>
    </row>
    <row r="1668" spans="1:47" s="29" customFormat="1">
      <c r="A1668" s="556">
        <v>1665</v>
      </c>
      <c r="B1668" s="558" t="s">
        <v>3909</v>
      </c>
      <c r="C1668" s="558" t="str">
        <f t="shared" si="419"/>
        <v>2020</v>
      </c>
      <c r="D1668" s="558" t="str">
        <f t="shared" si="428"/>
        <v>Jun</v>
      </c>
      <c r="E1668" s="605">
        <v>44005</v>
      </c>
      <c r="F1668" s="558">
        <v>122831</v>
      </c>
      <c r="G1668" s="558">
        <v>55132</v>
      </c>
      <c r="H1668" s="558">
        <v>94682</v>
      </c>
      <c r="I1668" s="558" t="s">
        <v>3920</v>
      </c>
      <c r="J1668" s="617" t="s">
        <v>3944</v>
      </c>
      <c r="K1668" s="607" t="str">
        <f t="shared" si="420"/>
        <v>50107-K81 -N000-20 STAY,L | #1. BLANK/PIERCE (COMP) | 50107-K81 -N000-20 STAY,L | #1. BLANK/PIERCE (COMP)</v>
      </c>
      <c r="L1668" s="607" t="s">
        <v>3945</v>
      </c>
      <c r="M1668" s="607" t="s">
        <v>3945</v>
      </c>
      <c r="N1668" s="608" t="s">
        <v>15</v>
      </c>
      <c r="O1668" s="607" t="s">
        <v>40</v>
      </c>
      <c r="P1668" s="558">
        <v>1</v>
      </c>
      <c r="Q1668" s="557" t="s">
        <v>5152</v>
      </c>
      <c r="R1668" s="609">
        <f>IFERROR(VLOOKUP(CONCATENATE(D1668,"'",C1668),'Monthly Forex'!A:D,4,0),"-")</f>
        <v>50.61</v>
      </c>
      <c r="S1668" s="564" t="s">
        <v>15</v>
      </c>
      <c r="T1668" s="611">
        <v>968.4</v>
      </c>
      <c r="U1668" s="612" t="s">
        <v>47</v>
      </c>
      <c r="V1668" s="613" t="s">
        <v>49</v>
      </c>
      <c r="W1668" s="701" t="s">
        <v>4188</v>
      </c>
      <c r="X1668" s="673" t="s">
        <v>4603</v>
      </c>
      <c r="Y1668" s="669" t="s">
        <v>15</v>
      </c>
      <c r="Z1668" s="668" t="s">
        <v>15</v>
      </c>
      <c r="AA1668" s="558" t="s">
        <v>1856</v>
      </c>
      <c r="AB1668" s="139">
        <f t="shared" si="430"/>
        <v>44035</v>
      </c>
      <c r="AC1668" s="134">
        <f t="shared" ref="AC1668:AC1731" si="431">IFERROR(IF(AB1668="-","-",(AB1668-DAY(AB1668)+1)),"")</f>
        <v>44013</v>
      </c>
      <c r="AD1668" s="135" t="str">
        <f t="shared" ref="AD1668:AD1731" si="432">IFERROR(IF(AF1668="O","-",AB1668+60),"-")</f>
        <v>-</v>
      </c>
      <c r="AE1668" s="136" t="str">
        <f t="shared" ref="AE1668:AE1731" si="433">IFERROR(IF(AD1668="-","-",(AD1668-DAY(AD1668)+1)),"")</f>
        <v>-</v>
      </c>
      <c r="AF1668" s="140" t="s">
        <v>4551</v>
      </c>
      <c r="AG1668" s="140" t="str">
        <f t="shared" si="421"/>
        <v>1</v>
      </c>
      <c r="AH1668" s="141" t="str">
        <f t="shared" si="422"/>
        <v>-</v>
      </c>
      <c r="AI1668" s="211">
        <v>44102</v>
      </c>
      <c r="AJ1668" s="443" t="s">
        <v>4592</v>
      </c>
      <c r="AK1668" s="478">
        <f t="shared" si="423"/>
        <v>-67</v>
      </c>
      <c r="AL1668" s="482">
        <f t="shared" si="424"/>
        <v>44075</v>
      </c>
      <c r="AM1668" s="432" t="str">
        <f>_xlfn.IFNA(VLOOKUP(O1668,Dropdown!$B:$G,6,0),"-")</f>
        <v>PEZA</v>
      </c>
      <c r="AN1668" s="433">
        <f>_xlfn.IFNA(VLOOKUP(O1668,Dropdown!$B:$H,7,0),"-")</f>
        <v>0.12</v>
      </c>
      <c r="AO1668" s="434" t="str">
        <f t="shared" si="425"/>
        <v>USD</v>
      </c>
      <c r="AP1668" s="435">
        <f t="shared" si="426"/>
        <v>968.4</v>
      </c>
      <c r="AQ1668" s="436">
        <f t="shared" si="427"/>
        <v>1084.6080000000002</v>
      </c>
      <c r="AR1668" s="247"/>
      <c r="AS1668" s="465" t="s">
        <v>15</v>
      </c>
      <c r="AT1668" s="247"/>
      <c r="AU1668" s="454" t="s">
        <v>15</v>
      </c>
    </row>
    <row r="1669" spans="1:47" s="29" customFormat="1">
      <c r="A1669" s="556">
        <v>1666</v>
      </c>
      <c r="B1669" s="558" t="s">
        <v>3910</v>
      </c>
      <c r="C1669" s="558" t="str">
        <f t="shared" ref="C1669:C1732" si="434">TEXT(E1669,"yyyy")</f>
        <v>2020</v>
      </c>
      <c r="D1669" s="558" t="str">
        <f t="shared" si="428"/>
        <v>Jun</v>
      </c>
      <c r="E1669" s="605">
        <v>44005</v>
      </c>
      <c r="F1669" s="558">
        <v>122831</v>
      </c>
      <c r="G1669" s="558">
        <v>55132</v>
      </c>
      <c r="H1669" s="558">
        <v>94682</v>
      </c>
      <c r="I1669" s="558" t="s">
        <v>3920</v>
      </c>
      <c r="J1669" s="617" t="s">
        <v>3944</v>
      </c>
      <c r="K1669" s="607" t="str">
        <f t="shared" ref="K1669:K1732" si="435">IF(L1669="-",M1669,CONCATENATE(L1669," | ",M1669))</f>
        <v>50107-K81 -N000-20 STAY,L | #2. BEND | 50107-K81 -N000-20 STAY,L | #2. BEND</v>
      </c>
      <c r="L1669" s="607" t="s">
        <v>3946</v>
      </c>
      <c r="M1669" s="607" t="s">
        <v>3946</v>
      </c>
      <c r="N1669" s="608" t="s">
        <v>15</v>
      </c>
      <c r="O1669" s="607" t="s">
        <v>40</v>
      </c>
      <c r="P1669" s="558">
        <v>1</v>
      </c>
      <c r="Q1669" s="557" t="s">
        <v>5152</v>
      </c>
      <c r="R1669" s="609">
        <f>IFERROR(VLOOKUP(CONCATENATE(D1669,"'",C1669),'Monthly Forex'!A:D,4,0),"-")</f>
        <v>50.61</v>
      </c>
      <c r="S1669" s="564" t="s">
        <v>15</v>
      </c>
      <c r="T1669" s="611">
        <v>1072.8</v>
      </c>
      <c r="U1669" s="612" t="s">
        <v>47</v>
      </c>
      <c r="V1669" s="613" t="s">
        <v>49</v>
      </c>
      <c r="W1669" s="701" t="s">
        <v>4188</v>
      </c>
      <c r="X1669" s="673" t="s">
        <v>4603</v>
      </c>
      <c r="Y1669" s="669" t="s">
        <v>15</v>
      </c>
      <c r="Z1669" s="668" t="s">
        <v>15</v>
      </c>
      <c r="AA1669" s="558" t="s">
        <v>1856</v>
      </c>
      <c r="AB1669" s="139">
        <f t="shared" si="430"/>
        <v>44035</v>
      </c>
      <c r="AC1669" s="134">
        <f t="shared" si="431"/>
        <v>44013</v>
      </c>
      <c r="AD1669" s="135" t="str">
        <f t="shared" si="432"/>
        <v>-</v>
      </c>
      <c r="AE1669" s="136" t="str">
        <f t="shared" si="433"/>
        <v>-</v>
      </c>
      <c r="AF1669" s="140" t="s">
        <v>4551</v>
      </c>
      <c r="AG1669" s="140" t="str">
        <f t="shared" ref="AG1669:AG1732" si="436">IF(F1669=F1668,"-","1")</f>
        <v>-</v>
      </c>
      <c r="AH1669" s="141" t="str">
        <f t="shared" ref="AH1669:AH1732" si="437">IFERROR(IF(AF1669="-","-",IF(AF1669="O","-",$AK$1-E1669)),"-")</f>
        <v>-</v>
      </c>
      <c r="AI1669" s="211">
        <v>44102</v>
      </c>
      <c r="AJ1669" s="443" t="s">
        <v>4592</v>
      </c>
      <c r="AK1669" s="478">
        <f t="shared" ref="AK1669:AK1732" si="438">IFERROR(IF(AF1669="O",$AB1669-$AI1669,""),"-")</f>
        <v>-67</v>
      </c>
      <c r="AL1669" s="482">
        <f t="shared" ref="AL1669:AL1732" si="439">IFERROR(AI1669-DAY(AI1669)+1,"-")</f>
        <v>44075</v>
      </c>
      <c r="AM1669" s="432" t="str">
        <f>_xlfn.IFNA(VLOOKUP(O1669,Dropdown!$B:$G,6,0),"-")</f>
        <v>PEZA</v>
      </c>
      <c r="AN1669" s="433">
        <f>_xlfn.IFNA(VLOOKUP(O1669,Dropdown!$B:$H,7,0),"-")</f>
        <v>0.12</v>
      </c>
      <c r="AO1669" s="434" t="str">
        <f t="shared" ref="AO1669:AO1732" si="440">_xlfn.IFNA(IF(S1669="-","USD","PHP"),"-")</f>
        <v>USD</v>
      </c>
      <c r="AP1669" s="435">
        <f t="shared" ref="AP1669:AP1732" si="441">IF(AO1669="USD",T1669,S1669)</f>
        <v>1072.8</v>
      </c>
      <c r="AQ1669" s="436">
        <f t="shared" ref="AQ1669:AQ1732" si="442">IFERROR(IF(AN1669="-",AP1669,AP1669*1.12),"-")</f>
        <v>1201.5360000000001</v>
      </c>
      <c r="AR1669" s="247"/>
      <c r="AS1669" s="465" t="s">
        <v>15</v>
      </c>
      <c r="AT1669" s="247"/>
      <c r="AU1669" s="454" t="s">
        <v>15</v>
      </c>
    </row>
    <row r="1670" spans="1:47" s="29" customFormat="1">
      <c r="A1670" s="556">
        <v>1667</v>
      </c>
      <c r="B1670" s="558" t="s">
        <v>3911</v>
      </c>
      <c r="C1670" s="558" t="str">
        <f t="shared" si="434"/>
        <v>2020</v>
      </c>
      <c r="D1670" s="558" t="str">
        <f t="shared" si="428"/>
        <v>Jun</v>
      </c>
      <c r="E1670" s="605">
        <v>44005</v>
      </c>
      <c r="F1670" s="558">
        <v>122831</v>
      </c>
      <c r="G1670" s="558">
        <v>55132</v>
      </c>
      <c r="H1670" s="558">
        <v>94682</v>
      </c>
      <c r="I1670" s="558" t="s">
        <v>3920</v>
      </c>
      <c r="J1670" s="617" t="s">
        <v>3944</v>
      </c>
      <c r="K1670" s="607" t="str">
        <f t="shared" si="435"/>
        <v>50107-K81 -N000-20 STAY,L | #3. INSPECTION JIG | 50107-K81 -N000-20 STAY,L | #3. INSPECTION JIG</v>
      </c>
      <c r="L1670" s="607" t="s">
        <v>3947</v>
      </c>
      <c r="M1670" s="607" t="s">
        <v>3947</v>
      </c>
      <c r="N1670" s="608" t="s">
        <v>15</v>
      </c>
      <c r="O1670" s="607" t="s">
        <v>40</v>
      </c>
      <c r="P1670" s="558">
        <v>1</v>
      </c>
      <c r="Q1670" s="557" t="s">
        <v>5152</v>
      </c>
      <c r="R1670" s="609">
        <f>IFERROR(VLOOKUP(CONCATENATE(D1670,"'",C1670),'Monthly Forex'!A:D,4,0),"-")</f>
        <v>50.61</v>
      </c>
      <c r="S1670" s="564" t="s">
        <v>15</v>
      </c>
      <c r="T1670" s="611">
        <v>414</v>
      </c>
      <c r="U1670" s="612" t="s">
        <v>47</v>
      </c>
      <c r="V1670" s="613" t="s">
        <v>49</v>
      </c>
      <c r="W1670" s="701" t="s">
        <v>4188</v>
      </c>
      <c r="X1670" s="673" t="s">
        <v>4603</v>
      </c>
      <c r="Y1670" s="669" t="s">
        <v>15</v>
      </c>
      <c r="Z1670" s="668" t="s">
        <v>15</v>
      </c>
      <c r="AA1670" s="558" t="s">
        <v>1856</v>
      </c>
      <c r="AB1670" s="139">
        <f t="shared" si="430"/>
        <v>44035</v>
      </c>
      <c r="AC1670" s="134">
        <f t="shared" si="431"/>
        <v>44013</v>
      </c>
      <c r="AD1670" s="135" t="str">
        <f t="shared" si="432"/>
        <v>-</v>
      </c>
      <c r="AE1670" s="136" t="str">
        <f t="shared" si="433"/>
        <v>-</v>
      </c>
      <c r="AF1670" s="140" t="s">
        <v>4551</v>
      </c>
      <c r="AG1670" s="140" t="str">
        <f t="shared" si="436"/>
        <v>-</v>
      </c>
      <c r="AH1670" s="141" t="str">
        <f t="shared" si="437"/>
        <v>-</v>
      </c>
      <c r="AI1670" s="211">
        <v>44102</v>
      </c>
      <c r="AJ1670" s="443" t="s">
        <v>4592</v>
      </c>
      <c r="AK1670" s="478">
        <f t="shared" si="438"/>
        <v>-67</v>
      </c>
      <c r="AL1670" s="482">
        <f t="shared" si="439"/>
        <v>44075</v>
      </c>
      <c r="AM1670" s="432" t="str">
        <f>_xlfn.IFNA(VLOOKUP(O1670,Dropdown!$B:$G,6,0),"-")</f>
        <v>PEZA</v>
      </c>
      <c r="AN1670" s="433">
        <f>_xlfn.IFNA(VLOOKUP(O1670,Dropdown!$B:$H,7,0),"-")</f>
        <v>0.12</v>
      </c>
      <c r="AO1670" s="434" t="str">
        <f t="shared" si="440"/>
        <v>USD</v>
      </c>
      <c r="AP1670" s="435">
        <f t="shared" si="441"/>
        <v>414</v>
      </c>
      <c r="AQ1670" s="436">
        <f t="shared" si="442"/>
        <v>463.68000000000006</v>
      </c>
      <c r="AR1670" s="247"/>
      <c r="AS1670" s="465" t="s">
        <v>15</v>
      </c>
      <c r="AT1670" s="247"/>
      <c r="AU1670" s="454" t="s">
        <v>15</v>
      </c>
    </row>
    <row r="1671" spans="1:47" s="29" customFormat="1">
      <c r="A1671" s="556">
        <v>1668</v>
      </c>
      <c r="B1671" s="558" t="s">
        <v>3912</v>
      </c>
      <c r="C1671" s="558" t="str">
        <f t="shared" si="434"/>
        <v>2020</v>
      </c>
      <c r="D1671" s="558" t="str">
        <f t="shared" si="428"/>
        <v>Jun</v>
      </c>
      <c r="E1671" s="605">
        <v>44005</v>
      </c>
      <c r="F1671" s="558">
        <v>122832</v>
      </c>
      <c r="G1671" s="558">
        <v>55133</v>
      </c>
      <c r="H1671" s="558">
        <v>94683</v>
      </c>
      <c r="I1671" s="558" t="s">
        <v>3920</v>
      </c>
      <c r="J1671" s="617" t="s">
        <v>3952</v>
      </c>
      <c r="K1671" s="607" t="str">
        <f t="shared" si="435"/>
        <v>50148/50149-K81 -N000-20 STAY R/L (STAY,R &amp; L RR COMB) | #1. BLANK/PIERCE (COMP) | 50148/50149-K81 -N000-20 STAY R/L (STAY,R &amp; L RR COMB) | #1. BLANK/PIERCE (COMP)</v>
      </c>
      <c r="L1671" s="607" t="s">
        <v>3949</v>
      </c>
      <c r="M1671" s="607" t="s">
        <v>3949</v>
      </c>
      <c r="N1671" s="608" t="s">
        <v>15</v>
      </c>
      <c r="O1671" s="607" t="s">
        <v>40</v>
      </c>
      <c r="P1671" s="558">
        <v>1</v>
      </c>
      <c r="Q1671" s="557" t="s">
        <v>5152</v>
      </c>
      <c r="R1671" s="609">
        <f>IFERROR(VLOOKUP(CONCATENATE(D1671,"'",C1671),'Monthly Forex'!A:D,4,0),"-")</f>
        <v>50.61</v>
      </c>
      <c r="S1671" s="564" t="s">
        <v>15</v>
      </c>
      <c r="T1671" s="611">
        <v>1011.6</v>
      </c>
      <c r="U1671" s="612" t="s">
        <v>47</v>
      </c>
      <c r="V1671" s="613" t="s">
        <v>49</v>
      </c>
      <c r="W1671" s="701" t="s">
        <v>4188</v>
      </c>
      <c r="X1671" s="673" t="s">
        <v>4603</v>
      </c>
      <c r="Y1671" s="669" t="s">
        <v>15</v>
      </c>
      <c r="Z1671" s="668" t="s">
        <v>15</v>
      </c>
      <c r="AA1671" s="558" t="s">
        <v>1856</v>
      </c>
      <c r="AB1671" s="139">
        <f t="shared" si="430"/>
        <v>44035</v>
      </c>
      <c r="AC1671" s="134">
        <f t="shared" si="431"/>
        <v>44013</v>
      </c>
      <c r="AD1671" s="135" t="str">
        <f t="shared" si="432"/>
        <v>-</v>
      </c>
      <c r="AE1671" s="136" t="str">
        <f t="shared" si="433"/>
        <v>-</v>
      </c>
      <c r="AF1671" s="140" t="s">
        <v>4551</v>
      </c>
      <c r="AG1671" s="140" t="str">
        <f t="shared" si="436"/>
        <v>1</v>
      </c>
      <c r="AH1671" s="141" t="str">
        <f t="shared" si="437"/>
        <v>-</v>
      </c>
      <c r="AI1671" s="211">
        <v>44102</v>
      </c>
      <c r="AJ1671" s="443" t="s">
        <v>4592</v>
      </c>
      <c r="AK1671" s="478">
        <f t="shared" si="438"/>
        <v>-67</v>
      </c>
      <c r="AL1671" s="482">
        <f t="shared" si="439"/>
        <v>44075</v>
      </c>
      <c r="AM1671" s="432" t="str">
        <f>_xlfn.IFNA(VLOOKUP(O1671,Dropdown!$B:$G,6,0),"-")</f>
        <v>PEZA</v>
      </c>
      <c r="AN1671" s="433">
        <f>_xlfn.IFNA(VLOOKUP(O1671,Dropdown!$B:$H,7,0),"-")</f>
        <v>0.12</v>
      </c>
      <c r="AO1671" s="434" t="str">
        <f t="shared" si="440"/>
        <v>USD</v>
      </c>
      <c r="AP1671" s="435">
        <f t="shared" si="441"/>
        <v>1011.6</v>
      </c>
      <c r="AQ1671" s="436">
        <f t="shared" si="442"/>
        <v>1132.9920000000002</v>
      </c>
      <c r="AR1671" s="247"/>
      <c r="AS1671" s="465" t="s">
        <v>15</v>
      </c>
      <c r="AT1671" s="247"/>
      <c r="AU1671" s="454" t="s">
        <v>15</v>
      </c>
    </row>
    <row r="1672" spans="1:47" s="29" customFormat="1">
      <c r="A1672" s="556">
        <v>1669</v>
      </c>
      <c r="B1672" s="558" t="s">
        <v>3913</v>
      </c>
      <c r="C1672" s="558" t="str">
        <f t="shared" si="434"/>
        <v>2020</v>
      </c>
      <c r="D1672" s="558" t="str">
        <f t="shared" si="428"/>
        <v>Jun</v>
      </c>
      <c r="E1672" s="605">
        <v>44005</v>
      </c>
      <c r="F1672" s="558">
        <v>122832</v>
      </c>
      <c r="G1672" s="558">
        <v>55133</v>
      </c>
      <c r="H1672" s="558">
        <v>94683</v>
      </c>
      <c r="I1672" s="558" t="s">
        <v>3920</v>
      </c>
      <c r="J1672" s="617" t="s">
        <v>3952</v>
      </c>
      <c r="K1672" s="607" t="str">
        <f t="shared" si="435"/>
        <v>50148/50149-K81 -N000-20 STAY R/L (STAY,R &amp; L RR COMB) | #2. BEND | 50148/50149-K81 -N000-20 STAY R/L (STAY,R &amp; L RR COMB) | #2. BEND</v>
      </c>
      <c r="L1672" s="607" t="s">
        <v>3950</v>
      </c>
      <c r="M1672" s="607" t="s">
        <v>3950</v>
      </c>
      <c r="N1672" s="608" t="s">
        <v>15</v>
      </c>
      <c r="O1672" s="607" t="s">
        <v>40</v>
      </c>
      <c r="P1672" s="558">
        <v>1</v>
      </c>
      <c r="Q1672" s="557" t="s">
        <v>5152</v>
      </c>
      <c r="R1672" s="609">
        <f>IFERROR(VLOOKUP(CONCATENATE(D1672,"'",C1672),'Monthly Forex'!A:D,4,0),"-")</f>
        <v>50.61</v>
      </c>
      <c r="S1672" s="564" t="s">
        <v>15</v>
      </c>
      <c r="T1672" s="611">
        <v>853.2</v>
      </c>
      <c r="U1672" s="612" t="s">
        <v>47</v>
      </c>
      <c r="V1672" s="613" t="s">
        <v>49</v>
      </c>
      <c r="W1672" s="701" t="s">
        <v>4188</v>
      </c>
      <c r="X1672" s="673" t="s">
        <v>4603</v>
      </c>
      <c r="Y1672" s="669" t="s">
        <v>15</v>
      </c>
      <c r="Z1672" s="668" t="s">
        <v>15</v>
      </c>
      <c r="AA1672" s="558" t="s">
        <v>1856</v>
      </c>
      <c r="AB1672" s="139">
        <f t="shared" si="430"/>
        <v>44035</v>
      </c>
      <c r="AC1672" s="134">
        <f t="shared" si="431"/>
        <v>44013</v>
      </c>
      <c r="AD1672" s="135" t="str">
        <f t="shared" si="432"/>
        <v>-</v>
      </c>
      <c r="AE1672" s="136" t="str">
        <f t="shared" si="433"/>
        <v>-</v>
      </c>
      <c r="AF1672" s="140" t="s">
        <v>4551</v>
      </c>
      <c r="AG1672" s="140" t="str">
        <f t="shared" si="436"/>
        <v>-</v>
      </c>
      <c r="AH1672" s="141" t="str">
        <f t="shared" si="437"/>
        <v>-</v>
      </c>
      <c r="AI1672" s="211">
        <v>44102</v>
      </c>
      <c r="AJ1672" s="443" t="s">
        <v>4592</v>
      </c>
      <c r="AK1672" s="478">
        <f t="shared" si="438"/>
        <v>-67</v>
      </c>
      <c r="AL1672" s="482">
        <f t="shared" si="439"/>
        <v>44075</v>
      </c>
      <c r="AM1672" s="432" t="str">
        <f>_xlfn.IFNA(VLOOKUP(O1672,Dropdown!$B:$G,6,0),"-")</f>
        <v>PEZA</v>
      </c>
      <c r="AN1672" s="433">
        <f>_xlfn.IFNA(VLOOKUP(O1672,Dropdown!$B:$H,7,0),"-")</f>
        <v>0.12</v>
      </c>
      <c r="AO1672" s="434" t="str">
        <f t="shared" si="440"/>
        <v>USD</v>
      </c>
      <c r="AP1672" s="435">
        <f t="shared" si="441"/>
        <v>853.2</v>
      </c>
      <c r="AQ1672" s="436">
        <f t="shared" si="442"/>
        <v>955.58400000000017</v>
      </c>
      <c r="AR1672" s="247"/>
      <c r="AS1672" s="465" t="s">
        <v>15</v>
      </c>
      <c r="AT1672" s="247"/>
      <c r="AU1672" s="454" t="s">
        <v>15</v>
      </c>
    </row>
    <row r="1673" spans="1:47" s="29" customFormat="1">
      <c r="A1673" s="556">
        <v>1670</v>
      </c>
      <c r="B1673" s="558" t="s">
        <v>3914</v>
      </c>
      <c r="C1673" s="558" t="str">
        <f t="shared" si="434"/>
        <v>2020</v>
      </c>
      <c r="D1673" s="558" t="str">
        <f t="shared" si="428"/>
        <v>Jun</v>
      </c>
      <c r="E1673" s="605">
        <v>44005</v>
      </c>
      <c r="F1673" s="558">
        <v>122832</v>
      </c>
      <c r="G1673" s="558">
        <v>55133</v>
      </c>
      <c r="H1673" s="558">
        <v>94683</v>
      </c>
      <c r="I1673" s="558" t="s">
        <v>3920</v>
      </c>
      <c r="J1673" s="617" t="s">
        <v>3952</v>
      </c>
      <c r="K1673" s="607" t="str">
        <f t="shared" si="435"/>
        <v>50148/50149-K81 -N000-20 STAY R/L (STAY,R &amp; L RR COMB) | #3. INSPECTION JIG | 50148/50149-K81 -N000-20 STAY R/L (STAY,R &amp; L RR COMB) | #3. INSPECTION JIG</v>
      </c>
      <c r="L1673" s="607" t="s">
        <v>3951</v>
      </c>
      <c r="M1673" s="607" t="s">
        <v>3951</v>
      </c>
      <c r="N1673" s="608" t="s">
        <v>15</v>
      </c>
      <c r="O1673" s="607" t="s">
        <v>40</v>
      </c>
      <c r="P1673" s="558">
        <v>1</v>
      </c>
      <c r="Q1673" s="557" t="s">
        <v>5152</v>
      </c>
      <c r="R1673" s="609">
        <f>IFERROR(VLOOKUP(CONCATENATE(D1673,"'",C1673),'Monthly Forex'!A:D,4,0),"-")</f>
        <v>50.61</v>
      </c>
      <c r="S1673" s="564" t="s">
        <v>15</v>
      </c>
      <c r="T1673" s="611">
        <v>324</v>
      </c>
      <c r="U1673" s="612" t="s">
        <v>47</v>
      </c>
      <c r="V1673" s="613" t="s">
        <v>49</v>
      </c>
      <c r="W1673" s="701" t="s">
        <v>4188</v>
      </c>
      <c r="X1673" s="673" t="s">
        <v>4603</v>
      </c>
      <c r="Y1673" s="669" t="s">
        <v>15</v>
      </c>
      <c r="Z1673" s="668" t="s">
        <v>15</v>
      </c>
      <c r="AA1673" s="558" t="s">
        <v>1856</v>
      </c>
      <c r="AB1673" s="139">
        <f t="shared" si="430"/>
        <v>44035</v>
      </c>
      <c r="AC1673" s="134">
        <f t="shared" si="431"/>
        <v>44013</v>
      </c>
      <c r="AD1673" s="135" t="str">
        <f t="shared" si="432"/>
        <v>-</v>
      </c>
      <c r="AE1673" s="136" t="str">
        <f t="shared" si="433"/>
        <v>-</v>
      </c>
      <c r="AF1673" s="140" t="s">
        <v>4551</v>
      </c>
      <c r="AG1673" s="140" t="str">
        <f t="shared" si="436"/>
        <v>-</v>
      </c>
      <c r="AH1673" s="141" t="str">
        <f t="shared" si="437"/>
        <v>-</v>
      </c>
      <c r="AI1673" s="211">
        <v>44102</v>
      </c>
      <c r="AJ1673" s="443" t="s">
        <v>4592</v>
      </c>
      <c r="AK1673" s="478">
        <f t="shared" si="438"/>
        <v>-67</v>
      </c>
      <c r="AL1673" s="482">
        <f t="shared" si="439"/>
        <v>44075</v>
      </c>
      <c r="AM1673" s="432" t="str">
        <f>_xlfn.IFNA(VLOOKUP(O1673,Dropdown!$B:$G,6,0),"-")</f>
        <v>PEZA</v>
      </c>
      <c r="AN1673" s="433">
        <f>_xlfn.IFNA(VLOOKUP(O1673,Dropdown!$B:$H,7,0),"-")</f>
        <v>0.12</v>
      </c>
      <c r="AO1673" s="434" t="str">
        <f t="shared" si="440"/>
        <v>USD</v>
      </c>
      <c r="AP1673" s="435">
        <f t="shared" si="441"/>
        <v>324</v>
      </c>
      <c r="AQ1673" s="436">
        <f t="shared" si="442"/>
        <v>362.88000000000005</v>
      </c>
      <c r="AR1673" s="247"/>
      <c r="AS1673" s="465" t="s">
        <v>15</v>
      </c>
      <c r="AT1673" s="247"/>
      <c r="AU1673" s="454" t="s">
        <v>15</v>
      </c>
    </row>
    <row r="1674" spans="1:47" s="29" customFormat="1">
      <c r="A1674" s="556">
        <v>1671</v>
      </c>
      <c r="B1674" s="558" t="s">
        <v>4163</v>
      </c>
      <c r="C1674" s="558" t="str">
        <f t="shared" si="434"/>
        <v>2020</v>
      </c>
      <c r="D1674" s="558" t="str">
        <f t="shared" si="428"/>
        <v>Jun</v>
      </c>
      <c r="E1674" s="605">
        <v>44005</v>
      </c>
      <c r="F1674" s="558">
        <v>122825</v>
      </c>
      <c r="G1674" s="558">
        <v>55126</v>
      </c>
      <c r="H1674" s="558">
        <v>94690</v>
      </c>
      <c r="I1674" s="558" t="s">
        <v>4166</v>
      </c>
      <c r="J1674" s="617" t="s">
        <v>4167</v>
      </c>
      <c r="K1674" s="607" t="str">
        <f t="shared" si="435"/>
        <v>WM12-TT YOKE TA.D | WM12-TT YOKE TA.D | 100938-05-512-00 INNER DIE (ADD PROCESS)</v>
      </c>
      <c r="L1674" s="607" t="s">
        <v>5065</v>
      </c>
      <c r="M1674" s="607" t="s">
        <v>4165</v>
      </c>
      <c r="N1674" s="615" t="s">
        <v>15</v>
      </c>
      <c r="O1674" s="607" t="s">
        <v>42</v>
      </c>
      <c r="P1674" s="558">
        <v>1</v>
      </c>
      <c r="Q1674" s="557" t="s">
        <v>5151</v>
      </c>
      <c r="R1674" s="609">
        <f>IFERROR(VLOOKUP(CONCATENATE(D1674,"'",C1674),'Monthly Forex'!A:D,4,0),"-")</f>
        <v>50.61</v>
      </c>
      <c r="S1674" s="564" t="s">
        <v>15</v>
      </c>
      <c r="T1674" s="611">
        <v>50</v>
      </c>
      <c r="U1674" s="612" t="s">
        <v>47</v>
      </c>
      <c r="V1674" s="613" t="s">
        <v>49</v>
      </c>
      <c r="W1674" s="620" t="s">
        <v>4169</v>
      </c>
      <c r="X1674" s="673" t="s">
        <v>4602</v>
      </c>
      <c r="Y1674" s="667" t="s">
        <v>4611</v>
      </c>
      <c r="Z1674" s="668" t="s">
        <v>15</v>
      </c>
      <c r="AA1674" s="558" t="s">
        <v>1856</v>
      </c>
      <c r="AB1674" s="139">
        <f t="shared" si="430"/>
        <v>44035</v>
      </c>
      <c r="AC1674" s="134">
        <f t="shared" si="431"/>
        <v>44013</v>
      </c>
      <c r="AD1674" s="135" t="str">
        <f t="shared" si="432"/>
        <v>-</v>
      </c>
      <c r="AE1674" s="136" t="str">
        <f t="shared" si="433"/>
        <v>-</v>
      </c>
      <c r="AF1674" s="140" t="s">
        <v>4551</v>
      </c>
      <c r="AG1674" s="140" t="str">
        <f t="shared" si="436"/>
        <v>1</v>
      </c>
      <c r="AH1674" s="141" t="str">
        <f t="shared" si="437"/>
        <v>-</v>
      </c>
      <c r="AI1674" s="211">
        <v>44104</v>
      </c>
      <c r="AJ1674" s="443" t="s">
        <v>4592</v>
      </c>
      <c r="AK1674" s="478">
        <f t="shared" si="438"/>
        <v>-69</v>
      </c>
      <c r="AL1674" s="482">
        <f t="shared" si="439"/>
        <v>44075</v>
      </c>
      <c r="AM1674" s="432" t="str">
        <f>_xlfn.IFNA(VLOOKUP(O1674,Dropdown!$B:$G,6,0),"-")</f>
        <v>PEZA</v>
      </c>
      <c r="AN1674" s="433">
        <f>_xlfn.IFNA(VLOOKUP(O1674,Dropdown!$B:$H,7,0),"-")</f>
        <v>0.12</v>
      </c>
      <c r="AO1674" s="434" t="str">
        <f t="shared" si="440"/>
        <v>USD</v>
      </c>
      <c r="AP1674" s="435">
        <f t="shared" si="441"/>
        <v>50</v>
      </c>
      <c r="AQ1674" s="436">
        <f t="shared" si="442"/>
        <v>56.000000000000007</v>
      </c>
      <c r="AR1674" s="247"/>
      <c r="AS1674" s="465" t="s">
        <v>15</v>
      </c>
      <c r="AT1674" s="247"/>
      <c r="AU1674" s="454" t="s">
        <v>15</v>
      </c>
    </row>
    <row r="1675" spans="1:47" s="29" customFormat="1">
      <c r="A1675" s="556">
        <v>1672</v>
      </c>
      <c r="B1675" s="558" t="s">
        <v>4164</v>
      </c>
      <c r="C1675" s="558" t="str">
        <f t="shared" si="434"/>
        <v>2020</v>
      </c>
      <c r="D1675" s="558" t="str">
        <f t="shared" si="428"/>
        <v>Jun</v>
      </c>
      <c r="E1675" s="605">
        <v>44005</v>
      </c>
      <c r="F1675" s="558">
        <v>122825</v>
      </c>
      <c r="G1675" s="558">
        <v>55126</v>
      </c>
      <c r="H1675" s="558">
        <v>94690</v>
      </c>
      <c r="I1675" s="558" t="s">
        <v>4166</v>
      </c>
      <c r="J1675" s="617" t="s">
        <v>4167</v>
      </c>
      <c r="K1675" s="607" t="str">
        <f t="shared" si="435"/>
        <v>WM12-TT YOKE TA.D | WM12-TT YOKE TA.D | 100938-05-512-00 INNER DIE (ADD PROCESS)</v>
      </c>
      <c r="L1675" s="607" t="s">
        <v>5065</v>
      </c>
      <c r="M1675" s="607" t="s">
        <v>4165</v>
      </c>
      <c r="N1675" s="615" t="s">
        <v>15</v>
      </c>
      <c r="O1675" s="607" t="s">
        <v>42</v>
      </c>
      <c r="P1675" s="558">
        <v>1</v>
      </c>
      <c r="Q1675" s="557" t="s">
        <v>5151</v>
      </c>
      <c r="R1675" s="609">
        <f>IFERROR(VLOOKUP(CONCATENATE(D1675,"'",C1675),'Monthly Forex'!A:D,4,0),"-")</f>
        <v>50.61</v>
      </c>
      <c r="S1675" s="564" t="s">
        <v>15</v>
      </c>
      <c r="T1675" s="611">
        <v>50</v>
      </c>
      <c r="U1675" s="612" t="s">
        <v>47</v>
      </c>
      <c r="V1675" s="613" t="s">
        <v>49</v>
      </c>
      <c r="W1675" s="620" t="s">
        <v>4169</v>
      </c>
      <c r="X1675" s="673" t="s">
        <v>4602</v>
      </c>
      <c r="Y1675" s="667" t="s">
        <v>4611</v>
      </c>
      <c r="Z1675" s="668" t="s">
        <v>15</v>
      </c>
      <c r="AA1675" s="558" t="s">
        <v>1856</v>
      </c>
      <c r="AB1675" s="139">
        <f t="shared" si="430"/>
        <v>44035</v>
      </c>
      <c r="AC1675" s="134">
        <f t="shared" si="431"/>
        <v>44013</v>
      </c>
      <c r="AD1675" s="135" t="str">
        <f t="shared" si="432"/>
        <v>-</v>
      </c>
      <c r="AE1675" s="136" t="str">
        <f t="shared" si="433"/>
        <v>-</v>
      </c>
      <c r="AF1675" s="140" t="s">
        <v>4551</v>
      </c>
      <c r="AG1675" s="140" t="str">
        <f t="shared" si="436"/>
        <v>-</v>
      </c>
      <c r="AH1675" s="141" t="str">
        <f t="shared" si="437"/>
        <v>-</v>
      </c>
      <c r="AI1675" s="211">
        <v>44104</v>
      </c>
      <c r="AJ1675" s="443" t="s">
        <v>4592</v>
      </c>
      <c r="AK1675" s="478">
        <f t="shared" si="438"/>
        <v>-69</v>
      </c>
      <c r="AL1675" s="482">
        <f t="shared" si="439"/>
        <v>44075</v>
      </c>
      <c r="AM1675" s="432" t="str">
        <f>_xlfn.IFNA(VLOOKUP(O1675,Dropdown!$B:$G,6,0),"-")</f>
        <v>PEZA</v>
      </c>
      <c r="AN1675" s="433">
        <f>_xlfn.IFNA(VLOOKUP(O1675,Dropdown!$B:$H,7,0),"-")</f>
        <v>0.12</v>
      </c>
      <c r="AO1675" s="434" t="str">
        <f t="shared" si="440"/>
        <v>USD</v>
      </c>
      <c r="AP1675" s="435">
        <f t="shared" si="441"/>
        <v>50</v>
      </c>
      <c r="AQ1675" s="436">
        <f t="shared" si="442"/>
        <v>56.000000000000007</v>
      </c>
      <c r="AR1675" s="247"/>
      <c r="AS1675" s="465" t="s">
        <v>15</v>
      </c>
      <c r="AT1675" s="247"/>
      <c r="AU1675" s="454" t="s">
        <v>15</v>
      </c>
    </row>
    <row r="1676" spans="1:47" s="29" customFormat="1">
      <c r="A1676" s="556">
        <v>1673</v>
      </c>
      <c r="B1676" s="558" t="s">
        <v>4109</v>
      </c>
      <c r="C1676" s="558" t="str">
        <f t="shared" si="434"/>
        <v>2020</v>
      </c>
      <c r="D1676" s="558" t="str">
        <f t="shared" si="428"/>
        <v>Jun</v>
      </c>
      <c r="E1676" s="605">
        <v>44005</v>
      </c>
      <c r="F1676" s="558">
        <v>122826</v>
      </c>
      <c r="G1676" s="558">
        <v>55127</v>
      </c>
      <c r="H1676" s="558">
        <v>94691</v>
      </c>
      <c r="I1676" s="558" t="s">
        <v>4095</v>
      </c>
      <c r="J1676" s="617" t="s">
        <v>4096</v>
      </c>
      <c r="K1676" s="607" t="str">
        <f t="shared" si="435"/>
        <v>WR14 YOKE TA.D 7.5 STAGE | 101538-75-019-10 LOWER BACKING PLATE(SHORT)</v>
      </c>
      <c r="L1676" s="607" t="s">
        <v>5060</v>
      </c>
      <c r="M1676" s="607" t="s">
        <v>5063</v>
      </c>
      <c r="N1676" s="615" t="s">
        <v>15</v>
      </c>
      <c r="O1676" s="607" t="s">
        <v>42</v>
      </c>
      <c r="P1676" s="558">
        <v>1</v>
      </c>
      <c r="Q1676" s="557" t="s">
        <v>5151</v>
      </c>
      <c r="R1676" s="609">
        <f>IFERROR(VLOOKUP(CONCATENATE(D1676,"'",C1676),'Monthly Forex'!A:D,4,0),"-")</f>
        <v>50.61</v>
      </c>
      <c r="S1676" s="564" t="s">
        <v>15</v>
      </c>
      <c r="T1676" s="611">
        <v>141.9</v>
      </c>
      <c r="U1676" s="612" t="s">
        <v>47</v>
      </c>
      <c r="V1676" s="613" t="s">
        <v>49</v>
      </c>
      <c r="W1676" s="619" t="s">
        <v>15</v>
      </c>
      <c r="X1676" s="673" t="s">
        <v>4601</v>
      </c>
      <c r="Y1676" s="667" t="s">
        <v>4611</v>
      </c>
      <c r="Z1676" s="668" t="s">
        <v>15</v>
      </c>
      <c r="AA1676" s="558" t="s">
        <v>1856</v>
      </c>
      <c r="AB1676" s="139">
        <f t="shared" si="430"/>
        <v>44035</v>
      </c>
      <c r="AC1676" s="134">
        <f t="shared" si="431"/>
        <v>44013</v>
      </c>
      <c r="AD1676" s="135" t="str">
        <f t="shared" si="432"/>
        <v>-</v>
      </c>
      <c r="AE1676" s="136" t="str">
        <f t="shared" si="433"/>
        <v>-</v>
      </c>
      <c r="AF1676" s="140" t="s">
        <v>4551</v>
      </c>
      <c r="AG1676" s="140" t="str">
        <f t="shared" si="436"/>
        <v>1</v>
      </c>
      <c r="AH1676" s="141" t="str">
        <f t="shared" si="437"/>
        <v>-</v>
      </c>
      <c r="AI1676" s="211">
        <v>44104</v>
      </c>
      <c r="AJ1676" s="443" t="s">
        <v>4592</v>
      </c>
      <c r="AK1676" s="478">
        <f t="shared" si="438"/>
        <v>-69</v>
      </c>
      <c r="AL1676" s="482">
        <f t="shared" si="439"/>
        <v>44075</v>
      </c>
      <c r="AM1676" s="432" t="str">
        <f>_xlfn.IFNA(VLOOKUP(O1676,Dropdown!$B:$G,6,0),"-")</f>
        <v>PEZA</v>
      </c>
      <c r="AN1676" s="433">
        <f>_xlfn.IFNA(VLOOKUP(O1676,Dropdown!$B:$H,7,0),"-")</f>
        <v>0.12</v>
      </c>
      <c r="AO1676" s="434" t="str">
        <f t="shared" si="440"/>
        <v>USD</v>
      </c>
      <c r="AP1676" s="435">
        <f t="shared" si="441"/>
        <v>141.9</v>
      </c>
      <c r="AQ1676" s="436">
        <f t="shared" si="442"/>
        <v>158.92800000000003</v>
      </c>
      <c r="AR1676" s="247"/>
      <c r="AS1676" s="465" t="s">
        <v>15</v>
      </c>
      <c r="AT1676" s="247"/>
      <c r="AU1676" s="454" t="s">
        <v>15</v>
      </c>
    </row>
    <row r="1677" spans="1:47" s="29" customFormat="1">
      <c r="A1677" s="556">
        <v>1674</v>
      </c>
      <c r="B1677" s="558" t="s">
        <v>4170</v>
      </c>
      <c r="C1677" s="558" t="str">
        <f t="shared" si="434"/>
        <v>2020</v>
      </c>
      <c r="D1677" s="558" t="str">
        <f t="shared" si="428"/>
        <v>Jun</v>
      </c>
      <c r="E1677" s="605">
        <v>44005</v>
      </c>
      <c r="F1677" s="558">
        <v>122826</v>
      </c>
      <c r="G1677" s="558">
        <v>55127</v>
      </c>
      <c r="H1677" s="558">
        <v>94691</v>
      </c>
      <c r="I1677" s="558" t="s">
        <v>4095</v>
      </c>
      <c r="J1677" s="617" t="s">
        <v>4096</v>
      </c>
      <c r="K1677" s="607" t="str">
        <f t="shared" si="435"/>
        <v>WR14 YOKE TA.D 7.5 STAGE | 101538-75-012-00HEAD DIE</v>
      </c>
      <c r="L1677" s="607" t="s">
        <v>5060</v>
      </c>
      <c r="M1677" s="607" t="s">
        <v>5064</v>
      </c>
      <c r="N1677" s="608"/>
      <c r="O1677" s="607" t="s">
        <v>42</v>
      </c>
      <c r="P1677" s="558">
        <v>1</v>
      </c>
      <c r="Q1677" s="557" t="s">
        <v>5151</v>
      </c>
      <c r="R1677" s="609">
        <f>IFERROR(VLOOKUP(CONCATENATE(D1677,"'",C1677),'Monthly Forex'!A:D,4,0),"-")</f>
        <v>50.61</v>
      </c>
      <c r="S1677" s="564" t="s">
        <v>15</v>
      </c>
      <c r="T1677" s="611">
        <v>291.2</v>
      </c>
      <c r="U1677" s="612" t="s">
        <v>47</v>
      </c>
      <c r="V1677" s="613" t="s">
        <v>49</v>
      </c>
      <c r="W1677" s="619" t="s">
        <v>15</v>
      </c>
      <c r="X1677" s="673" t="s">
        <v>4601</v>
      </c>
      <c r="Y1677" s="667" t="s">
        <v>4611</v>
      </c>
      <c r="Z1677" s="668" t="s">
        <v>15</v>
      </c>
      <c r="AA1677" s="558" t="s">
        <v>1856</v>
      </c>
      <c r="AB1677" s="139">
        <f t="shared" si="430"/>
        <v>44035</v>
      </c>
      <c r="AC1677" s="134">
        <f t="shared" si="431"/>
        <v>44013</v>
      </c>
      <c r="AD1677" s="135" t="str">
        <f t="shared" si="432"/>
        <v>-</v>
      </c>
      <c r="AE1677" s="136" t="str">
        <f t="shared" si="433"/>
        <v>-</v>
      </c>
      <c r="AF1677" s="140" t="s">
        <v>4551</v>
      </c>
      <c r="AG1677" s="140" t="str">
        <f t="shared" si="436"/>
        <v>-</v>
      </c>
      <c r="AH1677" s="141" t="str">
        <f t="shared" si="437"/>
        <v>-</v>
      </c>
      <c r="AI1677" s="211">
        <v>44104</v>
      </c>
      <c r="AJ1677" s="443" t="s">
        <v>4592</v>
      </c>
      <c r="AK1677" s="478">
        <f t="shared" si="438"/>
        <v>-69</v>
      </c>
      <c r="AL1677" s="482">
        <f t="shared" si="439"/>
        <v>44075</v>
      </c>
      <c r="AM1677" s="432" t="str">
        <f>_xlfn.IFNA(VLOOKUP(O1677,Dropdown!$B:$G,6,0),"-")</f>
        <v>PEZA</v>
      </c>
      <c r="AN1677" s="433">
        <f>_xlfn.IFNA(VLOOKUP(O1677,Dropdown!$B:$H,7,0),"-")</f>
        <v>0.12</v>
      </c>
      <c r="AO1677" s="434" t="str">
        <f t="shared" si="440"/>
        <v>USD</v>
      </c>
      <c r="AP1677" s="435">
        <f t="shared" si="441"/>
        <v>291.2</v>
      </c>
      <c r="AQ1677" s="436">
        <f t="shared" si="442"/>
        <v>326.14400000000001</v>
      </c>
      <c r="AR1677" s="247"/>
      <c r="AS1677" s="465" t="s">
        <v>15</v>
      </c>
      <c r="AT1677" s="247"/>
      <c r="AU1677" s="454" t="s">
        <v>15</v>
      </c>
    </row>
    <row r="1678" spans="1:47" s="29" customFormat="1">
      <c r="A1678" s="556">
        <v>1675</v>
      </c>
      <c r="B1678" s="558" t="s">
        <v>4162</v>
      </c>
      <c r="C1678" s="558" t="str">
        <f t="shared" si="434"/>
        <v>2020</v>
      </c>
      <c r="D1678" s="558" t="str">
        <f t="shared" si="428"/>
        <v>Jun</v>
      </c>
      <c r="E1678" s="605">
        <v>44005</v>
      </c>
      <c r="F1678" s="558">
        <v>122826</v>
      </c>
      <c r="G1678" s="558">
        <v>55127</v>
      </c>
      <c r="H1678" s="558">
        <v>94691</v>
      </c>
      <c r="I1678" s="558" t="s">
        <v>4177</v>
      </c>
      <c r="J1678" s="617" t="s">
        <v>4096</v>
      </c>
      <c r="K1678" s="607" t="str">
        <f t="shared" si="435"/>
        <v>WR14 YOKE TA.D | 101538-75-011-00 DIE RING (MIDDLE)</v>
      </c>
      <c r="L1678" s="607" t="s">
        <v>4960</v>
      </c>
      <c r="M1678" s="607" t="s">
        <v>5062</v>
      </c>
      <c r="N1678" s="615" t="s">
        <v>15</v>
      </c>
      <c r="O1678" s="607" t="s">
        <v>42</v>
      </c>
      <c r="P1678" s="558">
        <v>1</v>
      </c>
      <c r="Q1678" s="557" t="s">
        <v>5151</v>
      </c>
      <c r="R1678" s="609">
        <f>IFERROR(VLOOKUP(CONCATENATE(D1678,"'",C1678),'Monthly Forex'!A:D,4,0),"-")</f>
        <v>50.61</v>
      </c>
      <c r="S1678" s="564" t="s">
        <v>15</v>
      </c>
      <c r="T1678" s="611">
        <v>1000</v>
      </c>
      <c r="U1678" s="612" t="s">
        <v>47</v>
      </c>
      <c r="V1678" s="613" t="s">
        <v>49</v>
      </c>
      <c r="W1678" s="619" t="s">
        <v>15</v>
      </c>
      <c r="X1678" s="673" t="s">
        <v>4601</v>
      </c>
      <c r="Y1678" s="667" t="s">
        <v>4611</v>
      </c>
      <c r="Z1678" s="668" t="s">
        <v>15</v>
      </c>
      <c r="AA1678" s="558" t="s">
        <v>1856</v>
      </c>
      <c r="AB1678" s="139">
        <f t="shared" si="430"/>
        <v>44035</v>
      </c>
      <c r="AC1678" s="134">
        <f t="shared" si="431"/>
        <v>44013</v>
      </c>
      <c r="AD1678" s="135" t="str">
        <f t="shared" si="432"/>
        <v>-</v>
      </c>
      <c r="AE1678" s="136" t="str">
        <f t="shared" si="433"/>
        <v>-</v>
      </c>
      <c r="AF1678" s="140" t="s">
        <v>4551</v>
      </c>
      <c r="AG1678" s="140" t="str">
        <f t="shared" si="436"/>
        <v>-</v>
      </c>
      <c r="AH1678" s="141" t="str">
        <f t="shared" si="437"/>
        <v>-</v>
      </c>
      <c r="AI1678" s="211">
        <v>44104</v>
      </c>
      <c r="AJ1678" s="443" t="s">
        <v>4592</v>
      </c>
      <c r="AK1678" s="478">
        <f t="shared" si="438"/>
        <v>-69</v>
      </c>
      <c r="AL1678" s="482">
        <f t="shared" si="439"/>
        <v>44075</v>
      </c>
      <c r="AM1678" s="432" t="str">
        <f>_xlfn.IFNA(VLOOKUP(O1678,Dropdown!$B:$G,6,0),"-")</f>
        <v>PEZA</v>
      </c>
      <c r="AN1678" s="433">
        <f>_xlfn.IFNA(VLOOKUP(O1678,Dropdown!$B:$H,7,0),"-")</f>
        <v>0.12</v>
      </c>
      <c r="AO1678" s="434" t="str">
        <f t="shared" si="440"/>
        <v>USD</v>
      </c>
      <c r="AP1678" s="435">
        <f t="shared" si="441"/>
        <v>1000</v>
      </c>
      <c r="AQ1678" s="436">
        <f t="shared" si="442"/>
        <v>1120</v>
      </c>
      <c r="AR1678" s="247"/>
      <c r="AS1678" s="465" t="s">
        <v>15</v>
      </c>
      <c r="AT1678" s="247"/>
      <c r="AU1678" s="454" t="s">
        <v>15</v>
      </c>
    </row>
    <row r="1679" spans="1:47" s="29" customFormat="1">
      <c r="A1679" s="556">
        <v>1676</v>
      </c>
      <c r="B1679" s="558" t="s">
        <v>4171</v>
      </c>
      <c r="C1679" s="558" t="str">
        <f t="shared" si="434"/>
        <v>2020</v>
      </c>
      <c r="D1679" s="558" t="str">
        <f t="shared" si="428"/>
        <v>Jun</v>
      </c>
      <c r="E1679" s="605">
        <v>44005</v>
      </c>
      <c r="F1679" s="558">
        <v>122826</v>
      </c>
      <c r="G1679" s="558">
        <v>55127</v>
      </c>
      <c r="H1679" s="558">
        <v>94691</v>
      </c>
      <c r="I1679" s="558" t="s">
        <v>4095</v>
      </c>
      <c r="J1679" s="617" t="s">
        <v>4096</v>
      </c>
      <c r="K1679" s="607" t="str">
        <f t="shared" si="435"/>
        <v>WR14 YOKE TA.D 7.5 STAGE | 101538-75-017-00 HEAD PUNCH (LETTER C)</v>
      </c>
      <c r="L1679" s="607" t="s">
        <v>5060</v>
      </c>
      <c r="M1679" s="607" t="s">
        <v>5061</v>
      </c>
      <c r="N1679" s="608" t="s">
        <v>15</v>
      </c>
      <c r="O1679" s="607" t="s">
        <v>42</v>
      </c>
      <c r="P1679" s="558">
        <v>1</v>
      </c>
      <c r="Q1679" s="557" t="s">
        <v>5151</v>
      </c>
      <c r="R1679" s="609">
        <f>IFERROR(VLOOKUP(CONCATENATE(D1679,"'",C1679),'Monthly Forex'!A:D,4,0),"-")</f>
        <v>50.61</v>
      </c>
      <c r="S1679" s="564" t="s">
        <v>15</v>
      </c>
      <c r="T1679" s="611">
        <v>134.19999999999999</v>
      </c>
      <c r="U1679" s="612" t="s">
        <v>47</v>
      </c>
      <c r="V1679" s="613" t="s">
        <v>49</v>
      </c>
      <c r="W1679" s="619" t="s">
        <v>15</v>
      </c>
      <c r="X1679" s="673" t="s">
        <v>4601</v>
      </c>
      <c r="Y1679" s="667" t="s">
        <v>4611</v>
      </c>
      <c r="Z1679" s="668" t="s">
        <v>15</v>
      </c>
      <c r="AA1679" s="558" t="s">
        <v>1856</v>
      </c>
      <c r="AB1679" s="139">
        <f t="shared" si="430"/>
        <v>44035</v>
      </c>
      <c r="AC1679" s="134">
        <f t="shared" si="431"/>
        <v>44013</v>
      </c>
      <c r="AD1679" s="135" t="str">
        <f t="shared" si="432"/>
        <v>-</v>
      </c>
      <c r="AE1679" s="136" t="str">
        <f t="shared" si="433"/>
        <v>-</v>
      </c>
      <c r="AF1679" s="140" t="s">
        <v>4551</v>
      </c>
      <c r="AG1679" s="140" t="str">
        <f t="shared" si="436"/>
        <v>-</v>
      </c>
      <c r="AH1679" s="141" t="str">
        <f t="shared" si="437"/>
        <v>-</v>
      </c>
      <c r="AI1679" s="211">
        <v>44104</v>
      </c>
      <c r="AJ1679" s="443" t="s">
        <v>4592</v>
      </c>
      <c r="AK1679" s="478">
        <f t="shared" si="438"/>
        <v>-69</v>
      </c>
      <c r="AL1679" s="482">
        <f t="shared" si="439"/>
        <v>44075</v>
      </c>
      <c r="AM1679" s="432" t="str">
        <f>_xlfn.IFNA(VLOOKUP(O1679,Dropdown!$B:$G,6,0),"-")</f>
        <v>PEZA</v>
      </c>
      <c r="AN1679" s="433">
        <f>_xlfn.IFNA(VLOOKUP(O1679,Dropdown!$B:$H,7,0),"-")</f>
        <v>0.12</v>
      </c>
      <c r="AO1679" s="434" t="str">
        <f t="shared" si="440"/>
        <v>USD</v>
      </c>
      <c r="AP1679" s="435">
        <f t="shared" si="441"/>
        <v>134.19999999999999</v>
      </c>
      <c r="AQ1679" s="436">
        <f t="shared" si="442"/>
        <v>150.304</v>
      </c>
      <c r="AR1679" s="247"/>
      <c r="AS1679" s="465" t="s">
        <v>15</v>
      </c>
      <c r="AT1679" s="247"/>
      <c r="AU1679" s="454" t="s">
        <v>15</v>
      </c>
    </row>
    <row r="1680" spans="1:47" s="29" customFormat="1">
      <c r="A1680" s="556">
        <v>1677</v>
      </c>
      <c r="B1680" s="558" t="s">
        <v>4172</v>
      </c>
      <c r="C1680" s="558" t="str">
        <f t="shared" si="434"/>
        <v>2020</v>
      </c>
      <c r="D1680" s="558" t="str">
        <f t="shared" si="428"/>
        <v>Jun</v>
      </c>
      <c r="E1680" s="605">
        <v>44005</v>
      </c>
      <c r="F1680" s="558">
        <v>122826</v>
      </c>
      <c r="G1680" s="558">
        <v>55127</v>
      </c>
      <c r="H1680" s="558">
        <v>94691</v>
      </c>
      <c r="I1680" s="558" t="s">
        <v>4177</v>
      </c>
      <c r="J1680" s="617" t="s">
        <v>4096</v>
      </c>
      <c r="K1680" s="607" t="str">
        <f t="shared" si="435"/>
        <v>WR14 YOKE TA.D | 101538-75-011-10 DIE RING (SHORT) (SKD11 58~60 HRC)</v>
      </c>
      <c r="L1680" s="607" t="s">
        <v>4960</v>
      </c>
      <c r="M1680" s="607" t="s">
        <v>5059</v>
      </c>
      <c r="N1680" s="608" t="s">
        <v>15</v>
      </c>
      <c r="O1680" s="607" t="s">
        <v>42</v>
      </c>
      <c r="P1680" s="558">
        <v>1</v>
      </c>
      <c r="Q1680" s="557" t="s">
        <v>5151</v>
      </c>
      <c r="R1680" s="609">
        <f>IFERROR(VLOOKUP(CONCATENATE(D1680,"'",C1680),'Monthly Forex'!A:D,4,0),"-")</f>
        <v>50.61</v>
      </c>
      <c r="S1680" s="564" t="s">
        <v>15</v>
      </c>
      <c r="T1680" s="611">
        <v>940</v>
      </c>
      <c r="U1680" s="612" t="s">
        <v>47</v>
      </c>
      <c r="V1680" s="613" t="s">
        <v>49</v>
      </c>
      <c r="W1680" s="619" t="s">
        <v>15</v>
      </c>
      <c r="X1680" s="673" t="s">
        <v>4601</v>
      </c>
      <c r="Y1680" s="667" t="s">
        <v>4611</v>
      </c>
      <c r="Z1680" s="668" t="s">
        <v>15</v>
      </c>
      <c r="AA1680" s="558" t="s">
        <v>1856</v>
      </c>
      <c r="AB1680" s="139">
        <f t="shared" si="430"/>
        <v>44035</v>
      </c>
      <c r="AC1680" s="134">
        <f t="shared" si="431"/>
        <v>44013</v>
      </c>
      <c r="AD1680" s="135" t="str">
        <f t="shared" si="432"/>
        <v>-</v>
      </c>
      <c r="AE1680" s="136" t="str">
        <f t="shared" si="433"/>
        <v>-</v>
      </c>
      <c r="AF1680" s="140" t="s">
        <v>4551</v>
      </c>
      <c r="AG1680" s="140" t="str">
        <f t="shared" si="436"/>
        <v>-</v>
      </c>
      <c r="AH1680" s="141" t="str">
        <f t="shared" si="437"/>
        <v>-</v>
      </c>
      <c r="AI1680" s="211">
        <v>44104</v>
      </c>
      <c r="AJ1680" s="443" t="s">
        <v>4592</v>
      </c>
      <c r="AK1680" s="478">
        <f t="shared" si="438"/>
        <v>-69</v>
      </c>
      <c r="AL1680" s="482">
        <f t="shared" si="439"/>
        <v>44075</v>
      </c>
      <c r="AM1680" s="432" t="str">
        <f>_xlfn.IFNA(VLOOKUP(O1680,Dropdown!$B:$G,6,0),"-")</f>
        <v>PEZA</v>
      </c>
      <c r="AN1680" s="433">
        <f>_xlfn.IFNA(VLOOKUP(O1680,Dropdown!$B:$H,7,0),"-")</f>
        <v>0.12</v>
      </c>
      <c r="AO1680" s="434" t="str">
        <f t="shared" si="440"/>
        <v>USD</v>
      </c>
      <c r="AP1680" s="435">
        <f t="shared" si="441"/>
        <v>940</v>
      </c>
      <c r="AQ1680" s="436">
        <f t="shared" si="442"/>
        <v>1052.8000000000002</v>
      </c>
      <c r="AR1680" s="247"/>
      <c r="AS1680" s="465" t="s">
        <v>15</v>
      </c>
      <c r="AT1680" s="247"/>
      <c r="AU1680" s="454" t="s">
        <v>15</v>
      </c>
    </row>
    <row r="1681" spans="1:47" s="29" customFormat="1">
      <c r="A1681" s="556">
        <v>1678</v>
      </c>
      <c r="B1681" s="558" t="s">
        <v>4153</v>
      </c>
      <c r="C1681" s="558" t="str">
        <f t="shared" si="434"/>
        <v>2020</v>
      </c>
      <c r="D1681" s="558" t="str">
        <f t="shared" si="428"/>
        <v>Jun</v>
      </c>
      <c r="E1681" s="605">
        <v>44005</v>
      </c>
      <c r="F1681" s="558">
        <v>122827</v>
      </c>
      <c r="G1681" s="558">
        <v>55128</v>
      </c>
      <c r="H1681" s="558">
        <v>94692</v>
      </c>
      <c r="I1681" s="558" t="s">
        <v>4092</v>
      </c>
      <c r="J1681" s="617" t="s">
        <v>4094</v>
      </c>
      <c r="K1681" s="607" t="str">
        <f t="shared" si="435"/>
        <v>AT05 YOKE TA.D (7.5th stage) | 101917-75-017-00 HEAD PUNCH (SKD11 58~60HRC)</v>
      </c>
      <c r="L1681" s="607" t="s">
        <v>5057</v>
      </c>
      <c r="M1681" s="607" t="s">
        <v>5058</v>
      </c>
      <c r="N1681" s="615" t="s">
        <v>15</v>
      </c>
      <c r="O1681" s="607" t="s">
        <v>42</v>
      </c>
      <c r="P1681" s="558">
        <v>1</v>
      </c>
      <c r="Q1681" s="557" t="s">
        <v>5151</v>
      </c>
      <c r="R1681" s="609">
        <f>IFERROR(VLOOKUP(CONCATENATE(D1681,"'",C1681),'Monthly Forex'!A:D,4,0),"-")</f>
        <v>50.61</v>
      </c>
      <c r="S1681" s="564" t="s">
        <v>15</v>
      </c>
      <c r="T1681" s="611">
        <v>317</v>
      </c>
      <c r="U1681" s="612" t="s">
        <v>47</v>
      </c>
      <c r="V1681" s="613" t="s">
        <v>49</v>
      </c>
      <c r="W1681" s="619" t="s">
        <v>15</v>
      </c>
      <c r="X1681" s="673" t="s">
        <v>4601</v>
      </c>
      <c r="Y1681" s="667" t="s">
        <v>4611</v>
      </c>
      <c r="Z1681" s="668" t="s">
        <v>15</v>
      </c>
      <c r="AA1681" s="558" t="s">
        <v>1856</v>
      </c>
      <c r="AB1681" s="139">
        <f t="shared" si="430"/>
        <v>44035</v>
      </c>
      <c r="AC1681" s="134">
        <f t="shared" si="431"/>
        <v>44013</v>
      </c>
      <c r="AD1681" s="135" t="str">
        <f t="shared" si="432"/>
        <v>-</v>
      </c>
      <c r="AE1681" s="136" t="str">
        <f t="shared" si="433"/>
        <v>-</v>
      </c>
      <c r="AF1681" s="140" t="s">
        <v>4551</v>
      </c>
      <c r="AG1681" s="140" t="str">
        <f t="shared" si="436"/>
        <v>1</v>
      </c>
      <c r="AH1681" s="141" t="str">
        <f t="shared" si="437"/>
        <v>-</v>
      </c>
      <c r="AI1681" s="211">
        <v>44104</v>
      </c>
      <c r="AJ1681" s="443" t="s">
        <v>4592</v>
      </c>
      <c r="AK1681" s="478">
        <f t="shared" si="438"/>
        <v>-69</v>
      </c>
      <c r="AL1681" s="482">
        <f t="shared" si="439"/>
        <v>44075</v>
      </c>
      <c r="AM1681" s="432" t="str">
        <f>_xlfn.IFNA(VLOOKUP(O1681,Dropdown!$B:$G,6,0),"-")</f>
        <v>PEZA</v>
      </c>
      <c r="AN1681" s="433">
        <f>_xlfn.IFNA(VLOOKUP(O1681,Dropdown!$B:$H,7,0),"-")</f>
        <v>0.12</v>
      </c>
      <c r="AO1681" s="434" t="str">
        <f t="shared" si="440"/>
        <v>USD</v>
      </c>
      <c r="AP1681" s="435">
        <f t="shared" si="441"/>
        <v>317</v>
      </c>
      <c r="AQ1681" s="436">
        <f t="shared" si="442"/>
        <v>355.04</v>
      </c>
      <c r="AR1681" s="247"/>
      <c r="AS1681" s="465" t="s">
        <v>15</v>
      </c>
      <c r="AT1681" s="247"/>
      <c r="AU1681" s="454" t="s">
        <v>15</v>
      </c>
    </row>
    <row r="1682" spans="1:47" s="29" customFormat="1">
      <c r="A1682" s="556">
        <v>1679</v>
      </c>
      <c r="B1682" s="558" t="s">
        <v>4154</v>
      </c>
      <c r="C1682" s="558" t="str">
        <f t="shared" si="434"/>
        <v>2020</v>
      </c>
      <c r="D1682" s="558" t="str">
        <f t="shared" si="428"/>
        <v>Jun</v>
      </c>
      <c r="E1682" s="605">
        <v>44005</v>
      </c>
      <c r="F1682" s="558">
        <v>122827</v>
      </c>
      <c r="G1682" s="558">
        <v>55128</v>
      </c>
      <c r="H1682" s="558">
        <v>94692</v>
      </c>
      <c r="I1682" s="558" t="s">
        <v>4155</v>
      </c>
      <c r="J1682" s="617" t="s">
        <v>4168</v>
      </c>
      <c r="K1682" s="607" t="str">
        <f t="shared" si="435"/>
        <v>WM-TT YOKE TA.D | 100938-06-609-00 INNER DIE</v>
      </c>
      <c r="L1682" s="607" t="s">
        <v>5055</v>
      </c>
      <c r="M1682" s="607" t="s">
        <v>5056</v>
      </c>
      <c r="N1682" s="615" t="s">
        <v>15</v>
      </c>
      <c r="O1682" s="607" t="s">
        <v>42</v>
      </c>
      <c r="P1682" s="558">
        <v>1</v>
      </c>
      <c r="Q1682" s="557" t="s">
        <v>5151</v>
      </c>
      <c r="R1682" s="609">
        <f>IFERROR(VLOOKUP(CONCATENATE(D1682,"'",C1682),'Monthly Forex'!A:D,4,0),"-")</f>
        <v>50.61</v>
      </c>
      <c r="S1682" s="564" t="s">
        <v>15</v>
      </c>
      <c r="T1682" s="611">
        <v>415</v>
      </c>
      <c r="U1682" s="612" t="s">
        <v>47</v>
      </c>
      <c r="V1682" s="613" t="s">
        <v>49</v>
      </c>
      <c r="W1682" s="619" t="s">
        <v>15</v>
      </c>
      <c r="X1682" s="673" t="s">
        <v>4601</v>
      </c>
      <c r="Y1682" s="667" t="s">
        <v>4611</v>
      </c>
      <c r="Z1682" s="668" t="s">
        <v>15</v>
      </c>
      <c r="AA1682" s="558" t="s">
        <v>1856</v>
      </c>
      <c r="AB1682" s="139">
        <f t="shared" si="430"/>
        <v>44035</v>
      </c>
      <c r="AC1682" s="134">
        <f t="shared" si="431"/>
        <v>44013</v>
      </c>
      <c r="AD1682" s="135" t="str">
        <f t="shared" si="432"/>
        <v>-</v>
      </c>
      <c r="AE1682" s="136" t="str">
        <f t="shared" si="433"/>
        <v>-</v>
      </c>
      <c r="AF1682" s="140" t="s">
        <v>4551</v>
      </c>
      <c r="AG1682" s="140" t="str">
        <f t="shared" si="436"/>
        <v>-</v>
      </c>
      <c r="AH1682" s="141" t="str">
        <f t="shared" si="437"/>
        <v>-</v>
      </c>
      <c r="AI1682" s="211">
        <v>44104</v>
      </c>
      <c r="AJ1682" s="443" t="s">
        <v>4592</v>
      </c>
      <c r="AK1682" s="478">
        <f t="shared" si="438"/>
        <v>-69</v>
      </c>
      <c r="AL1682" s="482">
        <f t="shared" si="439"/>
        <v>44075</v>
      </c>
      <c r="AM1682" s="432" t="str">
        <f>_xlfn.IFNA(VLOOKUP(O1682,Dropdown!$B:$G,6,0),"-")</f>
        <v>PEZA</v>
      </c>
      <c r="AN1682" s="433">
        <f>_xlfn.IFNA(VLOOKUP(O1682,Dropdown!$B:$H,7,0),"-")</f>
        <v>0.12</v>
      </c>
      <c r="AO1682" s="434" t="str">
        <f t="shared" si="440"/>
        <v>USD</v>
      </c>
      <c r="AP1682" s="435">
        <f t="shared" si="441"/>
        <v>415</v>
      </c>
      <c r="AQ1682" s="436">
        <f t="shared" si="442"/>
        <v>464.80000000000007</v>
      </c>
      <c r="AR1682" s="247"/>
      <c r="AS1682" s="465" t="s">
        <v>15</v>
      </c>
      <c r="AT1682" s="247"/>
      <c r="AU1682" s="454" t="s">
        <v>15</v>
      </c>
    </row>
    <row r="1683" spans="1:47" s="29" customFormat="1">
      <c r="A1683" s="556">
        <v>1680</v>
      </c>
      <c r="B1683" s="558" t="s">
        <v>4173</v>
      </c>
      <c r="C1683" s="558" t="str">
        <f t="shared" si="434"/>
        <v>2020</v>
      </c>
      <c r="D1683" s="558" t="str">
        <f t="shared" si="428"/>
        <v>Jun</v>
      </c>
      <c r="E1683" s="605">
        <v>44005</v>
      </c>
      <c r="F1683" s="558">
        <v>122827</v>
      </c>
      <c r="G1683" s="558">
        <v>55128</v>
      </c>
      <c r="H1683" s="558">
        <v>94692</v>
      </c>
      <c r="I1683" s="558" t="s">
        <v>4175</v>
      </c>
      <c r="J1683" s="617" t="s">
        <v>4176</v>
      </c>
      <c r="K1683" s="607" t="str">
        <f t="shared" si="435"/>
        <v>WM22 TERMINAL CASE TYPE B | CORE INSERT 04-14 (SKD11 58-60 HRC)</v>
      </c>
      <c r="L1683" s="607" t="s">
        <v>5052</v>
      </c>
      <c r="M1683" s="607" t="s">
        <v>5053</v>
      </c>
      <c r="N1683" s="608" t="s">
        <v>15</v>
      </c>
      <c r="O1683" s="607" t="s">
        <v>42</v>
      </c>
      <c r="P1683" s="558">
        <v>2</v>
      </c>
      <c r="Q1683" s="557" t="s">
        <v>5151</v>
      </c>
      <c r="R1683" s="609">
        <f>IFERROR(VLOOKUP(CONCATENATE(D1683,"'",C1683),'Monthly Forex'!A:D,4,0),"-")</f>
        <v>50.61</v>
      </c>
      <c r="S1683" s="564" t="s">
        <v>15</v>
      </c>
      <c r="T1683" s="611">
        <v>180</v>
      </c>
      <c r="U1683" s="612" t="s">
        <v>47</v>
      </c>
      <c r="V1683" s="613" t="s">
        <v>49</v>
      </c>
      <c r="W1683" s="619" t="s">
        <v>15</v>
      </c>
      <c r="X1683" s="673" t="s">
        <v>4601</v>
      </c>
      <c r="Y1683" s="667" t="s">
        <v>4611</v>
      </c>
      <c r="Z1683" s="668" t="s">
        <v>15</v>
      </c>
      <c r="AA1683" s="558" t="s">
        <v>1856</v>
      </c>
      <c r="AB1683" s="139">
        <f t="shared" si="430"/>
        <v>44035</v>
      </c>
      <c r="AC1683" s="134">
        <f t="shared" si="431"/>
        <v>44013</v>
      </c>
      <c r="AD1683" s="135" t="str">
        <f t="shared" si="432"/>
        <v>-</v>
      </c>
      <c r="AE1683" s="136" t="str">
        <f t="shared" si="433"/>
        <v>-</v>
      </c>
      <c r="AF1683" s="140" t="s">
        <v>4551</v>
      </c>
      <c r="AG1683" s="140" t="str">
        <f t="shared" si="436"/>
        <v>-</v>
      </c>
      <c r="AH1683" s="141" t="str">
        <f t="shared" si="437"/>
        <v>-</v>
      </c>
      <c r="AI1683" s="211">
        <v>44104</v>
      </c>
      <c r="AJ1683" s="443" t="s">
        <v>4592</v>
      </c>
      <c r="AK1683" s="478">
        <f t="shared" si="438"/>
        <v>-69</v>
      </c>
      <c r="AL1683" s="482">
        <f t="shared" si="439"/>
        <v>44075</v>
      </c>
      <c r="AM1683" s="432" t="str">
        <f>_xlfn.IFNA(VLOOKUP(O1683,Dropdown!$B:$G,6,0),"-")</f>
        <v>PEZA</v>
      </c>
      <c r="AN1683" s="433">
        <f>_xlfn.IFNA(VLOOKUP(O1683,Dropdown!$B:$H,7,0),"-")</f>
        <v>0.12</v>
      </c>
      <c r="AO1683" s="434" t="str">
        <f t="shared" si="440"/>
        <v>USD</v>
      </c>
      <c r="AP1683" s="435">
        <f t="shared" si="441"/>
        <v>180</v>
      </c>
      <c r="AQ1683" s="436">
        <f t="shared" si="442"/>
        <v>201.60000000000002</v>
      </c>
      <c r="AR1683" s="247"/>
      <c r="AS1683" s="465" t="s">
        <v>15</v>
      </c>
      <c r="AT1683" s="247"/>
      <c r="AU1683" s="454" t="s">
        <v>15</v>
      </c>
    </row>
    <row r="1684" spans="1:47" s="29" customFormat="1">
      <c r="A1684" s="556">
        <v>1681</v>
      </c>
      <c r="B1684" s="558" t="s">
        <v>4174</v>
      </c>
      <c r="C1684" s="558" t="str">
        <f t="shared" si="434"/>
        <v>2020</v>
      </c>
      <c r="D1684" s="558" t="str">
        <f t="shared" si="428"/>
        <v>Jun</v>
      </c>
      <c r="E1684" s="605">
        <v>44005</v>
      </c>
      <c r="F1684" s="558">
        <v>122827</v>
      </c>
      <c r="G1684" s="558">
        <v>55128</v>
      </c>
      <c r="H1684" s="558">
        <v>94692</v>
      </c>
      <c r="I1684" s="558" t="s">
        <v>4175</v>
      </c>
      <c r="J1684" s="617" t="s">
        <v>4176</v>
      </c>
      <c r="K1684" s="607" t="str">
        <f t="shared" si="435"/>
        <v>WM22 TERMINAL CASE TYPE B | CORE INSERT 05-15 (SKD11 58-60 HRC)</v>
      </c>
      <c r="L1684" s="607" t="s">
        <v>5052</v>
      </c>
      <c r="M1684" s="607" t="s">
        <v>5054</v>
      </c>
      <c r="N1684" s="608" t="s">
        <v>15</v>
      </c>
      <c r="O1684" s="607" t="s">
        <v>42</v>
      </c>
      <c r="P1684" s="558">
        <v>2</v>
      </c>
      <c r="Q1684" s="557" t="s">
        <v>5151</v>
      </c>
      <c r="R1684" s="609">
        <f>IFERROR(VLOOKUP(CONCATENATE(D1684,"'",C1684),'Monthly Forex'!A:D,4,0),"-")</f>
        <v>50.61</v>
      </c>
      <c r="S1684" s="564" t="s">
        <v>15</v>
      </c>
      <c r="T1684" s="611">
        <v>180</v>
      </c>
      <c r="U1684" s="612" t="s">
        <v>47</v>
      </c>
      <c r="V1684" s="613" t="s">
        <v>49</v>
      </c>
      <c r="W1684" s="619" t="s">
        <v>15</v>
      </c>
      <c r="X1684" s="673" t="s">
        <v>4601</v>
      </c>
      <c r="Y1684" s="667" t="s">
        <v>4611</v>
      </c>
      <c r="Z1684" s="668" t="s">
        <v>15</v>
      </c>
      <c r="AA1684" s="558" t="s">
        <v>1856</v>
      </c>
      <c r="AB1684" s="139">
        <f t="shared" si="430"/>
        <v>44035</v>
      </c>
      <c r="AC1684" s="134">
        <f t="shared" si="431"/>
        <v>44013</v>
      </c>
      <c r="AD1684" s="135" t="str">
        <f t="shared" si="432"/>
        <v>-</v>
      </c>
      <c r="AE1684" s="136" t="str">
        <f t="shared" si="433"/>
        <v>-</v>
      </c>
      <c r="AF1684" s="140" t="s">
        <v>4551</v>
      </c>
      <c r="AG1684" s="140" t="str">
        <f t="shared" si="436"/>
        <v>-</v>
      </c>
      <c r="AH1684" s="141" t="str">
        <f t="shared" si="437"/>
        <v>-</v>
      </c>
      <c r="AI1684" s="211">
        <v>44104</v>
      </c>
      <c r="AJ1684" s="443" t="s">
        <v>4592</v>
      </c>
      <c r="AK1684" s="478">
        <f t="shared" si="438"/>
        <v>-69</v>
      </c>
      <c r="AL1684" s="482">
        <f t="shared" si="439"/>
        <v>44075</v>
      </c>
      <c r="AM1684" s="432" t="str">
        <f>_xlfn.IFNA(VLOOKUP(O1684,Dropdown!$B:$G,6,0),"-")</f>
        <v>PEZA</v>
      </c>
      <c r="AN1684" s="433">
        <f>_xlfn.IFNA(VLOOKUP(O1684,Dropdown!$B:$H,7,0),"-")</f>
        <v>0.12</v>
      </c>
      <c r="AO1684" s="434" t="str">
        <f t="shared" si="440"/>
        <v>USD</v>
      </c>
      <c r="AP1684" s="435">
        <f t="shared" si="441"/>
        <v>180</v>
      </c>
      <c r="AQ1684" s="436">
        <f t="shared" si="442"/>
        <v>201.60000000000002</v>
      </c>
      <c r="AR1684" s="247"/>
      <c r="AS1684" s="465" t="s">
        <v>15</v>
      </c>
      <c r="AT1684" s="247"/>
      <c r="AU1684" s="454" t="s">
        <v>15</v>
      </c>
    </row>
    <row r="1685" spans="1:47" s="29" customFormat="1">
      <c r="A1685" s="556">
        <v>1682</v>
      </c>
      <c r="B1685" s="558" t="s">
        <v>4146</v>
      </c>
      <c r="C1685" s="558" t="str">
        <f t="shared" si="434"/>
        <v>2020</v>
      </c>
      <c r="D1685" s="558" t="str">
        <f t="shared" si="428"/>
        <v>Jun</v>
      </c>
      <c r="E1685" s="605">
        <v>44006</v>
      </c>
      <c r="F1685" s="558">
        <v>122835</v>
      </c>
      <c r="G1685" s="558">
        <v>55135</v>
      </c>
      <c r="H1685" s="617" t="s">
        <v>15</v>
      </c>
      <c r="I1685" s="558" t="s">
        <v>4017</v>
      </c>
      <c r="J1685" s="617" t="s">
        <v>4124</v>
      </c>
      <c r="K1685" s="607" t="str">
        <f t="shared" si="435"/>
        <v>2017 PLATE FOR TLB RESTRIKE (SKD11 58~60 HRC) | 2017 PLATE FOR TLB RESTRIKE (SKD11 58~60 HRC)</v>
      </c>
      <c r="L1685" s="607" t="s">
        <v>4148</v>
      </c>
      <c r="M1685" s="607" t="s">
        <v>4148</v>
      </c>
      <c r="N1685" s="608" t="s">
        <v>4152</v>
      </c>
      <c r="O1685" s="607" t="s">
        <v>31</v>
      </c>
      <c r="P1685" s="558">
        <v>2</v>
      </c>
      <c r="Q1685" s="557" t="s">
        <v>5151</v>
      </c>
      <c r="R1685" s="609">
        <f>IFERROR(VLOOKUP(CONCATENATE(D1685,"'",C1685),'Monthly Forex'!A:D,4,0),"-")</f>
        <v>50.61</v>
      </c>
      <c r="S1685" s="616">
        <v>9400</v>
      </c>
      <c r="T1685" s="611">
        <f>S1685/R1685</f>
        <v>185.73404465520647</v>
      </c>
      <c r="U1685" s="612" t="s">
        <v>47</v>
      </c>
      <c r="V1685" s="613" t="s">
        <v>49</v>
      </c>
      <c r="W1685" s="619" t="s">
        <v>15</v>
      </c>
      <c r="X1685" s="673" t="s">
        <v>4601</v>
      </c>
      <c r="Y1685" s="669" t="s">
        <v>15</v>
      </c>
      <c r="Z1685" s="668" t="s">
        <v>15</v>
      </c>
      <c r="AA1685" s="558" t="s">
        <v>1856</v>
      </c>
      <c r="AB1685" s="139">
        <f t="shared" si="430"/>
        <v>44036</v>
      </c>
      <c r="AC1685" s="134">
        <f t="shared" si="431"/>
        <v>44013</v>
      </c>
      <c r="AD1685" s="135" t="str">
        <f t="shared" si="432"/>
        <v>-</v>
      </c>
      <c r="AE1685" s="136" t="str">
        <f t="shared" si="433"/>
        <v>-</v>
      </c>
      <c r="AF1685" s="140" t="s">
        <v>4551</v>
      </c>
      <c r="AG1685" s="140" t="str">
        <f t="shared" si="436"/>
        <v>1</v>
      </c>
      <c r="AH1685" s="141" t="str">
        <f t="shared" si="437"/>
        <v>-</v>
      </c>
      <c r="AI1685" s="211">
        <v>44041</v>
      </c>
      <c r="AJ1685" s="443" t="s">
        <v>4592</v>
      </c>
      <c r="AK1685" s="478">
        <f t="shared" si="438"/>
        <v>-5</v>
      </c>
      <c r="AL1685" s="482">
        <f t="shared" si="439"/>
        <v>44013</v>
      </c>
      <c r="AM1685" s="432" t="str">
        <f>_xlfn.IFNA(VLOOKUP(O1685,Dropdown!$B:$G,6,0),"-")</f>
        <v>PEZA</v>
      </c>
      <c r="AN1685" s="433">
        <f>_xlfn.IFNA(VLOOKUP(O1685,Dropdown!$B:$H,7,0),"-")</f>
        <v>0.12</v>
      </c>
      <c r="AO1685" s="434" t="str">
        <f t="shared" si="440"/>
        <v>PHP</v>
      </c>
      <c r="AP1685" s="435">
        <f t="shared" si="441"/>
        <v>9400</v>
      </c>
      <c r="AQ1685" s="436">
        <f t="shared" si="442"/>
        <v>10528.000000000002</v>
      </c>
      <c r="AR1685" s="247"/>
      <c r="AS1685" s="465" t="s">
        <v>15</v>
      </c>
      <c r="AT1685" s="247"/>
      <c r="AU1685" s="454" t="s">
        <v>15</v>
      </c>
    </row>
    <row r="1686" spans="1:47" s="29" customFormat="1">
      <c r="A1686" s="556">
        <v>1683</v>
      </c>
      <c r="B1686" s="558" t="s">
        <v>4178</v>
      </c>
      <c r="C1686" s="558" t="str">
        <f t="shared" si="434"/>
        <v>2020</v>
      </c>
      <c r="D1686" s="558" t="str">
        <f t="shared" si="428"/>
        <v>Jun</v>
      </c>
      <c r="E1686" s="605">
        <v>44007</v>
      </c>
      <c r="F1686" s="558">
        <v>122834</v>
      </c>
      <c r="G1686" s="558">
        <v>55136</v>
      </c>
      <c r="H1686" s="558">
        <v>94716</v>
      </c>
      <c r="I1686" s="558" t="s">
        <v>4182</v>
      </c>
      <c r="J1686" s="617">
        <v>20201160</v>
      </c>
      <c r="K1686" s="607" t="str">
        <f t="shared" si="435"/>
        <v>IGC7 23-4886602-7-0100 BLANKING #1001 INSERT | IGC7 23-4886602-7-0100 BLANKING #1001 INSERT</v>
      </c>
      <c r="L1686" s="607" t="s">
        <v>4184</v>
      </c>
      <c r="M1686" s="607" t="s">
        <v>4184</v>
      </c>
      <c r="N1686" s="608" t="s">
        <v>15</v>
      </c>
      <c r="O1686" s="607" t="s">
        <v>38</v>
      </c>
      <c r="P1686" s="558">
        <v>1</v>
      </c>
      <c r="Q1686" s="557" t="s">
        <v>5151</v>
      </c>
      <c r="R1686" s="609">
        <f>IFERROR(VLOOKUP(CONCATENATE(D1686,"'",C1686),'Monthly Forex'!A:D,4,0),"-")</f>
        <v>50.61</v>
      </c>
      <c r="S1686" s="564" t="s">
        <v>15</v>
      </c>
      <c r="T1686" s="611">
        <v>799</v>
      </c>
      <c r="U1686" s="612" t="s">
        <v>47</v>
      </c>
      <c r="V1686" s="613" t="s">
        <v>49</v>
      </c>
      <c r="W1686" s="619" t="s">
        <v>15</v>
      </c>
      <c r="X1686" s="673" t="s">
        <v>4601</v>
      </c>
      <c r="Y1686" s="669" t="s">
        <v>15</v>
      </c>
      <c r="Z1686" s="668" t="s">
        <v>15</v>
      </c>
      <c r="AA1686" s="558" t="s">
        <v>1856</v>
      </c>
      <c r="AB1686" s="139">
        <f t="shared" si="430"/>
        <v>44037</v>
      </c>
      <c r="AC1686" s="134">
        <f t="shared" si="431"/>
        <v>44013</v>
      </c>
      <c r="AD1686" s="135" t="str">
        <f t="shared" si="432"/>
        <v>-</v>
      </c>
      <c r="AE1686" s="136" t="str">
        <f t="shared" si="433"/>
        <v>-</v>
      </c>
      <c r="AF1686" s="140" t="s">
        <v>4551</v>
      </c>
      <c r="AG1686" s="140" t="str">
        <f t="shared" si="436"/>
        <v>1</v>
      </c>
      <c r="AH1686" s="141" t="str">
        <f t="shared" si="437"/>
        <v>-</v>
      </c>
      <c r="AI1686" s="211">
        <v>44042</v>
      </c>
      <c r="AJ1686" s="443" t="s">
        <v>4592</v>
      </c>
      <c r="AK1686" s="478">
        <f t="shared" si="438"/>
        <v>-5</v>
      </c>
      <c r="AL1686" s="482">
        <f t="shared" si="439"/>
        <v>44013</v>
      </c>
      <c r="AM1686" s="432" t="str">
        <f>_xlfn.IFNA(VLOOKUP(O1686,Dropdown!$B:$G,6,0),"-")</f>
        <v>PEZA</v>
      </c>
      <c r="AN1686" s="433">
        <f>_xlfn.IFNA(VLOOKUP(O1686,Dropdown!$B:$H,7,0),"-")</f>
        <v>0.12</v>
      </c>
      <c r="AO1686" s="434" t="str">
        <f t="shared" si="440"/>
        <v>USD</v>
      </c>
      <c r="AP1686" s="435">
        <f t="shared" si="441"/>
        <v>799</v>
      </c>
      <c r="AQ1686" s="436">
        <f t="shared" si="442"/>
        <v>894.88000000000011</v>
      </c>
      <c r="AR1686" s="247"/>
      <c r="AS1686" s="465" t="s">
        <v>15</v>
      </c>
      <c r="AT1686" s="247"/>
      <c r="AU1686" s="454" t="s">
        <v>15</v>
      </c>
    </row>
    <row r="1687" spans="1:47" s="29" customFormat="1">
      <c r="A1687" s="556">
        <v>1684</v>
      </c>
      <c r="B1687" s="558" t="s">
        <v>4179</v>
      </c>
      <c r="C1687" s="558" t="str">
        <f t="shared" si="434"/>
        <v>2020</v>
      </c>
      <c r="D1687" s="558" t="str">
        <f t="shared" si="428"/>
        <v>Jun</v>
      </c>
      <c r="E1687" s="605">
        <v>44007</v>
      </c>
      <c r="F1687" s="558">
        <v>122834</v>
      </c>
      <c r="G1687" s="558">
        <v>55136</v>
      </c>
      <c r="H1687" s="558">
        <v>94716</v>
      </c>
      <c r="I1687" s="558" t="s">
        <v>4182</v>
      </c>
      <c r="J1687" s="617">
        <v>20201160</v>
      </c>
      <c r="K1687" s="607" t="str">
        <f t="shared" si="435"/>
        <v>IGC7 23-4886602-7-0100 BLANKING #1002 INSERT | IGC7 23-4886602-7-0100 BLANKING #1002 INSERT</v>
      </c>
      <c r="L1687" s="607" t="s">
        <v>4185</v>
      </c>
      <c r="M1687" s="607" t="s">
        <v>4185</v>
      </c>
      <c r="N1687" s="608" t="s">
        <v>15</v>
      </c>
      <c r="O1687" s="607" t="s">
        <v>38</v>
      </c>
      <c r="P1687" s="558">
        <v>1</v>
      </c>
      <c r="Q1687" s="557" t="s">
        <v>5151</v>
      </c>
      <c r="R1687" s="609">
        <f>IFERROR(VLOOKUP(CONCATENATE(D1687,"'",C1687),'Monthly Forex'!A:D,4,0),"-")</f>
        <v>50.61</v>
      </c>
      <c r="S1687" s="564" t="s">
        <v>15</v>
      </c>
      <c r="T1687" s="611">
        <v>659</v>
      </c>
      <c r="U1687" s="612" t="s">
        <v>47</v>
      </c>
      <c r="V1687" s="613" t="s">
        <v>49</v>
      </c>
      <c r="W1687" s="619" t="s">
        <v>15</v>
      </c>
      <c r="X1687" s="673" t="s">
        <v>4601</v>
      </c>
      <c r="Y1687" s="669" t="s">
        <v>15</v>
      </c>
      <c r="Z1687" s="668" t="s">
        <v>15</v>
      </c>
      <c r="AA1687" s="558" t="s">
        <v>1856</v>
      </c>
      <c r="AB1687" s="139">
        <f t="shared" si="430"/>
        <v>44037</v>
      </c>
      <c r="AC1687" s="134">
        <f t="shared" si="431"/>
        <v>44013</v>
      </c>
      <c r="AD1687" s="135" t="str">
        <f t="shared" si="432"/>
        <v>-</v>
      </c>
      <c r="AE1687" s="136" t="str">
        <f t="shared" si="433"/>
        <v>-</v>
      </c>
      <c r="AF1687" s="140" t="s">
        <v>4551</v>
      </c>
      <c r="AG1687" s="140" t="str">
        <f t="shared" si="436"/>
        <v>-</v>
      </c>
      <c r="AH1687" s="141" t="str">
        <f t="shared" si="437"/>
        <v>-</v>
      </c>
      <c r="AI1687" s="211">
        <v>44042</v>
      </c>
      <c r="AJ1687" s="443" t="s">
        <v>4592</v>
      </c>
      <c r="AK1687" s="478">
        <f t="shared" si="438"/>
        <v>-5</v>
      </c>
      <c r="AL1687" s="482">
        <f t="shared" si="439"/>
        <v>44013</v>
      </c>
      <c r="AM1687" s="432" t="str">
        <f>_xlfn.IFNA(VLOOKUP(O1687,Dropdown!$B:$G,6,0),"-")</f>
        <v>PEZA</v>
      </c>
      <c r="AN1687" s="433">
        <f>_xlfn.IFNA(VLOOKUP(O1687,Dropdown!$B:$H,7,0),"-")</f>
        <v>0.12</v>
      </c>
      <c r="AO1687" s="434" t="str">
        <f t="shared" si="440"/>
        <v>USD</v>
      </c>
      <c r="AP1687" s="435">
        <f t="shared" si="441"/>
        <v>659</v>
      </c>
      <c r="AQ1687" s="436">
        <f t="shared" si="442"/>
        <v>738.08</v>
      </c>
      <c r="AR1687" s="247"/>
      <c r="AS1687" s="465" t="s">
        <v>15</v>
      </c>
      <c r="AT1687" s="247"/>
      <c r="AU1687" s="454" t="s">
        <v>15</v>
      </c>
    </row>
    <row r="1688" spans="1:47" s="29" customFormat="1">
      <c r="A1688" s="556">
        <v>1685</v>
      </c>
      <c r="B1688" s="558" t="s">
        <v>4180</v>
      </c>
      <c r="C1688" s="558" t="str">
        <f t="shared" si="434"/>
        <v>2020</v>
      </c>
      <c r="D1688" s="558" t="str">
        <f t="shared" si="428"/>
        <v>Jun</v>
      </c>
      <c r="E1688" s="605">
        <v>44007</v>
      </c>
      <c r="F1688" s="558">
        <v>122834</v>
      </c>
      <c r="G1688" s="558">
        <v>55136</v>
      </c>
      <c r="H1688" s="558">
        <v>94716</v>
      </c>
      <c r="I1688" s="558" t="s">
        <v>4183</v>
      </c>
      <c r="J1688" s="617">
        <v>20201160</v>
      </c>
      <c r="K1688" s="607" t="str">
        <f t="shared" si="435"/>
        <v>IGC7 23-4886602-7-0100 BLANKING #1001 DIE PLATE | IGC7 23-4886602-7-0100 BLANKING #1001 DIE PLATE</v>
      </c>
      <c r="L1688" s="607" t="s">
        <v>4186</v>
      </c>
      <c r="M1688" s="607" t="s">
        <v>4186</v>
      </c>
      <c r="N1688" s="608" t="s">
        <v>15</v>
      </c>
      <c r="O1688" s="607" t="s">
        <v>38</v>
      </c>
      <c r="P1688" s="558">
        <v>1</v>
      </c>
      <c r="Q1688" s="557" t="s">
        <v>5151</v>
      </c>
      <c r="R1688" s="609">
        <f>IFERROR(VLOOKUP(CONCATENATE(D1688,"'",C1688),'Monthly Forex'!A:D,4,0),"-")</f>
        <v>50.61</v>
      </c>
      <c r="S1688" s="564" t="s">
        <v>15</v>
      </c>
      <c r="T1688" s="611">
        <v>1070</v>
      </c>
      <c r="U1688" s="612" t="s">
        <v>47</v>
      </c>
      <c r="V1688" s="613" t="s">
        <v>49</v>
      </c>
      <c r="W1688" s="619" t="s">
        <v>15</v>
      </c>
      <c r="X1688" s="673" t="s">
        <v>4601</v>
      </c>
      <c r="Y1688" s="669" t="s">
        <v>15</v>
      </c>
      <c r="Z1688" s="668" t="s">
        <v>15</v>
      </c>
      <c r="AA1688" s="558" t="s">
        <v>1856</v>
      </c>
      <c r="AB1688" s="139">
        <f t="shared" si="430"/>
        <v>44037</v>
      </c>
      <c r="AC1688" s="134">
        <f t="shared" si="431"/>
        <v>44013</v>
      </c>
      <c r="AD1688" s="135" t="str">
        <f t="shared" si="432"/>
        <v>-</v>
      </c>
      <c r="AE1688" s="136" t="str">
        <f t="shared" si="433"/>
        <v>-</v>
      </c>
      <c r="AF1688" s="140" t="s">
        <v>4551</v>
      </c>
      <c r="AG1688" s="140" t="str">
        <f t="shared" si="436"/>
        <v>-</v>
      </c>
      <c r="AH1688" s="141" t="str">
        <f t="shared" si="437"/>
        <v>-</v>
      </c>
      <c r="AI1688" s="211">
        <v>44042</v>
      </c>
      <c r="AJ1688" s="443" t="s">
        <v>4592</v>
      </c>
      <c r="AK1688" s="478">
        <f t="shared" si="438"/>
        <v>-5</v>
      </c>
      <c r="AL1688" s="482">
        <f t="shared" si="439"/>
        <v>44013</v>
      </c>
      <c r="AM1688" s="432" t="str">
        <f>_xlfn.IFNA(VLOOKUP(O1688,Dropdown!$B:$G,6,0),"-")</f>
        <v>PEZA</v>
      </c>
      <c r="AN1688" s="433">
        <f>_xlfn.IFNA(VLOOKUP(O1688,Dropdown!$B:$H,7,0),"-")</f>
        <v>0.12</v>
      </c>
      <c r="AO1688" s="434" t="str">
        <f t="shared" si="440"/>
        <v>USD</v>
      </c>
      <c r="AP1688" s="435">
        <f t="shared" si="441"/>
        <v>1070</v>
      </c>
      <c r="AQ1688" s="436">
        <f t="shared" si="442"/>
        <v>1198.4000000000001</v>
      </c>
      <c r="AR1688" s="247"/>
      <c r="AS1688" s="465" t="s">
        <v>15</v>
      </c>
      <c r="AT1688" s="247"/>
      <c r="AU1688" s="454" t="s">
        <v>15</v>
      </c>
    </row>
    <row r="1689" spans="1:47" s="29" customFormat="1">
      <c r="A1689" s="556">
        <v>1686</v>
      </c>
      <c r="B1689" s="558" t="s">
        <v>4181</v>
      </c>
      <c r="C1689" s="558" t="str">
        <f t="shared" si="434"/>
        <v>2020</v>
      </c>
      <c r="D1689" s="558" t="str">
        <f t="shared" si="428"/>
        <v>Jun</v>
      </c>
      <c r="E1689" s="605">
        <v>44007</v>
      </c>
      <c r="F1689" s="558">
        <v>122834</v>
      </c>
      <c r="G1689" s="558">
        <v>55136</v>
      </c>
      <c r="H1689" s="558">
        <v>94716</v>
      </c>
      <c r="I1689" s="558" t="s">
        <v>4183</v>
      </c>
      <c r="J1689" s="617">
        <v>20201160</v>
      </c>
      <c r="K1689" s="607" t="str">
        <f t="shared" si="435"/>
        <v>IGC7 23-4886602-7-0100 BLANKING #1002 BACKING PLATE | IGC7 23-4886602-7-0100 BLANKING #1002 BACKING PLATE</v>
      </c>
      <c r="L1689" s="607" t="s">
        <v>4187</v>
      </c>
      <c r="M1689" s="607" t="s">
        <v>4187</v>
      </c>
      <c r="N1689" s="608" t="s">
        <v>15</v>
      </c>
      <c r="O1689" s="607" t="s">
        <v>38</v>
      </c>
      <c r="P1689" s="558">
        <v>1</v>
      </c>
      <c r="Q1689" s="557" t="s">
        <v>5151</v>
      </c>
      <c r="R1689" s="609">
        <f>IFERROR(VLOOKUP(CONCATENATE(D1689,"'",C1689),'Monthly Forex'!A:D,4,0),"-")</f>
        <v>50.61</v>
      </c>
      <c r="S1689" s="564" t="s">
        <v>15</v>
      </c>
      <c r="T1689" s="611">
        <v>592</v>
      </c>
      <c r="U1689" s="612" t="s">
        <v>47</v>
      </c>
      <c r="V1689" s="613" t="s">
        <v>49</v>
      </c>
      <c r="W1689" s="619" t="s">
        <v>15</v>
      </c>
      <c r="X1689" s="673" t="s">
        <v>4601</v>
      </c>
      <c r="Y1689" s="669" t="s">
        <v>15</v>
      </c>
      <c r="Z1689" s="668" t="s">
        <v>15</v>
      </c>
      <c r="AA1689" s="558" t="s">
        <v>1856</v>
      </c>
      <c r="AB1689" s="139">
        <f t="shared" si="430"/>
        <v>44037</v>
      </c>
      <c r="AC1689" s="134">
        <f t="shared" si="431"/>
        <v>44013</v>
      </c>
      <c r="AD1689" s="135" t="str">
        <f t="shared" si="432"/>
        <v>-</v>
      </c>
      <c r="AE1689" s="136" t="str">
        <f t="shared" si="433"/>
        <v>-</v>
      </c>
      <c r="AF1689" s="140" t="s">
        <v>4551</v>
      </c>
      <c r="AG1689" s="140" t="str">
        <f t="shared" si="436"/>
        <v>-</v>
      </c>
      <c r="AH1689" s="141" t="str">
        <f t="shared" si="437"/>
        <v>-</v>
      </c>
      <c r="AI1689" s="211">
        <v>44042</v>
      </c>
      <c r="AJ1689" s="443" t="s">
        <v>4592</v>
      </c>
      <c r="AK1689" s="478">
        <f t="shared" si="438"/>
        <v>-5</v>
      </c>
      <c r="AL1689" s="482">
        <f t="shared" si="439"/>
        <v>44013</v>
      </c>
      <c r="AM1689" s="432" t="str">
        <f>_xlfn.IFNA(VLOOKUP(O1689,Dropdown!$B:$G,6,0),"-")</f>
        <v>PEZA</v>
      </c>
      <c r="AN1689" s="433">
        <f>_xlfn.IFNA(VLOOKUP(O1689,Dropdown!$B:$H,7,0),"-")</f>
        <v>0.12</v>
      </c>
      <c r="AO1689" s="434" t="str">
        <f t="shared" si="440"/>
        <v>USD</v>
      </c>
      <c r="AP1689" s="435">
        <f t="shared" si="441"/>
        <v>592</v>
      </c>
      <c r="AQ1689" s="436">
        <f t="shared" si="442"/>
        <v>663.04000000000008</v>
      </c>
      <c r="AR1689" s="247"/>
      <c r="AS1689" s="465" t="s">
        <v>15</v>
      </c>
      <c r="AT1689" s="247"/>
      <c r="AU1689" s="454" t="s">
        <v>15</v>
      </c>
    </row>
    <row r="1690" spans="1:47" s="29" customFormat="1">
      <c r="A1690" s="556">
        <v>1687</v>
      </c>
      <c r="B1690" s="558" t="s">
        <v>4190</v>
      </c>
      <c r="C1690" s="558" t="str">
        <f t="shared" si="434"/>
        <v>2020</v>
      </c>
      <c r="D1690" s="558" t="str">
        <f t="shared" si="428"/>
        <v>Jun</v>
      </c>
      <c r="E1690" s="605">
        <v>44008</v>
      </c>
      <c r="F1690" s="558">
        <v>122836</v>
      </c>
      <c r="G1690" s="558">
        <v>55137</v>
      </c>
      <c r="H1690" s="558">
        <v>94720</v>
      </c>
      <c r="I1690" s="558" t="s">
        <v>2818</v>
      </c>
      <c r="J1690" s="617" t="s">
        <v>4198</v>
      </c>
      <c r="K1690" s="607" t="str">
        <f t="shared" si="435"/>
        <v>HS01-107-0000 CORE PLATE | 1006 SHAVING PUNCH</v>
      </c>
      <c r="L1690" s="607" t="s">
        <v>4934</v>
      </c>
      <c r="M1690" s="607" t="s">
        <v>2064</v>
      </c>
      <c r="N1690" s="608" t="s">
        <v>4203</v>
      </c>
      <c r="O1690" s="607" t="s">
        <v>43</v>
      </c>
      <c r="P1690" s="558">
        <v>2</v>
      </c>
      <c r="Q1690" s="557" t="s">
        <v>5151</v>
      </c>
      <c r="R1690" s="609">
        <f>IFERROR(VLOOKUP(CONCATENATE(D1690,"'",C1690),'Monthly Forex'!A:D,4,0),"-")</f>
        <v>50.61</v>
      </c>
      <c r="S1690" s="564" t="s">
        <v>15</v>
      </c>
      <c r="T1690" s="611">
        <v>1500</v>
      </c>
      <c r="U1690" s="612" t="s">
        <v>47</v>
      </c>
      <c r="V1690" s="613" t="s">
        <v>49</v>
      </c>
      <c r="W1690" s="619" t="s">
        <v>15</v>
      </c>
      <c r="X1690" s="569" t="s">
        <v>2902</v>
      </c>
      <c r="Y1690" s="669" t="s">
        <v>15</v>
      </c>
      <c r="Z1690" s="668" t="s">
        <v>15</v>
      </c>
      <c r="AA1690" s="558" t="s">
        <v>1856</v>
      </c>
      <c r="AB1690" s="139">
        <f t="shared" si="430"/>
        <v>44038</v>
      </c>
      <c r="AC1690" s="134">
        <f t="shared" si="431"/>
        <v>44013</v>
      </c>
      <c r="AD1690" s="135" t="str">
        <f t="shared" si="432"/>
        <v>-</v>
      </c>
      <c r="AE1690" s="136" t="str">
        <f t="shared" si="433"/>
        <v>-</v>
      </c>
      <c r="AF1690" s="140" t="s">
        <v>4551</v>
      </c>
      <c r="AG1690" s="140" t="str">
        <f t="shared" si="436"/>
        <v>1</v>
      </c>
      <c r="AH1690" s="141" t="str">
        <f t="shared" si="437"/>
        <v>-</v>
      </c>
      <c r="AI1690" s="211">
        <v>44035</v>
      </c>
      <c r="AJ1690" s="443" t="s">
        <v>4592</v>
      </c>
      <c r="AK1690" s="478">
        <f t="shared" si="438"/>
        <v>3</v>
      </c>
      <c r="AL1690" s="482">
        <f t="shared" si="439"/>
        <v>44013</v>
      </c>
      <c r="AM1690" s="432" t="str">
        <f>_xlfn.IFNA(VLOOKUP(O1690,Dropdown!$B:$G,6,0),"-")</f>
        <v>EXPORT</v>
      </c>
      <c r="AN1690" s="433" t="str">
        <f>_xlfn.IFNA(VLOOKUP(O1690,Dropdown!$B:$H,7,0),"-")</f>
        <v>-</v>
      </c>
      <c r="AO1690" s="434" t="str">
        <f t="shared" si="440"/>
        <v>USD</v>
      </c>
      <c r="AP1690" s="435">
        <f t="shared" si="441"/>
        <v>1500</v>
      </c>
      <c r="AQ1690" s="436">
        <f t="shared" si="442"/>
        <v>1500</v>
      </c>
      <c r="AR1690" s="247"/>
      <c r="AS1690" s="465" t="s">
        <v>15</v>
      </c>
      <c r="AT1690" s="247"/>
      <c r="AU1690" s="454" t="s">
        <v>15</v>
      </c>
    </row>
    <row r="1691" spans="1:47" s="29" customFormat="1">
      <c r="A1691" s="556">
        <v>1688</v>
      </c>
      <c r="B1691" s="558" t="s">
        <v>4191</v>
      </c>
      <c r="C1691" s="558" t="str">
        <f t="shared" si="434"/>
        <v>2020</v>
      </c>
      <c r="D1691" s="558" t="str">
        <f t="shared" si="428"/>
        <v>Jun</v>
      </c>
      <c r="E1691" s="605">
        <v>44008</v>
      </c>
      <c r="F1691" s="558">
        <v>122836</v>
      </c>
      <c r="G1691" s="558">
        <v>55137</v>
      </c>
      <c r="H1691" s="558">
        <v>94720</v>
      </c>
      <c r="I1691" s="558" t="s">
        <v>2818</v>
      </c>
      <c r="J1691" s="617" t="s">
        <v>4198</v>
      </c>
      <c r="K1691" s="607" t="str">
        <f t="shared" si="435"/>
        <v>HS01-107-0000 CORE PLATE | 1003 DIE PLATE</v>
      </c>
      <c r="L1691" s="607" t="s">
        <v>4934</v>
      </c>
      <c r="M1691" s="607" t="s">
        <v>2046</v>
      </c>
      <c r="N1691" s="608" t="s">
        <v>4204</v>
      </c>
      <c r="O1691" s="607" t="s">
        <v>43</v>
      </c>
      <c r="P1691" s="558">
        <v>3</v>
      </c>
      <c r="Q1691" s="557" t="s">
        <v>5151</v>
      </c>
      <c r="R1691" s="609">
        <f>IFERROR(VLOOKUP(CONCATENATE(D1691,"'",C1691),'Monthly Forex'!A:D,4,0),"-")</f>
        <v>50.61</v>
      </c>
      <c r="S1691" s="564" t="s">
        <v>15</v>
      </c>
      <c r="T1691" s="611">
        <v>2700</v>
      </c>
      <c r="U1691" s="612" t="s">
        <v>47</v>
      </c>
      <c r="V1691" s="613" t="s">
        <v>49</v>
      </c>
      <c r="W1691" s="619" t="s">
        <v>15</v>
      </c>
      <c r="X1691" s="569" t="s">
        <v>2902</v>
      </c>
      <c r="Y1691" s="669" t="s">
        <v>15</v>
      </c>
      <c r="Z1691" s="668" t="s">
        <v>15</v>
      </c>
      <c r="AA1691" s="558" t="s">
        <v>1856</v>
      </c>
      <c r="AB1691" s="139">
        <f t="shared" si="430"/>
        <v>44038</v>
      </c>
      <c r="AC1691" s="134">
        <f t="shared" si="431"/>
        <v>44013</v>
      </c>
      <c r="AD1691" s="135" t="str">
        <f t="shared" si="432"/>
        <v>-</v>
      </c>
      <c r="AE1691" s="136" t="str">
        <f t="shared" si="433"/>
        <v>-</v>
      </c>
      <c r="AF1691" s="140" t="s">
        <v>4551</v>
      </c>
      <c r="AG1691" s="140" t="str">
        <f t="shared" si="436"/>
        <v>-</v>
      </c>
      <c r="AH1691" s="141" t="str">
        <f t="shared" si="437"/>
        <v>-</v>
      </c>
      <c r="AI1691" s="211">
        <v>44035</v>
      </c>
      <c r="AJ1691" s="443" t="s">
        <v>4592</v>
      </c>
      <c r="AK1691" s="478">
        <f t="shared" si="438"/>
        <v>3</v>
      </c>
      <c r="AL1691" s="482">
        <f t="shared" si="439"/>
        <v>44013</v>
      </c>
      <c r="AM1691" s="432" t="str">
        <f>_xlfn.IFNA(VLOOKUP(O1691,Dropdown!$B:$G,6,0),"-")</f>
        <v>EXPORT</v>
      </c>
      <c r="AN1691" s="433" t="str">
        <f>_xlfn.IFNA(VLOOKUP(O1691,Dropdown!$B:$H,7,0),"-")</f>
        <v>-</v>
      </c>
      <c r="AO1691" s="434" t="str">
        <f t="shared" si="440"/>
        <v>USD</v>
      </c>
      <c r="AP1691" s="435">
        <f t="shared" si="441"/>
        <v>2700</v>
      </c>
      <c r="AQ1691" s="436">
        <f t="shared" si="442"/>
        <v>2700</v>
      </c>
      <c r="AR1691" s="247"/>
      <c r="AS1691" s="465" t="s">
        <v>15</v>
      </c>
      <c r="AT1691" s="247"/>
      <c r="AU1691" s="454" t="s">
        <v>15</v>
      </c>
    </row>
    <row r="1692" spans="1:47" s="29" customFormat="1">
      <c r="A1692" s="556">
        <v>1689</v>
      </c>
      <c r="B1692" s="558" t="s">
        <v>4192</v>
      </c>
      <c r="C1692" s="558" t="str">
        <f t="shared" si="434"/>
        <v>2020</v>
      </c>
      <c r="D1692" s="558" t="str">
        <f t="shared" si="428"/>
        <v>Jun</v>
      </c>
      <c r="E1692" s="605">
        <v>44008</v>
      </c>
      <c r="F1692" s="558">
        <v>122836</v>
      </c>
      <c r="G1692" s="558">
        <v>55137</v>
      </c>
      <c r="H1692" s="558">
        <v>94720</v>
      </c>
      <c r="I1692" s="558" t="s">
        <v>2818</v>
      </c>
      <c r="J1692" s="617" t="s">
        <v>4198</v>
      </c>
      <c r="K1692" s="607" t="str">
        <f t="shared" si="435"/>
        <v>HS01-107-0000 CORE PLATE | 1007 UPPPER PUNCH</v>
      </c>
      <c r="L1692" s="607" t="s">
        <v>4934</v>
      </c>
      <c r="M1692" s="607" t="s">
        <v>4935</v>
      </c>
      <c r="N1692" s="608" t="s">
        <v>4205</v>
      </c>
      <c r="O1692" s="607" t="s">
        <v>43</v>
      </c>
      <c r="P1692" s="558">
        <v>4</v>
      </c>
      <c r="Q1692" s="557" t="s">
        <v>5151</v>
      </c>
      <c r="R1692" s="609">
        <f>IFERROR(VLOOKUP(CONCATENATE(D1692,"'",C1692),'Monthly Forex'!A:D,4,0),"-")</f>
        <v>50.61</v>
      </c>
      <c r="S1692" s="564" t="s">
        <v>15</v>
      </c>
      <c r="T1692" s="611">
        <v>1400</v>
      </c>
      <c r="U1692" s="612" t="s">
        <v>47</v>
      </c>
      <c r="V1692" s="613" t="s">
        <v>49</v>
      </c>
      <c r="W1692" s="619" t="s">
        <v>15</v>
      </c>
      <c r="X1692" s="569" t="s">
        <v>2902</v>
      </c>
      <c r="Y1692" s="669" t="s">
        <v>15</v>
      </c>
      <c r="Z1692" s="668" t="s">
        <v>15</v>
      </c>
      <c r="AA1692" s="558" t="s">
        <v>1856</v>
      </c>
      <c r="AB1692" s="139">
        <f t="shared" si="430"/>
        <v>44038</v>
      </c>
      <c r="AC1692" s="134">
        <f t="shared" si="431"/>
        <v>44013</v>
      </c>
      <c r="AD1692" s="135" t="str">
        <f t="shared" si="432"/>
        <v>-</v>
      </c>
      <c r="AE1692" s="136" t="str">
        <f t="shared" si="433"/>
        <v>-</v>
      </c>
      <c r="AF1692" s="140" t="s">
        <v>4551</v>
      </c>
      <c r="AG1692" s="140" t="str">
        <f t="shared" si="436"/>
        <v>-</v>
      </c>
      <c r="AH1692" s="141" t="str">
        <f t="shared" si="437"/>
        <v>-</v>
      </c>
      <c r="AI1692" s="211">
        <v>44035</v>
      </c>
      <c r="AJ1692" s="443" t="s">
        <v>4592</v>
      </c>
      <c r="AK1692" s="478">
        <f t="shared" si="438"/>
        <v>3</v>
      </c>
      <c r="AL1692" s="482">
        <f t="shared" si="439"/>
        <v>44013</v>
      </c>
      <c r="AM1692" s="432" t="str">
        <f>_xlfn.IFNA(VLOOKUP(O1692,Dropdown!$B:$G,6,0),"-")</f>
        <v>EXPORT</v>
      </c>
      <c r="AN1692" s="433" t="str">
        <f>_xlfn.IFNA(VLOOKUP(O1692,Dropdown!$B:$H,7,0),"-")</f>
        <v>-</v>
      </c>
      <c r="AO1692" s="434" t="str">
        <f t="shared" si="440"/>
        <v>USD</v>
      </c>
      <c r="AP1692" s="435">
        <f t="shared" si="441"/>
        <v>1400</v>
      </c>
      <c r="AQ1692" s="436">
        <f t="shared" si="442"/>
        <v>1400</v>
      </c>
      <c r="AR1692" s="247"/>
      <c r="AS1692" s="465" t="s">
        <v>15</v>
      </c>
      <c r="AT1692" s="247"/>
      <c r="AU1692" s="454" t="s">
        <v>15</v>
      </c>
    </row>
    <row r="1693" spans="1:47" s="29" customFormat="1">
      <c r="A1693" s="556">
        <v>1690</v>
      </c>
      <c r="B1693" s="558" t="s">
        <v>4193</v>
      </c>
      <c r="C1693" s="558" t="str">
        <f t="shared" si="434"/>
        <v>2020</v>
      </c>
      <c r="D1693" s="558" t="str">
        <f t="shared" si="428"/>
        <v>Jun</v>
      </c>
      <c r="E1693" s="605">
        <v>44008</v>
      </c>
      <c r="F1693" s="558">
        <v>122836</v>
      </c>
      <c r="G1693" s="558">
        <v>55137</v>
      </c>
      <c r="H1693" s="558">
        <v>94720</v>
      </c>
      <c r="I1693" s="558" t="s">
        <v>2818</v>
      </c>
      <c r="J1693" s="617" t="s">
        <v>4198</v>
      </c>
      <c r="K1693" s="607" t="str">
        <f t="shared" si="435"/>
        <v>HS01-107-0000 CORE PLATE | 1015 GUIDE PLATE</v>
      </c>
      <c r="L1693" s="607" t="s">
        <v>4934</v>
      </c>
      <c r="M1693" s="607" t="s">
        <v>2049</v>
      </c>
      <c r="N1693" s="608" t="s">
        <v>4206</v>
      </c>
      <c r="O1693" s="607" t="s">
        <v>43</v>
      </c>
      <c r="P1693" s="558">
        <v>10</v>
      </c>
      <c r="Q1693" s="557" t="s">
        <v>5151</v>
      </c>
      <c r="R1693" s="609">
        <f>IFERROR(VLOOKUP(CONCATENATE(D1693,"'",C1693),'Monthly Forex'!A:D,4,0),"-")</f>
        <v>50.61</v>
      </c>
      <c r="S1693" s="564" t="s">
        <v>15</v>
      </c>
      <c r="T1693" s="611">
        <v>3000</v>
      </c>
      <c r="U1693" s="612" t="s">
        <v>47</v>
      </c>
      <c r="V1693" s="613" t="s">
        <v>49</v>
      </c>
      <c r="W1693" s="619" t="s">
        <v>15</v>
      </c>
      <c r="X1693" s="569" t="s">
        <v>2902</v>
      </c>
      <c r="Y1693" s="669" t="s">
        <v>15</v>
      </c>
      <c r="Z1693" s="668" t="s">
        <v>15</v>
      </c>
      <c r="AA1693" s="558" t="s">
        <v>1856</v>
      </c>
      <c r="AB1693" s="139">
        <f t="shared" si="430"/>
        <v>44038</v>
      </c>
      <c r="AC1693" s="134">
        <f t="shared" si="431"/>
        <v>44013</v>
      </c>
      <c r="AD1693" s="135" t="str">
        <f t="shared" si="432"/>
        <v>-</v>
      </c>
      <c r="AE1693" s="136" t="str">
        <f t="shared" si="433"/>
        <v>-</v>
      </c>
      <c r="AF1693" s="140" t="s">
        <v>4551</v>
      </c>
      <c r="AG1693" s="140" t="str">
        <f t="shared" si="436"/>
        <v>-</v>
      </c>
      <c r="AH1693" s="141" t="str">
        <f t="shared" si="437"/>
        <v>-</v>
      </c>
      <c r="AI1693" s="211">
        <v>44035</v>
      </c>
      <c r="AJ1693" s="443" t="s">
        <v>4592</v>
      </c>
      <c r="AK1693" s="478">
        <f t="shared" si="438"/>
        <v>3</v>
      </c>
      <c r="AL1693" s="482">
        <f t="shared" si="439"/>
        <v>44013</v>
      </c>
      <c r="AM1693" s="432" t="str">
        <f>_xlfn.IFNA(VLOOKUP(O1693,Dropdown!$B:$G,6,0),"-")</f>
        <v>EXPORT</v>
      </c>
      <c r="AN1693" s="433" t="str">
        <f>_xlfn.IFNA(VLOOKUP(O1693,Dropdown!$B:$H,7,0),"-")</f>
        <v>-</v>
      </c>
      <c r="AO1693" s="434" t="str">
        <f t="shared" si="440"/>
        <v>USD</v>
      </c>
      <c r="AP1693" s="435">
        <f t="shared" si="441"/>
        <v>3000</v>
      </c>
      <c r="AQ1693" s="436">
        <f t="shared" si="442"/>
        <v>3000</v>
      </c>
      <c r="AR1693" s="247"/>
      <c r="AS1693" s="465" t="s">
        <v>15</v>
      </c>
      <c r="AT1693" s="247"/>
      <c r="AU1693" s="454" t="s">
        <v>15</v>
      </c>
    </row>
    <row r="1694" spans="1:47" s="29" customFormat="1">
      <c r="A1694" s="556">
        <v>1691</v>
      </c>
      <c r="B1694" s="558" t="s">
        <v>4194</v>
      </c>
      <c r="C1694" s="558" t="str">
        <f t="shared" si="434"/>
        <v>2020</v>
      </c>
      <c r="D1694" s="558" t="str">
        <f t="shared" si="428"/>
        <v>Jun</v>
      </c>
      <c r="E1694" s="605">
        <v>44008</v>
      </c>
      <c r="F1694" s="558">
        <v>122836</v>
      </c>
      <c r="G1694" s="558">
        <v>55137</v>
      </c>
      <c r="H1694" s="558">
        <v>94720</v>
      </c>
      <c r="I1694" s="558" t="s">
        <v>4197</v>
      </c>
      <c r="J1694" s="617" t="s">
        <v>4199</v>
      </c>
      <c r="K1694" s="607" t="str">
        <f t="shared" si="435"/>
        <v>HS01-KA3-712 SHAVING DIE | #1003 DIE PLATE</v>
      </c>
      <c r="L1694" s="607" t="s">
        <v>5048</v>
      </c>
      <c r="M1694" s="607" t="s">
        <v>5049</v>
      </c>
      <c r="N1694" s="608" t="s">
        <v>4200</v>
      </c>
      <c r="O1694" s="607" t="s">
        <v>43</v>
      </c>
      <c r="P1694" s="558">
        <v>1</v>
      </c>
      <c r="Q1694" s="557" t="s">
        <v>5151</v>
      </c>
      <c r="R1694" s="609">
        <f>IFERROR(VLOOKUP(CONCATENATE(D1694,"'",C1694),'Monthly Forex'!A:D,4,0),"-")</f>
        <v>50.61</v>
      </c>
      <c r="S1694" s="564" t="s">
        <v>15</v>
      </c>
      <c r="T1694" s="611">
        <v>920</v>
      </c>
      <c r="U1694" s="612" t="s">
        <v>47</v>
      </c>
      <c r="V1694" s="613" t="s">
        <v>49</v>
      </c>
      <c r="W1694" s="619" t="s">
        <v>15</v>
      </c>
      <c r="X1694" s="569" t="s">
        <v>2902</v>
      </c>
      <c r="Y1694" s="669" t="s">
        <v>15</v>
      </c>
      <c r="Z1694" s="668" t="s">
        <v>15</v>
      </c>
      <c r="AA1694" s="558" t="s">
        <v>1856</v>
      </c>
      <c r="AB1694" s="139">
        <f t="shared" si="430"/>
        <v>44038</v>
      </c>
      <c r="AC1694" s="134">
        <f t="shared" si="431"/>
        <v>44013</v>
      </c>
      <c r="AD1694" s="135" t="str">
        <f t="shared" si="432"/>
        <v>-</v>
      </c>
      <c r="AE1694" s="136" t="str">
        <f t="shared" si="433"/>
        <v>-</v>
      </c>
      <c r="AF1694" s="140" t="s">
        <v>4551</v>
      </c>
      <c r="AG1694" s="140" t="str">
        <f t="shared" si="436"/>
        <v>-</v>
      </c>
      <c r="AH1694" s="141" t="str">
        <f t="shared" si="437"/>
        <v>-</v>
      </c>
      <c r="AI1694" s="211">
        <v>44035</v>
      </c>
      <c r="AJ1694" s="443" t="s">
        <v>4592</v>
      </c>
      <c r="AK1694" s="478">
        <f t="shared" si="438"/>
        <v>3</v>
      </c>
      <c r="AL1694" s="482">
        <f t="shared" si="439"/>
        <v>44013</v>
      </c>
      <c r="AM1694" s="432" t="str">
        <f>_xlfn.IFNA(VLOOKUP(O1694,Dropdown!$B:$G,6,0),"-")</f>
        <v>EXPORT</v>
      </c>
      <c r="AN1694" s="433" t="str">
        <f>_xlfn.IFNA(VLOOKUP(O1694,Dropdown!$B:$H,7,0),"-")</f>
        <v>-</v>
      </c>
      <c r="AO1694" s="434" t="str">
        <f t="shared" si="440"/>
        <v>USD</v>
      </c>
      <c r="AP1694" s="435">
        <f t="shared" si="441"/>
        <v>920</v>
      </c>
      <c r="AQ1694" s="436">
        <f t="shared" si="442"/>
        <v>920</v>
      </c>
      <c r="AR1694" s="247"/>
      <c r="AS1694" s="465" t="s">
        <v>15</v>
      </c>
      <c r="AT1694" s="247"/>
      <c r="AU1694" s="454" t="s">
        <v>15</v>
      </c>
    </row>
    <row r="1695" spans="1:47" s="29" customFormat="1">
      <c r="A1695" s="556">
        <v>1692</v>
      </c>
      <c r="B1695" s="558" t="s">
        <v>4195</v>
      </c>
      <c r="C1695" s="558" t="str">
        <f t="shared" si="434"/>
        <v>2020</v>
      </c>
      <c r="D1695" s="558" t="str">
        <f t="shared" si="428"/>
        <v>Jun</v>
      </c>
      <c r="E1695" s="605">
        <v>44008</v>
      </c>
      <c r="F1695" s="558">
        <v>122836</v>
      </c>
      <c r="G1695" s="558">
        <v>55137</v>
      </c>
      <c r="H1695" s="558">
        <v>94720</v>
      </c>
      <c r="I1695" s="558" t="s">
        <v>4197</v>
      </c>
      <c r="J1695" s="617" t="s">
        <v>4199</v>
      </c>
      <c r="K1695" s="607" t="str">
        <f t="shared" si="435"/>
        <v>HS01-KA3-712 SHAVING DIE | #1015 GUIDE PLATE</v>
      </c>
      <c r="L1695" s="607" t="s">
        <v>5048</v>
      </c>
      <c r="M1695" s="607" t="s">
        <v>5050</v>
      </c>
      <c r="N1695" s="608" t="s">
        <v>4201</v>
      </c>
      <c r="O1695" s="607" t="s">
        <v>43</v>
      </c>
      <c r="P1695" s="558">
        <v>3</v>
      </c>
      <c r="Q1695" s="557" t="s">
        <v>5151</v>
      </c>
      <c r="R1695" s="609">
        <f>IFERROR(VLOOKUP(CONCATENATE(D1695,"'",C1695),'Monthly Forex'!A:D,4,0),"-")</f>
        <v>50.61</v>
      </c>
      <c r="S1695" s="564" t="s">
        <v>15</v>
      </c>
      <c r="T1695" s="611">
        <v>1110</v>
      </c>
      <c r="U1695" s="612" t="s">
        <v>47</v>
      </c>
      <c r="V1695" s="613" t="s">
        <v>49</v>
      </c>
      <c r="W1695" s="619" t="s">
        <v>15</v>
      </c>
      <c r="X1695" s="569" t="s">
        <v>2902</v>
      </c>
      <c r="Y1695" s="669" t="s">
        <v>15</v>
      </c>
      <c r="Z1695" s="668" t="s">
        <v>15</v>
      </c>
      <c r="AA1695" s="558" t="s">
        <v>1856</v>
      </c>
      <c r="AB1695" s="139">
        <f t="shared" si="430"/>
        <v>44038</v>
      </c>
      <c r="AC1695" s="134">
        <f t="shared" si="431"/>
        <v>44013</v>
      </c>
      <c r="AD1695" s="135" t="str">
        <f t="shared" si="432"/>
        <v>-</v>
      </c>
      <c r="AE1695" s="136" t="str">
        <f t="shared" si="433"/>
        <v>-</v>
      </c>
      <c r="AF1695" s="140" t="s">
        <v>4551</v>
      </c>
      <c r="AG1695" s="140" t="str">
        <f t="shared" si="436"/>
        <v>-</v>
      </c>
      <c r="AH1695" s="141" t="str">
        <f t="shared" si="437"/>
        <v>-</v>
      </c>
      <c r="AI1695" s="211">
        <v>44035</v>
      </c>
      <c r="AJ1695" s="443" t="s">
        <v>4592</v>
      </c>
      <c r="AK1695" s="478">
        <f t="shared" si="438"/>
        <v>3</v>
      </c>
      <c r="AL1695" s="482">
        <f t="shared" si="439"/>
        <v>44013</v>
      </c>
      <c r="AM1695" s="432" t="str">
        <f>_xlfn.IFNA(VLOOKUP(O1695,Dropdown!$B:$G,6,0),"-")</f>
        <v>EXPORT</v>
      </c>
      <c r="AN1695" s="433" t="str">
        <f>_xlfn.IFNA(VLOOKUP(O1695,Dropdown!$B:$H,7,0),"-")</f>
        <v>-</v>
      </c>
      <c r="AO1695" s="434" t="str">
        <f t="shared" si="440"/>
        <v>USD</v>
      </c>
      <c r="AP1695" s="435">
        <f t="shared" si="441"/>
        <v>1110</v>
      </c>
      <c r="AQ1695" s="436">
        <f t="shared" si="442"/>
        <v>1110</v>
      </c>
      <c r="AR1695" s="247"/>
      <c r="AS1695" s="465" t="s">
        <v>15</v>
      </c>
      <c r="AT1695" s="247"/>
      <c r="AU1695" s="454" t="s">
        <v>15</v>
      </c>
    </row>
    <row r="1696" spans="1:47" s="29" customFormat="1">
      <c r="A1696" s="556">
        <v>1693</v>
      </c>
      <c r="B1696" s="558" t="s">
        <v>4196</v>
      </c>
      <c r="C1696" s="558" t="str">
        <f t="shared" si="434"/>
        <v>2020</v>
      </c>
      <c r="D1696" s="558" t="str">
        <f t="shared" si="428"/>
        <v>Jun</v>
      </c>
      <c r="E1696" s="605">
        <v>44008</v>
      </c>
      <c r="F1696" s="558">
        <v>122836</v>
      </c>
      <c r="G1696" s="558">
        <v>55137</v>
      </c>
      <c r="H1696" s="558">
        <v>94720</v>
      </c>
      <c r="I1696" s="558" t="s">
        <v>4197</v>
      </c>
      <c r="J1696" s="617" t="s">
        <v>4199</v>
      </c>
      <c r="K1696" s="607" t="str">
        <f t="shared" si="435"/>
        <v>HS01-KA3-712 SHAVING DIE | #1007 UPPER PUNCH</v>
      </c>
      <c r="L1696" s="607" t="s">
        <v>5048</v>
      </c>
      <c r="M1696" s="607" t="s">
        <v>5051</v>
      </c>
      <c r="N1696" s="608" t="s">
        <v>4202</v>
      </c>
      <c r="O1696" s="607" t="s">
        <v>43</v>
      </c>
      <c r="P1696" s="558">
        <v>2</v>
      </c>
      <c r="Q1696" s="557" t="s">
        <v>5151</v>
      </c>
      <c r="R1696" s="609">
        <f>IFERROR(VLOOKUP(CONCATENATE(D1696,"'",C1696),'Monthly Forex'!A:D,4,0),"-")</f>
        <v>50.61</v>
      </c>
      <c r="S1696" s="564" t="s">
        <v>15</v>
      </c>
      <c r="T1696" s="611">
        <v>860</v>
      </c>
      <c r="U1696" s="612" t="s">
        <v>47</v>
      </c>
      <c r="V1696" s="613" t="s">
        <v>49</v>
      </c>
      <c r="W1696" s="619" t="s">
        <v>15</v>
      </c>
      <c r="X1696" s="569" t="s">
        <v>2902</v>
      </c>
      <c r="Y1696" s="669" t="s">
        <v>15</v>
      </c>
      <c r="Z1696" s="668" t="s">
        <v>15</v>
      </c>
      <c r="AA1696" s="558" t="s">
        <v>1856</v>
      </c>
      <c r="AB1696" s="139">
        <f t="shared" si="430"/>
        <v>44038</v>
      </c>
      <c r="AC1696" s="134">
        <f t="shared" si="431"/>
        <v>44013</v>
      </c>
      <c r="AD1696" s="135" t="str">
        <f t="shared" si="432"/>
        <v>-</v>
      </c>
      <c r="AE1696" s="136" t="str">
        <f t="shared" si="433"/>
        <v>-</v>
      </c>
      <c r="AF1696" s="140" t="s">
        <v>4551</v>
      </c>
      <c r="AG1696" s="140" t="str">
        <f t="shared" si="436"/>
        <v>-</v>
      </c>
      <c r="AH1696" s="141" t="str">
        <f t="shared" si="437"/>
        <v>-</v>
      </c>
      <c r="AI1696" s="211">
        <v>44035</v>
      </c>
      <c r="AJ1696" s="443" t="s">
        <v>4592</v>
      </c>
      <c r="AK1696" s="478">
        <f t="shared" si="438"/>
        <v>3</v>
      </c>
      <c r="AL1696" s="482">
        <f t="shared" si="439"/>
        <v>44013</v>
      </c>
      <c r="AM1696" s="432" t="str">
        <f>_xlfn.IFNA(VLOOKUP(O1696,Dropdown!$B:$G,6,0),"-")</f>
        <v>EXPORT</v>
      </c>
      <c r="AN1696" s="433" t="str">
        <f>_xlfn.IFNA(VLOOKUP(O1696,Dropdown!$B:$H,7,0),"-")</f>
        <v>-</v>
      </c>
      <c r="AO1696" s="434" t="str">
        <f t="shared" si="440"/>
        <v>USD</v>
      </c>
      <c r="AP1696" s="435">
        <f t="shared" si="441"/>
        <v>860</v>
      </c>
      <c r="AQ1696" s="436">
        <f t="shared" si="442"/>
        <v>860</v>
      </c>
      <c r="AR1696" s="247"/>
      <c r="AS1696" s="465" t="s">
        <v>15</v>
      </c>
      <c r="AT1696" s="247"/>
      <c r="AU1696" s="454" t="s">
        <v>15</v>
      </c>
    </row>
    <row r="1697" spans="1:47" s="29" customFormat="1">
      <c r="A1697" s="556">
        <v>1694</v>
      </c>
      <c r="B1697" s="558" t="s">
        <v>3895</v>
      </c>
      <c r="C1697" s="558" t="str">
        <f t="shared" si="434"/>
        <v>2020</v>
      </c>
      <c r="D1697" s="558" t="str">
        <f t="shared" si="428"/>
        <v>Jun</v>
      </c>
      <c r="E1697" s="605">
        <v>44011</v>
      </c>
      <c r="F1697" s="558">
        <v>122838</v>
      </c>
      <c r="G1697" s="558">
        <v>55138</v>
      </c>
      <c r="H1697" s="558">
        <v>94741</v>
      </c>
      <c r="I1697" s="558" t="s">
        <v>3920</v>
      </c>
      <c r="J1697" s="617" t="s">
        <v>3919</v>
      </c>
      <c r="K1697" s="607" t="str">
        <f t="shared" si="435"/>
        <v>81205-K25-9000-H1 BRKT,SEAT CATCH (OPTION A) | #1. BLANK/PIERCE (SEMI PROG)</v>
      </c>
      <c r="L1697" s="607" t="s">
        <v>5044</v>
      </c>
      <c r="M1697" s="607" t="s">
        <v>5046</v>
      </c>
      <c r="N1697" s="615" t="s">
        <v>15</v>
      </c>
      <c r="O1697" s="607" t="s">
        <v>40</v>
      </c>
      <c r="P1697" s="558">
        <v>1</v>
      </c>
      <c r="Q1697" s="557" t="s">
        <v>5152</v>
      </c>
      <c r="R1697" s="609">
        <f>IFERROR(VLOOKUP(CONCATENATE(D1697,"'",C1697),'Monthly Forex'!A:D,4,0),"-")</f>
        <v>50.61</v>
      </c>
      <c r="S1697" s="564" t="s">
        <v>15</v>
      </c>
      <c r="T1697" s="611">
        <v>3040</v>
      </c>
      <c r="U1697" s="612" t="s">
        <v>47</v>
      </c>
      <c r="V1697" s="613" t="s">
        <v>49</v>
      </c>
      <c r="W1697" s="701" t="s">
        <v>4188</v>
      </c>
      <c r="X1697" s="673" t="s">
        <v>4601</v>
      </c>
      <c r="Y1697" s="669" t="s">
        <v>15</v>
      </c>
      <c r="Z1697" s="668" t="s">
        <v>15</v>
      </c>
      <c r="AA1697" s="558" t="s">
        <v>1856</v>
      </c>
      <c r="AB1697" s="139">
        <f t="shared" si="430"/>
        <v>44041</v>
      </c>
      <c r="AC1697" s="134">
        <f t="shared" si="431"/>
        <v>44013</v>
      </c>
      <c r="AD1697" s="135" t="str">
        <f t="shared" si="432"/>
        <v>-</v>
      </c>
      <c r="AE1697" s="136" t="str">
        <f t="shared" si="433"/>
        <v>-</v>
      </c>
      <c r="AF1697" s="140" t="s">
        <v>4551</v>
      </c>
      <c r="AG1697" s="140" t="str">
        <f t="shared" si="436"/>
        <v>1</v>
      </c>
      <c r="AH1697" s="141" t="str">
        <f t="shared" si="437"/>
        <v>-</v>
      </c>
      <c r="AI1697" s="211">
        <v>44102</v>
      </c>
      <c r="AJ1697" s="443" t="s">
        <v>4592</v>
      </c>
      <c r="AK1697" s="478">
        <f t="shared" si="438"/>
        <v>-61</v>
      </c>
      <c r="AL1697" s="482">
        <f t="shared" si="439"/>
        <v>44075</v>
      </c>
      <c r="AM1697" s="432" t="str">
        <f>_xlfn.IFNA(VLOOKUP(O1697,Dropdown!$B:$G,6,0),"-")</f>
        <v>PEZA</v>
      </c>
      <c r="AN1697" s="433">
        <f>_xlfn.IFNA(VLOOKUP(O1697,Dropdown!$B:$H,7,0),"-")</f>
        <v>0.12</v>
      </c>
      <c r="AO1697" s="434" t="str">
        <f t="shared" si="440"/>
        <v>USD</v>
      </c>
      <c r="AP1697" s="435">
        <f t="shared" si="441"/>
        <v>3040</v>
      </c>
      <c r="AQ1697" s="436">
        <f t="shared" si="442"/>
        <v>3404.8</v>
      </c>
      <c r="AR1697" s="247"/>
      <c r="AS1697" s="465" t="s">
        <v>15</v>
      </c>
      <c r="AT1697" s="247"/>
      <c r="AU1697" s="454" t="s">
        <v>15</v>
      </c>
    </row>
    <row r="1698" spans="1:47" s="29" customFormat="1">
      <c r="A1698" s="556">
        <v>1695</v>
      </c>
      <c r="B1698" s="558" t="s">
        <v>3896</v>
      </c>
      <c r="C1698" s="558" t="str">
        <f t="shared" si="434"/>
        <v>2020</v>
      </c>
      <c r="D1698" s="558" t="str">
        <f t="shared" ref="D1698:D1761" si="443">TEXT(E1698,"mmm")</f>
        <v>Jun</v>
      </c>
      <c r="E1698" s="605">
        <v>44011</v>
      </c>
      <c r="F1698" s="558">
        <v>122838</v>
      </c>
      <c r="G1698" s="558">
        <v>55138</v>
      </c>
      <c r="H1698" s="558">
        <v>94741</v>
      </c>
      <c r="I1698" s="558" t="s">
        <v>3920</v>
      </c>
      <c r="J1698" s="617" t="s">
        <v>3919</v>
      </c>
      <c r="K1698" s="607" t="str">
        <f t="shared" si="435"/>
        <v>81205-K25-9000-H1 BRKT,SEAT CATCH (OPTION A) | #2. BEND</v>
      </c>
      <c r="L1698" s="607" t="s">
        <v>5044</v>
      </c>
      <c r="M1698" s="607" t="s">
        <v>5038</v>
      </c>
      <c r="N1698" s="615" t="s">
        <v>15</v>
      </c>
      <c r="O1698" s="607" t="s">
        <v>40</v>
      </c>
      <c r="P1698" s="558">
        <v>1</v>
      </c>
      <c r="Q1698" s="557" t="s">
        <v>5152</v>
      </c>
      <c r="R1698" s="609">
        <f>IFERROR(VLOOKUP(CONCATENATE(D1698,"'",C1698),'Monthly Forex'!A:D,4,0),"-")</f>
        <v>50.61</v>
      </c>
      <c r="S1698" s="564" t="s">
        <v>15</v>
      </c>
      <c r="T1698" s="611">
        <v>2048.4</v>
      </c>
      <c r="U1698" s="612" t="s">
        <v>47</v>
      </c>
      <c r="V1698" s="613" t="s">
        <v>49</v>
      </c>
      <c r="W1698" s="701" t="s">
        <v>4188</v>
      </c>
      <c r="X1698" s="673" t="s">
        <v>4601</v>
      </c>
      <c r="Y1698" s="669" t="s">
        <v>15</v>
      </c>
      <c r="Z1698" s="668" t="s">
        <v>15</v>
      </c>
      <c r="AA1698" s="558" t="s">
        <v>1856</v>
      </c>
      <c r="AB1698" s="139">
        <f t="shared" si="430"/>
        <v>44041</v>
      </c>
      <c r="AC1698" s="134">
        <f t="shared" si="431"/>
        <v>44013</v>
      </c>
      <c r="AD1698" s="135" t="str">
        <f t="shared" si="432"/>
        <v>-</v>
      </c>
      <c r="AE1698" s="136" t="str">
        <f t="shared" si="433"/>
        <v>-</v>
      </c>
      <c r="AF1698" s="140" t="s">
        <v>4551</v>
      </c>
      <c r="AG1698" s="140" t="str">
        <f t="shared" si="436"/>
        <v>-</v>
      </c>
      <c r="AH1698" s="141" t="str">
        <f t="shared" si="437"/>
        <v>-</v>
      </c>
      <c r="AI1698" s="211">
        <v>44102</v>
      </c>
      <c r="AJ1698" s="443" t="s">
        <v>4592</v>
      </c>
      <c r="AK1698" s="478">
        <f t="shared" si="438"/>
        <v>-61</v>
      </c>
      <c r="AL1698" s="482">
        <f t="shared" si="439"/>
        <v>44075</v>
      </c>
      <c r="AM1698" s="432" t="str">
        <f>_xlfn.IFNA(VLOOKUP(O1698,Dropdown!$B:$G,6,0),"-")</f>
        <v>PEZA</v>
      </c>
      <c r="AN1698" s="433">
        <f>_xlfn.IFNA(VLOOKUP(O1698,Dropdown!$B:$H,7,0),"-")</f>
        <v>0.12</v>
      </c>
      <c r="AO1698" s="434" t="str">
        <f t="shared" si="440"/>
        <v>USD</v>
      </c>
      <c r="AP1698" s="435">
        <f t="shared" si="441"/>
        <v>2048.4</v>
      </c>
      <c r="AQ1698" s="436">
        <f t="shared" si="442"/>
        <v>2294.2080000000005</v>
      </c>
      <c r="AR1698" s="247"/>
      <c r="AS1698" s="465" t="s">
        <v>15</v>
      </c>
      <c r="AT1698" s="247"/>
      <c r="AU1698" s="454" t="s">
        <v>15</v>
      </c>
    </row>
    <row r="1699" spans="1:47" s="29" customFormat="1">
      <c r="A1699" s="556">
        <v>1696</v>
      </c>
      <c r="B1699" s="558" t="s">
        <v>3897</v>
      </c>
      <c r="C1699" s="558" t="str">
        <f t="shared" si="434"/>
        <v>2020</v>
      </c>
      <c r="D1699" s="558" t="str">
        <f t="shared" si="443"/>
        <v>Jun</v>
      </c>
      <c r="E1699" s="605">
        <v>44011</v>
      </c>
      <c r="F1699" s="558">
        <v>122838</v>
      </c>
      <c r="G1699" s="558">
        <v>55138</v>
      </c>
      <c r="H1699" s="558">
        <v>94741</v>
      </c>
      <c r="I1699" s="558" t="s">
        <v>3920</v>
      </c>
      <c r="J1699" s="617" t="s">
        <v>3919</v>
      </c>
      <c r="K1699" s="607" t="str">
        <f t="shared" si="435"/>
        <v>81205-K25-9000-H1 BRKT,SEAT CATCH (OPTION A) | #3. INSPECTION JIG</v>
      </c>
      <c r="L1699" s="607" t="s">
        <v>5044</v>
      </c>
      <c r="M1699" s="607" t="s">
        <v>5039</v>
      </c>
      <c r="N1699" s="615" t="s">
        <v>15</v>
      </c>
      <c r="O1699" s="607" t="s">
        <v>40</v>
      </c>
      <c r="P1699" s="558">
        <v>1</v>
      </c>
      <c r="Q1699" s="557" t="s">
        <v>5152</v>
      </c>
      <c r="R1699" s="609">
        <f>IFERROR(VLOOKUP(CONCATENATE(D1699,"'",C1699),'Monthly Forex'!A:D,4,0),"-")</f>
        <v>50.61</v>
      </c>
      <c r="S1699" s="564" t="s">
        <v>15</v>
      </c>
      <c r="T1699" s="611">
        <v>589.20000000000005</v>
      </c>
      <c r="U1699" s="612" t="s">
        <v>47</v>
      </c>
      <c r="V1699" s="613" t="s">
        <v>49</v>
      </c>
      <c r="W1699" s="701" t="s">
        <v>4188</v>
      </c>
      <c r="X1699" s="673" t="s">
        <v>4601</v>
      </c>
      <c r="Y1699" s="669" t="s">
        <v>15</v>
      </c>
      <c r="Z1699" s="668" t="s">
        <v>15</v>
      </c>
      <c r="AA1699" s="558" t="s">
        <v>1856</v>
      </c>
      <c r="AB1699" s="139">
        <f t="shared" si="430"/>
        <v>44041</v>
      </c>
      <c r="AC1699" s="134">
        <f t="shared" si="431"/>
        <v>44013</v>
      </c>
      <c r="AD1699" s="135" t="str">
        <f t="shared" si="432"/>
        <v>-</v>
      </c>
      <c r="AE1699" s="136" t="str">
        <f t="shared" si="433"/>
        <v>-</v>
      </c>
      <c r="AF1699" s="140" t="s">
        <v>4551</v>
      </c>
      <c r="AG1699" s="140" t="str">
        <f t="shared" si="436"/>
        <v>-</v>
      </c>
      <c r="AH1699" s="141" t="str">
        <f t="shared" si="437"/>
        <v>-</v>
      </c>
      <c r="AI1699" s="211">
        <v>44102</v>
      </c>
      <c r="AJ1699" s="443" t="s">
        <v>4592</v>
      </c>
      <c r="AK1699" s="478">
        <f t="shared" si="438"/>
        <v>-61</v>
      </c>
      <c r="AL1699" s="482">
        <f t="shared" si="439"/>
        <v>44075</v>
      </c>
      <c r="AM1699" s="432" t="str">
        <f>_xlfn.IFNA(VLOOKUP(O1699,Dropdown!$B:$G,6,0),"-")</f>
        <v>PEZA</v>
      </c>
      <c r="AN1699" s="433">
        <f>_xlfn.IFNA(VLOOKUP(O1699,Dropdown!$B:$H,7,0),"-")</f>
        <v>0.12</v>
      </c>
      <c r="AO1699" s="434" t="str">
        <f t="shared" si="440"/>
        <v>USD</v>
      </c>
      <c r="AP1699" s="435">
        <f t="shared" si="441"/>
        <v>589.20000000000005</v>
      </c>
      <c r="AQ1699" s="436">
        <f t="shared" si="442"/>
        <v>659.90400000000011</v>
      </c>
      <c r="AR1699" s="247"/>
      <c r="AS1699" s="465" t="s">
        <v>15</v>
      </c>
      <c r="AT1699" s="247"/>
      <c r="AU1699" s="454" t="s">
        <v>15</v>
      </c>
    </row>
    <row r="1700" spans="1:47" s="29" customFormat="1">
      <c r="A1700" s="556">
        <v>1697</v>
      </c>
      <c r="B1700" s="558" t="s">
        <v>3915</v>
      </c>
      <c r="C1700" s="558" t="str">
        <f t="shared" si="434"/>
        <v>2020</v>
      </c>
      <c r="D1700" s="558" t="str">
        <f t="shared" si="443"/>
        <v>Jun</v>
      </c>
      <c r="E1700" s="605">
        <v>44011</v>
      </c>
      <c r="F1700" s="558">
        <v>122839</v>
      </c>
      <c r="G1700" s="558">
        <v>55139</v>
      </c>
      <c r="H1700" s="558">
        <v>94742</v>
      </c>
      <c r="I1700" s="558" t="s">
        <v>3920</v>
      </c>
      <c r="J1700" s="617" t="s">
        <v>3958</v>
      </c>
      <c r="K1700" s="607" t="str">
        <f t="shared" si="435"/>
        <v>50127-K16-9000-H1 PATCH,R RR CROSS | #1. BLANK/PIERCE (COMP)</v>
      </c>
      <c r="L1700" s="607" t="s">
        <v>5027</v>
      </c>
      <c r="M1700" s="607" t="s">
        <v>5029</v>
      </c>
      <c r="N1700" s="615" t="s">
        <v>15</v>
      </c>
      <c r="O1700" s="607" t="s">
        <v>40</v>
      </c>
      <c r="P1700" s="558">
        <v>1</v>
      </c>
      <c r="Q1700" s="557" t="s">
        <v>5152</v>
      </c>
      <c r="R1700" s="609">
        <f>IFERROR(VLOOKUP(CONCATENATE(D1700,"'",C1700),'Monthly Forex'!A:D,4,0),"-")</f>
        <v>50.61</v>
      </c>
      <c r="S1700" s="564" t="s">
        <v>15</v>
      </c>
      <c r="T1700" s="611">
        <v>1071.6000000000001</v>
      </c>
      <c r="U1700" s="612" t="s">
        <v>47</v>
      </c>
      <c r="V1700" s="613" t="s">
        <v>49</v>
      </c>
      <c r="W1700" s="701" t="s">
        <v>4188</v>
      </c>
      <c r="X1700" s="673" t="s">
        <v>4601</v>
      </c>
      <c r="Y1700" s="669" t="s">
        <v>15</v>
      </c>
      <c r="Z1700" s="668" t="s">
        <v>15</v>
      </c>
      <c r="AA1700" s="558" t="s">
        <v>1856</v>
      </c>
      <c r="AB1700" s="139">
        <f t="shared" si="430"/>
        <v>44041</v>
      </c>
      <c r="AC1700" s="134">
        <f t="shared" si="431"/>
        <v>44013</v>
      </c>
      <c r="AD1700" s="135" t="str">
        <f t="shared" si="432"/>
        <v>-</v>
      </c>
      <c r="AE1700" s="136" t="str">
        <f t="shared" si="433"/>
        <v>-</v>
      </c>
      <c r="AF1700" s="140" t="s">
        <v>4551</v>
      </c>
      <c r="AG1700" s="140" t="str">
        <f t="shared" si="436"/>
        <v>1</v>
      </c>
      <c r="AH1700" s="141" t="str">
        <f t="shared" si="437"/>
        <v>-</v>
      </c>
      <c r="AI1700" s="211">
        <v>44102</v>
      </c>
      <c r="AJ1700" s="443" t="s">
        <v>4592</v>
      </c>
      <c r="AK1700" s="478">
        <f t="shared" si="438"/>
        <v>-61</v>
      </c>
      <c r="AL1700" s="482">
        <f t="shared" si="439"/>
        <v>44075</v>
      </c>
      <c r="AM1700" s="432" t="str">
        <f>_xlfn.IFNA(VLOOKUP(O1700,Dropdown!$B:$G,6,0),"-")</f>
        <v>PEZA</v>
      </c>
      <c r="AN1700" s="433">
        <f>_xlfn.IFNA(VLOOKUP(O1700,Dropdown!$B:$H,7,0),"-")</f>
        <v>0.12</v>
      </c>
      <c r="AO1700" s="434" t="str">
        <f t="shared" si="440"/>
        <v>USD</v>
      </c>
      <c r="AP1700" s="435">
        <f t="shared" si="441"/>
        <v>1071.6000000000001</v>
      </c>
      <c r="AQ1700" s="436">
        <f t="shared" si="442"/>
        <v>1200.1920000000002</v>
      </c>
      <c r="AR1700" s="247"/>
      <c r="AS1700" s="465" t="s">
        <v>15</v>
      </c>
      <c r="AT1700" s="247"/>
      <c r="AU1700" s="454" t="s">
        <v>15</v>
      </c>
    </row>
    <row r="1701" spans="1:47" s="29" customFormat="1">
      <c r="A1701" s="556">
        <v>1698</v>
      </c>
      <c r="B1701" s="558" t="s">
        <v>3916</v>
      </c>
      <c r="C1701" s="558" t="str">
        <f t="shared" si="434"/>
        <v>2020</v>
      </c>
      <c r="D1701" s="558" t="str">
        <f t="shared" si="443"/>
        <v>Jun</v>
      </c>
      <c r="E1701" s="605">
        <v>44011</v>
      </c>
      <c r="F1701" s="558">
        <v>122839</v>
      </c>
      <c r="G1701" s="558">
        <v>55139</v>
      </c>
      <c r="H1701" s="558">
        <v>94742</v>
      </c>
      <c r="I1701" s="558" t="s">
        <v>3920</v>
      </c>
      <c r="J1701" s="617" t="s">
        <v>3958</v>
      </c>
      <c r="K1701" s="607" t="str">
        <f t="shared" si="435"/>
        <v>50127-K16-9000-H1 PATCH,R RR CROSS | #2. BEND (TANDEM R &amp; L)</v>
      </c>
      <c r="L1701" s="607" t="s">
        <v>5027</v>
      </c>
      <c r="M1701" s="607" t="s">
        <v>5030</v>
      </c>
      <c r="N1701" s="615" t="s">
        <v>15</v>
      </c>
      <c r="O1701" s="607" t="s">
        <v>40</v>
      </c>
      <c r="P1701" s="558">
        <v>1</v>
      </c>
      <c r="Q1701" s="557" t="s">
        <v>5152</v>
      </c>
      <c r="R1701" s="609">
        <f>IFERROR(VLOOKUP(CONCATENATE(D1701,"'",C1701),'Monthly Forex'!A:D,4,0),"-")</f>
        <v>50.61</v>
      </c>
      <c r="S1701" s="564" t="s">
        <v>15</v>
      </c>
      <c r="T1701" s="611">
        <v>896.80000000000007</v>
      </c>
      <c r="U1701" s="612" t="s">
        <v>47</v>
      </c>
      <c r="V1701" s="613" t="s">
        <v>49</v>
      </c>
      <c r="W1701" s="701" t="s">
        <v>4188</v>
      </c>
      <c r="X1701" s="673" t="s">
        <v>4601</v>
      </c>
      <c r="Y1701" s="669" t="s">
        <v>15</v>
      </c>
      <c r="Z1701" s="668" t="s">
        <v>15</v>
      </c>
      <c r="AA1701" s="558" t="s">
        <v>1856</v>
      </c>
      <c r="AB1701" s="139">
        <f t="shared" si="430"/>
        <v>44041</v>
      </c>
      <c r="AC1701" s="134">
        <f t="shared" si="431"/>
        <v>44013</v>
      </c>
      <c r="AD1701" s="135" t="str">
        <f t="shared" si="432"/>
        <v>-</v>
      </c>
      <c r="AE1701" s="136" t="str">
        <f t="shared" si="433"/>
        <v>-</v>
      </c>
      <c r="AF1701" s="140" t="s">
        <v>4551</v>
      </c>
      <c r="AG1701" s="140" t="str">
        <f t="shared" si="436"/>
        <v>-</v>
      </c>
      <c r="AH1701" s="141" t="str">
        <f t="shared" si="437"/>
        <v>-</v>
      </c>
      <c r="AI1701" s="211">
        <v>44102</v>
      </c>
      <c r="AJ1701" s="443" t="s">
        <v>4592</v>
      </c>
      <c r="AK1701" s="478">
        <f t="shared" si="438"/>
        <v>-61</v>
      </c>
      <c r="AL1701" s="482">
        <f t="shared" si="439"/>
        <v>44075</v>
      </c>
      <c r="AM1701" s="432" t="str">
        <f>_xlfn.IFNA(VLOOKUP(O1701,Dropdown!$B:$G,6,0),"-")</f>
        <v>PEZA</v>
      </c>
      <c r="AN1701" s="433">
        <f>_xlfn.IFNA(VLOOKUP(O1701,Dropdown!$B:$H,7,0),"-")</f>
        <v>0.12</v>
      </c>
      <c r="AO1701" s="434" t="str">
        <f t="shared" si="440"/>
        <v>USD</v>
      </c>
      <c r="AP1701" s="435">
        <f t="shared" si="441"/>
        <v>896.80000000000007</v>
      </c>
      <c r="AQ1701" s="436">
        <f t="shared" si="442"/>
        <v>1004.4160000000002</v>
      </c>
      <c r="AR1701" s="247"/>
      <c r="AS1701" s="465" t="s">
        <v>15</v>
      </c>
      <c r="AT1701" s="247"/>
      <c r="AU1701" s="454" t="s">
        <v>15</v>
      </c>
    </row>
    <row r="1702" spans="1:47" s="29" customFormat="1">
      <c r="A1702" s="556">
        <v>1699</v>
      </c>
      <c r="B1702" s="558" t="s">
        <v>3917</v>
      </c>
      <c r="C1702" s="558" t="str">
        <f t="shared" si="434"/>
        <v>2020</v>
      </c>
      <c r="D1702" s="558" t="str">
        <f t="shared" si="443"/>
        <v>Jun</v>
      </c>
      <c r="E1702" s="605">
        <v>44011</v>
      </c>
      <c r="F1702" s="558">
        <v>122839</v>
      </c>
      <c r="G1702" s="558">
        <v>55139</v>
      </c>
      <c r="H1702" s="558">
        <v>94742</v>
      </c>
      <c r="I1702" s="558" t="s">
        <v>3920</v>
      </c>
      <c r="J1702" s="617" t="s">
        <v>3958</v>
      </c>
      <c r="K1702" s="607" t="str">
        <f t="shared" si="435"/>
        <v>50127-K16-9000-H1 PATCH,R RR CROSS | #3. INSPECTION JIG (R &amp; L)</v>
      </c>
      <c r="L1702" s="607" t="s">
        <v>5027</v>
      </c>
      <c r="M1702" s="607" t="s">
        <v>5031</v>
      </c>
      <c r="N1702" s="615" t="s">
        <v>15</v>
      </c>
      <c r="O1702" s="607" t="s">
        <v>40</v>
      </c>
      <c r="P1702" s="558">
        <v>1</v>
      </c>
      <c r="Q1702" s="557" t="s">
        <v>5152</v>
      </c>
      <c r="R1702" s="609">
        <f>IFERROR(VLOOKUP(CONCATENATE(D1702,"'",C1702),'Monthly Forex'!A:D,4,0),"-")</f>
        <v>50.61</v>
      </c>
      <c r="S1702" s="564" t="s">
        <v>15</v>
      </c>
      <c r="T1702" s="611">
        <v>342</v>
      </c>
      <c r="U1702" s="612" t="s">
        <v>47</v>
      </c>
      <c r="V1702" s="613" t="s">
        <v>49</v>
      </c>
      <c r="W1702" s="701" t="s">
        <v>4188</v>
      </c>
      <c r="X1702" s="673" t="s">
        <v>4601</v>
      </c>
      <c r="Y1702" s="669" t="s">
        <v>15</v>
      </c>
      <c r="Z1702" s="668" t="s">
        <v>15</v>
      </c>
      <c r="AA1702" s="558" t="s">
        <v>1856</v>
      </c>
      <c r="AB1702" s="139">
        <f t="shared" si="430"/>
        <v>44041</v>
      </c>
      <c r="AC1702" s="134">
        <f t="shared" si="431"/>
        <v>44013</v>
      </c>
      <c r="AD1702" s="135" t="str">
        <f t="shared" si="432"/>
        <v>-</v>
      </c>
      <c r="AE1702" s="136" t="str">
        <f t="shared" si="433"/>
        <v>-</v>
      </c>
      <c r="AF1702" s="140" t="s">
        <v>4551</v>
      </c>
      <c r="AG1702" s="140" t="str">
        <f t="shared" si="436"/>
        <v>-</v>
      </c>
      <c r="AH1702" s="141" t="str">
        <f t="shared" si="437"/>
        <v>-</v>
      </c>
      <c r="AI1702" s="211">
        <v>44102</v>
      </c>
      <c r="AJ1702" s="443" t="s">
        <v>4592</v>
      </c>
      <c r="AK1702" s="478">
        <f t="shared" si="438"/>
        <v>-61</v>
      </c>
      <c r="AL1702" s="482">
        <f t="shared" si="439"/>
        <v>44075</v>
      </c>
      <c r="AM1702" s="432" t="str">
        <f>_xlfn.IFNA(VLOOKUP(O1702,Dropdown!$B:$G,6,0),"-")</f>
        <v>PEZA</v>
      </c>
      <c r="AN1702" s="433">
        <f>_xlfn.IFNA(VLOOKUP(O1702,Dropdown!$B:$H,7,0),"-")</f>
        <v>0.12</v>
      </c>
      <c r="AO1702" s="434" t="str">
        <f t="shared" si="440"/>
        <v>USD</v>
      </c>
      <c r="AP1702" s="435">
        <f t="shared" si="441"/>
        <v>342</v>
      </c>
      <c r="AQ1702" s="436">
        <f t="shared" si="442"/>
        <v>383.04</v>
      </c>
      <c r="AR1702" s="247"/>
      <c r="AS1702" s="465" t="s">
        <v>15</v>
      </c>
      <c r="AT1702" s="247"/>
      <c r="AU1702" s="454" t="s">
        <v>15</v>
      </c>
    </row>
    <row r="1703" spans="1:47" s="29" customFormat="1">
      <c r="A1703" s="556">
        <v>1700</v>
      </c>
      <c r="B1703" s="558" t="s">
        <v>3918</v>
      </c>
      <c r="C1703" s="558" t="str">
        <f t="shared" si="434"/>
        <v>2020</v>
      </c>
      <c r="D1703" s="558" t="str">
        <f t="shared" si="443"/>
        <v>Jun</v>
      </c>
      <c r="E1703" s="605">
        <v>44011</v>
      </c>
      <c r="F1703" s="558">
        <v>122840</v>
      </c>
      <c r="G1703" s="558">
        <v>55140</v>
      </c>
      <c r="H1703" s="558">
        <v>94743</v>
      </c>
      <c r="I1703" s="558" t="s">
        <v>3920</v>
      </c>
      <c r="J1703" s="617" t="s">
        <v>3958</v>
      </c>
      <c r="K1703" s="607" t="str">
        <f t="shared" si="435"/>
        <v>50128-K16-9000-H1 PATCH,L RR CROSS | #1. BLANK/PIERCE (COMP)</v>
      </c>
      <c r="L1703" s="607" t="s">
        <v>5028</v>
      </c>
      <c r="M1703" s="607" t="s">
        <v>5029</v>
      </c>
      <c r="N1703" s="615" t="s">
        <v>15</v>
      </c>
      <c r="O1703" s="607" t="s">
        <v>40</v>
      </c>
      <c r="P1703" s="558">
        <v>1</v>
      </c>
      <c r="Q1703" s="557" t="s">
        <v>5152</v>
      </c>
      <c r="R1703" s="609">
        <f>IFERROR(VLOOKUP(CONCATENATE(D1703,"'",C1703),'Monthly Forex'!A:D,4,0),"-")</f>
        <v>50.61</v>
      </c>
      <c r="S1703" s="564" t="s">
        <v>15</v>
      </c>
      <c r="T1703" s="611">
        <v>1071.6000000000001</v>
      </c>
      <c r="U1703" s="612" t="s">
        <v>47</v>
      </c>
      <c r="V1703" s="613" t="s">
        <v>49</v>
      </c>
      <c r="W1703" s="701" t="s">
        <v>4188</v>
      </c>
      <c r="X1703" s="673" t="s">
        <v>4601</v>
      </c>
      <c r="Y1703" s="669" t="s">
        <v>15</v>
      </c>
      <c r="Z1703" s="668" t="s">
        <v>15</v>
      </c>
      <c r="AA1703" s="558" t="s">
        <v>1856</v>
      </c>
      <c r="AB1703" s="139">
        <f t="shared" si="430"/>
        <v>44041</v>
      </c>
      <c r="AC1703" s="134">
        <f t="shared" si="431"/>
        <v>44013</v>
      </c>
      <c r="AD1703" s="135" t="str">
        <f t="shared" si="432"/>
        <v>-</v>
      </c>
      <c r="AE1703" s="136" t="str">
        <f t="shared" si="433"/>
        <v>-</v>
      </c>
      <c r="AF1703" s="140" t="s">
        <v>4551</v>
      </c>
      <c r="AG1703" s="140" t="str">
        <f t="shared" si="436"/>
        <v>1</v>
      </c>
      <c r="AH1703" s="141" t="str">
        <f t="shared" si="437"/>
        <v>-</v>
      </c>
      <c r="AI1703" s="211">
        <v>44102</v>
      </c>
      <c r="AJ1703" s="443" t="s">
        <v>4592</v>
      </c>
      <c r="AK1703" s="478">
        <f t="shared" si="438"/>
        <v>-61</v>
      </c>
      <c r="AL1703" s="482">
        <f t="shared" si="439"/>
        <v>44075</v>
      </c>
      <c r="AM1703" s="432" t="str">
        <f>_xlfn.IFNA(VLOOKUP(O1703,Dropdown!$B:$G,6,0),"-")</f>
        <v>PEZA</v>
      </c>
      <c r="AN1703" s="433">
        <f>_xlfn.IFNA(VLOOKUP(O1703,Dropdown!$B:$H,7,0),"-")</f>
        <v>0.12</v>
      </c>
      <c r="AO1703" s="434" t="str">
        <f t="shared" si="440"/>
        <v>USD</v>
      </c>
      <c r="AP1703" s="435">
        <f t="shared" si="441"/>
        <v>1071.6000000000001</v>
      </c>
      <c r="AQ1703" s="436">
        <f t="shared" si="442"/>
        <v>1200.1920000000002</v>
      </c>
      <c r="AR1703" s="247"/>
      <c r="AS1703" s="465" t="s">
        <v>15</v>
      </c>
      <c r="AT1703" s="247"/>
      <c r="AU1703" s="454" t="s">
        <v>15</v>
      </c>
    </row>
    <row r="1704" spans="1:47" s="29" customFormat="1">
      <c r="A1704" s="556">
        <v>1701</v>
      </c>
      <c r="B1704" s="558" t="s">
        <v>3901</v>
      </c>
      <c r="C1704" s="558" t="str">
        <f t="shared" si="434"/>
        <v>2020</v>
      </c>
      <c r="D1704" s="558" t="str">
        <f t="shared" si="443"/>
        <v>Jun</v>
      </c>
      <c r="E1704" s="605">
        <v>44011</v>
      </c>
      <c r="F1704" s="558">
        <v>122841</v>
      </c>
      <c r="G1704" s="558">
        <v>55141</v>
      </c>
      <c r="H1704" s="558">
        <v>94744</v>
      </c>
      <c r="I1704" s="558" t="s">
        <v>3920</v>
      </c>
      <c r="J1704" s="617" t="s">
        <v>3930</v>
      </c>
      <c r="K1704" s="607" t="str">
        <f t="shared" si="435"/>
        <v>50161-K59-A100-20 GUSSET R, RR CUSHION |  #1. BLANK/PIERCE (COMP)</v>
      </c>
      <c r="L1704" s="607" t="s">
        <v>5040</v>
      </c>
      <c r="M1704" s="607" t="s">
        <v>5047</v>
      </c>
      <c r="N1704" s="615" t="s">
        <v>15</v>
      </c>
      <c r="O1704" s="607" t="s">
        <v>40</v>
      </c>
      <c r="P1704" s="558">
        <v>1</v>
      </c>
      <c r="Q1704" s="557" t="s">
        <v>5152</v>
      </c>
      <c r="R1704" s="609">
        <f>IFERROR(VLOOKUP(CONCATENATE(D1704,"'",C1704),'Monthly Forex'!A:D,4,0),"-")</f>
        <v>50.61</v>
      </c>
      <c r="S1704" s="564" t="s">
        <v>15</v>
      </c>
      <c r="T1704" s="611">
        <v>988</v>
      </c>
      <c r="U1704" s="612" t="s">
        <v>47</v>
      </c>
      <c r="V1704" s="613" t="s">
        <v>49</v>
      </c>
      <c r="W1704" s="701" t="s">
        <v>4188</v>
      </c>
      <c r="X1704" s="673" t="s">
        <v>4601</v>
      </c>
      <c r="Y1704" s="669" t="s">
        <v>15</v>
      </c>
      <c r="Z1704" s="668" t="s">
        <v>15</v>
      </c>
      <c r="AA1704" s="558" t="s">
        <v>1856</v>
      </c>
      <c r="AB1704" s="139">
        <f t="shared" si="430"/>
        <v>44041</v>
      </c>
      <c r="AC1704" s="134">
        <f t="shared" si="431"/>
        <v>44013</v>
      </c>
      <c r="AD1704" s="135" t="str">
        <f t="shared" si="432"/>
        <v>-</v>
      </c>
      <c r="AE1704" s="136" t="str">
        <f t="shared" si="433"/>
        <v>-</v>
      </c>
      <c r="AF1704" s="140" t="s">
        <v>4551</v>
      </c>
      <c r="AG1704" s="140" t="str">
        <f t="shared" si="436"/>
        <v>1</v>
      </c>
      <c r="AH1704" s="141" t="str">
        <f t="shared" si="437"/>
        <v>-</v>
      </c>
      <c r="AI1704" s="210">
        <v>44225</v>
      </c>
      <c r="AJ1704" s="443" t="s">
        <v>4592</v>
      </c>
      <c r="AK1704" s="478">
        <f t="shared" si="438"/>
        <v>-184</v>
      </c>
      <c r="AL1704" s="482">
        <f t="shared" si="439"/>
        <v>44197</v>
      </c>
      <c r="AM1704" s="432" t="str">
        <f>_xlfn.IFNA(VLOOKUP(O1704,Dropdown!$B:$G,6,0),"-")</f>
        <v>PEZA</v>
      </c>
      <c r="AN1704" s="433">
        <f>_xlfn.IFNA(VLOOKUP(O1704,Dropdown!$B:$H,7,0),"-")</f>
        <v>0.12</v>
      </c>
      <c r="AO1704" s="434" t="str">
        <f t="shared" si="440"/>
        <v>USD</v>
      </c>
      <c r="AP1704" s="435">
        <f t="shared" si="441"/>
        <v>988</v>
      </c>
      <c r="AQ1704" s="436">
        <f t="shared" si="442"/>
        <v>1106.5600000000002</v>
      </c>
      <c r="AR1704" s="247"/>
      <c r="AS1704" s="465" t="s">
        <v>15</v>
      </c>
      <c r="AT1704" s="247"/>
      <c r="AU1704" s="454" t="s">
        <v>15</v>
      </c>
    </row>
    <row r="1705" spans="1:47" s="29" customFormat="1">
      <c r="A1705" s="556">
        <v>1702</v>
      </c>
      <c r="B1705" s="558" t="s">
        <v>3902</v>
      </c>
      <c r="C1705" s="558" t="str">
        <f t="shared" si="434"/>
        <v>2020</v>
      </c>
      <c r="D1705" s="558" t="str">
        <f t="shared" si="443"/>
        <v>Jun</v>
      </c>
      <c r="E1705" s="605">
        <v>44011</v>
      </c>
      <c r="F1705" s="558">
        <v>122841</v>
      </c>
      <c r="G1705" s="558">
        <v>55141</v>
      </c>
      <c r="H1705" s="558">
        <v>94744</v>
      </c>
      <c r="I1705" s="558" t="s">
        <v>3920</v>
      </c>
      <c r="J1705" s="617" t="s">
        <v>3930</v>
      </c>
      <c r="K1705" s="607" t="str">
        <f t="shared" si="435"/>
        <v>50161-K59-A100-20 GUSSET R, RR CUSHION | #2. FORM</v>
      </c>
      <c r="L1705" s="607" t="s">
        <v>5040</v>
      </c>
      <c r="M1705" s="607" t="s">
        <v>4863</v>
      </c>
      <c r="N1705" s="615" t="s">
        <v>15</v>
      </c>
      <c r="O1705" s="607" t="s">
        <v>40</v>
      </c>
      <c r="P1705" s="558">
        <v>1</v>
      </c>
      <c r="Q1705" s="557" t="s">
        <v>5152</v>
      </c>
      <c r="R1705" s="609">
        <f>IFERROR(VLOOKUP(CONCATENATE(D1705,"'",C1705),'Monthly Forex'!A:D,4,0),"-")</f>
        <v>50.61</v>
      </c>
      <c r="S1705" s="564" t="s">
        <v>15</v>
      </c>
      <c r="T1705" s="611">
        <v>1740.4</v>
      </c>
      <c r="U1705" s="612" t="s">
        <v>47</v>
      </c>
      <c r="V1705" s="613" t="s">
        <v>49</v>
      </c>
      <c r="W1705" s="701" t="s">
        <v>4188</v>
      </c>
      <c r="X1705" s="673" t="s">
        <v>4601</v>
      </c>
      <c r="Y1705" s="669" t="s">
        <v>15</v>
      </c>
      <c r="Z1705" s="668" t="s">
        <v>15</v>
      </c>
      <c r="AA1705" s="558" t="s">
        <v>1856</v>
      </c>
      <c r="AB1705" s="139">
        <f t="shared" si="430"/>
        <v>44041</v>
      </c>
      <c r="AC1705" s="134">
        <f t="shared" si="431"/>
        <v>44013</v>
      </c>
      <c r="AD1705" s="135" t="str">
        <f t="shared" si="432"/>
        <v>-</v>
      </c>
      <c r="AE1705" s="136" t="str">
        <f t="shared" si="433"/>
        <v>-</v>
      </c>
      <c r="AF1705" s="140" t="s">
        <v>4551</v>
      </c>
      <c r="AG1705" s="140" t="str">
        <f t="shared" si="436"/>
        <v>-</v>
      </c>
      <c r="AH1705" s="141" t="str">
        <f t="shared" si="437"/>
        <v>-</v>
      </c>
      <c r="AI1705" s="210">
        <v>44225</v>
      </c>
      <c r="AJ1705" s="443" t="s">
        <v>4592</v>
      </c>
      <c r="AK1705" s="478">
        <f t="shared" si="438"/>
        <v>-184</v>
      </c>
      <c r="AL1705" s="482">
        <f t="shared" si="439"/>
        <v>44197</v>
      </c>
      <c r="AM1705" s="432" t="str">
        <f>_xlfn.IFNA(VLOOKUP(O1705,Dropdown!$B:$G,6,0),"-")</f>
        <v>PEZA</v>
      </c>
      <c r="AN1705" s="433">
        <f>_xlfn.IFNA(VLOOKUP(O1705,Dropdown!$B:$H,7,0),"-")</f>
        <v>0.12</v>
      </c>
      <c r="AO1705" s="434" t="str">
        <f t="shared" si="440"/>
        <v>USD</v>
      </c>
      <c r="AP1705" s="435">
        <f t="shared" si="441"/>
        <v>1740.4</v>
      </c>
      <c r="AQ1705" s="436">
        <f t="shared" si="442"/>
        <v>1949.2480000000003</v>
      </c>
      <c r="AR1705" s="247"/>
      <c r="AS1705" s="465" t="s">
        <v>15</v>
      </c>
      <c r="AT1705" s="247"/>
      <c r="AU1705" s="454" t="s">
        <v>15</v>
      </c>
    </row>
    <row r="1706" spans="1:47" s="29" customFormat="1">
      <c r="A1706" s="556">
        <v>1703</v>
      </c>
      <c r="B1706" s="558" t="s">
        <v>3903</v>
      </c>
      <c r="C1706" s="558" t="str">
        <f t="shared" si="434"/>
        <v>2020</v>
      </c>
      <c r="D1706" s="558" t="str">
        <f t="shared" si="443"/>
        <v>Jun</v>
      </c>
      <c r="E1706" s="605">
        <v>44011</v>
      </c>
      <c r="F1706" s="558">
        <v>122841</v>
      </c>
      <c r="G1706" s="558">
        <v>55141</v>
      </c>
      <c r="H1706" s="558">
        <v>94744</v>
      </c>
      <c r="I1706" s="558" t="s">
        <v>3920</v>
      </c>
      <c r="J1706" s="617" t="s">
        <v>3930</v>
      </c>
      <c r="K1706" s="607" t="str">
        <f t="shared" si="435"/>
        <v>50161-K59-A100-20 GUSSET R, RR CUSHION | #3. PIERCE (Ø9.2)/TRIMMING(TANDEM)</v>
      </c>
      <c r="L1706" s="607" t="s">
        <v>5040</v>
      </c>
      <c r="M1706" s="607" t="s">
        <v>5042</v>
      </c>
      <c r="N1706" s="615" t="s">
        <v>15</v>
      </c>
      <c r="O1706" s="607" t="s">
        <v>40</v>
      </c>
      <c r="P1706" s="558">
        <v>1</v>
      </c>
      <c r="Q1706" s="557" t="s">
        <v>5152</v>
      </c>
      <c r="R1706" s="609">
        <f>IFERROR(VLOOKUP(CONCATENATE(D1706,"'",C1706),'Monthly Forex'!A:D,4,0),"-")</f>
        <v>50.61</v>
      </c>
      <c r="S1706" s="564" t="s">
        <v>15</v>
      </c>
      <c r="T1706" s="611">
        <v>1240</v>
      </c>
      <c r="U1706" s="612" t="s">
        <v>47</v>
      </c>
      <c r="V1706" s="613" t="s">
        <v>49</v>
      </c>
      <c r="W1706" s="701" t="s">
        <v>4188</v>
      </c>
      <c r="X1706" s="673" t="s">
        <v>4601</v>
      </c>
      <c r="Y1706" s="669" t="s">
        <v>15</v>
      </c>
      <c r="Z1706" s="668" t="s">
        <v>15</v>
      </c>
      <c r="AA1706" s="558" t="s">
        <v>1856</v>
      </c>
      <c r="AB1706" s="139">
        <f t="shared" si="430"/>
        <v>44041</v>
      </c>
      <c r="AC1706" s="134">
        <f t="shared" si="431"/>
        <v>44013</v>
      </c>
      <c r="AD1706" s="135" t="str">
        <f t="shared" si="432"/>
        <v>-</v>
      </c>
      <c r="AE1706" s="136" t="str">
        <f t="shared" si="433"/>
        <v>-</v>
      </c>
      <c r="AF1706" s="140" t="s">
        <v>4551</v>
      </c>
      <c r="AG1706" s="140" t="str">
        <f t="shared" si="436"/>
        <v>-</v>
      </c>
      <c r="AH1706" s="141" t="str">
        <f t="shared" si="437"/>
        <v>-</v>
      </c>
      <c r="AI1706" s="210">
        <v>44225</v>
      </c>
      <c r="AJ1706" s="443" t="s">
        <v>4592</v>
      </c>
      <c r="AK1706" s="478">
        <f t="shared" si="438"/>
        <v>-184</v>
      </c>
      <c r="AL1706" s="482">
        <f t="shared" si="439"/>
        <v>44197</v>
      </c>
      <c r="AM1706" s="432" t="str">
        <f>_xlfn.IFNA(VLOOKUP(O1706,Dropdown!$B:$G,6,0),"-")</f>
        <v>PEZA</v>
      </c>
      <c r="AN1706" s="433">
        <f>_xlfn.IFNA(VLOOKUP(O1706,Dropdown!$B:$H,7,0),"-")</f>
        <v>0.12</v>
      </c>
      <c r="AO1706" s="434" t="str">
        <f t="shared" si="440"/>
        <v>USD</v>
      </c>
      <c r="AP1706" s="435">
        <f t="shared" si="441"/>
        <v>1240</v>
      </c>
      <c r="AQ1706" s="436">
        <f t="shared" si="442"/>
        <v>1388.8000000000002</v>
      </c>
      <c r="AR1706" s="247"/>
      <c r="AS1706" s="465" t="s">
        <v>15</v>
      </c>
      <c r="AT1706" s="247"/>
      <c r="AU1706" s="454" t="s">
        <v>15</v>
      </c>
    </row>
    <row r="1707" spans="1:47" s="29" customFormat="1">
      <c r="A1707" s="556">
        <v>1704</v>
      </c>
      <c r="B1707" s="558" t="s">
        <v>3904</v>
      </c>
      <c r="C1707" s="558" t="str">
        <f t="shared" si="434"/>
        <v>2020</v>
      </c>
      <c r="D1707" s="558" t="str">
        <f t="shared" si="443"/>
        <v>Jun</v>
      </c>
      <c r="E1707" s="605">
        <v>44011</v>
      </c>
      <c r="F1707" s="558">
        <v>122841</v>
      </c>
      <c r="G1707" s="558">
        <v>55141</v>
      </c>
      <c r="H1707" s="558">
        <v>94744</v>
      </c>
      <c r="I1707" s="558" t="s">
        <v>3920</v>
      </c>
      <c r="J1707" s="617" t="s">
        <v>3930</v>
      </c>
      <c r="K1707" s="607" t="str">
        <f t="shared" si="435"/>
        <v>50161-K59-A100-20 GUSSET R, RR CUSHION | #4. INSPECTION JIG</v>
      </c>
      <c r="L1707" s="607" t="s">
        <v>5040</v>
      </c>
      <c r="M1707" s="607" t="s">
        <v>5043</v>
      </c>
      <c r="N1707" s="615" t="s">
        <v>15</v>
      </c>
      <c r="O1707" s="607" t="s">
        <v>40</v>
      </c>
      <c r="P1707" s="558">
        <v>1</v>
      </c>
      <c r="Q1707" s="557" t="s">
        <v>5152</v>
      </c>
      <c r="R1707" s="609">
        <f>IFERROR(VLOOKUP(CONCATENATE(D1707,"'",C1707),'Monthly Forex'!A:D,4,0),"-")</f>
        <v>50.61</v>
      </c>
      <c r="S1707" s="564" t="s">
        <v>15</v>
      </c>
      <c r="T1707" s="611">
        <v>456</v>
      </c>
      <c r="U1707" s="612" t="s">
        <v>47</v>
      </c>
      <c r="V1707" s="613" t="s">
        <v>49</v>
      </c>
      <c r="W1707" s="701" t="s">
        <v>4188</v>
      </c>
      <c r="X1707" s="673" t="s">
        <v>4601</v>
      </c>
      <c r="Y1707" s="669" t="s">
        <v>15</v>
      </c>
      <c r="Z1707" s="668" t="s">
        <v>15</v>
      </c>
      <c r="AA1707" s="558" t="s">
        <v>1856</v>
      </c>
      <c r="AB1707" s="139">
        <f t="shared" si="430"/>
        <v>44041</v>
      </c>
      <c r="AC1707" s="134">
        <f t="shared" si="431"/>
        <v>44013</v>
      </c>
      <c r="AD1707" s="135" t="str">
        <f t="shared" si="432"/>
        <v>-</v>
      </c>
      <c r="AE1707" s="136" t="str">
        <f t="shared" si="433"/>
        <v>-</v>
      </c>
      <c r="AF1707" s="140" t="s">
        <v>4551</v>
      </c>
      <c r="AG1707" s="140" t="str">
        <f t="shared" si="436"/>
        <v>-</v>
      </c>
      <c r="AH1707" s="141" t="str">
        <f t="shared" si="437"/>
        <v>-</v>
      </c>
      <c r="AI1707" s="210">
        <v>44225</v>
      </c>
      <c r="AJ1707" s="443" t="s">
        <v>4592</v>
      </c>
      <c r="AK1707" s="478">
        <f t="shared" si="438"/>
        <v>-184</v>
      </c>
      <c r="AL1707" s="482">
        <f t="shared" si="439"/>
        <v>44197</v>
      </c>
      <c r="AM1707" s="432" t="str">
        <f>_xlfn.IFNA(VLOOKUP(O1707,Dropdown!$B:$G,6,0),"-")</f>
        <v>PEZA</v>
      </c>
      <c r="AN1707" s="433">
        <f>_xlfn.IFNA(VLOOKUP(O1707,Dropdown!$B:$H,7,0),"-")</f>
        <v>0.12</v>
      </c>
      <c r="AO1707" s="434" t="str">
        <f t="shared" si="440"/>
        <v>USD</v>
      </c>
      <c r="AP1707" s="435">
        <f t="shared" si="441"/>
        <v>456</v>
      </c>
      <c r="AQ1707" s="436">
        <f t="shared" si="442"/>
        <v>510.72</v>
      </c>
      <c r="AR1707" s="247"/>
      <c r="AS1707" s="465" t="s">
        <v>15</v>
      </c>
      <c r="AT1707" s="247"/>
      <c r="AU1707" s="454" t="s">
        <v>15</v>
      </c>
    </row>
    <row r="1708" spans="1:47" s="29" customFormat="1">
      <c r="A1708" s="556">
        <v>1705</v>
      </c>
      <c r="B1708" s="558" t="s">
        <v>4210</v>
      </c>
      <c r="C1708" s="558" t="str">
        <f t="shared" si="434"/>
        <v>2020</v>
      </c>
      <c r="D1708" s="558" t="str">
        <f t="shared" si="443"/>
        <v>Jun</v>
      </c>
      <c r="E1708" s="605">
        <v>44011</v>
      </c>
      <c r="F1708" s="558">
        <v>122842</v>
      </c>
      <c r="G1708" s="558" t="s">
        <v>4212</v>
      </c>
      <c r="H1708" s="558">
        <v>94740</v>
      </c>
      <c r="I1708" s="558" t="s">
        <v>4213</v>
      </c>
      <c r="J1708" s="617" t="s">
        <v>4214</v>
      </c>
      <c r="K1708" s="607" t="str">
        <f t="shared" si="435"/>
        <v>TLAX BODY CAM-PIERCE DIE (RH) NEW | TLAX BODY CAM-PIERCE DIE (RH) NEW</v>
      </c>
      <c r="L1708" s="607" t="s">
        <v>4215</v>
      </c>
      <c r="M1708" s="607" t="s">
        <v>4215</v>
      </c>
      <c r="N1708" s="608" t="s">
        <v>4218</v>
      </c>
      <c r="O1708" s="607" t="s">
        <v>31</v>
      </c>
      <c r="P1708" s="558">
        <v>1</v>
      </c>
      <c r="Q1708" s="557" t="s">
        <v>5152</v>
      </c>
      <c r="R1708" s="609">
        <f>IFERROR(VLOOKUP(CONCATENATE(D1708,"'",C1708),'Monthly Forex'!A:D,4,0),"-")</f>
        <v>50.61</v>
      </c>
      <c r="S1708" s="610">
        <v>100000</v>
      </c>
      <c r="T1708" s="611">
        <f>S1708/R1708</f>
        <v>1975.8940920766647</v>
      </c>
      <c r="U1708" s="612" t="s">
        <v>47</v>
      </c>
      <c r="V1708" s="613" t="s">
        <v>49</v>
      </c>
      <c r="W1708" s="620" t="s">
        <v>2314</v>
      </c>
      <c r="X1708" s="569" t="s">
        <v>2270</v>
      </c>
      <c r="Y1708" s="669" t="s">
        <v>15</v>
      </c>
      <c r="Z1708" s="668" t="s">
        <v>15</v>
      </c>
      <c r="AA1708" s="558" t="s">
        <v>1856</v>
      </c>
      <c r="AB1708" s="139">
        <f t="shared" si="430"/>
        <v>44041</v>
      </c>
      <c r="AC1708" s="134">
        <f t="shared" si="431"/>
        <v>44013</v>
      </c>
      <c r="AD1708" s="135" t="str">
        <f t="shared" si="432"/>
        <v>-</v>
      </c>
      <c r="AE1708" s="136" t="str">
        <f t="shared" si="433"/>
        <v>-</v>
      </c>
      <c r="AF1708" s="140" t="s">
        <v>4551</v>
      </c>
      <c r="AG1708" s="140" t="str">
        <f t="shared" si="436"/>
        <v>1</v>
      </c>
      <c r="AH1708" s="141" t="str">
        <f t="shared" si="437"/>
        <v>-</v>
      </c>
      <c r="AI1708" s="211">
        <v>44029</v>
      </c>
      <c r="AJ1708" s="443" t="s">
        <v>4592</v>
      </c>
      <c r="AK1708" s="478">
        <f t="shared" si="438"/>
        <v>12</v>
      </c>
      <c r="AL1708" s="482">
        <f t="shared" si="439"/>
        <v>44013</v>
      </c>
      <c r="AM1708" s="432" t="str">
        <f>_xlfn.IFNA(VLOOKUP(O1708,Dropdown!$B:$G,6,0),"-")</f>
        <v>PEZA</v>
      </c>
      <c r="AN1708" s="433">
        <f>_xlfn.IFNA(VLOOKUP(O1708,Dropdown!$B:$H,7,0),"-")</f>
        <v>0.12</v>
      </c>
      <c r="AO1708" s="434" t="str">
        <f t="shared" si="440"/>
        <v>PHP</v>
      </c>
      <c r="AP1708" s="435">
        <f t="shared" si="441"/>
        <v>100000</v>
      </c>
      <c r="AQ1708" s="436">
        <f t="shared" si="442"/>
        <v>112000.00000000001</v>
      </c>
      <c r="AR1708" s="247"/>
      <c r="AS1708" s="465" t="s">
        <v>15</v>
      </c>
      <c r="AT1708" s="247"/>
      <c r="AU1708" s="454" t="s">
        <v>15</v>
      </c>
    </row>
    <row r="1709" spans="1:47" s="29" customFormat="1">
      <c r="A1709" s="556">
        <v>1706</v>
      </c>
      <c r="B1709" s="558" t="s">
        <v>4211</v>
      </c>
      <c r="C1709" s="558" t="str">
        <f t="shared" si="434"/>
        <v>2020</v>
      </c>
      <c r="D1709" s="558" t="str">
        <f t="shared" si="443"/>
        <v>Jun</v>
      </c>
      <c r="E1709" s="605">
        <v>44011</v>
      </c>
      <c r="F1709" s="558">
        <v>122842</v>
      </c>
      <c r="G1709" s="558" t="s">
        <v>4212</v>
      </c>
      <c r="H1709" s="558">
        <v>94740</v>
      </c>
      <c r="I1709" s="558" t="s">
        <v>4213</v>
      </c>
      <c r="J1709" s="617" t="s">
        <v>4214</v>
      </c>
      <c r="K1709" s="607" t="str">
        <f t="shared" si="435"/>
        <v>TLAX BODY CAM-PIERCE DIE (LH) NEW | TLAX BODY CAM-PIERCE DIE (LH) NEW</v>
      </c>
      <c r="L1709" s="607" t="s">
        <v>4216</v>
      </c>
      <c r="M1709" s="607" t="s">
        <v>4216</v>
      </c>
      <c r="N1709" s="608" t="s">
        <v>4219</v>
      </c>
      <c r="O1709" s="607" t="s">
        <v>31</v>
      </c>
      <c r="P1709" s="558">
        <v>1</v>
      </c>
      <c r="Q1709" s="557" t="s">
        <v>5152</v>
      </c>
      <c r="R1709" s="609">
        <f>IFERROR(VLOOKUP(CONCATENATE(D1709,"'",C1709),'Monthly Forex'!A:D,4,0),"-")</f>
        <v>50.61</v>
      </c>
      <c r="S1709" s="610">
        <v>100000</v>
      </c>
      <c r="T1709" s="611">
        <f>S1709/R1709</f>
        <v>1975.8940920766647</v>
      </c>
      <c r="U1709" s="612" t="s">
        <v>47</v>
      </c>
      <c r="V1709" s="613" t="s">
        <v>49</v>
      </c>
      <c r="W1709" s="620" t="s">
        <v>2314</v>
      </c>
      <c r="X1709" s="569" t="s">
        <v>2270</v>
      </c>
      <c r="Y1709" s="669" t="s">
        <v>15</v>
      </c>
      <c r="Z1709" s="668" t="s">
        <v>15</v>
      </c>
      <c r="AA1709" s="558" t="s">
        <v>1856</v>
      </c>
      <c r="AB1709" s="139">
        <f t="shared" si="430"/>
        <v>44041</v>
      </c>
      <c r="AC1709" s="134">
        <f t="shared" si="431"/>
        <v>44013</v>
      </c>
      <c r="AD1709" s="135" t="str">
        <f t="shared" si="432"/>
        <v>-</v>
      </c>
      <c r="AE1709" s="136" t="str">
        <f t="shared" si="433"/>
        <v>-</v>
      </c>
      <c r="AF1709" s="140" t="s">
        <v>4551</v>
      </c>
      <c r="AG1709" s="140" t="str">
        <f t="shared" si="436"/>
        <v>-</v>
      </c>
      <c r="AH1709" s="141" t="str">
        <f t="shared" si="437"/>
        <v>-</v>
      </c>
      <c r="AI1709" s="211">
        <v>44029</v>
      </c>
      <c r="AJ1709" s="443" t="s">
        <v>4592</v>
      </c>
      <c r="AK1709" s="478">
        <f t="shared" si="438"/>
        <v>12</v>
      </c>
      <c r="AL1709" s="482">
        <f t="shared" si="439"/>
        <v>44013</v>
      </c>
      <c r="AM1709" s="432" t="str">
        <f>_xlfn.IFNA(VLOOKUP(O1709,Dropdown!$B:$G,6,0),"-")</f>
        <v>PEZA</v>
      </c>
      <c r="AN1709" s="433">
        <f>_xlfn.IFNA(VLOOKUP(O1709,Dropdown!$B:$H,7,0),"-")</f>
        <v>0.12</v>
      </c>
      <c r="AO1709" s="434" t="str">
        <f t="shared" si="440"/>
        <v>PHP</v>
      </c>
      <c r="AP1709" s="435">
        <f t="shared" si="441"/>
        <v>100000</v>
      </c>
      <c r="AQ1709" s="436">
        <f t="shared" si="442"/>
        <v>112000.00000000001</v>
      </c>
      <c r="AR1709" s="247"/>
      <c r="AS1709" s="465" t="s">
        <v>15</v>
      </c>
      <c r="AT1709" s="247"/>
      <c r="AU1709" s="454" t="s">
        <v>15</v>
      </c>
    </row>
    <row r="1710" spans="1:47" s="29" customFormat="1">
      <c r="A1710" s="556">
        <v>1707</v>
      </c>
      <c r="B1710" s="558" t="s">
        <v>3895</v>
      </c>
      <c r="C1710" s="558" t="str">
        <f t="shared" si="434"/>
        <v>2020</v>
      </c>
      <c r="D1710" s="558" t="str">
        <f t="shared" si="443"/>
        <v>Jun</v>
      </c>
      <c r="E1710" s="605">
        <v>44012</v>
      </c>
      <c r="F1710" s="558">
        <v>122843</v>
      </c>
      <c r="G1710" s="558" t="s">
        <v>4220</v>
      </c>
      <c r="H1710" s="558">
        <v>94769</v>
      </c>
      <c r="I1710" s="558" t="s">
        <v>3920</v>
      </c>
      <c r="J1710" s="617" t="s">
        <v>3919</v>
      </c>
      <c r="K1710" s="607" t="str">
        <f t="shared" si="435"/>
        <v>81205-K25-9000-H1 BRKT,SEAT CATCH (OPTION A) | #1. BLANK/PIERCE (SEMI PROG)</v>
      </c>
      <c r="L1710" s="607" t="s">
        <v>5044</v>
      </c>
      <c r="M1710" s="607" t="s">
        <v>5046</v>
      </c>
      <c r="N1710" s="608" t="s">
        <v>15</v>
      </c>
      <c r="O1710" s="607" t="s">
        <v>40</v>
      </c>
      <c r="P1710" s="558">
        <v>1</v>
      </c>
      <c r="Q1710" s="557" t="s">
        <v>5152</v>
      </c>
      <c r="R1710" s="609">
        <f>IFERROR(VLOOKUP(CONCATENATE(D1710,"'",C1710),'Monthly Forex'!A:D,4,0),"-")</f>
        <v>50.61</v>
      </c>
      <c r="S1710" s="564" t="s">
        <v>15</v>
      </c>
      <c r="T1710" s="611">
        <v>2280</v>
      </c>
      <c r="U1710" s="612" t="s">
        <v>47</v>
      </c>
      <c r="V1710" s="613" t="s">
        <v>49</v>
      </c>
      <c r="W1710" s="702" t="s">
        <v>4217</v>
      </c>
      <c r="X1710" s="673" t="s">
        <v>4494</v>
      </c>
      <c r="Y1710" s="669" t="s">
        <v>15</v>
      </c>
      <c r="Z1710" s="668" t="s">
        <v>15</v>
      </c>
      <c r="AA1710" s="558" t="s">
        <v>1856</v>
      </c>
      <c r="AB1710" s="139">
        <f t="shared" si="430"/>
        <v>44042</v>
      </c>
      <c r="AC1710" s="134">
        <f t="shared" si="431"/>
        <v>44013</v>
      </c>
      <c r="AD1710" s="135" t="str">
        <f t="shared" si="432"/>
        <v>-</v>
      </c>
      <c r="AE1710" s="136" t="str">
        <f t="shared" si="433"/>
        <v>-</v>
      </c>
      <c r="AF1710" s="140" t="s">
        <v>4551</v>
      </c>
      <c r="AG1710" s="140" t="str">
        <f t="shared" si="436"/>
        <v>1</v>
      </c>
      <c r="AH1710" s="141" t="str">
        <f t="shared" si="437"/>
        <v>-</v>
      </c>
      <c r="AI1710" s="210">
        <v>44145</v>
      </c>
      <c r="AJ1710" s="443" t="s">
        <v>4592</v>
      </c>
      <c r="AK1710" s="478">
        <f t="shared" si="438"/>
        <v>-103</v>
      </c>
      <c r="AL1710" s="482">
        <f t="shared" si="439"/>
        <v>44136</v>
      </c>
      <c r="AM1710" s="432" t="str">
        <f>_xlfn.IFNA(VLOOKUP(O1710,Dropdown!$B:$G,6,0),"-")</f>
        <v>PEZA</v>
      </c>
      <c r="AN1710" s="433">
        <f>_xlfn.IFNA(VLOOKUP(O1710,Dropdown!$B:$H,7,0),"-")</f>
        <v>0.12</v>
      </c>
      <c r="AO1710" s="434" t="str">
        <f t="shared" si="440"/>
        <v>USD</v>
      </c>
      <c r="AP1710" s="435">
        <f t="shared" si="441"/>
        <v>2280</v>
      </c>
      <c r="AQ1710" s="436">
        <f t="shared" si="442"/>
        <v>2553.6000000000004</v>
      </c>
      <c r="AR1710" s="247"/>
      <c r="AS1710" s="465" t="s">
        <v>15</v>
      </c>
      <c r="AT1710" s="247"/>
      <c r="AU1710" s="454" t="s">
        <v>15</v>
      </c>
    </row>
    <row r="1711" spans="1:47" s="29" customFormat="1">
      <c r="A1711" s="556">
        <v>1708</v>
      </c>
      <c r="B1711" s="558" t="s">
        <v>3896</v>
      </c>
      <c r="C1711" s="558" t="str">
        <f t="shared" si="434"/>
        <v>2020</v>
      </c>
      <c r="D1711" s="558" t="str">
        <f t="shared" si="443"/>
        <v>Jun</v>
      </c>
      <c r="E1711" s="605">
        <v>44012</v>
      </c>
      <c r="F1711" s="558">
        <v>122843</v>
      </c>
      <c r="G1711" s="558" t="s">
        <v>4220</v>
      </c>
      <c r="H1711" s="558">
        <v>94769</v>
      </c>
      <c r="I1711" s="558" t="s">
        <v>3920</v>
      </c>
      <c r="J1711" s="617" t="s">
        <v>3919</v>
      </c>
      <c r="K1711" s="607" t="str">
        <f t="shared" si="435"/>
        <v>81205-K25-9000-H1 BRKT,SEAT CATCH (OPTION A) | #2. BEND</v>
      </c>
      <c r="L1711" s="607" t="s">
        <v>5044</v>
      </c>
      <c r="M1711" s="607" t="s">
        <v>5038</v>
      </c>
      <c r="N1711" s="608" t="s">
        <v>15</v>
      </c>
      <c r="O1711" s="607" t="s">
        <v>40</v>
      </c>
      <c r="P1711" s="558">
        <v>1</v>
      </c>
      <c r="Q1711" s="557" t="s">
        <v>5152</v>
      </c>
      <c r="R1711" s="609">
        <f>IFERROR(VLOOKUP(CONCATENATE(D1711,"'",C1711),'Monthly Forex'!A:D,4,0),"-")</f>
        <v>50.61</v>
      </c>
      <c r="S1711" s="564" t="s">
        <v>15</v>
      </c>
      <c r="T1711" s="611">
        <v>1536.3</v>
      </c>
      <c r="U1711" s="612" t="s">
        <v>47</v>
      </c>
      <c r="V1711" s="613" t="s">
        <v>49</v>
      </c>
      <c r="W1711" s="702" t="s">
        <v>4217</v>
      </c>
      <c r="X1711" s="673" t="s">
        <v>4494</v>
      </c>
      <c r="Y1711" s="669" t="s">
        <v>15</v>
      </c>
      <c r="Z1711" s="668" t="s">
        <v>15</v>
      </c>
      <c r="AA1711" s="558" t="s">
        <v>1856</v>
      </c>
      <c r="AB1711" s="139">
        <f t="shared" si="430"/>
        <v>44042</v>
      </c>
      <c r="AC1711" s="134">
        <f t="shared" si="431"/>
        <v>44013</v>
      </c>
      <c r="AD1711" s="135" t="str">
        <f t="shared" si="432"/>
        <v>-</v>
      </c>
      <c r="AE1711" s="136" t="str">
        <f t="shared" si="433"/>
        <v>-</v>
      </c>
      <c r="AF1711" s="140" t="s">
        <v>4551</v>
      </c>
      <c r="AG1711" s="140" t="str">
        <f t="shared" si="436"/>
        <v>-</v>
      </c>
      <c r="AH1711" s="141" t="str">
        <f t="shared" si="437"/>
        <v>-</v>
      </c>
      <c r="AI1711" s="210">
        <v>44145</v>
      </c>
      <c r="AJ1711" s="443" t="s">
        <v>4592</v>
      </c>
      <c r="AK1711" s="478">
        <f t="shared" si="438"/>
        <v>-103</v>
      </c>
      <c r="AL1711" s="482">
        <f t="shared" si="439"/>
        <v>44136</v>
      </c>
      <c r="AM1711" s="432" t="str">
        <f>_xlfn.IFNA(VLOOKUP(O1711,Dropdown!$B:$G,6,0),"-")</f>
        <v>PEZA</v>
      </c>
      <c r="AN1711" s="433">
        <f>_xlfn.IFNA(VLOOKUP(O1711,Dropdown!$B:$H,7,0),"-")</f>
        <v>0.12</v>
      </c>
      <c r="AO1711" s="434" t="str">
        <f t="shared" si="440"/>
        <v>USD</v>
      </c>
      <c r="AP1711" s="435">
        <f t="shared" si="441"/>
        <v>1536.3</v>
      </c>
      <c r="AQ1711" s="436">
        <f t="shared" si="442"/>
        <v>1720.6560000000002</v>
      </c>
      <c r="AR1711" s="247"/>
      <c r="AS1711" s="465" t="s">
        <v>15</v>
      </c>
      <c r="AT1711" s="247"/>
      <c r="AU1711" s="454" t="s">
        <v>15</v>
      </c>
    </row>
    <row r="1712" spans="1:47" s="29" customFormat="1">
      <c r="A1712" s="556">
        <v>1709</v>
      </c>
      <c r="B1712" s="558" t="s">
        <v>3897</v>
      </c>
      <c r="C1712" s="558" t="str">
        <f t="shared" si="434"/>
        <v>2020</v>
      </c>
      <c r="D1712" s="558" t="str">
        <f t="shared" si="443"/>
        <v>Jun</v>
      </c>
      <c r="E1712" s="605">
        <v>44012</v>
      </c>
      <c r="F1712" s="558">
        <v>122843</v>
      </c>
      <c r="G1712" s="558" t="s">
        <v>4220</v>
      </c>
      <c r="H1712" s="558">
        <v>94769</v>
      </c>
      <c r="I1712" s="558" t="s">
        <v>3920</v>
      </c>
      <c r="J1712" s="617" t="s">
        <v>3919</v>
      </c>
      <c r="K1712" s="607" t="str">
        <f t="shared" si="435"/>
        <v>81205-K25-9000-H1 BRKT,SEAT CATCH (OPTION A) | #3. INSPECTION JIG</v>
      </c>
      <c r="L1712" s="607" t="s">
        <v>5044</v>
      </c>
      <c r="M1712" s="607" t="s">
        <v>5039</v>
      </c>
      <c r="N1712" s="608" t="s">
        <v>15</v>
      </c>
      <c r="O1712" s="607" t="s">
        <v>40</v>
      </c>
      <c r="P1712" s="558">
        <v>1</v>
      </c>
      <c r="Q1712" s="557" t="s">
        <v>5152</v>
      </c>
      <c r="R1712" s="609">
        <f>IFERROR(VLOOKUP(CONCATENATE(D1712,"'",C1712),'Monthly Forex'!A:D,4,0),"-")</f>
        <v>50.61</v>
      </c>
      <c r="S1712" s="564" t="s">
        <v>15</v>
      </c>
      <c r="T1712" s="611">
        <v>441.9</v>
      </c>
      <c r="U1712" s="612" t="s">
        <v>47</v>
      </c>
      <c r="V1712" s="613" t="s">
        <v>49</v>
      </c>
      <c r="W1712" s="702" t="s">
        <v>4217</v>
      </c>
      <c r="X1712" s="673" t="s">
        <v>4494</v>
      </c>
      <c r="Y1712" s="669" t="s">
        <v>15</v>
      </c>
      <c r="Z1712" s="668" t="s">
        <v>15</v>
      </c>
      <c r="AA1712" s="558" t="s">
        <v>1856</v>
      </c>
      <c r="AB1712" s="139">
        <f t="shared" si="430"/>
        <v>44042</v>
      </c>
      <c r="AC1712" s="134">
        <f t="shared" si="431"/>
        <v>44013</v>
      </c>
      <c r="AD1712" s="135" t="str">
        <f t="shared" si="432"/>
        <v>-</v>
      </c>
      <c r="AE1712" s="136" t="str">
        <f t="shared" si="433"/>
        <v>-</v>
      </c>
      <c r="AF1712" s="140" t="s">
        <v>4551</v>
      </c>
      <c r="AG1712" s="140" t="str">
        <f t="shared" si="436"/>
        <v>-</v>
      </c>
      <c r="AH1712" s="141" t="str">
        <f t="shared" si="437"/>
        <v>-</v>
      </c>
      <c r="AI1712" s="210">
        <v>44145</v>
      </c>
      <c r="AJ1712" s="443" t="s">
        <v>4592</v>
      </c>
      <c r="AK1712" s="478">
        <f t="shared" si="438"/>
        <v>-103</v>
      </c>
      <c r="AL1712" s="482">
        <f t="shared" si="439"/>
        <v>44136</v>
      </c>
      <c r="AM1712" s="432" t="str">
        <f>_xlfn.IFNA(VLOOKUP(O1712,Dropdown!$B:$G,6,0),"-")</f>
        <v>PEZA</v>
      </c>
      <c r="AN1712" s="433">
        <f>_xlfn.IFNA(VLOOKUP(O1712,Dropdown!$B:$H,7,0),"-")</f>
        <v>0.12</v>
      </c>
      <c r="AO1712" s="434" t="str">
        <f t="shared" si="440"/>
        <v>USD</v>
      </c>
      <c r="AP1712" s="435">
        <f t="shared" si="441"/>
        <v>441.9</v>
      </c>
      <c r="AQ1712" s="436">
        <f t="shared" si="442"/>
        <v>494.928</v>
      </c>
      <c r="AR1712" s="247"/>
      <c r="AS1712" s="465" t="s">
        <v>15</v>
      </c>
      <c r="AT1712" s="247"/>
      <c r="AU1712" s="454" t="s">
        <v>15</v>
      </c>
    </row>
    <row r="1713" spans="1:47" s="29" customFormat="1">
      <c r="A1713" s="556">
        <v>1710</v>
      </c>
      <c r="B1713" s="558" t="s">
        <v>3898</v>
      </c>
      <c r="C1713" s="558" t="str">
        <f t="shared" si="434"/>
        <v>2020</v>
      </c>
      <c r="D1713" s="558" t="str">
        <f t="shared" si="443"/>
        <v>Jun</v>
      </c>
      <c r="E1713" s="605">
        <v>44012</v>
      </c>
      <c r="F1713" s="558">
        <v>122844</v>
      </c>
      <c r="G1713" s="558" t="s">
        <v>4221</v>
      </c>
      <c r="H1713" s="558">
        <v>94771</v>
      </c>
      <c r="I1713" s="558" t="s">
        <v>3920</v>
      </c>
      <c r="J1713" s="617" t="s">
        <v>3925</v>
      </c>
      <c r="K1713" s="607" t="str">
        <f t="shared" si="435"/>
        <v>50111-KZR-6000-H1 STAY, COMB SW (OPTION A) | #1. BLANK/PIERCE (SEMI PROG)</v>
      </c>
      <c r="L1713" s="607" t="s">
        <v>5045</v>
      </c>
      <c r="M1713" s="607" t="s">
        <v>5046</v>
      </c>
      <c r="N1713" s="608" t="s">
        <v>15</v>
      </c>
      <c r="O1713" s="607" t="s">
        <v>40</v>
      </c>
      <c r="P1713" s="558">
        <v>1</v>
      </c>
      <c r="Q1713" s="557" t="s">
        <v>5152</v>
      </c>
      <c r="R1713" s="609">
        <f>IFERROR(VLOOKUP(CONCATENATE(D1713,"'",C1713),'Monthly Forex'!A:D,4,0),"-")</f>
        <v>50.61</v>
      </c>
      <c r="S1713" s="564" t="s">
        <v>15</v>
      </c>
      <c r="T1713" s="611">
        <v>1376.7</v>
      </c>
      <c r="U1713" s="612" t="s">
        <v>47</v>
      </c>
      <c r="V1713" s="613" t="s">
        <v>49</v>
      </c>
      <c r="W1713" s="702" t="s">
        <v>4217</v>
      </c>
      <c r="X1713" s="673" t="s">
        <v>4494</v>
      </c>
      <c r="Y1713" s="669" t="s">
        <v>15</v>
      </c>
      <c r="Z1713" s="668" t="s">
        <v>15</v>
      </c>
      <c r="AA1713" s="558" t="s">
        <v>1856</v>
      </c>
      <c r="AB1713" s="139">
        <f t="shared" si="430"/>
        <v>44042</v>
      </c>
      <c r="AC1713" s="134">
        <f t="shared" si="431"/>
        <v>44013</v>
      </c>
      <c r="AD1713" s="135" t="str">
        <f t="shared" si="432"/>
        <v>-</v>
      </c>
      <c r="AE1713" s="136" t="str">
        <f t="shared" si="433"/>
        <v>-</v>
      </c>
      <c r="AF1713" s="140" t="s">
        <v>4551</v>
      </c>
      <c r="AG1713" s="140" t="str">
        <f t="shared" si="436"/>
        <v>1</v>
      </c>
      <c r="AH1713" s="141" t="str">
        <f t="shared" si="437"/>
        <v>-</v>
      </c>
      <c r="AI1713" s="210">
        <v>44145</v>
      </c>
      <c r="AJ1713" s="443" t="s">
        <v>4592</v>
      </c>
      <c r="AK1713" s="478">
        <f t="shared" si="438"/>
        <v>-103</v>
      </c>
      <c r="AL1713" s="482">
        <f t="shared" si="439"/>
        <v>44136</v>
      </c>
      <c r="AM1713" s="432" t="str">
        <f>_xlfn.IFNA(VLOOKUP(O1713,Dropdown!$B:$G,6,0),"-")</f>
        <v>PEZA</v>
      </c>
      <c r="AN1713" s="433">
        <f>_xlfn.IFNA(VLOOKUP(O1713,Dropdown!$B:$H,7,0),"-")</f>
        <v>0.12</v>
      </c>
      <c r="AO1713" s="434" t="str">
        <f t="shared" si="440"/>
        <v>USD</v>
      </c>
      <c r="AP1713" s="435">
        <f t="shared" si="441"/>
        <v>1376.7</v>
      </c>
      <c r="AQ1713" s="436">
        <f t="shared" si="442"/>
        <v>1541.9040000000002</v>
      </c>
      <c r="AR1713" s="247"/>
      <c r="AS1713" s="465" t="s">
        <v>15</v>
      </c>
      <c r="AT1713" s="247"/>
      <c r="AU1713" s="454" t="s">
        <v>15</v>
      </c>
    </row>
    <row r="1714" spans="1:47" s="29" customFormat="1">
      <c r="A1714" s="556">
        <v>1711</v>
      </c>
      <c r="B1714" s="558" t="s">
        <v>3899</v>
      </c>
      <c r="C1714" s="558" t="str">
        <f t="shared" si="434"/>
        <v>2020</v>
      </c>
      <c r="D1714" s="558" t="str">
        <f t="shared" si="443"/>
        <v>Jun</v>
      </c>
      <c r="E1714" s="605">
        <v>44012</v>
      </c>
      <c r="F1714" s="558">
        <v>122844</v>
      </c>
      <c r="G1714" s="558" t="s">
        <v>4221</v>
      </c>
      <c r="H1714" s="558">
        <v>94771</v>
      </c>
      <c r="I1714" s="558" t="s">
        <v>3920</v>
      </c>
      <c r="J1714" s="617" t="s">
        <v>3925</v>
      </c>
      <c r="K1714" s="607" t="str">
        <f t="shared" si="435"/>
        <v>50111-KZR-6000-H1 STAY, COMB SW (OPTION A) | #2. BEND</v>
      </c>
      <c r="L1714" s="607" t="s">
        <v>5045</v>
      </c>
      <c r="M1714" s="607" t="s">
        <v>5038</v>
      </c>
      <c r="N1714" s="608" t="s">
        <v>15</v>
      </c>
      <c r="O1714" s="607" t="s">
        <v>40</v>
      </c>
      <c r="P1714" s="558">
        <v>1</v>
      </c>
      <c r="Q1714" s="557" t="s">
        <v>5152</v>
      </c>
      <c r="R1714" s="609">
        <f>IFERROR(VLOOKUP(CONCATENATE(D1714,"'",C1714),'Monthly Forex'!A:D,4,0),"-")</f>
        <v>50.61</v>
      </c>
      <c r="S1714" s="564" t="s">
        <v>15</v>
      </c>
      <c r="T1714" s="611">
        <v>951.9</v>
      </c>
      <c r="U1714" s="612" t="s">
        <v>47</v>
      </c>
      <c r="V1714" s="613" t="s">
        <v>49</v>
      </c>
      <c r="W1714" s="702" t="s">
        <v>4217</v>
      </c>
      <c r="X1714" s="673" t="s">
        <v>4494</v>
      </c>
      <c r="Y1714" s="669" t="s">
        <v>15</v>
      </c>
      <c r="Z1714" s="668" t="s">
        <v>15</v>
      </c>
      <c r="AA1714" s="558" t="s">
        <v>1856</v>
      </c>
      <c r="AB1714" s="139">
        <f t="shared" si="430"/>
        <v>44042</v>
      </c>
      <c r="AC1714" s="134">
        <f t="shared" si="431"/>
        <v>44013</v>
      </c>
      <c r="AD1714" s="135" t="str">
        <f t="shared" si="432"/>
        <v>-</v>
      </c>
      <c r="AE1714" s="136" t="str">
        <f t="shared" si="433"/>
        <v>-</v>
      </c>
      <c r="AF1714" s="140" t="s">
        <v>4551</v>
      </c>
      <c r="AG1714" s="140" t="str">
        <f t="shared" si="436"/>
        <v>-</v>
      </c>
      <c r="AH1714" s="141" t="str">
        <f t="shared" si="437"/>
        <v>-</v>
      </c>
      <c r="AI1714" s="210">
        <v>44145</v>
      </c>
      <c r="AJ1714" s="443" t="s">
        <v>4592</v>
      </c>
      <c r="AK1714" s="478">
        <f t="shared" si="438"/>
        <v>-103</v>
      </c>
      <c r="AL1714" s="482">
        <f t="shared" si="439"/>
        <v>44136</v>
      </c>
      <c r="AM1714" s="432" t="str">
        <f>_xlfn.IFNA(VLOOKUP(O1714,Dropdown!$B:$G,6,0),"-")</f>
        <v>PEZA</v>
      </c>
      <c r="AN1714" s="433">
        <f>_xlfn.IFNA(VLOOKUP(O1714,Dropdown!$B:$H,7,0),"-")</f>
        <v>0.12</v>
      </c>
      <c r="AO1714" s="434" t="str">
        <f t="shared" si="440"/>
        <v>USD</v>
      </c>
      <c r="AP1714" s="435">
        <f t="shared" si="441"/>
        <v>951.9</v>
      </c>
      <c r="AQ1714" s="436">
        <f t="shared" si="442"/>
        <v>1066.1280000000002</v>
      </c>
      <c r="AR1714" s="247"/>
      <c r="AS1714" s="465" t="s">
        <v>15</v>
      </c>
      <c r="AT1714" s="247"/>
      <c r="AU1714" s="454" t="s">
        <v>15</v>
      </c>
    </row>
    <row r="1715" spans="1:47" s="29" customFormat="1">
      <c r="A1715" s="556">
        <v>1712</v>
      </c>
      <c r="B1715" s="558" t="s">
        <v>3900</v>
      </c>
      <c r="C1715" s="558" t="str">
        <f t="shared" si="434"/>
        <v>2020</v>
      </c>
      <c r="D1715" s="558" t="str">
        <f t="shared" si="443"/>
        <v>Jun</v>
      </c>
      <c r="E1715" s="605">
        <v>44012</v>
      </c>
      <c r="F1715" s="558">
        <v>122844</v>
      </c>
      <c r="G1715" s="558" t="s">
        <v>4221</v>
      </c>
      <c r="H1715" s="558">
        <v>94771</v>
      </c>
      <c r="I1715" s="558" t="s">
        <v>3920</v>
      </c>
      <c r="J1715" s="617" t="s">
        <v>3925</v>
      </c>
      <c r="K1715" s="607" t="str">
        <f t="shared" si="435"/>
        <v>50111-KZR-6000-H1 STAY, COMB SW (OPTION A) | #3. INSPECTION JIG</v>
      </c>
      <c r="L1715" s="607" t="s">
        <v>5045</v>
      </c>
      <c r="M1715" s="607" t="s">
        <v>5039</v>
      </c>
      <c r="N1715" s="608" t="s">
        <v>15</v>
      </c>
      <c r="O1715" s="607" t="s">
        <v>40</v>
      </c>
      <c r="P1715" s="558">
        <v>1</v>
      </c>
      <c r="Q1715" s="557" t="s">
        <v>5152</v>
      </c>
      <c r="R1715" s="609">
        <f>IFERROR(VLOOKUP(CONCATENATE(D1715,"'",C1715),'Monthly Forex'!A:D,4,0),"-")</f>
        <v>50.61</v>
      </c>
      <c r="S1715" s="564" t="s">
        <v>15</v>
      </c>
      <c r="T1715" s="611">
        <v>327.9</v>
      </c>
      <c r="U1715" s="612" t="s">
        <v>47</v>
      </c>
      <c r="V1715" s="613" t="s">
        <v>49</v>
      </c>
      <c r="W1715" s="703" t="s">
        <v>4217</v>
      </c>
      <c r="X1715" s="673" t="s">
        <v>4494</v>
      </c>
      <c r="Y1715" s="669" t="s">
        <v>15</v>
      </c>
      <c r="Z1715" s="668" t="s">
        <v>15</v>
      </c>
      <c r="AA1715" s="558" t="s">
        <v>1856</v>
      </c>
      <c r="AB1715" s="139">
        <f t="shared" si="430"/>
        <v>44042</v>
      </c>
      <c r="AC1715" s="134">
        <f t="shared" si="431"/>
        <v>44013</v>
      </c>
      <c r="AD1715" s="135" t="str">
        <f t="shared" si="432"/>
        <v>-</v>
      </c>
      <c r="AE1715" s="136" t="str">
        <f t="shared" si="433"/>
        <v>-</v>
      </c>
      <c r="AF1715" s="140" t="s">
        <v>4551</v>
      </c>
      <c r="AG1715" s="140" t="str">
        <f t="shared" si="436"/>
        <v>-</v>
      </c>
      <c r="AH1715" s="141" t="str">
        <f t="shared" si="437"/>
        <v>-</v>
      </c>
      <c r="AI1715" s="210">
        <v>44145</v>
      </c>
      <c r="AJ1715" s="443" t="s">
        <v>4592</v>
      </c>
      <c r="AK1715" s="478">
        <f t="shared" si="438"/>
        <v>-103</v>
      </c>
      <c r="AL1715" s="482">
        <f t="shared" si="439"/>
        <v>44136</v>
      </c>
      <c r="AM1715" s="432" t="str">
        <f>_xlfn.IFNA(VLOOKUP(O1715,Dropdown!$B:$G,6,0),"-")</f>
        <v>PEZA</v>
      </c>
      <c r="AN1715" s="433">
        <f>_xlfn.IFNA(VLOOKUP(O1715,Dropdown!$B:$H,7,0),"-")</f>
        <v>0.12</v>
      </c>
      <c r="AO1715" s="434" t="str">
        <f t="shared" si="440"/>
        <v>USD</v>
      </c>
      <c r="AP1715" s="435">
        <f t="shared" si="441"/>
        <v>327.9</v>
      </c>
      <c r="AQ1715" s="436">
        <f t="shared" si="442"/>
        <v>367.24799999999999</v>
      </c>
      <c r="AR1715" s="247"/>
      <c r="AS1715" s="465" t="s">
        <v>15</v>
      </c>
      <c r="AT1715" s="247"/>
      <c r="AU1715" s="454" t="s">
        <v>15</v>
      </c>
    </row>
    <row r="1716" spans="1:47" s="29" customFormat="1">
      <c r="A1716" s="556">
        <v>1713</v>
      </c>
      <c r="B1716" s="558" t="s">
        <v>3901</v>
      </c>
      <c r="C1716" s="558" t="str">
        <f t="shared" si="434"/>
        <v>2020</v>
      </c>
      <c r="D1716" s="558" t="str">
        <f t="shared" si="443"/>
        <v>Jun</v>
      </c>
      <c r="E1716" s="605">
        <v>44012</v>
      </c>
      <c r="F1716" s="558">
        <v>122845</v>
      </c>
      <c r="G1716" s="558" t="s">
        <v>4222</v>
      </c>
      <c r="H1716" s="558">
        <v>94772</v>
      </c>
      <c r="I1716" s="558" t="s">
        <v>3920</v>
      </c>
      <c r="J1716" s="617" t="s">
        <v>3930</v>
      </c>
      <c r="K1716" s="607" t="str">
        <f t="shared" si="435"/>
        <v>50161-K59-A100-20 GUSSET R, RR CUSHION | #1. BLANK/PIERCE (COMP)</v>
      </c>
      <c r="L1716" s="607" t="s">
        <v>5040</v>
      </c>
      <c r="M1716" s="607" t="s">
        <v>5029</v>
      </c>
      <c r="N1716" s="608" t="s">
        <v>15</v>
      </c>
      <c r="O1716" s="607" t="s">
        <v>40</v>
      </c>
      <c r="P1716" s="558">
        <v>1</v>
      </c>
      <c r="Q1716" s="557" t="s">
        <v>5152</v>
      </c>
      <c r="R1716" s="609">
        <f>IFERROR(VLOOKUP(CONCATENATE(D1716,"'",C1716),'Monthly Forex'!A:D,4,0),"-")</f>
        <v>50.61</v>
      </c>
      <c r="S1716" s="564" t="s">
        <v>15</v>
      </c>
      <c r="T1716" s="611">
        <v>741</v>
      </c>
      <c r="U1716" s="612" t="s">
        <v>47</v>
      </c>
      <c r="V1716" s="613" t="s">
        <v>49</v>
      </c>
      <c r="W1716" s="703" t="s">
        <v>4217</v>
      </c>
      <c r="X1716" s="673" t="s">
        <v>4494</v>
      </c>
      <c r="Y1716" s="669" t="s">
        <v>15</v>
      </c>
      <c r="Z1716" s="668" t="s">
        <v>15</v>
      </c>
      <c r="AA1716" s="558" t="s">
        <v>1856</v>
      </c>
      <c r="AB1716" s="139">
        <f t="shared" si="430"/>
        <v>44042</v>
      </c>
      <c r="AC1716" s="134">
        <f t="shared" si="431"/>
        <v>44013</v>
      </c>
      <c r="AD1716" s="135" t="str">
        <f t="shared" si="432"/>
        <v>-</v>
      </c>
      <c r="AE1716" s="136" t="str">
        <f t="shared" si="433"/>
        <v>-</v>
      </c>
      <c r="AF1716" s="140" t="s">
        <v>4551</v>
      </c>
      <c r="AG1716" s="140" t="str">
        <f t="shared" si="436"/>
        <v>1</v>
      </c>
      <c r="AH1716" s="141" t="str">
        <f t="shared" si="437"/>
        <v>-</v>
      </c>
      <c r="AI1716" s="210">
        <v>44225</v>
      </c>
      <c r="AJ1716" s="443" t="s">
        <v>4592</v>
      </c>
      <c r="AK1716" s="478">
        <f t="shared" si="438"/>
        <v>-183</v>
      </c>
      <c r="AL1716" s="482">
        <f t="shared" si="439"/>
        <v>44197</v>
      </c>
      <c r="AM1716" s="432" t="str">
        <f>_xlfn.IFNA(VLOOKUP(O1716,Dropdown!$B:$G,6,0),"-")</f>
        <v>PEZA</v>
      </c>
      <c r="AN1716" s="433">
        <f>_xlfn.IFNA(VLOOKUP(O1716,Dropdown!$B:$H,7,0),"-")</f>
        <v>0.12</v>
      </c>
      <c r="AO1716" s="434" t="str">
        <f t="shared" si="440"/>
        <v>USD</v>
      </c>
      <c r="AP1716" s="435">
        <f t="shared" si="441"/>
        <v>741</v>
      </c>
      <c r="AQ1716" s="436">
        <f t="shared" si="442"/>
        <v>829.92000000000007</v>
      </c>
      <c r="AR1716" s="247"/>
      <c r="AS1716" s="465" t="s">
        <v>15</v>
      </c>
      <c r="AT1716" s="247"/>
      <c r="AU1716" s="454" t="s">
        <v>15</v>
      </c>
    </row>
    <row r="1717" spans="1:47" s="29" customFormat="1">
      <c r="A1717" s="556">
        <v>1714</v>
      </c>
      <c r="B1717" s="558" t="s">
        <v>3902</v>
      </c>
      <c r="C1717" s="558" t="str">
        <f t="shared" si="434"/>
        <v>2020</v>
      </c>
      <c r="D1717" s="558" t="str">
        <f t="shared" si="443"/>
        <v>Jun</v>
      </c>
      <c r="E1717" s="605">
        <v>44012</v>
      </c>
      <c r="F1717" s="558">
        <v>122845</v>
      </c>
      <c r="G1717" s="558" t="s">
        <v>4222</v>
      </c>
      <c r="H1717" s="558">
        <v>94772</v>
      </c>
      <c r="I1717" s="558" t="s">
        <v>3920</v>
      </c>
      <c r="J1717" s="617" t="s">
        <v>3930</v>
      </c>
      <c r="K1717" s="607" t="str">
        <f t="shared" si="435"/>
        <v>50161-K59-A100-20 GUSSET R, RR CUSHION | #2. FORM</v>
      </c>
      <c r="L1717" s="607" t="s">
        <v>5040</v>
      </c>
      <c r="M1717" s="607" t="s">
        <v>4863</v>
      </c>
      <c r="N1717" s="608" t="s">
        <v>15</v>
      </c>
      <c r="O1717" s="607" t="s">
        <v>40</v>
      </c>
      <c r="P1717" s="558">
        <v>1</v>
      </c>
      <c r="Q1717" s="557" t="s">
        <v>5152</v>
      </c>
      <c r="R1717" s="609">
        <f>IFERROR(VLOOKUP(CONCATENATE(D1717,"'",C1717),'Monthly Forex'!A:D,4,0),"-")</f>
        <v>50.61</v>
      </c>
      <c r="S1717" s="564" t="s">
        <v>15</v>
      </c>
      <c r="T1717" s="611">
        <v>1305.3</v>
      </c>
      <c r="U1717" s="612" t="s">
        <v>47</v>
      </c>
      <c r="V1717" s="613" t="s">
        <v>49</v>
      </c>
      <c r="W1717" s="703" t="s">
        <v>4217</v>
      </c>
      <c r="X1717" s="673" t="s">
        <v>4494</v>
      </c>
      <c r="Y1717" s="669" t="s">
        <v>15</v>
      </c>
      <c r="Z1717" s="668" t="s">
        <v>15</v>
      </c>
      <c r="AA1717" s="558" t="s">
        <v>1856</v>
      </c>
      <c r="AB1717" s="139">
        <f t="shared" si="430"/>
        <v>44042</v>
      </c>
      <c r="AC1717" s="134">
        <f t="shared" si="431"/>
        <v>44013</v>
      </c>
      <c r="AD1717" s="135" t="str">
        <f t="shared" si="432"/>
        <v>-</v>
      </c>
      <c r="AE1717" s="136" t="str">
        <f t="shared" si="433"/>
        <v>-</v>
      </c>
      <c r="AF1717" s="140" t="s">
        <v>4551</v>
      </c>
      <c r="AG1717" s="140" t="str">
        <f t="shared" si="436"/>
        <v>-</v>
      </c>
      <c r="AH1717" s="141" t="str">
        <f t="shared" si="437"/>
        <v>-</v>
      </c>
      <c r="AI1717" s="210">
        <v>44225</v>
      </c>
      <c r="AJ1717" s="443" t="s">
        <v>4592</v>
      </c>
      <c r="AK1717" s="478">
        <f t="shared" si="438"/>
        <v>-183</v>
      </c>
      <c r="AL1717" s="482">
        <f t="shared" si="439"/>
        <v>44197</v>
      </c>
      <c r="AM1717" s="432" t="str">
        <f>_xlfn.IFNA(VLOOKUP(O1717,Dropdown!$B:$G,6,0),"-")</f>
        <v>PEZA</v>
      </c>
      <c r="AN1717" s="433">
        <f>_xlfn.IFNA(VLOOKUP(O1717,Dropdown!$B:$H,7,0),"-")</f>
        <v>0.12</v>
      </c>
      <c r="AO1717" s="434" t="str">
        <f t="shared" si="440"/>
        <v>USD</v>
      </c>
      <c r="AP1717" s="435">
        <f t="shared" si="441"/>
        <v>1305.3</v>
      </c>
      <c r="AQ1717" s="436">
        <f t="shared" si="442"/>
        <v>1461.9360000000001</v>
      </c>
      <c r="AR1717" s="247"/>
      <c r="AS1717" s="465" t="s">
        <v>15</v>
      </c>
      <c r="AT1717" s="247"/>
      <c r="AU1717" s="454" t="s">
        <v>15</v>
      </c>
    </row>
    <row r="1718" spans="1:47" s="29" customFormat="1">
      <c r="A1718" s="556">
        <v>1715</v>
      </c>
      <c r="B1718" s="558" t="s">
        <v>3903</v>
      </c>
      <c r="C1718" s="558" t="str">
        <f t="shared" si="434"/>
        <v>2020</v>
      </c>
      <c r="D1718" s="558" t="str">
        <f t="shared" si="443"/>
        <v>Jun</v>
      </c>
      <c r="E1718" s="605">
        <v>44012</v>
      </c>
      <c r="F1718" s="558">
        <v>122845</v>
      </c>
      <c r="G1718" s="558" t="s">
        <v>4222</v>
      </c>
      <c r="H1718" s="558">
        <v>94772</v>
      </c>
      <c r="I1718" s="558" t="s">
        <v>3920</v>
      </c>
      <c r="J1718" s="617" t="s">
        <v>3930</v>
      </c>
      <c r="K1718" s="607" t="str">
        <f t="shared" si="435"/>
        <v>50161-K59-A100-20 GUSSET R, RR CUSHION | #3. PIERCE (Ø9.2)/TRIMMING(TANDEM)</v>
      </c>
      <c r="L1718" s="607" t="s">
        <v>5040</v>
      </c>
      <c r="M1718" s="607" t="s">
        <v>5042</v>
      </c>
      <c r="N1718" s="608" t="s">
        <v>15</v>
      </c>
      <c r="O1718" s="607" t="s">
        <v>40</v>
      </c>
      <c r="P1718" s="558">
        <v>1</v>
      </c>
      <c r="Q1718" s="557" t="s">
        <v>5152</v>
      </c>
      <c r="R1718" s="609">
        <f>IFERROR(VLOOKUP(CONCATENATE(D1718,"'",C1718),'Monthly Forex'!A:D,4,0),"-")</f>
        <v>50.61</v>
      </c>
      <c r="S1718" s="564" t="s">
        <v>15</v>
      </c>
      <c r="T1718" s="611">
        <v>930</v>
      </c>
      <c r="U1718" s="612" t="s">
        <v>47</v>
      </c>
      <c r="V1718" s="613" t="s">
        <v>49</v>
      </c>
      <c r="W1718" s="703" t="s">
        <v>4217</v>
      </c>
      <c r="X1718" s="673" t="s">
        <v>4494</v>
      </c>
      <c r="Y1718" s="669" t="s">
        <v>15</v>
      </c>
      <c r="Z1718" s="668" t="s">
        <v>15</v>
      </c>
      <c r="AA1718" s="558" t="s">
        <v>1856</v>
      </c>
      <c r="AB1718" s="139">
        <f t="shared" si="430"/>
        <v>44042</v>
      </c>
      <c r="AC1718" s="134">
        <f t="shared" si="431"/>
        <v>44013</v>
      </c>
      <c r="AD1718" s="135" t="str">
        <f t="shared" si="432"/>
        <v>-</v>
      </c>
      <c r="AE1718" s="136" t="str">
        <f t="shared" si="433"/>
        <v>-</v>
      </c>
      <c r="AF1718" s="140" t="s">
        <v>4551</v>
      </c>
      <c r="AG1718" s="140" t="str">
        <f t="shared" si="436"/>
        <v>-</v>
      </c>
      <c r="AH1718" s="141" t="str">
        <f t="shared" si="437"/>
        <v>-</v>
      </c>
      <c r="AI1718" s="210">
        <v>44225</v>
      </c>
      <c r="AJ1718" s="443" t="s">
        <v>4592</v>
      </c>
      <c r="AK1718" s="478">
        <f t="shared" si="438"/>
        <v>-183</v>
      </c>
      <c r="AL1718" s="482">
        <f t="shared" si="439"/>
        <v>44197</v>
      </c>
      <c r="AM1718" s="432" t="str">
        <f>_xlfn.IFNA(VLOOKUP(O1718,Dropdown!$B:$G,6,0),"-")</f>
        <v>PEZA</v>
      </c>
      <c r="AN1718" s="433">
        <f>_xlfn.IFNA(VLOOKUP(O1718,Dropdown!$B:$H,7,0),"-")</f>
        <v>0.12</v>
      </c>
      <c r="AO1718" s="434" t="str">
        <f t="shared" si="440"/>
        <v>USD</v>
      </c>
      <c r="AP1718" s="435">
        <f t="shared" si="441"/>
        <v>930</v>
      </c>
      <c r="AQ1718" s="436">
        <f t="shared" si="442"/>
        <v>1041.6000000000001</v>
      </c>
      <c r="AR1718" s="247"/>
      <c r="AS1718" s="465" t="s">
        <v>15</v>
      </c>
      <c r="AT1718" s="247"/>
      <c r="AU1718" s="454" t="s">
        <v>15</v>
      </c>
    </row>
    <row r="1719" spans="1:47" s="29" customFormat="1">
      <c r="A1719" s="556">
        <v>1716</v>
      </c>
      <c r="B1719" s="558" t="s">
        <v>3904</v>
      </c>
      <c r="C1719" s="558" t="str">
        <f t="shared" si="434"/>
        <v>2020</v>
      </c>
      <c r="D1719" s="558" t="str">
        <f t="shared" si="443"/>
        <v>Jun</v>
      </c>
      <c r="E1719" s="605">
        <v>44012</v>
      </c>
      <c r="F1719" s="558">
        <v>122845</v>
      </c>
      <c r="G1719" s="558" t="s">
        <v>4222</v>
      </c>
      <c r="H1719" s="558">
        <v>94772</v>
      </c>
      <c r="I1719" s="558" t="s">
        <v>3920</v>
      </c>
      <c r="J1719" s="617" t="s">
        <v>3930</v>
      </c>
      <c r="K1719" s="607" t="str">
        <f t="shared" si="435"/>
        <v>50161-K59-A100-20 GUSSET R, RR CUSHION | #4. INSPECTION JIG</v>
      </c>
      <c r="L1719" s="607" t="s">
        <v>5040</v>
      </c>
      <c r="M1719" s="607" t="s">
        <v>5043</v>
      </c>
      <c r="N1719" s="608" t="s">
        <v>15</v>
      </c>
      <c r="O1719" s="607" t="s">
        <v>40</v>
      </c>
      <c r="P1719" s="558">
        <v>1</v>
      </c>
      <c r="Q1719" s="557" t="s">
        <v>5152</v>
      </c>
      <c r="R1719" s="609">
        <f>IFERROR(VLOOKUP(CONCATENATE(D1719,"'",C1719),'Monthly Forex'!A:D,4,0),"-")</f>
        <v>50.61</v>
      </c>
      <c r="S1719" s="564" t="s">
        <v>15</v>
      </c>
      <c r="T1719" s="611">
        <v>342</v>
      </c>
      <c r="U1719" s="612" t="s">
        <v>47</v>
      </c>
      <c r="V1719" s="613" t="s">
        <v>49</v>
      </c>
      <c r="W1719" s="703" t="s">
        <v>4217</v>
      </c>
      <c r="X1719" s="673" t="s">
        <v>4494</v>
      </c>
      <c r="Y1719" s="669" t="s">
        <v>15</v>
      </c>
      <c r="Z1719" s="668" t="s">
        <v>15</v>
      </c>
      <c r="AA1719" s="558" t="s">
        <v>1856</v>
      </c>
      <c r="AB1719" s="139">
        <f t="shared" ref="AB1719:AB1782" si="444">IF(V1719="","",IF(V1719="Cancelled","-",E1719+30))</f>
        <v>44042</v>
      </c>
      <c r="AC1719" s="134">
        <f t="shared" si="431"/>
        <v>44013</v>
      </c>
      <c r="AD1719" s="135" t="str">
        <f t="shared" si="432"/>
        <v>-</v>
      </c>
      <c r="AE1719" s="136" t="str">
        <f t="shared" si="433"/>
        <v>-</v>
      </c>
      <c r="AF1719" s="140" t="s">
        <v>4551</v>
      </c>
      <c r="AG1719" s="140" t="str">
        <f t="shared" si="436"/>
        <v>-</v>
      </c>
      <c r="AH1719" s="141" t="str">
        <f t="shared" si="437"/>
        <v>-</v>
      </c>
      <c r="AI1719" s="210">
        <v>44225</v>
      </c>
      <c r="AJ1719" s="443" t="s">
        <v>4592</v>
      </c>
      <c r="AK1719" s="478">
        <f t="shared" si="438"/>
        <v>-183</v>
      </c>
      <c r="AL1719" s="482">
        <f t="shared" si="439"/>
        <v>44197</v>
      </c>
      <c r="AM1719" s="432" t="str">
        <f>_xlfn.IFNA(VLOOKUP(O1719,Dropdown!$B:$G,6,0),"-")</f>
        <v>PEZA</v>
      </c>
      <c r="AN1719" s="433">
        <f>_xlfn.IFNA(VLOOKUP(O1719,Dropdown!$B:$H,7,0),"-")</f>
        <v>0.12</v>
      </c>
      <c r="AO1719" s="434" t="str">
        <f t="shared" si="440"/>
        <v>USD</v>
      </c>
      <c r="AP1719" s="435">
        <f t="shared" si="441"/>
        <v>342</v>
      </c>
      <c r="AQ1719" s="436">
        <f t="shared" si="442"/>
        <v>383.04</v>
      </c>
      <c r="AR1719" s="247"/>
      <c r="AS1719" s="465" t="s">
        <v>15</v>
      </c>
      <c r="AT1719" s="247"/>
      <c r="AU1719" s="454" t="s">
        <v>15</v>
      </c>
    </row>
    <row r="1720" spans="1:47" s="29" customFormat="1">
      <c r="A1720" s="556">
        <v>1717</v>
      </c>
      <c r="B1720" s="558" t="s">
        <v>3905</v>
      </c>
      <c r="C1720" s="558" t="str">
        <f t="shared" si="434"/>
        <v>2020</v>
      </c>
      <c r="D1720" s="558" t="str">
        <f t="shared" si="443"/>
        <v>Jun</v>
      </c>
      <c r="E1720" s="605">
        <v>44012</v>
      </c>
      <c r="F1720" s="558">
        <v>122846</v>
      </c>
      <c r="G1720" s="558" t="s">
        <v>4223</v>
      </c>
      <c r="H1720" s="558">
        <v>94773</v>
      </c>
      <c r="I1720" s="558" t="s">
        <v>3920</v>
      </c>
      <c r="J1720" s="617" t="s">
        <v>3936</v>
      </c>
      <c r="K1720" s="607" t="str">
        <f t="shared" si="435"/>
        <v>50162-K81-N000-H1 GUSSET L, RR CUSHION | #1. BLANK/PIERCE (COMP)</v>
      </c>
      <c r="L1720" s="607" t="s">
        <v>5041</v>
      </c>
      <c r="M1720" s="607" t="s">
        <v>5029</v>
      </c>
      <c r="N1720" s="608" t="s">
        <v>15</v>
      </c>
      <c r="O1720" s="607" t="s">
        <v>40</v>
      </c>
      <c r="P1720" s="558">
        <v>1</v>
      </c>
      <c r="Q1720" s="557" t="s">
        <v>5152</v>
      </c>
      <c r="R1720" s="609">
        <f>IFERROR(VLOOKUP(CONCATENATE(D1720,"'",C1720),'Monthly Forex'!A:D,4,0),"-")</f>
        <v>50.61</v>
      </c>
      <c r="S1720" s="564" t="s">
        <v>15</v>
      </c>
      <c r="T1720" s="611">
        <v>737.1</v>
      </c>
      <c r="U1720" s="612" t="s">
        <v>47</v>
      </c>
      <c r="V1720" s="613" t="s">
        <v>49</v>
      </c>
      <c r="W1720" s="703" t="s">
        <v>4217</v>
      </c>
      <c r="X1720" s="673" t="s">
        <v>4494</v>
      </c>
      <c r="Y1720" s="669" t="s">
        <v>15</v>
      </c>
      <c r="Z1720" s="668" t="s">
        <v>15</v>
      </c>
      <c r="AA1720" s="558" t="s">
        <v>1856</v>
      </c>
      <c r="AB1720" s="139">
        <f t="shared" si="444"/>
        <v>44042</v>
      </c>
      <c r="AC1720" s="134">
        <f t="shared" si="431"/>
        <v>44013</v>
      </c>
      <c r="AD1720" s="135" t="str">
        <f t="shared" si="432"/>
        <v>-</v>
      </c>
      <c r="AE1720" s="136" t="str">
        <f t="shared" si="433"/>
        <v>-</v>
      </c>
      <c r="AF1720" s="140" t="s">
        <v>4551</v>
      </c>
      <c r="AG1720" s="140" t="str">
        <f t="shared" si="436"/>
        <v>1</v>
      </c>
      <c r="AH1720" s="141" t="str">
        <f t="shared" si="437"/>
        <v>-</v>
      </c>
      <c r="AI1720" s="210">
        <v>44145</v>
      </c>
      <c r="AJ1720" s="443" t="s">
        <v>4592</v>
      </c>
      <c r="AK1720" s="478">
        <f t="shared" si="438"/>
        <v>-103</v>
      </c>
      <c r="AL1720" s="482">
        <f t="shared" si="439"/>
        <v>44136</v>
      </c>
      <c r="AM1720" s="432" t="str">
        <f>_xlfn.IFNA(VLOOKUP(O1720,Dropdown!$B:$G,6,0),"-")</f>
        <v>PEZA</v>
      </c>
      <c r="AN1720" s="433">
        <f>_xlfn.IFNA(VLOOKUP(O1720,Dropdown!$B:$H,7,0),"-")</f>
        <v>0.12</v>
      </c>
      <c r="AO1720" s="434" t="str">
        <f t="shared" si="440"/>
        <v>USD</v>
      </c>
      <c r="AP1720" s="435">
        <f t="shared" si="441"/>
        <v>737.1</v>
      </c>
      <c r="AQ1720" s="436">
        <f t="shared" si="442"/>
        <v>825.55200000000013</v>
      </c>
      <c r="AR1720" s="247"/>
      <c r="AS1720" s="465" t="s">
        <v>15</v>
      </c>
      <c r="AT1720" s="247"/>
      <c r="AU1720" s="454" t="s">
        <v>15</v>
      </c>
    </row>
    <row r="1721" spans="1:47" s="29" customFormat="1">
      <c r="A1721" s="556">
        <v>1718</v>
      </c>
      <c r="B1721" s="558" t="s">
        <v>3906</v>
      </c>
      <c r="C1721" s="558" t="str">
        <f t="shared" si="434"/>
        <v>2020</v>
      </c>
      <c r="D1721" s="558" t="str">
        <f t="shared" si="443"/>
        <v>Jun</v>
      </c>
      <c r="E1721" s="605">
        <v>44012</v>
      </c>
      <c r="F1721" s="558">
        <v>122847</v>
      </c>
      <c r="G1721" s="558" t="s">
        <v>4224</v>
      </c>
      <c r="H1721" s="558">
        <v>94774</v>
      </c>
      <c r="I1721" s="558" t="s">
        <v>3920</v>
      </c>
      <c r="J1721" s="617" t="s">
        <v>3939</v>
      </c>
      <c r="K1721" s="607" t="str">
        <f t="shared" si="435"/>
        <v>50107-K81 -N000-21 STAY,R | #1. BLANK/PIERCE (COMP)</v>
      </c>
      <c r="L1721" s="607" t="s">
        <v>5036</v>
      </c>
      <c r="M1721" s="607" t="s">
        <v>5029</v>
      </c>
      <c r="N1721" s="608" t="s">
        <v>15</v>
      </c>
      <c r="O1721" s="607" t="s">
        <v>40</v>
      </c>
      <c r="P1721" s="558">
        <v>1</v>
      </c>
      <c r="Q1721" s="557" t="s">
        <v>5152</v>
      </c>
      <c r="R1721" s="609">
        <f>IFERROR(VLOOKUP(CONCATENATE(D1721,"'",C1721),'Monthly Forex'!A:D,4,0),"-")</f>
        <v>50.61</v>
      </c>
      <c r="S1721" s="564" t="s">
        <v>15</v>
      </c>
      <c r="T1721" s="611">
        <v>726.3</v>
      </c>
      <c r="U1721" s="612" t="s">
        <v>47</v>
      </c>
      <c r="V1721" s="613" t="s">
        <v>49</v>
      </c>
      <c r="W1721" s="703" t="s">
        <v>4217</v>
      </c>
      <c r="X1721" s="673" t="s">
        <v>4494</v>
      </c>
      <c r="Y1721" s="669" t="s">
        <v>15</v>
      </c>
      <c r="Z1721" s="668" t="s">
        <v>15</v>
      </c>
      <c r="AA1721" s="558" t="s">
        <v>1856</v>
      </c>
      <c r="AB1721" s="139">
        <f t="shared" si="444"/>
        <v>44042</v>
      </c>
      <c r="AC1721" s="134">
        <f t="shared" si="431"/>
        <v>44013</v>
      </c>
      <c r="AD1721" s="135" t="str">
        <f t="shared" si="432"/>
        <v>-</v>
      </c>
      <c r="AE1721" s="136" t="str">
        <f t="shared" si="433"/>
        <v>-</v>
      </c>
      <c r="AF1721" s="140" t="s">
        <v>4551</v>
      </c>
      <c r="AG1721" s="140" t="str">
        <f t="shared" si="436"/>
        <v>1</v>
      </c>
      <c r="AH1721" s="141" t="str">
        <f t="shared" si="437"/>
        <v>-</v>
      </c>
      <c r="AI1721" s="210">
        <v>44145</v>
      </c>
      <c r="AJ1721" s="443" t="s">
        <v>4592</v>
      </c>
      <c r="AK1721" s="478">
        <f t="shared" si="438"/>
        <v>-103</v>
      </c>
      <c r="AL1721" s="482">
        <f t="shared" si="439"/>
        <v>44136</v>
      </c>
      <c r="AM1721" s="432" t="str">
        <f>_xlfn.IFNA(VLOOKUP(O1721,Dropdown!$B:$G,6,0),"-")</f>
        <v>PEZA</v>
      </c>
      <c r="AN1721" s="433">
        <f>_xlfn.IFNA(VLOOKUP(O1721,Dropdown!$B:$H,7,0),"-")</f>
        <v>0.12</v>
      </c>
      <c r="AO1721" s="434" t="str">
        <f t="shared" si="440"/>
        <v>USD</v>
      </c>
      <c r="AP1721" s="435">
        <f t="shared" si="441"/>
        <v>726.3</v>
      </c>
      <c r="AQ1721" s="436">
        <f t="shared" si="442"/>
        <v>813.45600000000002</v>
      </c>
      <c r="AR1721" s="247"/>
      <c r="AS1721" s="465" t="s">
        <v>15</v>
      </c>
      <c r="AT1721" s="247"/>
      <c r="AU1721" s="454" t="s">
        <v>15</v>
      </c>
    </row>
    <row r="1722" spans="1:47" s="29" customFormat="1">
      <c r="A1722" s="556">
        <v>1719</v>
      </c>
      <c r="B1722" s="558" t="s">
        <v>3907</v>
      </c>
      <c r="C1722" s="558" t="str">
        <f t="shared" si="434"/>
        <v>2020</v>
      </c>
      <c r="D1722" s="558" t="str">
        <f t="shared" si="443"/>
        <v>Jun</v>
      </c>
      <c r="E1722" s="605">
        <v>44012</v>
      </c>
      <c r="F1722" s="558">
        <v>122847</v>
      </c>
      <c r="G1722" s="558" t="s">
        <v>4224</v>
      </c>
      <c r="H1722" s="558">
        <v>94774</v>
      </c>
      <c r="I1722" s="558" t="s">
        <v>3920</v>
      </c>
      <c r="J1722" s="617" t="s">
        <v>3939</v>
      </c>
      <c r="K1722" s="607" t="str">
        <f t="shared" si="435"/>
        <v>50107-K81 -N000-21 STAY,R | #2. BEND</v>
      </c>
      <c r="L1722" s="607" t="s">
        <v>5036</v>
      </c>
      <c r="M1722" s="607" t="s">
        <v>5038</v>
      </c>
      <c r="N1722" s="608" t="s">
        <v>15</v>
      </c>
      <c r="O1722" s="607" t="s">
        <v>40</v>
      </c>
      <c r="P1722" s="558">
        <v>1</v>
      </c>
      <c r="Q1722" s="557" t="s">
        <v>5152</v>
      </c>
      <c r="R1722" s="609">
        <f>IFERROR(VLOOKUP(CONCATENATE(D1722,"'",C1722),'Monthly Forex'!A:D,4,0),"-")</f>
        <v>50.61</v>
      </c>
      <c r="S1722" s="564" t="s">
        <v>15</v>
      </c>
      <c r="T1722" s="611">
        <v>804.6</v>
      </c>
      <c r="U1722" s="612" t="s">
        <v>47</v>
      </c>
      <c r="V1722" s="613" t="s">
        <v>49</v>
      </c>
      <c r="W1722" s="703" t="s">
        <v>4217</v>
      </c>
      <c r="X1722" s="673" t="s">
        <v>4494</v>
      </c>
      <c r="Y1722" s="669" t="s">
        <v>15</v>
      </c>
      <c r="Z1722" s="668" t="s">
        <v>15</v>
      </c>
      <c r="AA1722" s="558" t="s">
        <v>1856</v>
      </c>
      <c r="AB1722" s="139">
        <f t="shared" si="444"/>
        <v>44042</v>
      </c>
      <c r="AC1722" s="134">
        <f t="shared" si="431"/>
        <v>44013</v>
      </c>
      <c r="AD1722" s="135" t="str">
        <f t="shared" si="432"/>
        <v>-</v>
      </c>
      <c r="AE1722" s="136" t="str">
        <f t="shared" si="433"/>
        <v>-</v>
      </c>
      <c r="AF1722" s="140" t="s">
        <v>4551</v>
      </c>
      <c r="AG1722" s="140" t="str">
        <f t="shared" si="436"/>
        <v>-</v>
      </c>
      <c r="AH1722" s="141" t="str">
        <f t="shared" si="437"/>
        <v>-</v>
      </c>
      <c r="AI1722" s="210">
        <v>44145</v>
      </c>
      <c r="AJ1722" s="443" t="s">
        <v>4592</v>
      </c>
      <c r="AK1722" s="478">
        <f t="shared" si="438"/>
        <v>-103</v>
      </c>
      <c r="AL1722" s="482">
        <f t="shared" si="439"/>
        <v>44136</v>
      </c>
      <c r="AM1722" s="432" t="str">
        <f>_xlfn.IFNA(VLOOKUP(O1722,Dropdown!$B:$G,6,0),"-")</f>
        <v>PEZA</v>
      </c>
      <c r="AN1722" s="433">
        <f>_xlfn.IFNA(VLOOKUP(O1722,Dropdown!$B:$H,7,0),"-")</f>
        <v>0.12</v>
      </c>
      <c r="AO1722" s="434" t="str">
        <f t="shared" si="440"/>
        <v>USD</v>
      </c>
      <c r="AP1722" s="435">
        <f t="shared" si="441"/>
        <v>804.6</v>
      </c>
      <c r="AQ1722" s="436">
        <f t="shared" si="442"/>
        <v>901.15200000000016</v>
      </c>
      <c r="AR1722" s="247"/>
      <c r="AS1722" s="465" t="s">
        <v>15</v>
      </c>
      <c r="AT1722" s="247"/>
      <c r="AU1722" s="454" t="s">
        <v>15</v>
      </c>
    </row>
    <row r="1723" spans="1:47" s="29" customFormat="1">
      <c r="A1723" s="556">
        <v>1720</v>
      </c>
      <c r="B1723" s="558" t="s">
        <v>3908</v>
      </c>
      <c r="C1723" s="558" t="str">
        <f t="shared" si="434"/>
        <v>2020</v>
      </c>
      <c r="D1723" s="558" t="str">
        <f t="shared" si="443"/>
        <v>Jun</v>
      </c>
      <c r="E1723" s="605">
        <v>44012</v>
      </c>
      <c r="F1723" s="558">
        <v>122847</v>
      </c>
      <c r="G1723" s="558" t="s">
        <v>4224</v>
      </c>
      <c r="H1723" s="558">
        <v>94774</v>
      </c>
      <c r="I1723" s="558" t="s">
        <v>3920</v>
      </c>
      <c r="J1723" s="617" t="s">
        <v>3939</v>
      </c>
      <c r="K1723" s="607" t="str">
        <f t="shared" si="435"/>
        <v>50107-K81 -N000-21 STAY,R | #3. INSPECTION JIG</v>
      </c>
      <c r="L1723" s="607" t="s">
        <v>5036</v>
      </c>
      <c r="M1723" s="607" t="s">
        <v>5039</v>
      </c>
      <c r="N1723" s="608" t="s">
        <v>15</v>
      </c>
      <c r="O1723" s="607" t="s">
        <v>40</v>
      </c>
      <c r="P1723" s="558">
        <v>1</v>
      </c>
      <c r="Q1723" s="557" t="s">
        <v>5152</v>
      </c>
      <c r="R1723" s="609">
        <f>IFERROR(VLOOKUP(CONCATENATE(D1723,"'",C1723),'Monthly Forex'!A:D,4,0),"-")</f>
        <v>50.61</v>
      </c>
      <c r="S1723" s="564" t="s">
        <v>15</v>
      </c>
      <c r="T1723" s="611">
        <v>310.5</v>
      </c>
      <c r="U1723" s="612" t="s">
        <v>47</v>
      </c>
      <c r="V1723" s="613" t="s">
        <v>49</v>
      </c>
      <c r="W1723" s="703" t="s">
        <v>4217</v>
      </c>
      <c r="X1723" s="673" t="s">
        <v>4494</v>
      </c>
      <c r="Y1723" s="669" t="s">
        <v>15</v>
      </c>
      <c r="Z1723" s="668" t="s">
        <v>15</v>
      </c>
      <c r="AA1723" s="558" t="s">
        <v>1856</v>
      </c>
      <c r="AB1723" s="139">
        <f t="shared" si="444"/>
        <v>44042</v>
      </c>
      <c r="AC1723" s="134">
        <f t="shared" si="431"/>
        <v>44013</v>
      </c>
      <c r="AD1723" s="135" t="str">
        <f t="shared" si="432"/>
        <v>-</v>
      </c>
      <c r="AE1723" s="136" t="str">
        <f t="shared" si="433"/>
        <v>-</v>
      </c>
      <c r="AF1723" s="140" t="s">
        <v>4551</v>
      </c>
      <c r="AG1723" s="140" t="str">
        <f t="shared" si="436"/>
        <v>-</v>
      </c>
      <c r="AH1723" s="141" t="str">
        <f t="shared" si="437"/>
        <v>-</v>
      </c>
      <c r="AI1723" s="210">
        <v>44145</v>
      </c>
      <c r="AJ1723" s="443" t="s">
        <v>4592</v>
      </c>
      <c r="AK1723" s="478">
        <f t="shared" si="438"/>
        <v>-103</v>
      </c>
      <c r="AL1723" s="482">
        <f t="shared" si="439"/>
        <v>44136</v>
      </c>
      <c r="AM1723" s="432" t="str">
        <f>_xlfn.IFNA(VLOOKUP(O1723,Dropdown!$B:$G,6,0),"-")</f>
        <v>PEZA</v>
      </c>
      <c r="AN1723" s="433">
        <f>_xlfn.IFNA(VLOOKUP(O1723,Dropdown!$B:$H,7,0),"-")</f>
        <v>0.12</v>
      </c>
      <c r="AO1723" s="434" t="str">
        <f t="shared" si="440"/>
        <v>USD</v>
      </c>
      <c r="AP1723" s="435">
        <f t="shared" si="441"/>
        <v>310.5</v>
      </c>
      <c r="AQ1723" s="436">
        <f t="shared" si="442"/>
        <v>347.76000000000005</v>
      </c>
      <c r="AR1723" s="247"/>
      <c r="AS1723" s="465" t="s">
        <v>15</v>
      </c>
      <c r="AT1723" s="247"/>
      <c r="AU1723" s="454" t="s">
        <v>15</v>
      </c>
    </row>
    <row r="1724" spans="1:47" s="29" customFormat="1">
      <c r="A1724" s="556">
        <v>1721</v>
      </c>
      <c r="B1724" s="558" t="s">
        <v>3909</v>
      </c>
      <c r="C1724" s="558" t="str">
        <f t="shared" si="434"/>
        <v>2020</v>
      </c>
      <c r="D1724" s="558" t="str">
        <f t="shared" si="443"/>
        <v>Jun</v>
      </c>
      <c r="E1724" s="605">
        <v>44012</v>
      </c>
      <c r="F1724" s="558">
        <v>122848</v>
      </c>
      <c r="G1724" s="558" t="s">
        <v>4225</v>
      </c>
      <c r="H1724" s="558">
        <v>94776</v>
      </c>
      <c r="I1724" s="558" t="s">
        <v>3920</v>
      </c>
      <c r="J1724" s="617" t="s">
        <v>3944</v>
      </c>
      <c r="K1724" s="607" t="str">
        <f t="shared" si="435"/>
        <v>50107-K81 -N000-20 STAY,L | #1. BLANK/PIERCE (COMP)</v>
      </c>
      <c r="L1724" s="607" t="s">
        <v>5037</v>
      </c>
      <c r="M1724" s="607" t="s">
        <v>5029</v>
      </c>
      <c r="N1724" s="608" t="s">
        <v>15</v>
      </c>
      <c r="O1724" s="607" t="s">
        <v>40</v>
      </c>
      <c r="P1724" s="558">
        <v>1</v>
      </c>
      <c r="Q1724" s="557" t="s">
        <v>5152</v>
      </c>
      <c r="R1724" s="609">
        <f>IFERROR(VLOOKUP(CONCATENATE(D1724,"'",C1724),'Monthly Forex'!A:D,4,0),"-")</f>
        <v>50.61</v>
      </c>
      <c r="S1724" s="564" t="s">
        <v>15</v>
      </c>
      <c r="T1724" s="611">
        <v>726.3</v>
      </c>
      <c r="U1724" s="612" t="s">
        <v>47</v>
      </c>
      <c r="V1724" s="613" t="s">
        <v>49</v>
      </c>
      <c r="W1724" s="703" t="s">
        <v>4217</v>
      </c>
      <c r="X1724" s="673" t="s">
        <v>4494</v>
      </c>
      <c r="Y1724" s="669" t="s">
        <v>15</v>
      </c>
      <c r="Z1724" s="668" t="s">
        <v>15</v>
      </c>
      <c r="AA1724" s="558" t="s">
        <v>1856</v>
      </c>
      <c r="AB1724" s="139">
        <f t="shared" si="444"/>
        <v>44042</v>
      </c>
      <c r="AC1724" s="134">
        <f t="shared" si="431"/>
        <v>44013</v>
      </c>
      <c r="AD1724" s="135" t="str">
        <f t="shared" si="432"/>
        <v>-</v>
      </c>
      <c r="AE1724" s="136" t="str">
        <f t="shared" si="433"/>
        <v>-</v>
      </c>
      <c r="AF1724" s="140" t="s">
        <v>4551</v>
      </c>
      <c r="AG1724" s="140" t="str">
        <f t="shared" si="436"/>
        <v>1</v>
      </c>
      <c r="AH1724" s="141" t="str">
        <f t="shared" si="437"/>
        <v>-</v>
      </c>
      <c r="AI1724" s="210">
        <v>44145</v>
      </c>
      <c r="AJ1724" s="443" t="s">
        <v>4592</v>
      </c>
      <c r="AK1724" s="478">
        <f t="shared" si="438"/>
        <v>-103</v>
      </c>
      <c r="AL1724" s="482">
        <f t="shared" si="439"/>
        <v>44136</v>
      </c>
      <c r="AM1724" s="432" t="str">
        <f>_xlfn.IFNA(VLOOKUP(O1724,Dropdown!$B:$G,6,0),"-")</f>
        <v>PEZA</v>
      </c>
      <c r="AN1724" s="433">
        <f>_xlfn.IFNA(VLOOKUP(O1724,Dropdown!$B:$H,7,0),"-")</f>
        <v>0.12</v>
      </c>
      <c r="AO1724" s="434" t="str">
        <f t="shared" si="440"/>
        <v>USD</v>
      </c>
      <c r="AP1724" s="435">
        <f t="shared" si="441"/>
        <v>726.3</v>
      </c>
      <c r="AQ1724" s="436">
        <f t="shared" si="442"/>
        <v>813.45600000000002</v>
      </c>
      <c r="AR1724" s="247"/>
      <c r="AS1724" s="465" t="s">
        <v>15</v>
      </c>
      <c r="AT1724" s="247"/>
      <c r="AU1724" s="454" t="s">
        <v>15</v>
      </c>
    </row>
    <row r="1725" spans="1:47" s="29" customFormat="1">
      <c r="A1725" s="556">
        <v>1722</v>
      </c>
      <c r="B1725" s="558" t="s">
        <v>3910</v>
      </c>
      <c r="C1725" s="558" t="str">
        <f t="shared" si="434"/>
        <v>2020</v>
      </c>
      <c r="D1725" s="558" t="str">
        <f t="shared" si="443"/>
        <v>Jun</v>
      </c>
      <c r="E1725" s="605">
        <v>44012</v>
      </c>
      <c r="F1725" s="558">
        <v>122848</v>
      </c>
      <c r="G1725" s="558" t="s">
        <v>4225</v>
      </c>
      <c r="H1725" s="558">
        <v>94776</v>
      </c>
      <c r="I1725" s="558" t="s">
        <v>3920</v>
      </c>
      <c r="J1725" s="617" t="s">
        <v>3944</v>
      </c>
      <c r="K1725" s="607" t="str">
        <f t="shared" si="435"/>
        <v>50107-K81 -N000-20 STAY,L | #2. BEND</v>
      </c>
      <c r="L1725" s="607" t="s">
        <v>5037</v>
      </c>
      <c r="M1725" s="607" t="s">
        <v>5038</v>
      </c>
      <c r="N1725" s="608" t="s">
        <v>15</v>
      </c>
      <c r="O1725" s="607" t="s">
        <v>40</v>
      </c>
      <c r="P1725" s="558">
        <v>1</v>
      </c>
      <c r="Q1725" s="557" t="s">
        <v>5152</v>
      </c>
      <c r="R1725" s="609">
        <f>IFERROR(VLOOKUP(CONCATENATE(D1725,"'",C1725),'Monthly Forex'!A:D,4,0),"-")</f>
        <v>50.61</v>
      </c>
      <c r="S1725" s="564" t="s">
        <v>15</v>
      </c>
      <c r="T1725" s="611">
        <v>804.6</v>
      </c>
      <c r="U1725" s="612" t="s">
        <v>47</v>
      </c>
      <c r="V1725" s="613" t="s">
        <v>49</v>
      </c>
      <c r="W1725" s="703" t="s">
        <v>4217</v>
      </c>
      <c r="X1725" s="673" t="s">
        <v>4494</v>
      </c>
      <c r="Y1725" s="669" t="s">
        <v>15</v>
      </c>
      <c r="Z1725" s="668" t="s">
        <v>15</v>
      </c>
      <c r="AA1725" s="558" t="s">
        <v>1856</v>
      </c>
      <c r="AB1725" s="139">
        <f t="shared" si="444"/>
        <v>44042</v>
      </c>
      <c r="AC1725" s="134">
        <f t="shared" si="431"/>
        <v>44013</v>
      </c>
      <c r="AD1725" s="135" t="str">
        <f t="shared" si="432"/>
        <v>-</v>
      </c>
      <c r="AE1725" s="136" t="str">
        <f t="shared" si="433"/>
        <v>-</v>
      </c>
      <c r="AF1725" s="140" t="s">
        <v>4551</v>
      </c>
      <c r="AG1725" s="140" t="str">
        <f t="shared" si="436"/>
        <v>-</v>
      </c>
      <c r="AH1725" s="141" t="str">
        <f t="shared" si="437"/>
        <v>-</v>
      </c>
      <c r="AI1725" s="210">
        <v>44145</v>
      </c>
      <c r="AJ1725" s="443" t="s">
        <v>4592</v>
      </c>
      <c r="AK1725" s="478">
        <f t="shared" si="438"/>
        <v>-103</v>
      </c>
      <c r="AL1725" s="482">
        <f t="shared" si="439"/>
        <v>44136</v>
      </c>
      <c r="AM1725" s="432" t="str">
        <f>_xlfn.IFNA(VLOOKUP(O1725,Dropdown!$B:$G,6,0),"-")</f>
        <v>PEZA</v>
      </c>
      <c r="AN1725" s="433">
        <f>_xlfn.IFNA(VLOOKUP(O1725,Dropdown!$B:$H,7,0),"-")</f>
        <v>0.12</v>
      </c>
      <c r="AO1725" s="434" t="str">
        <f t="shared" si="440"/>
        <v>USD</v>
      </c>
      <c r="AP1725" s="435">
        <f t="shared" si="441"/>
        <v>804.6</v>
      </c>
      <c r="AQ1725" s="436">
        <f t="shared" si="442"/>
        <v>901.15200000000016</v>
      </c>
      <c r="AR1725" s="247"/>
      <c r="AS1725" s="465" t="s">
        <v>15</v>
      </c>
      <c r="AT1725" s="247"/>
      <c r="AU1725" s="454" t="s">
        <v>15</v>
      </c>
    </row>
    <row r="1726" spans="1:47" s="29" customFormat="1">
      <c r="A1726" s="556">
        <v>1723</v>
      </c>
      <c r="B1726" s="558" t="s">
        <v>3911</v>
      </c>
      <c r="C1726" s="558" t="str">
        <f t="shared" si="434"/>
        <v>2020</v>
      </c>
      <c r="D1726" s="558" t="str">
        <f t="shared" si="443"/>
        <v>Jun</v>
      </c>
      <c r="E1726" s="605">
        <v>44012</v>
      </c>
      <c r="F1726" s="558">
        <v>122848</v>
      </c>
      <c r="G1726" s="558" t="s">
        <v>4225</v>
      </c>
      <c r="H1726" s="558">
        <v>94776</v>
      </c>
      <c r="I1726" s="558" t="s">
        <v>3920</v>
      </c>
      <c r="J1726" s="617" t="s">
        <v>3944</v>
      </c>
      <c r="K1726" s="607" t="str">
        <f t="shared" si="435"/>
        <v>50107-K81 -N000-20 STAY,L | #3. INSPECTION JIG</v>
      </c>
      <c r="L1726" s="607" t="s">
        <v>5037</v>
      </c>
      <c r="M1726" s="607" t="s">
        <v>5039</v>
      </c>
      <c r="N1726" s="608" t="s">
        <v>15</v>
      </c>
      <c r="O1726" s="607" t="s">
        <v>40</v>
      </c>
      <c r="P1726" s="558">
        <v>1</v>
      </c>
      <c r="Q1726" s="557" t="s">
        <v>5152</v>
      </c>
      <c r="R1726" s="609">
        <f>IFERROR(VLOOKUP(CONCATENATE(D1726,"'",C1726),'Monthly Forex'!A:D,4,0),"-")</f>
        <v>50.61</v>
      </c>
      <c r="S1726" s="564" t="s">
        <v>15</v>
      </c>
      <c r="T1726" s="611">
        <v>310.5</v>
      </c>
      <c r="U1726" s="612" t="s">
        <v>47</v>
      </c>
      <c r="V1726" s="613" t="s">
        <v>49</v>
      </c>
      <c r="W1726" s="703" t="s">
        <v>4217</v>
      </c>
      <c r="X1726" s="673" t="s">
        <v>4494</v>
      </c>
      <c r="Y1726" s="669" t="s">
        <v>15</v>
      </c>
      <c r="Z1726" s="668" t="s">
        <v>15</v>
      </c>
      <c r="AA1726" s="558" t="s">
        <v>1856</v>
      </c>
      <c r="AB1726" s="139">
        <f t="shared" si="444"/>
        <v>44042</v>
      </c>
      <c r="AC1726" s="134">
        <f t="shared" si="431"/>
        <v>44013</v>
      </c>
      <c r="AD1726" s="135" t="str">
        <f t="shared" si="432"/>
        <v>-</v>
      </c>
      <c r="AE1726" s="136" t="str">
        <f t="shared" si="433"/>
        <v>-</v>
      </c>
      <c r="AF1726" s="140" t="s">
        <v>4551</v>
      </c>
      <c r="AG1726" s="140" t="str">
        <f t="shared" si="436"/>
        <v>-</v>
      </c>
      <c r="AH1726" s="141" t="str">
        <f t="shared" si="437"/>
        <v>-</v>
      </c>
      <c r="AI1726" s="210">
        <v>44145</v>
      </c>
      <c r="AJ1726" s="443" t="s">
        <v>4592</v>
      </c>
      <c r="AK1726" s="478">
        <f t="shared" si="438"/>
        <v>-103</v>
      </c>
      <c r="AL1726" s="482">
        <f t="shared" si="439"/>
        <v>44136</v>
      </c>
      <c r="AM1726" s="432" t="str">
        <f>_xlfn.IFNA(VLOOKUP(O1726,Dropdown!$B:$G,6,0),"-")</f>
        <v>PEZA</v>
      </c>
      <c r="AN1726" s="433">
        <f>_xlfn.IFNA(VLOOKUP(O1726,Dropdown!$B:$H,7,0),"-")</f>
        <v>0.12</v>
      </c>
      <c r="AO1726" s="434" t="str">
        <f t="shared" si="440"/>
        <v>USD</v>
      </c>
      <c r="AP1726" s="435">
        <f t="shared" si="441"/>
        <v>310.5</v>
      </c>
      <c r="AQ1726" s="436">
        <f t="shared" si="442"/>
        <v>347.76000000000005</v>
      </c>
      <c r="AR1726" s="247"/>
      <c r="AS1726" s="465" t="s">
        <v>15</v>
      </c>
      <c r="AT1726" s="247"/>
      <c r="AU1726" s="454" t="s">
        <v>15</v>
      </c>
    </row>
    <row r="1727" spans="1:47" s="29" customFormat="1">
      <c r="A1727" s="556">
        <v>1724</v>
      </c>
      <c r="B1727" s="558" t="s">
        <v>3912</v>
      </c>
      <c r="C1727" s="558" t="str">
        <f t="shared" si="434"/>
        <v>2020</v>
      </c>
      <c r="D1727" s="558" t="str">
        <f t="shared" si="443"/>
        <v>Jun</v>
      </c>
      <c r="E1727" s="605">
        <v>44012</v>
      </c>
      <c r="F1727" s="558">
        <v>122849</v>
      </c>
      <c r="G1727" s="558" t="s">
        <v>4226</v>
      </c>
      <c r="H1727" s="558">
        <v>94778</v>
      </c>
      <c r="I1727" s="558" t="s">
        <v>3920</v>
      </c>
      <c r="J1727" s="617" t="s">
        <v>3952</v>
      </c>
      <c r="K1727" s="607" t="str">
        <f t="shared" si="435"/>
        <v>50148/50149-K81 -N000-20 STAY R/L | (STAY,R &amp; L RR COMB) | #1. BLANK/PIERCE (COMP)</v>
      </c>
      <c r="L1727" s="607" t="s">
        <v>5032</v>
      </c>
      <c r="M1727" s="607" t="s">
        <v>5033</v>
      </c>
      <c r="N1727" s="608" t="s">
        <v>15</v>
      </c>
      <c r="O1727" s="607" t="s">
        <v>40</v>
      </c>
      <c r="P1727" s="558">
        <v>1</v>
      </c>
      <c r="Q1727" s="557" t="s">
        <v>5152</v>
      </c>
      <c r="R1727" s="609">
        <f>IFERROR(VLOOKUP(CONCATENATE(D1727,"'",C1727),'Monthly Forex'!A:D,4,0),"-")</f>
        <v>50.61</v>
      </c>
      <c r="S1727" s="564" t="s">
        <v>15</v>
      </c>
      <c r="T1727" s="611">
        <v>758.69999999999993</v>
      </c>
      <c r="U1727" s="612" t="s">
        <v>47</v>
      </c>
      <c r="V1727" s="613" t="s">
        <v>49</v>
      </c>
      <c r="W1727" s="703" t="s">
        <v>4217</v>
      </c>
      <c r="X1727" s="673" t="s">
        <v>4494</v>
      </c>
      <c r="Y1727" s="669" t="s">
        <v>15</v>
      </c>
      <c r="Z1727" s="668" t="s">
        <v>15</v>
      </c>
      <c r="AA1727" s="558" t="s">
        <v>1856</v>
      </c>
      <c r="AB1727" s="139">
        <f t="shared" si="444"/>
        <v>44042</v>
      </c>
      <c r="AC1727" s="134">
        <f t="shared" si="431"/>
        <v>44013</v>
      </c>
      <c r="AD1727" s="135" t="str">
        <f t="shared" si="432"/>
        <v>-</v>
      </c>
      <c r="AE1727" s="136" t="str">
        <f t="shared" si="433"/>
        <v>-</v>
      </c>
      <c r="AF1727" s="140" t="s">
        <v>4551</v>
      </c>
      <c r="AG1727" s="140" t="str">
        <f t="shared" si="436"/>
        <v>1</v>
      </c>
      <c r="AH1727" s="141" t="str">
        <f t="shared" si="437"/>
        <v>-</v>
      </c>
      <c r="AI1727" s="210">
        <v>44145</v>
      </c>
      <c r="AJ1727" s="443" t="s">
        <v>4592</v>
      </c>
      <c r="AK1727" s="478">
        <f t="shared" si="438"/>
        <v>-103</v>
      </c>
      <c r="AL1727" s="482">
        <f t="shared" si="439"/>
        <v>44136</v>
      </c>
      <c r="AM1727" s="432" t="str">
        <f>_xlfn.IFNA(VLOOKUP(O1727,Dropdown!$B:$G,6,0),"-")</f>
        <v>PEZA</v>
      </c>
      <c r="AN1727" s="433">
        <f>_xlfn.IFNA(VLOOKUP(O1727,Dropdown!$B:$H,7,0),"-")</f>
        <v>0.12</v>
      </c>
      <c r="AO1727" s="434" t="str">
        <f t="shared" si="440"/>
        <v>USD</v>
      </c>
      <c r="AP1727" s="435">
        <f t="shared" si="441"/>
        <v>758.69999999999993</v>
      </c>
      <c r="AQ1727" s="436">
        <f t="shared" si="442"/>
        <v>849.74400000000003</v>
      </c>
      <c r="AR1727" s="247"/>
      <c r="AS1727" s="465" t="s">
        <v>15</v>
      </c>
      <c r="AT1727" s="247"/>
      <c r="AU1727" s="454" t="s">
        <v>15</v>
      </c>
    </row>
    <row r="1728" spans="1:47" s="29" customFormat="1">
      <c r="A1728" s="556">
        <v>1725</v>
      </c>
      <c r="B1728" s="558" t="s">
        <v>3913</v>
      </c>
      <c r="C1728" s="558" t="str">
        <f t="shared" si="434"/>
        <v>2020</v>
      </c>
      <c r="D1728" s="558" t="str">
        <f t="shared" si="443"/>
        <v>Jun</v>
      </c>
      <c r="E1728" s="605">
        <v>44012</v>
      </c>
      <c r="F1728" s="558">
        <v>122849</v>
      </c>
      <c r="G1728" s="558" t="s">
        <v>4226</v>
      </c>
      <c r="H1728" s="558">
        <v>94778</v>
      </c>
      <c r="I1728" s="558" t="s">
        <v>3920</v>
      </c>
      <c r="J1728" s="617" t="s">
        <v>3952</v>
      </c>
      <c r="K1728" s="607" t="str">
        <f t="shared" si="435"/>
        <v>50148/50149-K81 -N000-20 STAY R/L | (STAY,R &amp; L RR COMB) | #2. BEND</v>
      </c>
      <c r="L1728" s="607" t="s">
        <v>5032</v>
      </c>
      <c r="M1728" s="607" t="s">
        <v>5034</v>
      </c>
      <c r="N1728" s="608" t="s">
        <v>15</v>
      </c>
      <c r="O1728" s="607" t="s">
        <v>40</v>
      </c>
      <c r="P1728" s="558">
        <v>1</v>
      </c>
      <c r="Q1728" s="557" t="s">
        <v>5152</v>
      </c>
      <c r="R1728" s="609">
        <f>IFERROR(VLOOKUP(CONCATENATE(D1728,"'",C1728),'Monthly Forex'!A:D,4,0),"-")</f>
        <v>50.61</v>
      </c>
      <c r="S1728" s="564" t="s">
        <v>15</v>
      </c>
      <c r="T1728" s="611">
        <v>639.9</v>
      </c>
      <c r="U1728" s="612" t="s">
        <v>47</v>
      </c>
      <c r="V1728" s="613" t="s">
        <v>49</v>
      </c>
      <c r="W1728" s="703" t="s">
        <v>4217</v>
      </c>
      <c r="X1728" s="673" t="s">
        <v>4494</v>
      </c>
      <c r="Y1728" s="669" t="s">
        <v>15</v>
      </c>
      <c r="Z1728" s="668" t="s">
        <v>15</v>
      </c>
      <c r="AA1728" s="558" t="s">
        <v>1856</v>
      </c>
      <c r="AB1728" s="139">
        <f t="shared" si="444"/>
        <v>44042</v>
      </c>
      <c r="AC1728" s="134">
        <f t="shared" si="431"/>
        <v>44013</v>
      </c>
      <c r="AD1728" s="135" t="str">
        <f t="shared" si="432"/>
        <v>-</v>
      </c>
      <c r="AE1728" s="136" t="str">
        <f t="shared" si="433"/>
        <v>-</v>
      </c>
      <c r="AF1728" s="140" t="s">
        <v>4551</v>
      </c>
      <c r="AG1728" s="140" t="str">
        <f t="shared" si="436"/>
        <v>-</v>
      </c>
      <c r="AH1728" s="141" t="str">
        <f t="shared" si="437"/>
        <v>-</v>
      </c>
      <c r="AI1728" s="210">
        <v>44145</v>
      </c>
      <c r="AJ1728" s="443" t="s">
        <v>4592</v>
      </c>
      <c r="AK1728" s="478">
        <f t="shared" si="438"/>
        <v>-103</v>
      </c>
      <c r="AL1728" s="482">
        <f t="shared" si="439"/>
        <v>44136</v>
      </c>
      <c r="AM1728" s="432" t="str">
        <f>_xlfn.IFNA(VLOOKUP(O1728,Dropdown!$B:$G,6,0),"-")</f>
        <v>PEZA</v>
      </c>
      <c r="AN1728" s="433">
        <f>_xlfn.IFNA(VLOOKUP(O1728,Dropdown!$B:$H,7,0),"-")</f>
        <v>0.12</v>
      </c>
      <c r="AO1728" s="434" t="str">
        <f t="shared" si="440"/>
        <v>USD</v>
      </c>
      <c r="AP1728" s="435">
        <f t="shared" si="441"/>
        <v>639.9</v>
      </c>
      <c r="AQ1728" s="436">
        <f t="shared" si="442"/>
        <v>716.68799999999999</v>
      </c>
      <c r="AR1728" s="247"/>
      <c r="AS1728" s="465" t="s">
        <v>15</v>
      </c>
      <c r="AT1728" s="247"/>
      <c r="AU1728" s="454" t="s">
        <v>15</v>
      </c>
    </row>
    <row r="1729" spans="1:47" s="29" customFormat="1">
      <c r="A1729" s="556">
        <v>1726</v>
      </c>
      <c r="B1729" s="558" t="s">
        <v>3914</v>
      </c>
      <c r="C1729" s="558" t="str">
        <f t="shared" si="434"/>
        <v>2020</v>
      </c>
      <c r="D1729" s="558" t="str">
        <f t="shared" si="443"/>
        <v>Jun</v>
      </c>
      <c r="E1729" s="605">
        <v>44012</v>
      </c>
      <c r="F1729" s="558">
        <v>122849</v>
      </c>
      <c r="G1729" s="558" t="s">
        <v>4226</v>
      </c>
      <c r="H1729" s="558">
        <v>94778</v>
      </c>
      <c r="I1729" s="558" t="s">
        <v>3920</v>
      </c>
      <c r="J1729" s="617" t="s">
        <v>3952</v>
      </c>
      <c r="K1729" s="607" t="str">
        <f t="shared" si="435"/>
        <v>50148/50149-K81 -N000-20 STAY R/L | (STAY,R &amp; L RR COMB) | #3. INSPECTION JIG</v>
      </c>
      <c r="L1729" s="607" t="s">
        <v>5032</v>
      </c>
      <c r="M1729" s="607" t="s">
        <v>5035</v>
      </c>
      <c r="N1729" s="608" t="s">
        <v>15</v>
      </c>
      <c r="O1729" s="607" t="s">
        <v>40</v>
      </c>
      <c r="P1729" s="558">
        <v>1</v>
      </c>
      <c r="Q1729" s="557" t="s">
        <v>5152</v>
      </c>
      <c r="R1729" s="609">
        <f>IFERROR(VLOOKUP(CONCATENATE(D1729,"'",C1729),'Monthly Forex'!A:D,4,0),"-")</f>
        <v>50.61</v>
      </c>
      <c r="S1729" s="564" t="s">
        <v>15</v>
      </c>
      <c r="T1729" s="611">
        <v>243</v>
      </c>
      <c r="U1729" s="612" t="s">
        <v>47</v>
      </c>
      <c r="V1729" s="613" t="s">
        <v>49</v>
      </c>
      <c r="W1729" s="703" t="s">
        <v>4217</v>
      </c>
      <c r="X1729" s="673" t="s">
        <v>4494</v>
      </c>
      <c r="Y1729" s="669" t="s">
        <v>15</v>
      </c>
      <c r="Z1729" s="668" t="s">
        <v>15</v>
      </c>
      <c r="AA1729" s="558" t="s">
        <v>1856</v>
      </c>
      <c r="AB1729" s="139">
        <f t="shared" si="444"/>
        <v>44042</v>
      </c>
      <c r="AC1729" s="134">
        <f t="shared" si="431"/>
        <v>44013</v>
      </c>
      <c r="AD1729" s="135" t="str">
        <f t="shared" si="432"/>
        <v>-</v>
      </c>
      <c r="AE1729" s="136" t="str">
        <f t="shared" si="433"/>
        <v>-</v>
      </c>
      <c r="AF1729" s="140" t="s">
        <v>4551</v>
      </c>
      <c r="AG1729" s="140" t="str">
        <f t="shared" si="436"/>
        <v>-</v>
      </c>
      <c r="AH1729" s="141" t="str">
        <f t="shared" si="437"/>
        <v>-</v>
      </c>
      <c r="AI1729" s="210">
        <v>44145</v>
      </c>
      <c r="AJ1729" s="443" t="s">
        <v>4592</v>
      </c>
      <c r="AK1729" s="478">
        <f t="shared" si="438"/>
        <v>-103</v>
      </c>
      <c r="AL1729" s="482">
        <f t="shared" si="439"/>
        <v>44136</v>
      </c>
      <c r="AM1729" s="432" t="str">
        <f>_xlfn.IFNA(VLOOKUP(O1729,Dropdown!$B:$G,6,0),"-")</f>
        <v>PEZA</v>
      </c>
      <c r="AN1729" s="433">
        <f>_xlfn.IFNA(VLOOKUP(O1729,Dropdown!$B:$H,7,0),"-")</f>
        <v>0.12</v>
      </c>
      <c r="AO1729" s="434" t="str">
        <f t="shared" si="440"/>
        <v>USD</v>
      </c>
      <c r="AP1729" s="435">
        <f t="shared" si="441"/>
        <v>243</v>
      </c>
      <c r="AQ1729" s="436">
        <f t="shared" si="442"/>
        <v>272.16000000000003</v>
      </c>
      <c r="AR1729" s="247"/>
      <c r="AS1729" s="465" t="s">
        <v>15</v>
      </c>
      <c r="AT1729" s="247"/>
      <c r="AU1729" s="454" t="s">
        <v>15</v>
      </c>
    </row>
    <row r="1730" spans="1:47" s="29" customFormat="1">
      <c r="A1730" s="556">
        <v>1727</v>
      </c>
      <c r="B1730" s="558" t="s">
        <v>3915</v>
      </c>
      <c r="C1730" s="558" t="str">
        <f t="shared" si="434"/>
        <v>2020</v>
      </c>
      <c r="D1730" s="558" t="str">
        <f t="shared" si="443"/>
        <v>Jun</v>
      </c>
      <c r="E1730" s="605">
        <v>44012</v>
      </c>
      <c r="F1730" s="558">
        <v>122850</v>
      </c>
      <c r="G1730" s="558" t="s">
        <v>4227</v>
      </c>
      <c r="H1730" s="558">
        <v>94779</v>
      </c>
      <c r="I1730" s="558" t="s">
        <v>3920</v>
      </c>
      <c r="J1730" s="617" t="s">
        <v>3958</v>
      </c>
      <c r="K1730" s="607" t="str">
        <f t="shared" si="435"/>
        <v>50127-K16-9000-H1 PATCH,R RR CROSS | #1. BLANK/PIERCE (COMP)</v>
      </c>
      <c r="L1730" s="607" t="s">
        <v>5027</v>
      </c>
      <c r="M1730" s="607" t="s">
        <v>5029</v>
      </c>
      <c r="N1730" s="608" t="s">
        <v>15</v>
      </c>
      <c r="O1730" s="607" t="s">
        <v>40</v>
      </c>
      <c r="P1730" s="558">
        <v>1</v>
      </c>
      <c r="Q1730" s="557" t="s">
        <v>5152</v>
      </c>
      <c r="R1730" s="609">
        <f>IFERROR(VLOOKUP(CONCATENATE(D1730,"'",C1730),'Monthly Forex'!A:D,4,0),"-")</f>
        <v>50.61</v>
      </c>
      <c r="S1730" s="564" t="s">
        <v>15</v>
      </c>
      <c r="T1730" s="611">
        <v>803.69999999999993</v>
      </c>
      <c r="U1730" s="612" t="s">
        <v>47</v>
      </c>
      <c r="V1730" s="613" t="s">
        <v>49</v>
      </c>
      <c r="W1730" s="703" t="s">
        <v>4217</v>
      </c>
      <c r="X1730" s="673" t="s">
        <v>4494</v>
      </c>
      <c r="Y1730" s="669" t="s">
        <v>15</v>
      </c>
      <c r="Z1730" s="668" t="s">
        <v>15</v>
      </c>
      <c r="AA1730" s="558" t="s">
        <v>1856</v>
      </c>
      <c r="AB1730" s="139">
        <f t="shared" si="444"/>
        <v>44042</v>
      </c>
      <c r="AC1730" s="134">
        <f t="shared" si="431"/>
        <v>44013</v>
      </c>
      <c r="AD1730" s="135" t="str">
        <f t="shared" si="432"/>
        <v>-</v>
      </c>
      <c r="AE1730" s="136" t="str">
        <f t="shared" si="433"/>
        <v>-</v>
      </c>
      <c r="AF1730" s="140" t="s">
        <v>4551</v>
      </c>
      <c r="AG1730" s="140" t="str">
        <f t="shared" si="436"/>
        <v>1</v>
      </c>
      <c r="AH1730" s="141" t="str">
        <f t="shared" si="437"/>
        <v>-</v>
      </c>
      <c r="AI1730" s="210">
        <v>44145</v>
      </c>
      <c r="AJ1730" s="443" t="s">
        <v>4592</v>
      </c>
      <c r="AK1730" s="478">
        <f t="shared" si="438"/>
        <v>-103</v>
      </c>
      <c r="AL1730" s="482">
        <f t="shared" si="439"/>
        <v>44136</v>
      </c>
      <c r="AM1730" s="432" t="str">
        <f>_xlfn.IFNA(VLOOKUP(O1730,Dropdown!$B:$G,6,0),"-")</f>
        <v>PEZA</v>
      </c>
      <c r="AN1730" s="433">
        <f>_xlfn.IFNA(VLOOKUP(O1730,Dropdown!$B:$H,7,0),"-")</f>
        <v>0.12</v>
      </c>
      <c r="AO1730" s="434" t="str">
        <f t="shared" si="440"/>
        <v>USD</v>
      </c>
      <c r="AP1730" s="435">
        <f t="shared" si="441"/>
        <v>803.69999999999993</v>
      </c>
      <c r="AQ1730" s="436">
        <f t="shared" si="442"/>
        <v>900.14400000000001</v>
      </c>
      <c r="AR1730" s="247"/>
      <c r="AS1730" s="465" t="s">
        <v>15</v>
      </c>
      <c r="AT1730" s="247"/>
      <c r="AU1730" s="454" t="s">
        <v>15</v>
      </c>
    </row>
    <row r="1731" spans="1:47" s="29" customFormat="1">
      <c r="A1731" s="556">
        <v>1728</v>
      </c>
      <c r="B1731" s="558" t="s">
        <v>3916</v>
      </c>
      <c r="C1731" s="558" t="str">
        <f t="shared" si="434"/>
        <v>2020</v>
      </c>
      <c r="D1731" s="558" t="str">
        <f t="shared" si="443"/>
        <v>Jun</v>
      </c>
      <c r="E1731" s="605">
        <v>44012</v>
      </c>
      <c r="F1731" s="558">
        <v>122850</v>
      </c>
      <c r="G1731" s="558" t="s">
        <v>4227</v>
      </c>
      <c r="H1731" s="558">
        <v>94779</v>
      </c>
      <c r="I1731" s="558" t="s">
        <v>3920</v>
      </c>
      <c r="J1731" s="617" t="s">
        <v>3958</v>
      </c>
      <c r="K1731" s="607" t="str">
        <f t="shared" si="435"/>
        <v>50127-K16-9000-H1 PATCH,R RR CROSS | #2. BEND (TANDEM R &amp; L)</v>
      </c>
      <c r="L1731" s="607" t="s">
        <v>5027</v>
      </c>
      <c r="M1731" s="607" t="s">
        <v>5030</v>
      </c>
      <c r="N1731" s="608" t="s">
        <v>15</v>
      </c>
      <c r="O1731" s="607" t="s">
        <v>40</v>
      </c>
      <c r="P1731" s="558">
        <v>1</v>
      </c>
      <c r="Q1731" s="557" t="s">
        <v>5152</v>
      </c>
      <c r="R1731" s="609">
        <f>IFERROR(VLOOKUP(CONCATENATE(D1731,"'",C1731),'Monthly Forex'!A:D,4,0),"-")</f>
        <v>50.61</v>
      </c>
      <c r="S1731" s="564" t="s">
        <v>15</v>
      </c>
      <c r="T1731" s="611">
        <v>672.6</v>
      </c>
      <c r="U1731" s="612" t="s">
        <v>47</v>
      </c>
      <c r="V1731" s="613" t="s">
        <v>49</v>
      </c>
      <c r="W1731" s="703" t="s">
        <v>4217</v>
      </c>
      <c r="X1731" s="673" t="s">
        <v>4494</v>
      </c>
      <c r="Y1731" s="669" t="s">
        <v>15</v>
      </c>
      <c r="Z1731" s="668" t="s">
        <v>15</v>
      </c>
      <c r="AA1731" s="558" t="s">
        <v>1856</v>
      </c>
      <c r="AB1731" s="139">
        <f t="shared" si="444"/>
        <v>44042</v>
      </c>
      <c r="AC1731" s="134">
        <f t="shared" si="431"/>
        <v>44013</v>
      </c>
      <c r="AD1731" s="135" t="str">
        <f t="shared" si="432"/>
        <v>-</v>
      </c>
      <c r="AE1731" s="136" t="str">
        <f t="shared" si="433"/>
        <v>-</v>
      </c>
      <c r="AF1731" s="140" t="s">
        <v>4551</v>
      </c>
      <c r="AG1731" s="140" t="str">
        <f t="shared" si="436"/>
        <v>-</v>
      </c>
      <c r="AH1731" s="141" t="str">
        <f t="shared" si="437"/>
        <v>-</v>
      </c>
      <c r="AI1731" s="210">
        <v>44145</v>
      </c>
      <c r="AJ1731" s="443" t="s">
        <v>4592</v>
      </c>
      <c r="AK1731" s="478">
        <f t="shared" si="438"/>
        <v>-103</v>
      </c>
      <c r="AL1731" s="482">
        <f t="shared" si="439"/>
        <v>44136</v>
      </c>
      <c r="AM1731" s="432" t="str">
        <f>_xlfn.IFNA(VLOOKUP(O1731,Dropdown!$B:$G,6,0),"-")</f>
        <v>PEZA</v>
      </c>
      <c r="AN1731" s="433">
        <f>_xlfn.IFNA(VLOOKUP(O1731,Dropdown!$B:$H,7,0),"-")</f>
        <v>0.12</v>
      </c>
      <c r="AO1731" s="434" t="str">
        <f t="shared" si="440"/>
        <v>USD</v>
      </c>
      <c r="AP1731" s="435">
        <f t="shared" si="441"/>
        <v>672.6</v>
      </c>
      <c r="AQ1731" s="436">
        <f t="shared" si="442"/>
        <v>753.31200000000013</v>
      </c>
      <c r="AR1731" s="247"/>
      <c r="AS1731" s="465" t="s">
        <v>15</v>
      </c>
      <c r="AT1731" s="247"/>
      <c r="AU1731" s="454" t="s">
        <v>15</v>
      </c>
    </row>
    <row r="1732" spans="1:47" s="29" customFormat="1">
      <c r="A1732" s="556">
        <v>1729</v>
      </c>
      <c r="B1732" s="558" t="s">
        <v>3917</v>
      </c>
      <c r="C1732" s="558" t="str">
        <f t="shared" si="434"/>
        <v>2020</v>
      </c>
      <c r="D1732" s="558" t="str">
        <f t="shared" si="443"/>
        <v>Jun</v>
      </c>
      <c r="E1732" s="605">
        <v>44012</v>
      </c>
      <c r="F1732" s="558">
        <v>122850</v>
      </c>
      <c r="G1732" s="558" t="s">
        <v>4227</v>
      </c>
      <c r="H1732" s="558">
        <v>94779</v>
      </c>
      <c r="I1732" s="558" t="s">
        <v>3920</v>
      </c>
      <c r="J1732" s="617" t="s">
        <v>3958</v>
      </c>
      <c r="K1732" s="607" t="str">
        <f t="shared" si="435"/>
        <v>50127-K16-9000-H1 PATCH,R RR CROSS | #3. INSPECTION JIG (R &amp; L)</v>
      </c>
      <c r="L1732" s="607" t="s">
        <v>5027</v>
      </c>
      <c r="M1732" s="607" t="s">
        <v>5031</v>
      </c>
      <c r="N1732" s="608" t="s">
        <v>15</v>
      </c>
      <c r="O1732" s="607" t="s">
        <v>40</v>
      </c>
      <c r="P1732" s="558">
        <v>1</v>
      </c>
      <c r="Q1732" s="557" t="s">
        <v>5152</v>
      </c>
      <c r="R1732" s="609">
        <f>IFERROR(VLOOKUP(CONCATENATE(D1732,"'",C1732),'Monthly Forex'!A:D,4,0),"-")</f>
        <v>50.61</v>
      </c>
      <c r="S1732" s="564" t="s">
        <v>15</v>
      </c>
      <c r="T1732" s="611">
        <v>256.5</v>
      </c>
      <c r="U1732" s="612" t="s">
        <v>47</v>
      </c>
      <c r="V1732" s="613" t="s">
        <v>49</v>
      </c>
      <c r="W1732" s="703" t="s">
        <v>4217</v>
      </c>
      <c r="X1732" s="673" t="s">
        <v>4494</v>
      </c>
      <c r="Y1732" s="669" t="s">
        <v>15</v>
      </c>
      <c r="Z1732" s="668" t="s">
        <v>15</v>
      </c>
      <c r="AA1732" s="558" t="s">
        <v>1856</v>
      </c>
      <c r="AB1732" s="139">
        <f t="shared" si="444"/>
        <v>44042</v>
      </c>
      <c r="AC1732" s="134">
        <f t="shared" ref="AC1732:AC1795" si="445">IFERROR(IF(AB1732="-","-",(AB1732-DAY(AB1732)+1)),"")</f>
        <v>44013</v>
      </c>
      <c r="AD1732" s="135" t="str">
        <f t="shared" ref="AD1732:AD1795" si="446">IFERROR(IF(AF1732="O","-",AB1732+60),"-")</f>
        <v>-</v>
      </c>
      <c r="AE1732" s="136" t="str">
        <f t="shared" ref="AE1732:AE1795" si="447">IFERROR(IF(AD1732="-","-",(AD1732-DAY(AD1732)+1)),"")</f>
        <v>-</v>
      </c>
      <c r="AF1732" s="140" t="s">
        <v>4551</v>
      </c>
      <c r="AG1732" s="140" t="str">
        <f t="shared" si="436"/>
        <v>-</v>
      </c>
      <c r="AH1732" s="141" t="str">
        <f t="shared" si="437"/>
        <v>-</v>
      </c>
      <c r="AI1732" s="210">
        <v>44145</v>
      </c>
      <c r="AJ1732" s="443" t="s">
        <v>4592</v>
      </c>
      <c r="AK1732" s="478">
        <f t="shared" si="438"/>
        <v>-103</v>
      </c>
      <c r="AL1732" s="482">
        <f t="shared" si="439"/>
        <v>44136</v>
      </c>
      <c r="AM1732" s="432" t="str">
        <f>_xlfn.IFNA(VLOOKUP(O1732,Dropdown!$B:$G,6,0),"-")</f>
        <v>PEZA</v>
      </c>
      <c r="AN1732" s="433">
        <f>_xlfn.IFNA(VLOOKUP(O1732,Dropdown!$B:$H,7,0),"-")</f>
        <v>0.12</v>
      </c>
      <c r="AO1732" s="434" t="str">
        <f t="shared" si="440"/>
        <v>USD</v>
      </c>
      <c r="AP1732" s="435">
        <f t="shared" si="441"/>
        <v>256.5</v>
      </c>
      <c r="AQ1732" s="436">
        <f t="shared" si="442"/>
        <v>287.28000000000003</v>
      </c>
      <c r="AR1732" s="247"/>
      <c r="AS1732" s="465" t="s">
        <v>15</v>
      </c>
      <c r="AT1732" s="247"/>
      <c r="AU1732" s="454" t="s">
        <v>15</v>
      </c>
    </row>
    <row r="1733" spans="1:47" s="29" customFormat="1">
      <c r="A1733" s="556">
        <v>1730</v>
      </c>
      <c r="B1733" s="558" t="s">
        <v>3918</v>
      </c>
      <c r="C1733" s="558" t="str">
        <f t="shared" ref="C1733:C1796" si="448">TEXT(E1733,"yyyy")</f>
        <v>2020</v>
      </c>
      <c r="D1733" s="558" t="str">
        <f t="shared" si="443"/>
        <v>Jun</v>
      </c>
      <c r="E1733" s="605">
        <v>44012</v>
      </c>
      <c r="F1733" s="558">
        <v>122850</v>
      </c>
      <c r="G1733" s="558" t="s">
        <v>4227</v>
      </c>
      <c r="H1733" s="558">
        <v>94779</v>
      </c>
      <c r="I1733" s="558" t="s">
        <v>3920</v>
      </c>
      <c r="J1733" s="617" t="s">
        <v>3958</v>
      </c>
      <c r="K1733" s="607" t="str">
        <f t="shared" ref="K1733:K1796" si="449">IF(L1733="-",M1733,CONCATENATE(L1733," | ",M1733))</f>
        <v>50128-K16-9000-H1 PATCH,L RR CROSS | #1. BLANK/PIERCE (COMP)</v>
      </c>
      <c r="L1733" s="607" t="s">
        <v>5028</v>
      </c>
      <c r="M1733" s="607" t="s">
        <v>5029</v>
      </c>
      <c r="N1733" s="608" t="s">
        <v>15</v>
      </c>
      <c r="O1733" s="607" t="s">
        <v>40</v>
      </c>
      <c r="P1733" s="558">
        <v>1</v>
      </c>
      <c r="Q1733" s="557" t="s">
        <v>5152</v>
      </c>
      <c r="R1733" s="609">
        <f>IFERROR(VLOOKUP(CONCATENATE(D1733,"'",C1733),'Monthly Forex'!A:D,4,0),"-")</f>
        <v>50.61</v>
      </c>
      <c r="S1733" s="564" t="s">
        <v>15</v>
      </c>
      <c r="T1733" s="611">
        <v>803.69999999999993</v>
      </c>
      <c r="U1733" s="612" t="s">
        <v>47</v>
      </c>
      <c r="V1733" s="613" t="s">
        <v>49</v>
      </c>
      <c r="W1733" s="703" t="s">
        <v>4217</v>
      </c>
      <c r="X1733" s="673" t="s">
        <v>4494</v>
      </c>
      <c r="Y1733" s="669" t="s">
        <v>15</v>
      </c>
      <c r="Z1733" s="668" t="s">
        <v>15</v>
      </c>
      <c r="AA1733" s="558" t="s">
        <v>1856</v>
      </c>
      <c r="AB1733" s="139">
        <f t="shared" si="444"/>
        <v>44042</v>
      </c>
      <c r="AC1733" s="134">
        <f t="shared" si="445"/>
        <v>44013</v>
      </c>
      <c r="AD1733" s="135" t="str">
        <f t="shared" si="446"/>
        <v>-</v>
      </c>
      <c r="AE1733" s="136" t="str">
        <f t="shared" si="447"/>
        <v>-</v>
      </c>
      <c r="AF1733" s="140" t="s">
        <v>4551</v>
      </c>
      <c r="AG1733" s="140" t="str">
        <f t="shared" ref="AG1733:AG1796" si="450">IF(F1733=F1732,"-","1")</f>
        <v>-</v>
      </c>
      <c r="AH1733" s="141" t="str">
        <f t="shared" ref="AH1733:AH1796" si="451">IFERROR(IF(AF1733="-","-",IF(AF1733="O","-",$AK$1-E1733)),"-")</f>
        <v>-</v>
      </c>
      <c r="AI1733" s="210">
        <v>44145</v>
      </c>
      <c r="AJ1733" s="443" t="s">
        <v>4592</v>
      </c>
      <c r="AK1733" s="478">
        <f t="shared" ref="AK1733:AK1796" si="452">IFERROR(IF(AF1733="O",$AB1733-$AI1733,""),"-")</f>
        <v>-103</v>
      </c>
      <c r="AL1733" s="482">
        <f t="shared" ref="AL1733:AL1796" si="453">IFERROR(AI1733-DAY(AI1733)+1,"-")</f>
        <v>44136</v>
      </c>
      <c r="AM1733" s="432" t="str">
        <f>_xlfn.IFNA(VLOOKUP(O1733,Dropdown!$B:$G,6,0),"-")</f>
        <v>PEZA</v>
      </c>
      <c r="AN1733" s="433">
        <f>_xlfn.IFNA(VLOOKUP(O1733,Dropdown!$B:$H,7,0),"-")</f>
        <v>0.12</v>
      </c>
      <c r="AO1733" s="434" t="str">
        <f t="shared" ref="AO1733:AO1796" si="454">_xlfn.IFNA(IF(S1733="-","USD","PHP"),"-")</f>
        <v>USD</v>
      </c>
      <c r="AP1733" s="435">
        <f t="shared" ref="AP1733:AP1796" si="455">IF(AO1733="USD",T1733,S1733)</f>
        <v>803.69999999999993</v>
      </c>
      <c r="AQ1733" s="436">
        <f t="shared" ref="AQ1733:AQ1796" si="456">IFERROR(IF(AN1733="-",AP1733,AP1733*1.12),"-")</f>
        <v>900.14400000000001</v>
      </c>
      <c r="AR1733" s="247"/>
      <c r="AS1733" s="465" t="s">
        <v>15</v>
      </c>
      <c r="AT1733" s="247"/>
      <c r="AU1733" s="454" t="s">
        <v>15</v>
      </c>
    </row>
    <row r="1734" spans="1:47" s="29" customFormat="1">
      <c r="A1734" s="556">
        <v>1731</v>
      </c>
      <c r="B1734" s="558" t="s">
        <v>4246</v>
      </c>
      <c r="C1734" s="558" t="str">
        <f t="shared" si="448"/>
        <v>2020</v>
      </c>
      <c r="D1734" s="558" t="str">
        <f t="shared" si="443"/>
        <v>Jul</v>
      </c>
      <c r="E1734" s="605">
        <v>44018</v>
      </c>
      <c r="F1734" s="558">
        <v>122901</v>
      </c>
      <c r="G1734" s="558">
        <v>55142</v>
      </c>
      <c r="H1734" s="558">
        <v>94853</v>
      </c>
      <c r="I1734" s="558" t="s">
        <v>4245</v>
      </c>
      <c r="J1734" s="617" t="s">
        <v>4244</v>
      </c>
      <c r="K1734" s="607" t="str">
        <f t="shared" si="449"/>
        <v>MANDREL 40X25 (SKD11 58-60 HRC) | MANDREL 40X25 (SKD11 58-60 HRC)</v>
      </c>
      <c r="L1734" s="607" t="s">
        <v>4249</v>
      </c>
      <c r="M1734" s="607" t="s">
        <v>4249</v>
      </c>
      <c r="N1734" s="608" t="s">
        <v>15</v>
      </c>
      <c r="O1734" s="607" t="s">
        <v>40</v>
      </c>
      <c r="P1734" s="558">
        <v>1</v>
      </c>
      <c r="Q1734" s="557" t="s">
        <v>5151</v>
      </c>
      <c r="R1734" s="609">
        <f>IFERROR(VLOOKUP(CONCATENATE(D1734,"'",C1734),'Monthly Forex'!A:D,4,0),"-")</f>
        <v>49.83</v>
      </c>
      <c r="S1734" s="564" t="s">
        <v>15</v>
      </c>
      <c r="T1734" s="611">
        <v>81</v>
      </c>
      <c r="U1734" s="612" t="s">
        <v>47</v>
      </c>
      <c r="V1734" s="613" t="s">
        <v>49</v>
      </c>
      <c r="W1734" s="704" t="s">
        <v>15</v>
      </c>
      <c r="X1734" s="673" t="s">
        <v>4601</v>
      </c>
      <c r="Y1734" s="669" t="s">
        <v>15</v>
      </c>
      <c r="Z1734" s="668" t="s">
        <v>15</v>
      </c>
      <c r="AA1734" s="558" t="s">
        <v>1856</v>
      </c>
      <c r="AB1734" s="139">
        <f t="shared" si="444"/>
        <v>44048</v>
      </c>
      <c r="AC1734" s="134">
        <f t="shared" si="445"/>
        <v>44044</v>
      </c>
      <c r="AD1734" s="135" t="str">
        <f t="shared" si="446"/>
        <v>-</v>
      </c>
      <c r="AE1734" s="136" t="str">
        <f t="shared" si="447"/>
        <v>-</v>
      </c>
      <c r="AF1734" s="140" t="s">
        <v>4551</v>
      </c>
      <c r="AG1734" s="140" t="str">
        <f t="shared" si="450"/>
        <v>1</v>
      </c>
      <c r="AH1734" s="141" t="str">
        <f t="shared" si="451"/>
        <v>-</v>
      </c>
      <c r="AI1734" s="211">
        <v>44102</v>
      </c>
      <c r="AJ1734" s="443" t="s">
        <v>4592</v>
      </c>
      <c r="AK1734" s="478">
        <f t="shared" si="452"/>
        <v>-54</v>
      </c>
      <c r="AL1734" s="482">
        <f t="shared" si="453"/>
        <v>44075</v>
      </c>
      <c r="AM1734" s="432" t="str">
        <f>_xlfn.IFNA(VLOOKUP(O1734,Dropdown!$B:$G,6,0),"-")</f>
        <v>PEZA</v>
      </c>
      <c r="AN1734" s="433">
        <f>_xlfn.IFNA(VLOOKUP(O1734,Dropdown!$B:$H,7,0),"-")</f>
        <v>0.12</v>
      </c>
      <c r="AO1734" s="434" t="str">
        <f t="shared" si="454"/>
        <v>USD</v>
      </c>
      <c r="AP1734" s="435">
        <f t="shared" si="455"/>
        <v>81</v>
      </c>
      <c r="AQ1734" s="436">
        <f t="shared" si="456"/>
        <v>90.720000000000013</v>
      </c>
      <c r="AR1734" s="247"/>
      <c r="AS1734" s="465" t="s">
        <v>15</v>
      </c>
      <c r="AT1734" s="247"/>
      <c r="AU1734" s="454" t="s">
        <v>15</v>
      </c>
    </row>
    <row r="1735" spans="1:47" s="29" customFormat="1">
      <c r="A1735" s="556">
        <v>1732</v>
      </c>
      <c r="B1735" s="558" t="s">
        <v>4247</v>
      </c>
      <c r="C1735" s="558" t="str">
        <f t="shared" si="448"/>
        <v>2020</v>
      </c>
      <c r="D1735" s="558" t="str">
        <f t="shared" si="443"/>
        <v>Jul</v>
      </c>
      <c r="E1735" s="605">
        <v>44018</v>
      </c>
      <c r="F1735" s="558">
        <v>122901</v>
      </c>
      <c r="G1735" s="558">
        <v>55142</v>
      </c>
      <c r="H1735" s="558">
        <v>94853</v>
      </c>
      <c r="I1735" s="558" t="s">
        <v>4245</v>
      </c>
      <c r="J1735" s="617" t="s">
        <v>4244</v>
      </c>
      <c r="K1735" s="607" t="str">
        <f t="shared" si="449"/>
        <v>MANDREL 40X20 (SKD11 58-60 HRC) | MANDREL 40X20 (SKD11 58-60 HRC)</v>
      </c>
      <c r="L1735" s="607" t="s">
        <v>4250</v>
      </c>
      <c r="M1735" s="607" t="s">
        <v>4250</v>
      </c>
      <c r="N1735" s="608" t="s">
        <v>15</v>
      </c>
      <c r="O1735" s="607" t="s">
        <v>40</v>
      </c>
      <c r="P1735" s="558">
        <v>1</v>
      </c>
      <c r="Q1735" s="557" t="s">
        <v>5151</v>
      </c>
      <c r="R1735" s="609">
        <f>IFERROR(VLOOKUP(CONCATENATE(D1735,"'",C1735),'Monthly Forex'!A:D,4,0),"-")</f>
        <v>49.83</v>
      </c>
      <c r="S1735" s="564" t="s">
        <v>15</v>
      </c>
      <c r="T1735" s="611">
        <v>78</v>
      </c>
      <c r="U1735" s="612" t="s">
        <v>47</v>
      </c>
      <c r="V1735" s="613" t="s">
        <v>49</v>
      </c>
      <c r="W1735" s="704" t="s">
        <v>15</v>
      </c>
      <c r="X1735" s="673" t="s">
        <v>4601</v>
      </c>
      <c r="Y1735" s="669" t="s">
        <v>15</v>
      </c>
      <c r="Z1735" s="668" t="s">
        <v>15</v>
      </c>
      <c r="AA1735" s="558" t="s">
        <v>1856</v>
      </c>
      <c r="AB1735" s="139">
        <f t="shared" si="444"/>
        <v>44048</v>
      </c>
      <c r="AC1735" s="134">
        <f t="shared" si="445"/>
        <v>44044</v>
      </c>
      <c r="AD1735" s="135" t="str">
        <f t="shared" si="446"/>
        <v>-</v>
      </c>
      <c r="AE1735" s="136" t="str">
        <f t="shared" si="447"/>
        <v>-</v>
      </c>
      <c r="AF1735" s="140" t="s">
        <v>4551</v>
      </c>
      <c r="AG1735" s="140" t="str">
        <f t="shared" si="450"/>
        <v>-</v>
      </c>
      <c r="AH1735" s="141" t="str">
        <f t="shared" si="451"/>
        <v>-</v>
      </c>
      <c r="AI1735" s="211">
        <v>44102</v>
      </c>
      <c r="AJ1735" s="443" t="s">
        <v>4592</v>
      </c>
      <c r="AK1735" s="478">
        <f t="shared" si="452"/>
        <v>-54</v>
      </c>
      <c r="AL1735" s="482">
        <f t="shared" si="453"/>
        <v>44075</v>
      </c>
      <c r="AM1735" s="432" t="str">
        <f>_xlfn.IFNA(VLOOKUP(O1735,Dropdown!$B:$G,6,0),"-")</f>
        <v>PEZA</v>
      </c>
      <c r="AN1735" s="433">
        <f>_xlfn.IFNA(VLOOKUP(O1735,Dropdown!$B:$H,7,0),"-")</f>
        <v>0.12</v>
      </c>
      <c r="AO1735" s="434" t="str">
        <f t="shared" si="454"/>
        <v>USD</v>
      </c>
      <c r="AP1735" s="435">
        <f t="shared" si="455"/>
        <v>78</v>
      </c>
      <c r="AQ1735" s="436">
        <f t="shared" si="456"/>
        <v>87.360000000000014</v>
      </c>
      <c r="AR1735" s="247"/>
      <c r="AS1735" s="465" t="s">
        <v>15</v>
      </c>
      <c r="AT1735" s="247"/>
      <c r="AU1735" s="454" t="s">
        <v>15</v>
      </c>
    </row>
    <row r="1736" spans="1:47" s="29" customFormat="1">
      <c r="A1736" s="556">
        <v>1733</v>
      </c>
      <c r="B1736" s="558" t="s">
        <v>4248</v>
      </c>
      <c r="C1736" s="558" t="str">
        <f t="shared" si="448"/>
        <v>2020</v>
      </c>
      <c r="D1736" s="558" t="str">
        <f t="shared" si="443"/>
        <v>Jul</v>
      </c>
      <c r="E1736" s="605">
        <v>44018</v>
      </c>
      <c r="F1736" s="558">
        <v>122902</v>
      </c>
      <c r="G1736" s="558">
        <v>55143</v>
      </c>
      <c r="H1736" s="558">
        <v>94855</v>
      </c>
      <c r="I1736" s="558" t="s">
        <v>4245</v>
      </c>
      <c r="J1736" s="617" t="s">
        <v>4244</v>
      </c>
      <c r="K1736" s="607" t="str">
        <f t="shared" si="449"/>
        <v>BEND ROLL Ø19.1 X R30 (SKD11 58-60 HRC) | BEND ROLL Ø19.1 X R30 (SKD11 58-60 HRC)</v>
      </c>
      <c r="L1736" s="607" t="s">
        <v>4251</v>
      </c>
      <c r="M1736" s="607" t="s">
        <v>4251</v>
      </c>
      <c r="N1736" s="608" t="s">
        <v>15</v>
      </c>
      <c r="O1736" s="607" t="s">
        <v>40</v>
      </c>
      <c r="P1736" s="558">
        <v>1</v>
      </c>
      <c r="Q1736" s="557" t="s">
        <v>5152</v>
      </c>
      <c r="R1736" s="609">
        <f>IFERROR(VLOOKUP(CONCATENATE(D1736,"'",C1736),'Monthly Forex'!A:D,4,0),"-")</f>
        <v>49.83</v>
      </c>
      <c r="S1736" s="564" t="s">
        <v>15</v>
      </c>
      <c r="T1736" s="611">
        <v>933</v>
      </c>
      <c r="U1736" s="612" t="s">
        <v>47</v>
      </c>
      <c r="V1736" s="613" t="s">
        <v>49</v>
      </c>
      <c r="W1736" s="704" t="s">
        <v>15</v>
      </c>
      <c r="X1736" s="673" t="s">
        <v>2769</v>
      </c>
      <c r="Y1736" s="669" t="s">
        <v>15</v>
      </c>
      <c r="Z1736" s="668" t="s">
        <v>15</v>
      </c>
      <c r="AA1736" s="558" t="s">
        <v>1856</v>
      </c>
      <c r="AB1736" s="139">
        <f t="shared" si="444"/>
        <v>44048</v>
      </c>
      <c r="AC1736" s="134">
        <f t="shared" si="445"/>
        <v>44044</v>
      </c>
      <c r="AD1736" s="135" t="str">
        <f t="shared" si="446"/>
        <v>-</v>
      </c>
      <c r="AE1736" s="136" t="str">
        <f t="shared" si="447"/>
        <v>-</v>
      </c>
      <c r="AF1736" s="140" t="s">
        <v>4551</v>
      </c>
      <c r="AG1736" s="140" t="str">
        <f t="shared" si="450"/>
        <v>1</v>
      </c>
      <c r="AH1736" s="141" t="str">
        <f t="shared" si="451"/>
        <v>-</v>
      </c>
      <c r="AI1736" s="211">
        <v>44102</v>
      </c>
      <c r="AJ1736" s="443" t="s">
        <v>4592</v>
      </c>
      <c r="AK1736" s="478">
        <f t="shared" si="452"/>
        <v>-54</v>
      </c>
      <c r="AL1736" s="482">
        <f t="shared" si="453"/>
        <v>44075</v>
      </c>
      <c r="AM1736" s="432" t="str">
        <f>_xlfn.IFNA(VLOOKUP(O1736,Dropdown!$B:$G,6,0),"-")</f>
        <v>PEZA</v>
      </c>
      <c r="AN1736" s="433">
        <f>_xlfn.IFNA(VLOOKUP(O1736,Dropdown!$B:$H,7,0),"-")</f>
        <v>0.12</v>
      </c>
      <c r="AO1736" s="434" t="str">
        <f t="shared" si="454"/>
        <v>USD</v>
      </c>
      <c r="AP1736" s="435">
        <f t="shared" si="455"/>
        <v>933</v>
      </c>
      <c r="AQ1736" s="436">
        <f t="shared" si="456"/>
        <v>1044.96</v>
      </c>
      <c r="AR1736" s="247"/>
      <c r="AS1736" s="465" t="s">
        <v>15</v>
      </c>
      <c r="AT1736" s="247"/>
      <c r="AU1736" s="454" t="s">
        <v>15</v>
      </c>
    </row>
    <row r="1737" spans="1:47" s="29" customFormat="1">
      <c r="A1737" s="556">
        <v>1734</v>
      </c>
      <c r="B1737" s="558" t="s">
        <v>4252</v>
      </c>
      <c r="C1737" s="558" t="str">
        <f t="shared" si="448"/>
        <v>2020</v>
      </c>
      <c r="D1737" s="558" t="str">
        <f t="shared" si="443"/>
        <v>Jul</v>
      </c>
      <c r="E1737" s="605">
        <v>44019</v>
      </c>
      <c r="F1737" s="558">
        <v>122903</v>
      </c>
      <c r="G1737" s="558">
        <v>55144</v>
      </c>
      <c r="H1737" s="558">
        <v>94877</v>
      </c>
      <c r="I1737" s="558" t="s">
        <v>4245</v>
      </c>
      <c r="J1737" s="617" t="s">
        <v>4244</v>
      </c>
      <c r="K1737" s="607" t="str">
        <f t="shared" si="449"/>
        <v>BEND ROLL Ø19.1 X R40 (SKD11 58-60 HRC) | BEND ROLL Ø19.1 X R40 (SKD11 58-60 HRC)</v>
      </c>
      <c r="L1737" s="607" t="s">
        <v>4253</v>
      </c>
      <c r="M1737" s="607" t="s">
        <v>4253</v>
      </c>
      <c r="N1737" s="608"/>
      <c r="O1737" s="607" t="s">
        <v>40</v>
      </c>
      <c r="P1737" s="558">
        <v>1</v>
      </c>
      <c r="Q1737" s="557" t="s">
        <v>5152</v>
      </c>
      <c r="R1737" s="609">
        <f>IFERROR(VLOOKUP(CONCATENATE(D1737,"'",C1737),'Monthly Forex'!A:D,4,0),"-")</f>
        <v>49.83</v>
      </c>
      <c r="S1737" s="564" t="s">
        <v>15</v>
      </c>
      <c r="T1737" s="611">
        <v>945</v>
      </c>
      <c r="U1737" s="612" t="s">
        <v>47</v>
      </c>
      <c r="V1737" s="613" t="s">
        <v>49</v>
      </c>
      <c r="W1737" s="704" t="s">
        <v>15</v>
      </c>
      <c r="X1737" s="673" t="s">
        <v>2769</v>
      </c>
      <c r="Y1737" s="669" t="s">
        <v>15</v>
      </c>
      <c r="Z1737" s="668" t="s">
        <v>15</v>
      </c>
      <c r="AA1737" s="558" t="s">
        <v>1856</v>
      </c>
      <c r="AB1737" s="139">
        <f t="shared" si="444"/>
        <v>44049</v>
      </c>
      <c r="AC1737" s="134">
        <f t="shared" si="445"/>
        <v>44044</v>
      </c>
      <c r="AD1737" s="135" t="str">
        <f t="shared" si="446"/>
        <v>-</v>
      </c>
      <c r="AE1737" s="136" t="str">
        <f t="shared" si="447"/>
        <v>-</v>
      </c>
      <c r="AF1737" s="140" t="s">
        <v>4551</v>
      </c>
      <c r="AG1737" s="140" t="str">
        <f t="shared" si="450"/>
        <v>1</v>
      </c>
      <c r="AH1737" s="141" t="str">
        <f t="shared" si="451"/>
        <v>-</v>
      </c>
      <c r="AI1737" s="211">
        <v>44070</v>
      </c>
      <c r="AJ1737" s="443" t="s">
        <v>4592</v>
      </c>
      <c r="AK1737" s="478">
        <f t="shared" si="452"/>
        <v>-21</v>
      </c>
      <c r="AL1737" s="482">
        <f t="shared" si="453"/>
        <v>44044</v>
      </c>
      <c r="AM1737" s="432" t="str">
        <f>_xlfn.IFNA(VLOOKUP(O1737,Dropdown!$B:$G,6,0),"-")</f>
        <v>PEZA</v>
      </c>
      <c r="AN1737" s="433">
        <f>_xlfn.IFNA(VLOOKUP(O1737,Dropdown!$B:$H,7,0),"-")</f>
        <v>0.12</v>
      </c>
      <c r="AO1737" s="434" t="str">
        <f t="shared" si="454"/>
        <v>USD</v>
      </c>
      <c r="AP1737" s="435">
        <f t="shared" si="455"/>
        <v>945</v>
      </c>
      <c r="AQ1737" s="436">
        <f t="shared" si="456"/>
        <v>1058.4000000000001</v>
      </c>
      <c r="AR1737" s="247"/>
      <c r="AS1737" s="465" t="s">
        <v>15</v>
      </c>
      <c r="AT1737" s="247"/>
      <c r="AU1737" s="454" t="s">
        <v>15</v>
      </c>
    </row>
    <row r="1738" spans="1:47" s="29" customFormat="1">
      <c r="A1738" s="556">
        <v>1735</v>
      </c>
      <c r="B1738" s="558" t="s">
        <v>4256</v>
      </c>
      <c r="C1738" s="558" t="str">
        <f t="shared" si="448"/>
        <v>2020</v>
      </c>
      <c r="D1738" s="558" t="str">
        <f t="shared" si="443"/>
        <v>Jul</v>
      </c>
      <c r="E1738" s="605">
        <v>44019</v>
      </c>
      <c r="F1738" s="558">
        <v>122903</v>
      </c>
      <c r="G1738" s="558">
        <v>55144</v>
      </c>
      <c r="H1738" s="558">
        <v>94877</v>
      </c>
      <c r="I1738" s="558" t="s">
        <v>4245</v>
      </c>
      <c r="J1738" s="617" t="s">
        <v>4244</v>
      </c>
      <c r="K1738" s="607" t="str">
        <f t="shared" si="449"/>
        <v>BEND ROLL Ø60.5 X R120 (SKD11 58-60 HRC) | BEND ROLL Ø60.5 X R120 (SKD11 58-60 HRC)</v>
      </c>
      <c r="L1738" s="607" t="s">
        <v>4257</v>
      </c>
      <c r="M1738" s="607" t="s">
        <v>4257</v>
      </c>
      <c r="N1738" s="608"/>
      <c r="O1738" s="607" t="s">
        <v>40</v>
      </c>
      <c r="P1738" s="558">
        <v>1</v>
      </c>
      <c r="Q1738" s="557" t="s">
        <v>5152</v>
      </c>
      <c r="R1738" s="609">
        <f>IFERROR(VLOOKUP(CONCATENATE(D1738,"'",C1738),'Monthly Forex'!A:D,4,0),"-")</f>
        <v>49.83</v>
      </c>
      <c r="S1738" s="564" t="s">
        <v>15</v>
      </c>
      <c r="T1738" s="611">
        <v>2795</v>
      </c>
      <c r="U1738" s="612" t="s">
        <v>47</v>
      </c>
      <c r="V1738" s="613" t="s">
        <v>49</v>
      </c>
      <c r="W1738" s="704" t="s">
        <v>15</v>
      </c>
      <c r="X1738" s="673" t="s">
        <v>2769</v>
      </c>
      <c r="Y1738" s="669" t="s">
        <v>15</v>
      </c>
      <c r="Z1738" s="668" t="s">
        <v>15</v>
      </c>
      <c r="AA1738" s="558" t="s">
        <v>1856</v>
      </c>
      <c r="AB1738" s="139">
        <f t="shared" si="444"/>
        <v>44049</v>
      </c>
      <c r="AC1738" s="134">
        <f t="shared" si="445"/>
        <v>44044</v>
      </c>
      <c r="AD1738" s="135" t="str">
        <f t="shared" si="446"/>
        <v>-</v>
      </c>
      <c r="AE1738" s="136" t="str">
        <f t="shared" si="447"/>
        <v>-</v>
      </c>
      <c r="AF1738" s="140" t="s">
        <v>4551</v>
      </c>
      <c r="AG1738" s="140" t="str">
        <f t="shared" si="450"/>
        <v>-</v>
      </c>
      <c r="AH1738" s="141" t="str">
        <f t="shared" si="451"/>
        <v>-</v>
      </c>
      <c r="AI1738" s="211">
        <v>44070</v>
      </c>
      <c r="AJ1738" s="443" t="s">
        <v>4592</v>
      </c>
      <c r="AK1738" s="478">
        <f t="shared" si="452"/>
        <v>-21</v>
      </c>
      <c r="AL1738" s="482">
        <f t="shared" si="453"/>
        <v>44044</v>
      </c>
      <c r="AM1738" s="432" t="str">
        <f>_xlfn.IFNA(VLOOKUP(O1738,Dropdown!$B:$G,6,0),"-")</f>
        <v>PEZA</v>
      </c>
      <c r="AN1738" s="433">
        <f>_xlfn.IFNA(VLOOKUP(O1738,Dropdown!$B:$H,7,0),"-")</f>
        <v>0.12</v>
      </c>
      <c r="AO1738" s="434" t="str">
        <f t="shared" si="454"/>
        <v>USD</v>
      </c>
      <c r="AP1738" s="435">
        <f t="shared" si="455"/>
        <v>2795</v>
      </c>
      <c r="AQ1738" s="436">
        <f t="shared" si="456"/>
        <v>3130.4</v>
      </c>
      <c r="AR1738" s="247"/>
      <c r="AS1738" s="465" t="s">
        <v>15</v>
      </c>
      <c r="AT1738" s="247"/>
      <c r="AU1738" s="454" t="s">
        <v>15</v>
      </c>
    </row>
    <row r="1739" spans="1:47" s="29" customFormat="1">
      <c r="A1739" s="556">
        <v>1736</v>
      </c>
      <c r="B1739" s="558" t="s">
        <v>4254</v>
      </c>
      <c r="C1739" s="558" t="str">
        <f t="shared" si="448"/>
        <v>2020</v>
      </c>
      <c r="D1739" s="558" t="str">
        <f t="shared" si="443"/>
        <v>Jul</v>
      </c>
      <c r="E1739" s="605">
        <v>44019</v>
      </c>
      <c r="F1739" s="558">
        <v>122904</v>
      </c>
      <c r="G1739" s="558">
        <v>55145</v>
      </c>
      <c r="H1739" s="558">
        <v>94878</v>
      </c>
      <c r="I1739" s="558" t="s">
        <v>4245</v>
      </c>
      <c r="J1739" s="617" t="s">
        <v>4244</v>
      </c>
      <c r="K1739" s="607" t="str">
        <f t="shared" si="449"/>
        <v>MANDREL Ø60.5 X 125(SKD11 58-60 HRC) | MANDREL Ø60.5 X 125(SKD11 58-60 HRC)</v>
      </c>
      <c r="L1739" s="607" t="s">
        <v>4255</v>
      </c>
      <c r="M1739" s="607" t="s">
        <v>4255</v>
      </c>
      <c r="N1739" s="608"/>
      <c r="O1739" s="607" t="s">
        <v>40</v>
      </c>
      <c r="P1739" s="558">
        <v>1</v>
      </c>
      <c r="Q1739" s="557" t="s">
        <v>5151</v>
      </c>
      <c r="R1739" s="609">
        <f>IFERROR(VLOOKUP(CONCATENATE(D1739,"'",C1739),'Monthly Forex'!A:D,4,0),"-")</f>
        <v>49.83</v>
      </c>
      <c r="S1739" s="564" t="s">
        <v>15</v>
      </c>
      <c r="T1739" s="611">
        <v>134</v>
      </c>
      <c r="U1739" s="612" t="s">
        <v>47</v>
      </c>
      <c r="V1739" s="613" t="s">
        <v>49</v>
      </c>
      <c r="W1739" s="619" t="s">
        <v>15</v>
      </c>
      <c r="X1739" s="673" t="s">
        <v>4601</v>
      </c>
      <c r="Y1739" s="669" t="s">
        <v>15</v>
      </c>
      <c r="Z1739" s="668" t="s">
        <v>15</v>
      </c>
      <c r="AA1739" s="558" t="s">
        <v>1856</v>
      </c>
      <c r="AB1739" s="139">
        <f t="shared" si="444"/>
        <v>44049</v>
      </c>
      <c r="AC1739" s="134">
        <f t="shared" si="445"/>
        <v>44044</v>
      </c>
      <c r="AD1739" s="135" t="str">
        <f t="shared" si="446"/>
        <v>-</v>
      </c>
      <c r="AE1739" s="136" t="str">
        <f t="shared" si="447"/>
        <v>-</v>
      </c>
      <c r="AF1739" s="140" t="s">
        <v>4551</v>
      </c>
      <c r="AG1739" s="140" t="str">
        <f t="shared" si="450"/>
        <v>1</v>
      </c>
      <c r="AH1739" s="141" t="str">
        <f t="shared" si="451"/>
        <v>-</v>
      </c>
      <c r="AI1739" s="211">
        <v>44070</v>
      </c>
      <c r="AJ1739" s="443" t="s">
        <v>4592</v>
      </c>
      <c r="AK1739" s="478">
        <f t="shared" si="452"/>
        <v>-21</v>
      </c>
      <c r="AL1739" s="482">
        <f t="shared" si="453"/>
        <v>44044</v>
      </c>
      <c r="AM1739" s="432" t="str">
        <f>_xlfn.IFNA(VLOOKUP(O1739,Dropdown!$B:$G,6,0),"-")</f>
        <v>PEZA</v>
      </c>
      <c r="AN1739" s="433">
        <f>_xlfn.IFNA(VLOOKUP(O1739,Dropdown!$B:$H,7,0),"-")</f>
        <v>0.12</v>
      </c>
      <c r="AO1739" s="434" t="str">
        <f t="shared" si="454"/>
        <v>USD</v>
      </c>
      <c r="AP1739" s="435">
        <f t="shared" si="455"/>
        <v>134</v>
      </c>
      <c r="AQ1739" s="436">
        <f t="shared" si="456"/>
        <v>150.08000000000001</v>
      </c>
      <c r="AR1739" s="247"/>
      <c r="AS1739" s="465" t="s">
        <v>15</v>
      </c>
      <c r="AT1739" s="247"/>
      <c r="AU1739" s="454" t="s">
        <v>15</v>
      </c>
    </row>
    <row r="1740" spans="1:47" s="29" customFormat="1">
      <c r="A1740" s="556">
        <v>1737</v>
      </c>
      <c r="B1740" s="558" t="s">
        <v>4258</v>
      </c>
      <c r="C1740" s="558" t="str">
        <f t="shared" si="448"/>
        <v>2020</v>
      </c>
      <c r="D1740" s="558" t="str">
        <f t="shared" si="443"/>
        <v>Jul</v>
      </c>
      <c r="E1740" s="605">
        <v>44019</v>
      </c>
      <c r="F1740" s="558">
        <v>122905</v>
      </c>
      <c r="G1740" s="558">
        <v>55146</v>
      </c>
      <c r="H1740" s="558">
        <v>94881</v>
      </c>
      <c r="I1740" s="558" t="s">
        <v>4260</v>
      </c>
      <c r="J1740" s="617" t="s">
        <v>4259</v>
      </c>
      <c r="K1740" s="607" t="str">
        <f t="shared" si="449"/>
        <v>RC63-02-01-0 PILOT (DC53 HRC 60~63) | RC63-02-01-0 PILOT (DC53 HRC 60~63)</v>
      </c>
      <c r="L1740" s="607" t="s">
        <v>4261</v>
      </c>
      <c r="M1740" s="607" t="s">
        <v>4261</v>
      </c>
      <c r="N1740" s="608"/>
      <c r="O1740" s="607" t="s">
        <v>33</v>
      </c>
      <c r="P1740" s="558">
        <v>1</v>
      </c>
      <c r="Q1740" s="557" t="s">
        <v>5151</v>
      </c>
      <c r="R1740" s="609">
        <f>IFERROR(VLOOKUP(CONCATENATE(D1740,"'",C1740),'Monthly Forex'!A:D,4,0),"-")</f>
        <v>49.83</v>
      </c>
      <c r="S1740" s="564" t="s">
        <v>15</v>
      </c>
      <c r="T1740" s="611">
        <v>340</v>
      </c>
      <c r="U1740" s="612" t="s">
        <v>47</v>
      </c>
      <c r="V1740" s="613" t="s">
        <v>49</v>
      </c>
      <c r="W1740" s="700" t="s">
        <v>5224</v>
      </c>
      <c r="X1740" s="673" t="s">
        <v>4599</v>
      </c>
      <c r="Y1740" s="667" t="s">
        <v>4664</v>
      </c>
      <c r="Z1740" s="668">
        <v>44067</v>
      </c>
      <c r="AA1740" s="558" t="s">
        <v>1856</v>
      </c>
      <c r="AB1740" s="139">
        <f t="shared" si="444"/>
        <v>44049</v>
      </c>
      <c r="AC1740" s="134">
        <f t="shared" si="445"/>
        <v>44044</v>
      </c>
      <c r="AD1740" s="135" t="str">
        <f t="shared" si="446"/>
        <v>-</v>
      </c>
      <c r="AE1740" s="136" t="str">
        <f t="shared" si="447"/>
        <v>-</v>
      </c>
      <c r="AF1740" s="140" t="s">
        <v>4551</v>
      </c>
      <c r="AG1740" s="140" t="str">
        <f t="shared" si="450"/>
        <v>1</v>
      </c>
      <c r="AH1740" s="141" t="str">
        <f t="shared" si="451"/>
        <v>-</v>
      </c>
      <c r="AI1740" s="211">
        <v>44070</v>
      </c>
      <c r="AJ1740" s="443" t="s">
        <v>4592</v>
      </c>
      <c r="AK1740" s="478">
        <f t="shared" si="452"/>
        <v>-21</v>
      </c>
      <c r="AL1740" s="482">
        <f t="shared" si="453"/>
        <v>44044</v>
      </c>
      <c r="AM1740" s="432" t="str">
        <f>_xlfn.IFNA(VLOOKUP(O1740,Dropdown!$B:$G,6,0),"-")</f>
        <v>NON-PEZA</v>
      </c>
      <c r="AN1740" s="433" t="str">
        <f>_xlfn.IFNA(VLOOKUP(O1740,Dropdown!$B:$H,7,0),"-")</f>
        <v>-</v>
      </c>
      <c r="AO1740" s="434" t="str">
        <f t="shared" si="454"/>
        <v>USD</v>
      </c>
      <c r="AP1740" s="435">
        <f t="shared" si="455"/>
        <v>340</v>
      </c>
      <c r="AQ1740" s="436">
        <f t="shared" si="456"/>
        <v>340</v>
      </c>
      <c r="AR1740" s="247"/>
      <c r="AS1740" s="465" t="s">
        <v>15</v>
      </c>
      <c r="AT1740" s="247"/>
      <c r="AU1740" s="454" t="s">
        <v>15</v>
      </c>
    </row>
    <row r="1741" spans="1:47" s="29" customFormat="1">
      <c r="A1741" s="556">
        <v>1738</v>
      </c>
      <c r="B1741" s="558" t="s">
        <v>4028</v>
      </c>
      <c r="C1741" s="558" t="str">
        <f t="shared" si="448"/>
        <v>2020</v>
      </c>
      <c r="D1741" s="558" t="str">
        <f t="shared" si="443"/>
        <v>Jul</v>
      </c>
      <c r="E1741" s="605">
        <v>44021</v>
      </c>
      <c r="F1741" s="558">
        <v>122907</v>
      </c>
      <c r="G1741" s="558">
        <v>55149</v>
      </c>
      <c r="H1741" s="558">
        <v>94934</v>
      </c>
      <c r="I1741" s="558" t="s">
        <v>3920</v>
      </c>
      <c r="J1741" s="617" t="s">
        <v>4036</v>
      </c>
      <c r="K1741" s="607" t="str">
        <f t="shared" si="449"/>
        <v>50121-KZL-9300-H1 PIPE, STEERING HEAD | #1. BULGING 1 &amp; 2</v>
      </c>
      <c r="L1741" s="607" t="s">
        <v>5001</v>
      </c>
      <c r="M1741" s="607" t="s">
        <v>5002</v>
      </c>
      <c r="N1741" s="608"/>
      <c r="O1741" s="607" t="s">
        <v>40</v>
      </c>
      <c r="P1741" s="558">
        <v>1</v>
      </c>
      <c r="Q1741" s="557" t="s">
        <v>5152</v>
      </c>
      <c r="R1741" s="609">
        <f>IFERROR(VLOOKUP(CONCATENATE(D1741,"'",C1741),'Monthly Forex'!A:D,4,0),"-")</f>
        <v>49.83</v>
      </c>
      <c r="S1741" s="564" t="s">
        <v>15</v>
      </c>
      <c r="T1741" s="611">
        <v>2448</v>
      </c>
      <c r="U1741" s="612" t="s">
        <v>47</v>
      </c>
      <c r="V1741" s="613" t="s">
        <v>49</v>
      </c>
      <c r="W1741" s="619" t="s">
        <v>15</v>
      </c>
      <c r="X1741" s="673" t="s">
        <v>2769</v>
      </c>
      <c r="Y1741" s="669" t="s">
        <v>15</v>
      </c>
      <c r="Z1741" s="668" t="s">
        <v>15</v>
      </c>
      <c r="AA1741" s="558" t="s">
        <v>1856</v>
      </c>
      <c r="AB1741" s="139">
        <f t="shared" si="444"/>
        <v>44051</v>
      </c>
      <c r="AC1741" s="134">
        <f t="shared" si="445"/>
        <v>44044</v>
      </c>
      <c r="AD1741" s="135" t="str">
        <f t="shared" si="446"/>
        <v>-</v>
      </c>
      <c r="AE1741" s="136" t="str">
        <f t="shared" si="447"/>
        <v>-</v>
      </c>
      <c r="AF1741" s="140" t="s">
        <v>4551</v>
      </c>
      <c r="AG1741" s="140" t="str">
        <f t="shared" si="450"/>
        <v>1</v>
      </c>
      <c r="AH1741" s="141" t="str">
        <f t="shared" si="451"/>
        <v>-</v>
      </c>
      <c r="AI1741" s="210">
        <v>44145</v>
      </c>
      <c r="AJ1741" s="443" t="s">
        <v>4592</v>
      </c>
      <c r="AK1741" s="478">
        <f t="shared" si="452"/>
        <v>-94</v>
      </c>
      <c r="AL1741" s="482">
        <f t="shared" si="453"/>
        <v>44136</v>
      </c>
      <c r="AM1741" s="432" t="str">
        <f>_xlfn.IFNA(VLOOKUP(O1741,Dropdown!$B:$G,6,0),"-")</f>
        <v>PEZA</v>
      </c>
      <c r="AN1741" s="433">
        <f>_xlfn.IFNA(VLOOKUP(O1741,Dropdown!$B:$H,7,0),"-")</f>
        <v>0.12</v>
      </c>
      <c r="AO1741" s="434" t="str">
        <f t="shared" si="454"/>
        <v>USD</v>
      </c>
      <c r="AP1741" s="435">
        <f t="shared" si="455"/>
        <v>2448</v>
      </c>
      <c r="AQ1741" s="436">
        <f t="shared" si="456"/>
        <v>2741.76</v>
      </c>
      <c r="AR1741" s="247"/>
      <c r="AS1741" s="465" t="s">
        <v>15</v>
      </c>
      <c r="AT1741" s="247"/>
      <c r="AU1741" s="454" t="s">
        <v>15</v>
      </c>
    </row>
    <row r="1742" spans="1:47" s="29" customFormat="1">
      <c r="A1742" s="556">
        <v>1739</v>
      </c>
      <c r="B1742" s="558" t="s">
        <v>4029</v>
      </c>
      <c r="C1742" s="558" t="str">
        <f t="shared" si="448"/>
        <v>2020</v>
      </c>
      <c r="D1742" s="558" t="str">
        <f t="shared" si="443"/>
        <v>Jul</v>
      </c>
      <c r="E1742" s="605">
        <v>44021</v>
      </c>
      <c r="F1742" s="558">
        <v>122907</v>
      </c>
      <c r="G1742" s="558">
        <v>55149</v>
      </c>
      <c r="H1742" s="558">
        <v>94934</v>
      </c>
      <c r="I1742" s="558" t="s">
        <v>3920</v>
      </c>
      <c r="J1742" s="617" t="s">
        <v>4036</v>
      </c>
      <c r="K1742" s="607" t="str">
        <f t="shared" si="449"/>
        <v>50121-KZL-9300-H1 PIPE, STEERING HEAD | #2. BULGING 3 &amp; 4</v>
      </c>
      <c r="L1742" s="607" t="s">
        <v>5001</v>
      </c>
      <c r="M1742" s="607" t="s">
        <v>5003</v>
      </c>
      <c r="N1742" s="608"/>
      <c r="O1742" s="607" t="s">
        <v>40</v>
      </c>
      <c r="P1742" s="558">
        <v>1</v>
      </c>
      <c r="Q1742" s="557" t="s">
        <v>5152</v>
      </c>
      <c r="R1742" s="609">
        <f>IFERROR(VLOOKUP(CONCATENATE(D1742,"'",C1742),'Monthly Forex'!A:D,4,0),"-")</f>
        <v>49.83</v>
      </c>
      <c r="S1742" s="564" t="s">
        <v>15</v>
      </c>
      <c r="T1742" s="611">
        <v>2448</v>
      </c>
      <c r="U1742" s="612" t="s">
        <v>47</v>
      </c>
      <c r="V1742" s="613" t="s">
        <v>49</v>
      </c>
      <c r="W1742" s="619" t="s">
        <v>15</v>
      </c>
      <c r="X1742" s="673" t="s">
        <v>2769</v>
      </c>
      <c r="Y1742" s="669" t="s">
        <v>15</v>
      </c>
      <c r="Z1742" s="668" t="s">
        <v>15</v>
      </c>
      <c r="AA1742" s="558" t="s">
        <v>1856</v>
      </c>
      <c r="AB1742" s="139">
        <f t="shared" si="444"/>
        <v>44051</v>
      </c>
      <c r="AC1742" s="134">
        <f t="shared" si="445"/>
        <v>44044</v>
      </c>
      <c r="AD1742" s="135" t="str">
        <f t="shared" si="446"/>
        <v>-</v>
      </c>
      <c r="AE1742" s="136" t="str">
        <f t="shared" si="447"/>
        <v>-</v>
      </c>
      <c r="AF1742" s="140" t="s">
        <v>4551</v>
      </c>
      <c r="AG1742" s="140" t="str">
        <f t="shared" si="450"/>
        <v>-</v>
      </c>
      <c r="AH1742" s="141" t="str">
        <f t="shared" si="451"/>
        <v>-</v>
      </c>
      <c r="AI1742" s="210">
        <v>44145</v>
      </c>
      <c r="AJ1742" s="443" t="s">
        <v>4592</v>
      </c>
      <c r="AK1742" s="478">
        <f t="shared" si="452"/>
        <v>-94</v>
      </c>
      <c r="AL1742" s="482">
        <f t="shared" si="453"/>
        <v>44136</v>
      </c>
      <c r="AM1742" s="432" t="str">
        <f>_xlfn.IFNA(VLOOKUP(O1742,Dropdown!$B:$G,6,0),"-")</f>
        <v>PEZA</v>
      </c>
      <c r="AN1742" s="433">
        <f>_xlfn.IFNA(VLOOKUP(O1742,Dropdown!$B:$H,7,0),"-")</f>
        <v>0.12</v>
      </c>
      <c r="AO1742" s="434" t="str">
        <f t="shared" si="454"/>
        <v>USD</v>
      </c>
      <c r="AP1742" s="435">
        <f t="shared" si="455"/>
        <v>2448</v>
      </c>
      <c r="AQ1742" s="436">
        <f t="shared" si="456"/>
        <v>2741.76</v>
      </c>
      <c r="AR1742" s="247"/>
      <c r="AS1742" s="465" t="s">
        <v>15</v>
      </c>
      <c r="AT1742" s="247"/>
      <c r="AU1742" s="454" t="s">
        <v>15</v>
      </c>
    </row>
    <row r="1743" spans="1:47" s="29" customFormat="1">
      <c r="A1743" s="556">
        <v>1740</v>
      </c>
      <c r="B1743" s="558" t="s">
        <v>4030</v>
      </c>
      <c r="C1743" s="558" t="str">
        <f t="shared" si="448"/>
        <v>2020</v>
      </c>
      <c r="D1743" s="558" t="str">
        <f t="shared" si="443"/>
        <v>Jul</v>
      </c>
      <c r="E1743" s="605">
        <v>44021</v>
      </c>
      <c r="F1743" s="558">
        <v>122907</v>
      </c>
      <c r="G1743" s="558">
        <v>55149</v>
      </c>
      <c r="H1743" s="558">
        <v>94934</v>
      </c>
      <c r="I1743" s="558" t="s">
        <v>3920</v>
      </c>
      <c r="J1743" s="617" t="s">
        <v>4036</v>
      </c>
      <c r="K1743" s="607" t="str">
        <f t="shared" si="449"/>
        <v>50121-KZL-9300-H1 PIPE, STEERING HEAD | #3. INS JIG 1 (BULGING)</v>
      </c>
      <c r="L1743" s="607" t="s">
        <v>5001</v>
      </c>
      <c r="M1743" s="607" t="s">
        <v>5004</v>
      </c>
      <c r="N1743" s="608"/>
      <c r="O1743" s="607" t="s">
        <v>40</v>
      </c>
      <c r="P1743" s="558">
        <v>1</v>
      </c>
      <c r="Q1743" s="557" t="s">
        <v>5152</v>
      </c>
      <c r="R1743" s="609">
        <f>IFERROR(VLOOKUP(CONCATENATE(D1743,"'",C1743),'Monthly Forex'!A:D,4,0),"-")</f>
        <v>49.83</v>
      </c>
      <c r="S1743" s="564" t="s">
        <v>15</v>
      </c>
      <c r="T1743" s="611">
        <v>432</v>
      </c>
      <c r="U1743" s="612" t="s">
        <v>47</v>
      </c>
      <c r="V1743" s="613" t="s">
        <v>49</v>
      </c>
      <c r="W1743" s="619" t="s">
        <v>15</v>
      </c>
      <c r="X1743" s="673" t="s">
        <v>2769</v>
      </c>
      <c r="Y1743" s="669" t="s">
        <v>15</v>
      </c>
      <c r="Z1743" s="668" t="s">
        <v>15</v>
      </c>
      <c r="AA1743" s="558" t="s">
        <v>1856</v>
      </c>
      <c r="AB1743" s="139">
        <f t="shared" si="444"/>
        <v>44051</v>
      </c>
      <c r="AC1743" s="134">
        <f t="shared" si="445"/>
        <v>44044</v>
      </c>
      <c r="AD1743" s="135" t="str">
        <f t="shared" si="446"/>
        <v>-</v>
      </c>
      <c r="AE1743" s="136" t="str">
        <f t="shared" si="447"/>
        <v>-</v>
      </c>
      <c r="AF1743" s="140" t="s">
        <v>4551</v>
      </c>
      <c r="AG1743" s="140" t="str">
        <f t="shared" si="450"/>
        <v>-</v>
      </c>
      <c r="AH1743" s="141" t="str">
        <f t="shared" si="451"/>
        <v>-</v>
      </c>
      <c r="AI1743" s="210">
        <v>44145</v>
      </c>
      <c r="AJ1743" s="443" t="s">
        <v>4592</v>
      </c>
      <c r="AK1743" s="478">
        <f t="shared" si="452"/>
        <v>-94</v>
      </c>
      <c r="AL1743" s="482">
        <f t="shared" si="453"/>
        <v>44136</v>
      </c>
      <c r="AM1743" s="432" t="str">
        <f>_xlfn.IFNA(VLOOKUP(O1743,Dropdown!$B:$G,6,0),"-")</f>
        <v>PEZA</v>
      </c>
      <c r="AN1743" s="433">
        <f>_xlfn.IFNA(VLOOKUP(O1743,Dropdown!$B:$H,7,0),"-")</f>
        <v>0.12</v>
      </c>
      <c r="AO1743" s="434" t="str">
        <f t="shared" si="454"/>
        <v>USD</v>
      </c>
      <c r="AP1743" s="435">
        <f t="shared" si="455"/>
        <v>432</v>
      </c>
      <c r="AQ1743" s="436">
        <f t="shared" si="456"/>
        <v>483.84000000000003</v>
      </c>
      <c r="AR1743" s="247"/>
      <c r="AS1743" s="465" t="s">
        <v>15</v>
      </c>
      <c r="AT1743" s="247"/>
      <c r="AU1743" s="454" t="s">
        <v>15</v>
      </c>
    </row>
    <row r="1744" spans="1:47" s="29" customFormat="1">
      <c r="A1744" s="556">
        <v>1741</v>
      </c>
      <c r="B1744" s="558" t="s">
        <v>4031</v>
      </c>
      <c r="C1744" s="558" t="str">
        <f t="shared" si="448"/>
        <v>2020</v>
      </c>
      <c r="D1744" s="558" t="str">
        <f t="shared" si="443"/>
        <v>Jul</v>
      </c>
      <c r="E1744" s="605">
        <v>44021</v>
      </c>
      <c r="F1744" s="558">
        <v>122907</v>
      </c>
      <c r="G1744" s="558">
        <v>55149</v>
      </c>
      <c r="H1744" s="558">
        <v>94934</v>
      </c>
      <c r="I1744" s="558" t="s">
        <v>3920</v>
      </c>
      <c r="J1744" s="617" t="s">
        <v>4036</v>
      </c>
      <c r="K1744" s="607" t="str">
        <f t="shared" si="449"/>
        <v>50121-KZL-9300-H1 PIPE, STEERING HEAD | #4. INS JIG 1 (MACHINING)</v>
      </c>
      <c r="L1744" s="607" t="s">
        <v>5001</v>
      </c>
      <c r="M1744" s="607" t="s">
        <v>5005</v>
      </c>
      <c r="N1744" s="608"/>
      <c r="O1744" s="607" t="s">
        <v>40</v>
      </c>
      <c r="P1744" s="558">
        <v>1</v>
      </c>
      <c r="Q1744" s="557" t="s">
        <v>5152</v>
      </c>
      <c r="R1744" s="609">
        <f>IFERROR(VLOOKUP(CONCATENATE(D1744,"'",C1744),'Monthly Forex'!A:D,4,0),"-")</f>
        <v>49.83</v>
      </c>
      <c r="S1744" s="564" t="s">
        <v>15</v>
      </c>
      <c r="T1744" s="611">
        <v>432</v>
      </c>
      <c r="U1744" s="612" t="s">
        <v>47</v>
      </c>
      <c r="V1744" s="613" t="s">
        <v>49</v>
      </c>
      <c r="W1744" s="619" t="s">
        <v>15</v>
      </c>
      <c r="X1744" s="673" t="s">
        <v>2769</v>
      </c>
      <c r="Y1744" s="667" t="s">
        <v>15</v>
      </c>
      <c r="Z1744" s="668" t="s">
        <v>15</v>
      </c>
      <c r="AA1744" s="558" t="s">
        <v>1856</v>
      </c>
      <c r="AB1744" s="139">
        <f t="shared" si="444"/>
        <v>44051</v>
      </c>
      <c r="AC1744" s="134">
        <f t="shared" si="445"/>
        <v>44044</v>
      </c>
      <c r="AD1744" s="135" t="str">
        <f t="shared" si="446"/>
        <v>-</v>
      </c>
      <c r="AE1744" s="136" t="str">
        <f t="shared" si="447"/>
        <v>-</v>
      </c>
      <c r="AF1744" s="140" t="s">
        <v>4551</v>
      </c>
      <c r="AG1744" s="140" t="str">
        <f t="shared" si="450"/>
        <v>-</v>
      </c>
      <c r="AH1744" s="141" t="str">
        <f t="shared" si="451"/>
        <v>-</v>
      </c>
      <c r="AI1744" s="210">
        <v>44145</v>
      </c>
      <c r="AJ1744" s="443" t="s">
        <v>4592</v>
      </c>
      <c r="AK1744" s="478">
        <f t="shared" si="452"/>
        <v>-94</v>
      </c>
      <c r="AL1744" s="482">
        <f t="shared" si="453"/>
        <v>44136</v>
      </c>
      <c r="AM1744" s="432" t="str">
        <f>_xlfn.IFNA(VLOOKUP(O1744,Dropdown!$B:$G,6,0),"-")</f>
        <v>PEZA</v>
      </c>
      <c r="AN1744" s="433">
        <f>_xlfn.IFNA(VLOOKUP(O1744,Dropdown!$B:$H,7,0),"-")</f>
        <v>0.12</v>
      </c>
      <c r="AO1744" s="434" t="str">
        <f t="shared" si="454"/>
        <v>USD</v>
      </c>
      <c r="AP1744" s="435">
        <f t="shared" si="455"/>
        <v>432</v>
      </c>
      <c r="AQ1744" s="436">
        <f t="shared" si="456"/>
        <v>483.84000000000003</v>
      </c>
      <c r="AR1744" s="247"/>
      <c r="AS1744" s="465" t="s">
        <v>15</v>
      </c>
      <c r="AT1744" s="247"/>
      <c r="AU1744" s="454" t="s">
        <v>15</v>
      </c>
    </row>
    <row r="1745" spans="1:47" s="29" customFormat="1">
      <c r="A1745" s="556">
        <v>1742</v>
      </c>
      <c r="B1745" s="558" t="s">
        <v>4229</v>
      </c>
      <c r="C1745" s="558" t="str">
        <f t="shared" si="448"/>
        <v>2020</v>
      </c>
      <c r="D1745" s="558" t="str">
        <f t="shared" si="443"/>
        <v>Jul</v>
      </c>
      <c r="E1745" s="605">
        <v>44021</v>
      </c>
      <c r="F1745" s="558">
        <v>122906</v>
      </c>
      <c r="G1745" s="558">
        <v>55147</v>
      </c>
      <c r="H1745" s="558">
        <v>94958</v>
      </c>
      <c r="I1745" s="558" t="s">
        <v>4232</v>
      </c>
      <c r="J1745" s="617" t="s">
        <v>4231</v>
      </c>
      <c r="K1745" s="607" t="str">
        <f t="shared" si="449"/>
        <v>UC DIAPHRAGM 4R LO | 100832-00-001-02 LOWER COMMON PLATE (S45C)</v>
      </c>
      <c r="L1745" s="607" t="s">
        <v>5024</v>
      </c>
      <c r="M1745" s="607" t="s">
        <v>5025</v>
      </c>
      <c r="N1745" s="608"/>
      <c r="O1745" s="607" t="s">
        <v>42</v>
      </c>
      <c r="P1745" s="558">
        <v>1</v>
      </c>
      <c r="Q1745" s="557" t="s">
        <v>5151</v>
      </c>
      <c r="R1745" s="609">
        <f>IFERROR(VLOOKUP(CONCATENATE(D1745,"'",C1745),'Monthly Forex'!A:D,4,0),"-")</f>
        <v>49.83</v>
      </c>
      <c r="S1745" s="564" t="s">
        <v>15</v>
      </c>
      <c r="T1745" s="611">
        <v>1359</v>
      </c>
      <c r="U1745" s="612" t="s">
        <v>47</v>
      </c>
      <c r="V1745" s="613" t="s">
        <v>49</v>
      </c>
      <c r="W1745" s="619" t="s">
        <v>15</v>
      </c>
      <c r="X1745" s="673" t="s">
        <v>4601</v>
      </c>
      <c r="Y1745" s="667" t="s">
        <v>4619</v>
      </c>
      <c r="Z1745" s="668" t="s">
        <v>15</v>
      </c>
      <c r="AA1745" s="558" t="s">
        <v>1856</v>
      </c>
      <c r="AB1745" s="139">
        <f t="shared" si="444"/>
        <v>44051</v>
      </c>
      <c r="AC1745" s="134">
        <f t="shared" si="445"/>
        <v>44044</v>
      </c>
      <c r="AD1745" s="135" t="str">
        <f t="shared" si="446"/>
        <v>-</v>
      </c>
      <c r="AE1745" s="136" t="str">
        <f t="shared" si="447"/>
        <v>-</v>
      </c>
      <c r="AF1745" s="140" t="s">
        <v>4551</v>
      </c>
      <c r="AG1745" s="140" t="str">
        <f t="shared" si="450"/>
        <v>1</v>
      </c>
      <c r="AH1745" s="141" t="str">
        <f t="shared" si="451"/>
        <v>-</v>
      </c>
      <c r="AI1745" s="211">
        <v>44104</v>
      </c>
      <c r="AJ1745" s="443" t="s">
        <v>4592</v>
      </c>
      <c r="AK1745" s="478">
        <f t="shared" si="452"/>
        <v>-53</v>
      </c>
      <c r="AL1745" s="482">
        <f t="shared" si="453"/>
        <v>44075</v>
      </c>
      <c r="AM1745" s="432" t="str">
        <f>_xlfn.IFNA(VLOOKUP(O1745,Dropdown!$B:$G,6,0),"-")</f>
        <v>PEZA</v>
      </c>
      <c r="AN1745" s="433">
        <f>_xlfn.IFNA(VLOOKUP(O1745,Dropdown!$B:$H,7,0),"-")</f>
        <v>0.12</v>
      </c>
      <c r="AO1745" s="434" t="str">
        <f t="shared" si="454"/>
        <v>USD</v>
      </c>
      <c r="AP1745" s="435">
        <f t="shared" si="455"/>
        <v>1359</v>
      </c>
      <c r="AQ1745" s="436">
        <f t="shared" si="456"/>
        <v>1522.0800000000002</v>
      </c>
      <c r="AR1745" s="247"/>
      <c r="AS1745" s="465" t="s">
        <v>15</v>
      </c>
      <c r="AT1745" s="247"/>
      <c r="AU1745" s="454" t="s">
        <v>15</v>
      </c>
    </row>
    <row r="1746" spans="1:47" s="29" customFormat="1">
      <c r="A1746" s="556">
        <v>1743</v>
      </c>
      <c r="B1746" s="558" t="s">
        <v>4230</v>
      </c>
      <c r="C1746" s="558" t="str">
        <f t="shared" si="448"/>
        <v>2020</v>
      </c>
      <c r="D1746" s="558" t="str">
        <f t="shared" si="443"/>
        <v>Jul</v>
      </c>
      <c r="E1746" s="605">
        <v>44021</v>
      </c>
      <c r="F1746" s="558">
        <v>122906</v>
      </c>
      <c r="G1746" s="558">
        <v>55147</v>
      </c>
      <c r="H1746" s="558">
        <v>94958</v>
      </c>
      <c r="I1746" s="558" t="s">
        <v>4232</v>
      </c>
      <c r="J1746" s="617" t="s">
        <v>4231</v>
      </c>
      <c r="K1746" s="607" t="str">
        <f t="shared" si="449"/>
        <v>UC DIAPHRAGM 4R LO | 100832-00-002-02 UPPER COMMON PLATE (S45C)</v>
      </c>
      <c r="L1746" s="607" t="s">
        <v>5024</v>
      </c>
      <c r="M1746" s="607" t="s">
        <v>5026</v>
      </c>
      <c r="N1746" s="608"/>
      <c r="O1746" s="607" t="s">
        <v>42</v>
      </c>
      <c r="P1746" s="558">
        <v>1</v>
      </c>
      <c r="Q1746" s="557" t="s">
        <v>5151</v>
      </c>
      <c r="R1746" s="609">
        <f>IFERROR(VLOOKUP(CONCATENATE(D1746,"'",C1746),'Monthly Forex'!A:D,4,0),"-")</f>
        <v>49.83</v>
      </c>
      <c r="S1746" s="564" t="s">
        <v>15</v>
      </c>
      <c r="T1746" s="611">
        <v>1431</v>
      </c>
      <c r="U1746" s="612" t="s">
        <v>47</v>
      </c>
      <c r="V1746" s="613" t="s">
        <v>49</v>
      </c>
      <c r="W1746" s="619" t="s">
        <v>15</v>
      </c>
      <c r="X1746" s="673" t="s">
        <v>4601</v>
      </c>
      <c r="Y1746" s="667" t="s">
        <v>4619</v>
      </c>
      <c r="Z1746" s="668" t="s">
        <v>15</v>
      </c>
      <c r="AA1746" s="558" t="s">
        <v>1856</v>
      </c>
      <c r="AB1746" s="139">
        <f t="shared" si="444"/>
        <v>44051</v>
      </c>
      <c r="AC1746" s="134">
        <f t="shared" si="445"/>
        <v>44044</v>
      </c>
      <c r="AD1746" s="135" t="str">
        <f t="shared" si="446"/>
        <v>-</v>
      </c>
      <c r="AE1746" s="136" t="str">
        <f t="shared" si="447"/>
        <v>-</v>
      </c>
      <c r="AF1746" s="140" t="s">
        <v>4551</v>
      </c>
      <c r="AG1746" s="140" t="str">
        <f t="shared" si="450"/>
        <v>-</v>
      </c>
      <c r="AH1746" s="141" t="str">
        <f t="shared" si="451"/>
        <v>-</v>
      </c>
      <c r="AI1746" s="211">
        <v>44104</v>
      </c>
      <c r="AJ1746" s="443" t="s">
        <v>4592</v>
      </c>
      <c r="AK1746" s="478">
        <f t="shared" si="452"/>
        <v>-53</v>
      </c>
      <c r="AL1746" s="482">
        <f t="shared" si="453"/>
        <v>44075</v>
      </c>
      <c r="AM1746" s="432" t="str">
        <f>_xlfn.IFNA(VLOOKUP(O1746,Dropdown!$B:$G,6,0),"-")</f>
        <v>PEZA</v>
      </c>
      <c r="AN1746" s="433">
        <f>_xlfn.IFNA(VLOOKUP(O1746,Dropdown!$B:$H,7,0),"-")</f>
        <v>0.12</v>
      </c>
      <c r="AO1746" s="434" t="str">
        <f t="shared" si="454"/>
        <v>USD</v>
      </c>
      <c r="AP1746" s="435">
        <f t="shared" si="455"/>
        <v>1431</v>
      </c>
      <c r="AQ1746" s="436">
        <f t="shared" si="456"/>
        <v>1602.7200000000003</v>
      </c>
      <c r="AR1746" s="247"/>
      <c r="AS1746" s="465" t="s">
        <v>15</v>
      </c>
      <c r="AT1746" s="247"/>
      <c r="AU1746" s="454" t="s">
        <v>15</v>
      </c>
    </row>
    <row r="1747" spans="1:47" s="29" customFormat="1">
      <c r="A1747" s="556">
        <v>1744</v>
      </c>
      <c r="B1747" s="558" t="s">
        <v>4243</v>
      </c>
      <c r="C1747" s="558" t="str">
        <f t="shared" si="448"/>
        <v>2020</v>
      </c>
      <c r="D1747" s="558" t="str">
        <f t="shared" si="443"/>
        <v>Jul</v>
      </c>
      <c r="E1747" s="605">
        <v>44021</v>
      </c>
      <c r="F1747" s="558">
        <v>122906</v>
      </c>
      <c r="G1747" s="558">
        <v>55147</v>
      </c>
      <c r="H1747" s="558">
        <v>94958</v>
      </c>
      <c r="I1747" s="558" t="s">
        <v>4242</v>
      </c>
      <c r="J1747" s="617" t="s">
        <v>4262</v>
      </c>
      <c r="K1747" s="607" t="str">
        <f>IF(L1747="-",M1747,CONCATENATE(L1747," | ",M1747))</f>
        <v>AT05 YOKE TA.D | 101917-08-013-01 HEAD DIE BACKING</v>
      </c>
      <c r="L1747" s="607" t="s">
        <v>4968</v>
      </c>
      <c r="M1747" s="607" t="s">
        <v>5068</v>
      </c>
      <c r="N1747" s="608"/>
      <c r="O1747" s="607" t="s">
        <v>42</v>
      </c>
      <c r="P1747" s="558">
        <v>1</v>
      </c>
      <c r="Q1747" s="557" t="s">
        <v>5151</v>
      </c>
      <c r="R1747" s="609">
        <f>IFERROR(VLOOKUP(CONCATENATE(D1747,"'",C1747),'Monthly Forex'!A:D,4,0),"-")</f>
        <v>49.83</v>
      </c>
      <c r="S1747" s="564" t="s">
        <v>15</v>
      </c>
      <c r="T1747" s="611">
        <v>100.9</v>
      </c>
      <c r="U1747" s="612" t="s">
        <v>47</v>
      </c>
      <c r="V1747" s="613" t="s">
        <v>49</v>
      </c>
      <c r="W1747" s="619" t="s">
        <v>15</v>
      </c>
      <c r="X1747" s="673" t="s">
        <v>4601</v>
      </c>
      <c r="Y1747" s="667" t="s">
        <v>4619</v>
      </c>
      <c r="Z1747" s="668" t="s">
        <v>15</v>
      </c>
      <c r="AA1747" s="558" t="s">
        <v>1856</v>
      </c>
      <c r="AB1747" s="139">
        <f t="shared" si="444"/>
        <v>44051</v>
      </c>
      <c r="AC1747" s="134">
        <f t="shared" si="445"/>
        <v>44044</v>
      </c>
      <c r="AD1747" s="135" t="str">
        <f t="shared" si="446"/>
        <v>-</v>
      </c>
      <c r="AE1747" s="136" t="str">
        <f t="shared" si="447"/>
        <v>-</v>
      </c>
      <c r="AF1747" s="140" t="s">
        <v>4551</v>
      </c>
      <c r="AG1747" s="140" t="str">
        <f t="shared" si="450"/>
        <v>-</v>
      </c>
      <c r="AH1747" s="141" t="str">
        <f t="shared" si="451"/>
        <v>-</v>
      </c>
      <c r="AI1747" s="211">
        <v>44104</v>
      </c>
      <c r="AJ1747" s="443" t="s">
        <v>4592</v>
      </c>
      <c r="AK1747" s="478">
        <f t="shared" si="452"/>
        <v>-53</v>
      </c>
      <c r="AL1747" s="482">
        <f t="shared" si="453"/>
        <v>44075</v>
      </c>
      <c r="AM1747" s="432" t="str">
        <f>_xlfn.IFNA(VLOOKUP(O1747,Dropdown!$B:$G,6,0),"-")</f>
        <v>PEZA</v>
      </c>
      <c r="AN1747" s="433">
        <f>_xlfn.IFNA(VLOOKUP(O1747,Dropdown!$B:$H,7,0),"-")</f>
        <v>0.12</v>
      </c>
      <c r="AO1747" s="434" t="str">
        <f t="shared" si="454"/>
        <v>USD</v>
      </c>
      <c r="AP1747" s="435">
        <f t="shared" si="455"/>
        <v>100.9</v>
      </c>
      <c r="AQ1747" s="436">
        <f t="shared" si="456"/>
        <v>113.00800000000002</v>
      </c>
      <c r="AR1747" s="247"/>
      <c r="AS1747" s="465" t="s">
        <v>15</v>
      </c>
      <c r="AT1747" s="247"/>
      <c r="AU1747" s="454" t="s">
        <v>15</v>
      </c>
    </row>
    <row r="1748" spans="1:47" s="29" customFormat="1">
      <c r="A1748" s="556">
        <v>1745</v>
      </c>
      <c r="B1748" s="558" t="s">
        <v>4264</v>
      </c>
      <c r="C1748" s="558" t="str">
        <f t="shared" si="448"/>
        <v>2020</v>
      </c>
      <c r="D1748" s="558" t="str">
        <f t="shared" si="443"/>
        <v>Jul</v>
      </c>
      <c r="E1748" s="605">
        <v>44021</v>
      </c>
      <c r="F1748" s="558">
        <v>122906</v>
      </c>
      <c r="G1748" s="558">
        <v>55147</v>
      </c>
      <c r="H1748" s="558">
        <v>94958</v>
      </c>
      <c r="I1748" s="558" t="s">
        <v>4242</v>
      </c>
      <c r="J1748" s="617" t="s">
        <v>4262</v>
      </c>
      <c r="K1748" s="607" t="str">
        <f t="shared" si="449"/>
        <v>AT05 YOKE TA.D | 101917-08-012-03 HEAD DIE</v>
      </c>
      <c r="L1748" s="607" t="s">
        <v>4968</v>
      </c>
      <c r="M1748" s="607" t="s">
        <v>4969</v>
      </c>
      <c r="N1748" s="608"/>
      <c r="O1748" s="607" t="s">
        <v>42</v>
      </c>
      <c r="P1748" s="558">
        <v>1</v>
      </c>
      <c r="Q1748" s="557" t="s">
        <v>5151</v>
      </c>
      <c r="R1748" s="609">
        <f>IFERROR(VLOOKUP(CONCATENATE(D1748,"'",C1748),'Monthly Forex'!A:D,4,0),"-")</f>
        <v>49.83</v>
      </c>
      <c r="S1748" s="564" t="s">
        <v>15</v>
      </c>
      <c r="T1748" s="611">
        <v>261.8</v>
      </c>
      <c r="U1748" s="612" t="s">
        <v>47</v>
      </c>
      <c r="V1748" s="613" t="s">
        <v>49</v>
      </c>
      <c r="W1748" s="619" t="s">
        <v>15</v>
      </c>
      <c r="X1748" s="673" t="s">
        <v>4601</v>
      </c>
      <c r="Y1748" s="667" t="s">
        <v>4619</v>
      </c>
      <c r="Z1748" s="668" t="s">
        <v>15</v>
      </c>
      <c r="AA1748" s="558" t="s">
        <v>1856</v>
      </c>
      <c r="AB1748" s="139">
        <f t="shared" si="444"/>
        <v>44051</v>
      </c>
      <c r="AC1748" s="134">
        <f t="shared" si="445"/>
        <v>44044</v>
      </c>
      <c r="AD1748" s="135" t="str">
        <f t="shared" si="446"/>
        <v>-</v>
      </c>
      <c r="AE1748" s="136" t="str">
        <f t="shared" si="447"/>
        <v>-</v>
      </c>
      <c r="AF1748" s="140" t="s">
        <v>4551</v>
      </c>
      <c r="AG1748" s="140" t="str">
        <f t="shared" si="450"/>
        <v>-</v>
      </c>
      <c r="AH1748" s="141" t="str">
        <f t="shared" si="451"/>
        <v>-</v>
      </c>
      <c r="AI1748" s="211">
        <v>44104</v>
      </c>
      <c r="AJ1748" s="443" t="s">
        <v>4592</v>
      </c>
      <c r="AK1748" s="478">
        <f t="shared" si="452"/>
        <v>-53</v>
      </c>
      <c r="AL1748" s="482">
        <f t="shared" si="453"/>
        <v>44075</v>
      </c>
      <c r="AM1748" s="432" t="str">
        <f>_xlfn.IFNA(VLOOKUP(O1748,Dropdown!$B:$G,6,0),"-")</f>
        <v>PEZA</v>
      </c>
      <c r="AN1748" s="433">
        <f>_xlfn.IFNA(VLOOKUP(O1748,Dropdown!$B:$H,7,0),"-")</f>
        <v>0.12</v>
      </c>
      <c r="AO1748" s="434" t="str">
        <f t="shared" si="454"/>
        <v>USD</v>
      </c>
      <c r="AP1748" s="435">
        <f t="shared" si="455"/>
        <v>261.8</v>
      </c>
      <c r="AQ1748" s="436">
        <f t="shared" si="456"/>
        <v>293.21600000000007</v>
      </c>
      <c r="AR1748" s="247"/>
      <c r="AS1748" s="465" t="s">
        <v>15</v>
      </c>
      <c r="AT1748" s="247"/>
      <c r="AU1748" s="454" t="s">
        <v>15</v>
      </c>
    </row>
    <row r="1749" spans="1:47" s="29" customFormat="1">
      <c r="A1749" s="556">
        <v>1746</v>
      </c>
      <c r="B1749" s="558" t="s">
        <v>4263</v>
      </c>
      <c r="C1749" s="558" t="str">
        <f t="shared" si="448"/>
        <v>2020</v>
      </c>
      <c r="D1749" s="558" t="str">
        <f t="shared" si="443"/>
        <v>Jul</v>
      </c>
      <c r="E1749" s="605">
        <v>44021</v>
      </c>
      <c r="F1749" s="558">
        <v>122906</v>
      </c>
      <c r="G1749" s="558">
        <v>55147</v>
      </c>
      <c r="H1749" s="558">
        <v>94958</v>
      </c>
      <c r="I1749" s="558" t="s">
        <v>3889</v>
      </c>
      <c r="J1749" s="617" t="s">
        <v>3888</v>
      </c>
      <c r="K1749" s="607" t="str">
        <f t="shared" si="449"/>
        <v>WR15 YOKE TA.D  | 101389-075-017-00 HEAD PUNCH</v>
      </c>
      <c r="L1749" s="607" t="s">
        <v>5069</v>
      </c>
      <c r="M1749" s="607" t="s">
        <v>5023</v>
      </c>
      <c r="N1749" s="608"/>
      <c r="O1749" s="607" t="s">
        <v>42</v>
      </c>
      <c r="P1749" s="558">
        <v>1</v>
      </c>
      <c r="Q1749" s="557" t="s">
        <v>5151</v>
      </c>
      <c r="R1749" s="609">
        <f>IFERROR(VLOOKUP(CONCATENATE(D1749,"'",C1749),'Monthly Forex'!A:D,4,0),"-")</f>
        <v>49.83</v>
      </c>
      <c r="S1749" s="564" t="s">
        <v>15</v>
      </c>
      <c r="T1749" s="611">
        <v>279</v>
      </c>
      <c r="U1749" s="612" t="s">
        <v>47</v>
      </c>
      <c r="V1749" s="613" t="s">
        <v>49</v>
      </c>
      <c r="W1749" s="619" t="s">
        <v>15</v>
      </c>
      <c r="X1749" s="673" t="s">
        <v>4601</v>
      </c>
      <c r="Y1749" s="667" t="s">
        <v>4619</v>
      </c>
      <c r="Z1749" s="668" t="s">
        <v>15</v>
      </c>
      <c r="AA1749" s="558" t="s">
        <v>1856</v>
      </c>
      <c r="AB1749" s="139">
        <f t="shared" si="444"/>
        <v>44051</v>
      </c>
      <c r="AC1749" s="134">
        <f t="shared" si="445"/>
        <v>44044</v>
      </c>
      <c r="AD1749" s="135" t="str">
        <f t="shared" si="446"/>
        <v>-</v>
      </c>
      <c r="AE1749" s="136" t="str">
        <f t="shared" si="447"/>
        <v>-</v>
      </c>
      <c r="AF1749" s="140" t="s">
        <v>4551</v>
      </c>
      <c r="AG1749" s="140" t="str">
        <f t="shared" si="450"/>
        <v>-</v>
      </c>
      <c r="AH1749" s="141" t="str">
        <f t="shared" si="451"/>
        <v>-</v>
      </c>
      <c r="AI1749" s="211">
        <v>44104</v>
      </c>
      <c r="AJ1749" s="443" t="s">
        <v>4592</v>
      </c>
      <c r="AK1749" s="478">
        <f t="shared" si="452"/>
        <v>-53</v>
      </c>
      <c r="AL1749" s="482">
        <f t="shared" si="453"/>
        <v>44075</v>
      </c>
      <c r="AM1749" s="432" t="str">
        <f>_xlfn.IFNA(VLOOKUP(O1749,Dropdown!$B:$G,6,0),"-")</f>
        <v>PEZA</v>
      </c>
      <c r="AN1749" s="433">
        <f>_xlfn.IFNA(VLOOKUP(O1749,Dropdown!$B:$H,7,0),"-")</f>
        <v>0.12</v>
      </c>
      <c r="AO1749" s="434" t="str">
        <f t="shared" si="454"/>
        <v>USD</v>
      </c>
      <c r="AP1749" s="435">
        <f t="shared" si="455"/>
        <v>279</v>
      </c>
      <c r="AQ1749" s="436">
        <f t="shared" si="456"/>
        <v>312.48</v>
      </c>
      <c r="AR1749" s="247"/>
      <c r="AS1749" s="465" t="s">
        <v>15</v>
      </c>
      <c r="AT1749" s="247"/>
      <c r="AU1749" s="454" t="s">
        <v>15</v>
      </c>
    </row>
    <row r="1750" spans="1:47" s="29" customFormat="1">
      <c r="A1750" s="556">
        <v>1747</v>
      </c>
      <c r="B1750" s="558" t="s">
        <v>4276</v>
      </c>
      <c r="C1750" s="558" t="str">
        <f t="shared" si="448"/>
        <v>2020</v>
      </c>
      <c r="D1750" s="558" t="str">
        <f t="shared" si="443"/>
        <v>Jul</v>
      </c>
      <c r="E1750" s="605">
        <v>44027</v>
      </c>
      <c r="F1750" s="558">
        <v>122909</v>
      </c>
      <c r="G1750" s="558">
        <v>56201</v>
      </c>
      <c r="H1750" s="558">
        <v>95060</v>
      </c>
      <c r="I1750" s="558" t="s">
        <v>4269</v>
      </c>
      <c r="J1750" s="617" t="s">
        <v>4270</v>
      </c>
      <c r="K1750" s="607" t="str">
        <f t="shared" si="449"/>
        <v>BAG RING | PLATE 1 - L1650 (SS400)</v>
      </c>
      <c r="L1750" s="607" t="s">
        <v>5012</v>
      </c>
      <c r="M1750" s="607" t="s">
        <v>5013</v>
      </c>
      <c r="N1750" s="608" t="s">
        <v>15</v>
      </c>
      <c r="O1750" s="607" t="s">
        <v>36</v>
      </c>
      <c r="P1750" s="558">
        <v>1</v>
      </c>
      <c r="Q1750" s="557" t="s">
        <v>5151</v>
      </c>
      <c r="R1750" s="609">
        <f>IFERROR(VLOOKUP(CONCATENATE(D1750,"'",C1750),'Monthly Forex'!A:D,4,0),"-")</f>
        <v>49.83</v>
      </c>
      <c r="S1750" s="564" t="s">
        <v>15</v>
      </c>
      <c r="T1750" s="611">
        <v>2023.339979279383</v>
      </c>
      <c r="U1750" s="612" t="s">
        <v>47</v>
      </c>
      <c r="V1750" s="613" t="s">
        <v>49</v>
      </c>
      <c r="W1750" s="619" t="s">
        <v>15</v>
      </c>
      <c r="X1750" s="673" t="s">
        <v>4601</v>
      </c>
      <c r="Y1750" s="667" t="s">
        <v>15</v>
      </c>
      <c r="Z1750" s="668" t="s">
        <v>15</v>
      </c>
      <c r="AA1750" s="558" t="s">
        <v>1856</v>
      </c>
      <c r="AB1750" s="139">
        <f t="shared" si="444"/>
        <v>44057</v>
      </c>
      <c r="AC1750" s="134">
        <f t="shared" si="445"/>
        <v>44044</v>
      </c>
      <c r="AD1750" s="135" t="str">
        <f t="shared" si="446"/>
        <v>-</v>
      </c>
      <c r="AE1750" s="136" t="str">
        <f t="shared" si="447"/>
        <v>-</v>
      </c>
      <c r="AF1750" s="140" t="s">
        <v>4551</v>
      </c>
      <c r="AG1750" s="140" t="str">
        <f t="shared" si="450"/>
        <v>1</v>
      </c>
      <c r="AH1750" s="141" t="str">
        <f t="shared" si="451"/>
        <v>-</v>
      </c>
      <c r="AI1750" s="211">
        <v>44076</v>
      </c>
      <c r="AJ1750" s="443" t="s">
        <v>4592</v>
      </c>
      <c r="AK1750" s="478">
        <f t="shared" si="452"/>
        <v>-19</v>
      </c>
      <c r="AL1750" s="482">
        <f t="shared" si="453"/>
        <v>44075</v>
      </c>
      <c r="AM1750" s="432" t="str">
        <f>_xlfn.IFNA(VLOOKUP(O1750,Dropdown!$B:$G,6,0),"-")</f>
        <v>PEZA</v>
      </c>
      <c r="AN1750" s="433">
        <f>_xlfn.IFNA(VLOOKUP(O1750,Dropdown!$B:$H,7,0),"-")</f>
        <v>0.12</v>
      </c>
      <c r="AO1750" s="434" t="str">
        <f t="shared" si="454"/>
        <v>USD</v>
      </c>
      <c r="AP1750" s="435">
        <f t="shared" si="455"/>
        <v>2023.339979279383</v>
      </c>
      <c r="AQ1750" s="436">
        <f t="shared" si="456"/>
        <v>2266.140776792909</v>
      </c>
      <c r="AR1750" s="247"/>
      <c r="AS1750" s="465" t="s">
        <v>15</v>
      </c>
      <c r="AT1750" s="247"/>
      <c r="AU1750" s="454" t="s">
        <v>15</v>
      </c>
    </row>
    <row r="1751" spans="1:47" s="29" customFormat="1">
      <c r="A1751" s="556">
        <v>1748</v>
      </c>
      <c r="B1751" s="558" t="s">
        <v>4278</v>
      </c>
      <c r="C1751" s="558" t="str">
        <f t="shared" si="448"/>
        <v>2020</v>
      </c>
      <c r="D1751" s="558" t="str">
        <f t="shared" si="443"/>
        <v>Jul</v>
      </c>
      <c r="E1751" s="605">
        <v>44027</v>
      </c>
      <c r="F1751" s="558">
        <v>122909</v>
      </c>
      <c r="G1751" s="558">
        <v>56201</v>
      </c>
      <c r="H1751" s="558">
        <v>95060</v>
      </c>
      <c r="I1751" s="558" t="s">
        <v>4269</v>
      </c>
      <c r="J1751" s="617" t="s">
        <v>4270</v>
      </c>
      <c r="K1751" s="607" t="str">
        <f t="shared" si="449"/>
        <v>BAG RING | PLATE 3 - L1682 (SKD11 HRC 58-60)</v>
      </c>
      <c r="L1751" s="607" t="s">
        <v>5012</v>
      </c>
      <c r="M1751" s="607" t="s">
        <v>5014</v>
      </c>
      <c r="N1751" s="608" t="s">
        <v>15</v>
      </c>
      <c r="O1751" s="607" t="s">
        <v>36</v>
      </c>
      <c r="P1751" s="558">
        <v>1</v>
      </c>
      <c r="Q1751" s="557" t="s">
        <v>5151</v>
      </c>
      <c r="R1751" s="609">
        <f>IFERROR(VLOOKUP(CONCATENATE(D1751,"'",C1751),'Monthly Forex'!A:D,4,0),"-")</f>
        <v>49.83</v>
      </c>
      <c r="S1751" s="564" t="s">
        <v>15</v>
      </c>
      <c r="T1751" s="611">
        <v>454.56588649706453</v>
      </c>
      <c r="U1751" s="612" t="s">
        <v>47</v>
      </c>
      <c r="V1751" s="613" t="s">
        <v>49</v>
      </c>
      <c r="W1751" s="619" t="s">
        <v>15</v>
      </c>
      <c r="X1751" s="673" t="s">
        <v>4601</v>
      </c>
      <c r="Y1751" s="667" t="s">
        <v>15</v>
      </c>
      <c r="Z1751" s="668" t="s">
        <v>15</v>
      </c>
      <c r="AA1751" s="558" t="s">
        <v>1856</v>
      </c>
      <c r="AB1751" s="139">
        <f t="shared" si="444"/>
        <v>44057</v>
      </c>
      <c r="AC1751" s="134">
        <f t="shared" si="445"/>
        <v>44044</v>
      </c>
      <c r="AD1751" s="135" t="str">
        <f t="shared" si="446"/>
        <v>-</v>
      </c>
      <c r="AE1751" s="136" t="str">
        <f t="shared" si="447"/>
        <v>-</v>
      </c>
      <c r="AF1751" s="140" t="s">
        <v>4551</v>
      </c>
      <c r="AG1751" s="140" t="str">
        <f t="shared" si="450"/>
        <v>-</v>
      </c>
      <c r="AH1751" s="141" t="str">
        <f t="shared" si="451"/>
        <v>-</v>
      </c>
      <c r="AI1751" s="211">
        <v>44076</v>
      </c>
      <c r="AJ1751" s="443" t="s">
        <v>4592</v>
      </c>
      <c r="AK1751" s="478">
        <f t="shared" si="452"/>
        <v>-19</v>
      </c>
      <c r="AL1751" s="482">
        <f t="shared" si="453"/>
        <v>44075</v>
      </c>
      <c r="AM1751" s="432" t="str">
        <f>_xlfn.IFNA(VLOOKUP(O1751,Dropdown!$B:$G,6,0),"-")</f>
        <v>PEZA</v>
      </c>
      <c r="AN1751" s="433">
        <f>_xlfn.IFNA(VLOOKUP(O1751,Dropdown!$B:$H,7,0),"-")</f>
        <v>0.12</v>
      </c>
      <c r="AO1751" s="434" t="str">
        <f t="shared" si="454"/>
        <v>USD</v>
      </c>
      <c r="AP1751" s="435">
        <f t="shared" si="455"/>
        <v>454.56588649706453</v>
      </c>
      <c r="AQ1751" s="436">
        <f t="shared" si="456"/>
        <v>509.1137928767123</v>
      </c>
      <c r="AR1751" s="247"/>
      <c r="AS1751" s="465" t="s">
        <v>15</v>
      </c>
      <c r="AT1751" s="247"/>
      <c r="AU1751" s="454" t="s">
        <v>15</v>
      </c>
    </row>
    <row r="1752" spans="1:47" s="29" customFormat="1">
      <c r="A1752" s="556">
        <v>1749</v>
      </c>
      <c r="B1752" s="558" t="s">
        <v>4279</v>
      </c>
      <c r="C1752" s="558" t="str">
        <f t="shared" si="448"/>
        <v>2020</v>
      </c>
      <c r="D1752" s="558" t="str">
        <f t="shared" si="443"/>
        <v>Jul</v>
      </c>
      <c r="E1752" s="605">
        <v>44027</v>
      </c>
      <c r="F1752" s="558">
        <v>122909</v>
      </c>
      <c r="G1752" s="558">
        <v>56201</v>
      </c>
      <c r="H1752" s="558">
        <v>95060</v>
      </c>
      <c r="I1752" s="558" t="s">
        <v>4269</v>
      </c>
      <c r="J1752" s="617" t="s">
        <v>4270</v>
      </c>
      <c r="K1752" s="607" t="str">
        <f t="shared" si="449"/>
        <v>BAG RING | PLATE 3 - L1683 (SKD11 HRC 58-60)</v>
      </c>
      <c r="L1752" s="607" t="s">
        <v>5012</v>
      </c>
      <c r="M1752" s="607" t="s">
        <v>5015</v>
      </c>
      <c r="N1752" s="608" t="s">
        <v>15</v>
      </c>
      <c r="O1752" s="607" t="s">
        <v>36</v>
      </c>
      <c r="P1752" s="558">
        <v>1</v>
      </c>
      <c r="Q1752" s="557" t="s">
        <v>5151</v>
      </c>
      <c r="R1752" s="609">
        <f>IFERROR(VLOOKUP(CONCATENATE(D1752,"'",C1752),'Monthly Forex'!A:D,4,0),"-")</f>
        <v>49.83</v>
      </c>
      <c r="S1752" s="564" t="s">
        <v>15</v>
      </c>
      <c r="T1752" s="611">
        <v>482.20085593415439</v>
      </c>
      <c r="U1752" s="612" t="s">
        <v>47</v>
      </c>
      <c r="V1752" s="613" t="s">
        <v>49</v>
      </c>
      <c r="W1752" s="619" t="s">
        <v>15</v>
      </c>
      <c r="X1752" s="673" t="s">
        <v>4601</v>
      </c>
      <c r="Y1752" s="667" t="s">
        <v>15</v>
      </c>
      <c r="Z1752" s="668" t="s">
        <v>15</v>
      </c>
      <c r="AA1752" s="558" t="s">
        <v>1856</v>
      </c>
      <c r="AB1752" s="139">
        <f t="shared" si="444"/>
        <v>44057</v>
      </c>
      <c r="AC1752" s="134">
        <f t="shared" si="445"/>
        <v>44044</v>
      </c>
      <c r="AD1752" s="135" t="str">
        <f t="shared" si="446"/>
        <v>-</v>
      </c>
      <c r="AE1752" s="136" t="str">
        <f t="shared" si="447"/>
        <v>-</v>
      </c>
      <c r="AF1752" s="140" t="s">
        <v>4551</v>
      </c>
      <c r="AG1752" s="140" t="str">
        <f t="shared" si="450"/>
        <v>-</v>
      </c>
      <c r="AH1752" s="141" t="str">
        <f t="shared" si="451"/>
        <v>-</v>
      </c>
      <c r="AI1752" s="211">
        <v>44076</v>
      </c>
      <c r="AJ1752" s="443" t="s">
        <v>4592</v>
      </c>
      <c r="AK1752" s="478">
        <f t="shared" si="452"/>
        <v>-19</v>
      </c>
      <c r="AL1752" s="482">
        <f t="shared" si="453"/>
        <v>44075</v>
      </c>
      <c r="AM1752" s="432" t="str">
        <f>_xlfn.IFNA(VLOOKUP(O1752,Dropdown!$B:$G,6,0),"-")</f>
        <v>PEZA</v>
      </c>
      <c r="AN1752" s="433">
        <f>_xlfn.IFNA(VLOOKUP(O1752,Dropdown!$B:$H,7,0),"-")</f>
        <v>0.12</v>
      </c>
      <c r="AO1752" s="434" t="str">
        <f t="shared" si="454"/>
        <v>USD</v>
      </c>
      <c r="AP1752" s="435">
        <f t="shared" si="455"/>
        <v>482.20085593415439</v>
      </c>
      <c r="AQ1752" s="436">
        <f t="shared" si="456"/>
        <v>540.06495864625299</v>
      </c>
      <c r="AR1752" s="247"/>
      <c r="AS1752" s="465" t="s">
        <v>15</v>
      </c>
      <c r="AT1752" s="247"/>
      <c r="AU1752" s="454" t="s">
        <v>15</v>
      </c>
    </row>
    <row r="1753" spans="1:47" s="29" customFormat="1">
      <c r="A1753" s="556">
        <v>1750</v>
      </c>
      <c r="B1753" s="558" t="s">
        <v>4280</v>
      </c>
      <c r="C1753" s="558" t="str">
        <f t="shared" si="448"/>
        <v>2020</v>
      </c>
      <c r="D1753" s="558" t="str">
        <f t="shared" si="443"/>
        <v>Jul</v>
      </c>
      <c r="E1753" s="605">
        <v>44027</v>
      </c>
      <c r="F1753" s="558">
        <v>122909</v>
      </c>
      <c r="G1753" s="558">
        <v>56201</v>
      </c>
      <c r="H1753" s="558">
        <v>95060</v>
      </c>
      <c r="I1753" s="558" t="s">
        <v>4269</v>
      </c>
      <c r="J1753" s="617" t="s">
        <v>4270</v>
      </c>
      <c r="K1753" s="607" t="str">
        <f t="shared" si="449"/>
        <v>BAG RING | PLATE 3 - L1684 (SKD11 HRC 58-60)</v>
      </c>
      <c r="L1753" s="607" t="s">
        <v>5012</v>
      </c>
      <c r="M1753" s="607" t="s">
        <v>5016</v>
      </c>
      <c r="N1753" s="608" t="s">
        <v>15</v>
      </c>
      <c r="O1753" s="607" t="s">
        <v>36</v>
      </c>
      <c r="P1753" s="558">
        <v>1</v>
      </c>
      <c r="Q1753" s="557" t="s">
        <v>5151</v>
      </c>
      <c r="R1753" s="609">
        <f>IFERROR(VLOOKUP(CONCATENATE(D1753,"'",C1753),'Monthly Forex'!A:D,4,0),"-")</f>
        <v>49.83</v>
      </c>
      <c r="S1753" s="564" t="s">
        <v>15</v>
      </c>
      <c r="T1753" s="611">
        <v>661.95412455393125</v>
      </c>
      <c r="U1753" s="612" t="s">
        <v>47</v>
      </c>
      <c r="V1753" s="613" t="s">
        <v>49</v>
      </c>
      <c r="W1753" s="619" t="s">
        <v>15</v>
      </c>
      <c r="X1753" s="673" t="s">
        <v>4601</v>
      </c>
      <c r="Y1753" s="667" t="s">
        <v>15</v>
      </c>
      <c r="Z1753" s="668" t="s">
        <v>15</v>
      </c>
      <c r="AA1753" s="558" t="s">
        <v>1856</v>
      </c>
      <c r="AB1753" s="139">
        <f t="shared" si="444"/>
        <v>44057</v>
      </c>
      <c r="AC1753" s="134">
        <f t="shared" si="445"/>
        <v>44044</v>
      </c>
      <c r="AD1753" s="135" t="str">
        <f t="shared" si="446"/>
        <v>-</v>
      </c>
      <c r="AE1753" s="136" t="str">
        <f t="shared" si="447"/>
        <v>-</v>
      </c>
      <c r="AF1753" s="140" t="s">
        <v>4551</v>
      </c>
      <c r="AG1753" s="140" t="str">
        <f t="shared" si="450"/>
        <v>-</v>
      </c>
      <c r="AH1753" s="141" t="str">
        <f t="shared" si="451"/>
        <v>-</v>
      </c>
      <c r="AI1753" s="211">
        <v>44076</v>
      </c>
      <c r="AJ1753" s="443" t="s">
        <v>4592</v>
      </c>
      <c r="AK1753" s="478">
        <f t="shared" si="452"/>
        <v>-19</v>
      </c>
      <c r="AL1753" s="482">
        <f t="shared" si="453"/>
        <v>44075</v>
      </c>
      <c r="AM1753" s="432" t="str">
        <f>_xlfn.IFNA(VLOOKUP(O1753,Dropdown!$B:$G,6,0),"-")</f>
        <v>PEZA</v>
      </c>
      <c r="AN1753" s="433">
        <f>_xlfn.IFNA(VLOOKUP(O1753,Dropdown!$B:$H,7,0),"-")</f>
        <v>0.12</v>
      </c>
      <c r="AO1753" s="434" t="str">
        <f t="shared" si="454"/>
        <v>USD</v>
      </c>
      <c r="AP1753" s="435">
        <f t="shared" si="455"/>
        <v>661.95412455393125</v>
      </c>
      <c r="AQ1753" s="436">
        <f t="shared" si="456"/>
        <v>741.38861950040302</v>
      </c>
      <c r="AR1753" s="247"/>
      <c r="AS1753" s="465" t="s">
        <v>15</v>
      </c>
      <c r="AT1753" s="247"/>
      <c r="AU1753" s="454" t="s">
        <v>15</v>
      </c>
    </row>
    <row r="1754" spans="1:47" s="29" customFormat="1">
      <c r="A1754" s="556">
        <v>1751</v>
      </c>
      <c r="B1754" s="558" t="s">
        <v>4268</v>
      </c>
      <c r="C1754" s="558" t="str">
        <f t="shared" si="448"/>
        <v>2020</v>
      </c>
      <c r="D1754" s="558" t="str">
        <f t="shared" si="443"/>
        <v>Jul</v>
      </c>
      <c r="E1754" s="605">
        <v>44027</v>
      </c>
      <c r="F1754" s="558">
        <v>122909</v>
      </c>
      <c r="G1754" s="558">
        <v>56201</v>
      </c>
      <c r="H1754" s="558">
        <v>95060</v>
      </c>
      <c r="I1754" s="558" t="s">
        <v>4269</v>
      </c>
      <c r="J1754" s="617" t="s">
        <v>4270</v>
      </c>
      <c r="K1754" s="607" t="str">
        <f t="shared" si="449"/>
        <v>BAG RING | PLATE 6 - L1738 (SKD11 HRC 58-60)</v>
      </c>
      <c r="L1754" s="607" t="s">
        <v>5012</v>
      </c>
      <c r="M1754" s="607" t="s">
        <v>5017</v>
      </c>
      <c r="N1754" s="608" t="s">
        <v>15</v>
      </c>
      <c r="O1754" s="607" t="s">
        <v>36</v>
      </c>
      <c r="P1754" s="558">
        <v>1</v>
      </c>
      <c r="Q1754" s="557" t="s">
        <v>5151</v>
      </c>
      <c r="R1754" s="609">
        <f>IFERROR(VLOOKUP(CONCATENATE(D1754,"'",C1754),'Monthly Forex'!A:D,4,0),"-")</f>
        <v>49.83</v>
      </c>
      <c r="S1754" s="564" t="s">
        <v>15</v>
      </c>
      <c r="T1754" s="611">
        <v>398.68412038218025</v>
      </c>
      <c r="U1754" s="612" t="s">
        <v>47</v>
      </c>
      <c r="V1754" s="613" t="s">
        <v>49</v>
      </c>
      <c r="W1754" s="619" t="s">
        <v>15</v>
      </c>
      <c r="X1754" s="673" t="s">
        <v>4601</v>
      </c>
      <c r="Y1754" s="667" t="s">
        <v>15</v>
      </c>
      <c r="Z1754" s="668" t="s">
        <v>15</v>
      </c>
      <c r="AA1754" s="558" t="s">
        <v>1856</v>
      </c>
      <c r="AB1754" s="139">
        <f t="shared" si="444"/>
        <v>44057</v>
      </c>
      <c r="AC1754" s="134">
        <f t="shared" si="445"/>
        <v>44044</v>
      </c>
      <c r="AD1754" s="135" t="str">
        <f t="shared" si="446"/>
        <v>-</v>
      </c>
      <c r="AE1754" s="136" t="str">
        <f t="shared" si="447"/>
        <v>-</v>
      </c>
      <c r="AF1754" s="140" t="s">
        <v>4551</v>
      </c>
      <c r="AG1754" s="140" t="str">
        <f t="shared" si="450"/>
        <v>-</v>
      </c>
      <c r="AH1754" s="141" t="str">
        <f t="shared" si="451"/>
        <v>-</v>
      </c>
      <c r="AI1754" s="211">
        <v>44076</v>
      </c>
      <c r="AJ1754" s="443" t="s">
        <v>4592</v>
      </c>
      <c r="AK1754" s="478">
        <f t="shared" si="452"/>
        <v>-19</v>
      </c>
      <c r="AL1754" s="482">
        <f t="shared" si="453"/>
        <v>44075</v>
      </c>
      <c r="AM1754" s="432" t="str">
        <f>_xlfn.IFNA(VLOOKUP(O1754,Dropdown!$B:$G,6,0),"-")</f>
        <v>PEZA</v>
      </c>
      <c r="AN1754" s="433">
        <f>_xlfn.IFNA(VLOOKUP(O1754,Dropdown!$B:$H,7,0),"-")</f>
        <v>0.12</v>
      </c>
      <c r="AO1754" s="434" t="str">
        <f t="shared" si="454"/>
        <v>USD</v>
      </c>
      <c r="AP1754" s="435">
        <f t="shared" si="455"/>
        <v>398.68412038218025</v>
      </c>
      <c r="AQ1754" s="436">
        <f t="shared" si="456"/>
        <v>446.52621482804193</v>
      </c>
      <c r="AR1754" s="247"/>
      <c r="AS1754" s="465" t="s">
        <v>15</v>
      </c>
      <c r="AT1754" s="247"/>
      <c r="AU1754" s="454" t="s">
        <v>15</v>
      </c>
    </row>
    <row r="1755" spans="1:47" s="29" customFormat="1">
      <c r="A1755" s="556">
        <v>1752</v>
      </c>
      <c r="B1755" s="558" t="s">
        <v>4266</v>
      </c>
      <c r="C1755" s="558" t="str">
        <f t="shared" si="448"/>
        <v>2020</v>
      </c>
      <c r="D1755" s="558" t="str">
        <f t="shared" si="443"/>
        <v>Jul</v>
      </c>
      <c r="E1755" s="605">
        <v>44027</v>
      </c>
      <c r="F1755" s="558">
        <v>122909</v>
      </c>
      <c r="G1755" s="558">
        <v>56201</v>
      </c>
      <c r="H1755" s="558">
        <v>95060</v>
      </c>
      <c r="I1755" s="558" t="s">
        <v>4269</v>
      </c>
      <c r="J1755" s="617" t="s">
        <v>4270</v>
      </c>
      <c r="K1755" s="607" t="str">
        <f t="shared" si="449"/>
        <v>BAG RING | PLATE 6 - L1739 (HPM1)</v>
      </c>
      <c r="L1755" s="607" t="s">
        <v>5012</v>
      </c>
      <c r="M1755" s="607" t="s">
        <v>5018</v>
      </c>
      <c r="N1755" s="608" t="s">
        <v>15</v>
      </c>
      <c r="O1755" s="607" t="s">
        <v>36</v>
      </c>
      <c r="P1755" s="558">
        <v>1</v>
      </c>
      <c r="Q1755" s="557" t="s">
        <v>5151</v>
      </c>
      <c r="R1755" s="609">
        <f>IFERROR(VLOOKUP(CONCATENATE(D1755,"'",C1755),'Monthly Forex'!A:D,4,0),"-")</f>
        <v>49.83</v>
      </c>
      <c r="S1755" s="564" t="s">
        <v>15</v>
      </c>
      <c r="T1755" s="611">
        <v>251.15181305398875</v>
      </c>
      <c r="U1755" s="612" t="s">
        <v>47</v>
      </c>
      <c r="V1755" s="613" t="s">
        <v>49</v>
      </c>
      <c r="W1755" s="619" t="s">
        <v>15</v>
      </c>
      <c r="X1755" s="673" t="s">
        <v>4601</v>
      </c>
      <c r="Y1755" s="667" t="s">
        <v>15</v>
      </c>
      <c r="Z1755" s="668" t="s">
        <v>15</v>
      </c>
      <c r="AA1755" s="558" t="s">
        <v>1856</v>
      </c>
      <c r="AB1755" s="139">
        <f t="shared" si="444"/>
        <v>44057</v>
      </c>
      <c r="AC1755" s="134">
        <f t="shared" si="445"/>
        <v>44044</v>
      </c>
      <c r="AD1755" s="135" t="str">
        <f t="shared" si="446"/>
        <v>-</v>
      </c>
      <c r="AE1755" s="136" t="str">
        <f t="shared" si="447"/>
        <v>-</v>
      </c>
      <c r="AF1755" s="140" t="s">
        <v>4551</v>
      </c>
      <c r="AG1755" s="140" t="str">
        <f t="shared" si="450"/>
        <v>-</v>
      </c>
      <c r="AH1755" s="141" t="str">
        <f t="shared" si="451"/>
        <v>-</v>
      </c>
      <c r="AI1755" s="211">
        <v>44076</v>
      </c>
      <c r="AJ1755" s="443" t="s">
        <v>4592</v>
      </c>
      <c r="AK1755" s="478">
        <f t="shared" si="452"/>
        <v>-19</v>
      </c>
      <c r="AL1755" s="482">
        <f t="shared" si="453"/>
        <v>44075</v>
      </c>
      <c r="AM1755" s="432" t="str">
        <f>_xlfn.IFNA(VLOOKUP(O1755,Dropdown!$B:$G,6,0),"-")</f>
        <v>PEZA</v>
      </c>
      <c r="AN1755" s="433">
        <f>_xlfn.IFNA(VLOOKUP(O1755,Dropdown!$B:$H,7,0),"-")</f>
        <v>0.12</v>
      </c>
      <c r="AO1755" s="434" t="str">
        <f t="shared" si="454"/>
        <v>USD</v>
      </c>
      <c r="AP1755" s="435">
        <f t="shared" si="455"/>
        <v>251.15181305398875</v>
      </c>
      <c r="AQ1755" s="436">
        <f t="shared" si="456"/>
        <v>281.29003062046741</v>
      </c>
      <c r="AR1755" s="247"/>
      <c r="AS1755" s="465" t="s">
        <v>15</v>
      </c>
      <c r="AT1755" s="247"/>
      <c r="AU1755" s="454" t="s">
        <v>15</v>
      </c>
    </row>
    <row r="1756" spans="1:47" s="29" customFormat="1">
      <c r="A1756" s="556">
        <v>1753</v>
      </c>
      <c r="B1756" s="558" t="s">
        <v>4281</v>
      </c>
      <c r="C1756" s="558" t="str">
        <f t="shared" si="448"/>
        <v>2020</v>
      </c>
      <c r="D1756" s="558" t="str">
        <f t="shared" si="443"/>
        <v>Jul</v>
      </c>
      <c r="E1756" s="605">
        <v>44027</v>
      </c>
      <c r="F1756" s="558">
        <v>122909</v>
      </c>
      <c r="G1756" s="558">
        <v>56201</v>
      </c>
      <c r="H1756" s="558">
        <v>95060</v>
      </c>
      <c r="I1756" s="558" t="s">
        <v>4269</v>
      </c>
      <c r="J1756" s="617" t="s">
        <v>4270</v>
      </c>
      <c r="K1756" s="607" t="str">
        <f t="shared" si="449"/>
        <v>BAG RING | PLATE 6 - L1740 (SKD11 HRC 58-60)</v>
      </c>
      <c r="L1756" s="607" t="s">
        <v>5012</v>
      </c>
      <c r="M1756" s="607" t="s">
        <v>5019</v>
      </c>
      <c r="N1756" s="608" t="s">
        <v>15</v>
      </c>
      <c r="O1756" s="607" t="s">
        <v>36</v>
      </c>
      <c r="P1756" s="558">
        <v>2</v>
      </c>
      <c r="Q1756" s="557" t="s">
        <v>5151</v>
      </c>
      <c r="R1756" s="609">
        <f>IFERROR(VLOOKUP(CONCATENATE(D1756,"'",C1756),'Monthly Forex'!A:D,4,0),"-")</f>
        <v>49.83</v>
      </c>
      <c r="S1756" s="564" t="s">
        <v>15</v>
      </c>
      <c r="T1756" s="611">
        <v>294.77999999999997</v>
      </c>
      <c r="U1756" s="612" t="s">
        <v>47</v>
      </c>
      <c r="V1756" s="613" t="s">
        <v>49</v>
      </c>
      <c r="W1756" s="619" t="s">
        <v>15</v>
      </c>
      <c r="X1756" s="673" t="s">
        <v>4601</v>
      </c>
      <c r="Y1756" s="667" t="s">
        <v>15</v>
      </c>
      <c r="Z1756" s="668" t="s">
        <v>15</v>
      </c>
      <c r="AA1756" s="558" t="s">
        <v>1856</v>
      </c>
      <c r="AB1756" s="139">
        <f t="shared" si="444"/>
        <v>44057</v>
      </c>
      <c r="AC1756" s="134">
        <f t="shared" si="445"/>
        <v>44044</v>
      </c>
      <c r="AD1756" s="135" t="str">
        <f t="shared" si="446"/>
        <v>-</v>
      </c>
      <c r="AE1756" s="136" t="str">
        <f t="shared" si="447"/>
        <v>-</v>
      </c>
      <c r="AF1756" s="140" t="s">
        <v>4551</v>
      </c>
      <c r="AG1756" s="140" t="str">
        <f t="shared" si="450"/>
        <v>-</v>
      </c>
      <c r="AH1756" s="141" t="str">
        <f t="shared" si="451"/>
        <v>-</v>
      </c>
      <c r="AI1756" s="211">
        <v>44076</v>
      </c>
      <c r="AJ1756" s="443" t="s">
        <v>4592</v>
      </c>
      <c r="AK1756" s="478">
        <f t="shared" si="452"/>
        <v>-19</v>
      </c>
      <c r="AL1756" s="482">
        <f t="shared" si="453"/>
        <v>44075</v>
      </c>
      <c r="AM1756" s="432" t="str">
        <f>_xlfn.IFNA(VLOOKUP(O1756,Dropdown!$B:$G,6,0),"-")</f>
        <v>PEZA</v>
      </c>
      <c r="AN1756" s="433">
        <f>_xlfn.IFNA(VLOOKUP(O1756,Dropdown!$B:$H,7,0),"-")</f>
        <v>0.12</v>
      </c>
      <c r="AO1756" s="434" t="str">
        <f t="shared" si="454"/>
        <v>USD</v>
      </c>
      <c r="AP1756" s="435">
        <f t="shared" si="455"/>
        <v>294.77999999999997</v>
      </c>
      <c r="AQ1756" s="436">
        <f t="shared" si="456"/>
        <v>330.15359999999998</v>
      </c>
      <c r="AR1756" s="247"/>
      <c r="AS1756" s="465" t="s">
        <v>15</v>
      </c>
      <c r="AT1756" s="247"/>
      <c r="AU1756" s="454" t="s">
        <v>15</v>
      </c>
    </row>
    <row r="1757" spans="1:47" s="29" customFormat="1">
      <c r="A1757" s="556">
        <v>1754</v>
      </c>
      <c r="B1757" s="558" t="s">
        <v>4282</v>
      </c>
      <c r="C1757" s="558" t="str">
        <f t="shared" si="448"/>
        <v>2020</v>
      </c>
      <c r="D1757" s="558" t="str">
        <f t="shared" si="443"/>
        <v>Jul</v>
      </c>
      <c r="E1757" s="605">
        <v>44027</v>
      </c>
      <c r="F1757" s="558">
        <v>122909</v>
      </c>
      <c r="G1757" s="558">
        <v>56201</v>
      </c>
      <c r="H1757" s="558">
        <v>95060</v>
      </c>
      <c r="I1757" s="558" t="s">
        <v>4269</v>
      </c>
      <c r="J1757" s="617" t="s">
        <v>4270</v>
      </c>
      <c r="K1757" s="607" t="str">
        <f t="shared" si="449"/>
        <v>BAG RING | PLATE 6 - L1741 (SKD11 HRC 58-60)</v>
      </c>
      <c r="L1757" s="607" t="s">
        <v>5012</v>
      </c>
      <c r="M1757" s="607" t="s">
        <v>5020</v>
      </c>
      <c r="N1757" s="608" t="s">
        <v>15</v>
      </c>
      <c r="O1757" s="607" t="s">
        <v>36</v>
      </c>
      <c r="P1757" s="558">
        <v>2</v>
      </c>
      <c r="Q1757" s="557" t="s">
        <v>5151</v>
      </c>
      <c r="R1757" s="609">
        <f>IFERROR(VLOOKUP(CONCATENATE(D1757,"'",C1757),'Monthly Forex'!A:D,4,0),"-")</f>
        <v>49.83</v>
      </c>
      <c r="S1757" s="564" t="s">
        <v>15</v>
      </c>
      <c r="T1757" s="611">
        <v>134.03510588235295</v>
      </c>
      <c r="U1757" s="612" t="s">
        <v>47</v>
      </c>
      <c r="V1757" s="613" t="s">
        <v>49</v>
      </c>
      <c r="W1757" s="619" t="s">
        <v>15</v>
      </c>
      <c r="X1757" s="673" t="s">
        <v>4601</v>
      </c>
      <c r="Y1757" s="667" t="s">
        <v>15</v>
      </c>
      <c r="Z1757" s="668" t="s">
        <v>15</v>
      </c>
      <c r="AA1757" s="558" t="s">
        <v>1856</v>
      </c>
      <c r="AB1757" s="139">
        <f t="shared" si="444"/>
        <v>44057</v>
      </c>
      <c r="AC1757" s="134">
        <f t="shared" si="445"/>
        <v>44044</v>
      </c>
      <c r="AD1757" s="135" t="str">
        <f t="shared" si="446"/>
        <v>-</v>
      </c>
      <c r="AE1757" s="136" t="str">
        <f t="shared" si="447"/>
        <v>-</v>
      </c>
      <c r="AF1757" s="140" t="s">
        <v>4551</v>
      </c>
      <c r="AG1757" s="140" t="str">
        <f t="shared" si="450"/>
        <v>-</v>
      </c>
      <c r="AH1757" s="141" t="str">
        <f t="shared" si="451"/>
        <v>-</v>
      </c>
      <c r="AI1757" s="211">
        <v>44076</v>
      </c>
      <c r="AJ1757" s="443" t="s">
        <v>4592</v>
      </c>
      <c r="AK1757" s="478">
        <f t="shared" si="452"/>
        <v>-19</v>
      </c>
      <c r="AL1757" s="482">
        <f t="shared" si="453"/>
        <v>44075</v>
      </c>
      <c r="AM1757" s="432" t="str">
        <f>_xlfn.IFNA(VLOOKUP(O1757,Dropdown!$B:$G,6,0),"-")</f>
        <v>PEZA</v>
      </c>
      <c r="AN1757" s="433">
        <f>_xlfn.IFNA(VLOOKUP(O1757,Dropdown!$B:$H,7,0),"-")</f>
        <v>0.12</v>
      </c>
      <c r="AO1757" s="434" t="str">
        <f t="shared" si="454"/>
        <v>USD</v>
      </c>
      <c r="AP1757" s="435">
        <f t="shared" si="455"/>
        <v>134.03510588235295</v>
      </c>
      <c r="AQ1757" s="436">
        <f t="shared" si="456"/>
        <v>150.11931858823533</v>
      </c>
      <c r="AR1757" s="247"/>
      <c r="AS1757" s="465" t="s">
        <v>15</v>
      </c>
      <c r="AT1757" s="247"/>
      <c r="AU1757" s="454" t="s">
        <v>15</v>
      </c>
    </row>
    <row r="1758" spans="1:47" s="29" customFormat="1">
      <c r="A1758" s="556">
        <v>1755</v>
      </c>
      <c r="B1758" s="558" t="s">
        <v>4283</v>
      </c>
      <c r="C1758" s="558" t="str">
        <f t="shared" si="448"/>
        <v>2020</v>
      </c>
      <c r="D1758" s="558" t="str">
        <f t="shared" si="443"/>
        <v>Jul</v>
      </c>
      <c r="E1758" s="605">
        <v>44027</v>
      </c>
      <c r="F1758" s="558">
        <v>122909</v>
      </c>
      <c r="G1758" s="558">
        <v>56201</v>
      </c>
      <c r="H1758" s="558">
        <v>95060</v>
      </c>
      <c r="I1758" s="558" t="s">
        <v>4269</v>
      </c>
      <c r="J1758" s="617" t="s">
        <v>4270</v>
      </c>
      <c r="K1758" s="607" t="str">
        <f t="shared" si="449"/>
        <v>BAG RING | PLATE 6 - L1742 (SKD11 HRC 58-60)</v>
      </c>
      <c r="L1758" s="607" t="s">
        <v>5012</v>
      </c>
      <c r="M1758" s="607" t="s">
        <v>5021</v>
      </c>
      <c r="N1758" s="608" t="s">
        <v>15</v>
      </c>
      <c r="O1758" s="607" t="s">
        <v>36</v>
      </c>
      <c r="P1758" s="558">
        <v>2</v>
      </c>
      <c r="Q1758" s="557" t="s">
        <v>5151</v>
      </c>
      <c r="R1758" s="609">
        <f>IFERROR(VLOOKUP(CONCATENATE(D1758,"'",C1758),'Monthly Forex'!A:D,4,0),"-")</f>
        <v>49.83</v>
      </c>
      <c r="S1758" s="564" t="s">
        <v>15</v>
      </c>
      <c r="T1758" s="611">
        <v>98.760400000000004</v>
      </c>
      <c r="U1758" s="612" t="s">
        <v>47</v>
      </c>
      <c r="V1758" s="613" t="s">
        <v>49</v>
      </c>
      <c r="W1758" s="619" t="s">
        <v>15</v>
      </c>
      <c r="X1758" s="673" t="s">
        <v>4601</v>
      </c>
      <c r="Y1758" s="667" t="s">
        <v>15</v>
      </c>
      <c r="Z1758" s="668" t="s">
        <v>15</v>
      </c>
      <c r="AA1758" s="558" t="s">
        <v>1856</v>
      </c>
      <c r="AB1758" s="139">
        <f t="shared" si="444"/>
        <v>44057</v>
      </c>
      <c r="AC1758" s="134">
        <f t="shared" si="445"/>
        <v>44044</v>
      </c>
      <c r="AD1758" s="135" t="str">
        <f t="shared" si="446"/>
        <v>-</v>
      </c>
      <c r="AE1758" s="136" t="str">
        <f t="shared" si="447"/>
        <v>-</v>
      </c>
      <c r="AF1758" s="140" t="s">
        <v>4551</v>
      </c>
      <c r="AG1758" s="140" t="str">
        <f t="shared" si="450"/>
        <v>-</v>
      </c>
      <c r="AH1758" s="141" t="str">
        <f t="shared" si="451"/>
        <v>-</v>
      </c>
      <c r="AI1758" s="211">
        <v>44076</v>
      </c>
      <c r="AJ1758" s="443" t="s">
        <v>4592</v>
      </c>
      <c r="AK1758" s="478">
        <f t="shared" si="452"/>
        <v>-19</v>
      </c>
      <c r="AL1758" s="482">
        <f t="shared" si="453"/>
        <v>44075</v>
      </c>
      <c r="AM1758" s="432" t="str">
        <f>_xlfn.IFNA(VLOOKUP(O1758,Dropdown!$B:$G,6,0),"-")</f>
        <v>PEZA</v>
      </c>
      <c r="AN1758" s="433">
        <f>_xlfn.IFNA(VLOOKUP(O1758,Dropdown!$B:$H,7,0),"-")</f>
        <v>0.12</v>
      </c>
      <c r="AO1758" s="434" t="str">
        <f t="shared" si="454"/>
        <v>USD</v>
      </c>
      <c r="AP1758" s="435">
        <f t="shared" si="455"/>
        <v>98.760400000000004</v>
      </c>
      <c r="AQ1758" s="436">
        <f t="shared" si="456"/>
        <v>110.61164800000002</v>
      </c>
      <c r="AR1758" s="247"/>
      <c r="AS1758" s="465" t="s">
        <v>15</v>
      </c>
      <c r="AT1758" s="247"/>
      <c r="AU1758" s="454" t="s">
        <v>15</v>
      </c>
    </row>
    <row r="1759" spans="1:47" s="29" customFormat="1">
      <c r="A1759" s="556">
        <v>1756</v>
      </c>
      <c r="B1759" s="558" t="s">
        <v>4277</v>
      </c>
      <c r="C1759" s="558" t="str">
        <f t="shared" si="448"/>
        <v>2020</v>
      </c>
      <c r="D1759" s="558" t="str">
        <f t="shared" si="443"/>
        <v>Jul</v>
      </c>
      <c r="E1759" s="605">
        <v>44029</v>
      </c>
      <c r="F1759" s="558">
        <v>122913</v>
      </c>
      <c r="G1759" s="558">
        <v>56204</v>
      </c>
      <c r="H1759" s="558">
        <v>95130</v>
      </c>
      <c r="I1759" s="558" t="s">
        <v>4269</v>
      </c>
      <c r="J1759" s="617" t="s">
        <v>4270</v>
      </c>
      <c r="K1759" s="607" t="str">
        <f t="shared" si="449"/>
        <v>BAG RING | PLATE 1 - L1651 (SS400)</v>
      </c>
      <c r="L1759" s="607" t="s">
        <v>5012</v>
      </c>
      <c r="M1759" s="607" t="s">
        <v>5022</v>
      </c>
      <c r="N1759" s="608" t="s">
        <v>15</v>
      </c>
      <c r="O1759" s="607" t="s">
        <v>36</v>
      </c>
      <c r="P1759" s="558">
        <v>1</v>
      </c>
      <c r="Q1759" s="557" t="s">
        <v>5151</v>
      </c>
      <c r="R1759" s="609">
        <f>IFERROR(VLOOKUP(CONCATENATE(D1759,"'",C1759),'Monthly Forex'!A:D,4,0),"-")</f>
        <v>49.83</v>
      </c>
      <c r="S1759" s="564" t="s">
        <v>15</v>
      </c>
      <c r="T1759" s="611">
        <v>2667.45762633821</v>
      </c>
      <c r="U1759" s="612" t="s">
        <v>47</v>
      </c>
      <c r="V1759" s="613" t="s">
        <v>49</v>
      </c>
      <c r="W1759" s="619" t="s">
        <v>15</v>
      </c>
      <c r="X1759" s="673" t="s">
        <v>4601</v>
      </c>
      <c r="Y1759" s="667" t="s">
        <v>15</v>
      </c>
      <c r="Z1759" s="668" t="s">
        <v>15</v>
      </c>
      <c r="AA1759" s="558" t="s">
        <v>1856</v>
      </c>
      <c r="AB1759" s="139">
        <f t="shared" si="444"/>
        <v>44059</v>
      </c>
      <c r="AC1759" s="134">
        <f t="shared" si="445"/>
        <v>44044</v>
      </c>
      <c r="AD1759" s="135" t="str">
        <f t="shared" si="446"/>
        <v>-</v>
      </c>
      <c r="AE1759" s="136" t="str">
        <f t="shared" si="447"/>
        <v>-</v>
      </c>
      <c r="AF1759" s="140" t="s">
        <v>4551</v>
      </c>
      <c r="AG1759" s="140" t="str">
        <f t="shared" si="450"/>
        <v>1</v>
      </c>
      <c r="AH1759" s="141" t="str">
        <f t="shared" si="451"/>
        <v>-</v>
      </c>
      <c r="AI1759" s="211">
        <v>44076</v>
      </c>
      <c r="AJ1759" s="443" t="s">
        <v>4592</v>
      </c>
      <c r="AK1759" s="478">
        <f t="shared" si="452"/>
        <v>-17</v>
      </c>
      <c r="AL1759" s="482">
        <f t="shared" si="453"/>
        <v>44075</v>
      </c>
      <c r="AM1759" s="432" t="str">
        <f>_xlfn.IFNA(VLOOKUP(O1759,Dropdown!$B:$G,6,0),"-")</f>
        <v>PEZA</v>
      </c>
      <c r="AN1759" s="433">
        <f>_xlfn.IFNA(VLOOKUP(O1759,Dropdown!$B:$H,7,0),"-")</f>
        <v>0.12</v>
      </c>
      <c r="AO1759" s="434" t="str">
        <f t="shared" si="454"/>
        <v>USD</v>
      </c>
      <c r="AP1759" s="435">
        <f t="shared" si="455"/>
        <v>2667.45762633821</v>
      </c>
      <c r="AQ1759" s="436">
        <f t="shared" si="456"/>
        <v>2987.5525414987956</v>
      </c>
      <c r="AR1759" s="247"/>
      <c r="AS1759" s="465" t="s">
        <v>15</v>
      </c>
      <c r="AT1759" s="247"/>
      <c r="AU1759" s="454" t="s">
        <v>15</v>
      </c>
    </row>
    <row r="1760" spans="1:47" s="29" customFormat="1">
      <c r="A1760" s="556">
        <v>1757</v>
      </c>
      <c r="B1760" s="558" t="s">
        <v>4210</v>
      </c>
      <c r="C1760" s="558" t="str">
        <f t="shared" si="448"/>
        <v>2020</v>
      </c>
      <c r="D1760" s="558" t="str">
        <f t="shared" si="443"/>
        <v>Jul</v>
      </c>
      <c r="E1760" s="605">
        <v>44029</v>
      </c>
      <c r="F1760" s="558">
        <v>122910</v>
      </c>
      <c r="G1760" s="558" t="s">
        <v>4319</v>
      </c>
      <c r="H1760" s="558">
        <v>95103</v>
      </c>
      <c r="I1760" s="558" t="s">
        <v>4213</v>
      </c>
      <c r="J1760" s="617" t="s">
        <v>4214</v>
      </c>
      <c r="K1760" s="607" t="str">
        <f t="shared" si="449"/>
        <v>TLAX BODY CAM-PIERCE DIE (RH) NEW | TLAX BODY CAM-PIERCE DIE (RH) NEW</v>
      </c>
      <c r="L1760" s="607" t="s">
        <v>4215</v>
      </c>
      <c r="M1760" s="607" t="s">
        <v>4215</v>
      </c>
      <c r="N1760" s="608" t="s">
        <v>4218</v>
      </c>
      <c r="O1760" s="607" t="s">
        <v>31</v>
      </c>
      <c r="P1760" s="558">
        <v>1</v>
      </c>
      <c r="Q1760" s="557" t="s">
        <v>5152</v>
      </c>
      <c r="R1760" s="609">
        <f>IFERROR(VLOOKUP(CONCATENATE(D1760,"'",C1760),'Monthly Forex'!A:D,4,0),"-")</f>
        <v>49.83</v>
      </c>
      <c r="S1760" s="610">
        <v>60000</v>
      </c>
      <c r="T1760" s="611">
        <f>S1760/R1760</f>
        <v>1204.0939193257075</v>
      </c>
      <c r="U1760" s="612" t="s">
        <v>47</v>
      </c>
      <c r="V1760" s="613" t="s">
        <v>49</v>
      </c>
      <c r="W1760" s="702" t="s">
        <v>4316</v>
      </c>
      <c r="X1760" s="569" t="s">
        <v>2270</v>
      </c>
      <c r="Y1760" s="669" t="s">
        <v>15</v>
      </c>
      <c r="Z1760" s="668" t="s">
        <v>15</v>
      </c>
      <c r="AA1760" s="558" t="s">
        <v>1856</v>
      </c>
      <c r="AB1760" s="139">
        <f t="shared" si="444"/>
        <v>44059</v>
      </c>
      <c r="AC1760" s="134">
        <f t="shared" si="445"/>
        <v>44044</v>
      </c>
      <c r="AD1760" s="135" t="str">
        <f t="shared" si="446"/>
        <v>-</v>
      </c>
      <c r="AE1760" s="136" t="str">
        <f t="shared" si="447"/>
        <v>-</v>
      </c>
      <c r="AF1760" s="140" t="s">
        <v>4551</v>
      </c>
      <c r="AG1760" s="140" t="str">
        <f t="shared" si="450"/>
        <v>1</v>
      </c>
      <c r="AH1760" s="141" t="str">
        <f t="shared" si="451"/>
        <v>-</v>
      </c>
      <c r="AI1760" s="210">
        <v>44158</v>
      </c>
      <c r="AJ1760" s="443" t="s">
        <v>4592</v>
      </c>
      <c r="AK1760" s="478">
        <f t="shared" si="452"/>
        <v>-99</v>
      </c>
      <c r="AL1760" s="482">
        <f t="shared" si="453"/>
        <v>44136</v>
      </c>
      <c r="AM1760" s="432" t="str">
        <f>_xlfn.IFNA(VLOOKUP(O1760,Dropdown!$B:$G,6,0),"-")</f>
        <v>PEZA</v>
      </c>
      <c r="AN1760" s="433">
        <f>_xlfn.IFNA(VLOOKUP(O1760,Dropdown!$B:$H,7,0),"-")</f>
        <v>0.12</v>
      </c>
      <c r="AO1760" s="434" t="str">
        <f t="shared" si="454"/>
        <v>PHP</v>
      </c>
      <c r="AP1760" s="435">
        <f t="shared" si="455"/>
        <v>60000</v>
      </c>
      <c r="AQ1760" s="436">
        <f t="shared" si="456"/>
        <v>67200</v>
      </c>
      <c r="AR1760" s="247"/>
      <c r="AS1760" s="465" t="s">
        <v>15</v>
      </c>
      <c r="AT1760" s="247"/>
      <c r="AU1760" s="454" t="s">
        <v>15</v>
      </c>
    </row>
    <row r="1761" spans="1:47" s="29" customFormat="1">
      <c r="A1761" s="556">
        <v>1758</v>
      </c>
      <c r="B1761" s="558" t="s">
        <v>4211</v>
      </c>
      <c r="C1761" s="558" t="str">
        <f t="shared" si="448"/>
        <v>2020</v>
      </c>
      <c r="D1761" s="558" t="str">
        <f t="shared" si="443"/>
        <v>Jul</v>
      </c>
      <c r="E1761" s="605">
        <v>44029</v>
      </c>
      <c r="F1761" s="558">
        <v>122910</v>
      </c>
      <c r="G1761" s="558" t="s">
        <v>4319</v>
      </c>
      <c r="H1761" s="558">
        <v>95103</v>
      </c>
      <c r="I1761" s="558" t="s">
        <v>4213</v>
      </c>
      <c r="J1761" s="617" t="s">
        <v>4214</v>
      </c>
      <c r="K1761" s="607" t="str">
        <f t="shared" si="449"/>
        <v>TLAX BODY CAM-PIERCE DIE (LH) NEW | TLAX BODY CAM-PIERCE DIE (LH) NEW</v>
      </c>
      <c r="L1761" s="607" t="s">
        <v>4216</v>
      </c>
      <c r="M1761" s="607" t="s">
        <v>4216</v>
      </c>
      <c r="N1761" s="608" t="s">
        <v>4219</v>
      </c>
      <c r="O1761" s="607" t="s">
        <v>31</v>
      </c>
      <c r="P1761" s="558">
        <v>1</v>
      </c>
      <c r="Q1761" s="557" t="s">
        <v>5152</v>
      </c>
      <c r="R1761" s="609">
        <f>IFERROR(VLOOKUP(CONCATENATE(D1761,"'",C1761),'Monthly Forex'!A:D,4,0),"-")</f>
        <v>49.83</v>
      </c>
      <c r="S1761" s="610">
        <v>60000</v>
      </c>
      <c r="T1761" s="611">
        <f>S1761/R1761</f>
        <v>1204.0939193257075</v>
      </c>
      <c r="U1761" s="612" t="s">
        <v>47</v>
      </c>
      <c r="V1761" s="613" t="s">
        <v>49</v>
      </c>
      <c r="W1761" s="702" t="s">
        <v>4316</v>
      </c>
      <c r="X1761" s="569" t="s">
        <v>2270</v>
      </c>
      <c r="Y1761" s="669" t="s">
        <v>15</v>
      </c>
      <c r="Z1761" s="668" t="s">
        <v>15</v>
      </c>
      <c r="AA1761" s="558" t="s">
        <v>1856</v>
      </c>
      <c r="AB1761" s="139">
        <f t="shared" si="444"/>
        <v>44059</v>
      </c>
      <c r="AC1761" s="134">
        <f t="shared" si="445"/>
        <v>44044</v>
      </c>
      <c r="AD1761" s="135" t="str">
        <f t="shared" si="446"/>
        <v>-</v>
      </c>
      <c r="AE1761" s="136" t="str">
        <f t="shared" si="447"/>
        <v>-</v>
      </c>
      <c r="AF1761" s="140" t="s">
        <v>4551</v>
      </c>
      <c r="AG1761" s="140" t="str">
        <f t="shared" si="450"/>
        <v>-</v>
      </c>
      <c r="AH1761" s="141" t="str">
        <f t="shared" si="451"/>
        <v>-</v>
      </c>
      <c r="AI1761" s="210">
        <v>44158</v>
      </c>
      <c r="AJ1761" s="443" t="s">
        <v>4592</v>
      </c>
      <c r="AK1761" s="478">
        <f t="shared" si="452"/>
        <v>-99</v>
      </c>
      <c r="AL1761" s="482">
        <f t="shared" si="453"/>
        <v>44136</v>
      </c>
      <c r="AM1761" s="432" t="str">
        <f>_xlfn.IFNA(VLOOKUP(O1761,Dropdown!$B:$G,6,0),"-")</f>
        <v>PEZA</v>
      </c>
      <c r="AN1761" s="433">
        <f>_xlfn.IFNA(VLOOKUP(O1761,Dropdown!$B:$H,7,0),"-")</f>
        <v>0.12</v>
      </c>
      <c r="AO1761" s="434" t="str">
        <f t="shared" si="454"/>
        <v>PHP</v>
      </c>
      <c r="AP1761" s="435">
        <f t="shared" si="455"/>
        <v>60000</v>
      </c>
      <c r="AQ1761" s="436">
        <f t="shared" si="456"/>
        <v>67200</v>
      </c>
      <c r="AR1761" s="247"/>
      <c r="AS1761" s="465" t="s">
        <v>15</v>
      </c>
      <c r="AT1761" s="247"/>
      <c r="AU1761" s="454" t="s">
        <v>15</v>
      </c>
    </row>
    <row r="1762" spans="1:47" s="29" customFormat="1">
      <c r="A1762" s="556">
        <v>1759</v>
      </c>
      <c r="B1762" s="558" t="s">
        <v>4210</v>
      </c>
      <c r="C1762" s="558" t="str">
        <f t="shared" si="448"/>
        <v>2020</v>
      </c>
      <c r="D1762" s="558" t="str">
        <f t="shared" ref="D1762:D1825" si="457">TEXT(E1762,"mmm")</f>
        <v>Jul</v>
      </c>
      <c r="E1762" s="605">
        <v>44029</v>
      </c>
      <c r="F1762" s="558">
        <v>122911</v>
      </c>
      <c r="G1762" s="558">
        <v>56203</v>
      </c>
      <c r="H1762" s="558">
        <v>95104</v>
      </c>
      <c r="I1762" s="558" t="s">
        <v>4213</v>
      </c>
      <c r="J1762" s="617" t="s">
        <v>4214</v>
      </c>
      <c r="K1762" s="607" t="str">
        <f t="shared" si="449"/>
        <v>TLAX BODY CAM-PIERCE DIE (RH) NEW | TLAX BODY CAM-PIERCE DIE (RH) NEW</v>
      </c>
      <c r="L1762" s="607" t="s">
        <v>4215</v>
      </c>
      <c r="M1762" s="607" t="s">
        <v>4215</v>
      </c>
      <c r="N1762" s="608" t="s">
        <v>4218</v>
      </c>
      <c r="O1762" s="607" t="s">
        <v>31</v>
      </c>
      <c r="P1762" s="558">
        <v>1</v>
      </c>
      <c r="Q1762" s="557" t="s">
        <v>5152</v>
      </c>
      <c r="R1762" s="609">
        <f>IFERROR(VLOOKUP(CONCATENATE(D1762,"'",C1762),'Monthly Forex'!A:D,4,0),"-")</f>
        <v>49.83</v>
      </c>
      <c r="S1762" s="610">
        <v>20000</v>
      </c>
      <c r="T1762" s="611">
        <f>S1762/R1762</f>
        <v>401.36463977523579</v>
      </c>
      <c r="U1762" s="612" t="s">
        <v>47</v>
      </c>
      <c r="V1762" s="613" t="s">
        <v>49</v>
      </c>
      <c r="W1762" s="702" t="s">
        <v>4317</v>
      </c>
      <c r="X1762" s="569" t="s">
        <v>2769</v>
      </c>
      <c r="Y1762" s="669" t="s">
        <v>15</v>
      </c>
      <c r="Z1762" s="668" t="s">
        <v>15</v>
      </c>
      <c r="AA1762" s="558" t="s">
        <v>1856</v>
      </c>
      <c r="AB1762" s="139">
        <f t="shared" si="444"/>
        <v>44059</v>
      </c>
      <c r="AC1762" s="134">
        <f t="shared" si="445"/>
        <v>44044</v>
      </c>
      <c r="AD1762" s="135" t="str">
        <f t="shared" si="446"/>
        <v>-</v>
      </c>
      <c r="AE1762" s="136" t="str">
        <f t="shared" si="447"/>
        <v>-</v>
      </c>
      <c r="AF1762" s="140" t="s">
        <v>4551</v>
      </c>
      <c r="AG1762" s="140" t="str">
        <f t="shared" si="450"/>
        <v>1</v>
      </c>
      <c r="AH1762" s="141" t="str">
        <f t="shared" si="451"/>
        <v>-</v>
      </c>
      <c r="AI1762" s="210">
        <v>44158</v>
      </c>
      <c r="AJ1762" s="443" t="s">
        <v>4592</v>
      </c>
      <c r="AK1762" s="478">
        <f t="shared" si="452"/>
        <v>-99</v>
      </c>
      <c r="AL1762" s="482">
        <f t="shared" si="453"/>
        <v>44136</v>
      </c>
      <c r="AM1762" s="432" t="str">
        <f>_xlfn.IFNA(VLOOKUP(O1762,Dropdown!$B:$G,6,0),"-")</f>
        <v>PEZA</v>
      </c>
      <c r="AN1762" s="433">
        <f>_xlfn.IFNA(VLOOKUP(O1762,Dropdown!$B:$H,7,0),"-")</f>
        <v>0.12</v>
      </c>
      <c r="AO1762" s="434" t="str">
        <f t="shared" si="454"/>
        <v>PHP</v>
      </c>
      <c r="AP1762" s="435">
        <f t="shared" si="455"/>
        <v>20000</v>
      </c>
      <c r="AQ1762" s="436">
        <f t="shared" si="456"/>
        <v>22400.000000000004</v>
      </c>
      <c r="AR1762" s="247"/>
      <c r="AS1762" s="465" t="s">
        <v>15</v>
      </c>
      <c r="AT1762" s="247"/>
      <c r="AU1762" s="454" t="s">
        <v>15</v>
      </c>
    </row>
    <row r="1763" spans="1:47" s="29" customFormat="1">
      <c r="A1763" s="556">
        <v>1760</v>
      </c>
      <c r="B1763" s="558" t="s">
        <v>4211</v>
      </c>
      <c r="C1763" s="558" t="str">
        <f t="shared" si="448"/>
        <v>2020</v>
      </c>
      <c r="D1763" s="558" t="str">
        <f t="shared" si="457"/>
        <v>Jul</v>
      </c>
      <c r="E1763" s="605">
        <v>44029</v>
      </c>
      <c r="F1763" s="558">
        <v>122911</v>
      </c>
      <c r="G1763" s="558">
        <v>56203</v>
      </c>
      <c r="H1763" s="558">
        <v>95104</v>
      </c>
      <c r="I1763" s="558" t="s">
        <v>4213</v>
      </c>
      <c r="J1763" s="617" t="s">
        <v>4214</v>
      </c>
      <c r="K1763" s="607" t="str">
        <f t="shared" si="449"/>
        <v>TLAX BODY CAM-PIERCE DIE (LH) NEW | TLAX BODY CAM-PIERCE DIE (LH) NEW</v>
      </c>
      <c r="L1763" s="607" t="s">
        <v>4216</v>
      </c>
      <c r="M1763" s="607" t="s">
        <v>4216</v>
      </c>
      <c r="N1763" s="608" t="s">
        <v>4219</v>
      </c>
      <c r="O1763" s="607" t="s">
        <v>31</v>
      </c>
      <c r="P1763" s="558">
        <v>1</v>
      </c>
      <c r="Q1763" s="557" t="s">
        <v>5152</v>
      </c>
      <c r="R1763" s="609">
        <f>IFERROR(VLOOKUP(CONCATENATE(D1763,"'",C1763),'Monthly Forex'!A:D,4,0),"-")</f>
        <v>49.83</v>
      </c>
      <c r="S1763" s="610">
        <v>20000</v>
      </c>
      <c r="T1763" s="611">
        <f>S1763/R1763</f>
        <v>401.36463977523579</v>
      </c>
      <c r="U1763" s="612" t="s">
        <v>47</v>
      </c>
      <c r="V1763" s="613" t="s">
        <v>49</v>
      </c>
      <c r="W1763" s="702" t="s">
        <v>4317</v>
      </c>
      <c r="X1763" s="569" t="s">
        <v>2769</v>
      </c>
      <c r="Y1763" s="669" t="s">
        <v>15</v>
      </c>
      <c r="Z1763" s="668" t="s">
        <v>15</v>
      </c>
      <c r="AA1763" s="558" t="s">
        <v>1856</v>
      </c>
      <c r="AB1763" s="139">
        <f t="shared" si="444"/>
        <v>44059</v>
      </c>
      <c r="AC1763" s="134">
        <f t="shared" si="445"/>
        <v>44044</v>
      </c>
      <c r="AD1763" s="135" t="str">
        <f t="shared" si="446"/>
        <v>-</v>
      </c>
      <c r="AE1763" s="136" t="str">
        <f t="shared" si="447"/>
        <v>-</v>
      </c>
      <c r="AF1763" s="140" t="s">
        <v>4551</v>
      </c>
      <c r="AG1763" s="140" t="str">
        <f t="shared" si="450"/>
        <v>-</v>
      </c>
      <c r="AH1763" s="141" t="str">
        <f t="shared" si="451"/>
        <v>-</v>
      </c>
      <c r="AI1763" s="210">
        <v>44158</v>
      </c>
      <c r="AJ1763" s="443" t="s">
        <v>4592</v>
      </c>
      <c r="AK1763" s="478">
        <f t="shared" si="452"/>
        <v>-99</v>
      </c>
      <c r="AL1763" s="482">
        <f t="shared" si="453"/>
        <v>44136</v>
      </c>
      <c r="AM1763" s="432" t="str">
        <f>_xlfn.IFNA(VLOOKUP(O1763,Dropdown!$B:$G,6,0),"-")</f>
        <v>PEZA</v>
      </c>
      <c r="AN1763" s="433">
        <f>_xlfn.IFNA(VLOOKUP(O1763,Dropdown!$B:$H,7,0),"-")</f>
        <v>0.12</v>
      </c>
      <c r="AO1763" s="434" t="str">
        <f t="shared" si="454"/>
        <v>PHP</v>
      </c>
      <c r="AP1763" s="435">
        <f t="shared" si="455"/>
        <v>20000</v>
      </c>
      <c r="AQ1763" s="436">
        <f t="shared" si="456"/>
        <v>22400.000000000004</v>
      </c>
      <c r="AR1763" s="247"/>
      <c r="AS1763" s="465" t="s">
        <v>15</v>
      </c>
      <c r="AT1763" s="247"/>
      <c r="AU1763" s="454" t="s">
        <v>15</v>
      </c>
    </row>
    <row r="1764" spans="1:47" s="29" customFormat="1">
      <c r="A1764" s="556">
        <v>1761</v>
      </c>
      <c r="B1764" s="558" t="s">
        <v>4306</v>
      </c>
      <c r="C1764" s="558" t="str">
        <f t="shared" si="448"/>
        <v>2020</v>
      </c>
      <c r="D1764" s="558" t="str">
        <f t="shared" si="457"/>
        <v>Jul</v>
      </c>
      <c r="E1764" s="605">
        <v>44029</v>
      </c>
      <c r="F1764" s="558">
        <v>122912</v>
      </c>
      <c r="G1764" s="558">
        <v>56202</v>
      </c>
      <c r="H1764" s="558">
        <v>95101</v>
      </c>
      <c r="I1764" s="558" t="s">
        <v>4313</v>
      </c>
      <c r="J1764" s="617" t="s">
        <v>4318</v>
      </c>
      <c r="K1764" s="607" t="str">
        <f t="shared" si="449"/>
        <v>SUZUKI MARKING PUNCH (22JC0) | SUZUKI MARKING PUNCH (22JC0)</v>
      </c>
      <c r="L1764" s="607" t="s">
        <v>4311</v>
      </c>
      <c r="M1764" s="607" t="s">
        <v>4311</v>
      </c>
      <c r="N1764" s="608" t="s">
        <v>4320</v>
      </c>
      <c r="O1764" s="607" t="s">
        <v>31</v>
      </c>
      <c r="P1764" s="558">
        <v>1</v>
      </c>
      <c r="Q1764" s="557" t="s">
        <v>5151</v>
      </c>
      <c r="R1764" s="609">
        <f>IFERROR(VLOOKUP(CONCATENATE(D1764,"'",C1764),'Monthly Forex'!A:D,4,0),"-")</f>
        <v>49.83</v>
      </c>
      <c r="S1764" s="610">
        <v>22200</v>
      </c>
      <c r="T1764" s="611">
        <f>S1764/R1764</f>
        <v>445.51475015051176</v>
      </c>
      <c r="U1764" s="612" t="s">
        <v>47</v>
      </c>
      <c r="V1764" s="613" t="s">
        <v>49</v>
      </c>
      <c r="W1764" s="704" t="s">
        <v>15</v>
      </c>
      <c r="X1764" s="673" t="s">
        <v>4601</v>
      </c>
      <c r="Y1764" s="669" t="s">
        <v>15</v>
      </c>
      <c r="Z1764" s="668" t="s">
        <v>15</v>
      </c>
      <c r="AA1764" s="558" t="s">
        <v>1856</v>
      </c>
      <c r="AB1764" s="139">
        <f t="shared" si="444"/>
        <v>44059</v>
      </c>
      <c r="AC1764" s="134">
        <f t="shared" si="445"/>
        <v>44044</v>
      </c>
      <c r="AD1764" s="135" t="str">
        <f t="shared" si="446"/>
        <v>-</v>
      </c>
      <c r="AE1764" s="136" t="str">
        <f t="shared" si="447"/>
        <v>-</v>
      </c>
      <c r="AF1764" s="140" t="s">
        <v>4551</v>
      </c>
      <c r="AG1764" s="140" t="str">
        <f t="shared" si="450"/>
        <v>1</v>
      </c>
      <c r="AH1764" s="141" t="str">
        <f t="shared" si="451"/>
        <v>-</v>
      </c>
      <c r="AI1764" s="211">
        <v>44071</v>
      </c>
      <c r="AJ1764" s="443" t="s">
        <v>4592</v>
      </c>
      <c r="AK1764" s="478">
        <f t="shared" si="452"/>
        <v>-12</v>
      </c>
      <c r="AL1764" s="482">
        <f t="shared" si="453"/>
        <v>44044</v>
      </c>
      <c r="AM1764" s="432" t="str">
        <f>_xlfn.IFNA(VLOOKUP(O1764,Dropdown!$B:$G,6,0),"-")</f>
        <v>PEZA</v>
      </c>
      <c r="AN1764" s="433">
        <f>_xlfn.IFNA(VLOOKUP(O1764,Dropdown!$B:$H,7,0),"-")</f>
        <v>0.12</v>
      </c>
      <c r="AO1764" s="434" t="str">
        <f t="shared" si="454"/>
        <v>PHP</v>
      </c>
      <c r="AP1764" s="435">
        <f t="shared" si="455"/>
        <v>22200</v>
      </c>
      <c r="AQ1764" s="436">
        <f t="shared" si="456"/>
        <v>24864.000000000004</v>
      </c>
      <c r="AR1764" s="247"/>
      <c r="AS1764" s="465" t="s">
        <v>15</v>
      </c>
      <c r="AT1764" s="247"/>
      <c r="AU1764" s="454" t="s">
        <v>15</v>
      </c>
    </row>
    <row r="1765" spans="1:47" s="29" customFormat="1">
      <c r="A1765" s="556">
        <v>1762</v>
      </c>
      <c r="B1765" s="558" t="s">
        <v>4284</v>
      </c>
      <c r="C1765" s="558" t="str">
        <f t="shared" si="448"/>
        <v>2020</v>
      </c>
      <c r="D1765" s="558" t="str">
        <f t="shared" si="457"/>
        <v>Jul</v>
      </c>
      <c r="E1765" s="605">
        <v>44034</v>
      </c>
      <c r="F1765" s="558">
        <v>122914</v>
      </c>
      <c r="G1765" s="558">
        <v>56205</v>
      </c>
      <c r="H1765" s="558">
        <v>95196</v>
      </c>
      <c r="I1765" s="558" t="s">
        <v>4288</v>
      </c>
      <c r="J1765" s="617" t="s">
        <v>4272</v>
      </c>
      <c r="K1765" s="607" t="str">
        <f t="shared" si="449"/>
        <v>NY7VAC5-15-1 SLEEVE | NY7VAC5-15-1 SLEEVE</v>
      </c>
      <c r="L1765" s="607" t="s">
        <v>4294</v>
      </c>
      <c r="M1765" s="607" t="s">
        <v>4294</v>
      </c>
      <c r="N1765" s="608" t="s">
        <v>15</v>
      </c>
      <c r="O1765" s="607" t="s">
        <v>33</v>
      </c>
      <c r="P1765" s="558">
        <v>1</v>
      </c>
      <c r="Q1765" s="557" t="s">
        <v>5151</v>
      </c>
      <c r="R1765" s="609">
        <f>IFERROR(VLOOKUP(CONCATENATE(D1765,"'",C1765),'Monthly Forex'!A:D,4,0),"-")</f>
        <v>49.83</v>
      </c>
      <c r="S1765" s="564" t="s">
        <v>15</v>
      </c>
      <c r="T1765" s="611">
        <v>73</v>
      </c>
      <c r="U1765" s="612" t="s">
        <v>47</v>
      </c>
      <c r="V1765" s="613" t="s">
        <v>49</v>
      </c>
      <c r="W1765" s="700" t="s">
        <v>5224</v>
      </c>
      <c r="X1765" s="673" t="s">
        <v>4599</v>
      </c>
      <c r="Y1765" s="667" t="s">
        <v>4663</v>
      </c>
      <c r="Z1765" s="668">
        <v>44067</v>
      </c>
      <c r="AA1765" s="558" t="s">
        <v>1856</v>
      </c>
      <c r="AB1765" s="139">
        <f t="shared" si="444"/>
        <v>44064</v>
      </c>
      <c r="AC1765" s="134">
        <f t="shared" si="445"/>
        <v>44044</v>
      </c>
      <c r="AD1765" s="135" t="str">
        <f t="shared" si="446"/>
        <v>-</v>
      </c>
      <c r="AE1765" s="136" t="str">
        <f t="shared" si="447"/>
        <v>-</v>
      </c>
      <c r="AF1765" s="140" t="s">
        <v>4551</v>
      </c>
      <c r="AG1765" s="140" t="str">
        <f t="shared" si="450"/>
        <v>1</v>
      </c>
      <c r="AH1765" s="141" t="str">
        <f t="shared" si="451"/>
        <v>-</v>
      </c>
      <c r="AI1765" s="211">
        <v>44070</v>
      </c>
      <c r="AJ1765" s="443" t="s">
        <v>4592</v>
      </c>
      <c r="AK1765" s="478">
        <f t="shared" si="452"/>
        <v>-6</v>
      </c>
      <c r="AL1765" s="482">
        <f t="shared" si="453"/>
        <v>44044</v>
      </c>
      <c r="AM1765" s="432" t="str">
        <f>_xlfn.IFNA(VLOOKUP(O1765,Dropdown!$B:$G,6,0),"-")</f>
        <v>NON-PEZA</v>
      </c>
      <c r="AN1765" s="433" t="str">
        <f>_xlfn.IFNA(VLOOKUP(O1765,Dropdown!$B:$H,7,0),"-")</f>
        <v>-</v>
      </c>
      <c r="AO1765" s="434" t="str">
        <f t="shared" si="454"/>
        <v>USD</v>
      </c>
      <c r="AP1765" s="435">
        <f t="shared" si="455"/>
        <v>73</v>
      </c>
      <c r="AQ1765" s="436">
        <f t="shared" si="456"/>
        <v>73</v>
      </c>
      <c r="AR1765" s="247"/>
      <c r="AS1765" s="465" t="s">
        <v>15</v>
      </c>
      <c r="AT1765" s="247"/>
      <c r="AU1765" s="454" t="s">
        <v>15</v>
      </c>
    </row>
    <row r="1766" spans="1:47" s="29" customFormat="1">
      <c r="A1766" s="556">
        <v>1763</v>
      </c>
      <c r="B1766" s="558" t="s">
        <v>4265</v>
      </c>
      <c r="C1766" s="558" t="str">
        <f t="shared" si="448"/>
        <v>2020</v>
      </c>
      <c r="D1766" s="558" t="str">
        <f t="shared" si="457"/>
        <v>Jul</v>
      </c>
      <c r="E1766" s="605">
        <v>44034</v>
      </c>
      <c r="F1766" s="558">
        <v>122914</v>
      </c>
      <c r="G1766" s="558">
        <v>56205</v>
      </c>
      <c r="H1766" s="558">
        <v>95196</v>
      </c>
      <c r="I1766" s="558" t="s">
        <v>4271</v>
      </c>
      <c r="J1766" s="617" t="s">
        <v>4272</v>
      </c>
      <c r="K1766" s="607" t="str">
        <f t="shared" si="449"/>
        <v>RC82-04-20-0 DIE HOLDER | RC82-04-20-0 DIE HOLDER</v>
      </c>
      <c r="L1766" s="607" t="s">
        <v>4275</v>
      </c>
      <c r="M1766" s="607" t="s">
        <v>4275</v>
      </c>
      <c r="N1766" s="608" t="s">
        <v>15</v>
      </c>
      <c r="O1766" s="607" t="s">
        <v>33</v>
      </c>
      <c r="P1766" s="558">
        <v>2</v>
      </c>
      <c r="Q1766" s="557" t="s">
        <v>5151</v>
      </c>
      <c r="R1766" s="609">
        <f>IFERROR(VLOOKUP(CONCATENATE(D1766,"'",C1766),'Monthly Forex'!A:D,4,0),"-")</f>
        <v>49.83</v>
      </c>
      <c r="S1766" s="564" t="s">
        <v>15</v>
      </c>
      <c r="T1766" s="611">
        <v>586</v>
      </c>
      <c r="U1766" s="612" t="s">
        <v>47</v>
      </c>
      <c r="V1766" s="613" t="s">
        <v>49</v>
      </c>
      <c r="W1766" s="700" t="s">
        <v>5224</v>
      </c>
      <c r="X1766" s="673" t="s">
        <v>4599</v>
      </c>
      <c r="Y1766" s="667" t="s">
        <v>4663</v>
      </c>
      <c r="Z1766" s="668">
        <v>44067</v>
      </c>
      <c r="AA1766" s="558" t="s">
        <v>1856</v>
      </c>
      <c r="AB1766" s="139">
        <f t="shared" si="444"/>
        <v>44064</v>
      </c>
      <c r="AC1766" s="134">
        <f t="shared" si="445"/>
        <v>44044</v>
      </c>
      <c r="AD1766" s="135" t="str">
        <f t="shared" si="446"/>
        <v>-</v>
      </c>
      <c r="AE1766" s="136" t="str">
        <f t="shared" si="447"/>
        <v>-</v>
      </c>
      <c r="AF1766" s="140" t="s">
        <v>4551</v>
      </c>
      <c r="AG1766" s="140" t="str">
        <f t="shared" si="450"/>
        <v>-</v>
      </c>
      <c r="AH1766" s="141" t="str">
        <f t="shared" si="451"/>
        <v>-</v>
      </c>
      <c r="AI1766" s="211">
        <v>44070</v>
      </c>
      <c r="AJ1766" s="443" t="s">
        <v>4592</v>
      </c>
      <c r="AK1766" s="478">
        <f t="shared" si="452"/>
        <v>-6</v>
      </c>
      <c r="AL1766" s="482">
        <f t="shared" si="453"/>
        <v>44044</v>
      </c>
      <c r="AM1766" s="432" t="str">
        <f>_xlfn.IFNA(VLOOKUP(O1766,Dropdown!$B:$G,6,0),"-")</f>
        <v>NON-PEZA</v>
      </c>
      <c r="AN1766" s="433" t="str">
        <f>_xlfn.IFNA(VLOOKUP(O1766,Dropdown!$B:$H,7,0),"-")</f>
        <v>-</v>
      </c>
      <c r="AO1766" s="434" t="str">
        <f t="shared" si="454"/>
        <v>USD</v>
      </c>
      <c r="AP1766" s="435">
        <f t="shared" si="455"/>
        <v>586</v>
      </c>
      <c r="AQ1766" s="436">
        <f t="shared" si="456"/>
        <v>586</v>
      </c>
      <c r="AR1766" s="247"/>
      <c r="AS1766" s="465" t="s">
        <v>15</v>
      </c>
      <c r="AT1766" s="247"/>
      <c r="AU1766" s="454" t="s">
        <v>15</v>
      </c>
    </row>
    <row r="1767" spans="1:47" s="29" customFormat="1">
      <c r="A1767" s="556">
        <v>1764</v>
      </c>
      <c r="B1767" s="558" t="s">
        <v>4285</v>
      </c>
      <c r="C1767" s="558" t="str">
        <f t="shared" si="448"/>
        <v>2020</v>
      </c>
      <c r="D1767" s="558" t="str">
        <f t="shared" si="457"/>
        <v>Jul</v>
      </c>
      <c r="E1767" s="605">
        <v>44034</v>
      </c>
      <c r="F1767" s="558">
        <v>122914</v>
      </c>
      <c r="G1767" s="558">
        <v>56205</v>
      </c>
      <c r="H1767" s="558">
        <v>95196</v>
      </c>
      <c r="I1767" s="558" t="s">
        <v>3149</v>
      </c>
      <c r="J1767" s="617" t="s">
        <v>4290</v>
      </c>
      <c r="K1767" s="607" t="str">
        <f t="shared" si="449"/>
        <v>YRC6VA 8-7 PIERCE DIE HOLDER (SKD11) | YRC6VA 8-7 PIERCE DIE HOLDER (SKD11)</v>
      </c>
      <c r="L1767" s="607" t="s">
        <v>3189</v>
      </c>
      <c r="M1767" s="607" t="s">
        <v>3189</v>
      </c>
      <c r="N1767" s="608" t="s">
        <v>15</v>
      </c>
      <c r="O1767" s="607" t="s">
        <v>33</v>
      </c>
      <c r="P1767" s="558">
        <v>2</v>
      </c>
      <c r="Q1767" s="557" t="s">
        <v>5151</v>
      </c>
      <c r="R1767" s="609">
        <f>IFERROR(VLOOKUP(CONCATENATE(D1767,"'",C1767),'Monthly Forex'!A:D,4,0),"-")</f>
        <v>49.83</v>
      </c>
      <c r="S1767" s="564" t="s">
        <v>15</v>
      </c>
      <c r="T1767" s="611">
        <v>392</v>
      </c>
      <c r="U1767" s="612" t="s">
        <v>47</v>
      </c>
      <c r="V1767" s="613" t="s">
        <v>49</v>
      </c>
      <c r="W1767" s="700" t="s">
        <v>5224</v>
      </c>
      <c r="X1767" s="673" t="s">
        <v>4599</v>
      </c>
      <c r="Y1767" s="667" t="s">
        <v>4663</v>
      </c>
      <c r="Z1767" s="668">
        <v>44067</v>
      </c>
      <c r="AA1767" s="558" t="s">
        <v>1856</v>
      </c>
      <c r="AB1767" s="139">
        <f t="shared" si="444"/>
        <v>44064</v>
      </c>
      <c r="AC1767" s="134">
        <f t="shared" si="445"/>
        <v>44044</v>
      </c>
      <c r="AD1767" s="135" t="str">
        <f t="shared" si="446"/>
        <v>-</v>
      </c>
      <c r="AE1767" s="136" t="str">
        <f t="shared" si="447"/>
        <v>-</v>
      </c>
      <c r="AF1767" s="140" t="s">
        <v>4551</v>
      </c>
      <c r="AG1767" s="140" t="str">
        <f t="shared" si="450"/>
        <v>-</v>
      </c>
      <c r="AH1767" s="141" t="str">
        <f t="shared" si="451"/>
        <v>-</v>
      </c>
      <c r="AI1767" s="211">
        <v>44070</v>
      </c>
      <c r="AJ1767" s="443" t="s">
        <v>4592</v>
      </c>
      <c r="AK1767" s="478">
        <f t="shared" si="452"/>
        <v>-6</v>
      </c>
      <c r="AL1767" s="482">
        <f t="shared" si="453"/>
        <v>44044</v>
      </c>
      <c r="AM1767" s="432" t="str">
        <f>_xlfn.IFNA(VLOOKUP(O1767,Dropdown!$B:$G,6,0),"-")</f>
        <v>NON-PEZA</v>
      </c>
      <c r="AN1767" s="433" t="str">
        <f>_xlfn.IFNA(VLOOKUP(O1767,Dropdown!$B:$H,7,0),"-")</f>
        <v>-</v>
      </c>
      <c r="AO1767" s="434" t="str">
        <f t="shared" si="454"/>
        <v>USD</v>
      </c>
      <c r="AP1767" s="435">
        <f t="shared" si="455"/>
        <v>392</v>
      </c>
      <c r="AQ1767" s="436">
        <f t="shared" si="456"/>
        <v>392</v>
      </c>
      <c r="AR1767" s="247"/>
      <c r="AS1767" s="465" t="s">
        <v>15</v>
      </c>
      <c r="AT1767" s="247"/>
      <c r="AU1767" s="454" t="s">
        <v>15</v>
      </c>
    </row>
    <row r="1768" spans="1:47" s="29" customFormat="1">
      <c r="A1768" s="556">
        <v>1765</v>
      </c>
      <c r="B1768" s="558" t="s">
        <v>4286</v>
      </c>
      <c r="C1768" s="558" t="str">
        <f t="shared" si="448"/>
        <v>2020</v>
      </c>
      <c r="D1768" s="558" t="str">
        <f t="shared" si="457"/>
        <v>Jul</v>
      </c>
      <c r="E1768" s="605">
        <v>44034</v>
      </c>
      <c r="F1768" s="558">
        <v>122914</v>
      </c>
      <c r="G1768" s="558">
        <v>56205</v>
      </c>
      <c r="H1768" s="558">
        <v>95196</v>
      </c>
      <c r="I1768" s="558" t="s">
        <v>4289</v>
      </c>
      <c r="J1768" s="617" t="s">
        <v>4291</v>
      </c>
      <c r="K1768" s="607" t="str">
        <f t="shared" si="449"/>
        <v>CR60-51 INLET TRIM PILOT (SKD11 HRC 58~60 HRC) | CR60-51 INLET TRIM PILOT (SKD11 HRC 58~60 HRC)</v>
      </c>
      <c r="L1768" s="607" t="s">
        <v>4295</v>
      </c>
      <c r="M1768" s="607" t="s">
        <v>4295</v>
      </c>
      <c r="N1768" s="608" t="s">
        <v>15</v>
      </c>
      <c r="O1768" s="607" t="s">
        <v>33</v>
      </c>
      <c r="P1768" s="558">
        <v>1</v>
      </c>
      <c r="Q1768" s="557" t="s">
        <v>5151</v>
      </c>
      <c r="R1768" s="609">
        <f>IFERROR(VLOOKUP(CONCATENATE(D1768,"'",C1768),'Monthly Forex'!A:D,4,0),"-")</f>
        <v>49.83</v>
      </c>
      <c r="S1768" s="564" t="s">
        <v>15</v>
      </c>
      <c r="T1768" s="611">
        <v>283.3</v>
      </c>
      <c r="U1768" s="612" t="s">
        <v>47</v>
      </c>
      <c r="V1768" s="613" t="s">
        <v>49</v>
      </c>
      <c r="W1768" s="700" t="s">
        <v>5224</v>
      </c>
      <c r="X1768" s="673" t="s">
        <v>4599</v>
      </c>
      <c r="Y1768" s="667" t="s">
        <v>4663</v>
      </c>
      <c r="Z1768" s="668">
        <v>44067</v>
      </c>
      <c r="AA1768" s="558" t="s">
        <v>1856</v>
      </c>
      <c r="AB1768" s="139">
        <f t="shared" si="444"/>
        <v>44064</v>
      </c>
      <c r="AC1768" s="134">
        <f t="shared" si="445"/>
        <v>44044</v>
      </c>
      <c r="AD1768" s="135" t="str">
        <f t="shared" si="446"/>
        <v>-</v>
      </c>
      <c r="AE1768" s="136" t="str">
        <f t="shared" si="447"/>
        <v>-</v>
      </c>
      <c r="AF1768" s="140" t="s">
        <v>4551</v>
      </c>
      <c r="AG1768" s="140" t="str">
        <f t="shared" si="450"/>
        <v>-</v>
      </c>
      <c r="AH1768" s="141" t="str">
        <f t="shared" si="451"/>
        <v>-</v>
      </c>
      <c r="AI1768" s="211">
        <v>44070</v>
      </c>
      <c r="AJ1768" s="443" t="s">
        <v>4592</v>
      </c>
      <c r="AK1768" s="478">
        <f t="shared" si="452"/>
        <v>-6</v>
      </c>
      <c r="AL1768" s="482">
        <f t="shared" si="453"/>
        <v>44044</v>
      </c>
      <c r="AM1768" s="432" t="str">
        <f>_xlfn.IFNA(VLOOKUP(O1768,Dropdown!$B:$G,6,0),"-")</f>
        <v>NON-PEZA</v>
      </c>
      <c r="AN1768" s="433" t="str">
        <f>_xlfn.IFNA(VLOOKUP(O1768,Dropdown!$B:$H,7,0),"-")</f>
        <v>-</v>
      </c>
      <c r="AO1768" s="434" t="str">
        <f t="shared" si="454"/>
        <v>USD</v>
      </c>
      <c r="AP1768" s="435">
        <f t="shared" si="455"/>
        <v>283.3</v>
      </c>
      <c r="AQ1768" s="436">
        <f t="shared" si="456"/>
        <v>283.3</v>
      </c>
      <c r="AR1768" s="247"/>
      <c r="AS1768" s="465" t="s">
        <v>15</v>
      </c>
      <c r="AT1768" s="247"/>
      <c r="AU1768" s="454" t="s">
        <v>15</v>
      </c>
    </row>
    <row r="1769" spans="1:47" s="29" customFormat="1">
      <c r="A1769" s="556">
        <v>1766</v>
      </c>
      <c r="B1769" s="558" t="s">
        <v>4287</v>
      </c>
      <c r="C1769" s="558" t="str">
        <f t="shared" si="448"/>
        <v>2020</v>
      </c>
      <c r="D1769" s="558" t="str">
        <f t="shared" si="457"/>
        <v>Jul</v>
      </c>
      <c r="E1769" s="605">
        <v>44034</v>
      </c>
      <c r="F1769" s="558">
        <v>122914</v>
      </c>
      <c r="G1769" s="558">
        <v>56205</v>
      </c>
      <c r="H1769" s="558">
        <v>95196</v>
      </c>
      <c r="I1769" s="558" t="s">
        <v>4292</v>
      </c>
      <c r="J1769" s="617" t="s">
        <v>4293</v>
      </c>
      <c r="K1769" s="607" t="str">
        <f t="shared" si="449"/>
        <v>PG1-003-001-A JIG BASE PLATE (S50C W/ BLACKENING) | PG1-003-001-A JIG BASE PLATE (S50C W/ BLACKENING)</v>
      </c>
      <c r="L1769" s="607" t="s">
        <v>4296</v>
      </c>
      <c r="M1769" s="607" t="s">
        <v>4296</v>
      </c>
      <c r="N1769" s="608" t="s">
        <v>15</v>
      </c>
      <c r="O1769" s="607" t="s">
        <v>33</v>
      </c>
      <c r="P1769" s="558">
        <v>1</v>
      </c>
      <c r="Q1769" s="557" t="s">
        <v>5151</v>
      </c>
      <c r="R1769" s="609">
        <f>IFERROR(VLOOKUP(CONCATENATE(D1769,"'",C1769),'Monthly Forex'!A:D,4,0),"-")</f>
        <v>49.83</v>
      </c>
      <c r="S1769" s="564" t="s">
        <v>15</v>
      </c>
      <c r="T1769" s="611">
        <v>231</v>
      </c>
      <c r="U1769" s="612" t="s">
        <v>47</v>
      </c>
      <c r="V1769" s="613" t="s">
        <v>49</v>
      </c>
      <c r="W1769" s="700" t="s">
        <v>5224</v>
      </c>
      <c r="X1769" s="673" t="s">
        <v>4599</v>
      </c>
      <c r="Y1769" s="667" t="s">
        <v>4663</v>
      </c>
      <c r="Z1769" s="668">
        <v>44067</v>
      </c>
      <c r="AA1769" s="558" t="s">
        <v>1856</v>
      </c>
      <c r="AB1769" s="139">
        <f t="shared" si="444"/>
        <v>44064</v>
      </c>
      <c r="AC1769" s="134">
        <f t="shared" si="445"/>
        <v>44044</v>
      </c>
      <c r="AD1769" s="135" t="str">
        <f t="shared" si="446"/>
        <v>-</v>
      </c>
      <c r="AE1769" s="136" t="str">
        <f t="shared" si="447"/>
        <v>-</v>
      </c>
      <c r="AF1769" s="140" t="s">
        <v>4551</v>
      </c>
      <c r="AG1769" s="140" t="str">
        <f t="shared" si="450"/>
        <v>-</v>
      </c>
      <c r="AH1769" s="141" t="str">
        <f t="shared" si="451"/>
        <v>-</v>
      </c>
      <c r="AI1769" s="211">
        <v>44070</v>
      </c>
      <c r="AJ1769" s="443" t="s">
        <v>4592</v>
      </c>
      <c r="AK1769" s="478">
        <f t="shared" si="452"/>
        <v>-6</v>
      </c>
      <c r="AL1769" s="482">
        <f t="shared" si="453"/>
        <v>44044</v>
      </c>
      <c r="AM1769" s="432" t="str">
        <f>_xlfn.IFNA(VLOOKUP(O1769,Dropdown!$B:$G,6,0),"-")</f>
        <v>NON-PEZA</v>
      </c>
      <c r="AN1769" s="433" t="str">
        <f>_xlfn.IFNA(VLOOKUP(O1769,Dropdown!$B:$H,7,0),"-")</f>
        <v>-</v>
      </c>
      <c r="AO1769" s="434" t="str">
        <f t="shared" si="454"/>
        <v>USD</v>
      </c>
      <c r="AP1769" s="435">
        <f t="shared" si="455"/>
        <v>231</v>
      </c>
      <c r="AQ1769" s="436">
        <f t="shared" si="456"/>
        <v>231</v>
      </c>
      <c r="AR1769" s="247"/>
      <c r="AS1769" s="465" t="s">
        <v>15</v>
      </c>
      <c r="AT1769" s="247"/>
      <c r="AU1769" s="454" t="s">
        <v>15</v>
      </c>
    </row>
    <row r="1770" spans="1:47" s="29" customFormat="1">
      <c r="A1770" s="556">
        <v>1767</v>
      </c>
      <c r="B1770" s="558" t="s">
        <v>4341</v>
      </c>
      <c r="C1770" s="558" t="str">
        <f t="shared" si="448"/>
        <v>2020</v>
      </c>
      <c r="D1770" s="558" t="str">
        <f t="shared" si="457"/>
        <v>Jul</v>
      </c>
      <c r="E1770" s="605">
        <v>44039</v>
      </c>
      <c r="F1770" s="558">
        <v>122919</v>
      </c>
      <c r="G1770" s="558">
        <v>56211</v>
      </c>
      <c r="H1770" s="558">
        <v>95269</v>
      </c>
      <c r="I1770" s="617" t="s">
        <v>15</v>
      </c>
      <c r="J1770" s="617"/>
      <c r="K1770" s="607" t="str">
        <f t="shared" si="449"/>
        <v>SRU JIG (12 Job) | SRU JIG (12 Job)</v>
      </c>
      <c r="L1770" s="607" t="s">
        <v>4342</v>
      </c>
      <c r="M1770" s="607" t="s">
        <v>4342</v>
      </c>
      <c r="N1770" s="608"/>
      <c r="O1770" s="607" t="s">
        <v>44</v>
      </c>
      <c r="P1770" s="558">
        <v>12</v>
      </c>
      <c r="Q1770" s="557" t="s">
        <v>5152</v>
      </c>
      <c r="R1770" s="609">
        <v>49.83</v>
      </c>
      <c r="S1770" s="564" t="s">
        <v>15</v>
      </c>
      <c r="T1770" s="611">
        <v>12666</v>
      </c>
      <c r="U1770" s="612" t="s">
        <v>47</v>
      </c>
      <c r="V1770" s="613" t="s">
        <v>49</v>
      </c>
      <c r="W1770" s="702" t="s">
        <v>4343</v>
      </c>
      <c r="X1770" s="673" t="s">
        <v>15</v>
      </c>
      <c r="Y1770" s="669" t="s">
        <v>15</v>
      </c>
      <c r="Z1770" s="668" t="s">
        <v>15</v>
      </c>
      <c r="AA1770" s="558" t="s">
        <v>1856</v>
      </c>
      <c r="AB1770" s="139">
        <f t="shared" si="444"/>
        <v>44069</v>
      </c>
      <c r="AC1770" s="134">
        <f t="shared" si="445"/>
        <v>44044</v>
      </c>
      <c r="AD1770" s="135" t="str">
        <f t="shared" si="446"/>
        <v>-</v>
      </c>
      <c r="AE1770" s="136" t="str">
        <f t="shared" si="447"/>
        <v>-</v>
      </c>
      <c r="AF1770" s="140" t="s">
        <v>4551</v>
      </c>
      <c r="AG1770" s="140" t="str">
        <f t="shared" si="450"/>
        <v>1</v>
      </c>
      <c r="AH1770" s="141" t="str">
        <f t="shared" si="451"/>
        <v>-</v>
      </c>
      <c r="AI1770" s="211" t="s">
        <v>15</v>
      </c>
      <c r="AJ1770" s="443" t="s">
        <v>4592</v>
      </c>
      <c r="AK1770" s="478" t="str">
        <f t="shared" si="452"/>
        <v>-</v>
      </c>
      <c r="AL1770" s="482" t="str">
        <f t="shared" si="453"/>
        <v>-</v>
      </c>
      <c r="AM1770" s="432" t="str">
        <f>_xlfn.IFNA(VLOOKUP(O1770,Dropdown!$B:$G,6,0),"-")</f>
        <v>EXPORT</v>
      </c>
      <c r="AN1770" s="433" t="str">
        <f>_xlfn.IFNA(VLOOKUP(O1770,Dropdown!$B:$H,7,0),"-")</f>
        <v>-</v>
      </c>
      <c r="AO1770" s="434" t="str">
        <f t="shared" si="454"/>
        <v>USD</v>
      </c>
      <c r="AP1770" s="435">
        <f t="shared" si="455"/>
        <v>12666</v>
      </c>
      <c r="AQ1770" s="436">
        <f t="shared" si="456"/>
        <v>12666</v>
      </c>
      <c r="AR1770" s="247"/>
      <c r="AS1770" s="465" t="s">
        <v>15</v>
      </c>
      <c r="AT1770" s="247"/>
      <c r="AU1770" s="454" t="str">
        <f t="shared" ref="AU1770" si="458">IFERROR(IF(AJ1770="Collected",AI1770-E1770," "),"-")</f>
        <v>-</v>
      </c>
    </row>
    <row r="1771" spans="1:47" s="29" customFormat="1">
      <c r="A1771" s="556">
        <v>1768</v>
      </c>
      <c r="B1771" s="558" t="s">
        <v>4297</v>
      </c>
      <c r="C1771" s="558" t="str">
        <f t="shared" si="448"/>
        <v>2020</v>
      </c>
      <c r="D1771" s="558" t="str">
        <f t="shared" si="457"/>
        <v>Jul</v>
      </c>
      <c r="E1771" s="605">
        <v>44040</v>
      </c>
      <c r="F1771" s="558">
        <v>122916</v>
      </c>
      <c r="G1771" s="558">
        <v>56208</v>
      </c>
      <c r="H1771" s="558">
        <v>95297</v>
      </c>
      <c r="I1771" s="558" t="s">
        <v>4274</v>
      </c>
      <c r="J1771" s="617" t="s">
        <v>4273</v>
      </c>
      <c r="K1771" s="607" t="str">
        <f t="shared" si="449"/>
        <v>BBE01316 RING PLATE | BENDING INSERT (SKD11 58~60HRC)</v>
      </c>
      <c r="L1771" s="607" t="s">
        <v>5011</v>
      </c>
      <c r="M1771" s="607" t="s">
        <v>5006</v>
      </c>
      <c r="N1771" s="608" t="s">
        <v>15</v>
      </c>
      <c r="O1771" s="607" t="s">
        <v>40</v>
      </c>
      <c r="P1771" s="558">
        <v>1</v>
      </c>
      <c r="Q1771" s="557" t="s">
        <v>5151</v>
      </c>
      <c r="R1771" s="609">
        <f>IFERROR(VLOOKUP(CONCATENATE(D1771,"'",C1771),'Monthly Forex'!A:D,4,0),"-")</f>
        <v>49.83</v>
      </c>
      <c r="S1771" s="564" t="s">
        <v>15</v>
      </c>
      <c r="T1771" s="611">
        <v>415</v>
      </c>
      <c r="U1771" s="612" t="s">
        <v>47</v>
      </c>
      <c r="V1771" s="613" t="s">
        <v>49</v>
      </c>
      <c r="W1771" s="619" t="s">
        <v>15</v>
      </c>
      <c r="X1771" s="673" t="s">
        <v>4601</v>
      </c>
      <c r="Y1771" s="669" t="s">
        <v>15</v>
      </c>
      <c r="Z1771" s="668" t="s">
        <v>15</v>
      </c>
      <c r="AA1771" s="558" t="s">
        <v>1856</v>
      </c>
      <c r="AB1771" s="139">
        <f t="shared" si="444"/>
        <v>44070</v>
      </c>
      <c r="AC1771" s="134">
        <f t="shared" si="445"/>
        <v>44044</v>
      </c>
      <c r="AD1771" s="135" t="str">
        <f t="shared" si="446"/>
        <v>-</v>
      </c>
      <c r="AE1771" s="136" t="str">
        <f t="shared" si="447"/>
        <v>-</v>
      </c>
      <c r="AF1771" s="140" t="s">
        <v>4551</v>
      </c>
      <c r="AG1771" s="140" t="str">
        <f t="shared" si="450"/>
        <v>1</v>
      </c>
      <c r="AH1771" s="141" t="str">
        <f t="shared" si="451"/>
        <v>-</v>
      </c>
      <c r="AI1771" s="211">
        <v>44102</v>
      </c>
      <c r="AJ1771" s="443" t="s">
        <v>4592</v>
      </c>
      <c r="AK1771" s="478">
        <f t="shared" si="452"/>
        <v>-32</v>
      </c>
      <c r="AL1771" s="482">
        <f t="shared" si="453"/>
        <v>44075</v>
      </c>
      <c r="AM1771" s="432" t="str">
        <f>_xlfn.IFNA(VLOOKUP(O1771,Dropdown!$B:$G,6,0),"-")</f>
        <v>PEZA</v>
      </c>
      <c r="AN1771" s="433">
        <f>_xlfn.IFNA(VLOOKUP(O1771,Dropdown!$B:$H,7,0),"-")</f>
        <v>0.12</v>
      </c>
      <c r="AO1771" s="434" t="str">
        <f t="shared" si="454"/>
        <v>USD</v>
      </c>
      <c r="AP1771" s="435">
        <f t="shared" si="455"/>
        <v>415</v>
      </c>
      <c r="AQ1771" s="436">
        <f t="shared" si="456"/>
        <v>464.80000000000007</v>
      </c>
      <c r="AR1771" s="247"/>
      <c r="AS1771" s="465" t="s">
        <v>15</v>
      </c>
      <c r="AT1771" s="247"/>
      <c r="AU1771" s="454" t="s">
        <v>15</v>
      </c>
    </row>
    <row r="1772" spans="1:47" s="29" customFormat="1">
      <c r="A1772" s="556">
        <v>1769</v>
      </c>
      <c r="B1772" s="558" t="s">
        <v>4298</v>
      </c>
      <c r="C1772" s="558" t="str">
        <f t="shared" si="448"/>
        <v>2020</v>
      </c>
      <c r="D1772" s="558" t="str">
        <f t="shared" si="457"/>
        <v>Jul</v>
      </c>
      <c r="E1772" s="605">
        <v>44040</v>
      </c>
      <c r="F1772" s="558">
        <v>122916</v>
      </c>
      <c r="G1772" s="558">
        <v>56208</v>
      </c>
      <c r="H1772" s="558">
        <v>95297</v>
      </c>
      <c r="I1772" s="558" t="s">
        <v>4274</v>
      </c>
      <c r="J1772" s="617" t="s">
        <v>4273</v>
      </c>
      <c r="K1772" s="607" t="str">
        <f t="shared" si="449"/>
        <v>BBE01316 RING PLATE | BENDING PUNCH (SKD11 58~60HRC)</v>
      </c>
      <c r="L1772" s="607" t="s">
        <v>5011</v>
      </c>
      <c r="M1772" s="607" t="s">
        <v>5007</v>
      </c>
      <c r="N1772" s="608" t="s">
        <v>15</v>
      </c>
      <c r="O1772" s="607" t="s">
        <v>40</v>
      </c>
      <c r="P1772" s="558">
        <v>1</v>
      </c>
      <c r="Q1772" s="557" t="s">
        <v>5151</v>
      </c>
      <c r="R1772" s="609">
        <f>IFERROR(VLOOKUP(CONCATENATE(D1772,"'",C1772),'Monthly Forex'!A:D,4,0),"-")</f>
        <v>49.83</v>
      </c>
      <c r="S1772" s="564" t="s">
        <v>15</v>
      </c>
      <c r="T1772" s="611">
        <v>510</v>
      </c>
      <c r="U1772" s="612" t="s">
        <v>47</v>
      </c>
      <c r="V1772" s="613" t="s">
        <v>49</v>
      </c>
      <c r="W1772" s="619" t="s">
        <v>15</v>
      </c>
      <c r="X1772" s="673" t="s">
        <v>4601</v>
      </c>
      <c r="Y1772" s="669" t="s">
        <v>15</v>
      </c>
      <c r="Z1772" s="668" t="s">
        <v>15</v>
      </c>
      <c r="AA1772" s="558" t="s">
        <v>1856</v>
      </c>
      <c r="AB1772" s="139">
        <f t="shared" si="444"/>
        <v>44070</v>
      </c>
      <c r="AC1772" s="134">
        <f t="shared" si="445"/>
        <v>44044</v>
      </c>
      <c r="AD1772" s="135" t="str">
        <f t="shared" si="446"/>
        <v>-</v>
      </c>
      <c r="AE1772" s="136" t="str">
        <f t="shared" si="447"/>
        <v>-</v>
      </c>
      <c r="AF1772" s="140" t="s">
        <v>4551</v>
      </c>
      <c r="AG1772" s="140" t="str">
        <f t="shared" si="450"/>
        <v>-</v>
      </c>
      <c r="AH1772" s="141" t="str">
        <f t="shared" si="451"/>
        <v>-</v>
      </c>
      <c r="AI1772" s="211">
        <v>44102</v>
      </c>
      <c r="AJ1772" s="443" t="s">
        <v>4592</v>
      </c>
      <c r="AK1772" s="478">
        <f t="shared" si="452"/>
        <v>-32</v>
      </c>
      <c r="AL1772" s="482">
        <f t="shared" si="453"/>
        <v>44075</v>
      </c>
      <c r="AM1772" s="432" t="str">
        <f>_xlfn.IFNA(VLOOKUP(O1772,Dropdown!$B:$G,6,0),"-")</f>
        <v>PEZA</v>
      </c>
      <c r="AN1772" s="433">
        <f>_xlfn.IFNA(VLOOKUP(O1772,Dropdown!$B:$H,7,0),"-")</f>
        <v>0.12</v>
      </c>
      <c r="AO1772" s="434" t="str">
        <f t="shared" si="454"/>
        <v>USD</v>
      </c>
      <c r="AP1772" s="435">
        <f t="shared" si="455"/>
        <v>510</v>
      </c>
      <c r="AQ1772" s="436">
        <f t="shared" si="456"/>
        <v>571.20000000000005</v>
      </c>
      <c r="AR1772" s="247"/>
      <c r="AS1772" s="465" t="s">
        <v>15</v>
      </c>
      <c r="AT1772" s="247"/>
      <c r="AU1772" s="454" t="s">
        <v>15</v>
      </c>
    </row>
    <row r="1773" spans="1:47" s="29" customFormat="1">
      <c r="A1773" s="556">
        <v>1770</v>
      </c>
      <c r="B1773" s="558" t="s">
        <v>4267</v>
      </c>
      <c r="C1773" s="558" t="str">
        <f t="shared" si="448"/>
        <v>2020</v>
      </c>
      <c r="D1773" s="558" t="str">
        <f t="shared" si="457"/>
        <v>Jul</v>
      </c>
      <c r="E1773" s="605">
        <v>44040</v>
      </c>
      <c r="F1773" s="558">
        <v>122916</v>
      </c>
      <c r="G1773" s="558">
        <v>56208</v>
      </c>
      <c r="H1773" s="558">
        <v>95297</v>
      </c>
      <c r="I1773" s="558" t="s">
        <v>4274</v>
      </c>
      <c r="J1773" s="617" t="s">
        <v>4273</v>
      </c>
      <c r="K1773" s="607" t="str">
        <f t="shared" si="449"/>
        <v>BBE01316 RING PLATE | GUIDE STOPPER (SKD11 58~60HRC)</v>
      </c>
      <c r="L1773" s="607" t="s">
        <v>5011</v>
      </c>
      <c r="M1773" s="607" t="s">
        <v>5008</v>
      </c>
      <c r="N1773" s="608" t="s">
        <v>15</v>
      </c>
      <c r="O1773" s="607" t="s">
        <v>40</v>
      </c>
      <c r="P1773" s="558">
        <v>1</v>
      </c>
      <c r="Q1773" s="557" t="s">
        <v>5151</v>
      </c>
      <c r="R1773" s="609">
        <f>IFERROR(VLOOKUP(CONCATENATE(D1773,"'",C1773),'Monthly Forex'!A:D,4,0),"-")</f>
        <v>49.83</v>
      </c>
      <c r="S1773" s="564" t="s">
        <v>15</v>
      </c>
      <c r="T1773" s="611">
        <v>249</v>
      </c>
      <c r="U1773" s="612" t="s">
        <v>47</v>
      </c>
      <c r="V1773" s="613" t="s">
        <v>49</v>
      </c>
      <c r="W1773" s="619" t="s">
        <v>15</v>
      </c>
      <c r="X1773" s="673" t="s">
        <v>4601</v>
      </c>
      <c r="Y1773" s="669" t="s">
        <v>15</v>
      </c>
      <c r="Z1773" s="668" t="s">
        <v>15</v>
      </c>
      <c r="AA1773" s="558" t="s">
        <v>1856</v>
      </c>
      <c r="AB1773" s="139">
        <f t="shared" si="444"/>
        <v>44070</v>
      </c>
      <c r="AC1773" s="134">
        <f t="shared" si="445"/>
        <v>44044</v>
      </c>
      <c r="AD1773" s="135" t="str">
        <f t="shared" si="446"/>
        <v>-</v>
      </c>
      <c r="AE1773" s="136" t="str">
        <f t="shared" si="447"/>
        <v>-</v>
      </c>
      <c r="AF1773" s="140" t="s">
        <v>4551</v>
      </c>
      <c r="AG1773" s="140" t="str">
        <f t="shared" si="450"/>
        <v>-</v>
      </c>
      <c r="AH1773" s="141" t="str">
        <f t="shared" si="451"/>
        <v>-</v>
      </c>
      <c r="AI1773" s="211">
        <v>44102</v>
      </c>
      <c r="AJ1773" s="443" t="s">
        <v>4592</v>
      </c>
      <c r="AK1773" s="478">
        <f t="shared" si="452"/>
        <v>-32</v>
      </c>
      <c r="AL1773" s="482">
        <f t="shared" si="453"/>
        <v>44075</v>
      </c>
      <c r="AM1773" s="432" t="str">
        <f>_xlfn.IFNA(VLOOKUP(O1773,Dropdown!$B:$G,6,0),"-")</f>
        <v>PEZA</v>
      </c>
      <c r="AN1773" s="433">
        <f>_xlfn.IFNA(VLOOKUP(O1773,Dropdown!$B:$H,7,0),"-")</f>
        <v>0.12</v>
      </c>
      <c r="AO1773" s="434" t="str">
        <f t="shared" si="454"/>
        <v>USD</v>
      </c>
      <c r="AP1773" s="435">
        <f t="shared" si="455"/>
        <v>249</v>
      </c>
      <c r="AQ1773" s="436">
        <f t="shared" si="456"/>
        <v>278.88000000000005</v>
      </c>
      <c r="AR1773" s="247"/>
      <c r="AS1773" s="465" t="s">
        <v>15</v>
      </c>
      <c r="AT1773" s="247"/>
      <c r="AU1773" s="454" t="s">
        <v>15</v>
      </c>
    </row>
    <row r="1774" spans="1:47" s="29" customFormat="1">
      <c r="A1774" s="556">
        <v>1771</v>
      </c>
      <c r="B1774" s="558" t="s">
        <v>4299</v>
      </c>
      <c r="C1774" s="558" t="str">
        <f t="shared" si="448"/>
        <v>2020</v>
      </c>
      <c r="D1774" s="558" t="str">
        <f t="shared" si="457"/>
        <v>Jul</v>
      </c>
      <c r="E1774" s="605">
        <v>44040</v>
      </c>
      <c r="F1774" s="558">
        <v>122916</v>
      </c>
      <c r="G1774" s="558">
        <v>56208</v>
      </c>
      <c r="H1774" s="558">
        <v>95297</v>
      </c>
      <c r="I1774" s="558" t="s">
        <v>4274</v>
      </c>
      <c r="J1774" s="617" t="s">
        <v>4273</v>
      </c>
      <c r="K1774" s="607" t="str">
        <f t="shared" si="449"/>
        <v>BBE01316 RING PLATE | PIERCING DIE (SKD11 58~60HRC)</v>
      </c>
      <c r="L1774" s="607" t="s">
        <v>5011</v>
      </c>
      <c r="M1774" s="607" t="s">
        <v>5009</v>
      </c>
      <c r="N1774" s="608" t="s">
        <v>15</v>
      </c>
      <c r="O1774" s="607" t="s">
        <v>40</v>
      </c>
      <c r="P1774" s="558">
        <v>1</v>
      </c>
      <c r="Q1774" s="557" t="s">
        <v>5151</v>
      </c>
      <c r="R1774" s="609">
        <f>IFERROR(VLOOKUP(CONCATENATE(D1774,"'",C1774),'Monthly Forex'!A:D,4,0),"-")</f>
        <v>49.83</v>
      </c>
      <c r="S1774" s="564" t="s">
        <v>15</v>
      </c>
      <c r="T1774" s="611">
        <v>351</v>
      </c>
      <c r="U1774" s="612" t="s">
        <v>47</v>
      </c>
      <c r="V1774" s="613" t="s">
        <v>49</v>
      </c>
      <c r="W1774" s="619" t="s">
        <v>15</v>
      </c>
      <c r="X1774" s="673" t="s">
        <v>4601</v>
      </c>
      <c r="Y1774" s="669" t="s">
        <v>15</v>
      </c>
      <c r="Z1774" s="668" t="s">
        <v>15</v>
      </c>
      <c r="AA1774" s="558" t="s">
        <v>1856</v>
      </c>
      <c r="AB1774" s="139">
        <f t="shared" si="444"/>
        <v>44070</v>
      </c>
      <c r="AC1774" s="134">
        <f t="shared" si="445"/>
        <v>44044</v>
      </c>
      <c r="AD1774" s="135" t="str">
        <f t="shared" si="446"/>
        <v>-</v>
      </c>
      <c r="AE1774" s="136" t="str">
        <f t="shared" si="447"/>
        <v>-</v>
      </c>
      <c r="AF1774" s="140" t="s">
        <v>4551</v>
      </c>
      <c r="AG1774" s="140" t="str">
        <f t="shared" si="450"/>
        <v>-</v>
      </c>
      <c r="AH1774" s="141" t="str">
        <f t="shared" si="451"/>
        <v>-</v>
      </c>
      <c r="AI1774" s="211">
        <v>44102</v>
      </c>
      <c r="AJ1774" s="443" t="s">
        <v>4592</v>
      </c>
      <c r="AK1774" s="478">
        <f t="shared" si="452"/>
        <v>-32</v>
      </c>
      <c r="AL1774" s="482">
        <f t="shared" si="453"/>
        <v>44075</v>
      </c>
      <c r="AM1774" s="432" t="str">
        <f>_xlfn.IFNA(VLOOKUP(O1774,Dropdown!$B:$G,6,0),"-")</f>
        <v>PEZA</v>
      </c>
      <c r="AN1774" s="433">
        <f>_xlfn.IFNA(VLOOKUP(O1774,Dropdown!$B:$H,7,0),"-")</f>
        <v>0.12</v>
      </c>
      <c r="AO1774" s="434" t="str">
        <f t="shared" si="454"/>
        <v>USD</v>
      </c>
      <c r="AP1774" s="435">
        <f t="shared" si="455"/>
        <v>351</v>
      </c>
      <c r="AQ1774" s="436">
        <f t="shared" si="456"/>
        <v>393.12000000000006</v>
      </c>
      <c r="AR1774" s="247"/>
      <c r="AS1774" s="465" t="s">
        <v>15</v>
      </c>
      <c r="AT1774" s="247"/>
      <c r="AU1774" s="454" t="s">
        <v>15</v>
      </c>
    </row>
    <row r="1775" spans="1:47" s="29" customFormat="1">
      <c r="A1775" s="556">
        <v>1772</v>
      </c>
      <c r="B1775" s="558" t="s">
        <v>4300</v>
      </c>
      <c r="C1775" s="558" t="str">
        <f t="shared" si="448"/>
        <v>2020</v>
      </c>
      <c r="D1775" s="558" t="str">
        <f t="shared" si="457"/>
        <v>Jul</v>
      </c>
      <c r="E1775" s="605">
        <v>44040</v>
      </c>
      <c r="F1775" s="558">
        <v>122916</v>
      </c>
      <c r="G1775" s="558">
        <v>56208</v>
      </c>
      <c r="H1775" s="558">
        <v>95297</v>
      </c>
      <c r="I1775" s="558" t="s">
        <v>4274</v>
      </c>
      <c r="J1775" s="617" t="s">
        <v>4273</v>
      </c>
      <c r="K1775" s="607" t="str">
        <f t="shared" si="449"/>
        <v>BBE01316 RING PLATE | GUIDE PIN</v>
      </c>
      <c r="L1775" s="607" t="s">
        <v>5011</v>
      </c>
      <c r="M1775" s="607" t="s">
        <v>5010</v>
      </c>
      <c r="N1775" s="705" t="s">
        <v>15</v>
      </c>
      <c r="O1775" s="607" t="s">
        <v>40</v>
      </c>
      <c r="P1775" s="558">
        <v>4</v>
      </c>
      <c r="Q1775" s="557" t="s">
        <v>5151</v>
      </c>
      <c r="R1775" s="609">
        <f>IFERROR(VLOOKUP(CONCATENATE(D1775,"'",C1775),'Monthly Forex'!A:D,4,0),"-")</f>
        <v>49.83</v>
      </c>
      <c r="S1775" s="564" t="s">
        <v>15</v>
      </c>
      <c r="T1775" s="611">
        <v>80</v>
      </c>
      <c r="U1775" s="612" t="s">
        <v>47</v>
      </c>
      <c r="V1775" s="613" t="s">
        <v>49</v>
      </c>
      <c r="W1775" s="619" t="s">
        <v>15</v>
      </c>
      <c r="X1775" s="673" t="s">
        <v>4601</v>
      </c>
      <c r="Y1775" s="669" t="s">
        <v>15</v>
      </c>
      <c r="Z1775" s="668" t="s">
        <v>15</v>
      </c>
      <c r="AA1775" s="558" t="s">
        <v>1856</v>
      </c>
      <c r="AB1775" s="139">
        <f t="shared" si="444"/>
        <v>44070</v>
      </c>
      <c r="AC1775" s="134">
        <f t="shared" si="445"/>
        <v>44044</v>
      </c>
      <c r="AD1775" s="135" t="str">
        <f t="shared" si="446"/>
        <v>-</v>
      </c>
      <c r="AE1775" s="136" t="str">
        <f t="shared" si="447"/>
        <v>-</v>
      </c>
      <c r="AF1775" s="140" t="s">
        <v>4551</v>
      </c>
      <c r="AG1775" s="140" t="str">
        <f t="shared" si="450"/>
        <v>-</v>
      </c>
      <c r="AH1775" s="141" t="str">
        <f t="shared" si="451"/>
        <v>-</v>
      </c>
      <c r="AI1775" s="211">
        <v>44102</v>
      </c>
      <c r="AJ1775" s="443" t="s">
        <v>4592</v>
      </c>
      <c r="AK1775" s="478">
        <f t="shared" si="452"/>
        <v>-32</v>
      </c>
      <c r="AL1775" s="482">
        <f t="shared" si="453"/>
        <v>44075</v>
      </c>
      <c r="AM1775" s="432" t="str">
        <f>_xlfn.IFNA(VLOOKUP(O1775,Dropdown!$B:$G,6,0),"-")</f>
        <v>PEZA</v>
      </c>
      <c r="AN1775" s="433">
        <f>_xlfn.IFNA(VLOOKUP(O1775,Dropdown!$B:$H,7,0),"-")</f>
        <v>0.12</v>
      </c>
      <c r="AO1775" s="434" t="str">
        <f t="shared" si="454"/>
        <v>USD</v>
      </c>
      <c r="AP1775" s="435">
        <f t="shared" si="455"/>
        <v>80</v>
      </c>
      <c r="AQ1775" s="436">
        <f t="shared" si="456"/>
        <v>89.600000000000009</v>
      </c>
      <c r="AR1775" s="247"/>
      <c r="AS1775" s="465" t="s">
        <v>15</v>
      </c>
      <c r="AT1775" s="247"/>
      <c r="AU1775" s="454" t="s">
        <v>15</v>
      </c>
    </row>
    <row r="1776" spans="1:47" s="29" customFormat="1">
      <c r="A1776" s="556">
        <v>1773</v>
      </c>
      <c r="B1776" s="558" t="s">
        <v>4028</v>
      </c>
      <c r="C1776" s="558" t="str">
        <f t="shared" si="448"/>
        <v>2020</v>
      </c>
      <c r="D1776" s="558" t="str">
        <f t="shared" si="457"/>
        <v>Jul</v>
      </c>
      <c r="E1776" s="605">
        <v>44040</v>
      </c>
      <c r="F1776" s="558">
        <v>122922</v>
      </c>
      <c r="G1776" s="617" t="s">
        <v>4344</v>
      </c>
      <c r="H1776" s="558">
        <v>95299</v>
      </c>
      <c r="I1776" s="558" t="s">
        <v>3920</v>
      </c>
      <c r="J1776" s="617" t="s">
        <v>4036</v>
      </c>
      <c r="K1776" s="607" t="str">
        <f t="shared" si="449"/>
        <v>50121-KZL-9300-H1 PIPE, STEERING HEAD | #1. BULGING 1 &amp; 2</v>
      </c>
      <c r="L1776" s="607" t="s">
        <v>5001</v>
      </c>
      <c r="M1776" s="607" t="s">
        <v>5002</v>
      </c>
      <c r="N1776" s="615" t="s">
        <v>15</v>
      </c>
      <c r="O1776" s="607" t="s">
        <v>40</v>
      </c>
      <c r="P1776" s="558">
        <v>1</v>
      </c>
      <c r="Q1776" s="557" t="s">
        <v>5152</v>
      </c>
      <c r="R1776" s="609">
        <v>49.83</v>
      </c>
      <c r="S1776" s="564" t="s">
        <v>15</v>
      </c>
      <c r="T1776" s="611">
        <v>1836</v>
      </c>
      <c r="U1776" s="612" t="s">
        <v>47</v>
      </c>
      <c r="V1776" s="613" t="s">
        <v>49</v>
      </c>
      <c r="W1776" s="702" t="s">
        <v>4217</v>
      </c>
      <c r="X1776" s="673" t="s">
        <v>4494</v>
      </c>
      <c r="Y1776" s="669" t="s">
        <v>15</v>
      </c>
      <c r="Z1776" s="668" t="s">
        <v>15</v>
      </c>
      <c r="AA1776" s="558" t="s">
        <v>1856</v>
      </c>
      <c r="AB1776" s="139">
        <f t="shared" si="444"/>
        <v>44070</v>
      </c>
      <c r="AC1776" s="134">
        <f t="shared" si="445"/>
        <v>44044</v>
      </c>
      <c r="AD1776" s="135" t="str">
        <f t="shared" si="446"/>
        <v>-</v>
      </c>
      <c r="AE1776" s="136" t="str">
        <f t="shared" si="447"/>
        <v>-</v>
      </c>
      <c r="AF1776" s="140" t="s">
        <v>4551</v>
      </c>
      <c r="AG1776" s="140" t="str">
        <f t="shared" si="450"/>
        <v>1</v>
      </c>
      <c r="AH1776" s="141" t="str">
        <f t="shared" si="451"/>
        <v>-</v>
      </c>
      <c r="AI1776" s="210">
        <v>44145</v>
      </c>
      <c r="AJ1776" s="443" t="s">
        <v>4592</v>
      </c>
      <c r="AK1776" s="478">
        <f t="shared" si="452"/>
        <v>-75</v>
      </c>
      <c r="AL1776" s="482">
        <f t="shared" si="453"/>
        <v>44136</v>
      </c>
      <c r="AM1776" s="432" t="str">
        <f>_xlfn.IFNA(VLOOKUP(O1776,Dropdown!$B:$G,6,0),"-")</f>
        <v>PEZA</v>
      </c>
      <c r="AN1776" s="433">
        <f>_xlfn.IFNA(VLOOKUP(O1776,Dropdown!$B:$H,7,0),"-")</f>
        <v>0.12</v>
      </c>
      <c r="AO1776" s="434" t="str">
        <f t="shared" si="454"/>
        <v>USD</v>
      </c>
      <c r="AP1776" s="435">
        <f t="shared" si="455"/>
        <v>1836</v>
      </c>
      <c r="AQ1776" s="436">
        <f t="shared" si="456"/>
        <v>2056.3200000000002</v>
      </c>
      <c r="AR1776" s="247"/>
      <c r="AS1776" s="465" t="s">
        <v>15</v>
      </c>
      <c r="AT1776" s="247"/>
      <c r="AU1776" s="454" t="s">
        <v>15</v>
      </c>
    </row>
    <row r="1777" spans="1:47" s="29" customFormat="1">
      <c r="A1777" s="556">
        <v>1774</v>
      </c>
      <c r="B1777" s="558" t="s">
        <v>4029</v>
      </c>
      <c r="C1777" s="558" t="str">
        <f t="shared" si="448"/>
        <v>2020</v>
      </c>
      <c r="D1777" s="558" t="str">
        <f t="shared" si="457"/>
        <v>Jul</v>
      </c>
      <c r="E1777" s="605">
        <v>44040</v>
      </c>
      <c r="F1777" s="558">
        <v>122922</v>
      </c>
      <c r="G1777" s="617" t="s">
        <v>4344</v>
      </c>
      <c r="H1777" s="558">
        <v>95299</v>
      </c>
      <c r="I1777" s="558" t="s">
        <v>3920</v>
      </c>
      <c r="J1777" s="617" t="s">
        <v>4036</v>
      </c>
      <c r="K1777" s="607" t="str">
        <f t="shared" si="449"/>
        <v>50121-KZL-9300-H1 PIPE, STEERING HEAD | #2. BULGING 3 &amp; 4</v>
      </c>
      <c r="L1777" s="607" t="s">
        <v>5001</v>
      </c>
      <c r="M1777" s="607" t="s">
        <v>5003</v>
      </c>
      <c r="N1777" s="615" t="s">
        <v>15</v>
      </c>
      <c r="O1777" s="607" t="s">
        <v>40</v>
      </c>
      <c r="P1777" s="558">
        <v>1</v>
      </c>
      <c r="Q1777" s="557" t="s">
        <v>5152</v>
      </c>
      <c r="R1777" s="609">
        <v>49.83</v>
      </c>
      <c r="S1777" s="564" t="s">
        <v>15</v>
      </c>
      <c r="T1777" s="611">
        <v>1836</v>
      </c>
      <c r="U1777" s="612" t="s">
        <v>47</v>
      </c>
      <c r="V1777" s="613" t="s">
        <v>49</v>
      </c>
      <c r="W1777" s="702" t="s">
        <v>4217</v>
      </c>
      <c r="X1777" s="673" t="s">
        <v>4494</v>
      </c>
      <c r="Y1777" s="669" t="s">
        <v>15</v>
      </c>
      <c r="Z1777" s="668" t="s">
        <v>15</v>
      </c>
      <c r="AA1777" s="558" t="s">
        <v>1856</v>
      </c>
      <c r="AB1777" s="139">
        <f t="shared" si="444"/>
        <v>44070</v>
      </c>
      <c r="AC1777" s="134">
        <f t="shared" si="445"/>
        <v>44044</v>
      </c>
      <c r="AD1777" s="135" t="str">
        <f t="shared" si="446"/>
        <v>-</v>
      </c>
      <c r="AE1777" s="136" t="str">
        <f t="shared" si="447"/>
        <v>-</v>
      </c>
      <c r="AF1777" s="140" t="s">
        <v>4551</v>
      </c>
      <c r="AG1777" s="140" t="str">
        <f t="shared" si="450"/>
        <v>-</v>
      </c>
      <c r="AH1777" s="141" t="str">
        <f t="shared" si="451"/>
        <v>-</v>
      </c>
      <c r="AI1777" s="210">
        <v>44145</v>
      </c>
      <c r="AJ1777" s="443" t="s">
        <v>4592</v>
      </c>
      <c r="AK1777" s="478">
        <f t="shared" si="452"/>
        <v>-75</v>
      </c>
      <c r="AL1777" s="482">
        <f t="shared" si="453"/>
        <v>44136</v>
      </c>
      <c r="AM1777" s="432" t="str">
        <f>_xlfn.IFNA(VLOOKUP(O1777,Dropdown!$B:$G,6,0),"-")</f>
        <v>PEZA</v>
      </c>
      <c r="AN1777" s="433">
        <f>_xlfn.IFNA(VLOOKUP(O1777,Dropdown!$B:$H,7,0),"-")</f>
        <v>0.12</v>
      </c>
      <c r="AO1777" s="434" t="str">
        <f t="shared" si="454"/>
        <v>USD</v>
      </c>
      <c r="AP1777" s="435">
        <f t="shared" si="455"/>
        <v>1836</v>
      </c>
      <c r="AQ1777" s="436">
        <f t="shared" si="456"/>
        <v>2056.3200000000002</v>
      </c>
      <c r="AR1777" s="247"/>
      <c r="AS1777" s="465" t="s">
        <v>15</v>
      </c>
      <c r="AT1777" s="247"/>
      <c r="AU1777" s="454" t="s">
        <v>15</v>
      </c>
    </row>
    <row r="1778" spans="1:47" s="29" customFormat="1">
      <c r="A1778" s="556">
        <v>1775</v>
      </c>
      <c r="B1778" s="558" t="s">
        <v>4030</v>
      </c>
      <c r="C1778" s="558" t="str">
        <f t="shared" si="448"/>
        <v>2020</v>
      </c>
      <c r="D1778" s="558" t="str">
        <f t="shared" si="457"/>
        <v>Jul</v>
      </c>
      <c r="E1778" s="605">
        <v>44040</v>
      </c>
      <c r="F1778" s="558">
        <v>122922</v>
      </c>
      <c r="G1778" s="617" t="s">
        <v>4344</v>
      </c>
      <c r="H1778" s="558">
        <v>95299</v>
      </c>
      <c r="I1778" s="558" t="s">
        <v>3920</v>
      </c>
      <c r="J1778" s="617" t="s">
        <v>4036</v>
      </c>
      <c r="K1778" s="607" t="str">
        <f t="shared" si="449"/>
        <v>50121-KZL-9300-H1 PIPE, STEERING HEAD | #3. INS JIG 1 (BULGING)</v>
      </c>
      <c r="L1778" s="607" t="s">
        <v>5001</v>
      </c>
      <c r="M1778" s="607" t="s">
        <v>5004</v>
      </c>
      <c r="N1778" s="615" t="s">
        <v>15</v>
      </c>
      <c r="O1778" s="607" t="s">
        <v>40</v>
      </c>
      <c r="P1778" s="558">
        <v>1</v>
      </c>
      <c r="Q1778" s="557" t="s">
        <v>5152</v>
      </c>
      <c r="R1778" s="609">
        <v>49.83</v>
      </c>
      <c r="S1778" s="564" t="s">
        <v>15</v>
      </c>
      <c r="T1778" s="611">
        <v>324</v>
      </c>
      <c r="U1778" s="612" t="s">
        <v>47</v>
      </c>
      <c r="V1778" s="613" t="s">
        <v>49</v>
      </c>
      <c r="W1778" s="702" t="s">
        <v>4217</v>
      </c>
      <c r="X1778" s="673" t="s">
        <v>4494</v>
      </c>
      <c r="Y1778" s="669" t="s">
        <v>15</v>
      </c>
      <c r="Z1778" s="668" t="s">
        <v>15</v>
      </c>
      <c r="AA1778" s="558" t="s">
        <v>1856</v>
      </c>
      <c r="AB1778" s="139">
        <f t="shared" si="444"/>
        <v>44070</v>
      </c>
      <c r="AC1778" s="134">
        <f t="shared" si="445"/>
        <v>44044</v>
      </c>
      <c r="AD1778" s="135" t="str">
        <f t="shared" si="446"/>
        <v>-</v>
      </c>
      <c r="AE1778" s="136" t="str">
        <f t="shared" si="447"/>
        <v>-</v>
      </c>
      <c r="AF1778" s="140" t="s">
        <v>4551</v>
      </c>
      <c r="AG1778" s="140" t="str">
        <f t="shared" si="450"/>
        <v>-</v>
      </c>
      <c r="AH1778" s="141" t="str">
        <f t="shared" si="451"/>
        <v>-</v>
      </c>
      <c r="AI1778" s="210">
        <v>44145</v>
      </c>
      <c r="AJ1778" s="443" t="s">
        <v>4592</v>
      </c>
      <c r="AK1778" s="478">
        <f t="shared" si="452"/>
        <v>-75</v>
      </c>
      <c r="AL1778" s="482">
        <f t="shared" si="453"/>
        <v>44136</v>
      </c>
      <c r="AM1778" s="432" t="str">
        <f>_xlfn.IFNA(VLOOKUP(O1778,Dropdown!$B:$G,6,0),"-")</f>
        <v>PEZA</v>
      </c>
      <c r="AN1778" s="433">
        <f>_xlfn.IFNA(VLOOKUP(O1778,Dropdown!$B:$H,7,0),"-")</f>
        <v>0.12</v>
      </c>
      <c r="AO1778" s="434" t="str">
        <f t="shared" si="454"/>
        <v>USD</v>
      </c>
      <c r="AP1778" s="435">
        <f t="shared" si="455"/>
        <v>324</v>
      </c>
      <c r="AQ1778" s="436">
        <f t="shared" si="456"/>
        <v>362.88000000000005</v>
      </c>
      <c r="AR1778" s="247"/>
      <c r="AS1778" s="465" t="s">
        <v>15</v>
      </c>
      <c r="AT1778" s="247"/>
      <c r="AU1778" s="454" t="s">
        <v>15</v>
      </c>
    </row>
    <row r="1779" spans="1:47" s="29" customFormat="1">
      <c r="A1779" s="556">
        <v>1776</v>
      </c>
      <c r="B1779" s="558" t="s">
        <v>4031</v>
      </c>
      <c r="C1779" s="558" t="str">
        <f t="shared" si="448"/>
        <v>2020</v>
      </c>
      <c r="D1779" s="558" t="str">
        <f t="shared" si="457"/>
        <v>Jul</v>
      </c>
      <c r="E1779" s="605">
        <v>44040</v>
      </c>
      <c r="F1779" s="558">
        <v>122922</v>
      </c>
      <c r="G1779" s="617" t="s">
        <v>4344</v>
      </c>
      <c r="H1779" s="558">
        <v>95299</v>
      </c>
      <c r="I1779" s="558" t="s">
        <v>3920</v>
      </c>
      <c r="J1779" s="617" t="s">
        <v>4036</v>
      </c>
      <c r="K1779" s="607" t="str">
        <f t="shared" si="449"/>
        <v>50121-KZL-9300-H1 PIPE, STEERING HEAD | #4. INS JIG 1 (MACHINING)</v>
      </c>
      <c r="L1779" s="607" t="s">
        <v>5001</v>
      </c>
      <c r="M1779" s="607" t="s">
        <v>5005</v>
      </c>
      <c r="N1779" s="615" t="s">
        <v>15</v>
      </c>
      <c r="O1779" s="607" t="s">
        <v>40</v>
      </c>
      <c r="P1779" s="558">
        <v>1</v>
      </c>
      <c r="Q1779" s="557" t="s">
        <v>5152</v>
      </c>
      <c r="R1779" s="609">
        <v>49.83</v>
      </c>
      <c r="S1779" s="564" t="s">
        <v>15</v>
      </c>
      <c r="T1779" s="611">
        <v>324</v>
      </c>
      <c r="U1779" s="612" t="s">
        <v>47</v>
      </c>
      <c r="V1779" s="613" t="s">
        <v>49</v>
      </c>
      <c r="W1779" s="702" t="s">
        <v>4217</v>
      </c>
      <c r="X1779" s="673" t="s">
        <v>4494</v>
      </c>
      <c r="Y1779" s="669" t="s">
        <v>15</v>
      </c>
      <c r="Z1779" s="668" t="s">
        <v>15</v>
      </c>
      <c r="AA1779" s="558" t="s">
        <v>1856</v>
      </c>
      <c r="AB1779" s="139">
        <f t="shared" si="444"/>
        <v>44070</v>
      </c>
      <c r="AC1779" s="134">
        <f t="shared" si="445"/>
        <v>44044</v>
      </c>
      <c r="AD1779" s="135" t="str">
        <f t="shared" si="446"/>
        <v>-</v>
      </c>
      <c r="AE1779" s="136" t="str">
        <f t="shared" si="447"/>
        <v>-</v>
      </c>
      <c r="AF1779" s="140" t="s">
        <v>4551</v>
      </c>
      <c r="AG1779" s="140" t="str">
        <f t="shared" si="450"/>
        <v>-</v>
      </c>
      <c r="AH1779" s="141" t="str">
        <f t="shared" si="451"/>
        <v>-</v>
      </c>
      <c r="AI1779" s="210">
        <v>44145</v>
      </c>
      <c r="AJ1779" s="443" t="s">
        <v>4592</v>
      </c>
      <c r="AK1779" s="478">
        <f t="shared" si="452"/>
        <v>-75</v>
      </c>
      <c r="AL1779" s="482">
        <f t="shared" si="453"/>
        <v>44136</v>
      </c>
      <c r="AM1779" s="432" t="str">
        <f>_xlfn.IFNA(VLOOKUP(O1779,Dropdown!$B:$G,6,0),"-")</f>
        <v>PEZA</v>
      </c>
      <c r="AN1779" s="433">
        <f>_xlfn.IFNA(VLOOKUP(O1779,Dropdown!$B:$H,7,0),"-")</f>
        <v>0.12</v>
      </c>
      <c r="AO1779" s="434" t="str">
        <f t="shared" si="454"/>
        <v>USD</v>
      </c>
      <c r="AP1779" s="435">
        <f t="shared" si="455"/>
        <v>324</v>
      </c>
      <c r="AQ1779" s="436">
        <f t="shared" si="456"/>
        <v>362.88000000000005</v>
      </c>
      <c r="AR1779" s="247"/>
      <c r="AS1779" s="465" t="s">
        <v>15</v>
      </c>
      <c r="AT1779" s="247"/>
      <c r="AU1779" s="454" t="s">
        <v>15</v>
      </c>
    </row>
    <row r="1780" spans="1:47" s="29" customFormat="1">
      <c r="A1780" s="556">
        <v>1777</v>
      </c>
      <c r="B1780" s="558" t="s">
        <v>4322</v>
      </c>
      <c r="C1780" s="558" t="str">
        <f t="shared" si="448"/>
        <v>2020</v>
      </c>
      <c r="D1780" s="558" t="str">
        <f t="shared" si="457"/>
        <v>Jul</v>
      </c>
      <c r="E1780" s="605">
        <v>44041</v>
      </c>
      <c r="F1780" s="558">
        <v>122918</v>
      </c>
      <c r="G1780" s="558">
        <v>56210</v>
      </c>
      <c r="H1780" s="558">
        <v>95317</v>
      </c>
      <c r="I1780" s="558" t="s">
        <v>4326</v>
      </c>
      <c r="J1780" s="617" t="s">
        <v>4327</v>
      </c>
      <c r="K1780" s="607" t="str">
        <f t="shared" si="449"/>
        <v>WR14 YOKE TA.D (7.5th Stage) 101538-75-017-00 HEAD PUNCH (LETTER A) | WR14 YOKE TA.D (7.5th Stage) 101538-75-017-00 HEAD PUNCH (LETTER A)</v>
      </c>
      <c r="L1780" s="607" t="s">
        <v>4324</v>
      </c>
      <c r="M1780" s="607" t="s">
        <v>4324</v>
      </c>
      <c r="N1780" s="608" t="s">
        <v>15</v>
      </c>
      <c r="O1780" s="607" t="s">
        <v>42</v>
      </c>
      <c r="P1780" s="558">
        <v>1</v>
      </c>
      <c r="Q1780" s="557" t="s">
        <v>5151</v>
      </c>
      <c r="R1780" s="609">
        <f>IFERROR(VLOOKUP(CONCATENATE(D1780,"'",C1780),'Monthly Forex'!A:D,4,0),"-")</f>
        <v>49.83</v>
      </c>
      <c r="S1780" s="564" t="s">
        <v>15</v>
      </c>
      <c r="T1780" s="611">
        <v>134.19999999999999</v>
      </c>
      <c r="U1780" s="612" t="s">
        <v>47</v>
      </c>
      <c r="V1780" s="613" t="s">
        <v>49</v>
      </c>
      <c r="W1780" s="619" t="s">
        <v>15</v>
      </c>
      <c r="X1780" s="673" t="s">
        <v>4601</v>
      </c>
      <c r="Y1780" s="667" t="s">
        <v>4612</v>
      </c>
      <c r="Z1780" s="668" t="s">
        <v>15</v>
      </c>
      <c r="AA1780" s="558" t="s">
        <v>1856</v>
      </c>
      <c r="AB1780" s="139">
        <f t="shared" si="444"/>
        <v>44071</v>
      </c>
      <c r="AC1780" s="134">
        <f t="shared" si="445"/>
        <v>44044</v>
      </c>
      <c r="AD1780" s="135" t="str">
        <f t="shared" si="446"/>
        <v>-</v>
      </c>
      <c r="AE1780" s="136" t="str">
        <f t="shared" si="447"/>
        <v>-</v>
      </c>
      <c r="AF1780" s="140" t="s">
        <v>4551</v>
      </c>
      <c r="AG1780" s="140" t="str">
        <f t="shared" si="450"/>
        <v>1</v>
      </c>
      <c r="AH1780" s="141" t="str">
        <f t="shared" si="451"/>
        <v>-</v>
      </c>
      <c r="AI1780" s="211">
        <v>44104</v>
      </c>
      <c r="AJ1780" s="443" t="s">
        <v>4592</v>
      </c>
      <c r="AK1780" s="478">
        <f t="shared" si="452"/>
        <v>-33</v>
      </c>
      <c r="AL1780" s="482">
        <f t="shared" si="453"/>
        <v>44075</v>
      </c>
      <c r="AM1780" s="432" t="str">
        <f>_xlfn.IFNA(VLOOKUP(O1780,Dropdown!$B:$G,6,0),"-")</f>
        <v>PEZA</v>
      </c>
      <c r="AN1780" s="433">
        <f>_xlfn.IFNA(VLOOKUP(O1780,Dropdown!$B:$H,7,0),"-")</f>
        <v>0.12</v>
      </c>
      <c r="AO1780" s="434" t="str">
        <f t="shared" si="454"/>
        <v>USD</v>
      </c>
      <c r="AP1780" s="435">
        <f t="shared" si="455"/>
        <v>134.19999999999999</v>
      </c>
      <c r="AQ1780" s="436">
        <f t="shared" si="456"/>
        <v>150.304</v>
      </c>
      <c r="AR1780" s="247"/>
      <c r="AS1780" s="465" t="s">
        <v>15</v>
      </c>
      <c r="AT1780" s="247"/>
      <c r="AU1780" s="454" t="s">
        <v>15</v>
      </c>
    </row>
    <row r="1781" spans="1:47" s="29" customFormat="1">
      <c r="A1781" s="556">
        <v>1778</v>
      </c>
      <c r="B1781" s="558" t="s">
        <v>4323</v>
      </c>
      <c r="C1781" s="558" t="str">
        <f t="shared" si="448"/>
        <v>2020</v>
      </c>
      <c r="D1781" s="558" t="str">
        <f t="shared" si="457"/>
        <v>Jul</v>
      </c>
      <c r="E1781" s="605">
        <v>44041</v>
      </c>
      <c r="F1781" s="558">
        <v>122918</v>
      </c>
      <c r="G1781" s="558">
        <v>56210</v>
      </c>
      <c r="H1781" s="558">
        <v>95317</v>
      </c>
      <c r="I1781" s="558" t="s">
        <v>4326</v>
      </c>
      <c r="J1781" s="617" t="s">
        <v>4327</v>
      </c>
      <c r="K1781" s="607" t="str">
        <f t="shared" si="449"/>
        <v>WR14 YOKE TA.D (7.5th Stage) 101538-75-017-00 HEAD PUNCH (LETTER B) | WR14 YOKE TA.D (7.5th Stage) 101538-75-017-00 HEAD PUNCH (LETTER B)</v>
      </c>
      <c r="L1781" s="607" t="s">
        <v>4325</v>
      </c>
      <c r="M1781" s="607" t="s">
        <v>4325</v>
      </c>
      <c r="N1781" s="608" t="s">
        <v>15</v>
      </c>
      <c r="O1781" s="607" t="s">
        <v>42</v>
      </c>
      <c r="P1781" s="558">
        <v>1</v>
      </c>
      <c r="Q1781" s="557" t="s">
        <v>5151</v>
      </c>
      <c r="R1781" s="609">
        <f>IFERROR(VLOOKUP(CONCATENATE(D1781,"'",C1781),'Monthly Forex'!A:D,4,0),"-")</f>
        <v>49.83</v>
      </c>
      <c r="S1781" s="564" t="s">
        <v>15</v>
      </c>
      <c r="T1781" s="611">
        <v>134.19999999999999</v>
      </c>
      <c r="U1781" s="612" t="s">
        <v>47</v>
      </c>
      <c r="V1781" s="613" t="s">
        <v>49</v>
      </c>
      <c r="W1781" s="619" t="s">
        <v>15</v>
      </c>
      <c r="X1781" s="673" t="s">
        <v>4601</v>
      </c>
      <c r="Y1781" s="667" t="s">
        <v>4612</v>
      </c>
      <c r="Z1781" s="668" t="s">
        <v>15</v>
      </c>
      <c r="AA1781" s="558" t="s">
        <v>1856</v>
      </c>
      <c r="AB1781" s="139">
        <f t="shared" si="444"/>
        <v>44071</v>
      </c>
      <c r="AC1781" s="134">
        <f t="shared" si="445"/>
        <v>44044</v>
      </c>
      <c r="AD1781" s="135" t="str">
        <f t="shared" si="446"/>
        <v>-</v>
      </c>
      <c r="AE1781" s="136" t="str">
        <f t="shared" si="447"/>
        <v>-</v>
      </c>
      <c r="AF1781" s="140" t="s">
        <v>4551</v>
      </c>
      <c r="AG1781" s="140" t="str">
        <f t="shared" si="450"/>
        <v>-</v>
      </c>
      <c r="AH1781" s="141" t="str">
        <f t="shared" si="451"/>
        <v>-</v>
      </c>
      <c r="AI1781" s="211">
        <v>44104</v>
      </c>
      <c r="AJ1781" s="443" t="s">
        <v>4592</v>
      </c>
      <c r="AK1781" s="478">
        <f t="shared" si="452"/>
        <v>-33</v>
      </c>
      <c r="AL1781" s="482">
        <f t="shared" si="453"/>
        <v>44075</v>
      </c>
      <c r="AM1781" s="432" t="str">
        <f>_xlfn.IFNA(VLOOKUP(O1781,Dropdown!$B:$G,6,0),"-")</f>
        <v>PEZA</v>
      </c>
      <c r="AN1781" s="433">
        <f>_xlfn.IFNA(VLOOKUP(O1781,Dropdown!$B:$H,7,0),"-")</f>
        <v>0.12</v>
      </c>
      <c r="AO1781" s="434" t="str">
        <f t="shared" si="454"/>
        <v>USD</v>
      </c>
      <c r="AP1781" s="435">
        <f t="shared" si="455"/>
        <v>134.19999999999999</v>
      </c>
      <c r="AQ1781" s="436">
        <f t="shared" si="456"/>
        <v>150.304</v>
      </c>
      <c r="AR1781" s="247"/>
      <c r="AS1781" s="465" t="s">
        <v>15</v>
      </c>
      <c r="AT1781" s="247"/>
      <c r="AU1781" s="454" t="s">
        <v>15</v>
      </c>
    </row>
    <row r="1782" spans="1:47" s="29" customFormat="1">
      <c r="A1782" s="556">
        <v>1779</v>
      </c>
      <c r="B1782" s="558" t="s">
        <v>4337</v>
      </c>
      <c r="C1782" s="558" t="str">
        <f t="shared" si="448"/>
        <v>2020</v>
      </c>
      <c r="D1782" s="558" t="str">
        <f t="shared" si="457"/>
        <v>Jul</v>
      </c>
      <c r="E1782" s="605">
        <v>44041</v>
      </c>
      <c r="F1782" s="558">
        <v>122918</v>
      </c>
      <c r="G1782" s="558">
        <v>56210</v>
      </c>
      <c r="H1782" s="558">
        <v>95317</v>
      </c>
      <c r="I1782" s="558" t="s">
        <v>4339</v>
      </c>
      <c r="J1782" s="617" t="s">
        <v>4340</v>
      </c>
      <c r="K1782" s="607" t="str">
        <f t="shared" si="449"/>
        <v>WR19 YOKE TA.D | 101497-03-011-00 DIE RING</v>
      </c>
      <c r="L1782" s="607" t="s">
        <v>5000</v>
      </c>
      <c r="M1782" s="607" t="s">
        <v>5066</v>
      </c>
      <c r="N1782" s="615" t="s">
        <v>15</v>
      </c>
      <c r="O1782" s="607" t="s">
        <v>42</v>
      </c>
      <c r="P1782" s="558">
        <v>1</v>
      </c>
      <c r="Q1782" s="557" t="s">
        <v>5151</v>
      </c>
      <c r="R1782" s="609">
        <f>IFERROR(VLOOKUP(CONCATENATE(D1782,"'",C1782),'Monthly Forex'!A:D,4,0),"-")</f>
        <v>49.83</v>
      </c>
      <c r="S1782" s="564" t="s">
        <v>15</v>
      </c>
      <c r="T1782" s="611">
        <v>650</v>
      </c>
      <c r="U1782" s="612" t="s">
        <v>47</v>
      </c>
      <c r="V1782" s="613" t="s">
        <v>49</v>
      </c>
      <c r="W1782" s="619" t="s">
        <v>15</v>
      </c>
      <c r="X1782" s="673" t="s">
        <v>4601</v>
      </c>
      <c r="Y1782" s="667" t="s">
        <v>4612</v>
      </c>
      <c r="Z1782" s="668" t="s">
        <v>15</v>
      </c>
      <c r="AA1782" s="558" t="s">
        <v>1856</v>
      </c>
      <c r="AB1782" s="139">
        <f t="shared" si="444"/>
        <v>44071</v>
      </c>
      <c r="AC1782" s="134">
        <f t="shared" si="445"/>
        <v>44044</v>
      </c>
      <c r="AD1782" s="135" t="str">
        <f t="shared" si="446"/>
        <v>-</v>
      </c>
      <c r="AE1782" s="136" t="str">
        <f t="shared" si="447"/>
        <v>-</v>
      </c>
      <c r="AF1782" s="140" t="s">
        <v>4551</v>
      </c>
      <c r="AG1782" s="140" t="str">
        <f t="shared" si="450"/>
        <v>-</v>
      </c>
      <c r="AH1782" s="141" t="str">
        <f t="shared" si="451"/>
        <v>-</v>
      </c>
      <c r="AI1782" s="211">
        <v>44104</v>
      </c>
      <c r="AJ1782" s="443" t="s">
        <v>4592</v>
      </c>
      <c r="AK1782" s="478">
        <f t="shared" si="452"/>
        <v>-33</v>
      </c>
      <c r="AL1782" s="482">
        <f t="shared" si="453"/>
        <v>44075</v>
      </c>
      <c r="AM1782" s="432" t="str">
        <f>_xlfn.IFNA(VLOOKUP(O1782,Dropdown!$B:$G,6,0),"-")</f>
        <v>PEZA</v>
      </c>
      <c r="AN1782" s="433">
        <f>_xlfn.IFNA(VLOOKUP(O1782,Dropdown!$B:$H,7,0),"-")</f>
        <v>0.12</v>
      </c>
      <c r="AO1782" s="434" t="str">
        <f t="shared" si="454"/>
        <v>USD</v>
      </c>
      <c r="AP1782" s="435">
        <f t="shared" si="455"/>
        <v>650</v>
      </c>
      <c r="AQ1782" s="436">
        <f t="shared" si="456"/>
        <v>728.00000000000011</v>
      </c>
      <c r="AR1782" s="247"/>
      <c r="AS1782" s="465" t="s">
        <v>15</v>
      </c>
      <c r="AT1782" s="247"/>
      <c r="AU1782" s="454" t="s">
        <v>15</v>
      </c>
    </row>
    <row r="1783" spans="1:47" s="29" customFormat="1">
      <c r="A1783" s="556">
        <v>1780</v>
      </c>
      <c r="B1783" s="558" t="s">
        <v>4338</v>
      </c>
      <c r="C1783" s="558" t="str">
        <f t="shared" si="448"/>
        <v>2020</v>
      </c>
      <c r="D1783" s="558" t="str">
        <f t="shared" si="457"/>
        <v>Jul</v>
      </c>
      <c r="E1783" s="605">
        <v>44041</v>
      </c>
      <c r="F1783" s="558">
        <v>122918</v>
      </c>
      <c r="G1783" s="558">
        <v>56210</v>
      </c>
      <c r="H1783" s="558">
        <v>95317</v>
      </c>
      <c r="I1783" s="558" t="s">
        <v>4339</v>
      </c>
      <c r="J1783" s="617" t="s">
        <v>4340</v>
      </c>
      <c r="K1783" s="607" t="str">
        <f t="shared" si="449"/>
        <v>WR19 YOKE TA.D | 101497-06-016-11 PUNCH (SHORT)</v>
      </c>
      <c r="L1783" s="607" t="s">
        <v>5000</v>
      </c>
      <c r="M1783" s="607" t="s">
        <v>5067</v>
      </c>
      <c r="N1783" s="615" t="s">
        <v>15</v>
      </c>
      <c r="O1783" s="607" t="s">
        <v>42</v>
      </c>
      <c r="P1783" s="558">
        <v>1</v>
      </c>
      <c r="Q1783" s="557" t="s">
        <v>5151</v>
      </c>
      <c r="R1783" s="609">
        <f>IFERROR(VLOOKUP(CONCATENATE(D1783,"'",C1783),'Monthly Forex'!A:D,4,0),"-")</f>
        <v>49.83</v>
      </c>
      <c r="S1783" s="564" t="s">
        <v>15</v>
      </c>
      <c r="T1783" s="611">
        <v>740</v>
      </c>
      <c r="U1783" s="612" t="s">
        <v>47</v>
      </c>
      <c r="V1783" s="613" t="s">
        <v>49</v>
      </c>
      <c r="W1783" s="704" t="s">
        <v>15</v>
      </c>
      <c r="X1783" s="673" t="s">
        <v>4601</v>
      </c>
      <c r="Y1783" s="667" t="s">
        <v>4612</v>
      </c>
      <c r="Z1783" s="668" t="s">
        <v>15</v>
      </c>
      <c r="AA1783" s="558" t="s">
        <v>1856</v>
      </c>
      <c r="AB1783" s="139">
        <f t="shared" ref="AB1783:AB1846" si="459">IF(V1783="","",IF(V1783="Cancelled","-",E1783+30))</f>
        <v>44071</v>
      </c>
      <c r="AC1783" s="134">
        <f t="shared" si="445"/>
        <v>44044</v>
      </c>
      <c r="AD1783" s="135" t="str">
        <f t="shared" si="446"/>
        <v>-</v>
      </c>
      <c r="AE1783" s="136" t="str">
        <f t="shared" si="447"/>
        <v>-</v>
      </c>
      <c r="AF1783" s="140" t="s">
        <v>4551</v>
      </c>
      <c r="AG1783" s="140" t="str">
        <f t="shared" si="450"/>
        <v>-</v>
      </c>
      <c r="AH1783" s="141" t="str">
        <f t="shared" si="451"/>
        <v>-</v>
      </c>
      <c r="AI1783" s="211">
        <v>44104</v>
      </c>
      <c r="AJ1783" s="443" t="s">
        <v>4592</v>
      </c>
      <c r="AK1783" s="478">
        <f t="shared" si="452"/>
        <v>-33</v>
      </c>
      <c r="AL1783" s="482">
        <f t="shared" si="453"/>
        <v>44075</v>
      </c>
      <c r="AM1783" s="432" t="str">
        <f>_xlfn.IFNA(VLOOKUP(O1783,Dropdown!$B:$G,6,0),"-")</f>
        <v>PEZA</v>
      </c>
      <c r="AN1783" s="433">
        <f>_xlfn.IFNA(VLOOKUP(O1783,Dropdown!$B:$H,7,0),"-")</f>
        <v>0.12</v>
      </c>
      <c r="AO1783" s="434" t="str">
        <f t="shared" si="454"/>
        <v>USD</v>
      </c>
      <c r="AP1783" s="435">
        <f t="shared" si="455"/>
        <v>740</v>
      </c>
      <c r="AQ1783" s="436">
        <f t="shared" si="456"/>
        <v>828.80000000000007</v>
      </c>
      <c r="AR1783" s="247"/>
      <c r="AS1783" s="465" t="s">
        <v>15</v>
      </c>
      <c r="AT1783" s="247"/>
      <c r="AU1783" s="454" t="s">
        <v>15</v>
      </c>
    </row>
    <row r="1784" spans="1:47" s="29" customFormat="1">
      <c r="A1784" s="556">
        <v>1781</v>
      </c>
      <c r="B1784" s="558" t="s">
        <v>4330</v>
      </c>
      <c r="C1784" s="558" t="str">
        <f t="shared" si="448"/>
        <v>2020</v>
      </c>
      <c r="D1784" s="558" t="str">
        <f t="shared" si="457"/>
        <v>Jul</v>
      </c>
      <c r="E1784" s="605">
        <v>44041</v>
      </c>
      <c r="F1784" s="558">
        <v>122917</v>
      </c>
      <c r="G1784" s="558">
        <v>56209</v>
      </c>
      <c r="H1784" s="558">
        <v>95298</v>
      </c>
      <c r="I1784" s="558" t="s">
        <v>4334</v>
      </c>
      <c r="J1784" s="617" t="s">
        <v>4333</v>
      </c>
      <c r="K1784" s="607" t="str">
        <f t="shared" si="449"/>
        <v>TLAX RING RR TRIM DIE RH | TLAX RING RR TRIM DIE RH</v>
      </c>
      <c r="L1784" s="607" t="s">
        <v>4332</v>
      </c>
      <c r="M1784" s="607" t="s">
        <v>4332</v>
      </c>
      <c r="N1784" s="608" t="s">
        <v>4336</v>
      </c>
      <c r="O1784" s="607" t="s">
        <v>31</v>
      </c>
      <c r="P1784" s="558">
        <v>1</v>
      </c>
      <c r="Q1784" s="557" t="s">
        <v>5151</v>
      </c>
      <c r="R1784" s="609">
        <f>IFERROR(VLOOKUP(CONCATENATE(D1784,"'",C1784),'Monthly Forex'!A:D,4,0),"-")</f>
        <v>49.83</v>
      </c>
      <c r="S1784" s="610">
        <v>56200</v>
      </c>
      <c r="T1784" s="611">
        <f t="shared" ref="T1784:T1800" si="460">S1784/R1784</f>
        <v>1127.8346377684127</v>
      </c>
      <c r="U1784" s="612" t="s">
        <v>47</v>
      </c>
      <c r="V1784" s="613" t="s">
        <v>49</v>
      </c>
      <c r="W1784" s="704" t="s">
        <v>15</v>
      </c>
      <c r="X1784" s="673" t="s">
        <v>4601</v>
      </c>
      <c r="Y1784" s="669" t="s">
        <v>15</v>
      </c>
      <c r="Z1784" s="668" t="s">
        <v>15</v>
      </c>
      <c r="AA1784" s="558" t="s">
        <v>1856</v>
      </c>
      <c r="AB1784" s="139">
        <f t="shared" si="459"/>
        <v>44071</v>
      </c>
      <c r="AC1784" s="134">
        <f t="shared" si="445"/>
        <v>44044</v>
      </c>
      <c r="AD1784" s="135" t="str">
        <f t="shared" si="446"/>
        <v>-</v>
      </c>
      <c r="AE1784" s="136" t="str">
        <f t="shared" si="447"/>
        <v>-</v>
      </c>
      <c r="AF1784" s="140" t="s">
        <v>4551</v>
      </c>
      <c r="AG1784" s="140" t="str">
        <f t="shared" si="450"/>
        <v>1</v>
      </c>
      <c r="AH1784" s="141" t="str">
        <f t="shared" si="451"/>
        <v>-</v>
      </c>
      <c r="AI1784" s="211">
        <v>44071</v>
      </c>
      <c r="AJ1784" s="443" t="s">
        <v>4592</v>
      </c>
      <c r="AK1784" s="478">
        <f t="shared" si="452"/>
        <v>0</v>
      </c>
      <c r="AL1784" s="482">
        <f t="shared" si="453"/>
        <v>44044</v>
      </c>
      <c r="AM1784" s="432" t="str">
        <f>_xlfn.IFNA(VLOOKUP(O1784,Dropdown!$B:$G,6,0),"-")</f>
        <v>PEZA</v>
      </c>
      <c r="AN1784" s="433">
        <f>_xlfn.IFNA(VLOOKUP(O1784,Dropdown!$B:$H,7,0),"-")</f>
        <v>0.12</v>
      </c>
      <c r="AO1784" s="434" t="str">
        <f t="shared" si="454"/>
        <v>PHP</v>
      </c>
      <c r="AP1784" s="435">
        <f t="shared" si="455"/>
        <v>56200</v>
      </c>
      <c r="AQ1784" s="436">
        <f t="shared" si="456"/>
        <v>62944.000000000007</v>
      </c>
      <c r="AR1784" s="247"/>
      <c r="AS1784" s="465" t="s">
        <v>15</v>
      </c>
      <c r="AT1784" s="247"/>
      <c r="AU1784" s="454" t="s">
        <v>15</v>
      </c>
    </row>
    <row r="1785" spans="1:47" s="29" customFormat="1">
      <c r="A1785" s="556">
        <v>1782</v>
      </c>
      <c r="B1785" s="558" t="s">
        <v>4329</v>
      </c>
      <c r="C1785" s="558" t="str">
        <f t="shared" si="448"/>
        <v>2020</v>
      </c>
      <c r="D1785" s="558" t="str">
        <f t="shared" si="457"/>
        <v>Jul</v>
      </c>
      <c r="E1785" s="605">
        <v>44041</v>
      </c>
      <c r="F1785" s="558">
        <v>122917</v>
      </c>
      <c r="G1785" s="558">
        <v>56209</v>
      </c>
      <c r="H1785" s="558">
        <v>95298</v>
      </c>
      <c r="I1785" s="558" t="s">
        <v>4334</v>
      </c>
      <c r="J1785" s="617" t="s">
        <v>4333</v>
      </c>
      <c r="K1785" s="607" t="str">
        <f t="shared" si="449"/>
        <v>TLAX RING RR TRIM DIE LH | TLAX RING RR TRIM DIE LH</v>
      </c>
      <c r="L1785" s="607" t="s">
        <v>4331</v>
      </c>
      <c r="M1785" s="607" t="s">
        <v>4331</v>
      </c>
      <c r="N1785" s="608" t="s">
        <v>4335</v>
      </c>
      <c r="O1785" s="607" t="s">
        <v>31</v>
      </c>
      <c r="P1785" s="558">
        <v>1</v>
      </c>
      <c r="Q1785" s="557" t="s">
        <v>5151</v>
      </c>
      <c r="R1785" s="609">
        <f>IFERROR(VLOOKUP(CONCATENATE(D1785,"'",C1785),'Monthly Forex'!A:D,4,0),"-")</f>
        <v>49.83</v>
      </c>
      <c r="S1785" s="610">
        <v>56200</v>
      </c>
      <c r="T1785" s="611">
        <f t="shared" si="460"/>
        <v>1127.8346377684127</v>
      </c>
      <c r="U1785" s="612" t="s">
        <v>47</v>
      </c>
      <c r="V1785" s="613" t="s">
        <v>49</v>
      </c>
      <c r="W1785" s="704" t="s">
        <v>15</v>
      </c>
      <c r="X1785" s="673" t="s">
        <v>4601</v>
      </c>
      <c r="Y1785" s="669" t="s">
        <v>15</v>
      </c>
      <c r="Z1785" s="668" t="s">
        <v>15</v>
      </c>
      <c r="AA1785" s="558" t="s">
        <v>1856</v>
      </c>
      <c r="AB1785" s="139">
        <f t="shared" si="459"/>
        <v>44071</v>
      </c>
      <c r="AC1785" s="134">
        <f t="shared" si="445"/>
        <v>44044</v>
      </c>
      <c r="AD1785" s="135" t="str">
        <f t="shared" si="446"/>
        <v>-</v>
      </c>
      <c r="AE1785" s="136" t="str">
        <f t="shared" si="447"/>
        <v>-</v>
      </c>
      <c r="AF1785" s="140" t="s">
        <v>4551</v>
      </c>
      <c r="AG1785" s="140" t="str">
        <f t="shared" si="450"/>
        <v>-</v>
      </c>
      <c r="AH1785" s="141" t="str">
        <f t="shared" si="451"/>
        <v>-</v>
      </c>
      <c r="AI1785" s="211">
        <v>44071</v>
      </c>
      <c r="AJ1785" s="443" t="s">
        <v>4592</v>
      </c>
      <c r="AK1785" s="478">
        <f t="shared" si="452"/>
        <v>0</v>
      </c>
      <c r="AL1785" s="482">
        <f t="shared" si="453"/>
        <v>44044</v>
      </c>
      <c r="AM1785" s="432" t="str">
        <f>_xlfn.IFNA(VLOOKUP(O1785,Dropdown!$B:$G,6,0),"-")</f>
        <v>PEZA</v>
      </c>
      <c r="AN1785" s="433">
        <f>_xlfn.IFNA(VLOOKUP(O1785,Dropdown!$B:$H,7,0),"-")</f>
        <v>0.12</v>
      </c>
      <c r="AO1785" s="434" t="str">
        <f t="shared" si="454"/>
        <v>PHP</v>
      </c>
      <c r="AP1785" s="435">
        <f t="shared" si="455"/>
        <v>56200</v>
      </c>
      <c r="AQ1785" s="436">
        <f t="shared" si="456"/>
        <v>62944.000000000007</v>
      </c>
      <c r="AR1785" s="247"/>
      <c r="AS1785" s="465" t="s">
        <v>15</v>
      </c>
      <c r="AT1785" s="247"/>
      <c r="AU1785" s="454" t="s">
        <v>15</v>
      </c>
    </row>
    <row r="1786" spans="1:47" s="29" customFormat="1">
      <c r="A1786" s="556">
        <v>1783</v>
      </c>
      <c r="B1786" s="558" t="s">
        <v>4055</v>
      </c>
      <c r="C1786" s="558" t="str">
        <f t="shared" si="448"/>
        <v>2020</v>
      </c>
      <c r="D1786" s="558" t="str">
        <f t="shared" si="457"/>
        <v>Jul</v>
      </c>
      <c r="E1786" s="605">
        <v>44041</v>
      </c>
      <c r="F1786" s="558">
        <v>122923</v>
      </c>
      <c r="G1786" s="558" t="s">
        <v>4345</v>
      </c>
      <c r="H1786" s="558">
        <v>95315</v>
      </c>
      <c r="I1786" s="558" t="s">
        <v>4061</v>
      </c>
      <c r="J1786" s="617" t="s">
        <v>4054</v>
      </c>
      <c r="K1786" s="607" t="str">
        <f t="shared" si="449"/>
        <v>BARAKO COVER MUFFLER #1. DRAW DIE (NEW) | BARAKO COVER MUFFLER #1. DRAW DIE (NEW)</v>
      </c>
      <c r="L1786" s="607" t="s">
        <v>4051</v>
      </c>
      <c r="M1786" s="607" t="s">
        <v>4051</v>
      </c>
      <c r="N1786" s="608" t="s">
        <v>4058</v>
      </c>
      <c r="O1786" s="607" t="s">
        <v>31</v>
      </c>
      <c r="P1786" s="558">
        <v>1</v>
      </c>
      <c r="Q1786" s="557" t="s">
        <v>5152</v>
      </c>
      <c r="R1786" s="609">
        <v>49.83</v>
      </c>
      <c r="S1786" s="610">
        <v>236130</v>
      </c>
      <c r="T1786" s="611">
        <f t="shared" si="460"/>
        <v>4738.7116195063218</v>
      </c>
      <c r="U1786" s="612" t="s">
        <v>47</v>
      </c>
      <c r="V1786" s="613" t="s">
        <v>49</v>
      </c>
      <c r="W1786" s="703" t="s">
        <v>4316</v>
      </c>
      <c r="X1786" s="569" t="s">
        <v>2769</v>
      </c>
      <c r="Y1786" s="669" t="s">
        <v>15</v>
      </c>
      <c r="Z1786" s="668" t="s">
        <v>15</v>
      </c>
      <c r="AA1786" s="558" t="s">
        <v>1856</v>
      </c>
      <c r="AB1786" s="139">
        <f t="shared" si="459"/>
        <v>44071</v>
      </c>
      <c r="AC1786" s="134">
        <f t="shared" si="445"/>
        <v>44044</v>
      </c>
      <c r="AD1786" s="135" t="str">
        <f t="shared" si="446"/>
        <v>-</v>
      </c>
      <c r="AE1786" s="136" t="str">
        <f t="shared" si="447"/>
        <v>-</v>
      </c>
      <c r="AF1786" s="140" t="s">
        <v>4551</v>
      </c>
      <c r="AG1786" s="140" t="str">
        <f t="shared" si="450"/>
        <v>1</v>
      </c>
      <c r="AH1786" s="141" t="str">
        <f t="shared" si="451"/>
        <v>-</v>
      </c>
      <c r="AI1786" s="210">
        <v>44158</v>
      </c>
      <c r="AJ1786" s="443" t="s">
        <v>4592</v>
      </c>
      <c r="AK1786" s="478">
        <f t="shared" si="452"/>
        <v>-87</v>
      </c>
      <c r="AL1786" s="482">
        <f t="shared" si="453"/>
        <v>44136</v>
      </c>
      <c r="AM1786" s="432" t="str">
        <f>_xlfn.IFNA(VLOOKUP(O1786,Dropdown!$B:$G,6,0),"-")</f>
        <v>PEZA</v>
      </c>
      <c r="AN1786" s="433">
        <f>_xlfn.IFNA(VLOOKUP(O1786,Dropdown!$B:$H,7,0),"-")</f>
        <v>0.12</v>
      </c>
      <c r="AO1786" s="434" t="str">
        <f t="shared" si="454"/>
        <v>PHP</v>
      </c>
      <c r="AP1786" s="435">
        <f t="shared" si="455"/>
        <v>236130</v>
      </c>
      <c r="AQ1786" s="436">
        <f t="shared" si="456"/>
        <v>264465.60000000003</v>
      </c>
      <c r="AR1786" s="247"/>
      <c r="AS1786" s="465" t="s">
        <v>15</v>
      </c>
      <c r="AT1786" s="247"/>
      <c r="AU1786" s="454" t="s">
        <v>15</v>
      </c>
    </row>
    <row r="1787" spans="1:47" s="29" customFormat="1">
      <c r="A1787" s="556">
        <v>1784</v>
      </c>
      <c r="B1787" s="558" t="s">
        <v>4057</v>
      </c>
      <c r="C1787" s="558" t="str">
        <f t="shared" si="448"/>
        <v>2020</v>
      </c>
      <c r="D1787" s="558" t="str">
        <f t="shared" si="457"/>
        <v>Jul</v>
      </c>
      <c r="E1787" s="605">
        <v>44041</v>
      </c>
      <c r="F1787" s="558">
        <v>122923</v>
      </c>
      <c r="G1787" s="558" t="s">
        <v>4345</v>
      </c>
      <c r="H1787" s="558">
        <v>95315</v>
      </c>
      <c r="I1787" s="558" t="s">
        <v>4061</v>
      </c>
      <c r="J1787" s="617" t="s">
        <v>4054</v>
      </c>
      <c r="K1787" s="607" t="str">
        <f t="shared" si="449"/>
        <v>BARAKO COVER MUFFLER #3. RESTRIKE DIE (NEW PARTS AND MODIFICATION) | BARAKO COVER MUFFLER #3. RESTRIKE DIE (NEW PARTS AND MODIFICATION)</v>
      </c>
      <c r="L1787" s="607" t="s">
        <v>4053</v>
      </c>
      <c r="M1787" s="607" t="s">
        <v>4053</v>
      </c>
      <c r="N1787" s="608" t="s">
        <v>4060</v>
      </c>
      <c r="O1787" s="607" t="s">
        <v>31</v>
      </c>
      <c r="P1787" s="558">
        <v>1</v>
      </c>
      <c r="Q1787" s="557" t="s">
        <v>5152</v>
      </c>
      <c r="R1787" s="609">
        <v>49.83</v>
      </c>
      <c r="S1787" s="610">
        <v>98430</v>
      </c>
      <c r="T1787" s="611">
        <f t="shared" si="460"/>
        <v>1975.3160746538231</v>
      </c>
      <c r="U1787" s="612" t="s">
        <v>47</v>
      </c>
      <c r="V1787" s="613" t="s">
        <v>49</v>
      </c>
      <c r="W1787" s="703" t="s">
        <v>4316</v>
      </c>
      <c r="X1787" s="569" t="s">
        <v>2769</v>
      </c>
      <c r="Y1787" s="669" t="s">
        <v>15</v>
      </c>
      <c r="Z1787" s="668" t="s">
        <v>15</v>
      </c>
      <c r="AA1787" s="558" t="s">
        <v>1856</v>
      </c>
      <c r="AB1787" s="139">
        <f t="shared" si="459"/>
        <v>44071</v>
      </c>
      <c r="AC1787" s="134">
        <f t="shared" si="445"/>
        <v>44044</v>
      </c>
      <c r="AD1787" s="135" t="str">
        <f t="shared" si="446"/>
        <v>-</v>
      </c>
      <c r="AE1787" s="136" t="str">
        <f t="shared" si="447"/>
        <v>-</v>
      </c>
      <c r="AF1787" s="140" t="s">
        <v>4551</v>
      </c>
      <c r="AG1787" s="140" t="str">
        <f t="shared" si="450"/>
        <v>-</v>
      </c>
      <c r="AH1787" s="141" t="str">
        <f t="shared" si="451"/>
        <v>-</v>
      </c>
      <c r="AI1787" s="210">
        <v>44158</v>
      </c>
      <c r="AJ1787" s="443" t="s">
        <v>4592</v>
      </c>
      <c r="AK1787" s="478">
        <f t="shared" si="452"/>
        <v>-87</v>
      </c>
      <c r="AL1787" s="482">
        <f t="shared" si="453"/>
        <v>44136</v>
      </c>
      <c r="AM1787" s="432" t="str">
        <f>_xlfn.IFNA(VLOOKUP(O1787,Dropdown!$B:$G,6,0),"-")</f>
        <v>PEZA</v>
      </c>
      <c r="AN1787" s="433">
        <f>_xlfn.IFNA(VLOOKUP(O1787,Dropdown!$B:$H,7,0),"-")</f>
        <v>0.12</v>
      </c>
      <c r="AO1787" s="434" t="str">
        <f t="shared" si="454"/>
        <v>PHP</v>
      </c>
      <c r="AP1787" s="435">
        <f t="shared" si="455"/>
        <v>98430</v>
      </c>
      <c r="AQ1787" s="436">
        <f t="shared" si="456"/>
        <v>110241.60000000001</v>
      </c>
      <c r="AR1787" s="247"/>
      <c r="AS1787" s="465" t="s">
        <v>15</v>
      </c>
      <c r="AT1787" s="247"/>
      <c r="AU1787" s="454" t="s">
        <v>15</v>
      </c>
    </row>
    <row r="1788" spans="1:47" s="29" customFormat="1">
      <c r="A1788" s="556">
        <v>1785</v>
      </c>
      <c r="B1788" s="558" t="s">
        <v>4055</v>
      </c>
      <c r="C1788" s="558" t="str">
        <f t="shared" si="448"/>
        <v>2020</v>
      </c>
      <c r="D1788" s="558" t="str">
        <f t="shared" si="457"/>
        <v>Jul</v>
      </c>
      <c r="E1788" s="605">
        <v>44041</v>
      </c>
      <c r="F1788" s="558">
        <v>122924</v>
      </c>
      <c r="G1788" s="558">
        <v>56213</v>
      </c>
      <c r="H1788" s="558">
        <v>95316</v>
      </c>
      <c r="I1788" s="558" t="s">
        <v>4061</v>
      </c>
      <c r="J1788" s="617" t="s">
        <v>4054</v>
      </c>
      <c r="K1788" s="607" t="str">
        <f t="shared" si="449"/>
        <v>BARAKO COVER MUFFLER #1. DRAW DIE (NEW) | BARAKO COVER MUFFLER #1. DRAW DIE (NEW)</v>
      </c>
      <c r="L1788" s="607" t="s">
        <v>4051</v>
      </c>
      <c r="M1788" s="607" t="s">
        <v>4051</v>
      </c>
      <c r="N1788" s="608" t="s">
        <v>4058</v>
      </c>
      <c r="O1788" s="607" t="s">
        <v>31</v>
      </c>
      <c r="P1788" s="558">
        <v>1</v>
      </c>
      <c r="Q1788" s="557" t="s">
        <v>5152</v>
      </c>
      <c r="R1788" s="609">
        <v>49.83</v>
      </c>
      <c r="S1788" s="610">
        <v>78710</v>
      </c>
      <c r="T1788" s="611">
        <f t="shared" si="460"/>
        <v>1579.5705398354405</v>
      </c>
      <c r="U1788" s="612" t="s">
        <v>47</v>
      </c>
      <c r="V1788" s="613" t="s">
        <v>49</v>
      </c>
      <c r="W1788" s="702" t="s">
        <v>4317</v>
      </c>
      <c r="X1788" s="569" t="s">
        <v>2769</v>
      </c>
      <c r="Y1788" s="669" t="s">
        <v>15</v>
      </c>
      <c r="Z1788" s="668" t="s">
        <v>15</v>
      </c>
      <c r="AA1788" s="558" t="s">
        <v>1856</v>
      </c>
      <c r="AB1788" s="139">
        <f t="shared" si="459"/>
        <v>44071</v>
      </c>
      <c r="AC1788" s="134">
        <f t="shared" si="445"/>
        <v>44044</v>
      </c>
      <c r="AD1788" s="135" t="str">
        <f t="shared" si="446"/>
        <v>-</v>
      </c>
      <c r="AE1788" s="136" t="str">
        <f t="shared" si="447"/>
        <v>-</v>
      </c>
      <c r="AF1788" s="140" t="s">
        <v>4551</v>
      </c>
      <c r="AG1788" s="140" t="str">
        <f t="shared" si="450"/>
        <v>1</v>
      </c>
      <c r="AH1788" s="141" t="str">
        <f t="shared" si="451"/>
        <v>-</v>
      </c>
      <c r="AI1788" s="210">
        <v>44158</v>
      </c>
      <c r="AJ1788" s="443" t="s">
        <v>4592</v>
      </c>
      <c r="AK1788" s="478">
        <f t="shared" si="452"/>
        <v>-87</v>
      </c>
      <c r="AL1788" s="482">
        <f t="shared" si="453"/>
        <v>44136</v>
      </c>
      <c r="AM1788" s="432" t="str">
        <f>_xlfn.IFNA(VLOOKUP(O1788,Dropdown!$B:$G,6,0),"-")</f>
        <v>PEZA</v>
      </c>
      <c r="AN1788" s="433">
        <f>_xlfn.IFNA(VLOOKUP(O1788,Dropdown!$B:$H,7,0),"-")</f>
        <v>0.12</v>
      </c>
      <c r="AO1788" s="434" t="str">
        <f t="shared" si="454"/>
        <v>PHP</v>
      </c>
      <c r="AP1788" s="435">
        <f t="shared" si="455"/>
        <v>78710</v>
      </c>
      <c r="AQ1788" s="436">
        <f t="shared" si="456"/>
        <v>88155.200000000012</v>
      </c>
      <c r="AR1788" s="247"/>
      <c r="AS1788" s="465" t="s">
        <v>15</v>
      </c>
      <c r="AT1788" s="247"/>
      <c r="AU1788" s="454" t="s">
        <v>15</v>
      </c>
    </row>
    <row r="1789" spans="1:47" s="29" customFormat="1">
      <c r="A1789" s="556">
        <v>1786</v>
      </c>
      <c r="B1789" s="558" t="s">
        <v>4057</v>
      </c>
      <c r="C1789" s="558" t="str">
        <f t="shared" si="448"/>
        <v>2020</v>
      </c>
      <c r="D1789" s="558" t="str">
        <f t="shared" si="457"/>
        <v>Jul</v>
      </c>
      <c r="E1789" s="605">
        <v>44041</v>
      </c>
      <c r="F1789" s="558">
        <v>122924</v>
      </c>
      <c r="G1789" s="558">
        <v>56213</v>
      </c>
      <c r="H1789" s="558">
        <v>95316</v>
      </c>
      <c r="I1789" s="558" t="s">
        <v>4061</v>
      </c>
      <c r="J1789" s="617" t="s">
        <v>4054</v>
      </c>
      <c r="K1789" s="607" t="str">
        <f t="shared" si="449"/>
        <v>BARAKO COVER MUFFLER #3. RESTRIKE DIE (NEW PARTS AND MODIFICATION) | BARAKO COVER MUFFLER #3. RESTRIKE DIE (NEW PARTS AND MODIFICATION)</v>
      </c>
      <c r="L1789" s="607" t="s">
        <v>4053</v>
      </c>
      <c r="M1789" s="607" t="s">
        <v>4053</v>
      </c>
      <c r="N1789" s="608" t="s">
        <v>4060</v>
      </c>
      <c r="O1789" s="607" t="s">
        <v>31</v>
      </c>
      <c r="P1789" s="558">
        <v>1</v>
      </c>
      <c r="Q1789" s="557" t="s">
        <v>5152</v>
      </c>
      <c r="R1789" s="609">
        <v>49.83</v>
      </c>
      <c r="S1789" s="610">
        <v>32810</v>
      </c>
      <c r="T1789" s="611">
        <f>S1789/R1789</f>
        <v>658.43869155127436</v>
      </c>
      <c r="U1789" s="612" t="s">
        <v>47</v>
      </c>
      <c r="V1789" s="613" t="s">
        <v>49</v>
      </c>
      <c r="W1789" s="702" t="s">
        <v>4317</v>
      </c>
      <c r="X1789" s="569" t="s">
        <v>2769</v>
      </c>
      <c r="Y1789" s="669" t="s">
        <v>15</v>
      </c>
      <c r="Z1789" s="668" t="s">
        <v>15</v>
      </c>
      <c r="AA1789" s="558" t="s">
        <v>1856</v>
      </c>
      <c r="AB1789" s="139">
        <f t="shared" si="459"/>
        <v>44071</v>
      </c>
      <c r="AC1789" s="134">
        <f t="shared" si="445"/>
        <v>44044</v>
      </c>
      <c r="AD1789" s="135" t="str">
        <f t="shared" si="446"/>
        <v>-</v>
      </c>
      <c r="AE1789" s="136" t="str">
        <f t="shared" si="447"/>
        <v>-</v>
      </c>
      <c r="AF1789" s="140" t="s">
        <v>4551</v>
      </c>
      <c r="AG1789" s="140" t="str">
        <f t="shared" si="450"/>
        <v>-</v>
      </c>
      <c r="AH1789" s="141" t="str">
        <f t="shared" si="451"/>
        <v>-</v>
      </c>
      <c r="AI1789" s="210">
        <v>44158</v>
      </c>
      <c r="AJ1789" s="443" t="s">
        <v>4592</v>
      </c>
      <c r="AK1789" s="478">
        <f t="shared" si="452"/>
        <v>-87</v>
      </c>
      <c r="AL1789" s="482">
        <f t="shared" si="453"/>
        <v>44136</v>
      </c>
      <c r="AM1789" s="432" t="str">
        <f>_xlfn.IFNA(VLOOKUP(O1789,Dropdown!$B:$G,6,0),"-")</f>
        <v>PEZA</v>
      </c>
      <c r="AN1789" s="433">
        <f>_xlfn.IFNA(VLOOKUP(O1789,Dropdown!$B:$H,7,0),"-")</f>
        <v>0.12</v>
      </c>
      <c r="AO1789" s="434" t="str">
        <f t="shared" si="454"/>
        <v>PHP</v>
      </c>
      <c r="AP1789" s="435">
        <f t="shared" si="455"/>
        <v>32810</v>
      </c>
      <c r="AQ1789" s="436">
        <f t="shared" si="456"/>
        <v>36747.200000000004</v>
      </c>
      <c r="AR1789" s="247"/>
      <c r="AS1789" s="465" t="s">
        <v>15</v>
      </c>
      <c r="AT1789" s="247"/>
      <c r="AU1789" s="454" t="s">
        <v>15</v>
      </c>
    </row>
    <row r="1790" spans="1:47" s="29" customFormat="1">
      <c r="A1790" s="556">
        <v>1787</v>
      </c>
      <c r="B1790" s="558" t="s">
        <v>4301</v>
      </c>
      <c r="C1790" s="558" t="str">
        <f t="shared" si="448"/>
        <v>2020</v>
      </c>
      <c r="D1790" s="558" t="str">
        <f t="shared" si="457"/>
        <v>Jul</v>
      </c>
      <c r="E1790" s="605">
        <v>44042</v>
      </c>
      <c r="F1790" s="558">
        <v>122915</v>
      </c>
      <c r="G1790" s="558">
        <v>56206</v>
      </c>
      <c r="H1790" s="558">
        <v>95246</v>
      </c>
      <c r="I1790" s="558" t="s">
        <v>4303</v>
      </c>
      <c r="J1790" s="617">
        <v>51038</v>
      </c>
      <c r="K1790" s="607" t="str">
        <f t="shared" si="449"/>
        <v>DIE CAST REPAIR | HS01-107-0000 (3-CAV) | DIE CAST REPAIR | HS01-107-0000 (3-CAV)</v>
      </c>
      <c r="L1790" s="607" t="s">
        <v>4302</v>
      </c>
      <c r="M1790" s="607" t="s">
        <v>4302</v>
      </c>
      <c r="N1790" s="608" t="s">
        <v>15</v>
      </c>
      <c r="O1790" s="607" t="s">
        <v>32</v>
      </c>
      <c r="P1790" s="558">
        <v>1</v>
      </c>
      <c r="Q1790" s="557" t="s">
        <v>5152</v>
      </c>
      <c r="R1790" s="609">
        <f>IFERROR(VLOOKUP(CONCATENATE(D1790,"'",C1790),'Monthly Forex'!A:D,4,0),"-")</f>
        <v>49.83</v>
      </c>
      <c r="S1790" s="610">
        <v>450000</v>
      </c>
      <c r="T1790" s="611">
        <f t="shared" si="460"/>
        <v>9030.7043949428062</v>
      </c>
      <c r="U1790" s="612" t="s">
        <v>47</v>
      </c>
      <c r="V1790" s="613" t="s">
        <v>49</v>
      </c>
      <c r="W1790" s="619" t="s">
        <v>15</v>
      </c>
      <c r="X1790" s="569" t="s">
        <v>2769</v>
      </c>
      <c r="Y1790" s="669" t="s">
        <v>15</v>
      </c>
      <c r="Z1790" s="668" t="s">
        <v>15</v>
      </c>
      <c r="AA1790" s="558" t="s">
        <v>1856</v>
      </c>
      <c r="AB1790" s="139">
        <f t="shared" si="459"/>
        <v>44072</v>
      </c>
      <c r="AC1790" s="134">
        <f t="shared" si="445"/>
        <v>44044</v>
      </c>
      <c r="AD1790" s="135" t="str">
        <f t="shared" si="446"/>
        <v>-</v>
      </c>
      <c r="AE1790" s="136" t="str">
        <f t="shared" si="447"/>
        <v>-</v>
      </c>
      <c r="AF1790" s="140" t="s">
        <v>4551</v>
      </c>
      <c r="AG1790" s="140" t="str">
        <f t="shared" si="450"/>
        <v>1</v>
      </c>
      <c r="AH1790" s="141" t="str">
        <f t="shared" si="451"/>
        <v>-</v>
      </c>
      <c r="AI1790" s="210">
        <v>44116</v>
      </c>
      <c r="AJ1790" s="443" t="s">
        <v>4592</v>
      </c>
      <c r="AK1790" s="478">
        <f t="shared" si="452"/>
        <v>-44</v>
      </c>
      <c r="AL1790" s="482">
        <f t="shared" si="453"/>
        <v>44105</v>
      </c>
      <c r="AM1790" s="432" t="str">
        <f>_xlfn.IFNA(VLOOKUP(O1790,Dropdown!$B:$G,6,0),"-")</f>
        <v>PEZA</v>
      </c>
      <c r="AN1790" s="433">
        <f>_xlfn.IFNA(VLOOKUP(O1790,Dropdown!$B:$H,7,0),"-")</f>
        <v>0.12</v>
      </c>
      <c r="AO1790" s="434" t="str">
        <f t="shared" si="454"/>
        <v>PHP</v>
      </c>
      <c r="AP1790" s="435">
        <f t="shared" si="455"/>
        <v>450000</v>
      </c>
      <c r="AQ1790" s="436">
        <f t="shared" si="456"/>
        <v>504000.00000000006</v>
      </c>
      <c r="AR1790" s="247"/>
      <c r="AS1790" s="465" t="s">
        <v>15</v>
      </c>
      <c r="AT1790" s="247"/>
      <c r="AU1790" s="454" t="s">
        <v>15</v>
      </c>
    </row>
    <row r="1791" spans="1:47" s="29" customFormat="1">
      <c r="A1791" s="556">
        <v>1788</v>
      </c>
      <c r="B1791" s="558" t="s">
        <v>4352</v>
      </c>
      <c r="C1791" s="558" t="str">
        <f t="shared" si="448"/>
        <v>2020</v>
      </c>
      <c r="D1791" s="558" t="str">
        <f t="shared" si="457"/>
        <v>Aug</v>
      </c>
      <c r="E1791" s="605">
        <v>44049</v>
      </c>
      <c r="F1791" s="558">
        <v>122925</v>
      </c>
      <c r="G1791" s="558" t="s">
        <v>4356</v>
      </c>
      <c r="H1791" s="558">
        <v>95442</v>
      </c>
      <c r="I1791" s="558" t="s">
        <v>4355</v>
      </c>
      <c r="J1791" s="617" t="s">
        <v>4354</v>
      </c>
      <c r="K1791" s="607" t="str">
        <f t="shared" si="449"/>
        <v>SUZUKI 22JC0 COMPOUND DIE | SUZUKI 22JC0 COMPOUND DIE</v>
      </c>
      <c r="L1791" s="607" t="s">
        <v>4353</v>
      </c>
      <c r="M1791" s="607" t="s">
        <v>4353</v>
      </c>
      <c r="N1791" s="608" t="s">
        <v>4357</v>
      </c>
      <c r="O1791" s="607" t="s">
        <v>31</v>
      </c>
      <c r="P1791" s="558">
        <v>1</v>
      </c>
      <c r="Q1791" s="557" t="s">
        <v>5152</v>
      </c>
      <c r="R1791" s="609">
        <f>IFERROR(VLOOKUP(CONCATENATE(D1791,"'",C1791),'Monthly Forex'!A:D,4,0),"-")</f>
        <v>49.15</v>
      </c>
      <c r="S1791" s="610">
        <v>167400</v>
      </c>
      <c r="T1791" s="611">
        <f t="shared" si="460"/>
        <v>3405.9003051881996</v>
      </c>
      <c r="U1791" s="612" t="s">
        <v>47</v>
      </c>
      <c r="V1791" s="613" t="s">
        <v>49</v>
      </c>
      <c r="W1791" s="702" t="s">
        <v>2314</v>
      </c>
      <c r="X1791" s="569" t="s">
        <v>2769</v>
      </c>
      <c r="Y1791" s="669" t="s">
        <v>15</v>
      </c>
      <c r="Z1791" s="668" t="s">
        <v>15</v>
      </c>
      <c r="AA1791" s="558" t="s">
        <v>1856</v>
      </c>
      <c r="AB1791" s="139">
        <f t="shared" si="459"/>
        <v>44079</v>
      </c>
      <c r="AC1791" s="134">
        <f t="shared" si="445"/>
        <v>44075</v>
      </c>
      <c r="AD1791" s="135" t="str">
        <f t="shared" si="446"/>
        <v>-</v>
      </c>
      <c r="AE1791" s="136" t="str">
        <f t="shared" si="447"/>
        <v>-</v>
      </c>
      <c r="AF1791" s="140" t="s">
        <v>4551</v>
      </c>
      <c r="AG1791" s="140" t="str">
        <f t="shared" si="450"/>
        <v>1</v>
      </c>
      <c r="AH1791" s="141" t="str">
        <f t="shared" si="451"/>
        <v>-</v>
      </c>
      <c r="AI1791" s="211">
        <v>44057</v>
      </c>
      <c r="AJ1791" s="443" t="s">
        <v>4592</v>
      </c>
      <c r="AK1791" s="478">
        <f t="shared" si="452"/>
        <v>22</v>
      </c>
      <c r="AL1791" s="482">
        <f t="shared" si="453"/>
        <v>44044</v>
      </c>
      <c r="AM1791" s="432" t="str">
        <f>_xlfn.IFNA(VLOOKUP(O1791,Dropdown!$B:$G,6,0),"-")</f>
        <v>PEZA</v>
      </c>
      <c r="AN1791" s="433">
        <f>_xlfn.IFNA(VLOOKUP(O1791,Dropdown!$B:$H,7,0),"-")</f>
        <v>0.12</v>
      </c>
      <c r="AO1791" s="434" t="str">
        <f t="shared" si="454"/>
        <v>PHP</v>
      </c>
      <c r="AP1791" s="435">
        <f t="shared" si="455"/>
        <v>167400</v>
      </c>
      <c r="AQ1791" s="436">
        <f t="shared" si="456"/>
        <v>187488.00000000003</v>
      </c>
      <c r="AR1791" s="247"/>
      <c r="AS1791" s="465" t="s">
        <v>15</v>
      </c>
      <c r="AT1791" s="247"/>
      <c r="AU1791" s="454" t="s">
        <v>15</v>
      </c>
    </row>
    <row r="1792" spans="1:47" s="29" customFormat="1">
      <c r="A1792" s="556">
        <v>1789</v>
      </c>
      <c r="B1792" s="558" t="s">
        <v>4236</v>
      </c>
      <c r="C1792" s="558" t="str">
        <f t="shared" si="448"/>
        <v>2020</v>
      </c>
      <c r="D1792" s="558" t="str">
        <f t="shared" si="457"/>
        <v>Aug</v>
      </c>
      <c r="E1792" s="605">
        <v>44061</v>
      </c>
      <c r="F1792" s="558">
        <v>122926</v>
      </c>
      <c r="G1792" s="558" t="s">
        <v>4374</v>
      </c>
      <c r="H1792" s="558">
        <v>95608</v>
      </c>
      <c r="I1792" s="558" t="s">
        <v>4213</v>
      </c>
      <c r="J1792" s="617" t="s">
        <v>4214</v>
      </c>
      <c r="K1792" s="607" t="str">
        <f t="shared" si="449"/>
        <v>TLAX BODY CAM-PIERCE DIE (RH) NEW - RETENTION | TLAX BODY CAM-PIERCE DIE (RH) NEW - RETENTION</v>
      </c>
      <c r="L1792" s="607" t="s">
        <v>4240</v>
      </c>
      <c r="M1792" s="607" t="s">
        <v>4240</v>
      </c>
      <c r="N1792" s="608" t="s">
        <v>4218</v>
      </c>
      <c r="O1792" s="607" t="s">
        <v>31</v>
      </c>
      <c r="P1792" s="558">
        <v>1</v>
      </c>
      <c r="Q1792" s="557" t="s">
        <v>5152</v>
      </c>
      <c r="R1792" s="609">
        <f>IFERROR(VLOOKUP(CONCATENATE(D1792,"'",C1792),'Monthly Forex'!A:D,4,0),"-")</f>
        <v>49.15</v>
      </c>
      <c r="S1792" s="610">
        <v>20000</v>
      </c>
      <c r="T1792" s="611">
        <f t="shared" si="460"/>
        <v>406.91759918616481</v>
      </c>
      <c r="U1792" s="612" t="s">
        <v>47</v>
      </c>
      <c r="V1792" s="613" t="s">
        <v>49</v>
      </c>
      <c r="W1792" s="703" t="s">
        <v>4373</v>
      </c>
      <c r="X1792" s="569" t="s">
        <v>2769</v>
      </c>
      <c r="Y1792" s="669" t="s">
        <v>15</v>
      </c>
      <c r="Z1792" s="668" t="s">
        <v>15</v>
      </c>
      <c r="AA1792" s="558" t="s">
        <v>1856</v>
      </c>
      <c r="AB1792" s="139">
        <f t="shared" si="459"/>
        <v>44091</v>
      </c>
      <c r="AC1792" s="134">
        <f t="shared" si="445"/>
        <v>44075</v>
      </c>
      <c r="AD1792" s="135" t="str">
        <f t="shared" si="446"/>
        <v>-</v>
      </c>
      <c r="AE1792" s="136" t="str">
        <f t="shared" si="447"/>
        <v>-</v>
      </c>
      <c r="AF1792" s="140" t="s">
        <v>4551</v>
      </c>
      <c r="AG1792" s="140" t="str">
        <f t="shared" si="450"/>
        <v>1</v>
      </c>
      <c r="AH1792" s="141" t="str">
        <f t="shared" si="451"/>
        <v>-</v>
      </c>
      <c r="AI1792" s="210">
        <v>44158</v>
      </c>
      <c r="AJ1792" s="443" t="s">
        <v>4592</v>
      </c>
      <c r="AK1792" s="478">
        <f t="shared" si="452"/>
        <v>-67</v>
      </c>
      <c r="AL1792" s="482">
        <f t="shared" si="453"/>
        <v>44136</v>
      </c>
      <c r="AM1792" s="432" t="str">
        <f>_xlfn.IFNA(VLOOKUP(O1792,Dropdown!$B:$G,6,0),"-")</f>
        <v>PEZA</v>
      </c>
      <c r="AN1792" s="433">
        <f>_xlfn.IFNA(VLOOKUP(O1792,Dropdown!$B:$H,7,0),"-")</f>
        <v>0.12</v>
      </c>
      <c r="AO1792" s="434" t="str">
        <f t="shared" si="454"/>
        <v>PHP</v>
      </c>
      <c r="AP1792" s="435">
        <f t="shared" si="455"/>
        <v>20000</v>
      </c>
      <c r="AQ1792" s="436">
        <f t="shared" si="456"/>
        <v>22400.000000000004</v>
      </c>
      <c r="AR1792" s="247"/>
      <c r="AS1792" s="465" t="s">
        <v>15</v>
      </c>
      <c r="AT1792" s="247"/>
      <c r="AU1792" s="454" t="s">
        <v>15</v>
      </c>
    </row>
    <row r="1793" spans="1:47" s="29" customFormat="1">
      <c r="A1793" s="556">
        <v>1790</v>
      </c>
      <c r="B1793" s="558" t="s">
        <v>4237</v>
      </c>
      <c r="C1793" s="558" t="str">
        <f t="shared" si="448"/>
        <v>2020</v>
      </c>
      <c r="D1793" s="558" t="str">
        <f t="shared" si="457"/>
        <v>Aug</v>
      </c>
      <c r="E1793" s="605">
        <v>44061</v>
      </c>
      <c r="F1793" s="558">
        <v>122926</v>
      </c>
      <c r="G1793" s="558" t="s">
        <v>4374</v>
      </c>
      <c r="H1793" s="558">
        <v>95608</v>
      </c>
      <c r="I1793" s="558" t="s">
        <v>4213</v>
      </c>
      <c r="J1793" s="617" t="s">
        <v>4214</v>
      </c>
      <c r="K1793" s="607" t="str">
        <f t="shared" si="449"/>
        <v>TLAX BODY CAM-PIERCE DIE (LH) NEW - RETENTION | TLAX BODY CAM-PIERCE DIE (LH) NEW - RETENTION</v>
      </c>
      <c r="L1793" s="607" t="s">
        <v>4241</v>
      </c>
      <c r="M1793" s="607" t="s">
        <v>4241</v>
      </c>
      <c r="N1793" s="608" t="s">
        <v>4219</v>
      </c>
      <c r="O1793" s="607" t="s">
        <v>31</v>
      </c>
      <c r="P1793" s="558">
        <v>1</v>
      </c>
      <c r="Q1793" s="557" t="s">
        <v>5152</v>
      </c>
      <c r="R1793" s="609">
        <f>IFERROR(VLOOKUP(CONCATENATE(D1793,"'",C1793),'Monthly Forex'!A:D,4,0),"-")</f>
        <v>49.15</v>
      </c>
      <c r="S1793" s="610">
        <v>20000</v>
      </c>
      <c r="T1793" s="611">
        <f t="shared" si="460"/>
        <v>406.91759918616481</v>
      </c>
      <c r="U1793" s="612" t="s">
        <v>47</v>
      </c>
      <c r="V1793" s="613" t="s">
        <v>49</v>
      </c>
      <c r="W1793" s="703" t="s">
        <v>4373</v>
      </c>
      <c r="X1793" s="569" t="s">
        <v>2769</v>
      </c>
      <c r="Y1793" s="669" t="s">
        <v>15</v>
      </c>
      <c r="Z1793" s="668" t="s">
        <v>15</v>
      </c>
      <c r="AA1793" s="558" t="s">
        <v>1856</v>
      </c>
      <c r="AB1793" s="139">
        <f t="shared" si="459"/>
        <v>44091</v>
      </c>
      <c r="AC1793" s="134">
        <f t="shared" si="445"/>
        <v>44075</v>
      </c>
      <c r="AD1793" s="135" t="str">
        <f t="shared" si="446"/>
        <v>-</v>
      </c>
      <c r="AE1793" s="136" t="str">
        <f t="shared" si="447"/>
        <v>-</v>
      </c>
      <c r="AF1793" s="140" t="s">
        <v>4551</v>
      </c>
      <c r="AG1793" s="140" t="str">
        <f t="shared" si="450"/>
        <v>-</v>
      </c>
      <c r="AH1793" s="141" t="str">
        <f t="shared" si="451"/>
        <v>-</v>
      </c>
      <c r="AI1793" s="210">
        <v>44158</v>
      </c>
      <c r="AJ1793" s="443" t="s">
        <v>4592</v>
      </c>
      <c r="AK1793" s="478">
        <f t="shared" si="452"/>
        <v>-67</v>
      </c>
      <c r="AL1793" s="482">
        <f t="shared" si="453"/>
        <v>44136</v>
      </c>
      <c r="AM1793" s="432" t="str">
        <f>_xlfn.IFNA(VLOOKUP(O1793,Dropdown!$B:$G,6,0),"-")</f>
        <v>PEZA</v>
      </c>
      <c r="AN1793" s="433">
        <f>_xlfn.IFNA(VLOOKUP(O1793,Dropdown!$B:$H,7,0),"-")</f>
        <v>0.12</v>
      </c>
      <c r="AO1793" s="434" t="str">
        <f t="shared" si="454"/>
        <v>PHP</v>
      </c>
      <c r="AP1793" s="435">
        <f t="shared" si="455"/>
        <v>20000</v>
      </c>
      <c r="AQ1793" s="436">
        <f t="shared" si="456"/>
        <v>22400.000000000004</v>
      </c>
      <c r="AR1793" s="247"/>
      <c r="AS1793" s="465" t="s">
        <v>15</v>
      </c>
      <c r="AT1793" s="247"/>
      <c r="AU1793" s="454" t="s">
        <v>15</v>
      </c>
    </row>
    <row r="1794" spans="1:47" s="29" customFormat="1">
      <c r="A1794" s="556">
        <v>1791</v>
      </c>
      <c r="B1794" s="558" t="s">
        <v>4375</v>
      </c>
      <c r="C1794" s="558" t="str">
        <f t="shared" si="448"/>
        <v>2020</v>
      </c>
      <c r="D1794" s="558" t="str">
        <f t="shared" si="457"/>
        <v>Aug</v>
      </c>
      <c r="E1794" s="605">
        <v>44063</v>
      </c>
      <c r="F1794" s="558">
        <v>122927</v>
      </c>
      <c r="G1794" s="558">
        <v>56214</v>
      </c>
      <c r="H1794" s="558">
        <v>95651</v>
      </c>
      <c r="I1794" s="558" t="s">
        <v>4383</v>
      </c>
      <c r="J1794" s="617" t="s">
        <v>4384</v>
      </c>
      <c r="K1794" s="607" t="str">
        <f t="shared" si="449"/>
        <v>TJB BODY CURL DIE 1 #4601 (Z-DOWN) | TJB BODY CURL DIE 1 #4601 (Z-DOWN)</v>
      </c>
      <c r="L1794" s="607" t="s">
        <v>4379</v>
      </c>
      <c r="M1794" s="607" t="s">
        <v>4379</v>
      </c>
      <c r="N1794" s="607" t="s">
        <v>4387</v>
      </c>
      <c r="O1794" s="607" t="s">
        <v>31</v>
      </c>
      <c r="P1794" s="558">
        <v>1</v>
      </c>
      <c r="Q1794" s="557" t="s">
        <v>5151</v>
      </c>
      <c r="R1794" s="609">
        <f>IFERROR(VLOOKUP(CONCATENATE(D1794,"'",C1794),'Monthly Forex'!A:D,4,0),"-")</f>
        <v>49.15</v>
      </c>
      <c r="S1794" s="610">
        <v>35400</v>
      </c>
      <c r="T1794" s="611">
        <f t="shared" si="460"/>
        <v>720.2441505595117</v>
      </c>
      <c r="U1794" s="612" t="s">
        <v>47</v>
      </c>
      <c r="V1794" s="613" t="s">
        <v>49</v>
      </c>
      <c r="W1794" s="704" t="s">
        <v>15</v>
      </c>
      <c r="X1794" s="569" t="s">
        <v>2769</v>
      </c>
      <c r="Y1794" s="669" t="s">
        <v>15</v>
      </c>
      <c r="Z1794" s="668" t="s">
        <v>15</v>
      </c>
      <c r="AA1794" s="558" t="s">
        <v>1856</v>
      </c>
      <c r="AB1794" s="139">
        <f t="shared" si="459"/>
        <v>44093</v>
      </c>
      <c r="AC1794" s="134">
        <f t="shared" si="445"/>
        <v>44075</v>
      </c>
      <c r="AD1794" s="135" t="str">
        <f t="shared" si="446"/>
        <v>-</v>
      </c>
      <c r="AE1794" s="136" t="str">
        <f t="shared" si="447"/>
        <v>-</v>
      </c>
      <c r="AF1794" s="140" t="s">
        <v>4551</v>
      </c>
      <c r="AG1794" s="140" t="str">
        <f t="shared" si="450"/>
        <v>1</v>
      </c>
      <c r="AH1794" s="141" t="str">
        <f t="shared" si="451"/>
        <v>-</v>
      </c>
      <c r="AI1794" s="211">
        <v>44103</v>
      </c>
      <c r="AJ1794" s="443" t="s">
        <v>4592</v>
      </c>
      <c r="AK1794" s="478">
        <f t="shared" si="452"/>
        <v>-10</v>
      </c>
      <c r="AL1794" s="482">
        <f t="shared" si="453"/>
        <v>44075</v>
      </c>
      <c r="AM1794" s="432" t="str">
        <f>_xlfn.IFNA(VLOOKUP(O1794,Dropdown!$B:$G,6,0),"-")</f>
        <v>PEZA</v>
      </c>
      <c r="AN1794" s="433">
        <f>_xlfn.IFNA(VLOOKUP(O1794,Dropdown!$B:$H,7,0),"-")</f>
        <v>0.12</v>
      </c>
      <c r="AO1794" s="434" t="str">
        <f t="shared" si="454"/>
        <v>PHP</v>
      </c>
      <c r="AP1794" s="435">
        <f t="shared" si="455"/>
        <v>35400</v>
      </c>
      <c r="AQ1794" s="436">
        <f t="shared" si="456"/>
        <v>39648.000000000007</v>
      </c>
      <c r="AR1794" s="247"/>
      <c r="AS1794" s="465" t="s">
        <v>15</v>
      </c>
      <c r="AT1794" s="247"/>
      <c r="AU1794" s="454" t="s">
        <v>15</v>
      </c>
    </row>
    <row r="1795" spans="1:47" s="29" customFormat="1">
      <c r="A1795" s="556">
        <v>1792</v>
      </c>
      <c r="B1795" s="558" t="s">
        <v>4376</v>
      </c>
      <c r="C1795" s="558" t="str">
        <f t="shared" si="448"/>
        <v>2020</v>
      </c>
      <c r="D1795" s="558" t="str">
        <f t="shared" si="457"/>
        <v>Aug</v>
      </c>
      <c r="E1795" s="605">
        <v>44063</v>
      </c>
      <c r="F1795" s="558">
        <v>122927</v>
      </c>
      <c r="G1795" s="558">
        <v>56214</v>
      </c>
      <c r="H1795" s="558">
        <v>95651</v>
      </c>
      <c r="I1795" s="558" t="s">
        <v>4383</v>
      </c>
      <c r="J1795" s="617" t="s">
        <v>4384</v>
      </c>
      <c r="K1795" s="607" t="str">
        <f t="shared" si="449"/>
        <v>TJB BODY CURL DIE 1 #4601 (NEW) | TJB BODY CURL DIE 1 #4601 (NEW)</v>
      </c>
      <c r="L1795" s="607" t="s">
        <v>4380</v>
      </c>
      <c r="M1795" s="607" t="s">
        <v>4380</v>
      </c>
      <c r="N1795" s="608" t="s">
        <v>4388</v>
      </c>
      <c r="O1795" s="607" t="s">
        <v>31</v>
      </c>
      <c r="P1795" s="558">
        <v>1</v>
      </c>
      <c r="Q1795" s="557" t="s">
        <v>5151</v>
      </c>
      <c r="R1795" s="609">
        <f>IFERROR(VLOOKUP(CONCATENATE(D1795,"'",C1795),'Monthly Forex'!A:D,4,0),"-")</f>
        <v>49.15</v>
      </c>
      <c r="S1795" s="610">
        <v>55500</v>
      </c>
      <c r="T1795" s="611">
        <f t="shared" si="460"/>
        <v>1129.1963377416073</v>
      </c>
      <c r="U1795" s="612" t="s">
        <v>47</v>
      </c>
      <c r="V1795" s="613" t="s">
        <v>49</v>
      </c>
      <c r="W1795" s="704" t="s">
        <v>15</v>
      </c>
      <c r="X1795" s="673" t="s">
        <v>4604</v>
      </c>
      <c r="Y1795" s="669" t="s">
        <v>15</v>
      </c>
      <c r="Z1795" s="668" t="s">
        <v>15</v>
      </c>
      <c r="AA1795" s="558" t="s">
        <v>1856</v>
      </c>
      <c r="AB1795" s="139">
        <f t="shared" si="459"/>
        <v>44093</v>
      </c>
      <c r="AC1795" s="134">
        <f t="shared" si="445"/>
        <v>44075</v>
      </c>
      <c r="AD1795" s="135" t="str">
        <f t="shared" si="446"/>
        <v>-</v>
      </c>
      <c r="AE1795" s="136" t="str">
        <f t="shared" si="447"/>
        <v>-</v>
      </c>
      <c r="AF1795" s="140" t="s">
        <v>4551</v>
      </c>
      <c r="AG1795" s="140" t="str">
        <f t="shared" si="450"/>
        <v>-</v>
      </c>
      <c r="AH1795" s="141" t="str">
        <f t="shared" si="451"/>
        <v>-</v>
      </c>
      <c r="AI1795" s="211">
        <v>44103</v>
      </c>
      <c r="AJ1795" s="443" t="s">
        <v>4592</v>
      </c>
      <c r="AK1795" s="478">
        <f t="shared" si="452"/>
        <v>-10</v>
      </c>
      <c r="AL1795" s="482">
        <f t="shared" si="453"/>
        <v>44075</v>
      </c>
      <c r="AM1795" s="432" t="str">
        <f>_xlfn.IFNA(VLOOKUP(O1795,Dropdown!$B:$G,6,0),"-")</f>
        <v>PEZA</v>
      </c>
      <c r="AN1795" s="433">
        <f>_xlfn.IFNA(VLOOKUP(O1795,Dropdown!$B:$H,7,0),"-")</f>
        <v>0.12</v>
      </c>
      <c r="AO1795" s="434" t="str">
        <f t="shared" si="454"/>
        <v>PHP</v>
      </c>
      <c r="AP1795" s="435">
        <f t="shared" si="455"/>
        <v>55500</v>
      </c>
      <c r="AQ1795" s="436">
        <f t="shared" si="456"/>
        <v>62160.000000000007</v>
      </c>
      <c r="AR1795" s="247"/>
      <c r="AS1795" s="465" t="s">
        <v>15</v>
      </c>
      <c r="AT1795" s="247"/>
      <c r="AU1795" s="454" t="s">
        <v>15</v>
      </c>
    </row>
    <row r="1796" spans="1:47" s="29" customFormat="1">
      <c r="A1796" s="556">
        <v>1793</v>
      </c>
      <c r="B1796" s="558" t="s">
        <v>4377</v>
      </c>
      <c r="C1796" s="558" t="str">
        <f t="shared" si="448"/>
        <v>2020</v>
      </c>
      <c r="D1796" s="558" t="str">
        <f t="shared" si="457"/>
        <v>Aug</v>
      </c>
      <c r="E1796" s="605">
        <v>44063</v>
      </c>
      <c r="F1796" s="558">
        <v>122927</v>
      </c>
      <c r="G1796" s="558">
        <v>56214</v>
      </c>
      <c r="H1796" s="558">
        <v>95651</v>
      </c>
      <c r="I1796" s="558" t="s">
        <v>4383</v>
      </c>
      <c r="J1796" s="617" t="s">
        <v>4384</v>
      </c>
      <c r="K1796" s="607" t="str">
        <f t="shared" si="449"/>
        <v>TJB BODY CURL DIE 2 #4701 (NEW) | TJB BODY CURL DIE 2 #4701 (NEW)</v>
      </c>
      <c r="L1796" s="607" t="s">
        <v>4381</v>
      </c>
      <c r="M1796" s="607" t="s">
        <v>4381</v>
      </c>
      <c r="N1796" s="608" t="s">
        <v>3853</v>
      </c>
      <c r="O1796" s="607" t="s">
        <v>31</v>
      </c>
      <c r="P1796" s="558">
        <v>1</v>
      </c>
      <c r="Q1796" s="557" t="s">
        <v>5151</v>
      </c>
      <c r="R1796" s="609">
        <f>IFERROR(VLOOKUP(CONCATENATE(D1796,"'",C1796),'Monthly Forex'!A:D,4,0),"-")</f>
        <v>49.15</v>
      </c>
      <c r="S1796" s="610">
        <v>59000</v>
      </c>
      <c r="T1796" s="611">
        <f t="shared" si="460"/>
        <v>1200.4069175991863</v>
      </c>
      <c r="U1796" s="612" t="s">
        <v>47</v>
      </c>
      <c r="V1796" s="613" t="s">
        <v>49</v>
      </c>
      <c r="W1796" s="704" t="s">
        <v>15</v>
      </c>
      <c r="X1796" s="673" t="s">
        <v>4604</v>
      </c>
      <c r="Y1796" s="669" t="s">
        <v>15</v>
      </c>
      <c r="Z1796" s="668" t="s">
        <v>15</v>
      </c>
      <c r="AA1796" s="558" t="s">
        <v>1856</v>
      </c>
      <c r="AB1796" s="139">
        <f t="shared" si="459"/>
        <v>44093</v>
      </c>
      <c r="AC1796" s="134">
        <f t="shared" ref="AC1796:AC1859" si="461">IFERROR(IF(AB1796="-","-",(AB1796-DAY(AB1796)+1)),"")</f>
        <v>44075</v>
      </c>
      <c r="AD1796" s="135" t="str">
        <f t="shared" ref="AD1796:AD1859" si="462">IFERROR(IF(AF1796="O","-",AB1796+60),"-")</f>
        <v>-</v>
      </c>
      <c r="AE1796" s="136" t="str">
        <f t="shared" ref="AE1796:AE1859" si="463">IFERROR(IF(AD1796="-","-",(AD1796-DAY(AD1796)+1)),"")</f>
        <v>-</v>
      </c>
      <c r="AF1796" s="140" t="s">
        <v>4551</v>
      </c>
      <c r="AG1796" s="140" t="str">
        <f t="shared" si="450"/>
        <v>-</v>
      </c>
      <c r="AH1796" s="141" t="str">
        <f t="shared" si="451"/>
        <v>-</v>
      </c>
      <c r="AI1796" s="211">
        <v>44103</v>
      </c>
      <c r="AJ1796" s="443" t="s">
        <v>4592</v>
      </c>
      <c r="AK1796" s="478">
        <f t="shared" si="452"/>
        <v>-10</v>
      </c>
      <c r="AL1796" s="482">
        <f t="shared" si="453"/>
        <v>44075</v>
      </c>
      <c r="AM1796" s="432" t="str">
        <f>_xlfn.IFNA(VLOOKUP(O1796,Dropdown!$B:$G,6,0),"-")</f>
        <v>PEZA</v>
      </c>
      <c r="AN1796" s="433">
        <f>_xlfn.IFNA(VLOOKUP(O1796,Dropdown!$B:$H,7,0),"-")</f>
        <v>0.12</v>
      </c>
      <c r="AO1796" s="434" t="str">
        <f t="shared" si="454"/>
        <v>PHP</v>
      </c>
      <c r="AP1796" s="435">
        <f t="shared" si="455"/>
        <v>59000</v>
      </c>
      <c r="AQ1796" s="436">
        <f t="shared" si="456"/>
        <v>66080</v>
      </c>
      <c r="AR1796" s="247"/>
      <c r="AS1796" s="465" t="s">
        <v>15</v>
      </c>
      <c r="AT1796" s="247"/>
      <c r="AU1796" s="454" t="s">
        <v>15</v>
      </c>
    </row>
    <row r="1797" spans="1:47" s="29" customFormat="1">
      <c r="A1797" s="556">
        <v>1794</v>
      </c>
      <c r="B1797" s="558" t="s">
        <v>4378</v>
      </c>
      <c r="C1797" s="558" t="str">
        <f t="shared" ref="C1797:C1860" si="464">TEXT(E1797,"yyyy")</f>
        <v>2020</v>
      </c>
      <c r="D1797" s="558" t="str">
        <f t="shared" si="457"/>
        <v>Aug</v>
      </c>
      <c r="E1797" s="605">
        <v>44063</v>
      </c>
      <c r="F1797" s="558">
        <v>122928</v>
      </c>
      <c r="G1797" s="558">
        <v>56215</v>
      </c>
      <c r="H1797" s="558">
        <v>95652</v>
      </c>
      <c r="I1797" s="558" t="s">
        <v>4385</v>
      </c>
      <c r="J1797" s="617" t="s">
        <v>4386</v>
      </c>
      <c r="K1797" s="607" t="str">
        <f t="shared" ref="K1797:K1860" si="465">IF(L1797="-",M1797,CONCATENATE(L1797," | ",M1797))</f>
        <v>RPY DRAW 3 CUSHION PAD | RPY DRAW 3 CUSHION PAD</v>
      </c>
      <c r="L1797" s="607" t="s">
        <v>4382</v>
      </c>
      <c r="M1797" s="607" t="s">
        <v>4382</v>
      </c>
      <c r="N1797" s="608" t="s">
        <v>4389</v>
      </c>
      <c r="O1797" s="607" t="s">
        <v>31</v>
      </c>
      <c r="P1797" s="558">
        <v>3</v>
      </c>
      <c r="Q1797" s="557" t="s">
        <v>5151</v>
      </c>
      <c r="R1797" s="609">
        <f>IFERROR(VLOOKUP(CONCATENATE(D1797,"'",C1797),'Monthly Forex'!A:D,4,0),"-")</f>
        <v>49.15</v>
      </c>
      <c r="S1797" s="610">
        <v>21900</v>
      </c>
      <c r="T1797" s="611">
        <f t="shared" si="460"/>
        <v>445.57477110885048</v>
      </c>
      <c r="U1797" s="612" t="s">
        <v>47</v>
      </c>
      <c r="V1797" s="613" t="s">
        <v>49</v>
      </c>
      <c r="W1797" s="704" t="s">
        <v>15</v>
      </c>
      <c r="X1797" s="673" t="s">
        <v>4604</v>
      </c>
      <c r="Y1797" s="669" t="s">
        <v>15</v>
      </c>
      <c r="Z1797" s="668" t="s">
        <v>15</v>
      </c>
      <c r="AA1797" s="558" t="s">
        <v>1856</v>
      </c>
      <c r="AB1797" s="139">
        <f t="shared" si="459"/>
        <v>44093</v>
      </c>
      <c r="AC1797" s="134">
        <f t="shared" si="461"/>
        <v>44075</v>
      </c>
      <c r="AD1797" s="135" t="str">
        <f t="shared" si="462"/>
        <v>-</v>
      </c>
      <c r="AE1797" s="136" t="str">
        <f t="shared" si="463"/>
        <v>-</v>
      </c>
      <c r="AF1797" s="140" t="s">
        <v>4551</v>
      </c>
      <c r="AG1797" s="140" t="str">
        <f t="shared" ref="AG1797:AG1860" si="466">IF(F1797=F1796,"-","1")</f>
        <v>1</v>
      </c>
      <c r="AH1797" s="141" t="str">
        <f t="shared" ref="AH1797:AH1860" si="467">IFERROR(IF(AF1797="-","-",IF(AF1797="O","-",$AK$1-E1797)),"-")</f>
        <v>-</v>
      </c>
      <c r="AI1797" s="211">
        <v>44103</v>
      </c>
      <c r="AJ1797" s="443" t="s">
        <v>4592</v>
      </c>
      <c r="AK1797" s="478">
        <f t="shared" ref="AK1797:AK1860" si="468">IFERROR(IF(AF1797="O",$AB1797-$AI1797,""),"-")</f>
        <v>-10</v>
      </c>
      <c r="AL1797" s="482">
        <f t="shared" ref="AL1797:AL1860" si="469">IFERROR(AI1797-DAY(AI1797)+1,"-")</f>
        <v>44075</v>
      </c>
      <c r="AM1797" s="432" t="str">
        <f>_xlfn.IFNA(VLOOKUP(O1797,Dropdown!$B:$G,6,0),"-")</f>
        <v>PEZA</v>
      </c>
      <c r="AN1797" s="433">
        <f>_xlfn.IFNA(VLOOKUP(O1797,Dropdown!$B:$H,7,0),"-")</f>
        <v>0.12</v>
      </c>
      <c r="AO1797" s="434" t="str">
        <f t="shared" ref="AO1797:AO1860" si="470">_xlfn.IFNA(IF(S1797="-","USD","PHP"),"-")</f>
        <v>PHP</v>
      </c>
      <c r="AP1797" s="435">
        <f t="shared" ref="AP1797:AP1860" si="471">IF(AO1797="USD",T1797,S1797)</f>
        <v>21900</v>
      </c>
      <c r="AQ1797" s="436">
        <f t="shared" ref="AQ1797:AQ1860" si="472">IFERROR(IF(AN1797="-",AP1797,AP1797*1.12),"-")</f>
        <v>24528.000000000004</v>
      </c>
      <c r="AR1797" s="247"/>
      <c r="AS1797" s="465" t="s">
        <v>15</v>
      </c>
      <c r="AT1797" s="247"/>
      <c r="AU1797" s="454" t="s">
        <v>15</v>
      </c>
    </row>
    <row r="1798" spans="1:47" s="29" customFormat="1">
      <c r="A1798" s="556">
        <v>1795</v>
      </c>
      <c r="B1798" s="558" t="s">
        <v>4399</v>
      </c>
      <c r="C1798" s="558" t="str">
        <f t="shared" si="464"/>
        <v>2020</v>
      </c>
      <c r="D1798" s="558" t="str">
        <f t="shared" si="457"/>
        <v>Aug</v>
      </c>
      <c r="E1798" s="605">
        <v>44067</v>
      </c>
      <c r="F1798" s="558">
        <v>122932</v>
      </c>
      <c r="G1798" s="617" t="s">
        <v>4402</v>
      </c>
      <c r="H1798" s="558">
        <v>95747</v>
      </c>
      <c r="I1798" s="607" t="s">
        <v>4401</v>
      </c>
      <c r="J1798" s="617">
        <v>51406</v>
      </c>
      <c r="K1798" s="607" t="str">
        <f t="shared" si="465"/>
        <v>NEW DIECASTING DIE | BS41-24G05-02 (2-CAV) 7-8</v>
      </c>
      <c r="L1798" s="607" t="s">
        <v>4936</v>
      </c>
      <c r="M1798" s="607" t="s">
        <v>4951</v>
      </c>
      <c r="N1798" s="608" t="s">
        <v>15</v>
      </c>
      <c r="O1798" s="607" t="s">
        <v>32</v>
      </c>
      <c r="P1798" s="558">
        <v>1</v>
      </c>
      <c r="Q1798" s="557" t="s">
        <v>5152</v>
      </c>
      <c r="R1798" s="609">
        <f>IFERROR(VLOOKUP(CONCATENATE(D1798,"'",C1798),'Monthly Forex'!A:D,4,0),"-")</f>
        <v>49.15</v>
      </c>
      <c r="S1798" s="610">
        <v>390000</v>
      </c>
      <c r="T1798" s="611">
        <f t="shared" si="460"/>
        <v>7934.8931841302137</v>
      </c>
      <c r="U1798" s="612" t="s">
        <v>47</v>
      </c>
      <c r="V1798" s="613" t="s">
        <v>49</v>
      </c>
      <c r="W1798" s="703" t="s">
        <v>2314</v>
      </c>
      <c r="X1798" s="569" t="s">
        <v>4600</v>
      </c>
      <c r="Y1798" s="669" t="s">
        <v>15</v>
      </c>
      <c r="Z1798" s="668" t="s">
        <v>15</v>
      </c>
      <c r="AA1798" s="558" t="s">
        <v>1856</v>
      </c>
      <c r="AB1798" s="139">
        <f t="shared" si="459"/>
        <v>44097</v>
      </c>
      <c r="AC1798" s="134">
        <f t="shared" si="461"/>
        <v>44075</v>
      </c>
      <c r="AD1798" s="135" t="str">
        <f t="shared" si="462"/>
        <v>-</v>
      </c>
      <c r="AE1798" s="136" t="str">
        <f t="shared" si="463"/>
        <v>-</v>
      </c>
      <c r="AF1798" s="140" t="s">
        <v>4551</v>
      </c>
      <c r="AG1798" s="140" t="str">
        <f t="shared" si="466"/>
        <v>1</v>
      </c>
      <c r="AH1798" s="141" t="str">
        <f t="shared" si="467"/>
        <v>-</v>
      </c>
      <c r="AI1798" s="211">
        <v>44083</v>
      </c>
      <c r="AJ1798" s="443" t="s">
        <v>4592</v>
      </c>
      <c r="AK1798" s="478">
        <f t="shared" si="468"/>
        <v>14</v>
      </c>
      <c r="AL1798" s="482">
        <f t="shared" si="469"/>
        <v>44075</v>
      </c>
      <c r="AM1798" s="432" t="str">
        <f>_xlfn.IFNA(VLOOKUP(O1798,Dropdown!$B:$G,6,0),"-")</f>
        <v>PEZA</v>
      </c>
      <c r="AN1798" s="433">
        <f>_xlfn.IFNA(VLOOKUP(O1798,Dropdown!$B:$H,7,0),"-")</f>
        <v>0.12</v>
      </c>
      <c r="AO1798" s="434" t="str">
        <f t="shared" si="470"/>
        <v>PHP</v>
      </c>
      <c r="AP1798" s="435">
        <f t="shared" si="471"/>
        <v>390000</v>
      </c>
      <c r="AQ1798" s="436">
        <f t="shared" si="472"/>
        <v>436800.00000000006</v>
      </c>
      <c r="AR1798" s="247"/>
      <c r="AS1798" s="465" t="s">
        <v>15</v>
      </c>
      <c r="AT1798" s="247"/>
      <c r="AU1798" s="454" t="s">
        <v>15</v>
      </c>
    </row>
    <row r="1799" spans="1:47" s="29" customFormat="1">
      <c r="A1799" s="556">
        <v>1796</v>
      </c>
      <c r="B1799" s="558" t="s">
        <v>4400</v>
      </c>
      <c r="C1799" s="558" t="str">
        <f t="shared" si="464"/>
        <v>2020</v>
      </c>
      <c r="D1799" s="558" t="str">
        <f t="shared" si="457"/>
        <v>Aug</v>
      </c>
      <c r="E1799" s="605">
        <v>44067</v>
      </c>
      <c r="F1799" s="558">
        <v>122933</v>
      </c>
      <c r="G1799" s="617" t="s">
        <v>4403</v>
      </c>
      <c r="H1799" s="558">
        <v>95746</v>
      </c>
      <c r="I1799" s="558" t="s">
        <v>4401</v>
      </c>
      <c r="J1799" s="617">
        <v>51407</v>
      </c>
      <c r="K1799" s="607" t="str">
        <f t="shared" si="465"/>
        <v>NEW DIECASTING DIE | HS01-KA4-712 (2-CAV) 31-32</v>
      </c>
      <c r="L1799" s="607" t="s">
        <v>4936</v>
      </c>
      <c r="M1799" s="607" t="s">
        <v>4952</v>
      </c>
      <c r="N1799" s="640" t="s">
        <v>15</v>
      </c>
      <c r="O1799" s="607" t="s">
        <v>32</v>
      </c>
      <c r="P1799" s="558">
        <v>1</v>
      </c>
      <c r="Q1799" s="557" t="s">
        <v>5152</v>
      </c>
      <c r="R1799" s="609">
        <f>IFERROR(VLOOKUP(CONCATENATE(D1799,"'",C1799),'Monthly Forex'!A:D,4,0),"-")</f>
        <v>49.15</v>
      </c>
      <c r="S1799" s="610">
        <v>390000</v>
      </c>
      <c r="T1799" s="611">
        <f t="shared" si="460"/>
        <v>7934.8931841302137</v>
      </c>
      <c r="U1799" s="612" t="s">
        <v>47</v>
      </c>
      <c r="V1799" s="613" t="s">
        <v>49</v>
      </c>
      <c r="W1799" s="702" t="s">
        <v>2314</v>
      </c>
      <c r="X1799" s="569" t="s">
        <v>4600</v>
      </c>
      <c r="Y1799" s="669" t="s">
        <v>15</v>
      </c>
      <c r="Z1799" s="668" t="s">
        <v>15</v>
      </c>
      <c r="AA1799" s="558" t="s">
        <v>1856</v>
      </c>
      <c r="AB1799" s="139">
        <f t="shared" si="459"/>
        <v>44097</v>
      </c>
      <c r="AC1799" s="134">
        <f t="shared" si="461"/>
        <v>44075</v>
      </c>
      <c r="AD1799" s="135" t="str">
        <f t="shared" si="462"/>
        <v>-</v>
      </c>
      <c r="AE1799" s="136" t="str">
        <f t="shared" si="463"/>
        <v>-</v>
      </c>
      <c r="AF1799" s="140" t="s">
        <v>4551</v>
      </c>
      <c r="AG1799" s="140" t="str">
        <f t="shared" si="466"/>
        <v>1</v>
      </c>
      <c r="AH1799" s="141" t="str">
        <f t="shared" si="467"/>
        <v>-</v>
      </c>
      <c r="AI1799" s="211">
        <v>44083</v>
      </c>
      <c r="AJ1799" s="443" t="s">
        <v>4592</v>
      </c>
      <c r="AK1799" s="478">
        <f t="shared" si="468"/>
        <v>14</v>
      </c>
      <c r="AL1799" s="482">
        <f t="shared" si="469"/>
        <v>44075</v>
      </c>
      <c r="AM1799" s="432" t="str">
        <f>_xlfn.IFNA(VLOOKUP(O1799,Dropdown!$B:$G,6,0),"-")</f>
        <v>PEZA</v>
      </c>
      <c r="AN1799" s="433">
        <f>_xlfn.IFNA(VLOOKUP(O1799,Dropdown!$B:$H,7,0),"-")</f>
        <v>0.12</v>
      </c>
      <c r="AO1799" s="434" t="str">
        <f t="shared" si="470"/>
        <v>PHP</v>
      </c>
      <c r="AP1799" s="435">
        <f t="shared" si="471"/>
        <v>390000</v>
      </c>
      <c r="AQ1799" s="436">
        <f t="shared" si="472"/>
        <v>436800.00000000006</v>
      </c>
      <c r="AR1799" s="247"/>
      <c r="AS1799" s="465" t="s">
        <v>15</v>
      </c>
      <c r="AT1799" s="247"/>
      <c r="AU1799" s="454" t="s">
        <v>15</v>
      </c>
    </row>
    <row r="1800" spans="1:47" s="29" customFormat="1">
      <c r="A1800" s="556">
        <v>1797</v>
      </c>
      <c r="B1800" s="558" t="s">
        <v>4396</v>
      </c>
      <c r="C1800" s="558" t="str">
        <f t="shared" si="464"/>
        <v>2020</v>
      </c>
      <c r="D1800" s="558" t="str">
        <f t="shared" si="457"/>
        <v>Aug</v>
      </c>
      <c r="E1800" s="605">
        <v>44067</v>
      </c>
      <c r="F1800" s="558">
        <v>122930</v>
      </c>
      <c r="G1800" s="558">
        <v>56217</v>
      </c>
      <c r="H1800" s="558">
        <v>95708</v>
      </c>
      <c r="I1800" s="558" t="s">
        <v>4042</v>
      </c>
      <c r="J1800" s="617">
        <v>51409</v>
      </c>
      <c r="K1800" s="607" t="str">
        <f t="shared" si="465"/>
        <v>RECYCLE SHAVING DIE | HS01-107-0000 (#30)</v>
      </c>
      <c r="L1800" s="607" t="s">
        <v>4937</v>
      </c>
      <c r="M1800" s="607" t="s">
        <v>4999</v>
      </c>
      <c r="N1800" s="615" t="s">
        <v>15</v>
      </c>
      <c r="O1800" s="607" t="s">
        <v>1712</v>
      </c>
      <c r="P1800" s="558">
        <v>1</v>
      </c>
      <c r="Q1800" s="557" t="s">
        <v>5152</v>
      </c>
      <c r="R1800" s="609">
        <f>IFERROR(VLOOKUP(CONCATENATE(D1800,"'",C1800),'Monthly Forex'!A:D,4,0),"-")</f>
        <v>49.15</v>
      </c>
      <c r="S1800" s="610">
        <v>80000</v>
      </c>
      <c r="T1800" s="611">
        <f t="shared" si="460"/>
        <v>1627.6703967446592</v>
      </c>
      <c r="U1800" s="612" t="s">
        <v>47</v>
      </c>
      <c r="V1800" s="613" t="s">
        <v>49</v>
      </c>
      <c r="W1800" s="619" t="s">
        <v>15</v>
      </c>
      <c r="X1800" s="569" t="s">
        <v>2769</v>
      </c>
      <c r="Y1800" s="669" t="s">
        <v>15</v>
      </c>
      <c r="Z1800" s="668" t="s">
        <v>15</v>
      </c>
      <c r="AA1800" s="558" t="s">
        <v>1856</v>
      </c>
      <c r="AB1800" s="139">
        <f t="shared" si="459"/>
        <v>44097</v>
      </c>
      <c r="AC1800" s="134">
        <f t="shared" si="461"/>
        <v>44075</v>
      </c>
      <c r="AD1800" s="135" t="str">
        <f t="shared" si="462"/>
        <v>-</v>
      </c>
      <c r="AE1800" s="136" t="str">
        <f t="shared" si="463"/>
        <v>-</v>
      </c>
      <c r="AF1800" s="140" t="s">
        <v>4551</v>
      </c>
      <c r="AG1800" s="140" t="str">
        <f t="shared" si="466"/>
        <v>1</v>
      </c>
      <c r="AH1800" s="141" t="str">
        <f t="shared" si="467"/>
        <v>-</v>
      </c>
      <c r="AI1800" s="210">
        <v>44131</v>
      </c>
      <c r="AJ1800" s="443" t="s">
        <v>4592</v>
      </c>
      <c r="AK1800" s="478">
        <f t="shared" si="468"/>
        <v>-34</v>
      </c>
      <c r="AL1800" s="482">
        <f t="shared" si="469"/>
        <v>44105</v>
      </c>
      <c r="AM1800" s="432" t="str">
        <f>_xlfn.IFNA(VLOOKUP(O1800,Dropdown!$B:$G,6,0),"-")</f>
        <v>PEZA</v>
      </c>
      <c r="AN1800" s="433">
        <f>_xlfn.IFNA(VLOOKUP(O1800,Dropdown!$B:$H,7,0),"-")</f>
        <v>0.12</v>
      </c>
      <c r="AO1800" s="434" t="str">
        <f t="shared" si="470"/>
        <v>PHP</v>
      </c>
      <c r="AP1800" s="435">
        <f t="shared" si="471"/>
        <v>80000</v>
      </c>
      <c r="AQ1800" s="436">
        <f t="shared" si="472"/>
        <v>89600.000000000015</v>
      </c>
      <c r="AR1800" s="247"/>
      <c r="AS1800" s="465" t="s">
        <v>15</v>
      </c>
      <c r="AT1800" s="247"/>
      <c r="AU1800" s="454" t="s">
        <v>15</v>
      </c>
    </row>
    <row r="1801" spans="1:47" s="29" customFormat="1">
      <c r="A1801" s="556">
        <v>1798</v>
      </c>
      <c r="B1801" s="558" t="s">
        <v>4390</v>
      </c>
      <c r="C1801" s="558" t="str">
        <f t="shared" si="464"/>
        <v>2020</v>
      </c>
      <c r="D1801" s="558" t="str">
        <f t="shared" si="457"/>
        <v>Aug</v>
      </c>
      <c r="E1801" s="605">
        <v>44067</v>
      </c>
      <c r="F1801" s="558">
        <v>122929</v>
      </c>
      <c r="G1801" s="558">
        <v>56216</v>
      </c>
      <c r="H1801" s="558">
        <v>95717</v>
      </c>
      <c r="I1801" s="558" t="s">
        <v>4369</v>
      </c>
      <c r="J1801" s="617" t="s">
        <v>4370</v>
      </c>
      <c r="K1801" s="607" t="str">
        <f t="shared" si="465"/>
        <v>WR12-814 YOKE TA.D (7.5th STAGE) | 101615-75-001-00 UPPER DIE SET</v>
      </c>
      <c r="L1801" s="607" t="s">
        <v>4970</v>
      </c>
      <c r="M1801" s="607" t="s">
        <v>4996</v>
      </c>
      <c r="N1801" s="608" t="s">
        <v>15</v>
      </c>
      <c r="O1801" s="607" t="s">
        <v>42</v>
      </c>
      <c r="P1801" s="558">
        <v>1</v>
      </c>
      <c r="Q1801" s="557" t="s">
        <v>5151</v>
      </c>
      <c r="R1801" s="609">
        <f>IFERROR(VLOOKUP(CONCATENATE(D1801,"'",C1801),'Monthly Forex'!A:D,4,0),"-")</f>
        <v>49.15</v>
      </c>
      <c r="S1801" s="564" t="s">
        <v>15</v>
      </c>
      <c r="T1801" s="611">
        <v>215.8</v>
      </c>
      <c r="U1801" s="612" t="s">
        <v>47</v>
      </c>
      <c r="V1801" s="613" t="s">
        <v>49</v>
      </c>
      <c r="W1801" s="619" t="s">
        <v>15</v>
      </c>
      <c r="X1801" s="673" t="s">
        <v>4604</v>
      </c>
      <c r="Y1801" s="667" t="s">
        <v>4613</v>
      </c>
      <c r="Z1801" s="668" t="s">
        <v>15</v>
      </c>
      <c r="AA1801" s="558" t="s">
        <v>1856</v>
      </c>
      <c r="AB1801" s="139">
        <f t="shared" si="459"/>
        <v>44097</v>
      </c>
      <c r="AC1801" s="134">
        <f t="shared" si="461"/>
        <v>44075</v>
      </c>
      <c r="AD1801" s="135" t="str">
        <f t="shared" si="462"/>
        <v>-</v>
      </c>
      <c r="AE1801" s="136" t="str">
        <f t="shared" si="463"/>
        <v>-</v>
      </c>
      <c r="AF1801" s="140" t="s">
        <v>4551</v>
      </c>
      <c r="AG1801" s="140" t="str">
        <f t="shared" si="466"/>
        <v>1</v>
      </c>
      <c r="AH1801" s="141" t="str">
        <f t="shared" si="467"/>
        <v>-</v>
      </c>
      <c r="AI1801" s="211">
        <v>44104</v>
      </c>
      <c r="AJ1801" s="443" t="s">
        <v>4592</v>
      </c>
      <c r="AK1801" s="478">
        <f t="shared" si="468"/>
        <v>-7</v>
      </c>
      <c r="AL1801" s="482">
        <f t="shared" si="469"/>
        <v>44075</v>
      </c>
      <c r="AM1801" s="432" t="str">
        <f>_xlfn.IFNA(VLOOKUP(O1801,Dropdown!$B:$G,6,0),"-")</f>
        <v>PEZA</v>
      </c>
      <c r="AN1801" s="433">
        <f>_xlfn.IFNA(VLOOKUP(O1801,Dropdown!$B:$H,7,0),"-")</f>
        <v>0.12</v>
      </c>
      <c r="AO1801" s="434" t="str">
        <f t="shared" si="470"/>
        <v>USD</v>
      </c>
      <c r="AP1801" s="435">
        <f t="shared" si="471"/>
        <v>215.8</v>
      </c>
      <c r="AQ1801" s="436">
        <f t="shared" si="472"/>
        <v>241.69600000000003</v>
      </c>
      <c r="AR1801" s="247"/>
      <c r="AS1801" s="465" t="s">
        <v>15</v>
      </c>
      <c r="AT1801" s="247"/>
      <c r="AU1801" s="454" t="s">
        <v>15</v>
      </c>
    </row>
    <row r="1802" spans="1:47" s="29" customFormat="1">
      <c r="A1802" s="556">
        <v>1799</v>
      </c>
      <c r="B1802" s="558" t="s">
        <v>4368</v>
      </c>
      <c r="C1802" s="558" t="str">
        <f t="shared" si="464"/>
        <v>2020</v>
      </c>
      <c r="D1802" s="558" t="str">
        <f t="shared" si="457"/>
        <v>Aug</v>
      </c>
      <c r="E1802" s="605">
        <v>44067</v>
      </c>
      <c r="F1802" s="558">
        <v>122929</v>
      </c>
      <c r="G1802" s="558">
        <v>56216</v>
      </c>
      <c r="H1802" s="558">
        <v>95717</v>
      </c>
      <c r="I1802" s="558" t="s">
        <v>4369</v>
      </c>
      <c r="J1802" s="617" t="s">
        <v>4370</v>
      </c>
      <c r="K1802" s="607" t="str">
        <f t="shared" si="465"/>
        <v>WR12-814 YOKE TA.D (7.5th STAGE) | 101615-75-006-00 LOWER BACKING PLATE B</v>
      </c>
      <c r="L1802" s="607" t="s">
        <v>4970</v>
      </c>
      <c r="M1802" s="607" t="s">
        <v>4995</v>
      </c>
      <c r="N1802" s="608" t="s">
        <v>15</v>
      </c>
      <c r="O1802" s="607" t="s">
        <v>42</v>
      </c>
      <c r="P1802" s="558">
        <v>1</v>
      </c>
      <c r="Q1802" s="557" t="s">
        <v>5151</v>
      </c>
      <c r="R1802" s="609">
        <f>IFERROR(VLOOKUP(CONCATENATE(D1802,"'",C1802),'Monthly Forex'!A:D,4,0),"-")</f>
        <v>49.15</v>
      </c>
      <c r="S1802" s="564" t="s">
        <v>15</v>
      </c>
      <c r="T1802" s="611">
        <v>257.89999999999998</v>
      </c>
      <c r="U1802" s="612" t="s">
        <v>47</v>
      </c>
      <c r="V1802" s="613" t="s">
        <v>49</v>
      </c>
      <c r="W1802" s="619" t="s">
        <v>15</v>
      </c>
      <c r="X1802" s="673" t="s">
        <v>4604</v>
      </c>
      <c r="Y1802" s="667" t="s">
        <v>4613</v>
      </c>
      <c r="Z1802" s="668" t="s">
        <v>15</v>
      </c>
      <c r="AA1802" s="558" t="s">
        <v>1856</v>
      </c>
      <c r="AB1802" s="139">
        <f t="shared" si="459"/>
        <v>44097</v>
      </c>
      <c r="AC1802" s="134">
        <f t="shared" si="461"/>
        <v>44075</v>
      </c>
      <c r="AD1802" s="135" t="str">
        <f t="shared" si="462"/>
        <v>-</v>
      </c>
      <c r="AE1802" s="136" t="str">
        <f t="shared" si="463"/>
        <v>-</v>
      </c>
      <c r="AF1802" s="140" t="s">
        <v>4551</v>
      </c>
      <c r="AG1802" s="140" t="str">
        <f t="shared" si="466"/>
        <v>-</v>
      </c>
      <c r="AH1802" s="141" t="str">
        <f t="shared" si="467"/>
        <v>-</v>
      </c>
      <c r="AI1802" s="211">
        <v>44104</v>
      </c>
      <c r="AJ1802" s="443" t="s">
        <v>4592</v>
      </c>
      <c r="AK1802" s="478">
        <f t="shared" si="468"/>
        <v>-7</v>
      </c>
      <c r="AL1802" s="482">
        <f t="shared" si="469"/>
        <v>44075</v>
      </c>
      <c r="AM1802" s="432" t="str">
        <f>_xlfn.IFNA(VLOOKUP(O1802,Dropdown!$B:$G,6,0),"-")</f>
        <v>PEZA</v>
      </c>
      <c r="AN1802" s="433">
        <f>_xlfn.IFNA(VLOOKUP(O1802,Dropdown!$B:$H,7,0),"-")</f>
        <v>0.12</v>
      </c>
      <c r="AO1802" s="434" t="str">
        <f t="shared" si="470"/>
        <v>USD</v>
      </c>
      <c r="AP1802" s="435">
        <f t="shared" si="471"/>
        <v>257.89999999999998</v>
      </c>
      <c r="AQ1802" s="436">
        <f t="shared" si="472"/>
        <v>288.84800000000001</v>
      </c>
      <c r="AR1802" s="247"/>
      <c r="AS1802" s="465" t="s">
        <v>15</v>
      </c>
      <c r="AT1802" s="247"/>
      <c r="AU1802" s="454" t="s">
        <v>15</v>
      </c>
    </row>
    <row r="1803" spans="1:47" s="29" customFormat="1">
      <c r="A1803" s="556">
        <v>1800</v>
      </c>
      <c r="B1803" s="558" t="s">
        <v>4391</v>
      </c>
      <c r="C1803" s="558" t="str">
        <f t="shared" si="464"/>
        <v>2020</v>
      </c>
      <c r="D1803" s="558" t="str">
        <f t="shared" si="457"/>
        <v>Aug</v>
      </c>
      <c r="E1803" s="605">
        <v>44067</v>
      </c>
      <c r="F1803" s="558">
        <v>122929</v>
      </c>
      <c r="G1803" s="558">
        <v>56216</v>
      </c>
      <c r="H1803" s="558">
        <v>95717</v>
      </c>
      <c r="I1803" s="558" t="s">
        <v>4369</v>
      </c>
      <c r="J1803" s="617" t="s">
        <v>4370</v>
      </c>
      <c r="K1803" s="607" t="str">
        <f t="shared" si="465"/>
        <v>WR12-814 YOKE TA.D (7.5th STAGE) | 101615-75-012-00 HEAD DIE</v>
      </c>
      <c r="L1803" s="607" t="s">
        <v>4970</v>
      </c>
      <c r="M1803" s="607" t="s">
        <v>4994</v>
      </c>
      <c r="N1803" s="608" t="s">
        <v>15</v>
      </c>
      <c r="O1803" s="607" t="s">
        <v>42</v>
      </c>
      <c r="P1803" s="558">
        <v>1</v>
      </c>
      <c r="Q1803" s="557" t="s">
        <v>5151</v>
      </c>
      <c r="R1803" s="609">
        <f>IFERROR(VLOOKUP(CONCATENATE(D1803,"'",C1803),'Monthly Forex'!A:D,4,0),"-")</f>
        <v>49.15</v>
      </c>
      <c r="S1803" s="564" t="s">
        <v>15</v>
      </c>
      <c r="T1803" s="611">
        <v>267.60000000000002</v>
      </c>
      <c r="U1803" s="612" t="s">
        <v>47</v>
      </c>
      <c r="V1803" s="613" t="s">
        <v>49</v>
      </c>
      <c r="W1803" s="619" t="s">
        <v>15</v>
      </c>
      <c r="X1803" s="673" t="s">
        <v>4604</v>
      </c>
      <c r="Y1803" s="667" t="s">
        <v>4613</v>
      </c>
      <c r="Z1803" s="668" t="s">
        <v>15</v>
      </c>
      <c r="AA1803" s="558" t="s">
        <v>1856</v>
      </c>
      <c r="AB1803" s="139">
        <f t="shared" si="459"/>
        <v>44097</v>
      </c>
      <c r="AC1803" s="134">
        <f t="shared" si="461"/>
        <v>44075</v>
      </c>
      <c r="AD1803" s="135" t="str">
        <f t="shared" si="462"/>
        <v>-</v>
      </c>
      <c r="AE1803" s="136" t="str">
        <f t="shared" si="463"/>
        <v>-</v>
      </c>
      <c r="AF1803" s="140" t="s">
        <v>4551</v>
      </c>
      <c r="AG1803" s="140" t="str">
        <f t="shared" si="466"/>
        <v>-</v>
      </c>
      <c r="AH1803" s="141" t="str">
        <f t="shared" si="467"/>
        <v>-</v>
      </c>
      <c r="AI1803" s="211">
        <v>44104</v>
      </c>
      <c r="AJ1803" s="443" t="s">
        <v>4592</v>
      </c>
      <c r="AK1803" s="478">
        <f t="shared" si="468"/>
        <v>-7</v>
      </c>
      <c r="AL1803" s="482">
        <f t="shared" si="469"/>
        <v>44075</v>
      </c>
      <c r="AM1803" s="432" t="str">
        <f>_xlfn.IFNA(VLOOKUP(O1803,Dropdown!$B:$G,6,0),"-")</f>
        <v>PEZA</v>
      </c>
      <c r="AN1803" s="433">
        <f>_xlfn.IFNA(VLOOKUP(O1803,Dropdown!$B:$H,7,0),"-")</f>
        <v>0.12</v>
      </c>
      <c r="AO1803" s="434" t="str">
        <f t="shared" si="470"/>
        <v>USD</v>
      </c>
      <c r="AP1803" s="435">
        <f t="shared" si="471"/>
        <v>267.60000000000002</v>
      </c>
      <c r="AQ1803" s="436">
        <f t="shared" si="472"/>
        <v>299.71200000000005</v>
      </c>
      <c r="AR1803" s="247"/>
      <c r="AS1803" s="465" t="s">
        <v>15</v>
      </c>
      <c r="AT1803" s="247"/>
      <c r="AU1803" s="454" t="s">
        <v>15</v>
      </c>
    </row>
    <row r="1804" spans="1:47" s="29" customFormat="1">
      <c r="A1804" s="556">
        <v>1801</v>
      </c>
      <c r="B1804" s="558" t="s">
        <v>4392</v>
      </c>
      <c r="C1804" s="558" t="str">
        <f t="shared" si="464"/>
        <v>2020</v>
      </c>
      <c r="D1804" s="558" t="str">
        <f t="shared" si="457"/>
        <v>Aug</v>
      </c>
      <c r="E1804" s="605">
        <v>44067</v>
      </c>
      <c r="F1804" s="558">
        <v>122929</v>
      </c>
      <c r="G1804" s="558">
        <v>56216</v>
      </c>
      <c r="H1804" s="558">
        <v>95717</v>
      </c>
      <c r="I1804" s="558" t="s">
        <v>4369</v>
      </c>
      <c r="J1804" s="617" t="s">
        <v>4370</v>
      </c>
      <c r="K1804" s="607" t="str">
        <f t="shared" si="465"/>
        <v>WR12-814 YOKE TA.D (7.5th STAGE) | 101615-75-017-00 HEAD PUNCH</v>
      </c>
      <c r="L1804" s="607" t="s">
        <v>4970</v>
      </c>
      <c r="M1804" s="607" t="s">
        <v>4993</v>
      </c>
      <c r="N1804" s="608" t="s">
        <v>15</v>
      </c>
      <c r="O1804" s="607" t="s">
        <v>42</v>
      </c>
      <c r="P1804" s="558">
        <v>1</v>
      </c>
      <c r="Q1804" s="557" t="s">
        <v>5151</v>
      </c>
      <c r="R1804" s="609">
        <f>IFERROR(VLOOKUP(CONCATENATE(D1804,"'",C1804),'Monthly Forex'!A:D,4,0),"-")</f>
        <v>49.15</v>
      </c>
      <c r="S1804" s="564" t="s">
        <v>15</v>
      </c>
      <c r="T1804" s="611">
        <v>199.5</v>
      </c>
      <c r="U1804" s="612" t="s">
        <v>47</v>
      </c>
      <c r="V1804" s="613" t="s">
        <v>49</v>
      </c>
      <c r="W1804" s="619" t="s">
        <v>15</v>
      </c>
      <c r="X1804" s="673" t="s">
        <v>4604</v>
      </c>
      <c r="Y1804" s="667" t="s">
        <v>4613</v>
      </c>
      <c r="Z1804" s="668" t="s">
        <v>15</v>
      </c>
      <c r="AA1804" s="558" t="s">
        <v>1856</v>
      </c>
      <c r="AB1804" s="139">
        <f t="shared" si="459"/>
        <v>44097</v>
      </c>
      <c r="AC1804" s="134">
        <f t="shared" si="461"/>
        <v>44075</v>
      </c>
      <c r="AD1804" s="135" t="str">
        <f t="shared" si="462"/>
        <v>-</v>
      </c>
      <c r="AE1804" s="136" t="str">
        <f t="shared" si="463"/>
        <v>-</v>
      </c>
      <c r="AF1804" s="140" t="s">
        <v>4551</v>
      </c>
      <c r="AG1804" s="140" t="str">
        <f t="shared" si="466"/>
        <v>-</v>
      </c>
      <c r="AH1804" s="141" t="str">
        <f t="shared" si="467"/>
        <v>-</v>
      </c>
      <c r="AI1804" s="211">
        <v>44104</v>
      </c>
      <c r="AJ1804" s="443" t="s">
        <v>4592</v>
      </c>
      <c r="AK1804" s="478">
        <f t="shared" si="468"/>
        <v>-7</v>
      </c>
      <c r="AL1804" s="482">
        <f t="shared" si="469"/>
        <v>44075</v>
      </c>
      <c r="AM1804" s="432" t="str">
        <f>_xlfn.IFNA(VLOOKUP(O1804,Dropdown!$B:$G,6,0),"-")</f>
        <v>PEZA</v>
      </c>
      <c r="AN1804" s="433">
        <f>_xlfn.IFNA(VLOOKUP(O1804,Dropdown!$B:$H,7,0),"-")</f>
        <v>0.12</v>
      </c>
      <c r="AO1804" s="434" t="str">
        <f t="shared" si="470"/>
        <v>USD</v>
      </c>
      <c r="AP1804" s="435">
        <f t="shared" si="471"/>
        <v>199.5</v>
      </c>
      <c r="AQ1804" s="436">
        <f t="shared" si="472"/>
        <v>223.44000000000003</v>
      </c>
      <c r="AR1804" s="247"/>
      <c r="AS1804" s="465" t="s">
        <v>15</v>
      </c>
      <c r="AT1804" s="247"/>
      <c r="AU1804" s="454" t="s">
        <v>15</v>
      </c>
    </row>
    <row r="1805" spans="1:47" s="29" customFormat="1">
      <c r="A1805" s="556">
        <v>1802</v>
      </c>
      <c r="B1805" s="558" t="s">
        <v>4372</v>
      </c>
      <c r="C1805" s="558" t="str">
        <f t="shared" si="464"/>
        <v>2020</v>
      </c>
      <c r="D1805" s="558" t="str">
        <f t="shared" si="457"/>
        <v>Aug</v>
      </c>
      <c r="E1805" s="605">
        <v>44067</v>
      </c>
      <c r="F1805" s="558">
        <v>122929</v>
      </c>
      <c r="G1805" s="558">
        <v>56216</v>
      </c>
      <c r="H1805" s="558">
        <v>95717</v>
      </c>
      <c r="I1805" s="558" t="s">
        <v>4369</v>
      </c>
      <c r="J1805" s="617" t="s">
        <v>4370</v>
      </c>
      <c r="K1805" s="607" t="str">
        <f t="shared" si="465"/>
        <v>WR12-814 YOKE TA.D (7.5th STAGE) | 101615-75-018-00 LIFTER PLATE</v>
      </c>
      <c r="L1805" s="607" t="s">
        <v>4970</v>
      </c>
      <c r="M1805" s="607" t="s">
        <v>4992</v>
      </c>
      <c r="N1805" s="608" t="s">
        <v>15</v>
      </c>
      <c r="O1805" s="607" t="s">
        <v>42</v>
      </c>
      <c r="P1805" s="558">
        <v>1</v>
      </c>
      <c r="Q1805" s="557" t="s">
        <v>5151</v>
      </c>
      <c r="R1805" s="609">
        <f>IFERROR(VLOOKUP(CONCATENATE(D1805,"'",C1805),'Monthly Forex'!A:D,4,0),"-")</f>
        <v>49.15</v>
      </c>
      <c r="S1805" s="564" t="s">
        <v>15</v>
      </c>
      <c r="T1805" s="611">
        <v>292.2</v>
      </c>
      <c r="U1805" s="612" t="s">
        <v>47</v>
      </c>
      <c r="V1805" s="613" t="s">
        <v>49</v>
      </c>
      <c r="W1805" s="619" t="s">
        <v>15</v>
      </c>
      <c r="X1805" s="673" t="s">
        <v>4604</v>
      </c>
      <c r="Y1805" s="667" t="s">
        <v>4613</v>
      </c>
      <c r="Z1805" s="668" t="s">
        <v>15</v>
      </c>
      <c r="AA1805" s="558" t="s">
        <v>1856</v>
      </c>
      <c r="AB1805" s="139">
        <f t="shared" si="459"/>
        <v>44097</v>
      </c>
      <c r="AC1805" s="134">
        <f t="shared" si="461"/>
        <v>44075</v>
      </c>
      <c r="AD1805" s="135" t="str">
        <f t="shared" si="462"/>
        <v>-</v>
      </c>
      <c r="AE1805" s="136" t="str">
        <f t="shared" si="463"/>
        <v>-</v>
      </c>
      <c r="AF1805" s="140" t="s">
        <v>4551</v>
      </c>
      <c r="AG1805" s="140" t="str">
        <f t="shared" si="466"/>
        <v>-</v>
      </c>
      <c r="AH1805" s="141" t="str">
        <f t="shared" si="467"/>
        <v>-</v>
      </c>
      <c r="AI1805" s="211">
        <v>44104</v>
      </c>
      <c r="AJ1805" s="443" t="s">
        <v>4592</v>
      </c>
      <c r="AK1805" s="478">
        <f t="shared" si="468"/>
        <v>-7</v>
      </c>
      <c r="AL1805" s="482">
        <f t="shared" si="469"/>
        <v>44075</v>
      </c>
      <c r="AM1805" s="432" t="str">
        <f>_xlfn.IFNA(VLOOKUP(O1805,Dropdown!$B:$G,6,0),"-")</f>
        <v>PEZA</v>
      </c>
      <c r="AN1805" s="433">
        <f>_xlfn.IFNA(VLOOKUP(O1805,Dropdown!$B:$H,7,0),"-")</f>
        <v>0.12</v>
      </c>
      <c r="AO1805" s="434" t="str">
        <f t="shared" si="470"/>
        <v>USD</v>
      </c>
      <c r="AP1805" s="435">
        <f t="shared" si="471"/>
        <v>292.2</v>
      </c>
      <c r="AQ1805" s="436">
        <f t="shared" si="472"/>
        <v>327.26400000000001</v>
      </c>
      <c r="AR1805" s="247"/>
      <c r="AS1805" s="465" t="s">
        <v>15</v>
      </c>
      <c r="AT1805" s="247"/>
      <c r="AU1805" s="454" t="s">
        <v>15</v>
      </c>
    </row>
    <row r="1806" spans="1:47" s="29" customFormat="1">
      <c r="A1806" s="556">
        <v>1803</v>
      </c>
      <c r="B1806" s="558" t="s">
        <v>4371</v>
      </c>
      <c r="C1806" s="558" t="str">
        <f t="shared" si="464"/>
        <v>2020</v>
      </c>
      <c r="D1806" s="558" t="str">
        <f t="shared" si="457"/>
        <v>Aug</v>
      </c>
      <c r="E1806" s="605">
        <v>44067</v>
      </c>
      <c r="F1806" s="558">
        <v>122929</v>
      </c>
      <c r="G1806" s="558">
        <v>56216</v>
      </c>
      <c r="H1806" s="558">
        <v>95717</v>
      </c>
      <c r="I1806" s="558" t="s">
        <v>4369</v>
      </c>
      <c r="J1806" s="617" t="s">
        <v>4370</v>
      </c>
      <c r="K1806" s="607" t="str">
        <f t="shared" si="465"/>
        <v>WR12-814 YOKE TA.D (7.5th STAGE) | 01615-75-027-00 LOWER BACKING BASE</v>
      </c>
      <c r="L1806" s="607" t="s">
        <v>4970</v>
      </c>
      <c r="M1806" s="607" t="s">
        <v>4991</v>
      </c>
      <c r="N1806" s="608" t="s">
        <v>15</v>
      </c>
      <c r="O1806" s="607" t="s">
        <v>42</v>
      </c>
      <c r="P1806" s="558">
        <v>1</v>
      </c>
      <c r="Q1806" s="557" t="s">
        <v>5151</v>
      </c>
      <c r="R1806" s="609">
        <f>IFERROR(VLOOKUP(CONCATENATE(D1806,"'",C1806),'Monthly Forex'!A:D,4,0),"-")</f>
        <v>49.15</v>
      </c>
      <c r="S1806" s="564" t="s">
        <v>15</v>
      </c>
      <c r="T1806" s="611">
        <v>150.19999999999999</v>
      </c>
      <c r="U1806" s="612" t="s">
        <v>47</v>
      </c>
      <c r="V1806" s="613" t="s">
        <v>49</v>
      </c>
      <c r="W1806" s="619" t="s">
        <v>15</v>
      </c>
      <c r="X1806" s="673" t="s">
        <v>4604</v>
      </c>
      <c r="Y1806" s="667" t="s">
        <v>4613</v>
      </c>
      <c r="Z1806" s="668" t="s">
        <v>15</v>
      </c>
      <c r="AA1806" s="558" t="s">
        <v>1856</v>
      </c>
      <c r="AB1806" s="139">
        <f t="shared" si="459"/>
        <v>44097</v>
      </c>
      <c r="AC1806" s="134">
        <f t="shared" si="461"/>
        <v>44075</v>
      </c>
      <c r="AD1806" s="135" t="str">
        <f t="shared" si="462"/>
        <v>-</v>
      </c>
      <c r="AE1806" s="136" t="str">
        <f t="shared" si="463"/>
        <v>-</v>
      </c>
      <c r="AF1806" s="140" t="s">
        <v>4551</v>
      </c>
      <c r="AG1806" s="140" t="str">
        <f t="shared" si="466"/>
        <v>-</v>
      </c>
      <c r="AH1806" s="141" t="str">
        <f t="shared" si="467"/>
        <v>-</v>
      </c>
      <c r="AI1806" s="211">
        <v>44104</v>
      </c>
      <c r="AJ1806" s="443" t="s">
        <v>4592</v>
      </c>
      <c r="AK1806" s="478">
        <f t="shared" si="468"/>
        <v>-7</v>
      </c>
      <c r="AL1806" s="482">
        <f t="shared" si="469"/>
        <v>44075</v>
      </c>
      <c r="AM1806" s="432" t="str">
        <f>_xlfn.IFNA(VLOOKUP(O1806,Dropdown!$B:$G,6,0),"-")</f>
        <v>PEZA</v>
      </c>
      <c r="AN1806" s="433">
        <f>_xlfn.IFNA(VLOOKUP(O1806,Dropdown!$B:$H,7,0),"-")</f>
        <v>0.12</v>
      </c>
      <c r="AO1806" s="434" t="str">
        <f t="shared" si="470"/>
        <v>USD</v>
      </c>
      <c r="AP1806" s="435">
        <f t="shared" si="471"/>
        <v>150.19999999999999</v>
      </c>
      <c r="AQ1806" s="436">
        <f t="shared" si="472"/>
        <v>168.22399999999999</v>
      </c>
      <c r="AR1806" s="247"/>
      <c r="AS1806" s="465" t="s">
        <v>15</v>
      </c>
      <c r="AT1806" s="247"/>
      <c r="AU1806" s="454" t="s">
        <v>15</v>
      </c>
    </row>
    <row r="1807" spans="1:47" s="29" customFormat="1">
      <c r="A1807" s="556">
        <v>1804</v>
      </c>
      <c r="B1807" s="558" t="s">
        <v>4393</v>
      </c>
      <c r="C1807" s="558" t="str">
        <f t="shared" si="464"/>
        <v>2020</v>
      </c>
      <c r="D1807" s="558" t="str">
        <f t="shared" si="457"/>
        <v>Aug</v>
      </c>
      <c r="E1807" s="605">
        <v>44067</v>
      </c>
      <c r="F1807" s="558">
        <v>122929</v>
      </c>
      <c r="G1807" s="558">
        <v>56216</v>
      </c>
      <c r="H1807" s="558">
        <v>95717</v>
      </c>
      <c r="I1807" s="558" t="s">
        <v>4394</v>
      </c>
      <c r="J1807" s="617" t="s">
        <v>4395</v>
      </c>
      <c r="K1807" s="607" t="str">
        <f t="shared" si="465"/>
        <v>WR14 YOKE TA.D | 101538-05-011-00 DIE RING (SKD11 58-60 HRC)</v>
      </c>
      <c r="L1807" s="607" t="s">
        <v>4960</v>
      </c>
      <c r="M1807" s="607" t="s">
        <v>4997</v>
      </c>
      <c r="N1807" s="608" t="s">
        <v>15</v>
      </c>
      <c r="O1807" s="607" t="s">
        <v>42</v>
      </c>
      <c r="P1807" s="558">
        <v>1</v>
      </c>
      <c r="Q1807" s="557" t="s">
        <v>5151</v>
      </c>
      <c r="R1807" s="609">
        <f>IFERROR(VLOOKUP(CONCATENATE(D1807,"'",C1807),'Monthly Forex'!A:D,4,0),"-")</f>
        <v>49.15</v>
      </c>
      <c r="S1807" s="564" t="s">
        <v>15</v>
      </c>
      <c r="T1807" s="611">
        <v>940</v>
      </c>
      <c r="U1807" s="612" t="s">
        <v>47</v>
      </c>
      <c r="V1807" s="613" t="s">
        <v>49</v>
      </c>
      <c r="W1807" s="619" t="s">
        <v>15</v>
      </c>
      <c r="X1807" s="673" t="s">
        <v>4604</v>
      </c>
      <c r="Y1807" s="667" t="s">
        <v>4613</v>
      </c>
      <c r="Z1807" s="668" t="s">
        <v>15</v>
      </c>
      <c r="AA1807" s="558" t="s">
        <v>1856</v>
      </c>
      <c r="AB1807" s="139">
        <f t="shared" si="459"/>
        <v>44097</v>
      </c>
      <c r="AC1807" s="134">
        <f t="shared" si="461"/>
        <v>44075</v>
      </c>
      <c r="AD1807" s="135" t="str">
        <f t="shared" si="462"/>
        <v>-</v>
      </c>
      <c r="AE1807" s="136" t="str">
        <f t="shared" si="463"/>
        <v>-</v>
      </c>
      <c r="AF1807" s="140" t="s">
        <v>4551</v>
      </c>
      <c r="AG1807" s="140" t="str">
        <f t="shared" si="466"/>
        <v>-</v>
      </c>
      <c r="AH1807" s="141" t="str">
        <f t="shared" si="467"/>
        <v>-</v>
      </c>
      <c r="AI1807" s="211">
        <v>44104</v>
      </c>
      <c r="AJ1807" s="443" t="s">
        <v>4592</v>
      </c>
      <c r="AK1807" s="478">
        <f t="shared" si="468"/>
        <v>-7</v>
      </c>
      <c r="AL1807" s="482">
        <f t="shared" si="469"/>
        <v>44075</v>
      </c>
      <c r="AM1807" s="432" t="str">
        <f>_xlfn.IFNA(VLOOKUP(O1807,Dropdown!$B:$G,6,0),"-")</f>
        <v>PEZA</v>
      </c>
      <c r="AN1807" s="433">
        <f>_xlfn.IFNA(VLOOKUP(O1807,Dropdown!$B:$H,7,0),"-")</f>
        <v>0.12</v>
      </c>
      <c r="AO1807" s="434" t="str">
        <f t="shared" si="470"/>
        <v>USD</v>
      </c>
      <c r="AP1807" s="435">
        <f t="shared" si="471"/>
        <v>940</v>
      </c>
      <c r="AQ1807" s="436">
        <f t="shared" si="472"/>
        <v>1052.8000000000002</v>
      </c>
      <c r="AR1807" s="247"/>
      <c r="AS1807" s="465" t="s">
        <v>15</v>
      </c>
      <c r="AT1807" s="247"/>
      <c r="AU1807" s="454" t="s">
        <v>15</v>
      </c>
    </row>
    <row r="1808" spans="1:47" s="29" customFormat="1">
      <c r="A1808" s="556">
        <v>1805</v>
      </c>
      <c r="B1808" s="558" t="s">
        <v>4404</v>
      </c>
      <c r="C1808" s="558" t="str">
        <f t="shared" si="464"/>
        <v>2020</v>
      </c>
      <c r="D1808" s="558" t="str">
        <f t="shared" si="457"/>
        <v>Aug</v>
      </c>
      <c r="E1808" s="605">
        <v>44068</v>
      </c>
      <c r="F1808" s="558">
        <v>122934</v>
      </c>
      <c r="G1808" s="558">
        <v>56219</v>
      </c>
      <c r="H1808" s="558">
        <v>95723</v>
      </c>
      <c r="I1808" s="558" t="s">
        <v>2773</v>
      </c>
      <c r="J1808" s="617" t="s">
        <v>4406</v>
      </c>
      <c r="K1808" s="607" t="str">
        <f t="shared" si="465"/>
        <v>RC82-04-19-0 TRIMMING CAM HOLDER | RC82-04-19-0 TRIMMING CAM HOLDER</v>
      </c>
      <c r="L1808" s="607" t="s">
        <v>2936</v>
      </c>
      <c r="M1808" s="607" t="s">
        <v>2936</v>
      </c>
      <c r="N1808" s="615" t="s">
        <v>15</v>
      </c>
      <c r="O1808" s="607" t="s">
        <v>33</v>
      </c>
      <c r="P1808" s="558">
        <v>1</v>
      </c>
      <c r="Q1808" s="557" t="s">
        <v>5151</v>
      </c>
      <c r="R1808" s="609">
        <f>IFERROR(VLOOKUP(CONCATENATE(D1808,"'",C1808),'Monthly Forex'!A:D,4,0),"-")</f>
        <v>49.15</v>
      </c>
      <c r="S1808" s="564" t="s">
        <v>15</v>
      </c>
      <c r="T1808" s="611">
        <v>240</v>
      </c>
      <c r="U1808" s="612" t="s">
        <v>47</v>
      </c>
      <c r="V1808" s="613" t="s">
        <v>49</v>
      </c>
      <c r="W1808" s="700" t="s">
        <v>5224</v>
      </c>
      <c r="X1808" s="673" t="s">
        <v>4599</v>
      </c>
      <c r="Y1808" s="667" t="s">
        <v>4661</v>
      </c>
      <c r="Z1808" s="668">
        <v>44097</v>
      </c>
      <c r="AA1808" s="558" t="s">
        <v>1856</v>
      </c>
      <c r="AB1808" s="139">
        <f t="shared" si="459"/>
        <v>44098</v>
      </c>
      <c r="AC1808" s="134">
        <f t="shared" si="461"/>
        <v>44075</v>
      </c>
      <c r="AD1808" s="135" t="str">
        <f t="shared" si="462"/>
        <v>-</v>
      </c>
      <c r="AE1808" s="136" t="str">
        <f t="shared" si="463"/>
        <v>-</v>
      </c>
      <c r="AF1808" s="140" t="s">
        <v>4551</v>
      </c>
      <c r="AG1808" s="140" t="str">
        <f t="shared" si="466"/>
        <v>1</v>
      </c>
      <c r="AH1808" s="141" t="str">
        <f t="shared" si="467"/>
        <v>-</v>
      </c>
      <c r="AI1808" s="211">
        <v>44103</v>
      </c>
      <c r="AJ1808" s="443" t="s">
        <v>4592</v>
      </c>
      <c r="AK1808" s="478">
        <f t="shared" si="468"/>
        <v>-5</v>
      </c>
      <c r="AL1808" s="482">
        <f t="shared" si="469"/>
        <v>44075</v>
      </c>
      <c r="AM1808" s="432" t="str">
        <f>_xlfn.IFNA(VLOOKUP(O1808,Dropdown!$B:$G,6,0),"-")</f>
        <v>NON-PEZA</v>
      </c>
      <c r="AN1808" s="433" t="str">
        <f>_xlfn.IFNA(VLOOKUP(O1808,Dropdown!$B:$H,7,0),"-")</f>
        <v>-</v>
      </c>
      <c r="AO1808" s="434" t="str">
        <f t="shared" si="470"/>
        <v>USD</v>
      </c>
      <c r="AP1808" s="435">
        <f t="shared" si="471"/>
        <v>240</v>
      </c>
      <c r="AQ1808" s="436">
        <f t="shared" si="472"/>
        <v>240</v>
      </c>
      <c r="AR1808" s="247"/>
      <c r="AS1808" s="465" t="s">
        <v>15</v>
      </c>
      <c r="AT1808" s="247"/>
      <c r="AU1808" s="454" t="s">
        <v>15</v>
      </c>
    </row>
    <row r="1809" spans="1:47" s="29" customFormat="1">
      <c r="A1809" s="556">
        <v>1806</v>
      </c>
      <c r="B1809" s="558" t="s">
        <v>4405</v>
      </c>
      <c r="C1809" s="558" t="str">
        <f t="shared" si="464"/>
        <v>2020</v>
      </c>
      <c r="D1809" s="558" t="str">
        <f t="shared" si="457"/>
        <v>Aug</v>
      </c>
      <c r="E1809" s="605">
        <v>44068</v>
      </c>
      <c r="F1809" s="558">
        <v>122934</v>
      </c>
      <c r="G1809" s="558">
        <v>56219</v>
      </c>
      <c r="H1809" s="558">
        <v>95723</v>
      </c>
      <c r="I1809" s="558" t="s">
        <v>4271</v>
      </c>
      <c r="J1809" s="617" t="s">
        <v>4406</v>
      </c>
      <c r="K1809" s="607" t="str">
        <f t="shared" si="465"/>
        <v>RC82-04-20-0 DIE HOLDER | RC82-04-20-0 DIE HOLDER</v>
      </c>
      <c r="L1809" s="607" t="s">
        <v>4275</v>
      </c>
      <c r="M1809" s="607" t="s">
        <v>4275</v>
      </c>
      <c r="N1809" s="615" t="s">
        <v>15</v>
      </c>
      <c r="O1809" s="607" t="s">
        <v>33</v>
      </c>
      <c r="P1809" s="558">
        <v>1</v>
      </c>
      <c r="Q1809" s="557" t="s">
        <v>5151</v>
      </c>
      <c r="R1809" s="609">
        <f>IFERROR(VLOOKUP(CONCATENATE(D1809,"'",C1809),'Monthly Forex'!A:D,4,0),"-")</f>
        <v>49.15</v>
      </c>
      <c r="S1809" s="564" t="s">
        <v>15</v>
      </c>
      <c r="T1809" s="611">
        <v>293</v>
      </c>
      <c r="U1809" s="612" t="s">
        <v>47</v>
      </c>
      <c r="V1809" s="613" t="s">
        <v>49</v>
      </c>
      <c r="W1809" s="700" t="s">
        <v>5224</v>
      </c>
      <c r="X1809" s="673" t="s">
        <v>4599</v>
      </c>
      <c r="Y1809" s="669" t="s">
        <v>4661</v>
      </c>
      <c r="Z1809" s="668">
        <v>44097</v>
      </c>
      <c r="AA1809" s="558" t="s">
        <v>1856</v>
      </c>
      <c r="AB1809" s="139">
        <f t="shared" si="459"/>
        <v>44098</v>
      </c>
      <c r="AC1809" s="134">
        <f t="shared" si="461"/>
        <v>44075</v>
      </c>
      <c r="AD1809" s="135" t="str">
        <f t="shared" si="462"/>
        <v>-</v>
      </c>
      <c r="AE1809" s="136" t="str">
        <f t="shared" si="463"/>
        <v>-</v>
      </c>
      <c r="AF1809" s="140" t="s">
        <v>4551</v>
      </c>
      <c r="AG1809" s="140" t="str">
        <f t="shared" si="466"/>
        <v>-</v>
      </c>
      <c r="AH1809" s="141" t="str">
        <f t="shared" si="467"/>
        <v>-</v>
      </c>
      <c r="AI1809" s="211">
        <v>44103</v>
      </c>
      <c r="AJ1809" s="443" t="s">
        <v>4592</v>
      </c>
      <c r="AK1809" s="478">
        <f t="shared" si="468"/>
        <v>-5</v>
      </c>
      <c r="AL1809" s="482">
        <f t="shared" si="469"/>
        <v>44075</v>
      </c>
      <c r="AM1809" s="432" t="str">
        <f>_xlfn.IFNA(VLOOKUP(O1809,Dropdown!$B:$G,6,0),"-")</f>
        <v>NON-PEZA</v>
      </c>
      <c r="AN1809" s="433" t="str">
        <f>_xlfn.IFNA(VLOOKUP(O1809,Dropdown!$B:$H,7,0),"-")</f>
        <v>-</v>
      </c>
      <c r="AO1809" s="434" t="str">
        <f t="shared" si="470"/>
        <v>USD</v>
      </c>
      <c r="AP1809" s="435">
        <f t="shared" si="471"/>
        <v>293</v>
      </c>
      <c r="AQ1809" s="436">
        <f t="shared" si="472"/>
        <v>293</v>
      </c>
      <c r="AR1809" s="247"/>
      <c r="AS1809" s="465" t="s">
        <v>15</v>
      </c>
      <c r="AT1809" s="247"/>
      <c r="AU1809" s="454" t="s">
        <v>15</v>
      </c>
    </row>
    <row r="1810" spans="1:47" s="29" customFormat="1">
      <c r="A1810" s="556">
        <v>1807</v>
      </c>
      <c r="B1810" s="558" t="s">
        <v>4358</v>
      </c>
      <c r="C1810" s="558" t="str">
        <f t="shared" si="464"/>
        <v>2020</v>
      </c>
      <c r="D1810" s="558" t="str">
        <f t="shared" si="457"/>
        <v>Aug</v>
      </c>
      <c r="E1810" s="605">
        <v>44068</v>
      </c>
      <c r="F1810" s="558">
        <v>122931</v>
      </c>
      <c r="G1810" s="558">
        <v>56218</v>
      </c>
      <c r="H1810" s="558">
        <v>95730</v>
      </c>
      <c r="I1810" s="558" t="s">
        <v>4397</v>
      </c>
      <c r="J1810" s="617" t="s">
        <v>4361</v>
      </c>
      <c r="K1810" s="607" t="str">
        <f t="shared" si="465"/>
        <v>PUNCH DIE Ø6.3x40mm | PUNCH DIE Ø6.3x40mm</v>
      </c>
      <c r="L1810" s="607" t="s">
        <v>4363</v>
      </c>
      <c r="M1810" s="607" t="s">
        <v>4363</v>
      </c>
      <c r="N1810" s="608" t="s">
        <v>4366</v>
      </c>
      <c r="O1810" s="607" t="s">
        <v>41</v>
      </c>
      <c r="P1810" s="558">
        <v>1</v>
      </c>
      <c r="Q1810" s="557" t="s">
        <v>5151</v>
      </c>
      <c r="R1810" s="609">
        <f>IFERROR(VLOOKUP(CONCATENATE(D1810,"'",C1810),'Monthly Forex'!A:D,4,0),"-")</f>
        <v>49.15</v>
      </c>
      <c r="S1810" s="564" t="s">
        <v>15</v>
      </c>
      <c r="T1810" s="611">
        <v>250</v>
      </c>
      <c r="U1810" s="612" t="s">
        <v>47</v>
      </c>
      <c r="V1810" s="613" t="s">
        <v>49</v>
      </c>
      <c r="W1810" s="619" t="s">
        <v>15</v>
      </c>
      <c r="X1810" s="673" t="s">
        <v>4604</v>
      </c>
      <c r="Y1810" s="667" t="s">
        <v>15</v>
      </c>
      <c r="Z1810" s="668" t="s">
        <v>15</v>
      </c>
      <c r="AA1810" s="558" t="s">
        <v>1856</v>
      </c>
      <c r="AB1810" s="139">
        <f t="shared" si="459"/>
        <v>44098</v>
      </c>
      <c r="AC1810" s="134">
        <f t="shared" si="461"/>
        <v>44075</v>
      </c>
      <c r="AD1810" s="135" t="str">
        <f t="shared" si="462"/>
        <v>-</v>
      </c>
      <c r="AE1810" s="136" t="str">
        <f t="shared" si="463"/>
        <v>-</v>
      </c>
      <c r="AF1810" s="140" t="s">
        <v>4551</v>
      </c>
      <c r="AG1810" s="140" t="str">
        <f t="shared" si="466"/>
        <v>1</v>
      </c>
      <c r="AH1810" s="141" t="str">
        <f t="shared" si="467"/>
        <v>-</v>
      </c>
      <c r="AI1810" s="211">
        <v>44104</v>
      </c>
      <c r="AJ1810" s="443" t="s">
        <v>4592</v>
      </c>
      <c r="AK1810" s="478">
        <f t="shared" si="468"/>
        <v>-6</v>
      </c>
      <c r="AL1810" s="482">
        <f t="shared" si="469"/>
        <v>44075</v>
      </c>
      <c r="AM1810" s="432" t="str">
        <f>_xlfn.IFNA(VLOOKUP(O1810,Dropdown!$B:$G,6,0),"-")</f>
        <v>PEZA</v>
      </c>
      <c r="AN1810" s="433">
        <f>_xlfn.IFNA(VLOOKUP(O1810,Dropdown!$B:$H,7,0),"-")</f>
        <v>0.12</v>
      </c>
      <c r="AO1810" s="434" t="str">
        <f t="shared" si="470"/>
        <v>USD</v>
      </c>
      <c r="AP1810" s="435">
        <f t="shared" si="471"/>
        <v>250</v>
      </c>
      <c r="AQ1810" s="436">
        <f t="shared" si="472"/>
        <v>280</v>
      </c>
      <c r="AR1810" s="247"/>
      <c r="AS1810" s="465" t="s">
        <v>15</v>
      </c>
      <c r="AT1810" s="247"/>
      <c r="AU1810" s="454" t="s">
        <v>15</v>
      </c>
    </row>
    <row r="1811" spans="1:47" s="29" customFormat="1">
      <c r="A1811" s="556">
        <v>1808</v>
      </c>
      <c r="B1811" s="558" t="s">
        <v>4359</v>
      </c>
      <c r="C1811" s="558" t="str">
        <f t="shared" si="464"/>
        <v>2020</v>
      </c>
      <c r="D1811" s="558" t="str">
        <f t="shared" si="457"/>
        <v>Aug</v>
      </c>
      <c r="E1811" s="605">
        <v>44068</v>
      </c>
      <c r="F1811" s="558">
        <v>122931</v>
      </c>
      <c r="G1811" s="558">
        <v>56218</v>
      </c>
      <c r="H1811" s="558">
        <v>95730</v>
      </c>
      <c r="I1811" s="558" t="s">
        <v>4397</v>
      </c>
      <c r="J1811" s="617" t="s">
        <v>4361</v>
      </c>
      <c r="K1811" s="607" t="str">
        <f t="shared" si="465"/>
        <v>PUNCH DIE Ø5.3x30mm | PUNCH DIE Ø5.3x30mm</v>
      </c>
      <c r="L1811" s="607" t="s">
        <v>4364</v>
      </c>
      <c r="M1811" s="607" t="s">
        <v>4364</v>
      </c>
      <c r="N1811" s="608" t="s">
        <v>4367</v>
      </c>
      <c r="O1811" s="607" t="s">
        <v>41</v>
      </c>
      <c r="P1811" s="558">
        <v>1</v>
      </c>
      <c r="Q1811" s="557" t="s">
        <v>5151</v>
      </c>
      <c r="R1811" s="609">
        <f>IFERROR(VLOOKUP(CONCATENATE(D1811,"'",C1811),'Monthly Forex'!A:D,4,0),"-")</f>
        <v>49.15</v>
      </c>
      <c r="S1811" s="564" t="s">
        <v>15</v>
      </c>
      <c r="T1811" s="611">
        <v>259</v>
      </c>
      <c r="U1811" s="612" t="s">
        <v>47</v>
      </c>
      <c r="V1811" s="613" t="s">
        <v>49</v>
      </c>
      <c r="W1811" s="619" t="s">
        <v>15</v>
      </c>
      <c r="X1811" s="673" t="s">
        <v>4604</v>
      </c>
      <c r="Y1811" s="669" t="s">
        <v>15</v>
      </c>
      <c r="Z1811" s="668" t="s">
        <v>15</v>
      </c>
      <c r="AA1811" s="558" t="s">
        <v>1856</v>
      </c>
      <c r="AB1811" s="139">
        <f t="shared" si="459"/>
        <v>44098</v>
      </c>
      <c r="AC1811" s="134">
        <f t="shared" si="461"/>
        <v>44075</v>
      </c>
      <c r="AD1811" s="135" t="str">
        <f t="shared" si="462"/>
        <v>-</v>
      </c>
      <c r="AE1811" s="136" t="str">
        <f t="shared" si="463"/>
        <v>-</v>
      </c>
      <c r="AF1811" s="140" t="s">
        <v>4551</v>
      </c>
      <c r="AG1811" s="140" t="str">
        <f t="shared" si="466"/>
        <v>-</v>
      </c>
      <c r="AH1811" s="141" t="str">
        <f t="shared" si="467"/>
        <v>-</v>
      </c>
      <c r="AI1811" s="211">
        <v>44104</v>
      </c>
      <c r="AJ1811" s="443" t="s">
        <v>4592</v>
      </c>
      <c r="AK1811" s="478">
        <f t="shared" si="468"/>
        <v>-6</v>
      </c>
      <c r="AL1811" s="482">
        <f t="shared" si="469"/>
        <v>44075</v>
      </c>
      <c r="AM1811" s="432" t="str">
        <f>_xlfn.IFNA(VLOOKUP(O1811,Dropdown!$B:$G,6,0),"-")</f>
        <v>PEZA</v>
      </c>
      <c r="AN1811" s="433">
        <f>_xlfn.IFNA(VLOOKUP(O1811,Dropdown!$B:$H,7,0),"-")</f>
        <v>0.12</v>
      </c>
      <c r="AO1811" s="434" t="str">
        <f t="shared" si="470"/>
        <v>USD</v>
      </c>
      <c r="AP1811" s="435">
        <f t="shared" si="471"/>
        <v>259</v>
      </c>
      <c r="AQ1811" s="436">
        <f t="shared" si="472"/>
        <v>290.08000000000004</v>
      </c>
      <c r="AR1811" s="247"/>
      <c r="AS1811" s="465" t="s">
        <v>15</v>
      </c>
      <c r="AT1811" s="247"/>
      <c r="AU1811" s="454" t="s">
        <v>15</v>
      </c>
    </row>
    <row r="1812" spans="1:47" s="29" customFormat="1">
      <c r="A1812" s="556">
        <v>1809</v>
      </c>
      <c r="B1812" s="558" t="s">
        <v>4360</v>
      </c>
      <c r="C1812" s="558" t="str">
        <f t="shared" si="464"/>
        <v>2020</v>
      </c>
      <c r="D1812" s="558" t="str">
        <f t="shared" si="457"/>
        <v>Aug</v>
      </c>
      <c r="E1812" s="605">
        <v>44068</v>
      </c>
      <c r="F1812" s="558">
        <v>122931</v>
      </c>
      <c r="G1812" s="558">
        <v>56218</v>
      </c>
      <c r="H1812" s="558">
        <v>95730</v>
      </c>
      <c r="I1812" s="558" t="s">
        <v>4397</v>
      </c>
      <c r="J1812" s="617" t="s">
        <v>4362</v>
      </c>
      <c r="K1812" s="607" t="str">
        <f t="shared" si="465"/>
        <v>PUNCH DIE Ø8.2x45mm | PUNCH DIE Ø8.2x45mm</v>
      </c>
      <c r="L1812" s="607" t="s">
        <v>4365</v>
      </c>
      <c r="M1812" s="607" t="s">
        <v>4365</v>
      </c>
      <c r="N1812" s="615" t="s">
        <v>15</v>
      </c>
      <c r="O1812" s="607" t="s">
        <v>41</v>
      </c>
      <c r="P1812" s="558">
        <v>1</v>
      </c>
      <c r="Q1812" s="557" t="s">
        <v>5151</v>
      </c>
      <c r="R1812" s="609">
        <f>IFERROR(VLOOKUP(CONCATENATE(D1812,"'",C1812),'Monthly Forex'!A:D,4,0),"-")</f>
        <v>49.15</v>
      </c>
      <c r="S1812" s="564" t="s">
        <v>15</v>
      </c>
      <c r="T1812" s="611">
        <v>250</v>
      </c>
      <c r="U1812" s="612" t="s">
        <v>47</v>
      </c>
      <c r="V1812" s="613" t="s">
        <v>49</v>
      </c>
      <c r="W1812" s="619" t="s">
        <v>15</v>
      </c>
      <c r="X1812" s="673" t="s">
        <v>4604</v>
      </c>
      <c r="Y1812" s="669" t="s">
        <v>15</v>
      </c>
      <c r="Z1812" s="668" t="s">
        <v>15</v>
      </c>
      <c r="AA1812" s="558" t="s">
        <v>1856</v>
      </c>
      <c r="AB1812" s="139">
        <f t="shared" si="459"/>
        <v>44098</v>
      </c>
      <c r="AC1812" s="134">
        <f t="shared" si="461"/>
        <v>44075</v>
      </c>
      <c r="AD1812" s="135" t="str">
        <f t="shared" si="462"/>
        <v>-</v>
      </c>
      <c r="AE1812" s="136" t="str">
        <f t="shared" si="463"/>
        <v>-</v>
      </c>
      <c r="AF1812" s="140" t="s">
        <v>4551</v>
      </c>
      <c r="AG1812" s="140" t="str">
        <f t="shared" si="466"/>
        <v>-</v>
      </c>
      <c r="AH1812" s="141" t="str">
        <f t="shared" si="467"/>
        <v>-</v>
      </c>
      <c r="AI1812" s="211">
        <v>44104</v>
      </c>
      <c r="AJ1812" s="443" t="s">
        <v>4592</v>
      </c>
      <c r="AK1812" s="478">
        <f t="shared" si="468"/>
        <v>-6</v>
      </c>
      <c r="AL1812" s="482">
        <f t="shared" si="469"/>
        <v>44075</v>
      </c>
      <c r="AM1812" s="432" t="str">
        <f>_xlfn.IFNA(VLOOKUP(O1812,Dropdown!$B:$G,6,0),"-")</f>
        <v>PEZA</v>
      </c>
      <c r="AN1812" s="433">
        <f>_xlfn.IFNA(VLOOKUP(O1812,Dropdown!$B:$H,7,0),"-")</f>
        <v>0.12</v>
      </c>
      <c r="AO1812" s="434" t="str">
        <f t="shared" si="470"/>
        <v>USD</v>
      </c>
      <c r="AP1812" s="435">
        <f t="shared" si="471"/>
        <v>250</v>
      </c>
      <c r="AQ1812" s="436">
        <f t="shared" si="472"/>
        <v>280</v>
      </c>
      <c r="AR1812" s="247"/>
      <c r="AS1812" s="465" t="s">
        <v>15</v>
      </c>
      <c r="AT1812" s="247"/>
      <c r="AU1812" s="454" t="s">
        <v>15</v>
      </c>
    </row>
    <row r="1813" spans="1:47" s="29" customFormat="1">
      <c r="A1813" s="556">
        <v>1810</v>
      </c>
      <c r="B1813" s="558" t="s">
        <v>4407</v>
      </c>
      <c r="C1813" s="558" t="str">
        <f t="shared" si="464"/>
        <v>2020</v>
      </c>
      <c r="D1813" s="558" t="str">
        <f t="shared" si="457"/>
        <v>Aug</v>
      </c>
      <c r="E1813" s="605">
        <v>44069</v>
      </c>
      <c r="F1813" s="558">
        <v>122935</v>
      </c>
      <c r="G1813" s="558" t="s">
        <v>4417</v>
      </c>
      <c r="H1813" s="558">
        <v>95748</v>
      </c>
      <c r="I1813" s="558" t="s">
        <v>4412</v>
      </c>
      <c r="J1813" s="617" t="s">
        <v>4411</v>
      </c>
      <c r="K1813" s="607" t="str">
        <f t="shared" si="465"/>
        <v>SL27 REINFORCEMENT "RC" - BLANKING | SL27 REINFORCEMENT "RC" - BLANKING</v>
      </c>
      <c r="L1813" s="607" t="s">
        <v>4413</v>
      </c>
      <c r="M1813" s="607" t="s">
        <v>4413</v>
      </c>
      <c r="N1813" s="608" t="s">
        <v>15</v>
      </c>
      <c r="O1813" s="607" t="s">
        <v>2311</v>
      </c>
      <c r="P1813" s="558">
        <v>1</v>
      </c>
      <c r="Q1813" s="557" t="s">
        <v>5152</v>
      </c>
      <c r="R1813" s="609">
        <f>IFERROR(VLOOKUP(CONCATENATE(D1813,"'",C1813),'Monthly Forex'!A:D,4,0),"-")</f>
        <v>49.15</v>
      </c>
      <c r="S1813" s="564" t="s">
        <v>15</v>
      </c>
      <c r="T1813" s="611">
        <v>4000</v>
      </c>
      <c r="U1813" s="612" t="s">
        <v>47</v>
      </c>
      <c r="V1813" s="613" t="s">
        <v>49</v>
      </c>
      <c r="W1813" s="702" t="s">
        <v>3216</v>
      </c>
      <c r="X1813" s="673" t="s">
        <v>4604</v>
      </c>
      <c r="Y1813" s="669" t="s">
        <v>15</v>
      </c>
      <c r="Z1813" s="668" t="s">
        <v>15</v>
      </c>
      <c r="AA1813" s="558" t="s">
        <v>1856</v>
      </c>
      <c r="AB1813" s="139">
        <f t="shared" si="459"/>
        <v>44099</v>
      </c>
      <c r="AC1813" s="134">
        <f t="shared" si="461"/>
        <v>44075</v>
      </c>
      <c r="AD1813" s="135" t="str">
        <f t="shared" si="462"/>
        <v>-</v>
      </c>
      <c r="AE1813" s="136" t="str">
        <f t="shared" si="463"/>
        <v>-</v>
      </c>
      <c r="AF1813" s="140" t="s">
        <v>4551</v>
      </c>
      <c r="AG1813" s="140" t="str">
        <f t="shared" si="466"/>
        <v>1</v>
      </c>
      <c r="AH1813" s="141" t="str">
        <f t="shared" si="467"/>
        <v>-</v>
      </c>
      <c r="AI1813" s="211">
        <v>44104</v>
      </c>
      <c r="AJ1813" s="443" t="s">
        <v>4592</v>
      </c>
      <c r="AK1813" s="478">
        <f t="shared" si="468"/>
        <v>-5</v>
      </c>
      <c r="AL1813" s="482">
        <f t="shared" si="469"/>
        <v>44075</v>
      </c>
      <c r="AM1813" s="432" t="str">
        <f>_xlfn.IFNA(VLOOKUP(O1813,Dropdown!$B:$G,6,0),"-")</f>
        <v>PEZA</v>
      </c>
      <c r="AN1813" s="433">
        <f>_xlfn.IFNA(VLOOKUP(O1813,Dropdown!$B:$H,7,0),"-")</f>
        <v>0.12</v>
      </c>
      <c r="AO1813" s="434" t="str">
        <f t="shared" si="470"/>
        <v>USD</v>
      </c>
      <c r="AP1813" s="435">
        <f t="shared" si="471"/>
        <v>4000</v>
      </c>
      <c r="AQ1813" s="436">
        <f t="shared" si="472"/>
        <v>4480</v>
      </c>
      <c r="AR1813" s="247"/>
      <c r="AS1813" s="465" t="s">
        <v>15</v>
      </c>
      <c r="AT1813" s="247"/>
      <c r="AU1813" s="454" t="s">
        <v>15</v>
      </c>
    </row>
    <row r="1814" spans="1:47" s="29" customFormat="1">
      <c r="A1814" s="556">
        <v>1811</v>
      </c>
      <c r="B1814" s="558" t="s">
        <v>4408</v>
      </c>
      <c r="C1814" s="558" t="str">
        <f t="shared" si="464"/>
        <v>2020</v>
      </c>
      <c r="D1814" s="558" t="str">
        <f t="shared" si="457"/>
        <v>Aug</v>
      </c>
      <c r="E1814" s="605">
        <v>44069</v>
      </c>
      <c r="F1814" s="558">
        <v>122935</v>
      </c>
      <c r="G1814" s="558" t="s">
        <v>4417</v>
      </c>
      <c r="H1814" s="558">
        <v>95748</v>
      </c>
      <c r="I1814" s="534" t="s">
        <v>4412</v>
      </c>
      <c r="J1814" s="617" t="s">
        <v>4411</v>
      </c>
      <c r="K1814" s="607" t="str">
        <f t="shared" si="465"/>
        <v>SL27 REINFORCEMENT "RC" - FORMING | SL27 REINFORCEMENT "RC" - FORMING</v>
      </c>
      <c r="L1814" s="607" t="s">
        <v>4414</v>
      </c>
      <c r="M1814" s="607" t="s">
        <v>4414</v>
      </c>
      <c r="N1814" s="608" t="s">
        <v>15</v>
      </c>
      <c r="O1814" s="607" t="s">
        <v>2311</v>
      </c>
      <c r="P1814" s="558">
        <v>1</v>
      </c>
      <c r="Q1814" s="557" t="s">
        <v>5152</v>
      </c>
      <c r="R1814" s="609">
        <f>IFERROR(VLOOKUP(CONCATENATE(D1814,"'",C1814),'Monthly Forex'!A:D,4,0),"-")</f>
        <v>49.15</v>
      </c>
      <c r="S1814" s="564" t="s">
        <v>15</v>
      </c>
      <c r="T1814" s="611">
        <v>5440</v>
      </c>
      <c r="U1814" s="612" t="s">
        <v>47</v>
      </c>
      <c r="V1814" s="613" t="s">
        <v>49</v>
      </c>
      <c r="W1814" s="703" t="s">
        <v>3216</v>
      </c>
      <c r="X1814" s="673" t="s">
        <v>4604</v>
      </c>
      <c r="Y1814" s="669" t="s">
        <v>15</v>
      </c>
      <c r="Z1814" s="668" t="s">
        <v>15</v>
      </c>
      <c r="AA1814" s="558" t="s">
        <v>1856</v>
      </c>
      <c r="AB1814" s="139">
        <f t="shared" si="459"/>
        <v>44099</v>
      </c>
      <c r="AC1814" s="134">
        <f t="shared" si="461"/>
        <v>44075</v>
      </c>
      <c r="AD1814" s="135" t="str">
        <f t="shared" si="462"/>
        <v>-</v>
      </c>
      <c r="AE1814" s="136" t="str">
        <f t="shared" si="463"/>
        <v>-</v>
      </c>
      <c r="AF1814" s="140" t="s">
        <v>4551</v>
      </c>
      <c r="AG1814" s="140" t="str">
        <f t="shared" si="466"/>
        <v>-</v>
      </c>
      <c r="AH1814" s="141" t="str">
        <f t="shared" si="467"/>
        <v>-</v>
      </c>
      <c r="AI1814" s="211">
        <v>44104</v>
      </c>
      <c r="AJ1814" s="443" t="s">
        <v>4592</v>
      </c>
      <c r="AK1814" s="478">
        <f t="shared" si="468"/>
        <v>-5</v>
      </c>
      <c r="AL1814" s="482">
        <f t="shared" si="469"/>
        <v>44075</v>
      </c>
      <c r="AM1814" s="432" t="str">
        <f>_xlfn.IFNA(VLOOKUP(O1814,Dropdown!$B:$G,6,0),"-")</f>
        <v>PEZA</v>
      </c>
      <c r="AN1814" s="433">
        <f>_xlfn.IFNA(VLOOKUP(O1814,Dropdown!$B:$H,7,0),"-")</f>
        <v>0.12</v>
      </c>
      <c r="AO1814" s="434" t="str">
        <f t="shared" si="470"/>
        <v>USD</v>
      </c>
      <c r="AP1814" s="435">
        <f t="shared" si="471"/>
        <v>5440</v>
      </c>
      <c r="AQ1814" s="436">
        <f t="shared" si="472"/>
        <v>6092.8</v>
      </c>
      <c r="AR1814" s="247"/>
      <c r="AS1814" s="465" t="s">
        <v>15</v>
      </c>
      <c r="AT1814" s="247"/>
      <c r="AU1814" s="454" t="s">
        <v>15</v>
      </c>
    </row>
    <row r="1815" spans="1:47" s="29" customFormat="1">
      <c r="A1815" s="556">
        <v>1812</v>
      </c>
      <c r="B1815" s="558" t="s">
        <v>4409</v>
      </c>
      <c r="C1815" s="558" t="str">
        <f t="shared" si="464"/>
        <v>2020</v>
      </c>
      <c r="D1815" s="558" t="str">
        <f t="shared" si="457"/>
        <v>Aug</v>
      </c>
      <c r="E1815" s="605">
        <v>44069</v>
      </c>
      <c r="F1815" s="558">
        <v>122935</v>
      </c>
      <c r="G1815" s="558" t="s">
        <v>4417</v>
      </c>
      <c r="H1815" s="558">
        <v>95748</v>
      </c>
      <c r="I1815" s="558" t="s">
        <v>4412</v>
      </c>
      <c r="J1815" s="617" t="s">
        <v>4411</v>
      </c>
      <c r="K1815" s="607" t="str">
        <f t="shared" si="465"/>
        <v>SL27 SEAT ROUND STOPPER - BLANKING | SL27 SEAT ROUND STOPPER - BLANKING</v>
      </c>
      <c r="L1815" s="607" t="s">
        <v>4415</v>
      </c>
      <c r="M1815" s="607" t="s">
        <v>4415</v>
      </c>
      <c r="N1815" s="608" t="s">
        <v>15</v>
      </c>
      <c r="O1815" s="607" t="s">
        <v>2311</v>
      </c>
      <c r="P1815" s="558">
        <v>1</v>
      </c>
      <c r="Q1815" s="557" t="s">
        <v>5152</v>
      </c>
      <c r="R1815" s="609">
        <f>IFERROR(VLOOKUP(CONCATENATE(D1815,"'",C1815),'Monthly Forex'!A:D,4,0),"-")</f>
        <v>49.15</v>
      </c>
      <c r="S1815" s="564" t="s">
        <v>15</v>
      </c>
      <c r="T1815" s="611">
        <v>3400</v>
      </c>
      <c r="U1815" s="612" t="s">
        <v>47</v>
      </c>
      <c r="V1815" s="613" t="s">
        <v>49</v>
      </c>
      <c r="W1815" s="703" t="s">
        <v>3216</v>
      </c>
      <c r="X1815" s="673" t="s">
        <v>4604</v>
      </c>
      <c r="Y1815" s="669" t="s">
        <v>15</v>
      </c>
      <c r="Z1815" s="668" t="s">
        <v>15</v>
      </c>
      <c r="AA1815" s="558" t="s">
        <v>1856</v>
      </c>
      <c r="AB1815" s="139">
        <f t="shared" si="459"/>
        <v>44099</v>
      </c>
      <c r="AC1815" s="134">
        <f t="shared" si="461"/>
        <v>44075</v>
      </c>
      <c r="AD1815" s="135" t="str">
        <f t="shared" si="462"/>
        <v>-</v>
      </c>
      <c r="AE1815" s="136" t="str">
        <f t="shared" si="463"/>
        <v>-</v>
      </c>
      <c r="AF1815" s="140" t="s">
        <v>4551</v>
      </c>
      <c r="AG1815" s="140" t="str">
        <f t="shared" si="466"/>
        <v>-</v>
      </c>
      <c r="AH1815" s="141" t="str">
        <f t="shared" si="467"/>
        <v>-</v>
      </c>
      <c r="AI1815" s="211">
        <v>44104</v>
      </c>
      <c r="AJ1815" s="443" t="s">
        <v>4592</v>
      </c>
      <c r="AK1815" s="478">
        <f t="shared" si="468"/>
        <v>-5</v>
      </c>
      <c r="AL1815" s="482">
        <f t="shared" si="469"/>
        <v>44075</v>
      </c>
      <c r="AM1815" s="432" t="str">
        <f>_xlfn.IFNA(VLOOKUP(O1815,Dropdown!$B:$G,6,0),"-")</f>
        <v>PEZA</v>
      </c>
      <c r="AN1815" s="433">
        <f>_xlfn.IFNA(VLOOKUP(O1815,Dropdown!$B:$H,7,0),"-")</f>
        <v>0.12</v>
      </c>
      <c r="AO1815" s="434" t="str">
        <f t="shared" si="470"/>
        <v>USD</v>
      </c>
      <c r="AP1815" s="435">
        <f t="shared" si="471"/>
        <v>3400</v>
      </c>
      <c r="AQ1815" s="436">
        <f t="shared" si="472"/>
        <v>3808.0000000000005</v>
      </c>
      <c r="AR1815" s="247"/>
      <c r="AS1815" s="465" t="s">
        <v>15</v>
      </c>
      <c r="AT1815" s="247"/>
      <c r="AU1815" s="454" t="s">
        <v>15</v>
      </c>
    </row>
    <row r="1816" spans="1:47" s="29" customFormat="1">
      <c r="A1816" s="556">
        <v>1813</v>
      </c>
      <c r="B1816" s="558" t="s">
        <v>4410</v>
      </c>
      <c r="C1816" s="558" t="str">
        <f t="shared" si="464"/>
        <v>2020</v>
      </c>
      <c r="D1816" s="558" t="str">
        <f t="shared" si="457"/>
        <v>Aug</v>
      </c>
      <c r="E1816" s="605">
        <v>44069</v>
      </c>
      <c r="F1816" s="558">
        <v>122935</v>
      </c>
      <c r="G1816" s="558" t="s">
        <v>4417</v>
      </c>
      <c r="H1816" s="558">
        <v>95748</v>
      </c>
      <c r="I1816" s="558" t="s">
        <v>4412</v>
      </c>
      <c r="J1816" s="617" t="s">
        <v>4411</v>
      </c>
      <c r="K1816" s="607" t="str">
        <f t="shared" si="465"/>
        <v>SL27 SEAT ROUND STOPPER - BENDING | SL27 SEAT ROUND STOPPER - BENDING</v>
      </c>
      <c r="L1816" s="607" t="s">
        <v>4416</v>
      </c>
      <c r="M1816" s="607" t="s">
        <v>4416</v>
      </c>
      <c r="N1816" s="608" t="s">
        <v>15</v>
      </c>
      <c r="O1816" s="607" t="s">
        <v>2311</v>
      </c>
      <c r="P1816" s="558">
        <v>1</v>
      </c>
      <c r="Q1816" s="557" t="s">
        <v>5152</v>
      </c>
      <c r="R1816" s="609">
        <f>IFERROR(VLOOKUP(CONCATENATE(D1816,"'",C1816),'Monthly Forex'!A:D,4,0),"-")</f>
        <v>49.15</v>
      </c>
      <c r="S1816" s="564" t="s">
        <v>15</v>
      </c>
      <c r="T1816" s="611">
        <v>2760</v>
      </c>
      <c r="U1816" s="612" t="s">
        <v>47</v>
      </c>
      <c r="V1816" s="613" t="s">
        <v>49</v>
      </c>
      <c r="W1816" s="702" t="s">
        <v>3216</v>
      </c>
      <c r="X1816" s="673" t="s">
        <v>4604</v>
      </c>
      <c r="Y1816" s="669" t="s">
        <v>15</v>
      </c>
      <c r="Z1816" s="668" t="s">
        <v>15</v>
      </c>
      <c r="AA1816" s="558" t="s">
        <v>1856</v>
      </c>
      <c r="AB1816" s="139">
        <f t="shared" si="459"/>
        <v>44099</v>
      </c>
      <c r="AC1816" s="134">
        <f t="shared" si="461"/>
        <v>44075</v>
      </c>
      <c r="AD1816" s="135" t="str">
        <f t="shared" si="462"/>
        <v>-</v>
      </c>
      <c r="AE1816" s="136" t="str">
        <f t="shared" si="463"/>
        <v>-</v>
      </c>
      <c r="AF1816" s="140" t="s">
        <v>4551</v>
      </c>
      <c r="AG1816" s="140" t="str">
        <f t="shared" si="466"/>
        <v>-</v>
      </c>
      <c r="AH1816" s="141" t="str">
        <f t="shared" si="467"/>
        <v>-</v>
      </c>
      <c r="AI1816" s="211">
        <v>44104</v>
      </c>
      <c r="AJ1816" s="443" t="s">
        <v>4592</v>
      </c>
      <c r="AK1816" s="478">
        <f t="shared" si="468"/>
        <v>-5</v>
      </c>
      <c r="AL1816" s="482">
        <f t="shared" si="469"/>
        <v>44075</v>
      </c>
      <c r="AM1816" s="432" t="str">
        <f>_xlfn.IFNA(VLOOKUP(O1816,Dropdown!$B:$G,6,0),"-")</f>
        <v>PEZA</v>
      </c>
      <c r="AN1816" s="433">
        <f>_xlfn.IFNA(VLOOKUP(O1816,Dropdown!$B:$H,7,0),"-")</f>
        <v>0.12</v>
      </c>
      <c r="AO1816" s="434" t="str">
        <f t="shared" si="470"/>
        <v>USD</v>
      </c>
      <c r="AP1816" s="435">
        <f t="shared" si="471"/>
        <v>2760</v>
      </c>
      <c r="AQ1816" s="436">
        <f t="shared" si="472"/>
        <v>3091.2000000000003</v>
      </c>
      <c r="AR1816" s="247"/>
      <c r="AS1816" s="465" t="s">
        <v>15</v>
      </c>
      <c r="AT1816" s="247"/>
      <c r="AU1816" s="454" t="s">
        <v>15</v>
      </c>
    </row>
    <row r="1817" spans="1:47" s="29" customFormat="1">
      <c r="A1817" s="556">
        <v>1814</v>
      </c>
      <c r="B1817" s="558" t="s">
        <v>4419</v>
      </c>
      <c r="C1817" s="558" t="str">
        <f t="shared" si="464"/>
        <v>2020</v>
      </c>
      <c r="D1817" s="558" t="str">
        <f t="shared" si="457"/>
        <v>Aug</v>
      </c>
      <c r="E1817" s="605">
        <v>44071</v>
      </c>
      <c r="F1817" s="558">
        <v>122943</v>
      </c>
      <c r="G1817" s="558">
        <v>56224</v>
      </c>
      <c r="H1817" s="558">
        <v>95784</v>
      </c>
      <c r="I1817" s="558" t="s">
        <v>4042</v>
      </c>
      <c r="J1817" s="617">
        <v>51408</v>
      </c>
      <c r="K1817" s="607" t="str">
        <f t="shared" si="465"/>
        <v>RECYCLE SHAVING DIE | HS01-107-0000 (#27) | RECYCLE SHAVING DIE | HS01-107-0000 (#27)</v>
      </c>
      <c r="L1817" s="607" t="s">
        <v>4423</v>
      </c>
      <c r="M1817" s="607" t="s">
        <v>4423</v>
      </c>
      <c r="N1817" s="615" t="s">
        <v>15</v>
      </c>
      <c r="O1817" s="607" t="s">
        <v>1712</v>
      </c>
      <c r="P1817" s="558">
        <v>1</v>
      </c>
      <c r="Q1817" s="557" t="s">
        <v>5152</v>
      </c>
      <c r="R1817" s="609">
        <f>IFERROR(VLOOKUP(CONCATENATE(D1817,"'",C1817),'Monthly Forex'!A:D,4,0),"-")</f>
        <v>49.15</v>
      </c>
      <c r="S1817" s="610">
        <v>80000</v>
      </c>
      <c r="T1817" s="611">
        <f>S1817/R1817</f>
        <v>1627.6703967446592</v>
      </c>
      <c r="U1817" s="583" t="s">
        <v>47</v>
      </c>
      <c r="V1817" s="613" t="s">
        <v>49</v>
      </c>
      <c r="W1817" s="619" t="s">
        <v>15</v>
      </c>
      <c r="X1817" s="569" t="s">
        <v>2769</v>
      </c>
      <c r="Y1817" s="669" t="s">
        <v>15</v>
      </c>
      <c r="Z1817" s="668" t="s">
        <v>15</v>
      </c>
      <c r="AA1817" s="558" t="s">
        <v>1856</v>
      </c>
      <c r="AB1817" s="139">
        <f t="shared" si="459"/>
        <v>44101</v>
      </c>
      <c r="AC1817" s="134">
        <f t="shared" si="461"/>
        <v>44075</v>
      </c>
      <c r="AD1817" s="135" t="str">
        <f t="shared" si="462"/>
        <v>-</v>
      </c>
      <c r="AE1817" s="136" t="str">
        <f t="shared" si="463"/>
        <v>-</v>
      </c>
      <c r="AF1817" s="140" t="s">
        <v>4551</v>
      </c>
      <c r="AG1817" s="140" t="str">
        <f t="shared" si="466"/>
        <v>1</v>
      </c>
      <c r="AH1817" s="141" t="str">
        <f t="shared" si="467"/>
        <v>-</v>
      </c>
      <c r="AI1817" s="210">
        <v>44131</v>
      </c>
      <c r="AJ1817" s="443" t="s">
        <v>4592</v>
      </c>
      <c r="AK1817" s="478">
        <f t="shared" si="468"/>
        <v>-30</v>
      </c>
      <c r="AL1817" s="482">
        <f t="shared" si="469"/>
        <v>44105</v>
      </c>
      <c r="AM1817" s="432" t="str">
        <f>_xlfn.IFNA(VLOOKUP(O1817,Dropdown!$B:$G,6,0),"-")</f>
        <v>PEZA</v>
      </c>
      <c r="AN1817" s="433">
        <f>_xlfn.IFNA(VLOOKUP(O1817,Dropdown!$B:$H,7,0),"-")</f>
        <v>0.12</v>
      </c>
      <c r="AO1817" s="434" t="str">
        <f t="shared" si="470"/>
        <v>PHP</v>
      </c>
      <c r="AP1817" s="435">
        <f t="shared" si="471"/>
        <v>80000</v>
      </c>
      <c r="AQ1817" s="436">
        <f t="shared" si="472"/>
        <v>89600.000000000015</v>
      </c>
      <c r="AR1817" s="247"/>
      <c r="AS1817" s="465" t="s">
        <v>15</v>
      </c>
      <c r="AT1817" s="247"/>
      <c r="AU1817" s="454" t="s">
        <v>15</v>
      </c>
    </row>
    <row r="1818" spans="1:47" s="29" customFormat="1">
      <c r="A1818" s="556">
        <v>1815</v>
      </c>
      <c r="B1818" s="558" t="s">
        <v>4418</v>
      </c>
      <c r="C1818" s="558" t="str">
        <f t="shared" si="464"/>
        <v>2020</v>
      </c>
      <c r="D1818" s="558" t="str">
        <f t="shared" si="457"/>
        <v>Aug</v>
      </c>
      <c r="E1818" s="605">
        <v>44071</v>
      </c>
      <c r="F1818" s="558">
        <v>122942</v>
      </c>
      <c r="G1818" s="558">
        <v>56223</v>
      </c>
      <c r="H1818" s="558">
        <v>95805</v>
      </c>
      <c r="I1818" s="558" t="s">
        <v>4369</v>
      </c>
      <c r="J1818" s="617" t="s">
        <v>4370</v>
      </c>
      <c r="K1818" s="607" t="str">
        <f t="shared" si="465"/>
        <v>WR12-814 YOKE TA.D (7.5th STAGE) | 101615-75-011-00 DIE RING (SKD11 58-60HRC)</v>
      </c>
      <c r="L1818" s="607" t="s">
        <v>4970</v>
      </c>
      <c r="M1818" s="607" t="s">
        <v>4998</v>
      </c>
      <c r="N1818" s="615" t="s">
        <v>15</v>
      </c>
      <c r="O1818" s="607" t="s">
        <v>42</v>
      </c>
      <c r="P1818" s="558">
        <v>1</v>
      </c>
      <c r="Q1818" s="557" t="s">
        <v>5151</v>
      </c>
      <c r="R1818" s="609">
        <f>IFERROR(VLOOKUP(CONCATENATE(D1818,"'",C1818),'Monthly Forex'!A:D,4,0),"-")</f>
        <v>49.15</v>
      </c>
      <c r="S1818" s="564" t="s">
        <v>15</v>
      </c>
      <c r="T1818" s="611">
        <v>928.4</v>
      </c>
      <c r="U1818" s="583" t="s">
        <v>47</v>
      </c>
      <c r="V1818" s="613" t="s">
        <v>49</v>
      </c>
      <c r="W1818" s="700" t="s">
        <v>5224</v>
      </c>
      <c r="X1818" s="673" t="s">
        <v>4604</v>
      </c>
      <c r="Y1818" s="667" t="s">
        <v>4614</v>
      </c>
      <c r="Z1818" s="668" t="s">
        <v>15</v>
      </c>
      <c r="AA1818" s="558" t="s">
        <v>1856</v>
      </c>
      <c r="AB1818" s="139">
        <f t="shared" si="459"/>
        <v>44101</v>
      </c>
      <c r="AC1818" s="134">
        <f t="shared" si="461"/>
        <v>44075</v>
      </c>
      <c r="AD1818" s="135" t="str">
        <f t="shared" si="462"/>
        <v>-</v>
      </c>
      <c r="AE1818" s="136" t="str">
        <f t="shared" si="463"/>
        <v>-</v>
      </c>
      <c r="AF1818" s="140" t="s">
        <v>4551</v>
      </c>
      <c r="AG1818" s="140" t="str">
        <f t="shared" si="466"/>
        <v>1</v>
      </c>
      <c r="AH1818" s="141" t="str">
        <f t="shared" si="467"/>
        <v>-</v>
      </c>
      <c r="AI1818" s="210">
        <v>44134</v>
      </c>
      <c r="AJ1818" s="443" t="s">
        <v>4592</v>
      </c>
      <c r="AK1818" s="478">
        <f t="shared" si="468"/>
        <v>-33</v>
      </c>
      <c r="AL1818" s="482">
        <f t="shared" si="469"/>
        <v>44105</v>
      </c>
      <c r="AM1818" s="432" t="str">
        <f>_xlfn.IFNA(VLOOKUP(O1818,Dropdown!$B:$G,6,0),"-")</f>
        <v>PEZA</v>
      </c>
      <c r="AN1818" s="433">
        <f>_xlfn.IFNA(VLOOKUP(O1818,Dropdown!$B:$H,7,0),"-")</f>
        <v>0.12</v>
      </c>
      <c r="AO1818" s="434" t="str">
        <f t="shared" si="470"/>
        <v>USD</v>
      </c>
      <c r="AP1818" s="435">
        <f t="shared" si="471"/>
        <v>928.4</v>
      </c>
      <c r="AQ1818" s="436">
        <f t="shared" si="472"/>
        <v>1039.808</v>
      </c>
      <c r="AR1818" s="247"/>
      <c r="AS1818" s="465" t="s">
        <v>15</v>
      </c>
      <c r="AT1818" s="247"/>
      <c r="AU1818" s="454" t="s">
        <v>15</v>
      </c>
    </row>
    <row r="1819" spans="1:47" s="29" customFormat="1">
      <c r="A1819" s="556">
        <v>1816</v>
      </c>
      <c r="B1819" s="557" t="s">
        <v>4056</v>
      </c>
      <c r="C1819" s="558" t="str">
        <f t="shared" si="464"/>
        <v>2020</v>
      </c>
      <c r="D1819" s="558" t="str">
        <f t="shared" si="457"/>
        <v>Aug</v>
      </c>
      <c r="E1819" s="586">
        <v>44071</v>
      </c>
      <c r="F1819" s="557">
        <v>122936</v>
      </c>
      <c r="G1819" s="557" t="s">
        <v>4424</v>
      </c>
      <c r="H1819" s="557">
        <v>95782</v>
      </c>
      <c r="I1819" s="557" t="s">
        <v>4061</v>
      </c>
      <c r="J1819" s="577" t="s">
        <v>4054</v>
      </c>
      <c r="K1819" s="578" t="str">
        <f t="shared" si="465"/>
        <v>BARAKO COVER MUFFLER #2. TRIM DIE (NEW) | BARAKO COVER MUFFLER #2. TRIM DIE (NEW)</v>
      </c>
      <c r="L1819" s="578" t="s">
        <v>4052</v>
      </c>
      <c r="M1819" s="578" t="s">
        <v>4052</v>
      </c>
      <c r="N1819" s="600" t="s">
        <v>4060</v>
      </c>
      <c r="O1819" s="578" t="s">
        <v>31</v>
      </c>
      <c r="P1819" s="557">
        <v>1</v>
      </c>
      <c r="Q1819" s="557" t="s">
        <v>5152</v>
      </c>
      <c r="R1819" s="581">
        <f>IFERROR(VLOOKUP(CONCATENATE(D1819,"'",C1819),'Monthly Forex'!A:D,4,0),"-")</f>
        <v>49.15</v>
      </c>
      <c r="S1819" s="587">
        <v>147840</v>
      </c>
      <c r="T1819" s="582">
        <f>S1819/R1819</f>
        <v>3007.9348931841305</v>
      </c>
      <c r="U1819" s="583" t="s">
        <v>47</v>
      </c>
      <c r="V1819" s="613" t="s">
        <v>49</v>
      </c>
      <c r="W1819" s="706" t="s">
        <v>4316</v>
      </c>
      <c r="X1819" s="569" t="s">
        <v>2769</v>
      </c>
      <c r="Y1819" s="570" t="s">
        <v>15</v>
      </c>
      <c r="Z1819" s="571" t="s">
        <v>15</v>
      </c>
      <c r="AA1819" s="558" t="s">
        <v>1856</v>
      </c>
      <c r="AB1819" s="139">
        <f t="shared" si="459"/>
        <v>44101</v>
      </c>
      <c r="AC1819" s="134">
        <f t="shared" si="461"/>
        <v>44075</v>
      </c>
      <c r="AD1819" s="135" t="str">
        <f t="shared" si="462"/>
        <v>-</v>
      </c>
      <c r="AE1819" s="136" t="str">
        <f t="shared" si="463"/>
        <v>-</v>
      </c>
      <c r="AF1819" s="140" t="s">
        <v>4551</v>
      </c>
      <c r="AG1819" s="140" t="str">
        <f t="shared" si="466"/>
        <v>1</v>
      </c>
      <c r="AH1819" s="141" t="str">
        <f t="shared" si="467"/>
        <v>-</v>
      </c>
      <c r="AI1819" s="210">
        <v>44158</v>
      </c>
      <c r="AJ1819" s="443" t="s">
        <v>4592</v>
      </c>
      <c r="AK1819" s="478">
        <f t="shared" si="468"/>
        <v>-57</v>
      </c>
      <c r="AL1819" s="482">
        <f t="shared" si="469"/>
        <v>44136</v>
      </c>
      <c r="AM1819" s="432" t="str">
        <f>_xlfn.IFNA(VLOOKUP(O1819,Dropdown!$B:$G,6,0),"-")</f>
        <v>PEZA</v>
      </c>
      <c r="AN1819" s="433">
        <f>_xlfn.IFNA(VLOOKUP(O1819,Dropdown!$B:$H,7,0),"-")</f>
        <v>0.12</v>
      </c>
      <c r="AO1819" s="434" t="str">
        <f t="shared" si="470"/>
        <v>PHP</v>
      </c>
      <c r="AP1819" s="435">
        <f t="shared" si="471"/>
        <v>147840</v>
      </c>
      <c r="AQ1819" s="436">
        <f t="shared" si="472"/>
        <v>165580.80000000002</v>
      </c>
      <c r="AR1819" s="247"/>
      <c r="AS1819" s="465" t="s">
        <v>15</v>
      </c>
      <c r="AT1819" s="247"/>
      <c r="AU1819" s="454" t="s">
        <v>15</v>
      </c>
    </row>
    <row r="1820" spans="1:47" s="29" customFormat="1">
      <c r="A1820" s="556">
        <v>1817</v>
      </c>
      <c r="B1820" s="557" t="s">
        <v>4056</v>
      </c>
      <c r="C1820" s="558" t="str">
        <f t="shared" si="464"/>
        <v>2020</v>
      </c>
      <c r="D1820" s="558" t="str">
        <f t="shared" si="457"/>
        <v>Aug</v>
      </c>
      <c r="E1820" s="586">
        <v>44071</v>
      </c>
      <c r="F1820" s="557">
        <v>122937</v>
      </c>
      <c r="G1820" s="557">
        <v>56220</v>
      </c>
      <c r="H1820" s="557">
        <v>95785</v>
      </c>
      <c r="I1820" s="557" t="s">
        <v>4061</v>
      </c>
      <c r="J1820" s="577" t="s">
        <v>4054</v>
      </c>
      <c r="K1820" s="578" t="str">
        <f t="shared" si="465"/>
        <v>BARAKO COVER MUFFLER #2. TRIM DIE (NEW) | BARAKO COVER MUFFLER #2. TRIM DIE (NEW)</v>
      </c>
      <c r="L1820" s="578" t="s">
        <v>4052</v>
      </c>
      <c r="M1820" s="578" t="s">
        <v>4052</v>
      </c>
      <c r="N1820" s="600" t="s">
        <v>4060</v>
      </c>
      <c r="O1820" s="578" t="s">
        <v>31</v>
      </c>
      <c r="P1820" s="557">
        <v>1</v>
      </c>
      <c r="Q1820" s="557" t="s">
        <v>5152</v>
      </c>
      <c r="R1820" s="581">
        <f>IFERROR(VLOOKUP(CONCATENATE(D1820,"'",C1820),'Monthly Forex'!A:D,4,0),"-")</f>
        <v>49.15</v>
      </c>
      <c r="S1820" s="587">
        <v>49280</v>
      </c>
      <c r="T1820" s="582">
        <f>S1820/R1820</f>
        <v>1002.6449643947101</v>
      </c>
      <c r="U1820" s="583" t="s">
        <v>47</v>
      </c>
      <c r="V1820" s="613" t="s">
        <v>49</v>
      </c>
      <c r="W1820" s="706" t="s">
        <v>4317</v>
      </c>
      <c r="X1820" s="569" t="s">
        <v>2769</v>
      </c>
      <c r="Y1820" s="570" t="s">
        <v>15</v>
      </c>
      <c r="Z1820" s="571" t="s">
        <v>15</v>
      </c>
      <c r="AA1820" s="558" t="s">
        <v>1856</v>
      </c>
      <c r="AB1820" s="139">
        <f t="shared" si="459"/>
        <v>44101</v>
      </c>
      <c r="AC1820" s="134">
        <f t="shared" si="461"/>
        <v>44075</v>
      </c>
      <c r="AD1820" s="135" t="str">
        <f t="shared" si="462"/>
        <v>-</v>
      </c>
      <c r="AE1820" s="136" t="str">
        <f t="shared" si="463"/>
        <v>-</v>
      </c>
      <c r="AF1820" s="140" t="s">
        <v>4551</v>
      </c>
      <c r="AG1820" s="140" t="str">
        <f t="shared" si="466"/>
        <v>1</v>
      </c>
      <c r="AH1820" s="141" t="str">
        <f t="shared" si="467"/>
        <v>-</v>
      </c>
      <c r="AI1820" s="210">
        <v>44158</v>
      </c>
      <c r="AJ1820" s="443" t="s">
        <v>4592</v>
      </c>
      <c r="AK1820" s="478">
        <f t="shared" si="468"/>
        <v>-57</v>
      </c>
      <c r="AL1820" s="482">
        <f t="shared" si="469"/>
        <v>44136</v>
      </c>
      <c r="AM1820" s="432" t="str">
        <f>_xlfn.IFNA(VLOOKUP(O1820,Dropdown!$B:$G,6,0),"-")</f>
        <v>PEZA</v>
      </c>
      <c r="AN1820" s="433">
        <f>_xlfn.IFNA(VLOOKUP(O1820,Dropdown!$B:$H,7,0),"-")</f>
        <v>0.12</v>
      </c>
      <c r="AO1820" s="434" t="str">
        <f t="shared" si="470"/>
        <v>PHP</v>
      </c>
      <c r="AP1820" s="435">
        <f t="shared" si="471"/>
        <v>49280</v>
      </c>
      <c r="AQ1820" s="436">
        <f t="shared" si="472"/>
        <v>55193.600000000006</v>
      </c>
      <c r="AR1820" s="247"/>
      <c r="AS1820" s="465" t="s">
        <v>15</v>
      </c>
      <c r="AT1820" s="247"/>
      <c r="AU1820" s="454" t="s">
        <v>15</v>
      </c>
    </row>
    <row r="1821" spans="1:47" s="29" customFormat="1">
      <c r="A1821" s="556">
        <v>1818</v>
      </c>
      <c r="B1821" s="557" t="s">
        <v>4352</v>
      </c>
      <c r="C1821" s="558" t="str">
        <f t="shared" si="464"/>
        <v>2020</v>
      </c>
      <c r="D1821" s="558" t="str">
        <f t="shared" si="457"/>
        <v>Aug</v>
      </c>
      <c r="E1821" s="586">
        <v>44071</v>
      </c>
      <c r="F1821" s="557">
        <v>122939</v>
      </c>
      <c r="G1821" s="557" t="s">
        <v>4427</v>
      </c>
      <c r="H1821" s="557">
        <v>95783</v>
      </c>
      <c r="I1821" s="557" t="s">
        <v>4355</v>
      </c>
      <c r="J1821" s="577" t="s">
        <v>4354</v>
      </c>
      <c r="K1821" s="578" t="str">
        <f t="shared" si="465"/>
        <v>SUZUKI 22JC0 COMPOUND DIE | SUZUKI 22JC0 COMPOUND DIE</v>
      </c>
      <c r="L1821" s="578" t="s">
        <v>4353</v>
      </c>
      <c r="M1821" s="578" t="s">
        <v>4353</v>
      </c>
      <c r="N1821" s="600" t="s">
        <v>4357</v>
      </c>
      <c r="O1821" s="578" t="s">
        <v>31</v>
      </c>
      <c r="P1821" s="557">
        <v>1</v>
      </c>
      <c r="Q1821" s="557" t="s">
        <v>5152</v>
      </c>
      <c r="R1821" s="581">
        <f>IFERROR(VLOOKUP(CONCATENATE(D1821,"'",C1821),'Monthly Forex'!A:D,4,0),"-")</f>
        <v>49.15</v>
      </c>
      <c r="S1821" s="587">
        <v>100440</v>
      </c>
      <c r="T1821" s="582">
        <f>S1821/R1821</f>
        <v>2043.5401831129197</v>
      </c>
      <c r="U1821" s="583" t="s">
        <v>47</v>
      </c>
      <c r="V1821" s="613" t="s">
        <v>49</v>
      </c>
      <c r="W1821" s="706" t="s">
        <v>4316</v>
      </c>
      <c r="X1821" s="569" t="s">
        <v>2769</v>
      </c>
      <c r="Y1821" s="570" t="s">
        <v>15</v>
      </c>
      <c r="Z1821" s="571" t="s">
        <v>15</v>
      </c>
      <c r="AA1821" s="558" t="s">
        <v>1856</v>
      </c>
      <c r="AB1821" s="139">
        <f t="shared" si="459"/>
        <v>44101</v>
      </c>
      <c r="AC1821" s="134">
        <f t="shared" si="461"/>
        <v>44075</v>
      </c>
      <c r="AD1821" s="135" t="str">
        <f t="shared" si="462"/>
        <v>-</v>
      </c>
      <c r="AE1821" s="136" t="str">
        <f t="shared" si="463"/>
        <v>-</v>
      </c>
      <c r="AF1821" s="140" t="s">
        <v>4551</v>
      </c>
      <c r="AG1821" s="140" t="str">
        <f t="shared" si="466"/>
        <v>1</v>
      </c>
      <c r="AH1821" s="141" t="str">
        <f t="shared" si="467"/>
        <v>-</v>
      </c>
      <c r="AI1821" s="210">
        <v>44158</v>
      </c>
      <c r="AJ1821" s="443" t="s">
        <v>4592</v>
      </c>
      <c r="AK1821" s="478">
        <f t="shared" si="468"/>
        <v>-57</v>
      </c>
      <c r="AL1821" s="482">
        <f t="shared" si="469"/>
        <v>44136</v>
      </c>
      <c r="AM1821" s="432" t="str">
        <f>_xlfn.IFNA(VLOOKUP(O1821,Dropdown!$B:$G,6,0),"-")</f>
        <v>PEZA</v>
      </c>
      <c r="AN1821" s="433">
        <f>_xlfn.IFNA(VLOOKUP(O1821,Dropdown!$B:$H,7,0),"-")</f>
        <v>0.12</v>
      </c>
      <c r="AO1821" s="434" t="str">
        <f t="shared" si="470"/>
        <v>PHP</v>
      </c>
      <c r="AP1821" s="435">
        <f t="shared" si="471"/>
        <v>100440</v>
      </c>
      <c r="AQ1821" s="436">
        <f t="shared" si="472"/>
        <v>112492.80000000002</v>
      </c>
      <c r="AR1821" s="247"/>
      <c r="AS1821" s="465" t="s">
        <v>15</v>
      </c>
      <c r="AT1821" s="247"/>
      <c r="AU1821" s="454" t="s">
        <v>15</v>
      </c>
    </row>
    <row r="1822" spans="1:47" s="30" customFormat="1">
      <c r="A1822" s="556">
        <v>1819</v>
      </c>
      <c r="B1822" s="557" t="s">
        <v>4352</v>
      </c>
      <c r="C1822" s="558" t="str">
        <f t="shared" si="464"/>
        <v>2020</v>
      </c>
      <c r="D1822" s="558" t="str">
        <f t="shared" si="457"/>
        <v>Aug</v>
      </c>
      <c r="E1822" s="586">
        <v>44071</v>
      </c>
      <c r="F1822" s="557">
        <v>122940</v>
      </c>
      <c r="G1822" s="557">
        <v>56221</v>
      </c>
      <c r="H1822" s="557">
        <v>95786</v>
      </c>
      <c r="I1822" s="557" t="s">
        <v>4355</v>
      </c>
      <c r="J1822" s="577" t="s">
        <v>4354</v>
      </c>
      <c r="K1822" s="578" t="str">
        <f t="shared" si="465"/>
        <v>SUZUKI 22JC0 COMPOUND DIE | SUZUKI 22JC0 COMPOUND DIE</v>
      </c>
      <c r="L1822" s="578" t="s">
        <v>4353</v>
      </c>
      <c r="M1822" s="578" t="s">
        <v>4353</v>
      </c>
      <c r="N1822" s="600" t="s">
        <v>4357</v>
      </c>
      <c r="O1822" s="578" t="s">
        <v>31</v>
      </c>
      <c r="P1822" s="557">
        <v>1</v>
      </c>
      <c r="Q1822" s="557" t="s">
        <v>5152</v>
      </c>
      <c r="R1822" s="581">
        <f>IFERROR(VLOOKUP(CONCATENATE(D1822,"'",C1822),'Monthly Forex'!A:D,4,0),"-")</f>
        <v>49.15</v>
      </c>
      <c r="S1822" s="587">
        <v>33480</v>
      </c>
      <c r="T1822" s="582">
        <f>S1822/R1822</f>
        <v>681.18006103763992</v>
      </c>
      <c r="U1822" s="583" t="s">
        <v>47</v>
      </c>
      <c r="V1822" s="613" t="s">
        <v>49</v>
      </c>
      <c r="W1822" s="706" t="s">
        <v>4317</v>
      </c>
      <c r="X1822" s="569" t="s">
        <v>2769</v>
      </c>
      <c r="Y1822" s="570" t="s">
        <v>15</v>
      </c>
      <c r="Z1822" s="571" t="s">
        <v>15</v>
      </c>
      <c r="AA1822" s="558" t="s">
        <v>1856</v>
      </c>
      <c r="AB1822" s="139">
        <f t="shared" si="459"/>
        <v>44101</v>
      </c>
      <c r="AC1822" s="134">
        <f t="shared" si="461"/>
        <v>44075</v>
      </c>
      <c r="AD1822" s="135" t="str">
        <f t="shared" si="462"/>
        <v>-</v>
      </c>
      <c r="AE1822" s="136" t="str">
        <f t="shared" si="463"/>
        <v>-</v>
      </c>
      <c r="AF1822" s="140" t="s">
        <v>4551</v>
      </c>
      <c r="AG1822" s="140" t="str">
        <f t="shared" si="466"/>
        <v>1</v>
      </c>
      <c r="AH1822" s="141" t="str">
        <f t="shared" si="467"/>
        <v>-</v>
      </c>
      <c r="AI1822" s="210">
        <v>44158</v>
      </c>
      <c r="AJ1822" s="443" t="s">
        <v>4592</v>
      </c>
      <c r="AK1822" s="478">
        <f t="shared" si="468"/>
        <v>-57</v>
      </c>
      <c r="AL1822" s="516">
        <f t="shared" si="469"/>
        <v>44136</v>
      </c>
      <c r="AM1822" s="432" t="str">
        <f>_xlfn.IFNA(VLOOKUP(O1822,Dropdown!$B:$G,6,0),"-")</f>
        <v>PEZA</v>
      </c>
      <c r="AN1822" s="433">
        <f>_xlfn.IFNA(VLOOKUP(O1822,Dropdown!$B:$H,7,0),"-")</f>
        <v>0.12</v>
      </c>
      <c r="AO1822" s="434" t="str">
        <f t="shared" si="470"/>
        <v>PHP</v>
      </c>
      <c r="AP1822" s="435">
        <f t="shared" si="471"/>
        <v>33480</v>
      </c>
      <c r="AQ1822" s="436">
        <f t="shared" si="472"/>
        <v>37497.600000000006</v>
      </c>
      <c r="AR1822" s="247"/>
      <c r="AS1822" s="465" t="s">
        <v>15</v>
      </c>
      <c r="AT1822" s="247"/>
      <c r="AU1822" s="454" t="s">
        <v>15</v>
      </c>
    </row>
    <row r="1823" spans="1:47" s="30" customFormat="1">
      <c r="A1823" s="556">
        <v>1820</v>
      </c>
      <c r="B1823" s="558" t="s">
        <v>4420</v>
      </c>
      <c r="C1823" s="558" t="str">
        <f t="shared" si="464"/>
        <v>2020</v>
      </c>
      <c r="D1823" s="558" t="str">
        <f t="shared" si="457"/>
        <v>Aug</v>
      </c>
      <c r="E1823" s="605">
        <v>44071</v>
      </c>
      <c r="F1823" s="558">
        <v>122941</v>
      </c>
      <c r="G1823" s="558">
        <v>56222</v>
      </c>
      <c r="H1823" s="558">
        <v>95781</v>
      </c>
      <c r="I1823" s="558" t="s">
        <v>4422</v>
      </c>
      <c r="J1823" s="617" t="s">
        <v>4425</v>
      </c>
      <c r="K1823" s="607" t="str">
        <f t="shared" si="465"/>
        <v>TLAX CHECKING JIG MODIFICATION (LH/RH) | TLAX CHECKING JIG MODIFICATION (LH/RH)</v>
      </c>
      <c r="L1823" s="607" t="s">
        <v>4421</v>
      </c>
      <c r="M1823" s="607" t="s">
        <v>4421</v>
      </c>
      <c r="N1823" s="608" t="s">
        <v>4426</v>
      </c>
      <c r="O1823" s="607" t="s">
        <v>31</v>
      </c>
      <c r="P1823" s="558">
        <v>2</v>
      </c>
      <c r="Q1823" s="557" t="s">
        <v>5152</v>
      </c>
      <c r="R1823" s="609">
        <f>IFERROR(VLOOKUP(CONCATENATE(D1823,"'",C1823),'Monthly Forex'!A:D,4,0),"-")</f>
        <v>49.15</v>
      </c>
      <c r="S1823" s="610">
        <v>6700</v>
      </c>
      <c r="T1823" s="611">
        <f>S1823/R1823</f>
        <v>136.31739572736521</v>
      </c>
      <c r="U1823" s="583" t="s">
        <v>47</v>
      </c>
      <c r="V1823" s="613" t="s">
        <v>49</v>
      </c>
      <c r="W1823" s="703" t="s">
        <v>4063</v>
      </c>
      <c r="X1823" s="569" t="s">
        <v>2769</v>
      </c>
      <c r="Y1823" s="669" t="s">
        <v>15</v>
      </c>
      <c r="Z1823" s="668" t="s">
        <v>15</v>
      </c>
      <c r="AA1823" s="558" t="s">
        <v>1856</v>
      </c>
      <c r="AB1823" s="139">
        <f t="shared" si="459"/>
        <v>44101</v>
      </c>
      <c r="AC1823" s="134">
        <f t="shared" si="461"/>
        <v>44075</v>
      </c>
      <c r="AD1823" s="135" t="str">
        <f t="shared" si="462"/>
        <v>-</v>
      </c>
      <c r="AE1823" s="136" t="str">
        <f t="shared" si="463"/>
        <v>-</v>
      </c>
      <c r="AF1823" s="140" t="s">
        <v>4551</v>
      </c>
      <c r="AG1823" s="140" t="str">
        <f t="shared" si="466"/>
        <v>1</v>
      </c>
      <c r="AH1823" s="141" t="str">
        <f t="shared" si="467"/>
        <v>-</v>
      </c>
      <c r="AI1823" s="211">
        <v>44103</v>
      </c>
      <c r="AJ1823" s="443" t="s">
        <v>4592</v>
      </c>
      <c r="AK1823" s="478">
        <f t="shared" si="468"/>
        <v>-2</v>
      </c>
      <c r="AL1823" s="516">
        <f t="shared" si="469"/>
        <v>44075</v>
      </c>
      <c r="AM1823" s="432" t="str">
        <f>_xlfn.IFNA(VLOOKUP(O1823,Dropdown!$B:$G,6,0),"-")</f>
        <v>PEZA</v>
      </c>
      <c r="AN1823" s="433">
        <f>_xlfn.IFNA(VLOOKUP(O1823,Dropdown!$B:$H,7,0),"-")</f>
        <v>0.12</v>
      </c>
      <c r="AO1823" s="434" t="str">
        <f t="shared" si="470"/>
        <v>PHP</v>
      </c>
      <c r="AP1823" s="435">
        <f t="shared" si="471"/>
        <v>6700</v>
      </c>
      <c r="AQ1823" s="436">
        <f t="shared" si="472"/>
        <v>7504.0000000000009</v>
      </c>
      <c r="AR1823" s="247"/>
      <c r="AS1823" s="465" t="s">
        <v>15</v>
      </c>
      <c r="AT1823" s="247"/>
      <c r="AU1823" s="454" t="s">
        <v>15</v>
      </c>
    </row>
    <row r="1824" spans="1:47" s="30" customFormat="1">
      <c r="A1824" s="556">
        <v>1821</v>
      </c>
      <c r="B1824" s="558" t="s">
        <v>4441</v>
      </c>
      <c r="C1824" s="558" t="str">
        <f t="shared" si="464"/>
        <v>2020</v>
      </c>
      <c r="D1824" s="558" t="str">
        <f t="shared" si="457"/>
        <v>Sep</v>
      </c>
      <c r="E1824" s="605">
        <v>44081</v>
      </c>
      <c r="F1824" s="558">
        <v>122945</v>
      </c>
      <c r="G1824" s="558">
        <v>56226</v>
      </c>
      <c r="H1824" s="558">
        <v>95916</v>
      </c>
      <c r="I1824" s="558" t="s">
        <v>4443</v>
      </c>
      <c r="J1824" s="617" t="s">
        <v>4445</v>
      </c>
      <c r="K1824" s="607" t="str">
        <f t="shared" si="465"/>
        <v>K81 PIPE COMP MAIN ASSY JIG 01 BRACKET (S50C) | K81 PIPE COMP MAIN ASSY JIG 01 BRACKET (S50C)</v>
      </c>
      <c r="L1824" s="607" t="s">
        <v>4447</v>
      </c>
      <c r="M1824" s="607" t="s">
        <v>4447</v>
      </c>
      <c r="N1824" s="608" t="s">
        <v>15</v>
      </c>
      <c r="O1824" s="607" t="s">
        <v>40</v>
      </c>
      <c r="P1824" s="558">
        <v>1</v>
      </c>
      <c r="Q1824" s="557" t="s">
        <v>5151</v>
      </c>
      <c r="R1824" s="609">
        <f>IFERROR(VLOOKUP(CONCATENATE(D1824,"'",C1824),'Monthly Forex'!A:D,4,0),"-")</f>
        <v>48.484999999999999</v>
      </c>
      <c r="S1824" s="564" t="s">
        <v>15</v>
      </c>
      <c r="T1824" s="611">
        <v>65</v>
      </c>
      <c r="U1824" s="583" t="s">
        <v>47</v>
      </c>
      <c r="V1824" s="613" t="s">
        <v>49</v>
      </c>
      <c r="W1824" s="704" t="s">
        <v>15</v>
      </c>
      <c r="X1824" s="673" t="s">
        <v>4604</v>
      </c>
      <c r="Y1824" s="669" t="s">
        <v>15</v>
      </c>
      <c r="Z1824" s="668" t="s">
        <v>15</v>
      </c>
      <c r="AA1824" s="558" t="s">
        <v>1856</v>
      </c>
      <c r="AB1824" s="139">
        <f t="shared" si="459"/>
        <v>44111</v>
      </c>
      <c r="AC1824" s="134">
        <f t="shared" si="461"/>
        <v>44105</v>
      </c>
      <c r="AD1824" s="135" t="str">
        <f t="shared" si="462"/>
        <v>-</v>
      </c>
      <c r="AE1824" s="136" t="str">
        <f t="shared" si="463"/>
        <v>-</v>
      </c>
      <c r="AF1824" s="140" t="s">
        <v>4551</v>
      </c>
      <c r="AG1824" s="140" t="str">
        <f t="shared" si="466"/>
        <v>1</v>
      </c>
      <c r="AH1824" s="141" t="str">
        <f t="shared" si="467"/>
        <v>-</v>
      </c>
      <c r="AI1824" s="210">
        <v>44162</v>
      </c>
      <c r="AJ1824" s="443" t="s">
        <v>4592</v>
      </c>
      <c r="AK1824" s="478">
        <f t="shared" si="468"/>
        <v>-51</v>
      </c>
      <c r="AL1824" s="516">
        <f t="shared" si="469"/>
        <v>44136</v>
      </c>
      <c r="AM1824" s="432" t="str">
        <f>_xlfn.IFNA(VLOOKUP(O1824,Dropdown!$B:$G,6,0),"-")</f>
        <v>PEZA</v>
      </c>
      <c r="AN1824" s="433">
        <f>_xlfn.IFNA(VLOOKUP(O1824,Dropdown!$B:$H,7,0),"-")</f>
        <v>0.12</v>
      </c>
      <c r="AO1824" s="434" t="str">
        <f t="shared" si="470"/>
        <v>USD</v>
      </c>
      <c r="AP1824" s="435">
        <f t="shared" si="471"/>
        <v>65</v>
      </c>
      <c r="AQ1824" s="436">
        <f t="shared" si="472"/>
        <v>72.800000000000011</v>
      </c>
      <c r="AR1824" s="247"/>
      <c r="AS1824" s="465" t="s">
        <v>15</v>
      </c>
      <c r="AT1824" s="247"/>
      <c r="AU1824" s="454" t="s">
        <v>15</v>
      </c>
    </row>
    <row r="1825" spans="1:47" s="30" customFormat="1">
      <c r="A1825" s="556">
        <v>1822</v>
      </c>
      <c r="B1825" s="558" t="s">
        <v>4442</v>
      </c>
      <c r="C1825" s="558" t="str">
        <f t="shared" si="464"/>
        <v>2020</v>
      </c>
      <c r="D1825" s="558" t="str">
        <f t="shared" si="457"/>
        <v>Sep</v>
      </c>
      <c r="E1825" s="605">
        <v>44081</v>
      </c>
      <c r="F1825" s="558">
        <v>122946</v>
      </c>
      <c r="G1825" s="558">
        <v>56227</v>
      </c>
      <c r="H1825" s="558">
        <v>95917</v>
      </c>
      <c r="I1825" s="558" t="s">
        <v>4444</v>
      </c>
      <c r="J1825" s="617" t="s">
        <v>4446</v>
      </c>
      <c r="K1825" s="607" t="str">
        <f t="shared" si="465"/>
        <v>MKTA PIVOT COMP MAIN ASSY JIG BLOCK (S50C) | MKTA PIVOT COMP MAIN ASSY JIG BLOCK (S50C)</v>
      </c>
      <c r="L1825" s="607" t="s">
        <v>4448</v>
      </c>
      <c r="M1825" s="607" t="s">
        <v>4448</v>
      </c>
      <c r="N1825" s="608" t="s">
        <v>15</v>
      </c>
      <c r="O1825" s="607" t="s">
        <v>40</v>
      </c>
      <c r="P1825" s="558">
        <v>1</v>
      </c>
      <c r="Q1825" s="557" t="s">
        <v>5151</v>
      </c>
      <c r="R1825" s="609">
        <f>IFERROR(VLOOKUP(CONCATENATE(D1825,"'",C1825),'Monthly Forex'!A:D,4,0),"-")</f>
        <v>48.484999999999999</v>
      </c>
      <c r="S1825" s="564" t="s">
        <v>15</v>
      </c>
      <c r="T1825" s="611">
        <v>125</v>
      </c>
      <c r="U1825" s="583" t="s">
        <v>47</v>
      </c>
      <c r="V1825" s="613" t="s">
        <v>49</v>
      </c>
      <c r="W1825" s="704" t="s">
        <v>15</v>
      </c>
      <c r="X1825" s="673" t="s">
        <v>4604</v>
      </c>
      <c r="Y1825" s="669" t="s">
        <v>15</v>
      </c>
      <c r="Z1825" s="668" t="s">
        <v>15</v>
      </c>
      <c r="AA1825" s="558" t="s">
        <v>1856</v>
      </c>
      <c r="AB1825" s="139">
        <f t="shared" si="459"/>
        <v>44111</v>
      </c>
      <c r="AC1825" s="134">
        <f t="shared" si="461"/>
        <v>44105</v>
      </c>
      <c r="AD1825" s="135" t="str">
        <f t="shared" si="462"/>
        <v>-</v>
      </c>
      <c r="AE1825" s="136" t="str">
        <f t="shared" si="463"/>
        <v>-</v>
      </c>
      <c r="AF1825" s="140" t="s">
        <v>4551</v>
      </c>
      <c r="AG1825" s="140" t="str">
        <f t="shared" si="466"/>
        <v>1</v>
      </c>
      <c r="AH1825" s="141" t="str">
        <f t="shared" si="467"/>
        <v>-</v>
      </c>
      <c r="AI1825" s="210">
        <v>44162</v>
      </c>
      <c r="AJ1825" s="443" t="s">
        <v>4592</v>
      </c>
      <c r="AK1825" s="478">
        <f t="shared" si="468"/>
        <v>-51</v>
      </c>
      <c r="AL1825" s="516">
        <f t="shared" si="469"/>
        <v>44136</v>
      </c>
      <c r="AM1825" s="432" t="str">
        <f>_xlfn.IFNA(VLOOKUP(O1825,Dropdown!$B:$G,6,0),"-")</f>
        <v>PEZA</v>
      </c>
      <c r="AN1825" s="433">
        <f>_xlfn.IFNA(VLOOKUP(O1825,Dropdown!$B:$H,7,0),"-")</f>
        <v>0.12</v>
      </c>
      <c r="AO1825" s="434" t="str">
        <f t="shared" si="470"/>
        <v>USD</v>
      </c>
      <c r="AP1825" s="435">
        <f t="shared" si="471"/>
        <v>125</v>
      </c>
      <c r="AQ1825" s="436">
        <f t="shared" si="472"/>
        <v>140</v>
      </c>
      <c r="AR1825" s="247"/>
      <c r="AS1825" s="465" t="s">
        <v>15</v>
      </c>
      <c r="AT1825" s="247"/>
      <c r="AU1825" s="454" t="s">
        <v>15</v>
      </c>
    </row>
    <row r="1826" spans="1:47" s="29" customFormat="1">
      <c r="A1826" s="556">
        <v>1823</v>
      </c>
      <c r="B1826" s="558" t="s">
        <v>4432</v>
      </c>
      <c r="C1826" s="558" t="str">
        <f t="shared" si="464"/>
        <v>2020</v>
      </c>
      <c r="D1826" s="558" t="str">
        <f t="shared" ref="D1826:D1889" si="473">TEXT(E1826,"mmm")</f>
        <v>Sep</v>
      </c>
      <c r="E1826" s="605">
        <v>44081</v>
      </c>
      <c r="F1826" s="558">
        <v>122944</v>
      </c>
      <c r="G1826" s="558">
        <v>56225</v>
      </c>
      <c r="H1826" s="558">
        <v>95915</v>
      </c>
      <c r="I1826" s="558" t="s">
        <v>4436</v>
      </c>
      <c r="J1826" s="617">
        <v>3000030248</v>
      </c>
      <c r="K1826" s="607" t="str">
        <f t="shared" si="465"/>
        <v>Ø2.3XP6 4LINES; 42HOLES/LINE W500 LOWER DIE (SKD11) + TRANSPORTATION | Ø2.3XP6 4LINES; 42HOLES/LINE W500 LOWER DIE (SKD11) + TRANSPORTATION</v>
      </c>
      <c r="L1826" s="607" t="s">
        <v>4437</v>
      </c>
      <c r="M1826" s="607" t="s">
        <v>4437</v>
      </c>
      <c r="N1826" s="608" t="s">
        <v>15</v>
      </c>
      <c r="O1826" s="607" t="s">
        <v>39</v>
      </c>
      <c r="P1826" s="558">
        <v>1</v>
      </c>
      <c r="Q1826" s="557" t="s">
        <v>5151</v>
      </c>
      <c r="R1826" s="609">
        <f>IFERROR(VLOOKUP(CONCATENATE(D1826,"'",C1826),'Monthly Forex'!A:D,4,0),"-")</f>
        <v>48.484999999999999</v>
      </c>
      <c r="S1826" s="564" t="s">
        <v>15</v>
      </c>
      <c r="T1826" s="611">
        <v>2095</v>
      </c>
      <c r="U1826" s="583" t="s">
        <v>47</v>
      </c>
      <c r="V1826" s="613" t="s">
        <v>49</v>
      </c>
      <c r="W1826" s="703" t="s">
        <v>5226</v>
      </c>
      <c r="X1826" s="569" t="s">
        <v>4599</v>
      </c>
      <c r="Y1826" s="667" t="s">
        <v>4659</v>
      </c>
      <c r="Z1826" s="668">
        <v>44096</v>
      </c>
      <c r="AA1826" s="558" t="s">
        <v>1856</v>
      </c>
      <c r="AB1826" s="139">
        <f t="shared" si="459"/>
        <v>44111</v>
      </c>
      <c r="AC1826" s="134">
        <f t="shared" si="461"/>
        <v>44105</v>
      </c>
      <c r="AD1826" s="135" t="str">
        <f t="shared" si="462"/>
        <v>-</v>
      </c>
      <c r="AE1826" s="136" t="str">
        <f t="shared" si="463"/>
        <v>-</v>
      </c>
      <c r="AF1826" s="140" t="s">
        <v>4551</v>
      </c>
      <c r="AG1826" s="140" t="str">
        <f t="shared" si="466"/>
        <v>1</v>
      </c>
      <c r="AH1826" s="141" t="str">
        <f t="shared" si="467"/>
        <v>-</v>
      </c>
      <c r="AI1826" s="210">
        <v>44131</v>
      </c>
      <c r="AJ1826" s="443" t="s">
        <v>4592</v>
      </c>
      <c r="AK1826" s="478">
        <f t="shared" si="468"/>
        <v>-20</v>
      </c>
      <c r="AL1826" s="482">
        <f t="shared" si="469"/>
        <v>44105</v>
      </c>
      <c r="AM1826" s="432" t="str">
        <f>_xlfn.IFNA(VLOOKUP(O1826,Dropdown!$B:$G,6,0),"-")</f>
        <v>PEZA</v>
      </c>
      <c r="AN1826" s="433">
        <f>_xlfn.IFNA(VLOOKUP(O1826,Dropdown!$B:$H,7,0),"-")</f>
        <v>0.12</v>
      </c>
      <c r="AO1826" s="434" t="str">
        <f t="shared" si="470"/>
        <v>USD</v>
      </c>
      <c r="AP1826" s="435">
        <f t="shared" si="471"/>
        <v>2095</v>
      </c>
      <c r="AQ1826" s="436">
        <f t="shared" si="472"/>
        <v>2346.4</v>
      </c>
      <c r="AR1826" s="247"/>
      <c r="AS1826" s="465" t="s">
        <v>15</v>
      </c>
      <c r="AT1826" s="247"/>
      <c r="AU1826" s="454" t="s">
        <v>15</v>
      </c>
    </row>
    <row r="1827" spans="1:47" s="29" customFormat="1">
      <c r="A1827" s="556">
        <v>1824</v>
      </c>
      <c r="B1827" s="558" t="s">
        <v>4433</v>
      </c>
      <c r="C1827" s="558" t="str">
        <f t="shared" si="464"/>
        <v>2020</v>
      </c>
      <c r="D1827" s="558" t="str">
        <f t="shared" si="473"/>
        <v>Sep</v>
      </c>
      <c r="E1827" s="605">
        <v>44081</v>
      </c>
      <c r="F1827" s="558">
        <v>122944</v>
      </c>
      <c r="G1827" s="558">
        <v>56225</v>
      </c>
      <c r="H1827" s="558">
        <v>95915</v>
      </c>
      <c r="I1827" s="558" t="s">
        <v>4436</v>
      </c>
      <c r="J1827" s="617">
        <v>3000030248</v>
      </c>
      <c r="K1827" s="607" t="str">
        <f t="shared" si="465"/>
        <v>Ø2.3XP6 4LINES; 42HOLES/LINE W500 UPPER DIE (S50C) + TRANSPORTATION | Ø2.3XP6 4LINES; 42HOLES/LINE W500 UPPER DIE (S50C) + TRANSPORTATION</v>
      </c>
      <c r="L1827" s="607" t="s">
        <v>4438</v>
      </c>
      <c r="M1827" s="607" t="s">
        <v>4438</v>
      </c>
      <c r="N1827" s="608" t="s">
        <v>15</v>
      </c>
      <c r="O1827" s="607" t="s">
        <v>39</v>
      </c>
      <c r="P1827" s="558">
        <v>1</v>
      </c>
      <c r="Q1827" s="557" t="s">
        <v>5151</v>
      </c>
      <c r="R1827" s="609">
        <f>IFERROR(VLOOKUP(CONCATENATE(D1827,"'",C1827),'Monthly Forex'!A:D,4,0),"-")</f>
        <v>48.484999999999999</v>
      </c>
      <c r="S1827" s="564" t="s">
        <v>15</v>
      </c>
      <c r="T1827" s="611">
        <v>1730</v>
      </c>
      <c r="U1827" s="583" t="s">
        <v>47</v>
      </c>
      <c r="V1827" s="613" t="s">
        <v>49</v>
      </c>
      <c r="W1827" s="702" t="s">
        <v>5225</v>
      </c>
      <c r="X1827" s="569" t="s">
        <v>4599</v>
      </c>
      <c r="Y1827" s="667" t="s">
        <v>4659</v>
      </c>
      <c r="Z1827" s="668">
        <v>44096</v>
      </c>
      <c r="AA1827" s="558" t="s">
        <v>1856</v>
      </c>
      <c r="AB1827" s="139">
        <f t="shared" si="459"/>
        <v>44111</v>
      </c>
      <c r="AC1827" s="134">
        <f t="shared" si="461"/>
        <v>44105</v>
      </c>
      <c r="AD1827" s="135" t="str">
        <f t="shared" si="462"/>
        <v>-</v>
      </c>
      <c r="AE1827" s="136" t="str">
        <f t="shared" si="463"/>
        <v>-</v>
      </c>
      <c r="AF1827" s="140" t="s">
        <v>4551</v>
      </c>
      <c r="AG1827" s="140" t="str">
        <f t="shared" si="466"/>
        <v>-</v>
      </c>
      <c r="AH1827" s="141" t="str">
        <f t="shared" si="467"/>
        <v>-</v>
      </c>
      <c r="AI1827" s="210">
        <v>44131</v>
      </c>
      <c r="AJ1827" s="443" t="s">
        <v>4592</v>
      </c>
      <c r="AK1827" s="478">
        <f t="shared" si="468"/>
        <v>-20</v>
      </c>
      <c r="AL1827" s="482">
        <f t="shared" si="469"/>
        <v>44105</v>
      </c>
      <c r="AM1827" s="432" t="str">
        <f>_xlfn.IFNA(VLOOKUP(O1827,Dropdown!$B:$G,6,0),"-")</f>
        <v>PEZA</v>
      </c>
      <c r="AN1827" s="433">
        <f>_xlfn.IFNA(VLOOKUP(O1827,Dropdown!$B:$H,7,0),"-")</f>
        <v>0.12</v>
      </c>
      <c r="AO1827" s="434" t="str">
        <f t="shared" si="470"/>
        <v>USD</v>
      </c>
      <c r="AP1827" s="435">
        <f t="shared" si="471"/>
        <v>1730</v>
      </c>
      <c r="AQ1827" s="436">
        <f t="shared" si="472"/>
        <v>1937.6000000000001</v>
      </c>
      <c r="AR1827" s="247"/>
      <c r="AS1827" s="465" t="s">
        <v>15</v>
      </c>
      <c r="AT1827" s="247"/>
      <c r="AU1827" s="454" t="s">
        <v>15</v>
      </c>
    </row>
    <row r="1828" spans="1:47" s="29" customFormat="1">
      <c r="A1828" s="556">
        <v>1825</v>
      </c>
      <c r="B1828" s="558" t="s">
        <v>4434</v>
      </c>
      <c r="C1828" s="558" t="str">
        <f t="shared" si="464"/>
        <v>2020</v>
      </c>
      <c r="D1828" s="558" t="str">
        <f t="shared" si="473"/>
        <v>Sep</v>
      </c>
      <c r="E1828" s="605">
        <v>44081</v>
      </c>
      <c r="F1828" s="558">
        <v>122944</v>
      </c>
      <c r="G1828" s="558">
        <v>56225</v>
      </c>
      <c r="H1828" s="558">
        <v>95915</v>
      </c>
      <c r="I1828" s="558" t="s">
        <v>4436</v>
      </c>
      <c r="J1828" s="617">
        <v>3000030249</v>
      </c>
      <c r="K1828" s="607" t="str">
        <f t="shared" si="465"/>
        <v>Ø7.0XP10 2LINES; 18HOLES/LINE W350 LOWER DIE (SKD11) + TRANSPORTATION | Ø7.0XP10 2LINES; 18HOLES/LINE W350 LOWER DIE (SKD11) + TRANSPORTATION</v>
      </c>
      <c r="L1828" s="607" t="s">
        <v>4439</v>
      </c>
      <c r="M1828" s="607" t="s">
        <v>4439</v>
      </c>
      <c r="N1828" s="608" t="s">
        <v>15</v>
      </c>
      <c r="O1828" s="607" t="s">
        <v>39</v>
      </c>
      <c r="P1828" s="558">
        <v>1</v>
      </c>
      <c r="Q1828" s="557" t="s">
        <v>5151</v>
      </c>
      <c r="R1828" s="609">
        <f>IFERROR(VLOOKUP(CONCATENATE(D1828,"'",C1828),'Monthly Forex'!A:D,4,0),"-")</f>
        <v>48.484999999999999</v>
      </c>
      <c r="S1828" s="564" t="s">
        <v>15</v>
      </c>
      <c r="T1828" s="611">
        <v>845</v>
      </c>
      <c r="U1828" s="583" t="s">
        <v>47</v>
      </c>
      <c r="V1828" s="613" t="s">
        <v>49</v>
      </c>
      <c r="W1828" s="702" t="s">
        <v>5227</v>
      </c>
      <c r="X1828" s="569" t="s">
        <v>4599</v>
      </c>
      <c r="Y1828" s="667" t="s">
        <v>4659</v>
      </c>
      <c r="Z1828" s="668">
        <v>44096</v>
      </c>
      <c r="AA1828" s="558" t="s">
        <v>1856</v>
      </c>
      <c r="AB1828" s="139">
        <f t="shared" si="459"/>
        <v>44111</v>
      </c>
      <c r="AC1828" s="134">
        <f t="shared" si="461"/>
        <v>44105</v>
      </c>
      <c r="AD1828" s="135" t="str">
        <f t="shared" si="462"/>
        <v>-</v>
      </c>
      <c r="AE1828" s="136" t="str">
        <f t="shared" si="463"/>
        <v>-</v>
      </c>
      <c r="AF1828" s="140" t="s">
        <v>4551</v>
      </c>
      <c r="AG1828" s="140" t="str">
        <f t="shared" si="466"/>
        <v>-</v>
      </c>
      <c r="AH1828" s="141" t="str">
        <f t="shared" si="467"/>
        <v>-</v>
      </c>
      <c r="AI1828" s="210">
        <v>44131</v>
      </c>
      <c r="AJ1828" s="443" t="s">
        <v>4592</v>
      </c>
      <c r="AK1828" s="478">
        <f t="shared" si="468"/>
        <v>-20</v>
      </c>
      <c r="AL1828" s="482">
        <f t="shared" si="469"/>
        <v>44105</v>
      </c>
      <c r="AM1828" s="432" t="str">
        <f>_xlfn.IFNA(VLOOKUP(O1828,Dropdown!$B:$G,6,0),"-")</f>
        <v>PEZA</v>
      </c>
      <c r="AN1828" s="433">
        <f>_xlfn.IFNA(VLOOKUP(O1828,Dropdown!$B:$H,7,0),"-")</f>
        <v>0.12</v>
      </c>
      <c r="AO1828" s="434" t="str">
        <f t="shared" si="470"/>
        <v>USD</v>
      </c>
      <c r="AP1828" s="435">
        <f t="shared" si="471"/>
        <v>845</v>
      </c>
      <c r="AQ1828" s="436">
        <f t="shared" si="472"/>
        <v>946.40000000000009</v>
      </c>
      <c r="AR1828" s="247"/>
      <c r="AS1828" s="465" t="s">
        <v>15</v>
      </c>
      <c r="AT1828" s="247"/>
      <c r="AU1828" s="454" t="s">
        <v>15</v>
      </c>
    </row>
    <row r="1829" spans="1:47" s="29" customFormat="1">
      <c r="A1829" s="556">
        <v>1826</v>
      </c>
      <c r="B1829" s="558" t="s">
        <v>4435</v>
      </c>
      <c r="C1829" s="558" t="str">
        <f t="shared" si="464"/>
        <v>2020</v>
      </c>
      <c r="D1829" s="558" t="str">
        <f t="shared" si="473"/>
        <v>Sep</v>
      </c>
      <c r="E1829" s="605">
        <v>44081</v>
      </c>
      <c r="F1829" s="558">
        <v>122944</v>
      </c>
      <c r="G1829" s="558">
        <v>56225</v>
      </c>
      <c r="H1829" s="558">
        <v>95915</v>
      </c>
      <c r="I1829" s="558" t="s">
        <v>4436</v>
      </c>
      <c r="J1829" s="617">
        <v>3000030249</v>
      </c>
      <c r="K1829" s="607" t="str">
        <f t="shared" si="465"/>
        <v>Ø7.0XP10 2LINES; 18HOLES/LINE W350 UPPER DIE (S50C) + TRANSPORTATION | Ø7.0XP10 2LINES; 18HOLES/LINE W350 UPPER DIE (S50C) + TRANSPORTATION</v>
      </c>
      <c r="L1829" s="607" t="s">
        <v>4440</v>
      </c>
      <c r="M1829" s="607" t="s">
        <v>4440</v>
      </c>
      <c r="N1829" s="608" t="s">
        <v>15</v>
      </c>
      <c r="O1829" s="607" t="s">
        <v>39</v>
      </c>
      <c r="P1829" s="558">
        <v>1</v>
      </c>
      <c r="Q1829" s="557" t="s">
        <v>5151</v>
      </c>
      <c r="R1829" s="609">
        <f>IFERROR(VLOOKUP(CONCATENATE(D1829,"'",C1829),'Monthly Forex'!A:D,4,0),"-")</f>
        <v>48.484999999999999</v>
      </c>
      <c r="S1829" s="564" t="s">
        <v>15</v>
      </c>
      <c r="T1829" s="611">
        <v>745</v>
      </c>
      <c r="U1829" s="583" t="s">
        <v>47</v>
      </c>
      <c r="V1829" s="613" t="s">
        <v>49</v>
      </c>
      <c r="W1829" s="704" t="s">
        <v>5224</v>
      </c>
      <c r="X1829" s="569" t="s">
        <v>4599</v>
      </c>
      <c r="Y1829" s="667" t="s">
        <v>4659</v>
      </c>
      <c r="Z1829" s="668">
        <v>44096</v>
      </c>
      <c r="AA1829" s="558" t="s">
        <v>1856</v>
      </c>
      <c r="AB1829" s="139">
        <f t="shared" si="459"/>
        <v>44111</v>
      </c>
      <c r="AC1829" s="134">
        <f t="shared" si="461"/>
        <v>44105</v>
      </c>
      <c r="AD1829" s="135" t="str">
        <f t="shared" si="462"/>
        <v>-</v>
      </c>
      <c r="AE1829" s="136" t="str">
        <f t="shared" si="463"/>
        <v>-</v>
      </c>
      <c r="AF1829" s="140" t="s">
        <v>4551</v>
      </c>
      <c r="AG1829" s="140" t="str">
        <f t="shared" si="466"/>
        <v>-</v>
      </c>
      <c r="AH1829" s="141" t="str">
        <f t="shared" si="467"/>
        <v>-</v>
      </c>
      <c r="AI1829" s="210">
        <v>44131</v>
      </c>
      <c r="AJ1829" s="443" t="s">
        <v>4592</v>
      </c>
      <c r="AK1829" s="478">
        <f t="shared" si="468"/>
        <v>-20</v>
      </c>
      <c r="AL1829" s="482">
        <f t="shared" si="469"/>
        <v>44105</v>
      </c>
      <c r="AM1829" s="432" t="str">
        <f>_xlfn.IFNA(VLOOKUP(O1829,Dropdown!$B:$G,6,0),"-")</f>
        <v>PEZA</v>
      </c>
      <c r="AN1829" s="433">
        <f>_xlfn.IFNA(VLOOKUP(O1829,Dropdown!$B:$H,7,0),"-")</f>
        <v>0.12</v>
      </c>
      <c r="AO1829" s="434" t="str">
        <f t="shared" si="470"/>
        <v>USD</v>
      </c>
      <c r="AP1829" s="435">
        <f t="shared" si="471"/>
        <v>745</v>
      </c>
      <c r="AQ1829" s="436">
        <f t="shared" si="472"/>
        <v>834.40000000000009</v>
      </c>
      <c r="AR1829" s="247"/>
      <c r="AS1829" s="465" t="s">
        <v>15</v>
      </c>
      <c r="AT1829" s="247"/>
      <c r="AU1829" s="454" t="s">
        <v>15</v>
      </c>
    </row>
    <row r="1830" spans="1:47" s="29" customFormat="1">
      <c r="A1830" s="556">
        <v>1827</v>
      </c>
      <c r="B1830" s="558" t="s">
        <v>4449</v>
      </c>
      <c r="C1830" s="558" t="str">
        <f t="shared" si="464"/>
        <v>2020</v>
      </c>
      <c r="D1830" s="558" t="str">
        <f t="shared" si="473"/>
        <v>Sep</v>
      </c>
      <c r="E1830" s="605">
        <v>44082</v>
      </c>
      <c r="F1830" s="558">
        <v>122947</v>
      </c>
      <c r="G1830" s="558">
        <v>56228</v>
      </c>
      <c r="H1830" s="558">
        <v>95973</v>
      </c>
      <c r="I1830" s="558" t="s">
        <v>4450</v>
      </c>
      <c r="J1830" s="617" t="s">
        <v>4451</v>
      </c>
      <c r="K1830" s="607" t="str">
        <f t="shared" si="465"/>
        <v>PLEATING ROLLER DRAWING MAKING | PLEATING ROLLER DRAWING MAKING</v>
      </c>
      <c r="L1830" s="607" t="s">
        <v>4452</v>
      </c>
      <c r="M1830" s="607" t="s">
        <v>4452</v>
      </c>
      <c r="N1830" s="608" t="s">
        <v>4453</v>
      </c>
      <c r="O1830" s="607" t="s">
        <v>3334</v>
      </c>
      <c r="P1830" s="558">
        <v>1</v>
      </c>
      <c r="Q1830" s="557" t="s">
        <v>5151</v>
      </c>
      <c r="R1830" s="609">
        <f>IFERROR(VLOOKUP(CONCATENATE(D1830,"'",C1830),'Monthly Forex'!A:D,4,0),"-")</f>
        <v>48.484999999999999</v>
      </c>
      <c r="S1830" s="564" t="s">
        <v>15</v>
      </c>
      <c r="T1830" s="611">
        <v>1600</v>
      </c>
      <c r="U1830" s="583" t="s">
        <v>47</v>
      </c>
      <c r="V1830" s="613" t="s">
        <v>49</v>
      </c>
      <c r="W1830" s="703" t="s">
        <v>4463</v>
      </c>
      <c r="X1830" s="673" t="s">
        <v>4595</v>
      </c>
      <c r="Y1830" s="669" t="s">
        <v>15</v>
      </c>
      <c r="Z1830" s="668" t="s">
        <v>15</v>
      </c>
      <c r="AA1830" s="558" t="s">
        <v>1856</v>
      </c>
      <c r="AB1830" s="139">
        <f t="shared" si="459"/>
        <v>44112</v>
      </c>
      <c r="AC1830" s="134">
        <f t="shared" si="461"/>
        <v>44105</v>
      </c>
      <c r="AD1830" s="135" t="str">
        <f t="shared" si="462"/>
        <v>-</v>
      </c>
      <c r="AE1830" s="136" t="str">
        <f t="shared" si="463"/>
        <v>-</v>
      </c>
      <c r="AF1830" s="140" t="s">
        <v>4551</v>
      </c>
      <c r="AG1830" s="140" t="str">
        <f t="shared" si="466"/>
        <v>1</v>
      </c>
      <c r="AH1830" s="141" t="str">
        <f t="shared" si="467"/>
        <v>-</v>
      </c>
      <c r="AI1830" s="210">
        <v>44119</v>
      </c>
      <c r="AJ1830" s="443" t="s">
        <v>4592</v>
      </c>
      <c r="AK1830" s="478">
        <f t="shared" si="468"/>
        <v>-7</v>
      </c>
      <c r="AL1830" s="482">
        <f t="shared" si="469"/>
        <v>44105</v>
      </c>
      <c r="AM1830" s="432" t="str">
        <f>_xlfn.IFNA(VLOOKUP(O1830,Dropdown!$B:$G,6,0),"-")</f>
        <v>PEZA</v>
      </c>
      <c r="AN1830" s="433">
        <f>_xlfn.IFNA(VLOOKUP(O1830,Dropdown!$B:$H,7,0),"-")</f>
        <v>0.12</v>
      </c>
      <c r="AO1830" s="434" t="str">
        <f t="shared" si="470"/>
        <v>USD</v>
      </c>
      <c r="AP1830" s="435">
        <f t="shared" si="471"/>
        <v>1600</v>
      </c>
      <c r="AQ1830" s="436">
        <f t="shared" si="472"/>
        <v>1792.0000000000002</v>
      </c>
      <c r="AR1830" s="247"/>
      <c r="AS1830" s="465" t="s">
        <v>15</v>
      </c>
      <c r="AT1830" s="247"/>
      <c r="AU1830" s="454" t="s">
        <v>15</v>
      </c>
    </row>
    <row r="1831" spans="1:47" s="29" customFormat="1">
      <c r="A1831" s="556">
        <v>1828</v>
      </c>
      <c r="B1831" s="558" t="s">
        <v>4454</v>
      </c>
      <c r="C1831" s="558" t="str">
        <f t="shared" si="464"/>
        <v>2020</v>
      </c>
      <c r="D1831" s="558" t="str">
        <f t="shared" si="473"/>
        <v>Sep</v>
      </c>
      <c r="E1831" s="605">
        <v>44084</v>
      </c>
      <c r="F1831" s="558">
        <v>122949</v>
      </c>
      <c r="G1831" s="558">
        <v>56229</v>
      </c>
      <c r="H1831" s="558">
        <v>95998</v>
      </c>
      <c r="I1831" s="558" t="s">
        <v>4456</v>
      </c>
      <c r="J1831" s="617" t="s">
        <v>4455</v>
      </c>
      <c r="K1831" s="607" t="str">
        <f t="shared" si="465"/>
        <v>AT05 NOTHING | 100924-01-104-03 TRIMMING DIE (DCMX)</v>
      </c>
      <c r="L1831" s="607" t="s">
        <v>4964</v>
      </c>
      <c r="M1831" s="607" t="s">
        <v>4965</v>
      </c>
      <c r="N1831" s="608"/>
      <c r="O1831" s="607" t="s">
        <v>42</v>
      </c>
      <c r="P1831" s="558">
        <v>5</v>
      </c>
      <c r="Q1831" s="557" t="s">
        <v>5151</v>
      </c>
      <c r="R1831" s="609">
        <f>IFERROR(VLOOKUP(CONCATENATE(D1831,"'",C1831),'Monthly Forex'!A:D,4,0),"-")</f>
        <v>48.484999999999999</v>
      </c>
      <c r="S1831" s="564" t="s">
        <v>15</v>
      </c>
      <c r="T1831" s="611">
        <v>3000</v>
      </c>
      <c r="U1831" s="583" t="s">
        <v>47</v>
      </c>
      <c r="V1831" s="613" t="s">
        <v>49</v>
      </c>
      <c r="W1831" s="704" t="s">
        <v>15</v>
      </c>
      <c r="X1831" s="673" t="s">
        <v>4595</v>
      </c>
      <c r="Y1831" s="667" t="s">
        <v>4615</v>
      </c>
      <c r="Z1831" s="668" t="s">
        <v>15</v>
      </c>
      <c r="AA1831" s="558" t="s">
        <v>1856</v>
      </c>
      <c r="AB1831" s="139">
        <f t="shared" si="459"/>
        <v>44114</v>
      </c>
      <c r="AC1831" s="134">
        <f t="shared" si="461"/>
        <v>44105</v>
      </c>
      <c r="AD1831" s="135" t="str">
        <f t="shared" si="462"/>
        <v>-</v>
      </c>
      <c r="AE1831" s="136" t="str">
        <f t="shared" si="463"/>
        <v>-</v>
      </c>
      <c r="AF1831" s="140" t="s">
        <v>4551</v>
      </c>
      <c r="AG1831" s="140" t="str">
        <f t="shared" si="466"/>
        <v>1</v>
      </c>
      <c r="AH1831" s="141" t="str">
        <f t="shared" si="467"/>
        <v>-</v>
      </c>
      <c r="AI1831" s="210">
        <v>44134</v>
      </c>
      <c r="AJ1831" s="443" t="s">
        <v>4592</v>
      </c>
      <c r="AK1831" s="478">
        <f t="shared" si="468"/>
        <v>-20</v>
      </c>
      <c r="AL1831" s="482">
        <f t="shared" si="469"/>
        <v>44105</v>
      </c>
      <c r="AM1831" s="432" t="str">
        <f>_xlfn.IFNA(VLOOKUP(O1831,Dropdown!$B:$G,6,0),"-")</f>
        <v>PEZA</v>
      </c>
      <c r="AN1831" s="433">
        <f>_xlfn.IFNA(VLOOKUP(O1831,Dropdown!$B:$H,7,0),"-")</f>
        <v>0.12</v>
      </c>
      <c r="AO1831" s="434" t="str">
        <f t="shared" si="470"/>
        <v>USD</v>
      </c>
      <c r="AP1831" s="435">
        <f t="shared" si="471"/>
        <v>3000</v>
      </c>
      <c r="AQ1831" s="436">
        <f t="shared" si="472"/>
        <v>3360.0000000000005</v>
      </c>
      <c r="AR1831" s="247"/>
      <c r="AS1831" s="465" t="s">
        <v>15</v>
      </c>
      <c r="AT1831" s="247"/>
      <c r="AU1831" s="454" t="s">
        <v>15</v>
      </c>
    </row>
    <row r="1832" spans="1:47" s="29" customFormat="1">
      <c r="A1832" s="556">
        <v>1829</v>
      </c>
      <c r="B1832" s="558" t="s">
        <v>4307</v>
      </c>
      <c r="C1832" s="558" t="str">
        <f t="shared" si="464"/>
        <v>2020</v>
      </c>
      <c r="D1832" s="558" t="str">
        <f t="shared" si="473"/>
        <v>Sep</v>
      </c>
      <c r="E1832" s="605">
        <v>44089</v>
      </c>
      <c r="F1832" s="558">
        <v>124201</v>
      </c>
      <c r="G1832" s="558">
        <v>56231</v>
      </c>
      <c r="H1832" s="558">
        <v>96084</v>
      </c>
      <c r="I1832" s="558" t="s">
        <v>4461</v>
      </c>
      <c r="J1832" s="617" t="s">
        <v>4462</v>
      </c>
      <c r="K1832" s="607" t="str">
        <f t="shared" si="465"/>
        <v>TLA | #124 MARKING PUNCH | TLA | #124 MARKING PUNCH</v>
      </c>
      <c r="L1832" s="607" t="s">
        <v>4312</v>
      </c>
      <c r="M1832" s="607" t="s">
        <v>4312</v>
      </c>
      <c r="N1832" s="608" t="s">
        <v>1716</v>
      </c>
      <c r="O1832" s="607" t="s">
        <v>31</v>
      </c>
      <c r="P1832" s="558">
        <v>1</v>
      </c>
      <c r="Q1832" s="557" t="s">
        <v>5151</v>
      </c>
      <c r="R1832" s="609">
        <f>IFERROR(VLOOKUP(CONCATENATE(D1832,"'",C1832),'Monthly Forex'!A:D,4,0),"-")</f>
        <v>48.484999999999999</v>
      </c>
      <c r="S1832" s="610">
        <v>18800</v>
      </c>
      <c r="T1832" s="611">
        <f>S1832/R1832</f>
        <v>387.7487882850366</v>
      </c>
      <c r="U1832" s="707" t="s">
        <v>47</v>
      </c>
      <c r="V1832" s="613" t="s">
        <v>49</v>
      </c>
      <c r="W1832" s="619" t="s">
        <v>15</v>
      </c>
      <c r="X1832" s="673" t="s">
        <v>4595</v>
      </c>
      <c r="Y1832" s="667" t="s">
        <v>15</v>
      </c>
      <c r="Z1832" s="668" t="s">
        <v>15</v>
      </c>
      <c r="AA1832" s="558" t="s">
        <v>1856</v>
      </c>
      <c r="AB1832" s="139">
        <f t="shared" si="459"/>
        <v>44119</v>
      </c>
      <c r="AC1832" s="134">
        <f t="shared" si="461"/>
        <v>44105</v>
      </c>
      <c r="AD1832" s="135" t="str">
        <f t="shared" si="462"/>
        <v>-</v>
      </c>
      <c r="AE1832" s="136" t="str">
        <f t="shared" si="463"/>
        <v>-</v>
      </c>
      <c r="AF1832" s="140" t="s">
        <v>4551</v>
      </c>
      <c r="AG1832" s="140" t="str">
        <f t="shared" si="466"/>
        <v>1</v>
      </c>
      <c r="AH1832" s="141" t="str">
        <f t="shared" si="467"/>
        <v>-</v>
      </c>
      <c r="AI1832" s="210">
        <v>44120</v>
      </c>
      <c r="AJ1832" s="444" t="s">
        <v>4592</v>
      </c>
      <c r="AK1832" s="478">
        <f t="shared" si="468"/>
        <v>-1</v>
      </c>
      <c r="AL1832" s="482">
        <f t="shared" si="469"/>
        <v>44105</v>
      </c>
      <c r="AM1832" s="432" t="str">
        <f>_xlfn.IFNA(VLOOKUP(O1832,Dropdown!$B:$G,6,0),"-")</f>
        <v>PEZA</v>
      </c>
      <c r="AN1832" s="433">
        <f>_xlfn.IFNA(VLOOKUP(O1832,Dropdown!$B:$H,7,0),"-")</f>
        <v>0.12</v>
      </c>
      <c r="AO1832" s="434" t="str">
        <f t="shared" si="470"/>
        <v>PHP</v>
      </c>
      <c r="AP1832" s="435">
        <f t="shared" si="471"/>
        <v>18800</v>
      </c>
      <c r="AQ1832" s="436">
        <f t="shared" si="472"/>
        <v>21056.000000000004</v>
      </c>
      <c r="AR1832" s="247"/>
      <c r="AS1832" s="465" t="s">
        <v>15</v>
      </c>
      <c r="AT1832" s="247"/>
      <c r="AU1832" s="454" t="s">
        <v>15</v>
      </c>
    </row>
    <row r="1833" spans="1:47" s="29" customFormat="1">
      <c r="A1833" s="556">
        <v>1830</v>
      </c>
      <c r="B1833" s="558" t="s">
        <v>4308</v>
      </c>
      <c r="C1833" s="558" t="str">
        <f t="shared" si="464"/>
        <v>2020</v>
      </c>
      <c r="D1833" s="558" t="str">
        <f t="shared" si="473"/>
        <v>Sep</v>
      </c>
      <c r="E1833" s="605">
        <v>44089</v>
      </c>
      <c r="F1833" s="558">
        <v>124201</v>
      </c>
      <c r="G1833" s="558">
        <v>56231</v>
      </c>
      <c r="H1833" s="558">
        <v>96084</v>
      </c>
      <c r="I1833" s="558" t="s">
        <v>4461</v>
      </c>
      <c r="J1833" s="617" t="s">
        <v>4462</v>
      </c>
      <c r="K1833" s="607" t="str">
        <f t="shared" si="465"/>
        <v>TLA | #124 MARKING PUNCH | TLA | #124 MARKING PUNCH</v>
      </c>
      <c r="L1833" s="607" t="s">
        <v>4312</v>
      </c>
      <c r="M1833" s="607" t="s">
        <v>4312</v>
      </c>
      <c r="N1833" s="608" t="s">
        <v>1716</v>
      </c>
      <c r="O1833" s="607" t="s">
        <v>31</v>
      </c>
      <c r="P1833" s="558">
        <v>3</v>
      </c>
      <c r="Q1833" s="557" t="s">
        <v>5151</v>
      </c>
      <c r="R1833" s="609">
        <f>IFERROR(VLOOKUP(CONCATENATE(D1833,"'",C1833),'Monthly Forex'!A:D,4,0),"-")</f>
        <v>48.484999999999999</v>
      </c>
      <c r="S1833" s="610">
        <v>56400</v>
      </c>
      <c r="T1833" s="611">
        <f>S1833/R1833</f>
        <v>1163.2463648551097</v>
      </c>
      <c r="U1833" s="707" t="s">
        <v>47</v>
      </c>
      <c r="V1833" s="613" t="s">
        <v>49</v>
      </c>
      <c r="W1833" s="619" t="s">
        <v>15</v>
      </c>
      <c r="X1833" s="673" t="s">
        <v>4595</v>
      </c>
      <c r="Y1833" s="667" t="s">
        <v>15</v>
      </c>
      <c r="Z1833" s="668" t="s">
        <v>15</v>
      </c>
      <c r="AA1833" s="558" t="s">
        <v>1856</v>
      </c>
      <c r="AB1833" s="139">
        <f t="shared" si="459"/>
        <v>44119</v>
      </c>
      <c r="AC1833" s="134">
        <f t="shared" si="461"/>
        <v>44105</v>
      </c>
      <c r="AD1833" s="135" t="str">
        <f t="shared" si="462"/>
        <v>-</v>
      </c>
      <c r="AE1833" s="136" t="str">
        <f t="shared" si="463"/>
        <v>-</v>
      </c>
      <c r="AF1833" s="140" t="s">
        <v>4551</v>
      </c>
      <c r="AG1833" s="140" t="str">
        <f t="shared" si="466"/>
        <v>-</v>
      </c>
      <c r="AH1833" s="141" t="str">
        <f t="shared" si="467"/>
        <v>-</v>
      </c>
      <c r="AI1833" s="210">
        <v>44120</v>
      </c>
      <c r="AJ1833" s="443" t="s">
        <v>4592</v>
      </c>
      <c r="AK1833" s="478">
        <f t="shared" si="468"/>
        <v>-1</v>
      </c>
      <c r="AL1833" s="482">
        <f t="shared" si="469"/>
        <v>44105</v>
      </c>
      <c r="AM1833" s="432" t="str">
        <f>_xlfn.IFNA(VLOOKUP(O1833,Dropdown!$B:$G,6,0),"-")</f>
        <v>PEZA</v>
      </c>
      <c r="AN1833" s="433">
        <f>_xlfn.IFNA(VLOOKUP(O1833,Dropdown!$B:$H,7,0),"-")</f>
        <v>0.12</v>
      </c>
      <c r="AO1833" s="434" t="str">
        <f t="shared" si="470"/>
        <v>PHP</v>
      </c>
      <c r="AP1833" s="435">
        <f t="shared" si="471"/>
        <v>56400</v>
      </c>
      <c r="AQ1833" s="436">
        <f t="shared" si="472"/>
        <v>63168.000000000007</v>
      </c>
      <c r="AR1833" s="247"/>
      <c r="AS1833" s="465" t="s">
        <v>15</v>
      </c>
      <c r="AT1833" s="247"/>
      <c r="AU1833" s="454" t="s">
        <v>15</v>
      </c>
    </row>
    <row r="1834" spans="1:47" s="29" customFormat="1">
      <c r="A1834" s="556">
        <v>1831</v>
      </c>
      <c r="B1834" s="558" t="s">
        <v>4457</v>
      </c>
      <c r="C1834" s="558" t="str">
        <f t="shared" si="464"/>
        <v>2020</v>
      </c>
      <c r="D1834" s="558" t="str">
        <f t="shared" si="473"/>
        <v>Sep</v>
      </c>
      <c r="E1834" s="605">
        <v>44091</v>
      </c>
      <c r="F1834" s="558">
        <v>122950</v>
      </c>
      <c r="G1834" s="558">
        <v>56230</v>
      </c>
      <c r="H1834" s="558">
        <v>96098</v>
      </c>
      <c r="I1834" s="558" t="s">
        <v>4460</v>
      </c>
      <c r="J1834" s="617" t="s">
        <v>4459</v>
      </c>
      <c r="K1834" s="607" t="str">
        <f t="shared" si="465"/>
        <v>UC CASE TA.D #2 | 100381-08-834-00 DIE HOLDER (SKD11)</v>
      </c>
      <c r="L1834" s="607" t="s">
        <v>4989</v>
      </c>
      <c r="M1834" s="607" t="s">
        <v>4990</v>
      </c>
      <c r="N1834" s="608" t="s">
        <v>15</v>
      </c>
      <c r="O1834" s="607" t="s">
        <v>42</v>
      </c>
      <c r="P1834" s="558">
        <v>1</v>
      </c>
      <c r="Q1834" s="557" t="s">
        <v>5151</v>
      </c>
      <c r="R1834" s="609">
        <f>IFERROR(VLOOKUP(CONCATENATE(D1834,"'",C1834),'Monthly Forex'!A:D,4,0),"-")</f>
        <v>48.484999999999999</v>
      </c>
      <c r="S1834" s="564" t="s">
        <v>15</v>
      </c>
      <c r="T1834" s="611">
        <v>322</v>
      </c>
      <c r="U1834" s="583" t="s">
        <v>47</v>
      </c>
      <c r="V1834" s="613" t="s">
        <v>49</v>
      </c>
      <c r="W1834" s="619" t="s">
        <v>15</v>
      </c>
      <c r="X1834" s="673" t="s">
        <v>4595</v>
      </c>
      <c r="Y1834" s="667" t="s">
        <v>4616</v>
      </c>
      <c r="Z1834" s="668" t="s">
        <v>15</v>
      </c>
      <c r="AA1834" s="558" t="s">
        <v>1856</v>
      </c>
      <c r="AB1834" s="139">
        <f t="shared" si="459"/>
        <v>44121</v>
      </c>
      <c r="AC1834" s="134">
        <f t="shared" si="461"/>
        <v>44105</v>
      </c>
      <c r="AD1834" s="135" t="str">
        <f t="shared" si="462"/>
        <v>-</v>
      </c>
      <c r="AE1834" s="136" t="str">
        <f t="shared" si="463"/>
        <v>-</v>
      </c>
      <c r="AF1834" s="140" t="s">
        <v>4551</v>
      </c>
      <c r="AG1834" s="140" t="str">
        <f t="shared" si="466"/>
        <v>1</v>
      </c>
      <c r="AH1834" s="141" t="str">
        <f t="shared" si="467"/>
        <v>-</v>
      </c>
      <c r="AI1834" s="210">
        <v>44134</v>
      </c>
      <c r="AJ1834" s="443" t="s">
        <v>4592</v>
      </c>
      <c r="AK1834" s="478">
        <f t="shared" si="468"/>
        <v>-13</v>
      </c>
      <c r="AL1834" s="482">
        <f t="shared" si="469"/>
        <v>44105</v>
      </c>
      <c r="AM1834" s="432" t="str">
        <f>_xlfn.IFNA(VLOOKUP(O1834,Dropdown!$B:$G,6,0),"-")</f>
        <v>PEZA</v>
      </c>
      <c r="AN1834" s="433">
        <f>_xlfn.IFNA(VLOOKUP(O1834,Dropdown!$B:$H,7,0),"-")</f>
        <v>0.12</v>
      </c>
      <c r="AO1834" s="434" t="str">
        <f t="shared" si="470"/>
        <v>USD</v>
      </c>
      <c r="AP1834" s="435">
        <f t="shared" si="471"/>
        <v>322</v>
      </c>
      <c r="AQ1834" s="436">
        <f t="shared" si="472"/>
        <v>360.64000000000004</v>
      </c>
      <c r="AR1834" s="247"/>
      <c r="AS1834" s="465" t="s">
        <v>15</v>
      </c>
      <c r="AT1834" s="247"/>
      <c r="AU1834" s="454" t="s">
        <v>15</v>
      </c>
    </row>
    <row r="1835" spans="1:47" s="29" customFormat="1">
      <c r="A1835" s="556">
        <v>1832</v>
      </c>
      <c r="B1835" s="558" t="s">
        <v>4458</v>
      </c>
      <c r="C1835" s="558" t="str">
        <f t="shared" si="464"/>
        <v>2020</v>
      </c>
      <c r="D1835" s="558" t="str">
        <f t="shared" si="473"/>
        <v>Sep</v>
      </c>
      <c r="E1835" s="605">
        <v>44091</v>
      </c>
      <c r="F1835" s="558">
        <v>122950</v>
      </c>
      <c r="G1835" s="558">
        <v>56230</v>
      </c>
      <c r="H1835" s="558">
        <v>96098</v>
      </c>
      <c r="I1835" s="558" t="s">
        <v>4460</v>
      </c>
      <c r="J1835" s="617" t="s">
        <v>4459</v>
      </c>
      <c r="K1835" s="607" t="str">
        <f t="shared" si="465"/>
        <v>UC CASE TA.D #1 | 101436-08-034-00 DIE HOLDER (SKD11)</v>
      </c>
      <c r="L1835" s="607" t="s">
        <v>4987</v>
      </c>
      <c r="M1835" s="607" t="s">
        <v>4988</v>
      </c>
      <c r="N1835" s="608" t="s">
        <v>15</v>
      </c>
      <c r="O1835" s="607" t="s">
        <v>42</v>
      </c>
      <c r="P1835" s="558">
        <v>1</v>
      </c>
      <c r="Q1835" s="557" t="s">
        <v>5151</v>
      </c>
      <c r="R1835" s="609">
        <f>IFERROR(VLOOKUP(CONCATENATE(D1835,"'",C1835),'Monthly Forex'!A:D,4,0),"-")</f>
        <v>48.484999999999999</v>
      </c>
      <c r="S1835" s="564" t="s">
        <v>15</v>
      </c>
      <c r="T1835" s="611">
        <v>315</v>
      </c>
      <c r="U1835" s="583" t="s">
        <v>47</v>
      </c>
      <c r="V1835" s="613" t="s">
        <v>49</v>
      </c>
      <c r="W1835" s="704" t="s">
        <v>15</v>
      </c>
      <c r="X1835" s="673" t="s">
        <v>4595</v>
      </c>
      <c r="Y1835" s="667" t="s">
        <v>4616</v>
      </c>
      <c r="Z1835" s="668" t="s">
        <v>15</v>
      </c>
      <c r="AA1835" s="558" t="s">
        <v>1856</v>
      </c>
      <c r="AB1835" s="139">
        <f t="shared" si="459"/>
        <v>44121</v>
      </c>
      <c r="AC1835" s="134">
        <f t="shared" si="461"/>
        <v>44105</v>
      </c>
      <c r="AD1835" s="135" t="str">
        <f t="shared" si="462"/>
        <v>-</v>
      </c>
      <c r="AE1835" s="136" t="str">
        <f t="shared" si="463"/>
        <v>-</v>
      </c>
      <c r="AF1835" s="140" t="s">
        <v>4551</v>
      </c>
      <c r="AG1835" s="140" t="str">
        <f t="shared" si="466"/>
        <v>-</v>
      </c>
      <c r="AH1835" s="141" t="str">
        <f t="shared" si="467"/>
        <v>-</v>
      </c>
      <c r="AI1835" s="210">
        <v>44134</v>
      </c>
      <c r="AJ1835" s="443" t="s">
        <v>4592</v>
      </c>
      <c r="AK1835" s="478">
        <f t="shared" si="468"/>
        <v>-13</v>
      </c>
      <c r="AL1835" s="482">
        <f t="shared" si="469"/>
        <v>44105</v>
      </c>
      <c r="AM1835" s="432" t="str">
        <f>_xlfn.IFNA(VLOOKUP(O1835,Dropdown!$B:$G,6,0),"-")</f>
        <v>PEZA</v>
      </c>
      <c r="AN1835" s="433">
        <f>_xlfn.IFNA(VLOOKUP(O1835,Dropdown!$B:$H,7,0),"-")</f>
        <v>0.12</v>
      </c>
      <c r="AO1835" s="434" t="str">
        <f t="shared" si="470"/>
        <v>USD</v>
      </c>
      <c r="AP1835" s="435">
        <f t="shared" si="471"/>
        <v>315</v>
      </c>
      <c r="AQ1835" s="436">
        <f t="shared" si="472"/>
        <v>352.8</v>
      </c>
      <c r="AR1835" s="247"/>
      <c r="AS1835" s="465" t="s">
        <v>15</v>
      </c>
      <c r="AT1835" s="247"/>
      <c r="AU1835" s="454" t="s">
        <v>15</v>
      </c>
    </row>
    <row r="1836" spans="1:47" s="29" customFormat="1">
      <c r="A1836" s="556">
        <v>1833</v>
      </c>
      <c r="B1836" s="558" t="s">
        <v>4475</v>
      </c>
      <c r="C1836" s="558" t="str">
        <f t="shared" si="464"/>
        <v>2020</v>
      </c>
      <c r="D1836" s="558" t="str">
        <f t="shared" si="473"/>
        <v>Sep</v>
      </c>
      <c r="E1836" s="605">
        <v>44096</v>
      </c>
      <c r="F1836" s="558">
        <v>124205</v>
      </c>
      <c r="G1836" s="558">
        <v>56235</v>
      </c>
      <c r="H1836" s="558">
        <v>96195</v>
      </c>
      <c r="I1836" s="558" t="s">
        <v>4482</v>
      </c>
      <c r="J1836" s="617">
        <v>51404</v>
      </c>
      <c r="K1836" s="607" t="str">
        <f t="shared" si="465"/>
        <v>RECYCLE SHAVING DIE | SS41-21D11 (#3)</v>
      </c>
      <c r="L1836" s="607" t="s">
        <v>4937</v>
      </c>
      <c r="M1836" s="607" t="s">
        <v>4972</v>
      </c>
      <c r="N1836" s="608"/>
      <c r="O1836" s="607" t="s">
        <v>1712</v>
      </c>
      <c r="P1836" s="558">
        <v>1</v>
      </c>
      <c r="Q1836" s="557" t="s">
        <v>5152</v>
      </c>
      <c r="R1836" s="609">
        <f>IFERROR(VLOOKUP(CONCATENATE(D1836,"'",C1836),'Monthly Forex'!A:D,4,0),"-")</f>
        <v>48.484999999999999</v>
      </c>
      <c r="S1836" s="610">
        <v>80000</v>
      </c>
      <c r="T1836" s="611">
        <f t="shared" ref="T1836:T1841" si="474">S1836/R1836</f>
        <v>1649.9948437661133</v>
      </c>
      <c r="U1836" s="707" t="s">
        <v>47</v>
      </c>
      <c r="V1836" s="613" t="s">
        <v>49</v>
      </c>
      <c r="W1836" s="619" t="s">
        <v>15</v>
      </c>
      <c r="X1836" s="673" t="s">
        <v>2769</v>
      </c>
      <c r="Y1836" s="669" t="s">
        <v>15</v>
      </c>
      <c r="Z1836" s="668" t="s">
        <v>15</v>
      </c>
      <c r="AA1836" s="558" t="s">
        <v>1856</v>
      </c>
      <c r="AB1836" s="139">
        <f t="shared" si="459"/>
        <v>44126</v>
      </c>
      <c r="AC1836" s="134">
        <f t="shared" si="461"/>
        <v>44105</v>
      </c>
      <c r="AD1836" s="135" t="str">
        <f t="shared" si="462"/>
        <v>-</v>
      </c>
      <c r="AE1836" s="136" t="str">
        <f t="shared" si="463"/>
        <v>-</v>
      </c>
      <c r="AF1836" s="140" t="s">
        <v>4551</v>
      </c>
      <c r="AG1836" s="140" t="str">
        <f t="shared" si="466"/>
        <v>1</v>
      </c>
      <c r="AH1836" s="141" t="str">
        <f t="shared" si="467"/>
        <v>-</v>
      </c>
      <c r="AI1836" s="210">
        <v>44167</v>
      </c>
      <c r="AJ1836" s="443" t="s">
        <v>4592</v>
      </c>
      <c r="AK1836" s="478">
        <f t="shared" si="468"/>
        <v>-41</v>
      </c>
      <c r="AL1836" s="482">
        <f t="shared" si="469"/>
        <v>44166</v>
      </c>
      <c r="AM1836" s="432" t="str">
        <f>_xlfn.IFNA(VLOOKUP(O1836,Dropdown!$B:$G,6,0),"-")</f>
        <v>PEZA</v>
      </c>
      <c r="AN1836" s="433">
        <f>_xlfn.IFNA(VLOOKUP(O1836,Dropdown!$B:$H,7,0),"-")</f>
        <v>0.12</v>
      </c>
      <c r="AO1836" s="434" t="str">
        <f t="shared" si="470"/>
        <v>PHP</v>
      </c>
      <c r="AP1836" s="435">
        <f t="shared" si="471"/>
        <v>80000</v>
      </c>
      <c r="AQ1836" s="436">
        <f t="shared" si="472"/>
        <v>89600.000000000015</v>
      </c>
      <c r="AR1836" s="247"/>
      <c r="AS1836" s="465" t="s">
        <v>15</v>
      </c>
      <c r="AT1836" s="247"/>
      <c r="AU1836" s="454" t="s">
        <v>15</v>
      </c>
    </row>
    <row r="1837" spans="1:47" s="29" customFormat="1">
      <c r="A1837" s="556">
        <v>1834</v>
      </c>
      <c r="B1837" s="558" t="s">
        <v>4476</v>
      </c>
      <c r="C1837" s="558" t="str">
        <f t="shared" si="464"/>
        <v>2020</v>
      </c>
      <c r="D1837" s="558" t="str">
        <f t="shared" si="473"/>
        <v>Sep</v>
      </c>
      <c r="E1837" s="605">
        <v>44096</v>
      </c>
      <c r="F1837" s="558">
        <v>124206</v>
      </c>
      <c r="G1837" s="558">
        <v>56236</v>
      </c>
      <c r="H1837" s="558">
        <v>96197</v>
      </c>
      <c r="I1837" s="558" t="s">
        <v>4482</v>
      </c>
      <c r="J1837" s="617">
        <v>51405</v>
      </c>
      <c r="K1837" s="607" t="str">
        <f t="shared" si="465"/>
        <v>RECYCLE SHAVING DIE | RECYCLE SHAVING DIE | SS41-25G00 (#1)</v>
      </c>
      <c r="L1837" s="607" t="s">
        <v>4937</v>
      </c>
      <c r="M1837" s="607" t="s">
        <v>4481</v>
      </c>
      <c r="N1837" s="608"/>
      <c r="O1837" s="607" t="s">
        <v>1712</v>
      </c>
      <c r="P1837" s="558">
        <v>1</v>
      </c>
      <c r="Q1837" s="557" t="s">
        <v>5152</v>
      </c>
      <c r="R1837" s="609">
        <f>IFERROR(VLOOKUP(CONCATENATE(D1837,"'",C1837),'Monthly Forex'!A:D,4,0),"-")</f>
        <v>48.484999999999999</v>
      </c>
      <c r="S1837" s="610">
        <v>100400</v>
      </c>
      <c r="T1837" s="611">
        <f t="shared" si="474"/>
        <v>2070.7435289264722</v>
      </c>
      <c r="U1837" s="707" t="s">
        <v>47</v>
      </c>
      <c r="V1837" s="613" t="s">
        <v>49</v>
      </c>
      <c r="W1837" s="619" t="s">
        <v>15</v>
      </c>
      <c r="X1837" s="673" t="s">
        <v>2769</v>
      </c>
      <c r="Y1837" s="669" t="s">
        <v>15</v>
      </c>
      <c r="Z1837" s="668" t="s">
        <v>15</v>
      </c>
      <c r="AA1837" s="558" t="s">
        <v>1856</v>
      </c>
      <c r="AB1837" s="139">
        <f t="shared" si="459"/>
        <v>44126</v>
      </c>
      <c r="AC1837" s="134">
        <f t="shared" si="461"/>
        <v>44105</v>
      </c>
      <c r="AD1837" s="135" t="str">
        <f t="shared" si="462"/>
        <v>-</v>
      </c>
      <c r="AE1837" s="136" t="str">
        <f t="shared" si="463"/>
        <v>-</v>
      </c>
      <c r="AF1837" s="140" t="s">
        <v>4551</v>
      </c>
      <c r="AG1837" s="140" t="str">
        <f t="shared" si="466"/>
        <v>1</v>
      </c>
      <c r="AH1837" s="141" t="str">
        <f t="shared" si="467"/>
        <v>-</v>
      </c>
      <c r="AI1837" s="210">
        <v>44167</v>
      </c>
      <c r="AJ1837" s="443" t="s">
        <v>4592</v>
      </c>
      <c r="AK1837" s="478">
        <f t="shared" si="468"/>
        <v>-41</v>
      </c>
      <c r="AL1837" s="482">
        <f t="shared" si="469"/>
        <v>44166</v>
      </c>
      <c r="AM1837" s="432" t="str">
        <f>_xlfn.IFNA(VLOOKUP(O1837,Dropdown!$B:$G,6,0),"-")</f>
        <v>PEZA</v>
      </c>
      <c r="AN1837" s="433">
        <f>_xlfn.IFNA(VLOOKUP(O1837,Dropdown!$B:$H,7,0),"-")</f>
        <v>0.12</v>
      </c>
      <c r="AO1837" s="434" t="str">
        <f t="shared" si="470"/>
        <v>PHP</v>
      </c>
      <c r="AP1837" s="435">
        <f t="shared" si="471"/>
        <v>100400</v>
      </c>
      <c r="AQ1837" s="436">
        <f t="shared" si="472"/>
        <v>112448.00000000001</v>
      </c>
      <c r="AR1837" s="247"/>
      <c r="AS1837" s="465" t="s">
        <v>15</v>
      </c>
      <c r="AT1837" s="247"/>
      <c r="AU1837" s="454" t="s">
        <v>15</v>
      </c>
    </row>
    <row r="1838" spans="1:47" s="268" customFormat="1">
      <c r="A1838" s="556">
        <v>1835</v>
      </c>
      <c r="B1838" s="622" t="s">
        <v>4466</v>
      </c>
      <c r="C1838" s="622" t="str">
        <f t="shared" si="464"/>
        <v>2020</v>
      </c>
      <c r="D1838" s="622" t="str">
        <f t="shared" si="473"/>
        <v>Sep</v>
      </c>
      <c r="E1838" s="708">
        <v>44096</v>
      </c>
      <c r="F1838" s="622">
        <v>124202</v>
      </c>
      <c r="G1838" s="622">
        <v>56232</v>
      </c>
      <c r="H1838" s="622">
        <v>96191</v>
      </c>
      <c r="I1838" s="622" t="s">
        <v>4471</v>
      </c>
      <c r="J1838" s="675" t="s">
        <v>4470</v>
      </c>
      <c r="K1838" s="709" t="str">
        <f t="shared" si="465"/>
        <v>KSW BODY BLANKING BUTTON DIE | KSW BODY BLANKING BUTTON DIE</v>
      </c>
      <c r="L1838" s="709" t="s">
        <v>4468</v>
      </c>
      <c r="M1838" s="709" t="s">
        <v>4468</v>
      </c>
      <c r="N1838" s="710" t="s">
        <v>4474</v>
      </c>
      <c r="O1838" s="709" t="s">
        <v>31</v>
      </c>
      <c r="P1838" s="622">
        <v>1</v>
      </c>
      <c r="Q1838" s="711" t="s">
        <v>5152</v>
      </c>
      <c r="R1838" s="712">
        <f>IFERROR(VLOOKUP(CONCATENATE(D1838,"'",C1838),'Monthly Forex'!A:D,4,0),"-")</f>
        <v>48.484999999999999</v>
      </c>
      <c r="S1838" s="713">
        <v>62900</v>
      </c>
      <c r="T1838" s="714">
        <f t="shared" si="474"/>
        <v>1297.3084459111064</v>
      </c>
      <c r="U1838" s="715" t="s">
        <v>47</v>
      </c>
      <c r="V1838" s="716" t="s">
        <v>49</v>
      </c>
      <c r="W1838" s="717" t="s">
        <v>15</v>
      </c>
      <c r="X1838" s="718" t="s">
        <v>2769</v>
      </c>
      <c r="Y1838" s="719" t="s">
        <v>15</v>
      </c>
      <c r="Z1838" s="720" t="s">
        <v>15</v>
      </c>
      <c r="AA1838" s="622" t="s">
        <v>1856</v>
      </c>
      <c r="AB1838" s="261">
        <f t="shared" si="459"/>
        <v>44126</v>
      </c>
      <c r="AC1838" s="262">
        <f t="shared" si="461"/>
        <v>44105</v>
      </c>
      <c r="AD1838" s="263" t="str">
        <f t="shared" si="462"/>
        <v>-</v>
      </c>
      <c r="AE1838" s="264" t="str">
        <f t="shared" si="463"/>
        <v>-</v>
      </c>
      <c r="AF1838" s="265" t="s">
        <v>4551</v>
      </c>
      <c r="AG1838" s="265" t="str">
        <f t="shared" si="466"/>
        <v>1</v>
      </c>
      <c r="AH1838" s="266" t="str">
        <f t="shared" si="467"/>
        <v>-</v>
      </c>
      <c r="AI1838" s="267">
        <v>44244</v>
      </c>
      <c r="AJ1838" s="446" t="s">
        <v>4592</v>
      </c>
      <c r="AK1838" s="478">
        <f t="shared" si="468"/>
        <v>-118</v>
      </c>
      <c r="AL1838" s="521">
        <f t="shared" si="469"/>
        <v>44228</v>
      </c>
      <c r="AM1838" s="432" t="str">
        <f>_xlfn.IFNA(VLOOKUP(O1838,Dropdown!$B:$G,6,0),"-")</f>
        <v>PEZA</v>
      </c>
      <c r="AN1838" s="433">
        <f>_xlfn.IFNA(VLOOKUP(O1838,Dropdown!$B:$H,7,0),"-")</f>
        <v>0.12</v>
      </c>
      <c r="AO1838" s="434" t="str">
        <f t="shared" si="470"/>
        <v>PHP</v>
      </c>
      <c r="AP1838" s="435">
        <f t="shared" si="471"/>
        <v>62900</v>
      </c>
      <c r="AQ1838" s="436">
        <f t="shared" si="472"/>
        <v>70448</v>
      </c>
      <c r="AR1838" s="247"/>
      <c r="AS1838" s="465" t="s">
        <v>15</v>
      </c>
      <c r="AT1838" s="247"/>
      <c r="AU1838" s="454" t="s">
        <v>15</v>
      </c>
    </row>
    <row r="1839" spans="1:47" s="29" customFormat="1">
      <c r="A1839" s="556">
        <v>1836</v>
      </c>
      <c r="B1839" s="558" t="s">
        <v>4467</v>
      </c>
      <c r="C1839" s="558" t="str">
        <f t="shared" si="464"/>
        <v>2020</v>
      </c>
      <c r="D1839" s="558" t="str">
        <f t="shared" si="473"/>
        <v>Sep</v>
      </c>
      <c r="E1839" s="605">
        <v>44096</v>
      </c>
      <c r="F1839" s="558">
        <v>124203</v>
      </c>
      <c r="G1839" s="558">
        <v>56233</v>
      </c>
      <c r="H1839" s="558">
        <v>96192</v>
      </c>
      <c r="I1839" s="558" t="s">
        <v>4471</v>
      </c>
      <c r="J1839" s="617" t="s">
        <v>4472</v>
      </c>
      <c r="K1839" s="607" t="str">
        <f t="shared" si="465"/>
        <v>KSW BODY A PIERCE DIE MODIF | KSW BODY A PIERCE DIE MODIF</v>
      </c>
      <c r="L1839" s="607" t="s">
        <v>4469</v>
      </c>
      <c r="M1839" s="607" t="s">
        <v>4469</v>
      </c>
      <c r="N1839" s="608" t="s">
        <v>4473</v>
      </c>
      <c r="O1839" s="607" t="s">
        <v>31</v>
      </c>
      <c r="P1839" s="558">
        <v>1</v>
      </c>
      <c r="Q1839" s="557" t="s">
        <v>5152</v>
      </c>
      <c r="R1839" s="609">
        <f>IFERROR(VLOOKUP(CONCATENATE(D1839,"'",C1839),'Monthly Forex'!A:D,4,0),"-")</f>
        <v>48.484999999999999</v>
      </c>
      <c r="S1839" s="610">
        <v>11300</v>
      </c>
      <c r="T1839" s="611">
        <f t="shared" si="474"/>
        <v>233.06177168196351</v>
      </c>
      <c r="U1839" s="707" t="s">
        <v>47</v>
      </c>
      <c r="V1839" s="613" t="s">
        <v>49</v>
      </c>
      <c r="W1839" s="619" t="s">
        <v>15</v>
      </c>
      <c r="X1839" s="569" t="s">
        <v>2769</v>
      </c>
      <c r="Y1839" s="669" t="s">
        <v>15</v>
      </c>
      <c r="Z1839" s="668" t="s">
        <v>15</v>
      </c>
      <c r="AA1839" s="558" t="s">
        <v>1856</v>
      </c>
      <c r="AB1839" s="139">
        <f t="shared" si="459"/>
        <v>44126</v>
      </c>
      <c r="AC1839" s="134">
        <f t="shared" si="461"/>
        <v>44105</v>
      </c>
      <c r="AD1839" s="135" t="str">
        <f t="shared" si="462"/>
        <v>-</v>
      </c>
      <c r="AE1839" s="136" t="str">
        <f t="shared" si="463"/>
        <v>-</v>
      </c>
      <c r="AF1839" s="140" t="s">
        <v>4551</v>
      </c>
      <c r="AG1839" s="140" t="str">
        <f t="shared" si="466"/>
        <v>1</v>
      </c>
      <c r="AH1839" s="141" t="str">
        <f t="shared" si="467"/>
        <v>-</v>
      </c>
      <c r="AI1839" s="210">
        <v>44218</v>
      </c>
      <c r="AJ1839" s="443" t="s">
        <v>4592</v>
      </c>
      <c r="AK1839" s="478">
        <f t="shared" si="468"/>
        <v>-92</v>
      </c>
      <c r="AL1839" s="482">
        <f t="shared" si="469"/>
        <v>44197</v>
      </c>
      <c r="AM1839" s="432" t="str">
        <f>_xlfn.IFNA(VLOOKUP(O1839,Dropdown!$B:$G,6,0),"-")</f>
        <v>PEZA</v>
      </c>
      <c r="AN1839" s="433">
        <f>_xlfn.IFNA(VLOOKUP(O1839,Dropdown!$B:$H,7,0),"-")</f>
        <v>0.12</v>
      </c>
      <c r="AO1839" s="434" t="str">
        <f t="shared" si="470"/>
        <v>PHP</v>
      </c>
      <c r="AP1839" s="435">
        <f t="shared" si="471"/>
        <v>11300</v>
      </c>
      <c r="AQ1839" s="436">
        <f t="shared" si="472"/>
        <v>12656.000000000002</v>
      </c>
      <c r="AR1839" s="247"/>
      <c r="AS1839" s="465" t="s">
        <v>15</v>
      </c>
      <c r="AT1839" s="247"/>
      <c r="AU1839" s="454" t="s">
        <v>15</v>
      </c>
    </row>
    <row r="1840" spans="1:47" s="29" customFormat="1">
      <c r="A1840" s="556">
        <v>1837</v>
      </c>
      <c r="B1840" s="558" t="s">
        <v>4304</v>
      </c>
      <c r="C1840" s="558" t="str">
        <f t="shared" si="464"/>
        <v>2020</v>
      </c>
      <c r="D1840" s="558" t="str">
        <f t="shared" si="473"/>
        <v>Sep</v>
      </c>
      <c r="E1840" s="605">
        <v>44096</v>
      </c>
      <c r="F1840" s="558">
        <v>124204</v>
      </c>
      <c r="G1840" s="558">
        <v>56234</v>
      </c>
      <c r="H1840" s="558">
        <v>96190</v>
      </c>
      <c r="I1840" s="558" t="s">
        <v>4477</v>
      </c>
      <c r="J1840" s="617" t="s">
        <v>4478</v>
      </c>
      <c r="K1840" s="607" t="str">
        <f t="shared" si="465"/>
        <v>TLAX BODY DIE INSERT LH | TLAX BODY DIE INSERT LH</v>
      </c>
      <c r="L1840" s="607" t="s">
        <v>4309</v>
      </c>
      <c r="M1840" s="607" t="s">
        <v>4309</v>
      </c>
      <c r="N1840" s="608" t="s">
        <v>4479</v>
      </c>
      <c r="O1840" s="607" t="s">
        <v>31</v>
      </c>
      <c r="P1840" s="558">
        <v>1</v>
      </c>
      <c r="Q1840" s="557" t="s">
        <v>5151</v>
      </c>
      <c r="R1840" s="609">
        <f>IFERROR(VLOOKUP(CONCATENATE(D1840,"'",C1840),'Monthly Forex'!A:D,4,0),"-")</f>
        <v>48.484999999999999</v>
      </c>
      <c r="S1840" s="610">
        <v>11200</v>
      </c>
      <c r="T1840" s="611">
        <f t="shared" si="474"/>
        <v>230.99927812725585</v>
      </c>
      <c r="U1840" s="707" t="s">
        <v>47</v>
      </c>
      <c r="V1840" s="613" t="s">
        <v>49</v>
      </c>
      <c r="W1840" s="619" t="s">
        <v>15</v>
      </c>
      <c r="X1840" s="673" t="s">
        <v>4595</v>
      </c>
      <c r="Y1840" s="669" t="s">
        <v>15</v>
      </c>
      <c r="Z1840" s="668" t="s">
        <v>15</v>
      </c>
      <c r="AA1840" s="558" t="s">
        <v>1856</v>
      </c>
      <c r="AB1840" s="139">
        <f t="shared" si="459"/>
        <v>44126</v>
      </c>
      <c r="AC1840" s="134">
        <f t="shared" si="461"/>
        <v>44105</v>
      </c>
      <c r="AD1840" s="135" t="str">
        <f t="shared" si="462"/>
        <v>-</v>
      </c>
      <c r="AE1840" s="136" t="str">
        <f t="shared" si="463"/>
        <v>-</v>
      </c>
      <c r="AF1840" s="140" t="s">
        <v>4551</v>
      </c>
      <c r="AG1840" s="140" t="str">
        <f t="shared" si="466"/>
        <v>1</v>
      </c>
      <c r="AH1840" s="141" t="str">
        <f t="shared" si="467"/>
        <v>-</v>
      </c>
      <c r="AI1840" s="210">
        <v>44152</v>
      </c>
      <c r="AJ1840" s="443" t="s">
        <v>4592</v>
      </c>
      <c r="AK1840" s="478">
        <f t="shared" si="468"/>
        <v>-26</v>
      </c>
      <c r="AL1840" s="482">
        <f t="shared" si="469"/>
        <v>44136</v>
      </c>
      <c r="AM1840" s="432" t="str">
        <f>_xlfn.IFNA(VLOOKUP(O1840,Dropdown!$B:$G,6,0),"-")</f>
        <v>PEZA</v>
      </c>
      <c r="AN1840" s="433">
        <f>_xlfn.IFNA(VLOOKUP(O1840,Dropdown!$B:$H,7,0),"-")</f>
        <v>0.12</v>
      </c>
      <c r="AO1840" s="434" t="str">
        <f t="shared" si="470"/>
        <v>PHP</v>
      </c>
      <c r="AP1840" s="435">
        <f t="shared" si="471"/>
        <v>11200</v>
      </c>
      <c r="AQ1840" s="436">
        <f t="shared" si="472"/>
        <v>12544.000000000002</v>
      </c>
      <c r="AR1840" s="247"/>
      <c r="AS1840" s="465" t="s">
        <v>15</v>
      </c>
      <c r="AT1840" s="247"/>
      <c r="AU1840" s="454" t="s">
        <v>15</v>
      </c>
    </row>
    <row r="1841" spans="1:47" s="29" customFormat="1">
      <c r="A1841" s="556">
        <v>1838</v>
      </c>
      <c r="B1841" s="558" t="s">
        <v>4305</v>
      </c>
      <c r="C1841" s="558" t="str">
        <f t="shared" si="464"/>
        <v>2020</v>
      </c>
      <c r="D1841" s="558" t="str">
        <f t="shared" si="473"/>
        <v>Sep</v>
      </c>
      <c r="E1841" s="605">
        <v>44096</v>
      </c>
      <c r="F1841" s="558">
        <v>124204</v>
      </c>
      <c r="G1841" s="558">
        <v>56234</v>
      </c>
      <c r="H1841" s="558">
        <v>96190</v>
      </c>
      <c r="I1841" s="558" t="s">
        <v>4477</v>
      </c>
      <c r="J1841" s="617" t="s">
        <v>4478</v>
      </c>
      <c r="K1841" s="607" t="str">
        <f t="shared" si="465"/>
        <v>TLAX BODY SCRAP BREAKER LH | TLAX BODY SCRAP BREAKER LH</v>
      </c>
      <c r="L1841" s="607" t="s">
        <v>4310</v>
      </c>
      <c r="M1841" s="607" t="s">
        <v>4310</v>
      </c>
      <c r="N1841" s="608" t="s">
        <v>4480</v>
      </c>
      <c r="O1841" s="607" t="s">
        <v>31</v>
      </c>
      <c r="P1841" s="558">
        <v>1</v>
      </c>
      <c r="Q1841" s="557" t="s">
        <v>5151</v>
      </c>
      <c r="R1841" s="609">
        <f>IFERROR(VLOOKUP(CONCATENATE(D1841,"'",C1841),'Monthly Forex'!A:D,4,0),"-")</f>
        <v>48.484999999999999</v>
      </c>
      <c r="S1841" s="610">
        <v>2900</v>
      </c>
      <c r="T1841" s="611">
        <f t="shared" si="474"/>
        <v>59.812313086521605</v>
      </c>
      <c r="U1841" s="707" t="s">
        <v>47</v>
      </c>
      <c r="V1841" s="613" t="s">
        <v>49</v>
      </c>
      <c r="W1841" s="619" t="s">
        <v>15</v>
      </c>
      <c r="X1841" s="673" t="s">
        <v>4595</v>
      </c>
      <c r="Y1841" s="669" t="s">
        <v>15</v>
      </c>
      <c r="Z1841" s="668" t="s">
        <v>15</v>
      </c>
      <c r="AA1841" s="558" t="s">
        <v>1856</v>
      </c>
      <c r="AB1841" s="139">
        <f t="shared" si="459"/>
        <v>44126</v>
      </c>
      <c r="AC1841" s="134">
        <f t="shared" si="461"/>
        <v>44105</v>
      </c>
      <c r="AD1841" s="135" t="str">
        <f t="shared" si="462"/>
        <v>-</v>
      </c>
      <c r="AE1841" s="136" t="str">
        <f t="shared" si="463"/>
        <v>-</v>
      </c>
      <c r="AF1841" s="140" t="s">
        <v>4551</v>
      </c>
      <c r="AG1841" s="140" t="str">
        <f t="shared" si="466"/>
        <v>-</v>
      </c>
      <c r="AH1841" s="141" t="str">
        <f t="shared" si="467"/>
        <v>-</v>
      </c>
      <c r="AI1841" s="210">
        <v>44152</v>
      </c>
      <c r="AJ1841" s="443" t="s">
        <v>4592</v>
      </c>
      <c r="AK1841" s="478">
        <f t="shared" si="468"/>
        <v>-26</v>
      </c>
      <c r="AL1841" s="482">
        <f t="shared" si="469"/>
        <v>44136</v>
      </c>
      <c r="AM1841" s="432" t="str">
        <f>_xlfn.IFNA(VLOOKUP(O1841,Dropdown!$B:$G,6,0),"-")</f>
        <v>PEZA</v>
      </c>
      <c r="AN1841" s="433">
        <f>_xlfn.IFNA(VLOOKUP(O1841,Dropdown!$B:$H,7,0),"-")</f>
        <v>0.12</v>
      </c>
      <c r="AO1841" s="434" t="str">
        <f t="shared" si="470"/>
        <v>PHP</v>
      </c>
      <c r="AP1841" s="435">
        <f t="shared" si="471"/>
        <v>2900</v>
      </c>
      <c r="AQ1841" s="436">
        <f t="shared" si="472"/>
        <v>3248.0000000000005</v>
      </c>
      <c r="AR1841" s="247"/>
      <c r="AS1841" s="465" t="s">
        <v>15</v>
      </c>
      <c r="AT1841" s="247"/>
      <c r="AU1841" s="454" t="s">
        <v>15</v>
      </c>
    </row>
    <row r="1842" spans="1:47" s="29" customFormat="1">
      <c r="A1842" s="556">
        <v>1839</v>
      </c>
      <c r="B1842" s="558" t="s">
        <v>4485</v>
      </c>
      <c r="C1842" s="558" t="str">
        <f t="shared" si="464"/>
        <v>2020</v>
      </c>
      <c r="D1842" s="558" t="str">
        <f t="shared" si="473"/>
        <v>Sep</v>
      </c>
      <c r="E1842" s="605">
        <v>44098</v>
      </c>
      <c r="F1842" s="558">
        <v>124207</v>
      </c>
      <c r="G1842" s="558">
        <v>56237</v>
      </c>
      <c r="H1842" s="558">
        <v>96271</v>
      </c>
      <c r="I1842" s="558" t="s">
        <v>4488</v>
      </c>
      <c r="J1842" s="617" t="s">
        <v>4489</v>
      </c>
      <c r="K1842" s="607" t="str">
        <f t="shared" si="465"/>
        <v>WR14B YOKE TA.D | 101538-11-050-01 TRIMMING DIE (SKD11)</v>
      </c>
      <c r="L1842" s="607" t="s">
        <v>4962</v>
      </c>
      <c r="M1842" s="607" t="s">
        <v>4986</v>
      </c>
      <c r="N1842" s="608"/>
      <c r="O1842" s="607" t="s">
        <v>42</v>
      </c>
      <c r="P1842" s="558">
        <v>1</v>
      </c>
      <c r="Q1842" s="557" t="s">
        <v>5151</v>
      </c>
      <c r="R1842" s="609">
        <f>IFERROR(VLOOKUP(CONCATENATE(D1842,"'",C1842),'Monthly Forex'!A:D,4,0),"-")</f>
        <v>48.484999999999999</v>
      </c>
      <c r="S1842" s="564" t="s">
        <v>15</v>
      </c>
      <c r="T1842" s="611">
        <v>330</v>
      </c>
      <c r="U1842" s="612" t="s">
        <v>47</v>
      </c>
      <c r="V1842" s="613" t="s">
        <v>49</v>
      </c>
      <c r="W1842" s="619" t="s">
        <v>15</v>
      </c>
      <c r="X1842" s="673" t="s">
        <v>4595</v>
      </c>
      <c r="Y1842" s="667" t="s">
        <v>4617</v>
      </c>
      <c r="Z1842" s="668" t="s">
        <v>15</v>
      </c>
      <c r="AA1842" s="558" t="s">
        <v>1856</v>
      </c>
      <c r="AB1842" s="139">
        <f t="shared" si="459"/>
        <v>44128</v>
      </c>
      <c r="AC1842" s="134">
        <f t="shared" si="461"/>
        <v>44105</v>
      </c>
      <c r="AD1842" s="135" t="str">
        <f t="shared" si="462"/>
        <v>-</v>
      </c>
      <c r="AE1842" s="136" t="str">
        <f t="shared" si="463"/>
        <v>-</v>
      </c>
      <c r="AF1842" s="140" t="s">
        <v>4551</v>
      </c>
      <c r="AG1842" s="140" t="str">
        <f t="shared" si="466"/>
        <v>1</v>
      </c>
      <c r="AH1842" s="141" t="str">
        <f t="shared" si="467"/>
        <v>-</v>
      </c>
      <c r="AI1842" s="210">
        <v>44134</v>
      </c>
      <c r="AJ1842" s="443" t="s">
        <v>4592</v>
      </c>
      <c r="AK1842" s="478">
        <f t="shared" si="468"/>
        <v>-6</v>
      </c>
      <c r="AL1842" s="482">
        <f t="shared" si="469"/>
        <v>44105</v>
      </c>
      <c r="AM1842" s="432" t="str">
        <f>_xlfn.IFNA(VLOOKUP(O1842,Dropdown!$B:$G,6,0),"-")</f>
        <v>PEZA</v>
      </c>
      <c r="AN1842" s="433">
        <f>_xlfn.IFNA(VLOOKUP(O1842,Dropdown!$B:$H,7,0),"-")</f>
        <v>0.12</v>
      </c>
      <c r="AO1842" s="434" t="str">
        <f t="shared" si="470"/>
        <v>USD</v>
      </c>
      <c r="AP1842" s="435">
        <f t="shared" si="471"/>
        <v>330</v>
      </c>
      <c r="AQ1842" s="436">
        <f t="shared" si="472"/>
        <v>369.6</v>
      </c>
      <c r="AR1842" s="247"/>
      <c r="AS1842" s="465" t="s">
        <v>15</v>
      </c>
      <c r="AT1842" s="247"/>
      <c r="AU1842" s="454" t="s">
        <v>15</v>
      </c>
    </row>
    <row r="1843" spans="1:47" s="29" customFormat="1">
      <c r="A1843" s="556">
        <v>1840</v>
      </c>
      <c r="B1843" s="558" t="s">
        <v>4486</v>
      </c>
      <c r="C1843" s="558" t="str">
        <f t="shared" si="464"/>
        <v>2020</v>
      </c>
      <c r="D1843" s="558" t="str">
        <f t="shared" si="473"/>
        <v>Sep</v>
      </c>
      <c r="E1843" s="605">
        <v>44098</v>
      </c>
      <c r="F1843" s="558">
        <v>124207</v>
      </c>
      <c r="G1843" s="558">
        <v>56237</v>
      </c>
      <c r="H1843" s="558">
        <v>96271</v>
      </c>
      <c r="I1843" s="558" t="s">
        <v>4369</v>
      </c>
      <c r="J1843" s="617" t="s">
        <v>4370</v>
      </c>
      <c r="K1843" s="607" t="str">
        <f t="shared" si="465"/>
        <v>WR12-814 YOKE TA.D (7.5th STAGE) | 101615-75-016-00 PUNCH MIDDLE (SKD11 58~60HRC)</v>
      </c>
      <c r="L1843" s="607" t="s">
        <v>4970</v>
      </c>
      <c r="M1843" s="607" t="s">
        <v>4971</v>
      </c>
      <c r="N1843" s="608"/>
      <c r="O1843" s="607" t="s">
        <v>42</v>
      </c>
      <c r="P1843" s="558">
        <v>1</v>
      </c>
      <c r="Q1843" s="557" t="s">
        <v>5151</v>
      </c>
      <c r="R1843" s="609">
        <f>IFERROR(VLOOKUP(CONCATENATE(D1843,"'",C1843),'Monthly Forex'!A:D,4,0),"-")</f>
        <v>48.484999999999999</v>
      </c>
      <c r="S1843" s="564" t="s">
        <v>15</v>
      </c>
      <c r="T1843" s="611">
        <v>999.5</v>
      </c>
      <c r="U1843" s="612" t="s">
        <v>47</v>
      </c>
      <c r="V1843" s="613" t="s">
        <v>49</v>
      </c>
      <c r="W1843" s="619" t="s">
        <v>15</v>
      </c>
      <c r="X1843" s="673" t="s">
        <v>4595</v>
      </c>
      <c r="Y1843" s="667" t="s">
        <v>4617</v>
      </c>
      <c r="Z1843" s="668" t="s">
        <v>15</v>
      </c>
      <c r="AA1843" s="558" t="s">
        <v>1856</v>
      </c>
      <c r="AB1843" s="139">
        <f t="shared" si="459"/>
        <v>44128</v>
      </c>
      <c r="AC1843" s="134">
        <f t="shared" si="461"/>
        <v>44105</v>
      </c>
      <c r="AD1843" s="135" t="str">
        <f t="shared" si="462"/>
        <v>-</v>
      </c>
      <c r="AE1843" s="136" t="str">
        <f t="shared" si="463"/>
        <v>-</v>
      </c>
      <c r="AF1843" s="140" t="s">
        <v>4551</v>
      </c>
      <c r="AG1843" s="140" t="str">
        <f t="shared" si="466"/>
        <v>-</v>
      </c>
      <c r="AH1843" s="141" t="str">
        <f t="shared" si="467"/>
        <v>-</v>
      </c>
      <c r="AI1843" s="210">
        <v>44134</v>
      </c>
      <c r="AJ1843" s="443" t="s">
        <v>4592</v>
      </c>
      <c r="AK1843" s="478">
        <f t="shared" si="468"/>
        <v>-6</v>
      </c>
      <c r="AL1843" s="482">
        <f t="shared" si="469"/>
        <v>44105</v>
      </c>
      <c r="AM1843" s="432" t="str">
        <f>_xlfn.IFNA(VLOOKUP(O1843,Dropdown!$B:$G,6,0),"-")</f>
        <v>PEZA</v>
      </c>
      <c r="AN1843" s="433">
        <f>_xlfn.IFNA(VLOOKUP(O1843,Dropdown!$B:$H,7,0),"-")</f>
        <v>0.12</v>
      </c>
      <c r="AO1843" s="434" t="str">
        <f t="shared" si="470"/>
        <v>USD</v>
      </c>
      <c r="AP1843" s="435">
        <f t="shared" si="471"/>
        <v>999.5</v>
      </c>
      <c r="AQ1843" s="436">
        <f t="shared" si="472"/>
        <v>1119.44</v>
      </c>
      <c r="AR1843" s="247"/>
      <c r="AS1843" s="465" t="s">
        <v>15</v>
      </c>
      <c r="AT1843" s="247"/>
      <c r="AU1843" s="454" t="s">
        <v>15</v>
      </c>
    </row>
    <row r="1844" spans="1:47" s="29" customFormat="1">
      <c r="A1844" s="556">
        <v>1841</v>
      </c>
      <c r="B1844" s="558" t="s">
        <v>4487</v>
      </c>
      <c r="C1844" s="558" t="str">
        <f t="shared" si="464"/>
        <v>2020</v>
      </c>
      <c r="D1844" s="558" t="str">
        <f t="shared" si="473"/>
        <v>Sep</v>
      </c>
      <c r="E1844" s="605">
        <v>44098</v>
      </c>
      <c r="F1844" s="558">
        <v>124207</v>
      </c>
      <c r="G1844" s="558">
        <v>56237</v>
      </c>
      <c r="H1844" s="558">
        <v>96271</v>
      </c>
      <c r="I1844" s="558" t="s">
        <v>4242</v>
      </c>
      <c r="J1844" s="617" t="s">
        <v>4490</v>
      </c>
      <c r="K1844" s="607" t="str">
        <f t="shared" si="465"/>
        <v>AT05 YOKE TA.D | 101917-08-012-03 HEAD DIE</v>
      </c>
      <c r="L1844" s="607" t="s">
        <v>4968</v>
      </c>
      <c r="M1844" s="607" t="s">
        <v>4969</v>
      </c>
      <c r="N1844" s="608"/>
      <c r="O1844" s="607" t="s">
        <v>42</v>
      </c>
      <c r="P1844" s="558">
        <v>1</v>
      </c>
      <c r="Q1844" s="557" t="s">
        <v>5151</v>
      </c>
      <c r="R1844" s="609">
        <f>IFERROR(VLOOKUP(CONCATENATE(D1844,"'",C1844),'Monthly Forex'!A:D,4,0),"-")</f>
        <v>48.484999999999999</v>
      </c>
      <c r="S1844" s="564" t="s">
        <v>15</v>
      </c>
      <c r="T1844" s="611">
        <v>261.8</v>
      </c>
      <c r="U1844" s="612" t="s">
        <v>47</v>
      </c>
      <c r="V1844" s="613" t="s">
        <v>49</v>
      </c>
      <c r="W1844" s="619" t="s">
        <v>15</v>
      </c>
      <c r="X1844" s="673" t="s">
        <v>4595</v>
      </c>
      <c r="Y1844" s="667" t="s">
        <v>4617</v>
      </c>
      <c r="Z1844" s="668" t="s">
        <v>15</v>
      </c>
      <c r="AA1844" s="558" t="s">
        <v>1856</v>
      </c>
      <c r="AB1844" s="139">
        <f t="shared" si="459"/>
        <v>44128</v>
      </c>
      <c r="AC1844" s="134">
        <f t="shared" si="461"/>
        <v>44105</v>
      </c>
      <c r="AD1844" s="135" t="str">
        <f t="shared" si="462"/>
        <v>-</v>
      </c>
      <c r="AE1844" s="136" t="str">
        <f t="shared" si="463"/>
        <v>-</v>
      </c>
      <c r="AF1844" s="140" t="s">
        <v>4551</v>
      </c>
      <c r="AG1844" s="140" t="str">
        <f t="shared" si="466"/>
        <v>-</v>
      </c>
      <c r="AH1844" s="141" t="str">
        <f t="shared" si="467"/>
        <v>-</v>
      </c>
      <c r="AI1844" s="210">
        <v>44134</v>
      </c>
      <c r="AJ1844" s="443" t="s">
        <v>4592</v>
      </c>
      <c r="AK1844" s="478">
        <f t="shared" si="468"/>
        <v>-6</v>
      </c>
      <c r="AL1844" s="482">
        <f t="shared" si="469"/>
        <v>44105</v>
      </c>
      <c r="AM1844" s="432" t="str">
        <f>_xlfn.IFNA(VLOOKUP(O1844,Dropdown!$B:$G,6,0),"-")</f>
        <v>PEZA</v>
      </c>
      <c r="AN1844" s="433">
        <f>_xlfn.IFNA(VLOOKUP(O1844,Dropdown!$B:$H,7,0),"-")</f>
        <v>0.12</v>
      </c>
      <c r="AO1844" s="434" t="str">
        <f t="shared" si="470"/>
        <v>USD</v>
      </c>
      <c r="AP1844" s="435">
        <f t="shared" si="471"/>
        <v>261.8</v>
      </c>
      <c r="AQ1844" s="436">
        <f t="shared" si="472"/>
        <v>293.21600000000007</v>
      </c>
      <c r="AR1844" s="247"/>
      <c r="AS1844" s="465" t="s">
        <v>15</v>
      </c>
      <c r="AT1844" s="247"/>
      <c r="AU1844" s="454" t="s">
        <v>15</v>
      </c>
    </row>
    <row r="1845" spans="1:47" s="29" customFormat="1">
      <c r="A1845" s="556">
        <v>1842</v>
      </c>
      <c r="B1845" s="558" t="s">
        <v>4491</v>
      </c>
      <c r="C1845" s="558" t="str">
        <f t="shared" si="464"/>
        <v>2020</v>
      </c>
      <c r="D1845" s="558" t="str">
        <f t="shared" si="473"/>
        <v>Sep</v>
      </c>
      <c r="E1845" s="605">
        <v>44099</v>
      </c>
      <c r="F1845" s="558">
        <v>124208</v>
      </c>
      <c r="G1845" s="558">
        <v>56238</v>
      </c>
      <c r="H1845" s="558">
        <v>96291</v>
      </c>
      <c r="I1845" s="558" t="s">
        <v>4492</v>
      </c>
      <c r="J1845" s="617">
        <v>3000030858</v>
      </c>
      <c r="K1845" s="607" t="str">
        <f t="shared" si="465"/>
        <v>Ø3.0XP6 8LINES; 42HOLES/LINE W500 LOWER DIE (SKD11) + TRANSPORTATION | Ø3.0XP6 8LINES; 42HOLES/LINE W500 LOWER DIE (SKD11) + TRANSPORTATION</v>
      </c>
      <c r="L1845" s="607" t="s">
        <v>4493</v>
      </c>
      <c r="M1845" s="607" t="s">
        <v>4493</v>
      </c>
      <c r="N1845" s="615" t="s">
        <v>15</v>
      </c>
      <c r="O1845" s="607" t="s">
        <v>39</v>
      </c>
      <c r="P1845" s="558">
        <v>1</v>
      </c>
      <c r="Q1845" s="557" t="s">
        <v>5151</v>
      </c>
      <c r="R1845" s="609">
        <f>IFERROR(VLOOKUP(CONCATENATE(D1845,"'",C1845),'Monthly Forex'!A:D,4,0),"-")</f>
        <v>48.484999999999999</v>
      </c>
      <c r="S1845" s="564" t="s">
        <v>15</v>
      </c>
      <c r="T1845" s="611">
        <v>2400</v>
      </c>
      <c r="U1845" s="612" t="s">
        <v>47</v>
      </c>
      <c r="V1845" s="613" t="s">
        <v>49</v>
      </c>
      <c r="W1845" s="619" t="s">
        <v>15</v>
      </c>
      <c r="X1845" s="673" t="s">
        <v>4599</v>
      </c>
      <c r="Y1845" s="667" t="s">
        <v>4561</v>
      </c>
      <c r="Z1845" s="668">
        <v>44117</v>
      </c>
      <c r="AA1845" s="558" t="s">
        <v>1856</v>
      </c>
      <c r="AB1845" s="139">
        <f t="shared" si="459"/>
        <v>44129</v>
      </c>
      <c r="AC1845" s="134">
        <f t="shared" si="461"/>
        <v>44105</v>
      </c>
      <c r="AD1845" s="135" t="str">
        <f t="shared" si="462"/>
        <v>-</v>
      </c>
      <c r="AE1845" s="136" t="str">
        <f t="shared" si="463"/>
        <v>-</v>
      </c>
      <c r="AF1845" s="140" t="s">
        <v>4551</v>
      </c>
      <c r="AG1845" s="140" t="str">
        <f t="shared" si="466"/>
        <v>1</v>
      </c>
      <c r="AH1845" s="141" t="str">
        <f t="shared" si="467"/>
        <v>-</v>
      </c>
      <c r="AI1845" s="210">
        <v>44148</v>
      </c>
      <c r="AJ1845" s="443" t="s">
        <v>4592</v>
      </c>
      <c r="AK1845" s="478">
        <f t="shared" si="468"/>
        <v>-19</v>
      </c>
      <c r="AL1845" s="482">
        <f t="shared" si="469"/>
        <v>44136</v>
      </c>
      <c r="AM1845" s="432" t="str">
        <f>_xlfn.IFNA(VLOOKUP(O1845,Dropdown!$B:$G,6,0),"-")</f>
        <v>PEZA</v>
      </c>
      <c r="AN1845" s="433">
        <f>_xlfn.IFNA(VLOOKUP(O1845,Dropdown!$B:$H,7,0),"-")</f>
        <v>0.12</v>
      </c>
      <c r="AO1845" s="434" t="str">
        <f t="shared" si="470"/>
        <v>USD</v>
      </c>
      <c r="AP1845" s="435">
        <f t="shared" si="471"/>
        <v>2400</v>
      </c>
      <c r="AQ1845" s="436">
        <f t="shared" si="472"/>
        <v>2688.0000000000005</v>
      </c>
      <c r="AR1845" s="247"/>
      <c r="AS1845" s="465" t="s">
        <v>15</v>
      </c>
      <c r="AT1845" s="247"/>
      <c r="AU1845" s="454" t="s">
        <v>15</v>
      </c>
    </row>
    <row r="1846" spans="1:47" s="29" customFormat="1">
      <c r="A1846" s="556">
        <v>1843</v>
      </c>
      <c r="B1846" s="558" t="s">
        <v>4497</v>
      </c>
      <c r="C1846" s="558" t="str">
        <f t="shared" si="464"/>
        <v>2020</v>
      </c>
      <c r="D1846" s="558" t="str">
        <f t="shared" si="473"/>
        <v>Sep</v>
      </c>
      <c r="E1846" s="605">
        <v>44099</v>
      </c>
      <c r="F1846" s="558">
        <v>124208</v>
      </c>
      <c r="G1846" s="558">
        <v>56238</v>
      </c>
      <c r="H1846" s="558">
        <v>96291</v>
      </c>
      <c r="I1846" s="558" t="s">
        <v>4492</v>
      </c>
      <c r="J1846" s="617">
        <v>3000030858</v>
      </c>
      <c r="K1846" s="607" t="str">
        <f t="shared" si="465"/>
        <v>Ø3.0XP6 8LINES; 42HOLES/LINE W500 UPPER DIE (S50C) + TRANSPORTATION | Ø3.0XP6 8LINES; 42HOLES/LINE W500 UPPER DIE (S50C) + TRANSPORTATION</v>
      </c>
      <c r="L1846" s="607" t="s">
        <v>4498</v>
      </c>
      <c r="M1846" s="607" t="s">
        <v>4498</v>
      </c>
      <c r="N1846" s="615" t="s">
        <v>15</v>
      </c>
      <c r="O1846" s="607" t="s">
        <v>39</v>
      </c>
      <c r="P1846" s="558">
        <v>1</v>
      </c>
      <c r="Q1846" s="557" t="s">
        <v>5151</v>
      </c>
      <c r="R1846" s="609">
        <f>IFERROR(VLOOKUP(CONCATENATE(D1846,"'",C1846),'Monthly Forex'!A:D,4,0),"-")</f>
        <v>48.484999999999999</v>
      </c>
      <c r="S1846" s="564" t="s">
        <v>15</v>
      </c>
      <c r="T1846" s="611">
        <v>1985</v>
      </c>
      <c r="U1846" s="612" t="s">
        <v>47</v>
      </c>
      <c r="V1846" s="613" t="s">
        <v>49</v>
      </c>
      <c r="W1846" s="619" t="s">
        <v>15</v>
      </c>
      <c r="X1846" s="673" t="s">
        <v>4599</v>
      </c>
      <c r="Y1846" s="667" t="s">
        <v>4561</v>
      </c>
      <c r="Z1846" s="668">
        <v>44117</v>
      </c>
      <c r="AA1846" s="558" t="s">
        <v>1856</v>
      </c>
      <c r="AB1846" s="139">
        <f t="shared" si="459"/>
        <v>44129</v>
      </c>
      <c r="AC1846" s="134">
        <f t="shared" si="461"/>
        <v>44105</v>
      </c>
      <c r="AD1846" s="135" t="str">
        <f t="shared" si="462"/>
        <v>-</v>
      </c>
      <c r="AE1846" s="136" t="str">
        <f t="shared" si="463"/>
        <v>-</v>
      </c>
      <c r="AF1846" s="140" t="s">
        <v>4551</v>
      </c>
      <c r="AG1846" s="140" t="str">
        <f t="shared" si="466"/>
        <v>-</v>
      </c>
      <c r="AH1846" s="141" t="str">
        <f t="shared" si="467"/>
        <v>-</v>
      </c>
      <c r="AI1846" s="210">
        <v>44148</v>
      </c>
      <c r="AJ1846" s="443" t="s">
        <v>4592</v>
      </c>
      <c r="AK1846" s="478">
        <f t="shared" si="468"/>
        <v>-19</v>
      </c>
      <c r="AL1846" s="482">
        <f t="shared" si="469"/>
        <v>44136</v>
      </c>
      <c r="AM1846" s="432" t="str">
        <f>_xlfn.IFNA(VLOOKUP(O1846,Dropdown!$B:$G,6,0),"-")</f>
        <v>PEZA</v>
      </c>
      <c r="AN1846" s="433">
        <f>_xlfn.IFNA(VLOOKUP(O1846,Dropdown!$B:$H,7,0),"-")</f>
        <v>0.12</v>
      </c>
      <c r="AO1846" s="434" t="str">
        <f t="shared" si="470"/>
        <v>USD</v>
      </c>
      <c r="AP1846" s="435">
        <f t="shared" si="471"/>
        <v>1985</v>
      </c>
      <c r="AQ1846" s="436">
        <f t="shared" si="472"/>
        <v>2223.2000000000003</v>
      </c>
      <c r="AR1846" s="247"/>
      <c r="AS1846" s="465" t="s">
        <v>15</v>
      </c>
      <c r="AT1846" s="247"/>
      <c r="AU1846" s="454" t="s">
        <v>15</v>
      </c>
    </row>
    <row r="1847" spans="1:47" s="29" customFormat="1">
      <c r="A1847" s="556">
        <v>1844</v>
      </c>
      <c r="B1847" s="558" t="s">
        <v>4495</v>
      </c>
      <c r="C1847" s="558" t="str">
        <f t="shared" si="464"/>
        <v>2020</v>
      </c>
      <c r="D1847" s="558" t="str">
        <f t="shared" si="473"/>
        <v>Sep</v>
      </c>
      <c r="E1847" s="605">
        <v>44099</v>
      </c>
      <c r="F1847" s="558">
        <v>124208</v>
      </c>
      <c r="G1847" s="558">
        <v>56238</v>
      </c>
      <c r="H1847" s="558">
        <v>96291</v>
      </c>
      <c r="I1847" s="558" t="s">
        <v>4492</v>
      </c>
      <c r="J1847" s="617">
        <v>3000030856</v>
      </c>
      <c r="K1847" s="607" t="str">
        <f t="shared" si="465"/>
        <v>Ø3.0XP6 4LINES; 29HOLES/LINE W350 LOWER DIE (SKD11) + TRANSPORTATION | Ø3.0XP6 4LINES; 29HOLES/LINE W350 LOWER DIE (SKD11) + TRANSPORTATION</v>
      </c>
      <c r="L1847" s="607" t="s">
        <v>4499</v>
      </c>
      <c r="M1847" s="607" t="s">
        <v>4499</v>
      </c>
      <c r="N1847" s="615" t="s">
        <v>15</v>
      </c>
      <c r="O1847" s="607" t="s">
        <v>39</v>
      </c>
      <c r="P1847" s="558">
        <v>1</v>
      </c>
      <c r="Q1847" s="557" t="s">
        <v>5151</v>
      </c>
      <c r="R1847" s="609">
        <f>IFERROR(VLOOKUP(CONCATENATE(D1847,"'",C1847),'Monthly Forex'!A:D,4,0),"-")</f>
        <v>48.484999999999999</v>
      </c>
      <c r="S1847" s="564" t="s">
        <v>15</v>
      </c>
      <c r="T1847" s="611">
        <v>1285</v>
      </c>
      <c r="U1847" s="612" t="s">
        <v>47</v>
      </c>
      <c r="V1847" s="613" t="s">
        <v>49</v>
      </c>
      <c r="W1847" s="619" t="s">
        <v>15</v>
      </c>
      <c r="X1847" s="673" t="s">
        <v>4599</v>
      </c>
      <c r="Y1847" s="667" t="s">
        <v>4561</v>
      </c>
      <c r="Z1847" s="668">
        <v>44117</v>
      </c>
      <c r="AA1847" s="558" t="s">
        <v>1856</v>
      </c>
      <c r="AB1847" s="139">
        <f t="shared" ref="AB1847:AB1859" si="475">IF(V1847="","",IF(V1847="Cancelled","-",E1847+30))</f>
        <v>44129</v>
      </c>
      <c r="AC1847" s="134">
        <f t="shared" si="461"/>
        <v>44105</v>
      </c>
      <c r="AD1847" s="135" t="str">
        <f t="shared" si="462"/>
        <v>-</v>
      </c>
      <c r="AE1847" s="136" t="str">
        <f t="shared" si="463"/>
        <v>-</v>
      </c>
      <c r="AF1847" s="140" t="s">
        <v>4551</v>
      </c>
      <c r="AG1847" s="140" t="str">
        <f t="shared" si="466"/>
        <v>-</v>
      </c>
      <c r="AH1847" s="141" t="str">
        <f t="shared" si="467"/>
        <v>-</v>
      </c>
      <c r="AI1847" s="210">
        <v>44148</v>
      </c>
      <c r="AJ1847" s="443" t="s">
        <v>4592</v>
      </c>
      <c r="AK1847" s="478">
        <f t="shared" si="468"/>
        <v>-19</v>
      </c>
      <c r="AL1847" s="482">
        <f t="shared" si="469"/>
        <v>44136</v>
      </c>
      <c r="AM1847" s="432" t="str">
        <f>_xlfn.IFNA(VLOOKUP(O1847,Dropdown!$B:$G,6,0),"-")</f>
        <v>PEZA</v>
      </c>
      <c r="AN1847" s="433">
        <f>_xlfn.IFNA(VLOOKUP(O1847,Dropdown!$B:$H,7,0),"-")</f>
        <v>0.12</v>
      </c>
      <c r="AO1847" s="434" t="str">
        <f t="shared" si="470"/>
        <v>USD</v>
      </c>
      <c r="AP1847" s="435">
        <f t="shared" si="471"/>
        <v>1285</v>
      </c>
      <c r="AQ1847" s="436">
        <f t="shared" si="472"/>
        <v>1439.2</v>
      </c>
      <c r="AR1847" s="247"/>
      <c r="AS1847" s="465" t="s">
        <v>15</v>
      </c>
      <c r="AT1847" s="247"/>
      <c r="AU1847" s="454" t="s">
        <v>15</v>
      </c>
    </row>
    <row r="1848" spans="1:47" s="29" customFormat="1">
      <c r="A1848" s="556">
        <v>1845</v>
      </c>
      <c r="B1848" s="558" t="s">
        <v>4496</v>
      </c>
      <c r="C1848" s="558" t="str">
        <f t="shared" si="464"/>
        <v>2020</v>
      </c>
      <c r="D1848" s="558" t="str">
        <f t="shared" si="473"/>
        <v>Sep</v>
      </c>
      <c r="E1848" s="605">
        <v>44099</v>
      </c>
      <c r="F1848" s="558">
        <v>124208</v>
      </c>
      <c r="G1848" s="558">
        <v>56238</v>
      </c>
      <c r="H1848" s="558">
        <v>96291</v>
      </c>
      <c r="I1848" s="558" t="s">
        <v>4492</v>
      </c>
      <c r="J1848" s="617">
        <v>3000030856</v>
      </c>
      <c r="K1848" s="607" t="str">
        <f t="shared" si="465"/>
        <v>Ø3.0XP6 4LINES; 29HOLES/LINE W350 UPPER DIE (S50C) + TRANSPORTATION | Ø3.0XP6 4LINES; 29HOLES/LINE W350 UPPER DIE (S50C) + TRANSPORTATION</v>
      </c>
      <c r="L1848" s="607" t="s">
        <v>4500</v>
      </c>
      <c r="M1848" s="607" t="s">
        <v>4500</v>
      </c>
      <c r="N1848" s="615" t="s">
        <v>15</v>
      </c>
      <c r="O1848" s="607" t="s">
        <v>39</v>
      </c>
      <c r="P1848" s="558">
        <v>1</v>
      </c>
      <c r="Q1848" s="557" t="s">
        <v>5151</v>
      </c>
      <c r="R1848" s="609">
        <f>IFERROR(VLOOKUP(CONCATENATE(D1848,"'",C1848),'Monthly Forex'!A:D,4,0),"-")</f>
        <v>48.484999999999999</v>
      </c>
      <c r="S1848" s="564" t="s">
        <v>15</v>
      </c>
      <c r="T1848" s="611">
        <v>1260</v>
      </c>
      <c r="U1848" s="612" t="s">
        <v>47</v>
      </c>
      <c r="V1848" s="613" t="s">
        <v>49</v>
      </c>
      <c r="W1848" s="619" t="s">
        <v>15</v>
      </c>
      <c r="X1848" s="673" t="s">
        <v>4599</v>
      </c>
      <c r="Y1848" s="667" t="s">
        <v>4561</v>
      </c>
      <c r="Z1848" s="668">
        <v>44117</v>
      </c>
      <c r="AA1848" s="558" t="s">
        <v>1856</v>
      </c>
      <c r="AB1848" s="139">
        <f t="shared" si="475"/>
        <v>44129</v>
      </c>
      <c r="AC1848" s="134">
        <f t="shared" si="461"/>
        <v>44105</v>
      </c>
      <c r="AD1848" s="135" t="str">
        <f t="shared" si="462"/>
        <v>-</v>
      </c>
      <c r="AE1848" s="136" t="str">
        <f t="shared" si="463"/>
        <v>-</v>
      </c>
      <c r="AF1848" s="140" t="s">
        <v>4551</v>
      </c>
      <c r="AG1848" s="140" t="str">
        <f t="shared" si="466"/>
        <v>-</v>
      </c>
      <c r="AH1848" s="141" t="str">
        <f t="shared" si="467"/>
        <v>-</v>
      </c>
      <c r="AI1848" s="210">
        <v>44148</v>
      </c>
      <c r="AJ1848" s="443" t="s">
        <v>4592</v>
      </c>
      <c r="AK1848" s="478">
        <f t="shared" si="468"/>
        <v>-19</v>
      </c>
      <c r="AL1848" s="482">
        <f t="shared" si="469"/>
        <v>44136</v>
      </c>
      <c r="AM1848" s="432" t="str">
        <f>_xlfn.IFNA(VLOOKUP(O1848,Dropdown!$B:$G,6,0),"-")</f>
        <v>PEZA</v>
      </c>
      <c r="AN1848" s="433">
        <f>_xlfn.IFNA(VLOOKUP(O1848,Dropdown!$B:$H,7,0),"-")</f>
        <v>0.12</v>
      </c>
      <c r="AO1848" s="434" t="str">
        <f t="shared" si="470"/>
        <v>USD</v>
      </c>
      <c r="AP1848" s="435">
        <f t="shared" si="471"/>
        <v>1260</v>
      </c>
      <c r="AQ1848" s="436">
        <f t="shared" si="472"/>
        <v>1411.2</v>
      </c>
      <c r="AR1848" s="247"/>
      <c r="AS1848" s="465" t="s">
        <v>15</v>
      </c>
      <c r="AT1848" s="247"/>
      <c r="AU1848" s="454" t="s">
        <v>15</v>
      </c>
    </row>
    <row r="1849" spans="1:47" s="29" customFormat="1">
      <c r="A1849" s="556">
        <v>1846</v>
      </c>
      <c r="B1849" s="558" t="s">
        <v>4516</v>
      </c>
      <c r="C1849" s="558" t="str">
        <f t="shared" si="464"/>
        <v>2020</v>
      </c>
      <c r="D1849" s="558" t="str">
        <f t="shared" si="473"/>
        <v>Sep</v>
      </c>
      <c r="E1849" s="605">
        <v>44102</v>
      </c>
      <c r="F1849" s="558">
        <v>124213</v>
      </c>
      <c r="G1849" s="558">
        <v>56243</v>
      </c>
      <c r="H1849" s="558">
        <v>96304</v>
      </c>
      <c r="I1849" s="558" t="s">
        <v>2818</v>
      </c>
      <c r="J1849" s="617" t="s">
        <v>4518</v>
      </c>
      <c r="K1849" s="607" t="str">
        <f t="shared" si="465"/>
        <v>HS01-107-0000 CORE PLATE | 1009 KNOCKOUT</v>
      </c>
      <c r="L1849" s="607" t="s">
        <v>4934</v>
      </c>
      <c r="M1849" s="607" t="s">
        <v>2047</v>
      </c>
      <c r="N1849" s="608" t="s">
        <v>4519</v>
      </c>
      <c r="O1849" s="607" t="s">
        <v>43</v>
      </c>
      <c r="P1849" s="558">
        <v>4</v>
      </c>
      <c r="Q1849" s="557" t="s">
        <v>5151</v>
      </c>
      <c r="R1849" s="609">
        <f>IFERROR(VLOOKUP(CONCATENATE(D1849,"'",C1849),'Monthly Forex'!A:D,4,0),"-")</f>
        <v>48.484999999999999</v>
      </c>
      <c r="S1849" s="564" t="s">
        <v>15</v>
      </c>
      <c r="T1849" s="611">
        <v>1320</v>
      </c>
      <c r="U1849" s="612" t="s">
        <v>47</v>
      </c>
      <c r="V1849" s="613" t="s">
        <v>49</v>
      </c>
      <c r="W1849" s="619" t="s">
        <v>15</v>
      </c>
      <c r="X1849" s="673" t="s">
        <v>2902</v>
      </c>
      <c r="Y1849" s="669" t="s">
        <v>15</v>
      </c>
      <c r="Z1849" s="668" t="s">
        <v>15</v>
      </c>
      <c r="AA1849" s="558" t="s">
        <v>1856</v>
      </c>
      <c r="AB1849" s="139">
        <f t="shared" si="475"/>
        <v>44132</v>
      </c>
      <c r="AC1849" s="134">
        <f t="shared" si="461"/>
        <v>44105</v>
      </c>
      <c r="AD1849" s="135" t="str">
        <f t="shared" si="462"/>
        <v>-</v>
      </c>
      <c r="AE1849" s="136" t="str">
        <f t="shared" si="463"/>
        <v>-</v>
      </c>
      <c r="AF1849" s="140" t="s">
        <v>4551</v>
      </c>
      <c r="AG1849" s="140" t="str">
        <f t="shared" si="466"/>
        <v>1</v>
      </c>
      <c r="AH1849" s="141" t="str">
        <f t="shared" si="467"/>
        <v>-</v>
      </c>
      <c r="AI1849" s="210">
        <v>44133</v>
      </c>
      <c r="AJ1849" s="443" t="s">
        <v>4592</v>
      </c>
      <c r="AK1849" s="478">
        <f t="shared" si="468"/>
        <v>-1</v>
      </c>
      <c r="AL1849" s="482">
        <f t="shared" si="469"/>
        <v>44105</v>
      </c>
      <c r="AM1849" s="432" t="str">
        <f>_xlfn.IFNA(VLOOKUP(O1849,Dropdown!$B:$G,6,0),"-")</f>
        <v>EXPORT</v>
      </c>
      <c r="AN1849" s="433" t="str">
        <f>_xlfn.IFNA(VLOOKUP(O1849,Dropdown!$B:$H,7,0),"-")</f>
        <v>-</v>
      </c>
      <c r="AO1849" s="434" t="str">
        <f t="shared" si="470"/>
        <v>USD</v>
      </c>
      <c r="AP1849" s="435">
        <f t="shared" si="471"/>
        <v>1320</v>
      </c>
      <c r="AQ1849" s="436">
        <f t="shared" si="472"/>
        <v>1320</v>
      </c>
      <c r="AR1849" s="247"/>
      <c r="AS1849" s="465" t="s">
        <v>15</v>
      </c>
      <c r="AT1849" s="247"/>
      <c r="AU1849" s="454" t="s">
        <v>15</v>
      </c>
    </row>
    <row r="1850" spans="1:47" s="29" customFormat="1">
      <c r="A1850" s="556">
        <v>1847</v>
      </c>
      <c r="B1850" s="558" t="s">
        <v>4517</v>
      </c>
      <c r="C1850" s="558" t="str">
        <f t="shared" si="464"/>
        <v>2020</v>
      </c>
      <c r="D1850" s="558" t="str">
        <f t="shared" si="473"/>
        <v>Sep</v>
      </c>
      <c r="E1850" s="605">
        <v>44102</v>
      </c>
      <c r="F1850" s="558">
        <v>124213</v>
      </c>
      <c r="G1850" s="558">
        <v>56243</v>
      </c>
      <c r="H1850" s="558">
        <v>96304</v>
      </c>
      <c r="I1850" s="558" t="s">
        <v>2818</v>
      </c>
      <c r="J1850" s="617" t="s">
        <v>4518</v>
      </c>
      <c r="K1850" s="607" t="str">
        <f t="shared" si="465"/>
        <v>HS01-107-0000 CORE PLATE | 1006 SHAVING PUNCH</v>
      </c>
      <c r="L1850" s="607" t="s">
        <v>4934</v>
      </c>
      <c r="M1850" s="607" t="s">
        <v>2064</v>
      </c>
      <c r="N1850" s="608" t="s">
        <v>4203</v>
      </c>
      <c r="O1850" s="607" t="s">
        <v>43</v>
      </c>
      <c r="P1850" s="558">
        <v>3</v>
      </c>
      <c r="Q1850" s="557" t="s">
        <v>5151</v>
      </c>
      <c r="R1850" s="609">
        <f>IFERROR(VLOOKUP(CONCATENATE(D1850,"'",C1850),'Monthly Forex'!A:D,4,0),"-")</f>
        <v>48.484999999999999</v>
      </c>
      <c r="S1850" s="564" t="s">
        <v>15</v>
      </c>
      <c r="T1850" s="611">
        <v>2250</v>
      </c>
      <c r="U1850" s="612" t="s">
        <v>47</v>
      </c>
      <c r="V1850" s="613" t="s">
        <v>49</v>
      </c>
      <c r="W1850" s="619" t="s">
        <v>15</v>
      </c>
      <c r="X1850" s="673" t="s">
        <v>2902</v>
      </c>
      <c r="Y1850" s="669" t="s">
        <v>15</v>
      </c>
      <c r="Z1850" s="668" t="s">
        <v>15</v>
      </c>
      <c r="AA1850" s="558" t="s">
        <v>1856</v>
      </c>
      <c r="AB1850" s="139">
        <f t="shared" si="475"/>
        <v>44132</v>
      </c>
      <c r="AC1850" s="134">
        <f t="shared" si="461"/>
        <v>44105</v>
      </c>
      <c r="AD1850" s="135" t="str">
        <f t="shared" si="462"/>
        <v>-</v>
      </c>
      <c r="AE1850" s="136" t="str">
        <f t="shared" si="463"/>
        <v>-</v>
      </c>
      <c r="AF1850" s="140" t="s">
        <v>4551</v>
      </c>
      <c r="AG1850" s="140" t="str">
        <f t="shared" si="466"/>
        <v>-</v>
      </c>
      <c r="AH1850" s="141" t="str">
        <f t="shared" si="467"/>
        <v>-</v>
      </c>
      <c r="AI1850" s="210">
        <v>44133</v>
      </c>
      <c r="AJ1850" s="443" t="s">
        <v>4592</v>
      </c>
      <c r="AK1850" s="478">
        <f t="shared" si="468"/>
        <v>-1</v>
      </c>
      <c r="AL1850" s="482">
        <f t="shared" si="469"/>
        <v>44105</v>
      </c>
      <c r="AM1850" s="432" t="str">
        <f>_xlfn.IFNA(VLOOKUP(O1850,Dropdown!$B:$G,6,0),"-")</f>
        <v>EXPORT</v>
      </c>
      <c r="AN1850" s="433" t="str">
        <f>_xlfn.IFNA(VLOOKUP(O1850,Dropdown!$B:$H,7,0),"-")</f>
        <v>-</v>
      </c>
      <c r="AO1850" s="434" t="str">
        <f t="shared" si="470"/>
        <v>USD</v>
      </c>
      <c r="AP1850" s="435">
        <f t="shared" si="471"/>
        <v>2250</v>
      </c>
      <c r="AQ1850" s="436">
        <f t="shared" si="472"/>
        <v>2250</v>
      </c>
      <c r="AR1850" s="247"/>
      <c r="AS1850" s="465" t="s">
        <v>15</v>
      </c>
      <c r="AT1850" s="247"/>
      <c r="AU1850" s="454" t="s">
        <v>15</v>
      </c>
    </row>
    <row r="1851" spans="1:47" s="29" customFormat="1">
      <c r="A1851" s="556">
        <v>1848</v>
      </c>
      <c r="B1851" s="558" t="s">
        <v>4484</v>
      </c>
      <c r="C1851" s="558" t="str">
        <f t="shared" si="464"/>
        <v>2020</v>
      </c>
      <c r="D1851" s="558" t="str">
        <f t="shared" si="473"/>
        <v>Sep</v>
      </c>
      <c r="E1851" s="605">
        <v>44102</v>
      </c>
      <c r="F1851" s="558">
        <v>124211</v>
      </c>
      <c r="G1851" s="558">
        <v>56241</v>
      </c>
      <c r="H1851" s="558">
        <v>96320</v>
      </c>
      <c r="I1851" s="558" t="s">
        <v>4505</v>
      </c>
      <c r="J1851" s="617" t="s">
        <v>4510</v>
      </c>
      <c r="K1851" s="607" t="str">
        <f t="shared" si="465"/>
        <v>WM12 TT YOKE TA.D | 100938-02-214-00 GUIDE SLEEVE</v>
      </c>
      <c r="L1851" s="607" t="s">
        <v>4966</v>
      </c>
      <c r="M1851" s="607" t="s">
        <v>4967</v>
      </c>
      <c r="N1851" s="608" t="s">
        <v>15</v>
      </c>
      <c r="O1851" s="607" t="s">
        <v>42</v>
      </c>
      <c r="P1851" s="558">
        <v>1</v>
      </c>
      <c r="Q1851" s="557" t="s">
        <v>5151</v>
      </c>
      <c r="R1851" s="609">
        <f>IFERROR(VLOOKUP(CONCATENATE(D1851,"'",C1851),'Monthly Forex'!A:D,4,0),"-")</f>
        <v>48.484999999999999</v>
      </c>
      <c r="S1851" s="564" t="s">
        <v>15</v>
      </c>
      <c r="T1851" s="611">
        <v>400</v>
      </c>
      <c r="U1851" s="612" t="s">
        <v>47</v>
      </c>
      <c r="V1851" s="613" t="s">
        <v>49</v>
      </c>
      <c r="W1851" s="619" t="s">
        <v>15</v>
      </c>
      <c r="X1851" s="673" t="s">
        <v>4595</v>
      </c>
      <c r="Y1851" s="667" t="s">
        <v>4618</v>
      </c>
      <c r="Z1851" s="668" t="s">
        <v>15</v>
      </c>
      <c r="AA1851" s="558" t="s">
        <v>1856</v>
      </c>
      <c r="AB1851" s="139">
        <f t="shared" si="475"/>
        <v>44132</v>
      </c>
      <c r="AC1851" s="134">
        <f t="shared" si="461"/>
        <v>44105</v>
      </c>
      <c r="AD1851" s="135" t="str">
        <f t="shared" si="462"/>
        <v>-</v>
      </c>
      <c r="AE1851" s="136" t="str">
        <f t="shared" si="463"/>
        <v>-</v>
      </c>
      <c r="AF1851" s="140" t="s">
        <v>4551</v>
      </c>
      <c r="AG1851" s="140" t="str">
        <f t="shared" si="466"/>
        <v>1</v>
      </c>
      <c r="AH1851" s="141" t="str">
        <f t="shared" si="467"/>
        <v>-</v>
      </c>
      <c r="AI1851" s="210">
        <v>44134</v>
      </c>
      <c r="AJ1851" s="443" t="s">
        <v>4592</v>
      </c>
      <c r="AK1851" s="478">
        <f t="shared" si="468"/>
        <v>-2</v>
      </c>
      <c r="AL1851" s="482">
        <f t="shared" si="469"/>
        <v>44105</v>
      </c>
      <c r="AM1851" s="432" t="str">
        <f>_xlfn.IFNA(VLOOKUP(O1851,Dropdown!$B:$G,6,0),"-")</f>
        <v>PEZA</v>
      </c>
      <c r="AN1851" s="433">
        <f>_xlfn.IFNA(VLOOKUP(O1851,Dropdown!$B:$H,7,0),"-")</f>
        <v>0.12</v>
      </c>
      <c r="AO1851" s="434" t="str">
        <f t="shared" si="470"/>
        <v>USD</v>
      </c>
      <c r="AP1851" s="435">
        <f t="shared" si="471"/>
        <v>400</v>
      </c>
      <c r="AQ1851" s="436">
        <f t="shared" si="472"/>
        <v>448.00000000000006</v>
      </c>
      <c r="AR1851" s="247"/>
      <c r="AS1851" s="465" t="s">
        <v>15</v>
      </c>
      <c r="AT1851" s="247"/>
      <c r="AU1851" s="454" t="s">
        <v>15</v>
      </c>
    </row>
    <row r="1852" spans="1:47" s="29" customFormat="1">
      <c r="A1852" s="556">
        <v>1849</v>
      </c>
      <c r="B1852" s="558" t="s">
        <v>4511</v>
      </c>
      <c r="C1852" s="558" t="str">
        <f t="shared" si="464"/>
        <v>2020</v>
      </c>
      <c r="D1852" s="558" t="str">
        <f t="shared" si="473"/>
        <v>Sep</v>
      </c>
      <c r="E1852" s="605">
        <v>44102</v>
      </c>
      <c r="F1852" s="558">
        <v>124211</v>
      </c>
      <c r="G1852" s="558">
        <v>56241</v>
      </c>
      <c r="H1852" s="558">
        <v>96320</v>
      </c>
      <c r="I1852" s="558" t="s">
        <v>4456</v>
      </c>
      <c r="J1852" s="617" t="s">
        <v>4455</v>
      </c>
      <c r="K1852" s="607" t="str">
        <f t="shared" si="465"/>
        <v>AT05 NOTHING | 100924-01-104-03 TRIMMING DIE (DCMX)</v>
      </c>
      <c r="L1852" s="607" t="s">
        <v>4964</v>
      </c>
      <c r="M1852" s="607" t="s">
        <v>4965</v>
      </c>
      <c r="N1852" s="608" t="s">
        <v>15</v>
      </c>
      <c r="O1852" s="607" t="s">
        <v>42</v>
      </c>
      <c r="P1852" s="558">
        <v>5</v>
      </c>
      <c r="Q1852" s="557" t="s">
        <v>5151</v>
      </c>
      <c r="R1852" s="609">
        <f>IFERROR(VLOOKUP(CONCATENATE(D1852,"'",C1852),'Monthly Forex'!A:D,4,0),"-")</f>
        <v>48.484999999999999</v>
      </c>
      <c r="S1852" s="564" t="s">
        <v>15</v>
      </c>
      <c r="T1852" s="611">
        <v>3000</v>
      </c>
      <c r="U1852" s="612" t="s">
        <v>47</v>
      </c>
      <c r="V1852" s="613" t="s">
        <v>49</v>
      </c>
      <c r="W1852" s="619" t="s">
        <v>15</v>
      </c>
      <c r="X1852" s="673" t="s">
        <v>4595</v>
      </c>
      <c r="Y1852" s="667" t="s">
        <v>4618</v>
      </c>
      <c r="Z1852" s="668" t="s">
        <v>15</v>
      </c>
      <c r="AA1852" s="558" t="s">
        <v>1856</v>
      </c>
      <c r="AB1852" s="139">
        <f t="shared" si="475"/>
        <v>44132</v>
      </c>
      <c r="AC1852" s="134">
        <f t="shared" si="461"/>
        <v>44105</v>
      </c>
      <c r="AD1852" s="135" t="str">
        <f t="shared" si="462"/>
        <v>-</v>
      </c>
      <c r="AE1852" s="136" t="str">
        <f t="shared" si="463"/>
        <v>-</v>
      </c>
      <c r="AF1852" s="140" t="s">
        <v>4551</v>
      </c>
      <c r="AG1852" s="140" t="str">
        <f t="shared" si="466"/>
        <v>-</v>
      </c>
      <c r="AH1852" s="141" t="str">
        <f t="shared" si="467"/>
        <v>-</v>
      </c>
      <c r="AI1852" s="210">
        <v>44134</v>
      </c>
      <c r="AJ1852" s="443" t="s">
        <v>4592</v>
      </c>
      <c r="AK1852" s="478">
        <f t="shared" si="468"/>
        <v>-2</v>
      </c>
      <c r="AL1852" s="482">
        <f t="shared" si="469"/>
        <v>44105</v>
      </c>
      <c r="AM1852" s="432" t="str">
        <f>_xlfn.IFNA(VLOOKUP(O1852,Dropdown!$B:$G,6,0),"-")</f>
        <v>PEZA</v>
      </c>
      <c r="AN1852" s="433">
        <f>_xlfn.IFNA(VLOOKUP(O1852,Dropdown!$B:$H,7,0),"-")</f>
        <v>0.12</v>
      </c>
      <c r="AO1852" s="434" t="str">
        <f t="shared" si="470"/>
        <v>USD</v>
      </c>
      <c r="AP1852" s="435">
        <f t="shared" si="471"/>
        <v>3000</v>
      </c>
      <c r="AQ1852" s="436">
        <f t="shared" si="472"/>
        <v>3360.0000000000005</v>
      </c>
      <c r="AR1852" s="247"/>
      <c r="AS1852" s="465" t="s">
        <v>15</v>
      </c>
      <c r="AT1852" s="247"/>
      <c r="AU1852" s="454" t="s">
        <v>15</v>
      </c>
    </row>
    <row r="1853" spans="1:47" s="29" customFormat="1">
      <c r="A1853" s="556">
        <v>1850</v>
      </c>
      <c r="B1853" s="558" t="s">
        <v>4512</v>
      </c>
      <c r="C1853" s="558" t="str">
        <f t="shared" si="464"/>
        <v>2020</v>
      </c>
      <c r="D1853" s="558" t="str">
        <f t="shared" si="473"/>
        <v>Sep</v>
      </c>
      <c r="E1853" s="605">
        <v>44102</v>
      </c>
      <c r="F1853" s="558">
        <v>124211</v>
      </c>
      <c r="G1853" s="558">
        <v>56241</v>
      </c>
      <c r="H1853" s="558">
        <v>96320</v>
      </c>
      <c r="I1853" s="558" t="s">
        <v>4488</v>
      </c>
      <c r="J1853" s="617" t="s">
        <v>4489</v>
      </c>
      <c r="K1853" s="607" t="str">
        <f t="shared" si="465"/>
        <v>WR14B YOKE TA.D | 101538-11-052-01 TRIMMING PUNCH</v>
      </c>
      <c r="L1853" s="607" t="s">
        <v>4962</v>
      </c>
      <c r="M1853" s="607" t="s">
        <v>4963</v>
      </c>
      <c r="N1853" s="608" t="s">
        <v>15</v>
      </c>
      <c r="O1853" s="607" t="s">
        <v>42</v>
      </c>
      <c r="P1853" s="558">
        <v>1</v>
      </c>
      <c r="Q1853" s="557" t="s">
        <v>5151</v>
      </c>
      <c r="R1853" s="609">
        <f>IFERROR(VLOOKUP(CONCATENATE(D1853,"'",C1853),'Monthly Forex'!A:D,4,0),"-")</f>
        <v>48.484999999999999</v>
      </c>
      <c r="S1853" s="564" t="s">
        <v>15</v>
      </c>
      <c r="T1853" s="611">
        <v>285</v>
      </c>
      <c r="U1853" s="612" t="s">
        <v>47</v>
      </c>
      <c r="V1853" s="613" t="s">
        <v>49</v>
      </c>
      <c r="W1853" s="619" t="s">
        <v>15</v>
      </c>
      <c r="X1853" s="673" t="s">
        <v>4595</v>
      </c>
      <c r="Y1853" s="667" t="s">
        <v>4618</v>
      </c>
      <c r="Z1853" s="668" t="s">
        <v>15</v>
      </c>
      <c r="AA1853" s="558" t="s">
        <v>1856</v>
      </c>
      <c r="AB1853" s="139">
        <f t="shared" si="475"/>
        <v>44132</v>
      </c>
      <c r="AC1853" s="134">
        <f t="shared" si="461"/>
        <v>44105</v>
      </c>
      <c r="AD1853" s="135" t="str">
        <f t="shared" si="462"/>
        <v>-</v>
      </c>
      <c r="AE1853" s="136" t="str">
        <f t="shared" si="463"/>
        <v>-</v>
      </c>
      <c r="AF1853" s="140" t="s">
        <v>4551</v>
      </c>
      <c r="AG1853" s="140" t="str">
        <f t="shared" si="466"/>
        <v>-</v>
      </c>
      <c r="AH1853" s="141" t="str">
        <f t="shared" si="467"/>
        <v>-</v>
      </c>
      <c r="AI1853" s="210">
        <v>44134</v>
      </c>
      <c r="AJ1853" s="443" t="s">
        <v>4592</v>
      </c>
      <c r="AK1853" s="478">
        <f t="shared" si="468"/>
        <v>-2</v>
      </c>
      <c r="AL1853" s="482">
        <f t="shared" si="469"/>
        <v>44105</v>
      </c>
      <c r="AM1853" s="432" t="str">
        <f>_xlfn.IFNA(VLOOKUP(O1853,Dropdown!$B:$G,6,0),"-")</f>
        <v>PEZA</v>
      </c>
      <c r="AN1853" s="433">
        <f>_xlfn.IFNA(VLOOKUP(O1853,Dropdown!$B:$H,7,0),"-")</f>
        <v>0.12</v>
      </c>
      <c r="AO1853" s="434" t="str">
        <f t="shared" si="470"/>
        <v>USD</v>
      </c>
      <c r="AP1853" s="435">
        <f t="shared" si="471"/>
        <v>285</v>
      </c>
      <c r="AQ1853" s="436">
        <f t="shared" si="472"/>
        <v>319.20000000000005</v>
      </c>
      <c r="AR1853" s="247"/>
      <c r="AS1853" s="465" t="s">
        <v>15</v>
      </c>
      <c r="AT1853" s="247"/>
      <c r="AU1853" s="454" t="s">
        <v>15</v>
      </c>
    </row>
    <row r="1854" spans="1:47" s="112" customFormat="1">
      <c r="A1854" s="556">
        <v>1851</v>
      </c>
      <c r="B1854" s="534" t="s">
        <v>4514</v>
      </c>
      <c r="C1854" s="558" t="str">
        <f t="shared" si="464"/>
        <v>2020</v>
      </c>
      <c r="D1854" s="558" t="str">
        <f t="shared" si="473"/>
        <v>Sep</v>
      </c>
      <c r="E1854" s="605">
        <v>44102</v>
      </c>
      <c r="F1854" s="558">
        <v>124212</v>
      </c>
      <c r="G1854" s="558">
        <v>56242</v>
      </c>
      <c r="H1854" s="558">
        <v>96324</v>
      </c>
      <c r="I1854" s="558" t="s">
        <v>4521</v>
      </c>
      <c r="J1854" s="617" t="s">
        <v>4515</v>
      </c>
      <c r="K1854" s="607" t="str">
        <f t="shared" si="465"/>
        <v>PARTS REPAIR LOWER DIE | PARTS REPAIR LOWER DIE</v>
      </c>
      <c r="L1854" s="607" t="s">
        <v>4524</v>
      </c>
      <c r="M1854" s="607" t="s">
        <v>4524</v>
      </c>
      <c r="N1854" s="615" t="s">
        <v>15</v>
      </c>
      <c r="O1854" s="607" t="s">
        <v>34</v>
      </c>
      <c r="P1854" s="558">
        <v>3</v>
      </c>
      <c r="Q1854" s="557" t="s">
        <v>5151</v>
      </c>
      <c r="R1854" s="609">
        <f>IFERROR(VLOOKUP(CONCATENATE(D1854,"'",C1854),'Monthly Forex'!A:D,4,0),"-")</f>
        <v>48.484999999999999</v>
      </c>
      <c r="S1854" s="564" t="s">
        <v>15</v>
      </c>
      <c r="T1854" s="611">
        <v>1743</v>
      </c>
      <c r="U1854" s="612" t="s">
        <v>47</v>
      </c>
      <c r="V1854" s="613" t="s">
        <v>49</v>
      </c>
      <c r="W1854" s="619" t="s">
        <v>15</v>
      </c>
      <c r="X1854" s="673" t="s">
        <v>4595</v>
      </c>
      <c r="Y1854" s="667" t="s">
        <v>4631</v>
      </c>
      <c r="Z1854" s="668" t="s">
        <v>15</v>
      </c>
      <c r="AA1854" s="558" t="s">
        <v>1856</v>
      </c>
      <c r="AB1854" s="139">
        <f t="shared" si="475"/>
        <v>44132</v>
      </c>
      <c r="AC1854" s="134">
        <f t="shared" si="461"/>
        <v>44105</v>
      </c>
      <c r="AD1854" s="135" t="str">
        <f t="shared" si="462"/>
        <v>-</v>
      </c>
      <c r="AE1854" s="136" t="str">
        <f t="shared" si="463"/>
        <v>-</v>
      </c>
      <c r="AF1854" s="140" t="s">
        <v>4551</v>
      </c>
      <c r="AG1854" s="140" t="str">
        <f t="shared" si="466"/>
        <v>1</v>
      </c>
      <c r="AH1854" s="141" t="str">
        <f t="shared" si="467"/>
        <v>-</v>
      </c>
      <c r="AI1854" s="210">
        <v>44132</v>
      </c>
      <c r="AJ1854" s="443" t="s">
        <v>4592</v>
      </c>
      <c r="AK1854" s="478">
        <f t="shared" si="468"/>
        <v>0</v>
      </c>
      <c r="AL1854" s="482">
        <f t="shared" si="469"/>
        <v>44105</v>
      </c>
      <c r="AM1854" s="432" t="str">
        <f>_xlfn.IFNA(VLOOKUP(O1854,Dropdown!$B:$G,6,0),"-")</f>
        <v>PEZA</v>
      </c>
      <c r="AN1854" s="433">
        <f>_xlfn.IFNA(VLOOKUP(O1854,Dropdown!$B:$H,7,0),"-")</f>
        <v>0.12</v>
      </c>
      <c r="AO1854" s="434" t="str">
        <f t="shared" si="470"/>
        <v>USD</v>
      </c>
      <c r="AP1854" s="435">
        <f t="shared" si="471"/>
        <v>1743</v>
      </c>
      <c r="AQ1854" s="436">
        <f t="shared" si="472"/>
        <v>1952.16</v>
      </c>
      <c r="AR1854" s="247"/>
      <c r="AS1854" s="465" t="s">
        <v>15</v>
      </c>
      <c r="AT1854" s="247"/>
      <c r="AU1854" s="454" t="s">
        <v>15</v>
      </c>
    </row>
    <row r="1855" spans="1:47" s="29" customFormat="1">
      <c r="A1855" s="556">
        <v>1852</v>
      </c>
      <c r="B1855" s="558" t="s">
        <v>4506</v>
      </c>
      <c r="C1855" s="558" t="str">
        <f t="shared" si="464"/>
        <v>2020</v>
      </c>
      <c r="D1855" s="558" t="str">
        <f t="shared" si="473"/>
        <v>Sep</v>
      </c>
      <c r="E1855" s="605">
        <v>44102</v>
      </c>
      <c r="F1855" s="558">
        <v>124210</v>
      </c>
      <c r="G1855" s="558">
        <v>56240</v>
      </c>
      <c r="H1855" s="558">
        <v>96296</v>
      </c>
      <c r="I1855" s="558" t="s">
        <v>4508</v>
      </c>
      <c r="J1855" s="617" t="s">
        <v>4509</v>
      </c>
      <c r="K1855" s="608" t="str">
        <f t="shared" si="465"/>
        <v>BARAKO BENDING DIE PIPE EXH | BARAKO BENDING DIE PIPE EXH</v>
      </c>
      <c r="L1855" s="608" t="s">
        <v>4507</v>
      </c>
      <c r="M1855" s="608" t="s">
        <v>4507</v>
      </c>
      <c r="N1855" s="608" t="s">
        <v>4513</v>
      </c>
      <c r="O1855" s="608" t="s">
        <v>31</v>
      </c>
      <c r="P1855" s="558">
        <v>1</v>
      </c>
      <c r="Q1855" s="557" t="s">
        <v>5151</v>
      </c>
      <c r="R1855" s="609">
        <f>IFERROR(VLOOKUP(CONCATENATE(D1855,"'",C1855),'Monthly Forex'!A:D,4,0),"-")</f>
        <v>48.484999999999999</v>
      </c>
      <c r="S1855" s="610">
        <v>120000</v>
      </c>
      <c r="T1855" s="611">
        <f>S1855/R1855</f>
        <v>2474.9922656491699</v>
      </c>
      <c r="U1855" s="612" t="s">
        <v>47</v>
      </c>
      <c r="V1855" s="613" t="s">
        <v>49</v>
      </c>
      <c r="W1855" s="619" t="s">
        <v>15</v>
      </c>
      <c r="X1855" s="721" t="s">
        <v>4595</v>
      </c>
      <c r="Y1855" s="669" t="s">
        <v>15</v>
      </c>
      <c r="Z1855" s="668" t="s">
        <v>15</v>
      </c>
      <c r="AA1855" s="558" t="s">
        <v>1856</v>
      </c>
      <c r="AB1855" s="139">
        <f t="shared" si="475"/>
        <v>44132</v>
      </c>
      <c r="AC1855" s="134">
        <f t="shared" si="461"/>
        <v>44105</v>
      </c>
      <c r="AD1855" s="135" t="str">
        <f t="shared" si="462"/>
        <v>-</v>
      </c>
      <c r="AE1855" s="136" t="str">
        <f t="shared" si="463"/>
        <v>-</v>
      </c>
      <c r="AF1855" s="140" t="s">
        <v>4551</v>
      </c>
      <c r="AG1855" s="140" t="str">
        <f t="shared" si="466"/>
        <v>1</v>
      </c>
      <c r="AH1855" s="141" t="str">
        <f t="shared" si="467"/>
        <v>-</v>
      </c>
      <c r="AI1855" s="210">
        <v>44152</v>
      </c>
      <c r="AJ1855" s="443" t="s">
        <v>4592</v>
      </c>
      <c r="AK1855" s="478">
        <f t="shared" si="468"/>
        <v>-20</v>
      </c>
      <c r="AL1855" s="482">
        <f t="shared" si="469"/>
        <v>44136</v>
      </c>
      <c r="AM1855" s="432" t="str">
        <f>_xlfn.IFNA(VLOOKUP(O1855,Dropdown!$B:$G,6,0),"-")</f>
        <v>PEZA</v>
      </c>
      <c r="AN1855" s="433">
        <f>_xlfn.IFNA(VLOOKUP(O1855,Dropdown!$B:$H,7,0),"-")</f>
        <v>0.12</v>
      </c>
      <c r="AO1855" s="434" t="str">
        <f t="shared" si="470"/>
        <v>PHP</v>
      </c>
      <c r="AP1855" s="435">
        <f t="shared" si="471"/>
        <v>120000</v>
      </c>
      <c r="AQ1855" s="436">
        <f t="shared" si="472"/>
        <v>134400</v>
      </c>
      <c r="AR1855" s="247"/>
      <c r="AS1855" s="465" t="s">
        <v>15</v>
      </c>
      <c r="AT1855" s="247"/>
      <c r="AU1855" s="454" t="s">
        <v>15</v>
      </c>
    </row>
    <row r="1856" spans="1:47" s="29" customFormat="1">
      <c r="A1856" s="556">
        <v>1853</v>
      </c>
      <c r="B1856" s="558" t="s">
        <v>4399</v>
      </c>
      <c r="C1856" s="558" t="str">
        <f t="shared" si="464"/>
        <v>2020</v>
      </c>
      <c r="D1856" s="558" t="str">
        <f t="shared" si="473"/>
        <v>Sep</v>
      </c>
      <c r="E1856" s="605">
        <v>44103</v>
      </c>
      <c r="F1856" s="558">
        <v>124214</v>
      </c>
      <c r="G1856" s="558">
        <v>56244</v>
      </c>
      <c r="H1856" s="558">
        <v>96327</v>
      </c>
      <c r="I1856" s="558" t="s">
        <v>4401</v>
      </c>
      <c r="J1856" s="617">
        <v>51406</v>
      </c>
      <c r="K1856" s="607" t="str">
        <f t="shared" si="465"/>
        <v>NEW DIECASTING DIE | BS41-24G05-02 (2-CAV) 7-8</v>
      </c>
      <c r="L1856" s="607" t="s">
        <v>4936</v>
      </c>
      <c r="M1856" s="607" t="s">
        <v>4951</v>
      </c>
      <c r="N1856" s="608" t="s">
        <v>15</v>
      </c>
      <c r="O1856" s="607" t="s">
        <v>32</v>
      </c>
      <c r="P1856" s="558">
        <v>1</v>
      </c>
      <c r="Q1856" s="557" t="s">
        <v>5152</v>
      </c>
      <c r="R1856" s="609">
        <f>IFERROR(VLOOKUP(CONCATENATE(D1856,"'",C1856),'Monthly Forex'!A:D,4,0),"-")</f>
        <v>48.484999999999999</v>
      </c>
      <c r="S1856" s="610">
        <v>390000</v>
      </c>
      <c r="T1856" s="611">
        <f>S1856/R1856</f>
        <v>8043.7248633598019</v>
      </c>
      <c r="U1856" s="612" t="s">
        <v>47</v>
      </c>
      <c r="V1856" s="613" t="s">
        <v>49</v>
      </c>
      <c r="W1856" s="702" t="s">
        <v>4520</v>
      </c>
      <c r="X1856" s="673" t="s">
        <v>2769</v>
      </c>
      <c r="Y1856" s="669" t="s">
        <v>15</v>
      </c>
      <c r="Z1856" s="668" t="s">
        <v>15</v>
      </c>
      <c r="AA1856" s="558" t="s">
        <v>1856</v>
      </c>
      <c r="AB1856" s="139">
        <f t="shared" si="475"/>
        <v>44133</v>
      </c>
      <c r="AC1856" s="134">
        <f t="shared" si="461"/>
        <v>44105</v>
      </c>
      <c r="AD1856" s="135" t="str">
        <f t="shared" si="462"/>
        <v>-</v>
      </c>
      <c r="AE1856" s="136" t="str">
        <f t="shared" si="463"/>
        <v>-</v>
      </c>
      <c r="AF1856" s="140" t="s">
        <v>4551</v>
      </c>
      <c r="AG1856" s="140" t="str">
        <f t="shared" si="466"/>
        <v>1</v>
      </c>
      <c r="AH1856" s="141" t="str">
        <f t="shared" si="467"/>
        <v>-</v>
      </c>
      <c r="AI1856" s="210">
        <v>44281</v>
      </c>
      <c r="AJ1856" s="443" t="s">
        <v>4592</v>
      </c>
      <c r="AK1856" s="478">
        <f t="shared" si="468"/>
        <v>-148</v>
      </c>
      <c r="AL1856" s="482">
        <f t="shared" si="469"/>
        <v>44256</v>
      </c>
      <c r="AM1856" s="432" t="str">
        <f>_xlfn.IFNA(VLOOKUP(O1856,Dropdown!$B:$G,6,0),"-")</f>
        <v>PEZA</v>
      </c>
      <c r="AN1856" s="433">
        <f>_xlfn.IFNA(VLOOKUP(O1856,Dropdown!$B:$H,7,0),"-")</f>
        <v>0.12</v>
      </c>
      <c r="AO1856" s="434" t="str">
        <f t="shared" si="470"/>
        <v>PHP</v>
      </c>
      <c r="AP1856" s="435">
        <f t="shared" si="471"/>
        <v>390000</v>
      </c>
      <c r="AQ1856" s="436">
        <f t="shared" si="472"/>
        <v>436800.00000000006</v>
      </c>
      <c r="AR1856" s="247"/>
      <c r="AS1856" s="465" t="s">
        <v>15</v>
      </c>
      <c r="AT1856" s="247"/>
      <c r="AU1856" s="454" t="s">
        <v>15</v>
      </c>
    </row>
    <row r="1857" spans="1:47" s="29" customFormat="1">
      <c r="A1857" s="556">
        <v>1854</v>
      </c>
      <c r="B1857" s="558" t="s">
        <v>4400</v>
      </c>
      <c r="C1857" s="558" t="str">
        <f t="shared" si="464"/>
        <v>2020</v>
      </c>
      <c r="D1857" s="558" t="str">
        <f t="shared" si="473"/>
        <v>Sep</v>
      </c>
      <c r="E1857" s="605">
        <v>44103</v>
      </c>
      <c r="F1857" s="558">
        <v>124215</v>
      </c>
      <c r="G1857" s="558">
        <v>56245</v>
      </c>
      <c r="H1857" s="558">
        <v>96328</v>
      </c>
      <c r="I1857" s="558" t="s">
        <v>4401</v>
      </c>
      <c r="J1857" s="617">
        <v>51407</v>
      </c>
      <c r="K1857" s="607" t="str">
        <f t="shared" si="465"/>
        <v>NEW DIECASTING DIE | HS01-KA4-712 (2-CAV) 31-32</v>
      </c>
      <c r="L1857" s="607" t="s">
        <v>4936</v>
      </c>
      <c r="M1857" s="607" t="s">
        <v>4952</v>
      </c>
      <c r="N1857" s="608" t="s">
        <v>15</v>
      </c>
      <c r="O1857" s="607" t="s">
        <v>32</v>
      </c>
      <c r="P1857" s="558">
        <v>1</v>
      </c>
      <c r="Q1857" s="557" t="s">
        <v>5152</v>
      </c>
      <c r="R1857" s="609">
        <f>IFERROR(VLOOKUP(CONCATENATE(D1857,"'",C1857),'Monthly Forex'!A:D,4,0),"-")</f>
        <v>48.484999999999999</v>
      </c>
      <c r="S1857" s="610">
        <v>390000</v>
      </c>
      <c r="T1857" s="611">
        <f>S1857/R1857</f>
        <v>8043.7248633598019</v>
      </c>
      <c r="U1857" s="612" t="s">
        <v>47</v>
      </c>
      <c r="V1857" s="613" t="s">
        <v>49</v>
      </c>
      <c r="W1857" s="702" t="s">
        <v>4520</v>
      </c>
      <c r="X1857" s="673" t="s">
        <v>2769</v>
      </c>
      <c r="Y1857" s="669" t="s">
        <v>15</v>
      </c>
      <c r="Z1857" s="668" t="s">
        <v>15</v>
      </c>
      <c r="AA1857" s="558" t="s">
        <v>1856</v>
      </c>
      <c r="AB1857" s="139">
        <f t="shared" si="475"/>
        <v>44133</v>
      </c>
      <c r="AC1857" s="134">
        <f t="shared" si="461"/>
        <v>44105</v>
      </c>
      <c r="AD1857" s="135" t="str">
        <f t="shared" si="462"/>
        <v>-</v>
      </c>
      <c r="AE1857" s="136" t="str">
        <f t="shared" si="463"/>
        <v>-</v>
      </c>
      <c r="AF1857" s="140" t="s">
        <v>4551</v>
      </c>
      <c r="AG1857" s="140" t="str">
        <f t="shared" si="466"/>
        <v>1</v>
      </c>
      <c r="AH1857" s="141" t="str">
        <f t="shared" si="467"/>
        <v>-</v>
      </c>
      <c r="AI1857" s="210">
        <v>44281</v>
      </c>
      <c r="AJ1857" s="443" t="s">
        <v>4592</v>
      </c>
      <c r="AK1857" s="478">
        <f t="shared" si="468"/>
        <v>-148</v>
      </c>
      <c r="AL1857" s="482">
        <f t="shared" si="469"/>
        <v>44256</v>
      </c>
      <c r="AM1857" s="432" t="str">
        <f>_xlfn.IFNA(VLOOKUP(O1857,Dropdown!$B:$G,6,0),"-")</f>
        <v>PEZA</v>
      </c>
      <c r="AN1857" s="433">
        <f>_xlfn.IFNA(VLOOKUP(O1857,Dropdown!$B:$H,7,0),"-")</f>
        <v>0.12</v>
      </c>
      <c r="AO1857" s="434" t="str">
        <f t="shared" si="470"/>
        <v>PHP</v>
      </c>
      <c r="AP1857" s="435">
        <f t="shared" si="471"/>
        <v>390000</v>
      </c>
      <c r="AQ1857" s="436">
        <f t="shared" si="472"/>
        <v>436800.00000000006</v>
      </c>
      <c r="AR1857" s="247"/>
      <c r="AS1857" s="465" t="s">
        <v>15</v>
      </c>
      <c r="AT1857" s="247"/>
      <c r="AU1857" s="454" t="s">
        <v>15</v>
      </c>
    </row>
    <row r="1858" spans="1:47" s="29" customFormat="1">
      <c r="A1858" s="556">
        <v>1855</v>
      </c>
      <c r="B1858" s="558" t="s">
        <v>4529</v>
      </c>
      <c r="C1858" s="558" t="str">
        <f t="shared" si="464"/>
        <v>2020</v>
      </c>
      <c r="D1858" s="558" t="str">
        <f t="shared" si="473"/>
        <v>Oct</v>
      </c>
      <c r="E1858" s="605">
        <v>44109</v>
      </c>
      <c r="F1858" s="558">
        <v>124217</v>
      </c>
      <c r="G1858" s="558">
        <v>56247</v>
      </c>
      <c r="H1858" s="558">
        <v>96397</v>
      </c>
      <c r="I1858" s="558" t="s">
        <v>4534</v>
      </c>
      <c r="J1858" s="617" t="s">
        <v>4533</v>
      </c>
      <c r="K1858" s="607" t="str">
        <f t="shared" si="465"/>
        <v>22JBO STAY MUF COVER NO. 5 BENDING DIE | 22JBO STAY MUF COVER NO. 5 BENDING DIE</v>
      </c>
      <c r="L1858" s="607" t="s">
        <v>4531</v>
      </c>
      <c r="M1858" s="607" t="s">
        <v>4531</v>
      </c>
      <c r="N1858" s="608" t="s">
        <v>4535</v>
      </c>
      <c r="O1858" s="607" t="s">
        <v>31</v>
      </c>
      <c r="P1858" s="558">
        <v>1</v>
      </c>
      <c r="Q1858" s="557" t="s">
        <v>5152</v>
      </c>
      <c r="R1858" s="609">
        <f>IFERROR(VLOOKUP(CONCATENATE(D1858,"'",C1858),'Monthly Forex'!A:D,4,0),"-")</f>
        <v>48.494999999999997</v>
      </c>
      <c r="S1858" s="610">
        <v>30000</v>
      </c>
      <c r="T1858" s="611">
        <f>S1858/R1858</f>
        <v>618.62047633776683</v>
      </c>
      <c r="U1858" s="612" t="s">
        <v>47</v>
      </c>
      <c r="V1858" s="613" t="s">
        <v>49</v>
      </c>
      <c r="W1858" s="619" t="s">
        <v>15</v>
      </c>
      <c r="X1858" s="673" t="s">
        <v>2769</v>
      </c>
      <c r="Y1858" s="669" t="s">
        <v>15</v>
      </c>
      <c r="Z1858" s="668" t="s">
        <v>15</v>
      </c>
      <c r="AA1858" s="558" t="s">
        <v>1856</v>
      </c>
      <c r="AB1858" s="139">
        <f t="shared" si="475"/>
        <v>44139</v>
      </c>
      <c r="AC1858" s="134">
        <f t="shared" si="461"/>
        <v>44136</v>
      </c>
      <c r="AD1858" s="135" t="str">
        <f t="shared" si="462"/>
        <v>-</v>
      </c>
      <c r="AE1858" s="136" t="str">
        <f t="shared" si="463"/>
        <v>-</v>
      </c>
      <c r="AF1858" s="140" t="s">
        <v>4551</v>
      </c>
      <c r="AG1858" s="140" t="str">
        <f t="shared" si="466"/>
        <v>1</v>
      </c>
      <c r="AH1858" s="141" t="str">
        <f t="shared" si="467"/>
        <v>-</v>
      </c>
      <c r="AI1858" s="210">
        <v>44218</v>
      </c>
      <c r="AJ1858" s="443" t="s">
        <v>4592</v>
      </c>
      <c r="AK1858" s="478">
        <f t="shared" si="468"/>
        <v>-79</v>
      </c>
      <c r="AL1858" s="482">
        <f t="shared" si="469"/>
        <v>44197</v>
      </c>
      <c r="AM1858" s="432" t="str">
        <f>_xlfn.IFNA(VLOOKUP(O1858,Dropdown!$B:$G,6,0),"-")</f>
        <v>PEZA</v>
      </c>
      <c r="AN1858" s="433">
        <f>_xlfn.IFNA(VLOOKUP(O1858,Dropdown!$B:$H,7,0),"-")</f>
        <v>0.12</v>
      </c>
      <c r="AO1858" s="434" t="str">
        <f t="shared" si="470"/>
        <v>PHP</v>
      </c>
      <c r="AP1858" s="435">
        <f t="shared" si="471"/>
        <v>30000</v>
      </c>
      <c r="AQ1858" s="436">
        <f t="shared" si="472"/>
        <v>33600</v>
      </c>
      <c r="AR1858" s="247"/>
      <c r="AS1858" s="465" t="s">
        <v>15</v>
      </c>
      <c r="AT1858" s="247"/>
      <c r="AU1858" s="454" t="s">
        <v>15</v>
      </c>
    </row>
    <row r="1859" spans="1:47" s="29" customFormat="1">
      <c r="A1859" s="556">
        <v>1856</v>
      </c>
      <c r="B1859" s="558" t="s">
        <v>4530</v>
      </c>
      <c r="C1859" s="558" t="str">
        <f t="shared" si="464"/>
        <v>2020</v>
      </c>
      <c r="D1859" s="558" t="str">
        <f t="shared" si="473"/>
        <v>Oct</v>
      </c>
      <c r="E1859" s="605">
        <v>44109</v>
      </c>
      <c r="F1859" s="558">
        <v>124217</v>
      </c>
      <c r="G1859" s="558">
        <v>56247</v>
      </c>
      <c r="H1859" s="558">
        <v>96397</v>
      </c>
      <c r="I1859" s="558" t="s">
        <v>4534</v>
      </c>
      <c r="J1859" s="617" t="s">
        <v>4533</v>
      </c>
      <c r="K1859" s="607" t="str">
        <f t="shared" si="465"/>
        <v>22JBO STAY MUF COVER NO. 6 BENDING DIE | 22JBO STAY MUF COVER NO. 6 BENDING DIE</v>
      </c>
      <c r="L1859" s="607" t="s">
        <v>4532</v>
      </c>
      <c r="M1859" s="607" t="s">
        <v>4532</v>
      </c>
      <c r="N1859" s="608" t="s">
        <v>4536</v>
      </c>
      <c r="O1859" s="607" t="s">
        <v>31</v>
      </c>
      <c r="P1859" s="558">
        <v>1</v>
      </c>
      <c r="Q1859" s="557" t="s">
        <v>5152</v>
      </c>
      <c r="R1859" s="609">
        <f>IFERROR(VLOOKUP(CONCATENATE(D1859,"'",C1859),'Monthly Forex'!A:D,4,0),"-")</f>
        <v>48.494999999999997</v>
      </c>
      <c r="S1859" s="610">
        <v>30000</v>
      </c>
      <c r="T1859" s="611">
        <f>S1859/R1859</f>
        <v>618.62047633776683</v>
      </c>
      <c r="U1859" s="612" t="s">
        <v>47</v>
      </c>
      <c r="V1859" s="613" t="s">
        <v>49</v>
      </c>
      <c r="W1859" s="619" t="s">
        <v>15</v>
      </c>
      <c r="X1859" s="673" t="s">
        <v>2769</v>
      </c>
      <c r="Y1859" s="669" t="s">
        <v>15</v>
      </c>
      <c r="Z1859" s="668" t="s">
        <v>15</v>
      </c>
      <c r="AA1859" s="558" t="s">
        <v>1856</v>
      </c>
      <c r="AB1859" s="139">
        <f t="shared" si="475"/>
        <v>44139</v>
      </c>
      <c r="AC1859" s="134">
        <f t="shared" si="461"/>
        <v>44136</v>
      </c>
      <c r="AD1859" s="135" t="str">
        <f t="shared" si="462"/>
        <v>-</v>
      </c>
      <c r="AE1859" s="136" t="str">
        <f t="shared" si="463"/>
        <v>-</v>
      </c>
      <c r="AF1859" s="140" t="s">
        <v>4551</v>
      </c>
      <c r="AG1859" s="140" t="str">
        <f t="shared" si="466"/>
        <v>-</v>
      </c>
      <c r="AH1859" s="141" t="str">
        <f t="shared" si="467"/>
        <v>-</v>
      </c>
      <c r="AI1859" s="210">
        <v>44218</v>
      </c>
      <c r="AJ1859" s="443" t="s">
        <v>4592</v>
      </c>
      <c r="AK1859" s="478">
        <f t="shared" si="468"/>
        <v>-79</v>
      </c>
      <c r="AL1859" s="482">
        <f t="shared" si="469"/>
        <v>44197</v>
      </c>
      <c r="AM1859" s="432" t="str">
        <f>_xlfn.IFNA(VLOOKUP(O1859,Dropdown!$B:$G,6,0),"-")</f>
        <v>PEZA</v>
      </c>
      <c r="AN1859" s="433">
        <f>_xlfn.IFNA(VLOOKUP(O1859,Dropdown!$B:$H,7,0),"-")</f>
        <v>0.12</v>
      </c>
      <c r="AO1859" s="434" t="str">
        <f t="shared" si="470"/>
        <v>PHP</v>
      </c>
      <c r="AP1859" s="435">
        <f t="shared" si="471"/>
        <v>30000</v>
      </c>
      <c r="AQ1859" s="436">
        <f t="shared" si="472"/>
        <v>33600</v>
      </c>
      <c r="AR1859" s="247"/>
      <c r="AS1859" s="465" t="s">
        <v>15</v>
      </c>
      <c r="AT1859" s="247"/>
      <c r="AU1859" s="454" t="s">
        <v>15</v>
      </c>
    </row>
    <row r="1860" spans="1:47" s="29" customFormat="1">
      <c r="A1860" s="556">
        <v>1857</v>
      </c>
      <c r="B1860" s="558" t="s">
        <v>4525</v>
      </c>
      <c r="C1860" s="558" t="str">
        <f t="shared" si="464"/>
        <v>2020</v>
      </c>
      <c r="D1860" s="558" t="str">
        <f t="shared" si="473"/>
        <v>Oct</v>
      </c>
      <c r="E1860" s="605">
        <v>44110</v>
      </c>
      <c r="F1860" s="558">
        <v>124216</v>
      </c>
      <c r="G1860" s="558">
        <v>56246</v>
      </c>
      <c r="H1860" s="557" t="s">
        <v>15</v>
      </c>
      <c r="I1860" s="558" t="s">
        <v>4526</v>
      </c>
      <c r="J1860" s="617" t="s">
        <v>4527</v>
      </c>
      <c r="K1860" s="607" t="str">
        <f t="shared" si="465"/>
        <v>101436-08-022-01 STAMP PUNCH B (SKD11 58-60 HRC) | 101436-08-022-01 STAMP PUNCH B (SKD11 58-60 HRC)</v>
      </c>
      <c r="L1860" s="607" t="s">
        <v>4528</v>
      </c>
      <c r="M1860" s="607" t="s">
        <v>4528</v>
      </c>
      <c r="N1860" s="615" t="s">
        <v>15</v>
      </c>
      <c r="O1860" s="607" t="s">
        <v>42</v>
      </c>
      <c r="P1860" s="558">
        <v>1</v>
      </c>
      <c r="Q1860" s="557" t="s">
        <v>5151</v>
      </c>
      <c r="R1860" s="609">
        <f>IFERROR(VLOOKUP(CONCATENATE(D1860,"'",C1860),'Monthly Forex'!A:D,4,0),"-")</f>
        <v>48.494999999999997</v>
      </c>
      <c r="S1860" s="564" t="s">
        <v>15</v>
      </c>
      <c r="T1860" s="611">
        <v>585</v>
      </c>
      <c r="U1860" s="661" t="s">
        <v>50</v>
      </c>
      <c r="V1860" s="662" t="s">
        <v>50</v>
      </c>
      <c r="W1860" s="702" t="s">
        <v>4542</v>
      </c>
      <c r="X1860" s="673" t="s">
        <v>15</v>
      </c>
      <c r="Y1860" s="669" t="s">
        <v>4550</v>
      </c>
      <c r="Z1860" s="668">
        <v>44112</v>
      </c>
      <c r="AA1860" s="558" t="s">
        <v>1856</v>
      </c>
      <c r="AB1860" s="143" t="s">
        <v>15</v>
      </c>
      <c r="AC1860" s="134" t="str">
        <f t="shared" ref="AC1860:AC1891" si="476">IFERROR(IF(AB1860="-","-",(AB1860-DAY(AB1860)+1)),"")</f>
        <v>-</v>
      </c>
      <c r="AD1860" s="135" t="str">
        <f t="shared" ref="AD1860:AD1890" si="477">IFERROR(IF(AF1860="O","-",AB1860+60),"-")</f>
        <v>-</v>
      </c>
      <c r="AE1860" s="136" t="str">
        <f t="shared" ref="AE1860:AE1890" si="478">IFERROR(IF(AD1860="-","-",(AD1860-DAY(AD1860)+1)),"")</f>
        <v>-</v>
      </c>
      <c r="AF1860" s="142" t="s">
        <v>15</v>
      </c>
      <c r="AG1860" s="140" t="str">
        <f t="shared" si="466"/>
        <v>1</v>
      </c>
      <c r="AH1860" s="141" t="str">
        <f t="shared" si="467"/>
        <v>-</v>
      </c>
      <c r="AI1860" s="208" t="s">
        <v>15</v>
      </c>
      <c r="AJ1860" s="444" t="s">
        <v>50</v>
      </c>
      <c r="AK1860" s="478" t="str">
        <f t="shared" si="468"/>
        <v/>
      </c>
      <c r="AL1860" s="482" t="str">
        <f t="shared" si="469"/>
        <v>-</v>
      </c>
      <c r="AM1860" s="432" t="str">
        <f>_xlfn.IFNA(VLOOKUP(O1860,Dropdown!$B:$G,6,0),"-")</f>
        <v>PEZA</v>
      </c>
      <c r="AN1860" s="433">
        <f>_xlfn.IFNA(VLOOKUP(O1860,Dropdown!$B:$H,7,0),"-")</f>
        <v>0.12</v>
      </c>
      <c r="AO1860" s="434" t="str">
        <f t="shared" si="470"/>
        <v>USD</v>
      </c>
      <c r="AP1860" s="435">
        <f t="shared" si="471"/>
        <v>585</v>
      </c>
      <c r="AQ1860" s="436">
        <f t="shared" si="472"/>
        <v>655.20000000000005</v>
      </c>
      <c r="AR1860" s="247"/>
      <c r="AS1860" s="465" t="s">
        <v>15</v>
      </c>
      <c r="AT1860" s="247"/>
      <c r="AU1860" s="454" t="str">
        <f t="shared" ref="AU1860:AU1891" si="479">IFERROR(IF(AJ1860="Collected",AI1860-E1860," "),"-")</f>
        <v xml:space="preserve"> </v>
      </c>
    </row>
    <row r="1861" spans="1:47" s="29" customFormat="1">
      <c r="A1861" s="556">
        <v>1858</v>
      </c>
      <c r="B1861" s="558" t="s">
        <v>4537</v>
      </c>
      <c r="C1861" s="558" t="str">
        <f t="shared" ref="C1861:C1891" si="480">TEXT(E1861,"yyyy")</f>
        <v>2020</v>
      </c>
      <c r="D1861" s="558" t="str">
        <f t="shared" si="473"/>
        <v>Oct</v>
      </c>
      <c r="E1861" s="605">
        <v>44110</v>
      </c>
      <c r="F1861" s="558">
        <v>124218</v>
      </c>
      <c r="G1861" s="558">
        <v>56248</v>
      </c>
      <c r="H1861" s="558">
        <v>96420</v>
      </c>
      <c r="I1861" s="558" t="s">
        <v>4538</v>
      </c>
      <c r="J1861" s="617" t="s">
        <v>4539</v>
      </c>
      <c r="K1861" s="607" t="str">
        <f t="shared" ref="K1861:K1924" si="481">IF(L1861="-",M1861,CONCATENATE(L1861," | ",M1861))</f>
        <v>WR14 YOKE TA.D | 101538-11-011-04 TRIMMING DIE</v>
      </c>
      <c r="L1861" s="607" t="s">
        <v>4960</v>
      </c>
      <c r="M1861" s="607" t="s">
        <v>4961</v>
      </c>
      <c r="N1861" s="615" t="s">
        <v>15</v>
      </c>
      <c r="O1861" s="607" t="s">
        <v>42</v>
      </c>
      <c r="P1861" s="558">
        <v>1</v>
      </c>
      <c r="Q1861" s="557" t="s">
        <v>5151</v>
      </c>
      <c r="R1861" s="609">
        <f>IFERROR(VLOOKUP(CONCATENATE(D1861,"'",C1861),'Monthly Forex'!A:D,4,0),"-")</f>
        <v>48.494999999999997</v>
      </c>
      <c r="S1861" s="564" t="s">
        <v>15</v>
      </c>
      <c r="T1861" s="611">
        <v>316</v>
      </c>
      <c r="U1861" s="612" t="s">
        <v>47</v>
      </c>
      <c r="V1861" s="613" t="s">
        <v>49</v>
      </c>
      <c r="W1861" s="704" t="s">
        <v>15</v>
      </c>
      <c r="X1861" s="677" t="s">
        <v>4595</v>
      </c>
      <c r="Y1861" s="667" t="s">
        <v>4562</v>
      </c>
      <c r="Z1861" s="668">
        <v>44111</v>
      </c>
      <c r="AA1861" s="558" t="s">
        <v>1856</v>
      </c>
      <c r="AB1861" s="139">
        <f t="shared" ref="AB1861:AB1894" si="482">IF(V1861="","",IF(V1861="Cancelled","-",E1861+30))</f>
        <v>44140</v>
      </c>
      <c r="AC1861" s="134">
        <f t="shared" si="476"/>
        <v>44136</v>
      </c>
      <c r="AD1861" s="135" t="str">
        <f t="shared" si="477"/>
        <v>-</v>
      </c>
      <c r="AE1861" s="136" t="str">
        <f t="shared" si="478"/>
        <v>-</v>
      </c>
      <c r="AF1861" s="140" t="s">
        <v>4551</v>
      </c>
      <c r="AG1861" s="140" t="str">
        <f t="shared" ref="AG1861:AG1924" si="483">IF(F1861=F1860,"-","1")</f>
        <v>1</v>
      </c>
      <c r="AH1861" s="141" t="str">
        <f t="shared" ref="AH1861:AH1924" si="484">IFERROR(IF(AF1861="-","-",IF(AF1861="O","-",$AK$1-E1861)),"-")</f>
        <v>-</v>
      </c>
      <c r="AI1861" s="210">
        <v>44162</v>
      </c>
      <c r="AJ1861" s="447" t="s">
        <v>4592</v>
      </c>
      <c r="AK1861" s="478">
        <f t="shared" ref="AK1861:AK1924" si="485">IFERROR(IF(AF1861="O",$AB1861-$AI1861,""),"-")</f>
        <v>-22</v>
      </c>
      <c r="AL1861" s="482">
        <f t="shared" ref="AL1861:AL1924" si="486">IFERROR(AI1861-DAY(AI1861)+1,"-")</f>
        <v>44136</v>
      </c>
      <c r="AM1861" s="432" t="str">
        <f>_xlfn.IFNA(VLOOKUP(O1861,Dropdown!$B:$G,6,0),"-")</f>
        <v>PEZA</v>
      </c>
      <c r="AN1861" s="433">
        <f>_xlfn.IFNA(VLOOKUP(O1861,Dropdown!$B:$H,7,0),"-")</f>
        <v>0.12</v>
      </c>
      <c r="AO1861" s="434" t="str">
        <f t="shared" ref="AO1861:AO1924" si="487">_xlfn.IFNA(IF(S1861="-","USD","PHP"),"-")</f>
        <v>USD</v>
      </c>
      <c r="AP1861" s="435">
        <f t="shared" ref="AP1861:AP1924" si="488">IF(AO1861="USD",T1861,S1861)</f>
        <v>316</v>
      </c>
      <c r="AQ1861" s="436">
        <f t="shared" ref="AQ1861:AQ1924" si="489">IFERROR(IF(AN1861="-",AP1861,AP1861*1.12),"-")</f>
        <v>353.92</v>
      </c>
      <c r="AR1861" s="247"/>
      <c r="AS1861" s="465" t="s">
        <v>15</v>
      </c>
      <c r="AT1861" s="247"/>
      <c r="AU1861" s="454" t="s">
        <v>15</v>
      </c>
    </row>
    <row r="1862" spans="1:47" s="29" customFormat="1">
      <c r="A1862" s="556">
        <v>1859</v>
      </c>
      <c r="B1862" s="558" t="s">
        <v>4540</v>
      </c>
      <c r="C1862" s="558" t="str">
        <f t="shared" si="480"/>
        <v>2020</v>
      </c>
      <c r="D1862" s="558" t="str">
        <f t="shared" si="473"/>
        <v>Oct</v>
      </c>
      <c r="E1862" s="605">
        <v>44110</v>
      </c>
      <c r="F1862" s="558">
        <v>124219</v>
      </c>
      <c r="G1862" s="558">
        <v>56249</v>
      </c>
      <c r="H1862" s="558">
        <v>96416</v>
      </c>
      <c r="I1862" s="558" t="s">
        <v>4541</v>
      </c>
      <c r="J1862" s="617" t="s">
        <v>4370</v>
      </c>
      <c r="K1862" s="607" t="str">
        <f t="shared" si="481"/>
        <v>WR12-814 YOKE | 101615-00-007-01 LOWER COMMON PLATE B (MODIFICATION)</v>
      </c>
      <c r="L1862" s="607" t="s">
        <v>4958</v>
      </c>
      <c r="M1862" s="607" t="s">
        <v>4959</v>
      </c>
      <c r="N1862" s="615" t="s">
        <v>15</v>
      </c>
      <c r="O1862" s="607" t="s">
        <v>42</v>
      </c>
      <c r="P1862" s="558">
        <v>1</v>
      </c>
      <c r="Q1862" s="557" t="s">
        <v>5151</v>
      </c>
      <c r="R1862" s="609">
        <f>IFERROR(VLOOKUP(CONCATENATE(D1862,"'",C1862),'Monthly Forex'!A:D,4,0),"-")</f>
        <v>48.494999999999997</v>
      </c>
      <c r="S1862" s="564" t="s">
        <v>15</v>
      </c>
      <c r="T1862" s="611">
        <v>247</v>
      </c>
      <c r="U1862" s="612" t="s">
        <v>47</v>
      </c>
      <c r="V1862" s="613" t="s">
        <v>49</v>
      </c>
      <c r="W1862" s="704" t="s">
        <v>15</v>
      </c>
      <c r="X1862" s="677" t="s">
        <v>4595</v>
      </c>
      <c r="Y1862" s="667" t="s">
        <v>4562</v>
      </c>
      <c r="Z1862" s="668">
        <v>44111</v>
      </c>
      <c r="AA1862" s="558" t="s">
        <v>1856</v>
      </c>
      <c r="AB1862" s="139">
        <f t="shared" si="482"/>
        <v>44140</v>
      </c>
      <c r="AC1862" s="134">
        <f t="shared" si="476"/>
        <v>44136</v>
      </c>
      <c r="AD1862" s="135" t="str">
        <f t="shared" si="477"/>
        <v>-</v>
      </c>
      <c r="AE1862" s="136" t="str">
        <f t="shared" si="478"/>
        <v>-</v>
      </c>
      <c r="AF1862" s="140" t="s">
        <v>4551</v>
      </c>
      <c r="AG1862" s="140" t="str">
        <f t="shared" si="483"/>
        <v>1</v>
      </c>
      <c r="AH1862" s="141" t="str">
        <f t="shared" si="484"/>
        <v>-</v>
      </c>
      <c r="AI1862" s="210">
        <v>44162</v>
      </c>
      <c r="AJ1862" s="447" t="s">
        <v>4592</v>
      </c>
      <c r="AK1862" s="478">
        <f t="shared" si="485"/>
        <v>-22</v>
      </c>
      <c r="AL1862" s="482">
        <f t="shared" si="486"/>
        <v>44136</v>
      </c>
      <c r="AM1862" s="432" t="str">
        <f>_xlfn.IFNA(VLOOKUP(O1862,Dropdown!$B:$G,6,0),"-")</f>
        <v>PEZA</v>
      </c>
      <c r="AN1862" s="433">
        <f>_xlfn.IFNA(VLOOKUP(O1862,Dropdown!$B:$H,7,0),"-")</f>
        <v>0.12</v>
      </c>
      <c r="AO1862" s="434" t="str">
        <f t="shared" si="487"/>
        <v>USD</v>
      </c>
      <c r="AP1862" s="435">
        <f t="shared" si="488"/>
        <v>247</v>
      </c>
      <c r="AQ1862" s="436">
        <f t="shared" si="489"/>
        <v>276.64000000000004</v>
      </c>
      <c r="AR1862" s="247"/>
      <c r="AS1862" s="465" t="s">
        <v>15</v>
      </c>
      <c r="AT1862" s="247"/>
      <c r="AU1862" s="454" t="s">
        <v>15</v>
      </c>
    </row>
    <row r="1863" spans="1:47" s="29" customFormat="1">
      <c r="A1863" s="556">
        <v>1860</v>
      </c>
      <c r="B1863" s="558" t="s">
        <v>4543</v>
      </c>
      <c r="C1863" s="558" t="str">
        <f t="shared" si="480"/>
        <v>2020</v>
      </c>
      <c r="D1863" s="558" t="str">
        <f t="shared" si="473"/>
        <v>Oct</v>
      </c>
      <c r="E1863" s="605">
        <v>44112</v>
      </c>
      <c r="F1863" s="558">
        <v>124220</v>
      </c>
      <c r="G1863" s="558">
        <v>57951</v>
      </c>
      <c r="H1863" s="558">
        <v>96448</v>
      </c>
      <c r="I1863" s="558" t="s">
        <v>3660</v>
      </c>
      <c r="J1863" s="617" t="s">
        <v>4544</v>
      </c>
      <c r="K1863" s="607" t="str">
        <f t="shared" si="481"/>
        <v>SHAFT JIG FOR MS308-P1 | SHAFT JIG FOR MS308-P1</v>
      </c>
      <c r="L1863" s="607" t="s">
        <v>3659</v>
      </c>
      <c r="M1863" s="607" t="s">
        <v>3659</v>
      </c>
      <c r="N1863" s="615" t="s">
        <v>15</v>
      </c>
      <c r="O1863" s="607" t="s">
        <v>3662</v>
      </c>
      <c r="P1863" s="558">
        <v>2</v>
      </c>
      <c r="Q1863" s="557" t="s">
        <v>5151</v>
      </c>
      <c r="R1863" s="609">
        <f>IFERROR(VLOOKUP(CONCATENATE(D1863,"'",C1863),'Monthly Forex'!A:D,4,0),"-")</f>
        <v>48.494999999999997</v>
      </c>
      <c r="S1863" s="564" t="s">
        <v>15</v>
      </c>
      <c r="T1863" s="611">
        <v>188</v>
      </c>
      <c r="U1863" s="612" t="s">
        <v>47</v>
      </c>
      <c r="V1863" s="613" t="s">
        <v>49</v>
      </c>
      <c r="W1863" s="704" t="s">
        <v>15</v>
      </c>
      <c r="X1863" s="677" t="s">
        <v>4595</v>
      </c>
      <c r="Y1863" s="667" t="s">
        <v>4566</v>
      </c>
      <c r="Z1863" s="668">
        <v>44119</v>
      </c>
      <c r="AA1863" s="558" t="s">
        <v>1856</v>
      </c>
      <c r="AB1863" s="139">
        <f t="shared" si="482"/>
        <v>44142</v>
      </c>
      <c r="AC1863" s="134">
        <f t="shared" si="476"/>
        <v>44136</v>
      </c>
      <c r="AD1863" s="135" t="str">
        <f t="shared" si="477"/>
        <v>-</v>
      </c>
      <c r="AE1863" s="136" t="str">
        <f t="shared" si="478"/>
        <v>-</v>
      </c>
      <c r="AF1863" s="140" t="s">
        <v>4551</v>
      </c>
      <c r="AG1863" s="140" t="str">
        <f t="shared" si="483"/>
        <v>1</v>
      </c>
      <c r="AH1863" s="141" t="str">
        <f t="shared" si="484"/>
        <v>-</v>
      </c>
      <c r="AI1863" s="210">
        <v>44211</v>
      </c>
      <c r="AJ1863" s="443" t="s">
        <v>4592</v>
      </c>
      <c r="AK1863" s="478">
        <f t="shared" si="485"/>
        <v>-69</v>
      </c>
      <c r="AL1863" s="482">
        <f t="shared" si="486"/>
        <v>44197</v>
      </c>
      <c r="AM1863" s="432" t="str">
        <f>_xlfn.IFNA(VLOOKUP(O1863,Dropdown!$B:$G,6,0),"-")</f>
        <v>PEZA</v>
      </c>
      <c r="AN1863" s="433">
        <f>_xlfn.IFNA(VLOOKUP(O1863,Dropdown!$B:$H,7,0),"-")</f>
        <v>0.12</v>
      </c>
      <c r="AO1863" s="434" t="str">
        <f t="shared" si="487"/>
        <v>USD</v>
      </c>
      <c r="AP1863" s="435">
        <f t="shared" si="488"/>
        <v>188</v>
      </c>
      <c r="AQ1863" s="436">
        <f t="shared" si="489"/>
        <v>210.56000000000003</v>
      </c>
      <c r="AR1863" s="247"/>
      <c r="AS1863" s="465" t="s">
        <v>15</v>
      </c>
      <c r="AT1863" s="247"/>
      <c r="AU1863" s="454" t="s">
        <v>15</v>
      </c>
    </row>
    <row r="1864" spans="1:47" s="29" customFormat="1">
      <c r="A1864" s="556">
        <v>1861</v>
      </c>
      <c r="B1864" s="558" t="s">
        <v>4555</v>
      </c>
      <c r="C1864" s="558" t="str">
        <f t="shared" si="480"/>
        <v>2020</v>
      </c>
      <c r="D1864" s="558" t="str">
        <f t="shared" si="473"/>
        <v>Oct</v>
      </c>
      <c r="E1864" s="605">
        <v>44118</v>
      </c>
      <c r="F1864" s="558">
        <v>124221</v>
      </c>
      <c r="G1864" s="558">
        <v>57952</v>
      </c>
      <c r="H1864" s="558">
        <v>96526</v>
      </c>
      <c r="I1864" s="558" t="s">
        <v>4557</v>
      </c>
      <c r="J1864" s="617" t="s">
        <v>4558</v>
      </c>
      <c r="K1864" s="623" t="str">
        <f t="shared" si="481"/>
        <v>Ø8.15 x 65mm  PUNCH DIE (SKH51 61-63 HRC; TICN) | Ø8.15 x 65mm  PUNCH DIE (SKH51 61-63 HRC; TICN)</v>
      </c>
      <c r="L1864" s="623" t="s">
        <v>4559</v>
      </c>
      <c r="M1864" s="623" t="s">
        <v>4559</v>
      </c>
      <c r="N1864" s="608" t="s">
        <v>15</v>
      </c>
      <c r="O1864" s="607" t="s">
        <v>41</v>
      </c>
      <c r="P1864" s="558">
        <v>1</v>
      </c>
      <c r="Q1864" s="557" t="s">
        <v>5151</v>
      </c>
      <c r="R1864" s="609">
        <f>IFERROR(VLOOKUP(CONCATENATE(D1864,"'",C1864),'Monthly Forex'!A:D,4,0),"-")</f>
        <v>48.494999999999997</v>
      </c>
      <c r="S1864" s="564" t="s">
        <v>15</v>
      </c>
      <c r="T1864" s="611">
        <v>255</v>
      </c>
      <c r="U1864" s="612" t="s">
        <v>47</v>
      </c>
      <c r="V1864" s="613" t="s">
        <v>49</v>
      </c>
      <c r="W1864" s="619" t="s">
        <v>15</v>
      </c>
      <c r="X1864" s="677" t="s">
        <v>4595</v>
      </c>
      <c r="Y1864" s="667" t="s">
        <v>4565</v>
      </c>
      <c r="Z1864" s="668">
        <v>44119</v>
      </c>
      <c r="AA1864" s="558" t="s">
        <v>1856</v>
      </c>
      <c r="AB1864" s="139">
        <f t="shared" si="482"/>
        <v>44148</v>
      </c>
      <c r="AC1864" s="134">
        <f t="shared" si="476"/>
        <v>44136</v>
      </c>
      <c r="AD1864" s="135" t="str">
        <f t="shared" si="477"/>
        <v>-</v>
      </c>
      <c r="AE1864" s="136" t="str">
        <f t="shared" si="478"/>
        <v>-</v>
      </c>
      <c r="AF1864" s="140" t="s">
        <v>4551</v>
      </c>
      <c r="AG1864" s="140" t="str">
        <f t="shared" si="483"/>
        <v>1</v>
      </c>
      <c r="AH1864" s="141" t="str">
        <f t="shared" si="484"/>
        <v>-</v>
      </c>
      <c r="AI1864" s="210">
        <v>44162</v>
      </c>
      <c r="AJ1864" s="447" t="s">
        <v>4592</v>
      </c>
      <c r="AK1864" s="478">
        <f t="shared" si="485"/>
        <v>-14</v>
      </c>
      <c r="AL1864" s="482">
        <f t="shared" si="486"/>
        <v>44136</v>
      </c>
      <c r="AM1864" s="432" t="str">
        <f>_xlfn.IFNA(VLOOKUP(O1864,Dropdown!$B:$G,6,0),"-")</f>
        <v>PEZA</v>
      </c>
      <c r="AN1864" s="433">
        <f>_xlfn.IFNA(VLOOKUP(O1864,Dropdown!$B:$H,7,0),"-")</f>
        <v>0.12</v>
      </c>
      <c r="AO1864" s="434" t="str">
        <f t="shared" si="487"/>
        <v>USD</v>
      </c>
      <c r="AP1864" s="435">
        <f t="shared" si="488"/>
        <v>255</v>
      </c>
      <c r="AQ1864" s="436">
        <f t="shared" si="489"/>
        <v>285.60000000000002</v>
      </c>
      <c r="AR1864" s="247"/>
      <c r="AS1864" s="465" t="s">
        <v>15</v>
      </c>
      <c r="AT1864" s="247"/>
      <c r="AU1864" s="454" t="s">
        <v>15</v>
      </c>
    </row>
    <row r="1865" spans="1:47" s="29" customFormat="1">
      <c r="A1865" s="556">
        <v>1862</v>
      </c>
      <c r="B1865" s="558" t="s">
        <v>4556</v>
      </c>
      <c r="C1865" s="558" t="str">
        <f t="shared" si="480"/>
        <v>2020</v>
      </c>
      <c r="D1865" s="558" t="str">
        <f t="shared" si="473"/>
        <v>Oct</v>
      </c>
      <c r="E1865" s="605">
        <v>44118</v>
      </c>
      <c r="F1865" s="558">
        <v>124221</v>
      </c>
      <c r="G1865" s="558">
        <v>57952</v>
      </c>
      <c r="H1865" s="558">
        <v>96526</v>
      </c>
      <c r="I1865" s="558" t="s">
        <v>4557</v>
      </c>
      <c r="J1865" s="617" t="s">
        <v>4558</v>
      </c>
      <c r="K1865" s="607" t="str">
        <f t="shared" si="481"/>
        <v>STC CUTTING BLADE 70 (SKD11 60 HRC; ALCrN) | STC CUTTING BLADE 70 (SKD11 60 HRC; ALCrN)</v>
      </c>
      <c r="L1865" s="607" t="s">
        <v>4560</v>
      </c>
      <c r="M1865" s="607" t="s">
        <v>4560</v>
      </c>
      <c r="N1865" s="608" t="s">
        <v>15</v>
      </c>
      <c r="O1865" s="607" t="s">
        <v>41</v>
      </c>
      <c r="P1865" s="558">
        <v>2</v>
      </c>
      <c r="Q1865" s="557" t="s">
        <v>5151</v>
      </c>
      <c r="R1865" s="609">
        <f>IFERROR(VLOOKUP(CONCATENATE(D1865,"'",C1865),'Monthly Forex'!A:D,4,0),"-")</f>
        <v>48.494999999999997</v>
      </c>
      <c r="S1865" s="564" t="s">
        <v>15</v>
      </c>
      <c r="T1865" s="611">
        <v>480</v>
      </c>
      <c r="U1865" s="612" t="s">
        <v>47</v>
      </c>
      <c r="V1865" s="613" t="s">
        <v>49</v>
      </c>
      <c r="W1865" s="619" t="s">
        <v>15</v>
      </c>
      <c r="X1865" s="677" t="s">
        <v>4595</v>
      </c>
      <c r="Y1865" s="667" t="s">
        <v>4565</v>
      </c>
      <c r="Z1865" s="668">
        <v>44119</v>
      </c>
      <c r="AA1865" s="558" t="s">
        <v>1856</v>
      </c>
      <c r="AB1865" s="139">
        <f t="shared" si="482"/>
        <v>44148</v>
      </c>
      <c r="AC1865" s="134">
        <f t="shared" si="476"/>
        <v>44136</v>
      </c>
      <c r="AD1865" s="135" t="str">
        <f t="shared" si="477"/>
        <v>-</v>
      </c>
      <c r="AE1865" s="136" t="str">
        <f t="shared" si="478"/>
        <v>-</v>
      </c>
      <c r="AF1865" s="140" t="s">
        <v>4551</v>
      </c>
      <c r="AG1865" s="140" t="str">
        <f t="shared" si="483"/>
        <v>-</v>
      </c>
      <c r="AH1865" s="141" t="str">
        <f t="shared" si="484"/>
        <v>-</v>
      </c>
      <c r="AI1865" s="210">
        <v>44162</v>
      </c>
      <c r="AJ1865" s="447" t="s">
        <v>4592</v>
      </c>
      <c r="AK1865" s="478">
        <f t="shared" si="485"/>
        <v>-14</v>
      </c>
      <c r="AL1865" s="482">
        <f t="shared" si="486"/>
        <v>44136</v>
      </c>
      <c r="AM1865" s="432" t="str">
        <f>_xlfn.IFNA(VLOOKUP(O1865,Dropdown!$B:$G,6,0),"-")</f>
        <v>PEZA</v>
      </c>
      <c r="AN1865" s="433">
        <f>_xlfn.IFNA(VLOOKUP(O1865,Dropdown!$B:$H,7,0),"-")</f>
        <v>0.12</v>
      </c>
      <c r="AO1865" s="434" t="str">
        <f t="shared" si="487"/>
        <v>USD</v>
      </c>
      <c r="AP1865" s="435">
        <f t="shared" si="488"/>
        <v>480</v>
      </c>
      <c r="AQ1865" s="436">
        <f t="shared" si="489"/>
        <v>537.6</v>
      </c>
      <c r="AR1865" s="247"/>
      <c r="AS1865" s="465" t="s">
        <v>15</v>
      </c>
      <c r="AT1865" s="247"/>
      <c r="AU1865" s="454" t="s">
        <v>15</v>
      </c>
    </row>
    <row r="1866" spans="1:47" s="29" customFormat="1">
      <c r="A1866" s="556">
        <v>1863</v>
      </c>
      <c r="B1866" s="558" t="s">
        <v>4579</v>
      </c>
      <c r="C1866" s="558" t="str">
        <f t="shared" si="480"/>
        <v>2020</v>
      </c>
      <c r="D1866" s="558" t="str">
        <f t="shared" si="473"/>
        <v>Oct</v>
      </c>
      <c r="E1866" s="605">
        <v>44120</v>
      </c>
      <c r="F1866" s="558">
        <v>124223</v>
      </c>
      <c r="G1866" s="558" t="s">
        <v>4580</v>
      </c>
      <c r="H1866" s="558">
        <v>96556</v>
      </c>
      <c r="I1866" s="558" t="s">
        <v>4584</v>
      </c>
      <c r="J1866" s="617">
        <v>51469</v>
      </c>
      <c r="K1866" s="607" t="str">
        <f t="shared" si="481"/>
        <v>NEW DIECASTING DIE | HW30-729-0030 (CAV. 9-10) | NEW DIECASTING DIE | HW30-729-0030 (CAV. 9-10)</v>
      </c>
      <c r="L1866" s="607" t="s">
        <v>4581</v>
      </c>
      <c r="M1866" s="607" t="s">
        <v>4581</v>
      </c>
      <c r="N1866" s="608" t="s">
        <v>15</v>
      </c>
      <c r="O1866" s="607" t="s">
        <v>32</v>
      </c>
      <c r="P1866" s="558">
        <v>1</v>
      </c>
      <c r="Q1866" s="557" t="s">
        <v>5152</v>
      </c>
      <c r="R1866" s="609">
        <f>IFERROR(VLOOKUP(CONCATENATE(D1866,"'",C1866),'Monthly Forex'!A:D,4,0),"-")</f>
        <v>48.494999999999997</v>
      </c>
      <c r="S1866" s="610">
        <v>480000</v>
      </c>
      <c r="T1866" s="611">
        <f>S1866/R1866</f>
        <v>9897.9276214042693</v>
      </c>
      <c r="U1866" s="612" t="s">
        <v>47</v>
      </c>
      <c r="V1866" s="613" t="s">
        <v>49</v>
      </c>
      <c r="W1866" s="702" t="s">
        <v>2314</v>
      </c>
      <c r="X1866" s="673" t="s">
        <v>4604</v>
      </c>
      <c r="Y1866" s="669" t="s">
        <v>15</v>
      </c>
      <c r="Z1866" s="668" t="s">
        <v>15</v>
      </c>
      <c r="AA1866" s="558" t="s">
        <v>1856</v>
      </c>
      <c r="AB1866" s="139">
        <f t="shared" si="482"/>
        <v>44150</v>
      </c>
      <c r="AC1866" s="134">
        <f t="shared" si="476"/>
        <v>44136</v>
      </c>
      <c r="AD1866" s="135" t="str">
        <f t="shared" si="477"/>
        <v>-</v>
      </c>
      <c r="AE1866" s="136" t="str">
        <f t="shared" si="478"/>
        <v>-</v>
      </c>
      <c r="AF1866" s="140" t="s">
        <v>4551</v>
      </c>
      <c r="AG1866" s="140" t="str">
        <f t="shared" si="483"/>
        <v>1</v>
      </c>
      <c r="AH1866" s="141" t="str">
        <f t="shared" si="484"/>
        <v>-</v>
      </c>
      <c r="AI1866" s="210">
        <v>44131</v>
      </c>
      <c r="AJ1866" s="447" t="s">
        <v>4592</v>
      </c>
      <c r="AK1866" s="478">
        <f t="shared" si="485"/>
        <v>19</v>
      </c>
      <c r="AL1866" s="482">
        <f t="shared" si="486"/>
        <v>44105</v>
      </c>
      <c r="AM1866" s="432" t="str">
        <f>_xlfn.IFNA(VLOOKUP(O1866,Dropdown!$B:$G,6,0),"-")</f>
        <v>PEZA</v>
      </c>
      <c r="AN1866" s="433">
        <f>_xlfn.IFNA(VLOOKUP(O1866,Dropdown!$B:$H,7,0),"-")</f>
        <v>0.12</v>
      </c>
      <c r="AO1866" s="434" t="str">
        <f t="shared" si="487"/>
        <v>PHP</v>
      </c>
      <c r="AP1866" s="435">
        <f t="shared" si="488"/>
        <v>480000</v>
      </c>
      <c r="AQ1866" s="436">
        <f t="shared" si="489"/>
        <v>537600</v>
      </c>
      <c r="AR1866" s="247"/>
      <c r="AS1866" s="465" t="s">
        <v>15</v>
      </c>
      <c r="AT1866" s="247"/>
      <c r="AU1866" s="454" t="s">
        <v>15</v>
      </c>
    </row>
    <row r="1867" spans="1:47" s="29" customFormat="1">
      <c r="A1867" s="556">
        <v>1864</v>
      </c>
      <c r="B1867" s="557" t="s">
        <v>4567</v>
      </c>
      <c r="C1867" s="558" t="str">
        <f t="shared" si="480"/>
        <v>2020</v>
      </c>
      <c r="D1867" s="558" t="str">
        <f t="shared" si="473"/>
        <v>Oct</v>
      </c>
      <c r="E1867" s="586">
        <v>44123</v>
      </c>
      <c r="F1867" s="557">
        <v>124224</v>
      </c>
      <c r="G1867" s="557">
        <v>57954</v>
      </c>
      <c r="H1867" s="557">
        <v>96581</v>
      </c>
      <c r="I1867" s="557" t="s">
        <v>4585</v>
      </c>
      <c r="J1867" s="577" t="s">
        <v>4591</v>
      </c>
      <c r="K1867" s="578" t="str">
        <f t="shared" si="481"/>
        <v>SEPARATOR #2 | #298-2 CUTTING DIE</v>
      </c>
      <c r="L1867" s="578" t="s">
        <v>4881</v>
      </c>
      <c r="M1867" s="578" t="s">
        <v>4882</v>
      </c>
      <c r="N1867" s="600" t="s">
        <v>15</v>
      </c>
      <c r="O1867" s="578" t="s">
        <v>42</v>
      </c>
      <c r="P1867" s="557">
        <v>1</v>
      </c>
      <c r="Q1867" s="557" t="s">
        <v>5151</v>
      </c>
      <c r="R1867" s="581">
        <f>IFERROR(VLOOKUP(CONCATENATE(D1867,"'",C1867),'Monthly Forex'!A:D,4,0),"-")</f>
        <v>48.494999999999997</v>
      </c>
      <c r="S1867" s="564" t="s">
        <v>15</v>
      </c>
      <c r="T1867" s="582">
        <v>590</v>
      </c>
      <c r="U1867" s="583" t="s">
        <v>47</v>
      </c>
      <c r="V1867" s="613" t="s">
        <v>49</v>
      </c>
      <c r="W1867" s="619" t="s">
        <v>15</v>
      </c>
      <c r="X1867" s="677" t="s">
        <v>4595</v>
      </c>
      <c r="Y1867" s="597" t="s">
        <v>4594</v>
      </c>
      <c r="Z1867" s="571">
        <v>44124</v>
      </c>
      <c r="AA1867" s="558" t="s">
        <v>1856</v>
      </c>
      <c r="AB1867" s="139">
        <f t="shared" si="482"/>
        <v>44153</v>
      </c>
      <c r="AC1867" s="134">
        <f t="shared" si="476"/>
        <v>44136</v>
      </c>
      <c r="AD1867" s="135" t="str">
        <f t="shared" si="477"/>
        <v>-</v>
      </c>
      <c r="AE1867" s="136" t="str">
        <f t="shared" si="478"/>
        <v>-</v>
      </c>
      <c r="AF1867" s="140" t="s">
        <v>4551</v>
      </c>
      <c r="AG1867" s="140" t="str">
        <f t="shared" si="483"/>
        <v>1</v>
      </c>
      <c r="AH1867" s="141" t="str">
        <f t="shared" si="484"/>
        <v>-</v>
      </c>
      <c r="AI1867" s="210">
        <v>44162</v>
      </c>
      <c r="AJ1867" s="447" t="s">
        <v>4592</v>
      </c>
      <c r="AK1867" s="478">
        <f t="shared" si="485"/>
        <v>-9</v>
      </c>
      <c r="AL1867" s="482">
        <f t="shared" si="486"/>
        <v>44136</v>
      </c>
      <c r="AM1867" s="432" t="str">
        <f>_xlfn.IFNA(VLOOKUP(O1867,Dropdown!$B:$G,6,0),"-")</f>
        <v>PEZA</v>
      </c>
      <c r="AN1867" s="433">
        <f>_xlfn.IFNA(VLOOKUP(O1867,Dropdown!$B:$H,7,0),"-")</f>
        <v>0.12</v>
      </c>
      <c r="AO1867" s="434" t="str">
        <f t="shared" si="487"/>
        <v>USD</v>
      </c>
      <c r="AP1867" s="435">
        <f t="shared" si="488"/>
        <v>590</v>
      </c>
      <c r="AQ1867" s="436">
        <f t="shared" si="489"/>
        <v>660.80000000000007</v>
      </c>
      <c r="AR1867" s="247"/>
      <c r="AS1867" s="465" t="s">
        <v>15</v>
      </c>
      <c r="AT1867" s="247"/>
      <c r="AU1867" s="454" t="s">
        <v>15</v>
      </c>
    </row>
    <row r="1868" spans="1:47" s="29" customFormat="1">
      <c r="A1868" s="556">
        <v>1865</v>
      </c>
      <c r="B1868" s="557" t="s">
        <v>4568</v>
      </c>
      <c r="C1868" s="558" t="str">
        <f t="shared" si="480"/>
        <v>2020</v>
      </c>
      <c r="D1868" s="558" t="str">
        <f t="shared" si="473"/>
        <v>Oct</v>
      </c>
      <c r="E1868" s="586">
        <v>44123</v>
      </c>
      <c r="F1868" s="557">
        <v>124224</v>
      </c>
      <c r="G1868" s="557">
        <v>57954</v>
      </c>
      <c r="H1868" s="557">
        <v>96581</v>
      </c>
      <c r="I1868" s="557" t="s">
        <v>4585</v>
      </c>
      <c r="J1868" s="577" t="s">
        <v>4591</v>
      </c>
      <c r="K1868" s="578" t="str">
        <f t="shared" si="481"/>
        <v>SEPARATOR #2 | #299-2 CUTTING DIE</v>
      </c>
      <c r="L1868" s="578" t="s">
        <v>4881</v>
      </c>
      <c r="M1868" s="578" t="s">
        <v>4884</v>
      </c>
      <c r="N1868" s="600" t="s">
        <v>15</v>
      </c>
      <c r="O1868" s="578" t="s">
        <v>42</v>
      </c>
      <c r="P1868" s="557">
        <v>1</v>
      </c>
      <c r="Q1868" s="557" t="s">
        <v>5151</v>
      </c>
      <c r="R1868" s="581">
        <f>IFERROR(VLOOKUP(CONCATENATE(D1868,"'",C1868),'Monthly Forex'!A:D,4,0),"-")</f>
        <v>48.494999999999997</v>
      </c>
      <c r="S1868" s="564" t="s">
        <v>15</v>
      </c>
      <c r="T1868" s="582">
        <v>441</v>
      </c>
      <c r="U1868" s="583" t="s">
        <v>47</v>
      </c>
      <c r="V1868" s="613" t="s">
        <v>49</v>
      </c>
      <c r="W1868" s="619" t="s">
        <v>15</v>
      </c>
      <c r="X1868" s="677" t="s">
        <v>4595</v>
      </c>
      <c r="Y1868" s="597" t="s">
        <v>4594</v>
      </c>
      <c r="Z1868" s="571">
        <v>44124</v>
      </c>
      <c r="AA1868" s="558" t="s">
        <v>1856</v>
      </c>
      <c r="AB1868" s="139">
        <f t="shared" si="482"/>
        <v>44153</v>
      </c>
      <c r="AC1868" s="134">
        <f t="shared" si="476"/>
        <v>44136</v>
      </c>
      <c r="AD1868" s="135" t="str">
        <f t="shared" si="477"/>
        <v>-</v>
      </c>
      <c r="AE1868" s="136" t="str">
        <f t="shared" si="478"/>
        <v>-</v>
      </c>
      <c r="AF1868" s="140" t="s">
        <v>4551</v>
      </c>
      <c r="AG1868" s="140" t="str">
        <f t="shared" si="483"/>
        <v>-</v>
      </c>
      <c r="AH1868" s="141" t="str">
        <f t="shared" si="484"/>
        <v>-</v>
      </c>
      <c r="AI1868" s="210">
        <v>44162</v>
      </c>
      <c r="AJ1868" s="447" t="s">
        <v>4592</v>
      </c>
      <c r="AK1868" s="478">
        <f t="shared" si="485"/>
        <v>-9</v>
      </c>
      <c r="AL1868" s="482">
        <f t="shared" si="486"/>
        <v>44136</v>
      </c>
      <c r="AM1868" s="432" t="str">
        <f>_xlfn.IFNA(VLOOKUP(O1868,Dropdown!$B:$G,6,0),"-")</f>
        <v>PEZA</v>
      </c>
      <c r="AN1868" s="433">
        <f>_xlfn.IFNA(VLOOKUP(O1868,Dropdown!$B:$H,7,0),"-")</f>
        <v>0.12</v>
      </c>
      <c r="AO1868" s="434" t="str">
        <f t="shared" si="487"/>
        <v>USD</v>
      </c>
      <c r="AP1868" s="435">
        <f t="shared" si="488"/>
        <v>441</v>
      </c>
      <c r="AQ1868" s="436">
        <f t="shared" si="489"/>
        <v>493.92000000000007</v>
      </c>
      <c r="AR1868" s="247"/>
      <c r="AS1868" s="465" t="s">
        <v>15</v>
      </c>
      <c r="AT1868" s="247"/>
      <c r="AU1868" s="454" t="s">
        <v>15</v>
      </c>
    </row>
    <row r="1869" spans="1:47" s="29" customFormat="1">
      <c r="A1869" s="556">
        <v>1866</v>
      </c>
      <c r="B1869" s="557" t="s">
        <v>4563</v>
      </c>
      <c r="C1869" s="558" t="str">
        <f t="shared" si="480"/>
        <v>2020</v>
      </c>
      <c r="D1869" s="558" t="str">
        <f t="shared" si="473"/>
        <v>Oct</v>
      </c>
      <c r="E1869" s="586">
        <v>44123</v>
      </c>
      <c r="F1869" s="557">
        <v>124224</v>
      </c>
      <c r="G1869" s="557">
        <v>57954</v>
      </c>
      <c r="H1869" s="557">
        <v>96581</v>
      </c>
      <c r="I1869" s="557" t="s">
        <v>4585</v>
      </c>
      <c r="J1869" s="577" t="s">
        <v>4591</v>
      </c>
      <c r="K1869" s="578" t="str">
        <f t="shared" si="481"/>
        <v>SEPARATOR #2 | #256-2 CUTTING PUNCH</v>
      </c>
      <c r="L1869" s="578" t="s">
        <v>4881</v>
      </c>
      <c r="M1869" s="578" t="s">
        <v>4883</v>
      </c>
      <c r="N1869" s="600" t="s">
        <v>15</v>
      </c>
      <c r="O1869" s="578" t="s">
        <v>42</v>
      </c>
      <c r="P1869" s="557">
        <v>1</v>
      </c>
      <c r="Q1869" s="557" t="s">
        <v>5151</v>
      </c>
      <c r="R1869" s="581">
        <f>IFERROR(VLOOKUP(CONCATENATE(D1869,"'",C1869),'Monthly Forex'!A:D,4,0),"-")</f>
        <v>48.494999999999997</v>
      </c>
      <c r="S1869" s="564" t="s">
        <v>15</v>
      </c>
      <c r="T1869" s="582">
        <v>336</v>
      </c>
      <c r="U1869" s="583" t="s">
        <v>47</v>
      </c>
      <c r="V1869" s="613" t="s">
        <v>49</v>
      </c>
      <c r="W1869" s="619" t="s">
        <v>15</v>
      </c>
      <c r="X1869" s="677" t="s">
        <v>4595</v>
      </c>
      <c r="Y1869" s="597" t="s">
        <v>4594</v>
      </c>
      <c r="Z1869" s="571">
        <v>44124</v>
      </c>
      <c r="AA1869" s="558" t="s">
        <v>1856</v>
      </c>
      <c r="AB1869" s="139">
        <f t="shared" si="482"/>
        <v>44153</v>
      </c>
      <c r="AC1869" s="134">
        <f t="shared" si="476"/>
        <v>44136</v>
      </c>
      <c r="AD1869" s="144" t="str">
        <f t="shared" si="477"/>
        <v>-</v>
      </c>
      <c r="AE1869" s="136" t="str">
        <f t="shared" si="478"/>
        <v>-</v>
      </c>
      <c r="AF1869" s="140" t="s">
        <v>4551</v>
      </c>
      <c r="AG1869" s="140" t="str">
        <f t="shared" si="483"/>
        <v>-</v>
      </c>
      <c r="AH1869" s="141" t="str">
        <f t="shared" si="484"/>
        <v>-</v>
      </c>
      <c r="AI1869" s="210">
        <v>44162</v>
      </c>
      <c r="AJ1869" s="447" t="s">
        <v>4592</v>
      </c>
      <c r="AK1869" s="478">
        <f t="shared" si="485"/>
        <v>-9</v>
      </c>
      <c r="AL1869" s="482">
        <f t="shared" si="486"/>
        <v>44136</v>
      </c>
      <c r="AM1869" s="432" t="str">
        <f>_xlfn.IFNA(VLOOKUP(O1869,Dropdown!$B:$G,6,0),"-")</f>
        <v>PEZA</v>
      </c>
      <c r="AN1869" s="433">
        <f>_xlfn.IFNA(VLOOKUP(O1869,Dropdown!$B:$H,7,0),"-")</f>
        <v>0.12</v>
      </c>
      <c r="AO1869" s="434" t="str">
        <f t="shared" si="487"/>
        <v>USD</v>
      </c>
      <c r="AP1869" s="435">
        <f t="shared" si="488"/>
        <v>336</v>
      </c>
      <c r="AQ1869" s="436">
        <f t="shared" si="489"/>
        <v>376.32000000000005</v>
      </c>
      <c r="AR1869" s="247"/>
      <c r="AS1869" s="465" t="s">
        <v>15</v>
      </c>
      <c r="AT1869" s="247"/>
      <c r="AU1869" s="454" t="s">
        <v>15</v>
      </c>
    </row>
    <row r="1870" spans="1:47" s="29" customFormat="1">
      <c r="A1870" s="556">
        <v>1867</v>
      </c>
      <c r="B1870" s="557" t="s">
        <v>4569</v>
      </c>
      <c r="C1870" s="558" t="str">
        <f t="shared" si="480"/>
        <v>2020</v>
      </c>
      <c r="D1870" s="558" t="str">
        <f t="shared" si="473"/>
        <v>Oct</v>
      </c>
      <c r="E1870" s="586">
        <v>44123</v>
      </c>
      <c r="F1870" s="557">
        <v>124224</v>
      </c>
      <c r="G1870" s="557">
        <v>57954</v>
      </c>
      <c r="H1870" s="557">
        <v>96581</v>
      </c>
      <c r="I1870" s="557" t="s">
        <v>4585</v>
      </c>
      <c r="J1870" s="577" t="s">
        <v>4591</v>
      </c>
      <c r="K1870" s="578" t="str">
        <f t="shared" si="481"/>
        <v>SEPARATOR #2 | #265-2 CUTTING PUNCH</v>
      </c>
      <c r="L1870" s="578" t="s">
        <v>4881</v>
      </c>
      <c r="M1870" s="578" t="s">
        <v>4885</v>
      </c>
      <c r="N1870" s="600" t="s">
        <v>15</v>
      </c>
      <c r="O1870" s="578" t="s">
        <v>42</v>
      </c>
      <c r="P1870" s="557">
        <v>1</v>
      </c>
      <c r="Q1870" s="557" t="s">
        <v>5151</v>
      </c>
      <c r="R1870" s="581">
        <f>IFERROR(VLOOKUP(CONCATENATE(D1870,"'",C1870),'Monthly Forex'!A:D,4,0),"-")</f>
        <v>48.494999999999997</v>
      </c>
      <c r="S1870" s="564" t="s">
        <v>15</v>
      </c>
      <c r="T1870" s="582">
        <v>256</v>
      </c>
      <c r="U1870" s="583" t="s">
        <v>47</v>
      </c>
      <c r="V1870" s="613" t="s">
        <v>49</v>
      </c>
      <c r="W1870" s="619" t="s">
        <v>15</v>
      </c>
      <c r="X1870" s="677" t="s">
        <v>4595</v>
      </c>
      <c r="Y1870" s="597" t="s">
        <v>4594</v>
      </c>
      <c r="Z1870" s="571">
        <v>44124</v>
      </c>
      <c r="AA1870" s="558" t="s">
        <v>1856</v>
      </c>
      <c r="AB1870" s="139">
        <f t="shared" si="482"/>
        <v>44153</v>
      </c>
      <c r="AC1870" s="134">
        <f t="shared" si="476"/>
        <v>44136</v>
      </c>
      <c r="AD1870" s="144" t="str">
        <f t="shared" si="477"/>
        <v>-</v>
      </c>
      <c r="AE1870" s="136" t="str">
        <f t="shared" si="478"/>
        <v>-</v>
      </c>
      <c r="AF1870" s="140" t="s">
        <v>4551</v>
      </c>
      <c r="AG1870" s="140" t="str">
        <f t="shared" si="483"/>
        <v>-</v>
      </c>
      <c r="AH1870" s="141" t="str">
        <f t="shared" si="484"/>
        <v>-</v>
      </c>
      <c r="AI1870" s="210">
        <v>44162</v>
      </c>
      <c r="AJ1870" s="447" t="s">
        <v>4592</v>
      </c>
      <c r="AK1870" s="478">
        <f t="shared" si="485"/>
        <v>-9</v>
      </c>
      <c r="AL1870" s="482">
        <f t="shared" si="486"/>
        <v>44136</v>
      </c>
      <c r="AM1870" s="432" t="str">
        <f>_xlfn.IFNA(VLOOKUP(O1870,Dropdown!$B:$G,6,0),"-")</f>
        <v>PEZA</v>
      </c>
      <c r="AN1870" s="433">
        <f>_xlfn.IFNA(VLOOKUP(O1870,Dropdown!$B:$H,7,0),"-")</f>
        <v>0.12</v>
      </c>
      <c r="AO1870" s="434" t="str">
        <f t="shared" si="487"/>
        <v>USD</v>
      </c>
      <c r="AP1870" s="435">
        <f t="shared" si="488"/>
        <v>256</v>
      </c>
      <c r="AQ1870" s="436">
        <f t="shared" si="489"/>
        <v>286.72000000000003</v>
      </c>
      <c r="AR1870" s="247"/>
      <c r="AS1870" s="465" t="s">
        <v>15</v>
      </c>
      <c r="AT1870" s="247"/>
      <c r="AU1870" s="454" t="s">
        <v>15</v>
      </c>
    </row>
    <row r="1871" spans="1:47" s="29" customFormat="1">
      <c r="A1871" s="556">
        <v>1868</v>
      </c>
      <c r="B1871" s="557" t="s">
        <v>4570</v>
      </c>
      <c r="C1871" s="558" t="str">
        <f t="shared" si="480"/>
        <v>2020</v>
      </c>
      <c r="D1871" s="558" t="str">
        <f t="shared" si="473"/>
        <v>Oct</v>
      </c>
      <c r="E1871" s="586">
        <v>44123</v>
      </c>
      <c r="F1871" s="557">
        <v>124224</v>
      </c>
      <c r="G1871" s="557">
        <v>57954</v>
      </c>
      <c r="H1871" s="557">
        <v>96581</v>
      </c>
      <c r="I1871" s="557" t="s">
        <v>4585</v>
      </c>
      <c r="J1871" s="577" t="s">
        <v>4591</v>
      </c>
      <c r="K1871" s="578" t="str">
        <f t="shared" si="481"/>
        <v>SEPARATOR #2 | #266-2 CUTTING PUNCH</v>
      </c>
      <c r="L1871" s="578" t="s">
        <v>4881</v>
      </c>
      <c r="M1871" s="578" t="s">
        <v>4886</v>
      </c>
      <c r="N1871" s="600" t="s">
        <v>15</v>
      </c>
      <c r="O1871" s="578" t="s">
        <v>42</v>
      </c>
      <c r="P1871" s="557">
        <v>1</v>
      </c>
      <c r="Q1871" s="557" t="s">
        <v>5151</v>
      </c>
      <c r="R1871" s="581">
        <f>IFERROR(VLOOKUP(CONCATENATE(D1871,"'",C1871),'Monthly Forex'!A:D,4,0),"-")</f>
        <v>48.494999999999997</v>
      </c>
      <c r="S1871" s="564" t="s">
        <v>15</v>
      </c>
      <c r="T1871" s="582">
        <v>256</v>
      </c>
      <c r="U1871" s="583" t="s">
        <v>47</v>
      </c>
      <c r="V1871" s="613" t="s">
        <v>49</v>
      </c>
      <c r="W1871" s="704" t="s">
        <v>15</v>
      </c>
      <c r="X1871" s="677" t="s">
        <v>4595</v>
      </c>
      <c r="Y1871" s="597" t="s">
        <v>4594</v>
      </c>
      <c r="Z1871" s="571">
        <v>44124</v>
      </c>
      <c r="AA1871" s="558" t="s">
        <v>1856</v>
      </c>
      <c r="AB1871" s="139">
        <f t="shared" si="482"/>
        <v>44153</v>
      </c>
      <c r="AC1871" s="134">
        <f t="shared" si="476"/>
        <v>44136</v>
      </c>
      <c r="AD1871" s="144" t="str">
        <f t="shared" si="477"/>
        <v>-</v>
      </c>
      <c r="AE1871" s="136" t="str">
        <f t="shared" si="478"/>
        <v>-</v>
      </c>
      <c r="AF1871" s="140" t="s">
        <v>4551</v>
      </c>
      <c r="AG1871" s="140" t="str">
        <f t="shared" si="483"/>
        <v>-</v>
      </c>
      <c r="AH1871" s="141" t="str">
        <f t="shared" si="484"/>
        <v>-</v>
      </c>
      <c r="AI1871" s="210">
        <v>44162</v>
      </c>
      <c r="AJ1871" s="447" t="s">
        <v>4592</v>
      </c>
      <c r="AK1871" s="478">
        <f t="shared" si="485"/>
        <v>-9</v>
      </c>
      <c r="AL1871" s="482">
        <f t="shared" si="486"/>
        <v>44136</v>
      </c>
      <c r="AM1871" s="432" t="str">
        <f>_xlfn.IFNA(VLOOKUP(O1871,Dropdown!$B:$G,6,0),"-")</f>
        <v>PEZA</v>
      </c>
      <c r="AN1871" s="433">
        <f>_xlfn.IFNA(VLOOKUP(O1871,Dropdown!$B:$H,7,0),"-")</f>
        <v>0.12</v>
      </c>
      <c r="AO1871" s="434" t="str">
        <f t="shared" si="487"/>
        <v>USD</v>
      </c>
      <c r="AP1871" s="435">
        <f t="shared" si="488"/>
        <v>256</v>
      </c>
      <c r="AQ1871" s="436">
        <f t="shared" si="489"/>
        <v>286.72000000000003</v>
      </c>
      <c r="AR1871" s="247"/>
      <c r="AS1871" s="465" t="s">
        <v>15</v>
      </c>
      <c r="AT1871" s="247"/>
      <c r="AU1871" s="454" t="s">
        <v>15</v>
      </c>
    </row>
    <row r="1872" spans="1:47" s="29" customFormat="1">
      <c r="A1872" s="556">
        <v>1869</v>
      </c>
      <c r="B1872" s="557" t="s">
        <v>4571</v>
      </c>
      <c r="C1872" s="558" t="str">
        <f t="shared" si="480"/>
        <v>2020</v>
      </c>
      <c r="D1872" s="558" t="str">
        <f t="shared" si="473"/>
        <v>Oct</v>
      </c>
      <c r="E1872" s="586">
        <v>44123</v>
      </c>
      <c r="F1872" s="557">
        <v>124224</v>
      </c>
      <c r="G1872" s="557">
        <v>57954</v>
      </c>
      <c r="H1872" s="557">
        <v>96581</v>
      </c>
      <c r="I1872" s="557" t="s">
        <v>4585</v>
      </c>
      <c r="J1872" s="577" t="s">
        <v>4591</v>
      </c>
      <c r="K1872" s="578" t="str">
        <f t="shared" si="481"/>
        <v>SEPARATOR #2 | #267-2 CUTTING PUNCH</v>
      </c>
      <c r="L1872" s="578" t="s">
        <v>4881</v>
      </c>
      <c r="M1872" s="578" t="s">
        <v>4887</v>
      </c>
      <c r="N1872" s="600" t="s">
        <v>15</v>
      </c>
      <c r="O1872" s="578" t="s">
        <v>42</v>
      </c>
      <c r="P1872" s="557">
        <v>1</v>
      </c>
      <c r="Q1872" s="557" t="s">
        <v>5151</v>
      </c>
      <c r="R1872" s="581">
        <f>IFERROR(VLOOKUP(CONCATENATE(D1872,"'",C1872),'Monthly Forex'!A:D,4,0),"-")</f>
        <v>48.494999999999997</v>
      </c>
      <c r="S1872" s="564" t="s">
        <v>15</v>
      </c>
      <c r="T1872" s="582">
        <v>256</v>
      </c>
      <c r="U1872" s="583" t="s">
        <v>47</v>
      </c>
      <c r="V1872" s="613" t="s">
        <v>49</v>
      </c>
      <c r="W1872" s="704" t="s">
        <v>15</v>
      </c>
      <c r="X1872" s="677" t="s">
        <v>4595</v>
      </c>
      <c r="Y1872" s="597" t="s">
        <v>4594</v>
      </c>
      <c r="Z1872" s="571">
        <v>44124</v>
      </c>
      <c r="AA1872" s="558" t="s">
        <v>1856</v>
      </c>
      <c r="AB1872" s="139">
        <f t="shared" si="482"/>
        <v>44153</v>
      </c>
      <c r="AC1872" s="134">
        <f t="shared" si="476"/>
        <v>44136</v>
      </c>
      <c r="AD1872" s="144" t="str">
        <f t="shared" si="477"/>
        <v>-</v>
      </c>
      <c r="AE1872" s="136" t="str">
        <f t="shared" si="478"/>
        <v>-</v>
      </c>
      <c r="AF1872" s="140" t="s">
        <v>4551</v>
      </c>
      <c r="AG1872" s="140" t="str">
        <f t="shared" si="483"/>
        <v>-</v>
      </c>
      <c r="AH1872" s="141" t="str">
        <f t="shared" si="484"/>
        <v>-</v>
      </c>
      <c r="AI1872" s="210">
        <v>44162</v>
      </c>
      <c r="AJ1872" s="447" t="s">
        <v>4592</v>
      </c>
      <c r="AK1872" s="478">
        <f t="shared" si="485"/>
        <v>-9</v>
      </c>
      <c r="AL1872" s="482">
        <f t="shared" si="486"/>
        <v>44136</v>
      </c>
      <c r="AM1872" s="432" t="str">
        <f>_xlfn.IFNA(VLOOKUP(O1872,Dropdown!$B:$G,6,0),"-")</f>
        <v>PEZA</v>
      </c>
      <c r="AN1872" s="433">
        <f>_xlfn.IFNA(VLOOKUP(O1872,Dropdown!$B:$H,7,0),"-")</f>
        <v>0.12</v>
      </c>
      <c r="AO1872" s="434" t="str">
        <f t="shared" si="487"/>
        <v>USD</v>
      </c>
      <c r="AP1872" s="435">
        <f t="shared" si="488"/>
        <v>256</v>
      </c>
      <c r="AQ1872" s="436">
        <f t="shared" si="489"/>
        <v>286.72000000000003</v>
      </c>
      <c r="AR1872" s="247"/>
      <c r="AS1872" s="465" t="s">
        <v>15</v>
      </c>
      <c r="AT1872" s="247"/>
      <c r="AU1872" s="454" t="s">
        <v>15</v>
      </c>
    </row>
    <row r="1873" spans="1:47" s="30" customFormat="1">
      <c r="A1873" s="556">
        <v>1870</v>
      </c>
      <c r="B1873" s="557" t="s">
        <v>4572</v>
      </c>
      <c r="C1873" s="558" t="str">
        <f t="shared" si="480"/>
        <v>2020</v>
      </c>
      <c r="D1873" s="558" t="str">
        <f t="shared" si="473"/>
        <v>Oct</v>
      </c>
      <c r="E1873" s="586">
        <v>44123</v>
      </c>
      <c r="F1873" s="557">
        <v>124224</v>
      </c>
      <c r="G1873" s="557">
        <v>57954</v>
      </c>
      <c r="H1873" s="557">
        <v>96581</v>
      </c>
      <c r="I1873" s="557" t="s">
        <v>4585</v>
      </c>
      <c r="J1873" s="577" t="s">
        <v>4591</v>
      </c>
      <c r="K1873" s="578" t="str">
        <f t="shared" si="481"/>
        <v>SEPARATOR #2 | #268-2 CUTTING PUNCH</v>
      </c>
      <c r="L1873" s="578" t="s">
        <v>4881</v>
      </c>
      <c r="M1873" s="578" t="s">
        <v>4888</v>
      </c>
      <c r="N1873" s="600" t="s">
        <v>15</v>
      </c>
      <c r="O1873" s="578" t="s">
        <v>42</v>
      </c>
      <c r="P1873" s="557">
        <v>1</v>
      </c>
      <c r="Q1873" s="557" t="s">
        <v>5151</v>
      </c>
      <c r="R1873" s="581">
        <f>IFERROR(VLOOKUP(CONCATENATE(D1873,"'",C1873),'Monthly Forex'!A:D,4,0),"-")</f>
        <v>48.494999999999997</v>
      </c>
      <c r="S1873" s="564" t="s">
        <v>15</v>
      </c>
      <c r="T1873" s="582">
        <v>256</v>
      </c>
      <c r="U1873" s="583" t="s">
        <v>47</v>
      </c>
      <c r="V1873" s="613" t="s">
        <v>49</v>
      </c>
      <c r="W1873" s="619" t="s">
        <v>15</v>
      </c>
      <c r="X1873" s="677" t="s">
        <v>4595</v>
      </c>
      <c r="Y1873" s="597" t="s">
        <v>4594</v>
      </c>
      <c r="Z1873" s="571">
        <v>44124</v>
      </c>
      <c r="AA1873" s="558" t="s">
        <v>1856</v>
      </c>
      <c r="AB1873" s="139">
        <f t="shared" si="482"/>
        <v>44153</v>
      </c>
      <c r="AC1873" s="134">
        <f t="shared" si="476"/>
        <v>44136</v>
      </c>
      <c r="AD1873" s="144" t="str">
        <f t="shared" si="477"/>
        <v>-</v>
      </c>
      <c r="AE1873" s="136" t="str">
        <f t="shared" si="478"/>
        <v>-</v>
      </c>
      <c r="AF1873" s="140" t="s">
        <v>4551</v>
      </c>
      <c r="AG1873" s="140" t="str">
        <f t="shared" si="483"/>
        <v>-</v>
      </c>
      <c r="AH1873" s="141" t="str">
        <f t="shared" si="484"/>
        <v>-</v>
      </c>
      <c r="AI1873" s="210">
        <v>44162</v>
      </c>
      <c r="AJ1873" s="447" t="s">
        <v>4592</v>
      </c>
      <c r="AK1873" s="478">
        <f t="shared" si="485"/>
        <v>-9</v>
      </c>
      <c r="AL1873" s="516">
        <f t="shared" si="486"/>
        <v>44136</v>
      </c>
      <c r="AM1873" s="432" t="str">
        <f>_xlfn.IFNA(VLOOKUP(O1873,Dropdown!$B:$G,6,0),"-")</f>
        <v>PEZA</v>
      </c>
      <c r="AN1873" s="433">
        <f>_xlfn.IFNA(VLOOKUP(O1873,Dropdown!$B:$H,7,0),"-")</f>
        <v>0.12</v>
      </c>
      <c r="AO1873" s="434" t="str">
        <f t="shared" si="487"/>
        <v>USD</v>
      </c>
      <c r="AP1873" s="435">
        <f t="shared" si="488"/>
        <v>256</v>
      </c>
      <c r="AQ1873" s="436">
        <f t="shared" si="489"/>
        <v>286.72000000000003</v>
      </c>
      <c r="AR1873" s="247"/>
      <c r="AS1873" s="465" t="s">
        <v>15</v>
      </c>
      <c r="AT1873" s="247"/>
      <c r="AU1873" s="454" t="s">
        <v>15</v>
      </c>
    </row>
    <row r="1874" spans="1:47" s="30" customFormat="1">
      <c r="A1874" s="556">
        <v>1871</v>
      </c>
      <c r="B1874" s="557" t="s">
        <v>4573</v>
      </c>
      <c r="C1874" s="558" t="str">
        <f t="shared" si="480"/>
        <v>2020</v>
      </c>
      <c r="D1874" s="558" t="str">
        <f t="shared" si="473"/>
        <v>Oct</v>
      </c>
      <c r="E1874" s="586">
        <v>44123</v>
      </c>
      <c r="F1874" s="557">
        <v>124224</v>
      </c>
      <c r="G1874" s="557">
        <v>57954</v>
      </c>
      <c r="H1874" s="557">
        <v>96581</v>
      </c>
      <c r="I1874" s="557" t="s">
        <v>4585</v>
      </c>
      <c r="J1874" s="577" t="s">
        <v>4591</v>
      </c>
      <c r="K1874" s="578" t="str">
        <f t="shared" si="481"/>
        <v>SEPARATOR #2 | #273 REV.4 CUTTING PUNCH</v>
      </c>
      <c r="L1874" s="578" t="s">
        <v>4881</v>
      </c>
      <c r="M1874" s="578" t="s">
        <v>4889</v>
      </c>
      <c r="N1874" s="600" t="s">
        <v>15</v>
      </c>
      <c r="O1874" s="578" t="s">
        <v>42</v>
      </c>
      <c r="P1874" s="557">
        <v>1</v>
      </c>
      <c r="Q1874" s="557" t="s">
        <v>5151</v>
      </c>
      <c r="R1874" s="581">
        <f>IFERROR(VLOOKUP(CONCATENATE(D1874,"'",C1874),'Monthly Forex'!A:D,4,0),"-")</f>
        <v>48.494999999999997</v>
      </c>
      <c r="S1874" s="564" t="s">
        <v>15</v>
      </c>
      <c r="T1874" s="582">
        <v>298</v>
      </c>
      <c r="U1874" s="583" t="s">
        <v>47</v>
      </c>
      <c r="V1874" s="613" t="s">
        <v>49</v>
      </c>
      <c r="W1874" s="619" t="s">
        <v>15</v>
      </c>
      <c r="X1874" s="677" t="s">
        <v>4595</v>
      </c>
      <c r="Y1874" s="597" t="s">
        <v>4594</v>
      </c>
      <c r="Z1874" s="571">
        <v>44124</v>
      </c>
      <c r="AA1874" s="558" t="s">
        <v>1856</v>
      </c>
      <c r="AB1874" s="139">
        <f t="shared" si="482"/>
        <v>44153</v>
      </c>
      <c r="AC1874" s="134">
        <f t="shared" si="476"/>
        <v>44136</v>
      </c>
      <c r="AD1874" s="144" t="str">
        <f t="shared" si="477"/>
        <v>-</v>
      </c>
      <c r="AE1874" s="136" t="str">
        <f t="shared" si="478"/>
        <v>-</v>
      </c>
      <c r="AF1874" s="140" t="s">
        <v>4551</v>
      </c>
      <c r="AG1874" s="140" t="str">
        <f t="shared" si="483"/>
        <v>-</v>
      </c>
      <c r="AH1874" s="141" t="str">
        <f t="shared" si="484"/>
        <v>-</v>
      </c>
      <c r="AI1874" s="210">
        <v>44162</v>
      </c>
      <c r="AJ1874" s="447" t="s">
        <v>4592</v>
      </c>
      <c r="AK1874" s="478">
        <f t="shared" si="485"/>
        <v>-9</v>
      </c>
      <c r="AL1874" s="516">
        <f t="shared" si="486"/>
        <v>44136</v>
      </c>
      <c r="AM1874" s="432" t="str">
        <f>_xlfn.IFNA(VLOOKUP(O1874,Dropdown!$B:$G,6,0),"-")</f>
        <v>PEZA</v>
      </c>
      <c r="AN1874" s="433">
        <f>_xlfn.IFNA(VLOOKUP(O1874,Dropdown!$B:$H,7,0),"-")</f>
        <v>0.12</v>
      </c>
      <c r="AO1874" s="434" t="str">
        <f t="shared" si="487"/>
        <v>USD</v>
      </c>
      <c r="AP1874" s="435">
        <f t="shared" si="488"/>
        <v>298</v>
      </c>
      <c r="AQ1874" s="436">
        <f t="shared" si="489"/>
        <v>333.76000000000005</v>
      </c>
      <c r="AR1874" s="247"/>
      <c r="AS1874" s="465" t="s">
        <v>15</v>
      </c>
      <c r="AT1874" s="247"/>
      <c r="AU1874" s="454" t="s">
        <v>15</v>
      </c>
    </row>
    <row r="1875" spans="1:47" s="30" customFormat="1">
      <c r="A1875" s="556">
        <v>1872</v>
      </c>
      <c r="B1875" s="557" t="s">
        <v>4574</v>
      </c>
      <c r="C1875" s="558" t="str">
        <f t="shared" si="480"/>
        <v>2020</v>
      </c>
      <c r="D1875" s="558" t="str">
        <f t="shared" si="473"/>
        <v>Oct</v>
      </c>
      <c r="E1875" s="586">
        <v>44123</v>
      </c>
      <c r="F1875" s="557">
        <v>124224</v>
      </c>
      <c r="G1875" s="557">
        <v>57954</v>
      </c>
      <c r="H1875" s="557">
        <v>96581</v>
      </c>
      <c r="I1875" s="557" t="s">
        <v>4585</v>
      </c>
      <c r="J1875" s="577" t="s">
        <v>4591</v>
      </c>
      <c r="K1875" s="578" t="str">
        <f t="shared" si="481"/>
        <v>SEPARATOR #2 | #274 REV.4 CUTTING PUNCH</v>
      </c>
      <c r="L1875" s="578" t="s">
        <v>4881</v>
      </c>
      <c r="M1875" s="578" t="s">
        <v>4890</v>
      </c>
      <c r="N1875" s="600" t="s">
        <v>15</v>
      </c>
      <c r="O1875" s="578" t="s">
        <v>42</v>
      </c>
      <c r="P1875" s="557">
        <v>1</v>
      </c>
      <c r="Q1875" s="557" t="s">
        <v>5151</v>
      </c>
      <c r="R1875" s="581">
        <f>IFERROR(VLOOKUP(CONCATENATE(D1875,"'",C1875),'Monthly Forex'!A:D,4,0),"-")</f>
        <v>48.494999999999997</v>
      </c>
      <c r="S1875" s="564" t="s">
        <v>15</v>
      </c>
      <c r="T1875" s="582">
        <v>298</v>
      </c>
      <c r="U1875" s="583" t="s">
        <v>47</v>
      </c>
      <c r="V1875" s="613" t="s">
        <v>49</v>
      </c>
      <c r="W1875" s="619" t="s">
        <v>15</v>
      </c>
      <c r="X1875" s="677" t="s">
        <v>4595</v>
      </c>
      <c r="Y1875" s="597" t="s">
        <v>4594</v>
      </c>
      <c r="Z1875" s="571">
        <v>44124</v>
      </c>
      <c r="AA1875" s="558" t="s">
        <v>1856</v>
      </c>
      <c r="AB1875" s="139">
        <f t="shared" si="482"/>
        <v>44153</v>
      </c>
      <c r="AC1875" s="134">
        <f t="shared" si="476"/>
        <v>44136</v>
      </c>
      <c r="AD1875" s="144" t="str">
        <f t="shared" si="477"/>
        <v>-</v>
      </c>
      <c r="AE1875" s="136" t="str">
        <f t="shared" si="478"/>
        <v>-</v>
      </c>
      <c r="AF1875" s="140" t="s">
        <v>4551</v>
      </c>
      <c r="AG1875" s="140" t="str">
        <f t="shared" si="483"/>
        <v>-</v>
      </c>
      <c r="AH1875" s="141" t="str">
        <f t="shared" si="484"/>
        <v>-</v>
      </c>
      <c r="AI1875" s="210">
        <v>44162</v>
      </c>
      <c r="AJ1875" s="447" t="s">
        <v>4592</v>
      </c>
      <c r="AK1875" s="478">
        <f t="shared" si="485"/>
        <v>-9</v>
      </c>
      <c r="AL1875" s="516">
        <f t="shared" si="486"/>
        <v>44136</v>
      </c>
      <c r="AM1875" s="432" t="str">
        <f>_xlfn.IFNA(VLOOKUP(O1875,Dropdown!$B:$G,6,0),"-")</f>
        <v>PEZA</v>
      </c>
      <c r="AN1875" s="433">
        <f>_xlfn.IFNA(VLOOKUP(O1875,Dropdown!$B:$H,7,0),"-")</f>
        <v>0.12</v>
      </c>
      <c r="AO1875" s="434" t="str">
        <f t="shared" si="487"/>
        <v>USD</v>
      </c>
      <c r="AP1875" s="435">
        <f t="shared" si="488"/>
        <v>298</v>
      </c>
      <c r="AQ1875" s="436">
        <f t="shared" si="489"/>
        <v>333.76000000000005</v>
      </c>
      <c r="AR1875" s="247"/>
      <c r="AS1875" s="465" t="s">
        <v>15</v>
      </c>
      <c r="AT1875" s="247"/>
      <c r="AU1875" s="454" t="s">
        <v>15</v>
      </c>
    </row>
    <row r="1876" spans="1:47" s="30" customFormat="1">
      <c r="A1876" s="556">
        <v>1873</v>
      </c>
      <c r="B1876" s="557" t="s">
        <v>4575</v>
      </c>
      <c r="C1876" s="558" t="str">
        <f t="shared" si="480"/>
        <v>2020</v>
      </c>
      <c r="D1876" s="558" t="str">
        <f t="shared" si="473"/>
        <v>Oct</v>
      </c>
      <c r="E1876" s="586">
        <v>44123</v>
      </c>
      <c r="F1876" s="557">
        <v>124224</v>
      </c>
      <c r="G1876" s="557">
        <v>57954</v>
      </c>
      <c r="H1876" s="557">
        <v>96581</v>
      </c>
      <c r="I1876" s="557" t="s">
        <v>4585</v>
      </c>
      <c r="J1876" s="577" t="s">
        <v>4591</v>
      </c>
      <c r="K1876" s="578" t="str">
        <f t="shared" si="481"/>
        <v>SEPARATOR #2 | #323-3 CUTTING DIE</v>
      </c>
      <c r="L1876" s="578" t="s">
        <v>4881</v>
      </c>
      <c r="M1876" s="578" t="s">
        <v>4891</v>
      </c>
      <c r="N1876" s="600" t="s">
        <v>15</v>
      </c>
      <c r="O1876" s="578" t="s">
        <v>42</v>
      </c>
      <c r="P1876" s="557">
        <v>1</v>
      </c>
      <c r="Q1876" s="557" t="s">
        <v>5151</v>
      </c>
      <c r="R1876" s="581">
        <f>IFERROR(VLOOKUP(CONCATENATE(D1876,"'",C1876),'Monthly Forex'!A:D,4,0),"-")</f>
        <v>48.494999999999997</v>
      </c>
      <c r="S1876" s="564" t="s">
        <v>15</v>
      </c>
      <c r="T1876" s="582">
        <v>94</v>
      </c>
      <c r="U1876" s="583" t="s">
        <v>47</v>
      </c>
      <c r="V1876" s="613" t="s">
        <v>49</v>
      </c>
      <c r="W1876" s="619" t="s">
        <v>15</v>
      </c>
      <c r="X1876" s="677" t="s">
        <v>4595</v>
      </c>
      <c r="Y1876" s="597" t="s">
        <v>4594</v>
      </c>
      <c r="Z1876" s="571">
        <v>44124</v>
      </c>
      <c r="AA1876" s="558" t="s">
        <v>1856</v>
      </c>
      <c r="AB1876" s="139">
        <f t="shared" si="482"/>
        <v>44153</v>
      </c>
      <c r="AC1876" s="134">
        <f t="shared" si="476"/>
        <v>44136</v>
      </c>
      <c r="AD1876" s="144" t="str">
        <f t="shared" si="477"/>
        <v>-</v>
      </c>
      <c r="AE1876" s="136" t="str">
        <f t="shared" si="478"/>
        <v>-</v>
      </c>
      <c r="AF1876" s="140" t="s">
        <v>4551</v>
      </c>
      <c r="AG1876" s="140" t="str">
        <f t="shared" si="483"/>
        <v>-</v>
      </c>
      <c r="AH1876" s="141" t="str">
        <f t="shared" si="484"/>
        <v>-</v>
      </c>
      <c r="AI1876" s="210">
        <v>44162</v>
      </c>
      <c r="AJ1876" s="447" t="s">
        <v>4592</v>
      </c>
      <c r="AK1876" s="478">
        <f t="shared" si="485"/>
        <v>-9</v>
      </c>
      <c r="AL1876" s="516">
        <f t="shared" si="486"/>
        <v>44136</v>
      </c>
      <c r="AM1876" s="432" t="str">
        <f>_xlfn.IFNA(VLOOKUP(O1876,Dropdown!$B:$G,6,0),"-")</f>
        <v>PEZA</v>
      </c>
      <c r="AN1876" s="433">
        <f>_xlfn.IFNA(VLOOKUP(O1876,Dropdown!$B:$H,7,0),"-")</f>
        <v>0.12</v>
      </c>
      <c r="AO1876" s="434" t="str">
        <f t="shared" si="487"/>
        <v>USD</v>
      </c>
      <c r="AP1876" s="435">
        <f t="shared" si="488"/>
        <v>94</v>
      </c>
      <c r="AQ1876" s="436">
        <f t="shared" si="489"/>
        <v>105.28000000000002</v>
      </c>
      <c r="AR1876" s="247"/>
      <c r="AS1876" s="465" t="s">
        <v>15</v>
      </c>
      <c r="AT1876" s="247"/>
      <c r="AU1876" s="454" t="s">
        <v>15</v>
      </c>
    </row>
    <row r="1877" spans="1:47" s="30" customFormat="1">
      <c r="A1877" s="556">
        <v>1874</v>
      </c>
      <c r="B1877" s="557" t="s">
        <v>4576</v>
      </c>
      <c r="C1877" s="558" t="str">
        <f t="shared" si="480"/>
        <v>2020</v>
      </c>
      <c r="D1877" s="558" t="str">
        <f t="shared" si="473"/>
        <v>Oct</v>
      </c>
      <c r="E1877" s="586">
        <v>44123</v>
      </c>
      <c r="F1877" s="557">
        <v>124224</v>
      </c>
      <c r="G1877" s="557">
        <v>57954</v>
      </c>
      <c r="H1877" s="557">
        <v>96581</v>
      </c>
      <c r="I1877" s="557" t="s">
        <v>4585</v>
      </c>
      <c r="J1877" s="577" t="s">
        <v>4591</v>
      </c>
      <c r="K1877" s="578" t="str">
        <f t="shared" si="481"/>
        <v>SEPARATOR #2 | #324-3 CUTTING DIE</v>
      </c>
      <c r="L1877" s="578" t="s">
        <v>4881</v>
      </c>
      <c r="M1877" s="578" t="s">
        <v>4892</v>
      </c>
      <c r="N1877" s="600" t="s">
        <v>15</v>
      </c>
      <c r="O1877" s="578" t="s">
        <v>42</v>
      </c>
      <c r="P1877" s="557">
        <v>1</v>
      </c>
      <c r="Q1877" s="557" t="s">
        <v>5151</v>
      </c>
      <c r="R1877" s="581">
        <f>IFERROR(VLOOKUP(CONCATENATE(D1877,"'",C1877),'Monthly Forex'!A:D,4,0),"-")</f>
        <v>48.494999999999997</v>
      </c>
      <c r="S1877" s="564" t="s">
        <v>15</v>
      </c>
      <c r="T1877" s="582">
        <v>94</v>
      </c>
      <c r="U1877" s="583" t="s">
        <v>47</v>
      </c>
      <c r="V1877" s="613" t="s">
        <v>49</v>
      </c>
      <c r="W1877" s="619" t="s">
        <v>15</v>
      </c>
      <c r="X1877" s="677" t="s">
        <v>4595</v>
      </c>
      <c r="Y1877" s="597" t="s">
        <v>4594</v>
      </c>
      <c r="Z1877" s="571">
        <v>44124</v>
      </c>
      <c r="AA1877" s="558" t="s">
        <v>1856</v>
      </c>
      <c r="AB1877" s="139">
        <f t="shared" si="482"/>
        <v>44153</v>
      </c>
      <c r="AC1877" s="134">
        <f t="shared" si="476"/>
        <v>44136</v>
      </c>
      <c r="AD1877" s="144" t="str">
        <f t="shared" si="477"/>
        <v>-</v>
      </c>
      <c r="AE1877" s="136" t="str">
        <f t="shared" si="478"/>
        <v>-</v>
      </c>
      <c r="AF1877" s="140" t="s">
        <v>4551</v>
      </c>
      <c r="AG1877" s="140" t="str">
        <f t="shared" si="483"/>
        <v>-</v>
      </c>
      <c r="AH1877" s="141" t="str">
        <f t="shared" si="484"/>
        <v>-</v>
      </c>
      <c r="AI1877" s="210">
        <v>44162</v>
      </c>
      <c r="AJ1877" s="447" t="s">
        <v>4592</v>
      </c>
      <c r="AK1877" s="478">
        <f t="shared" si="485"/>
        <v>-9</v>
      </c>
      <c r="AL1877" s="516">
        <f t="shared" si="486"/>
        <v>44136</v>
      </c>
      <c r="AM1877" s="432" t="str">
        <f>_xlfn.IFNA(VLOOKUP(O1877,Dropdown!$B:$G,6,0),"-")</f>
        <v>PEZA</v>
      </c>
      <c r="AN1877" s="433">
        <f>_xlfn.IFNA(VLOOKUP(O1877,Dropdown!$B:$H,7,0),"-")</f>
        <v>0.12</v>
      </c>
      <c r="AO1877" s="434" t="str">
        <f t="shared" si="487"/>
        <v>USD</v>
      </c>
      <c r="AP1877" s="435">
        <f t="shared" si="488"/>
        <v>94</v>
      </c>
      <c r="AQ1877" s="436">
        <f t="shared" si="489"/>
        <v>105.28000000000002</v>
      </c>
      <c r="AR1877" s="247"/>
      <c r="AS1877" s="465" t="s">
        <v>15</v>
      </c>
      <c r="AT1877" s="247"/>
      <c r="AU1877" s="454" t="s">
        <v>15</v>
      </c>
    </row>
    <row r="1878" spans="1:47" s="30" customFormat="1">
      <c r="A1878" s="556">
        <v>1875</v>
      </c>
      <c r="B1878" s="557" t="s">
        <v>4564</v>
      </c>
      <c r="C1878" s="558" t="str">
        <f t="shared" si="480"/>
        <v>2020</v>
      </c>
      <c r="D1878" s="558" t="str">
        <f t="shared" si="473"/>
        <v>Oct</v>
      </c>
      <c r="E1878" s="586">
        <v>44123</v>
      </c>
      <c r="F1878" s="557">
        <v>124224</v>
      </c>
      <c r="G1878" s="557">
        <v>57954</v>
      </c>
      <c r="H1878" s="557">
        <v>96581</v>
      </c>
      <c r="I1878" s="557" t="s">
        <v>4585</v>
      </c>
      <c r="J1878" s="577" t="s">
        <v>4591</v>
      </c>
      <c r="K1878" s="578" t="str">
        <f t="shared" si="481"/>
        <v>SEPARATOR #2 | #325-3 CUTTING DIE</v>
      </c>
      <c r="L1878" s="578" t="s">
        <v>4881</v>
      </c>
      <c r="M1878" s="578" t="s">
        <v>4893</v>
      </c>
      <c r="N1878" s="600" t="s">
        <v>15</v>
      </c>
      <c r="O1878" s="578" t="s">
        <v>42</v>
      </c>
      <c r="P1878" s="557">
        <v>1</v>
      </c>
      <c r="Q1878" s="557" t="s">
        <v>5151</v>
      </c>
      <c r="R1878" s="581">
        <f>IFERROR(VLOOKUP(CONCATENATE(D1878,"'",C1878),'Monthly Forex'!A:D,4,0),"-")</f>
        <v>48.494999999999997</v>
      </c>
      <c r="S1878" s="564" t="s">
        <v>15</v>
      </c>
      <c r="T1878" s="582">
        <v>110</v>
      </c>
      <c r="U1878" s="583" t="s">
        <v>47</v>
      </c>
      <c r="V1878" s="613" t="s">
        <v>49</v>
      </c>
      <c r="W1878" s="619" t="s">
        <v>15</v>
      </c>
      <c r="X1878" s="677" t="s">
        <v>4595</v>
      </c>
      <c r="Y1878" s="597" t="s">
        <v>4594</v>
      </c>
      <c r="Z1878" s="571">
        <v>44124</v>
      </c>
      <c r="AA1878" s="558" t="s">
        <v>1856</v>
      </c>
      <c r="AB1878" s="139">
        <f t="shared" si="482"/>
        <v>44153</v>
      </c>
      <c r="AC1878" s="134">
        <f t="shared" si="476"/>
        <v>44136</v>
      </c>
      <c r="AD1878" s="144" t="str">
        <f t="shared" si="477"/>
        <v>-</v>
      </c>
      <c r="AE1878" s="136" t="str">
        <f t="shared" si="478"/>
        <v>-</v>
      </c>
      <c r="AF1878" s="140" t="s">
        <v>4551</v>
      </c>
      <c r="AG1878" s="140" t="str">
        <f t="shared" si="483"/>
        <v>-</v>
      </c>
      <c r="AH1878" s="141" t="str">
        <f t="shared" si="484"/>
        <v>-</v>
      </c>
      <c r="AI1878" s="210">
        <v>44162</v>
      </c>
      <c r="AJ1878" s="447" t="s">
        <v>4592</v>
      </c>
      <c r="AK1878" s="478">
        <f t="shared" si="485"/>
        <v>-9</v>
      </c>
      <c r="AL1878" s="516">
        <f t="shared" si="486"/>
        <v>44136</v>
      </c>
      <c r="AM1878" s="432" t="str">
        <f>_xlfn.IFNA(VLOOKUP(O1878,Dropdown!$B:$G,6,0),"-")</f>
        <v>PEZA</v>
      </c>
      <c r="AN1878" s="433">
        <f>_xlfn.IFNA(VLOOKUP(O1878,Dropdown!$B:$H,7,0),"-")</f>
        <v>0.12</v>
      </c>
      <c r="AO1878" s="434" t="str">
        <f t="shared" si="487"/>
        <v>USD</v>
      </c>
      <c r="AP1878" s="435">
        <f t="shared" si="488"/>
        <v>110</v>
      </c>
      <c r="AQ1878" s="436">
        <f t="shared" si="489"/>
        <v>123.20000000000002</v>
      </c>
      <c r="AR1878" s="247"/>
      <c r="AS1878" s="465" t="s">
        <v>15</v>
      </c>
      <c r="AT1878" s="247"/>
      <c r="AU1878" s="454" t="s">
        <v>15</v>
      </c>
    </row>
    <row r="1879" spans="1:47" s="30" customFormat="1">
      <c r="A1879" s="556">
        <v>1876</v>
      </c>
      <c r="B1879" s="557" t="s">
        <v>4577</v>
      </c>
      <c r="C1879" s="558" t="str">
        <f t="shared" si="480"/>
        <v>2020</v>
      </c>
      <c r="D1879" s="558" t="str">
        <f t="shared" si="473"/>
        <v>Oct</v>
      </c>
      <c r="E1879" s="586">
        <v>44123</v>
      </c>
      <c r="F1879" s="557">
        <v>124224</v>
      </c>
      <c r="G1879" s="557">
        <v>57954</v>
      </c>
      <c r="H1879" s="557">
        <v>96581</v>
      </c>
      <c r="I1879" s="557" t="s">
        <v>4585</v>
      </c>
      <c r="J1879" s="577" t="s">
        <v>4591</v>
      </c>
      <c r="K1879" s="578" t="str">
        <f t="shared" si="481"/>
        <v>SEPARATOR #2 | #326-3 CUTTING DIE</v>
      </c>
      <c r="L1879" s="578" t="s">
        <v>4881</v>
      </c>
      <c r="M1879" s="578" t="s">
        <v>4894</v>
      </c>
      <c r="N1879" s="600" t="s">
        <v>15</v>
      </c>
      <c r="O1879" s="578" t="s">
        <v>42</v>
      </c>
      <c r="P1879" s="557">
        <v>1</v>
      </c>
      <c r="Q1879" s="557" t="s">
        <v>5151</v>
      </c>
      <c r="R1879" s="581">
        <f>IFERROR(VLOOKUP(CONCATENATE(D1879,"'",C1879),'Monthly Forex'!A:D,4,0),"-")</f>
        <v>48.494999999999997</v>
      </c>
      <c r="S1879" s="564" t="s">
        <v>15</v>
      </c>
      <c r="T1879" s="582">
        <v>98</v>
      </c>
      <c r="U1879" s="583" t="s">
        <v>47</v>
      </c>
      <c r="V1879" s="613" t="s">
        <v>49</v>
      </c>
      <c r="W1879" s="619" t="s">
        <v>15</v>
      </c>
      <c r="X1879" s="677" t="s">
        <v>4595</v>
      </c>
      <c r="Y1879" s="597" t="s">
        <v>4594</v>
      </c>
      <c r="Z1879" s="571">
        <v>44124</v>
      </c>
      <c r="AA1879" s="558" t="s">
        <v>1856</v>
      </c>
      <c r="AB1879" s="139">
        <f t="shared" si="482"/>
        <v>44153</v>
      </c>
      <c r="AC1879" s="134">
        <f t="shared" si="476"/>
        <v>44136</v>
      </c>
      <c r="AD1879" s="144" t="str">
        <f t="shared" si="477"/>
        <v>-</v>
      </c>
      <c r="AE1879" s="136" t="str">
        <f t="shared" si="478"/>
        <v>-</v>
      </c>
      <c r="AF1879" s="140" t="s">
        <v>4551</v>
      </c>
      <c r="AG1879" s="140" t="str">
        <f t="shared" si="483"/>
        <v>-</v>
      </c>
      <c r="AH1879" s="141" t="str">
        <f t="shared" si="484"/>
        <v>-</v>
      </c>
      <c r="AI1879" s="210">
        <v>44162</v>
      </c>
      <c r="AJ1879" s="447" t="s">
        <v>4592</v>
      </c>
      <c r="AK1879" s="478">
        <f t="shared" si="485"/>
        <v>-9</v>
      </c>
      <c r="AL1879" s="516">
        <f t="shared" si="486"/>
        <v>44136</v>
      </c>
      <c r="AM1879" s="432" t="str">
        <f>_xlfn.IFNA(VLOOKUP(O1879,Dropdown!$B:$G,6,0),"-")</f>
        <v>PEZA</v>
      </c>
      <c r="AN1879" s="433">
        <f>_xlfn.IFNA(VLOOKUP(O1879,Dropdown!$B:$H,7,0),"-")</f>
        <v>0.12</v>
      </c>
      <c r="AO1879" s="434" t="str">
        <f t="shared" si="487"/>
        <v>USD</v>
      </c>
      <c r="AP1879" s="435">
        <f t="shared" si="488"/>
        <v>98</v>
      </c>
      <c r="AQ1879" s="436">
        <f t="shared" si="489"/>
        <v>109.76</v>
      </c>
      <c r="AR1879" s="247"/>
      <c r="AS1879" s="465" t="s">
        <v>15</v>
      </c>
      <c r="AT1879" s="247"/>
      <c r="AU1879" s="454" t="s">
        <v>15</v>
      </c>
    </row>
    <row r="1880" spans="1:47" s="30" customFormat="1">
      <c r="A1880" s="556">
        <v>1877</v>
      </c>
      <c r="B1880" s="557" t="s">
        <v>4586</v>
      </c>
      <c r="C1880" s="558" t="str">
        <f t="shared" si="480"/>
        <v>2020</v>
      </c>
      <c r="D1880" s="558" t="str">
        <f t="shared" si="473"/>
        <v>Oct</v>
      </c>
      <c r="E1880" s="586">
        <v>44123</v>
      </c>
      <c r="F1880" s="557">
        <v>124225</v>
      </c>
      <c r="G1880" s="557">
        <v>57955</v>
      </c>
      <c r="H1880" s="557">
        <v>96582</v>
      </c>
      <c r="I1880" s="557" t="s">
        <v>4587</v>
      </c>
      <c r="J1880" s="577" t="s">
        <v>4588</v>
      </c>
      <c r="K1880" s="578" t="str">
        <f t="shared" si="481"/>
        <v>WM09C/WM18 YOKE TA.D | P3-30949 #730 DRAW PUNCH</v>
      </c>
      <c r="L1880" s="578" t="s">
        <v>4895</v>
      </c>
      <c r="M1880" s="578" t="s">
        <v>4896</v>
      </c>
      <c r="N1880" s="600" t="s">
        <v>15</v>
      </c>
      <c r="O1880" s="578" t="s">
        <v>42</v>
      </c>
      <c r="P1880" s="557">
        <v>1</v>
      </c>
      <c r="Q1880" s="557" t="s">
        <v>5151</v>
      </c>
      <c r="R1880" s="581">
        <f>IFERROR(VLOOKUP(CONCATENATE(D1880,"'",C1880),'Monthly Forex'!A:D,4,0),"-")</f>
        <v>48.494999999999997</v>
      </c>
      <c r="S1880" s="564" t="s">
        <v>15</v>
      </c>
      <c r="T1880" s="582">
        <v>1195</v>
      </c>
      <c r="U1880" s="583" t="s">
        <v>47</v>
      </c>
      <c r="V1880" s="613" t="s">
        <v>49</v>
      </c>
      <c r="W1880" s="619" t="s">
        <v>15</v>
      </c>
      <c r="X1880" s="677" t="s">
        <v>4595</v>
      </c>
      <c r="Y1880" s="597" t="s">
        <v>4594</v>
      </c>
      <c r="Z1880" s="571">
        <v>44124</v>
      </c>
      <c r="AA1880" s="558" t="s">
        <v>1856</v>
      </c>
      <c r="AB1880" s="139">
        <f t="shared" si="482"/>
        <v>44153</v>
      </c>
      <c r="AC1880" s="134">
        <f t="shared" si="476"/>
        <v>44136</v>
      </c>
      <c r="AD1880" s="144" t="str">
        <f t="shared" si="477"/>
        <v>-</v>
      </c>
      <c r="AE1880" s="136" t="str">
        <f t="shared" si="478"/>
        <v>-</v>
      </c>
      <c r="AF1880" s="140" t="s">
        <v>4551</v>
      </c>
      <c r="AG1880" s="140" t="str">
        <f t="shared" si="483"/>
        <v>1</v>
      </c>
      <c r="AH1880" s="141" t="str">
        <f t="shared" si="484"/>
        <v>-</v>
      </c>
      <c r="AI1880" s="210">
        <v>44162</v>
      </c>
      <c r="AJ1880" s="447" t="s">
        <v>4592</v>
      </c>
      <c r="AK1880" s="478">
        <f t="shared" si="485"/>
        <v>-9</v>
      </c>
      <c r="AL1880" s="516">
        <f t="shared" si="486"/>
        <v>44136</v>
      </c>
      <c r="AM1880" s="432" t="str">
        <f>_xlfn.IFNA(VLOOKUP(O1880,Dropdown!$B:$G,6,0),"-")</f>
        <v>PEZA</v>
      </c>
      <c r="AN1880" s="433">
        <f>_xlfn.IFNA(VLOOKUP(O1880,Dropdown!$B:$H,7,0),"-")</f>
        <v>0.12</v>
      </c>
      <c r="AO1880" s="434" t="str">
        <f t="shared" si="487"/>
        <v>USD</v>
      </c>
      <c r="AP1880" s="435">
        <f t="shared" si="488"/>
        <v>1195</v>
      </c>
      <c r="AQ1880" s="436">
        <f t="shared" si="489"/>
        <v>1338.4</v>
      </c>
      <c r="AR1880" s="247"/>
      <c r="AS1880" s="465" t="s">
        <v>15</v>
      </c>
      <c r="AT1880" s="247"/>
      <c r="AU1880" s="454" t="s">
        <v>15</v>
      </c>
    </row>
    <row r="1881" spans="1:47" s="30" customFormat="1">
      <c r="A1881" s="556">
        <v>1878</v>
      </c>
      <c r="B1881" s="557" t="s">
        <v>4525</v>
      </c>
      <c r="C1881" s="558" t="str">
        <f t="shared" si="480"/>
        <v>2020</v>
      </c>
      <c r="D1881" s="558" t="str">
        <f t="shared" si="473"/>
        <v>Oct</v>
      </c>
      <c r="E1881" s="586">
        <v>44123</v>
      </c>
      <c r="F1881" s="557">
        <v>124225</v>
      </c>
      <c r="G1881" s="557">
        <v>57955</v>
      </c>
      <c r="H1881" s="557">
        <v>96582</v>
      </c>
      <c r="I1881" s="557" t="s">
        <v>4526</v>
      </c>
      <c r="J1881" s="577" t="s">
        <v>4527</v>
      </c>
      <c r="K1881" s="578" t="str">
        <f t="shared" si="481"/>
        <v>101436-08-022-01 STAMP PUNCH B (SKD11 58-60 HRC) | 101436-08-022-01 STAMP PUNCH B (SKD11 58-60 HRC)</v>
      </c>
      <c r="L1881" s="578" t="s">
        <v>4528</v>
      </c>
      <c r="M1881" s="578" t="s">
        <v>4528</v>
      </c>
      <c r="N1881" s="600" t="s">
        <v>15</v>
      </c>
      <c r="O1881" s="578" t="s">
        <v>42</v>
      </c>
      <c r="P1881" s="557">
        <v>1</v>
      </c>
      <c r="Q1881" s="557" t="s">
        <v>5151</v>
      </c>
      <c r="R1881" s="581">
        <f>IFERROR(VLOOKUP(CONCATENATE(D1881,"'",C1881),'Monthly Forex'!A:D,4,0),"-")</f>
        <v>48.494999999999997</v>
      </c>
      <c r="S1881" s="564" t="s">
        <v>15</v>
      </c>
      <c r="T1881" s="582">
        <v>585</v>
      </c>
      <c r="U1881" s="583" t="s">
        <v>47</v>
      </c>
      <c r="V1881" s="613" t="s">
        <v>49</v>
      </c>
      <c r="W1881" s="619" t="s">
        <v>4632</v>
      </c>
      <c r="X1881" s="677" t="s">
        <v>4595</v>
      </c>
      <c r="Y1881" s="597" t="s">
        <v>4594</v>
      </c>
      <c r="Z1881" s="571">
        <v>44124</v>
      </c>
      <c r="AA1881" s="558" t="s">
        <v>1856</v>
      </c>
      <c r="AB1881" s="139">
        <f t="shared" si="482"/>
        <v>44153</v>
      </c>
      <c r="AC1881" s="134">
        <f t="shared" si="476"/>
        <v>44136</v>
      </c>
      <c r="AD1881" s="144" t="str">
        <f t="shared" si="477"/>
        <v>-</v>
      </c>
      <c r="AE1881" s="136" t="str">
        <f t="shared" si="478"/>
        <v>-</v>
      </c>
      <c r="AF1881" s="140" t="s">
        <v>4551</v>
      </c>
      <c r="AG1881" s="140" t="str">
        <f t="shared" si="483"/>
        <v>-</v>
      </c>
      <c r="AH1881" s="141" t="str">
        <f t="shared" si="484"/>
        <v>-</v>
      </c>
      <c r="AI1881" s="210">
        <v>44162</v>
      </c>
      <c r="AJ1881" s="447" t="s">
        <v>4592</v>
      </c>
      <c r="AK1881" s="478">
        <f t="shared" si="485"/>
        <v>-9</v>
      </c>
      <c r="AL1881" s="516">
        <f t="shared" si="486"/>
        <v>44136</v>
      </c>
      <c r="AM1881" s="432" t="str">
        <f>_xlfn.IFNA(VLOOKUP(O1881,Dropdown!$B:$G,6,0),"-")</f>
        <v>PEZA</v>
      </c>
      <c r="AN1881" s="433">
        <f>_xlfn.IFNA(VLOOKUP(O1881,Dropdown!$B:$H,7,0),"-")</f>
        <v>0.12</v>
      </c>
      <c r="AO1881" s="434" t="str">
        <f t="shared" si="487"/>
        <v>USD</v>
      </c>
      <c r="AP1881" s="435">
        <f t="shared" si="488"/>
        <v>585</v>
      </c>
      <c r="AQ1881" s="436">
        <f t="shared" si="489"/>
        <v>655.20000000000005</v>
      </c>
      <c r="AR1881" s="247"/>
      <c r="AS1881" s="465" t="s">
        <v>15</v>
      </c>
      <c r="AT1881" s="247"/>
      <c r="AU1881" s="454" t="s">
        <v>15</v>
      </c>
    </row>
    <row r="1882" spans="1:47" s="30" customFormat="1">
      <c r="A1882" s="556">
        <v>1879</v>
      </c>
      <c r="B1882" s="558" t="s">
        <v>4578</v>
      </c>
      <c r="C1882" s="558" t="str">
        <f t="shared" si="480"/>
        <v>2020</v>
      </c>
      <c r="D1882" s="558" t="str">
        <f t="shared" si="473"/>
        <v>Oct</v>
      </c>
      <c r="E1882" s="605">
        <v>44124</v>
      </c>
      <c r="F1882" s="558">
        <v>124222</v>
      </c>
      <c r="G1882" s="558">
        <v>57953</v>
      </c>
      <c r="H1882" s="558">
        <v>96605</v>
      </c>
      <c r="I1882" s="558" t="s">
        <v>4042</v>
      </c>
      <c r="J1882" s="617">
        <v>51991</v>
      </c>
      <c r="K1882" s="607" t="str">
        <f t="shared" si="481"/>
        <v>RECYCLE SHAVING DIE | RECYCLE SHAVING DIE | HS01-KZ3-7300 #4</v>
      </c>
      <c r="L1882" s="607" t="s">
        <v>4937</v>
      </c>
      <c r="M1882" s="607" t="s">
        <v>4582</v>
      </c>
      <c r="N1882" s="608" t="s">
        <v>15</v>
      </c>
      <c r="O1882" s="607" t="s">
        <v>32</v>
      </c>
      <c r="P1882" s="558">
        <v>1</v>
      </c>
      <c r="Q1882" s="557" t="s">
        <v>5152</v>
      </c>
      <c r="R1882" s="609">
        <f>IFERROR(VLOOKUP(CONCATENATE(D1882,"'",C1882),'Monthly Forex'!A:D,4,0),"-")</f>
        <v>48.494999999999997</v>
      </c>
      <c r="S1882" s="610">
        <v>80000</v>
      </c>
      <c r="T1882" s="611">
        <f>S1882/R1882</f>
        <v>1649.6546035673782</v>
      </c>
      <c r="U1882" s="612" t="s">
        <v>47</v>
      </c>
      <c r="V1882" s="613" t="s">
        <v>49</v>
      </c>
      <c r="W1882" s="702" t="s">
        <v>4593</v>
      </c>
      <c r="X1882" s="673" t="s">
        <v>2769</v>
      </c>
      <c r="Y1882" s="669" t="s">
        <v>15</v>
      </c>
      <c r="Z1882" s="668" t="s">
        <v>15</v>
      </c>
      <c r="AA1882" s="558" t="s">
        <v>1856</v>
      </c>
      <c r="AB1882" s="139">
        <f t="shared" si="482"/>
        <v>44154</v>
      </c>
      <c r="AC1882" s="134">
        <f t="shared" si="476"/>
        <v>44136</v>
      </c>
      <c r="AD1882" s="144" t="str">
        <f t="shared" si="477"/>
        <v>-</v>
      </c>
      <c r="AE1882" s="136" t="str">
        <f t="shared" si="478"/>
        <v>-</v>
      </c>
      <c r="AF1882" s="140" t="s">
        <v>4551</v>
      </c>
      <c r="AG1882" s="140" t="str">
        <f t="shared" si="483"/>
        <v>1</v>
      </c>
      <c r="AH1882" s="141" t="str">
        <f t="shared" si="484"/>
        <v>-</v>
      </c>
      <c r="AI1882" s="210">
        <v>44167</v>
      </c>
      <c r="AJ1882" s="443" t="s">
        <v>4592</v>
      </c>
      <c r="AK1882" s="478">
        <f t="shared" si="485"/>
        <v>-13</v>
      </c>
      <c r="AL1882" s="516">
        <f t="shared" si="486"/>
        <v>44166</v>
      </c>
      <c r="AM1882" s="432" t="str">
        <f>_xlfn.IFNA(VLOOKUP(O1882,Dropdown!$B:$G,6,0),"-")</f>
        <v>PEZA</v>
      </c>
      <c r="AN1882" s="433">
        <f>_xlfn.IFNA(VLOOKUP(O1882,Dropdown!$B:$H,7,0),"-")</f>
        <v>0.12</v>
      </c>
      <c r="AO1882" s="434" t="str">
        <f t="shared" si="487"/>
        <v>PHP</v>
      </c>
      <c r="AP1882" s="435">
        <f t="shared" si="488"/>
        <v>80000</v>
      </c>
      <c r="AQ1882" s="436">
        <f t="shared" si="489"/>
        <v>89600.000000000015</v>
      </c>
      <c r="AR1882" s="247"/>
      <c r="AS1882" s="465" t="s">
        <v>15</v>
      </c>
      <c r="AT1882" s="247"/>
      <c r="AU1882" s="454" t="s">
        <v>15</v>
      </c>
    </row>
    <row r="1883" spans="1:47" s="30" customFormat="1">
      <c r="A1883" s="556">
        <v>1880</v>
      </c>
      <c r="B1883" s="558" t="s">
        <v>4633</v>
      </c>
      <c r="C1883" s="558" t="str">
        <f t="shared" si="480"/>
        <v>2020</v>
      </c>
      <c r="D1883" s="558" t="str">
        <f t="shared" si="473"/>
        <v>Oct</v>
      </c>
      <c r="E1883" s="605">
        <v>44127</v>
      </c>
      <c r="F1883" s="558">
        <v>124227</v>
      </c>
      <c r="G1883" s="558" t="s">
        <v>4634</v>
      </c>
      <c r="H1883" s="558">
        <v>96663</v>
      </c>
      <c r="I1883" s="558" t="s">
        <v>4635</v>
      </c>
      <c r="J1883" s="617" t="s">
        <v>4636</v>
      </c>
      <c r="K1883" s="607" t="str">
        <f t="shared" si="481"/>
        <v>DIE CASTING DIE | HS01-107-0000 (3-CAV) 204,205,206</v>
      </c>
      <c r="L1883" s="607" t="s">
        <v>4946</v>
      </c>
      <c r="M1883" s="607" t="s">
        <v>4947</v>
      </c>
      <c r="N1883" s="608" t="s">
        <v>15</v>
      </c>
      <c r="O1883" s="607" t="s">
        <v>32</v>
      </c>
      <c r="P1883" s="558">
        <v>1</v>
      </c>
      <c r="Q1883" s="557" t="s">
        <v>5152</v>
      </c>
      <c r="R1883" s="609">
        <f>IFERROR(VLOOKUP(CONCATENATE(D1883,"'",C1883),'Monthly Forex'!A:D,4,0),"-")</f>
        <v>48.494999999999997</v>
      </c>
      <c r="S1883" s="610">
        <v>450000</v>
      </c>
      <c r="T1883" s="611">
        <f>S1883/R1883</f>
        <v>9279.3071450665029</v>
      </c>
      <c r="U1883" s="612" t="s">
        <v>47</v>
      </c>
      <c r="V1883" s="613" t="s">
        <v>49</v>
      </c>
      <c r="W1883" s="702" t="s">
        <v>2314</v>
      </c>
      <c r="X1883" s="673" t="s">
        <v>4647</v>
      </c>
      <c r="Y1883" s="669" t="s">
        <v>15</v>
      </c>
      <c r="Z1883" s="668" t="s">
        <v>15</v>
      </c>
      <c r="AA1883" s="558" t="s">
        <v>1856</v>
      </c>
      <c r="AB1883" s="139">
        <f t="shared" si="482"/>
        <v>44157</v>
      </c>
      <c r="AC1883" s="134">
        <f t="shared" si="476"/>
        <v>44136</v>
      </c>
      <c r="AD1883" s="144" t="str">
        <f t="shared" si="477"/>
        <v>-</v>
      </c>
      <c r="AE1883" s="136" t="str">
        <f t="shared" si="478"/>
        <v>-</v>
      </c>
      <c r="AF1883" s="140" t="s">
        <v>4551</v>
      </c>
      <c r="AG1883" s="140" t="str">
        <f t="shared" si="483"/>
        <v>1</v>
      </c>
      <c r="AH1883" s="141" t="str">
        <f t="shared" si="484"/>
        <v>-</v>
      </c>
      <c r="AI1883" s="210">
        <v>44131</v>
      </c>
      <c r="AJ1883" s="447" t="s">
        <v>4592</v>
      </c>
      <c r="AK1883" s="478">
        <f t="shared" si="485"/>
        <v>26</v>
      </c>
      <c r="AL1883" s="516">
        <f t="shared" si="486"/>
        <v>44105</v>
      </c>
      <c r="AM1883" s="432" t="str">
        <f>_xlfn.IFNA(VLOOKUP(O1883,Dropdown!$B:$G,6,0),"-")</f>
        <v>PEZA</v>
      </c>
      <c r="AN1883" s="433">
        <f>_xlfn.IFNA(VLOOKUP(O1883,Dropdown!$B:$H,7,0),"-")</f>
        <v>0.12</v>
      </c>
      <c r="AO1883" s="434" t="str">
        <f t="shared" si="487"/>
        <v>PHP</v>
      </c>
      <c r="AP1883" s="435">
        <f t="shared" si="488"/>
        <v>450000</v>
      </c>
      <c r="AQ1883" s="436">
        <f t="shared" si="489"/>
        <v>504000.00000000006</v>
      </c>
      <c r="AR1883" s="247"/>
      <c r="AS1883" s="465" t="s">
        <v>15</v>
      </c>
      <c r="AT1883" s="247"/>
      <c r="AU1883" s="454" t="s">
        <v>15</v>
      </c>
    </row>
    <row r="1884" spans="1:47" s="30" customFormat="1">
      <c r="A1884" s="556">
        <v>1881</v>
      </c>
      <c r="B1884" s="558" t="s">
        <v>4641</v>
      </c>
      <c r="C1884" s="558" t="str">
        <f t="shared" si="480"/>
        <v>2020</v>
      </c>
      <c r="D1884" s="558" t="str">
        <f t="shared" si="473"/>
        <v>Oct</v>
      </c>
      <c r="E1884" s="605">
        <v>44132</v>
      </c>
      <c r="F1884" s="558">
        <v>124228</v>
      </c>
      <c r="G1884" s="558">
        <v>57957</v>
      </c>
      <c r="H1884" s="558">
        <v>96740</v>
      </c>
      <c r="I1884" s="558" t="s">
        <v>4642</v>
      </c>
      <c r="J1884" s="617">
        <v>51681</v>
      </c>
      <c r="K1884" s="578" t="str">
        <f t="shared" si="481"/>
        <v>HS01-040-0003 CORE PLATE | #1004 UPPER PUNCH</v>
      </c>
      <c r="L1884" s="578" t="s">
        <v>28</v>
      </c>
      <c r="M1884" s="578" t="s">
        <v>4957</v>
      </c>
      <c r="N1884" s="608" t="s">
        <v>15</v>
      </c>
      <c r="O1884" s="607" t="s">
        <v>32</v>
      </c>
      <c r="P1884" s="557">
        <v>1</v>
      </c>
      <c r="Q1884" s="557" t="s">
        <v>5151</v>
      </c>
      <c r="R1884" s="609">
        <f>IFERROR(VLOOKUP(CONCATENATE(D1884,"'",C1884),'Monthly Forex'!A:D,4,0),"-")</f>
        <v>48.494999999999997</v>
      </c>
      <c r="S1884" s="610">
        <v>32200</v>
      </c>
      <c r="T1884" s="611">
        <f>S1884/R1884</f>
        <v>663.98597793586976</v>
      </c>
      <c r="U1884" s="612" t="s">
        <v>47</v>
      </c>
      <c r="V1884" s="613" t="s">
        <v>49</v>
      </c>
      <c r="W1884" s="722" t="s">
        <v>15</v>
      </c>
      <c r="X1884" s="677" t="s">
        <v>4595</v>
      </c>
      <c r="Y1884" s="669" t="s">
        <v>15</v>
      </c>
      <c r="Z1884" s="668" t="s">
        <v>15</v>
      </c>
      <c r="AA1884" s="558" t="s">
        <v>1856</v>
      </c>
      <c r="AB1884" s="139">
        <f t="shared" si="482"/>
        <v>44162</v>
      </c>
      <c r="AC1884" s="134">
        <f t="shared" si="476"/>
        <v>44136</v>
      </c>
      <c r="AD1884" s="144" t="str">
        <f t="shared" si="477"/>
        <v>-</v>
      </c>
      <c r="AE1884" s="136" t="str">
        <f t="shared" si="478"/>
        <v>-</v>
      </c>
      <c r="AF1884" s="140" t="s">
        <v>4551</v>
      </c>
      <c r="AG1884" s="140" t="str">
        <f t="shared" si="483"/>
        <v>1</v>
      </c>
      <c r="AH1884" s="141" t="str">
        <f t="shared" si="484"/>
        <v>-</v>
      </c>
      <c r="AI1884" s="210">
        <v>44167</v>
      </c>
      <c r="AJ1884" s="443" t="s">
        <v>4592</v>
      </c>
      <c r="AK1884" s="478">
        <f t="shared" si="485"/>
        <v>-5</v>
      </c>
      <c r="AL1884" s="516">
        <f t="shared" si="486"/>
        <v>44166</v>
      </c>
      <c r="AM1884" s="432" t="str">
        <f>_xlfn.IFNA(VLOOKUP(O1884,Dropdown!$B:$G,6,0),"-")</f>
        <v>PEZA</v>
      </c>
      <c r="AN1884" s="433">
        <f>_xlfn.IFNA(VLOOKUP(O1884,Dropdown!$B:$H,7,0),"-")</f>
        <v>0.12</v>
      </c>
      <c r="AO1884" s="434" t="str">
        <f t="shared" si="487"/>
        <v>PHP</v>
      </c>
      <c r="AP1884" s="435">
        <f t="shared" si="488"/>
        <v>32200</v>
      </c>
      <c r="AQ1884" s="436">
        <f t="shared" si="489"/>
        <v>36064</v>
      </c>
      <c r="AR1884" s="247"/>
      <c r="AS1884" s="465" t="s">
        <v>15</v>
      </c>
      <c r="AT1884" s="247"/>
      <c r="AU1884" s="454" t="s">
        <v>15</v>
      </c>
    </row>
    <row r="1885" spans="1:47" s="30" customFormat="1">
      <c r="A1885" s="556">
        <v>1882</v>
      </c>
      <c r="B1885" s="557" t="s">
        <v>4589</v>
      </c>
      <c r="C1885" s="558" t="str">
        <f t="shared" si="480"/>
        <v>2020</v>
      </c>
      <c r="D1885" s="558" t="str">
        <f t="shared" si="473"/>
        <v>Oct</v>
      </c>
      <c r="E1885" s="586">
        <v>44132</v>
      </c>
      <c r="F1885" s="557">
        <v>124226</v>
      </c>
      <c r="G1885" s="557">
        <v>57956</v>
      </c>
      <c r="H1885" s="557">
        <v>96739</v>
      </c>
      <c r="I1885" s="557" t="s">
        <v>4526</v>
      </c>
      <c r="J1885" s="577" t="s">
        <v>4527</v>
      </c>
      <c r="K1885" s="578" t="str">
        <f t="shared" si="481"/>
        <v>UC CASE TA.D#2 | 101436-08-021-01-00 STAMP PUNCH A</v>
      </c>
      <c r="L1885" s="578" t="s">
        <v>4953</v>
      </c>
      <c r="M1885" s="578" t="s">
        <v>4955</v>
      </c>
      <c r="N1885" s="600" t="s">
        <v>15</v>
      </c>
      <c r="O1885" s="578" t="s">
        <v>42</v>
      </c>
      <c r="P1885" s="557">
        <v>1</v>
      </c>
      <c r="Q1885" s="557" t="s">
        <v>5151</v>
      </c>
      <c r="R1885" s="581">
        <f>IFERROR(VLOOKUP(CONCATENATE(D1885,"'",C1885),'Monthly Forex'!A:D,4,0),"-")</f>
        <v>48.494999999999997</v>
      </c>
      <c r="S1885" s="564" t="s">
        <v>15</v>
      </c>
      <c r="T1885" s="565">
        <v>446</v>
      </c>
      <c r="U1885" s="583" t="s">
        <v>47</v>
      </c>
      <c r="V1885" s="589" t="s">
        <v>49</v>
      </c>
      <c r="W1885" s="723" t="s">
        <v>4643</v>
      </c>
      <c r="X1885" s="677" t="s">
        <v>4595</v>
      </c>
      <c r="Y1885" s="597" t="s">
        <v>4653</v>
      </c>
      <c r="Z1885" s="571">
        <v>44133</v>
      </c>
      <c r="AA1885" s="558" t="s">
        <v>1856</v>
      </c>
      <c r="AB1885" s="139">
        <f t="shared" si="482"/>
        <v>44162</v>
      </c>
      <c r="AC1885" s="134">
        <f t="shared" si="476"/>
        <v>44136</v>
      </c>
      <c r="AD1885" s="144" t="str">
        <f t="shared" si="477"/>
        <v>-</v>
      </c>
      <c r="AE1885" s="136" t="str">
        <f t="shared" si="478"/>
        <v>-</v>
      </c>
      <c r="AF1885" s="140" t="s">
        <v>4551</v>
      </c>
      <c r="AG1885" s="140" t="str">
        <f t="shared" si="483"/>
        <v>1</v>
      </c>
      <c r="AH1885" s="141" t="str">
        <f t="shared" si="484"/>
        <v>-</v>
      </c>
      <c r="AI1885" s="210">
        <v>44162</v>
      </c>
      <c r="AJ1885" s="447" t="s">
        <v>4592</v>
      </c>
      <c r="AK1885" s="478">
        <f t="shared" si="485"/>
        <v>0</v>
      </c>
      <c r="AL1885" s="516">
        <f t="shared" si="486"/>
        <v>44136</v>
      </c>
      <c r="AM1885" s="432" t="str">
        <f>_xlfn.IFNA(VLOOKUP(O1885,Dropdown!$B:$G,6,0),"-")</f>
        <v>PEZA</v>
      </c>
      <c r="AN1885" s="433">
        <f>_xlfn.IFNA(VLOOKUP(O1885,Dropdown!$B:$H,7,0),"-")</f>
        <v>0.12</v>
      </c>
      <c r="AO1885" s="434" t="str">
        <f t="shared" si="487"/>
        <v>USD</v>
      </c>
      <c r="AP1885" s="435">
        <f t="shared" si="488"/>
        <v>446</v>
      </c>
      <c r="AQ1885" s="436">
        <f t="shared" si="489"/>
        <v>499.52000000000004</v>
      </c>
      <c r="AR1885" s="247"/>
      <c r="AS1885" s="465" t="s">
        <v>15</v>
      </c>
      <c r="AT1885" s="247"/>
      <c r="AU1885" s="454" t="s">
        <v>15</v>
      </c>
    </row>
    <row r="1886" spans="1:47" s="30" customFormat="1">
      <c r="A1886" s="556">
        <v>1883</v>
      </c>
      <c r="B1886" s="557" t="s">
        <v>4596</v>
      </c>
      <c r="C1886" s="558" t="str">
        <f t="shared" si="480"/>
        <v>2020</v>
      </c>
      <c r="D1886" s="558" t="str">
        <f t="shared" si="473"/>
        <v>Oct</v>
      </c>
      <c r="E1886" s="586">
        <v>44132</v>
      </c>
      <c r="F1886" s="557">
        <v>124226</v>
      </c>
      <c r="G1886" s="557">
        <v>57956</v>
      </c>
      <c r="H1886" s="557">
        <v>96739</v>
      </c>
      <c r="I1886" s="557" t="s">
        <v>4597</v>
      </c>
      <c r="J1886" s="577" t="s">
        <v>4598</v>
      </c>
      <c r="K1886" s="578" t="str">
        <f t="shared" si="481"/>
        <v>UC RESONATOR | 100380-00-220-00 MARKING PUNCH (UCH-201)</v>
      </c>
      <c r="L1886" s="578" t="s">
        <v>4954</v>
      </c>
      <c r="M1886" s="578" t="s">
        <v>4956</v>
      </c>
      <c r="N1886" s="600" t="s">
        <v>15</v>
      </c>
      <c r="O1886" s="578" t="s">
        <v>42</v>
      </c>
      <c r="P1886" s="557">
        <v>1</v>
      </c>
      <c r="Q1886" s="557" t="s">
        <v>5151</v>
      </c>
      <c r="R1886" s="581">
        <f>IFERROR(VLOOKUP(CONCATENATE(D1886,"'",C1886),'Monthly Forex'!A:D,4,0),"-")</f>
        <v>48.494999999999997</v>
      </c>
      <c r="S1886" s="564" t="s">
        <v>15</v>
      </c>
      <c r="T1886" s="565">
        <v>420</v>
      </c>
      <c r="U1886" s="583" t="s">
        <v>47</v>
      </c>
      <c r="V1886" s="589" t="s">
        <v>49</v>
      </c>
      <c r="W1886" s="723" t="s">
        <v>4643</v>
      </c>
      <c r="X1886" s="677" t="s">
        <v>4595</v>
      </c>
      <c r="Y1886" s="597" t="s">
        <v>4653</v>
      </c>
      <c r="Z1886" s="571">
        <v>44133</v>
      </c>
      <c r="AA1886" s="558" t="s">
        <v>1856</v>
      </c>
      <c r="AB1886" s="139">
        <f t="shared" si="482"/>
        <v>44162</v>
      </c>
      <c r="AC1886" s="134">
        <f t="shared" si="476"/>
        <v>44136</v>
      </c>
      <c r="AD1886" s="144" t="str">
        <f t="shared" si="477"/>
        <v>-</v>
      </c>
      <c r="AE1886" s="136" t="str">
        <f t="shared" si="478"/>
        <v>-</v>
      </c>
      <c r="AF1886" s="140" t="s">
        <v>4551</v>
      </c>
      <c r="AG1886" s="140" t="str">
        <f t="shared" si="483"/>
        <v>-</v>
      </c>
      <c r="AH1886" s="141" t="str">
        <f t="shared" si="484"/>
        <v>-</v>
      </c>
      <c r="AI1886" s="210">
        <v>44162</v>
      </c>
      <c r="AJ1886" s="447" t="s">
        <v>4592</v>
      </c>
      <c r="AK1886" s="478">
        <f t="shared" si="485"/>
        <v>0</v>
      </c>
      <c r="AL1886" s="516">
        <f t="shared" si="486"/>
        <v>44136</v>
      </c>
      <c r="AM1886" s="432" t="str">
        <f>_xlfn.IFNA(VLOOKUP(O1886,Dropdown!$B:$G,6,0),"-")</f>
        <v>PEZA</v>
      </c>
      <c r="AN1886" s="433">
        <f>_xlfn.IFNA(VLOOKUP(O1886,Dropdown!$B:$H,7,0),"-")</f>
        <v>0.12</v>
      </c>
      <c r="AO1886" s="434" t="str">
        <f t="shared" si="487"/>
        <v>USD</v>
      </c>
      <c r="AP1886" s="435">
        <f t="shared" si="488"/>
        <v>420</v>
      </c>
      <c r="AQ1886" s="436">
        <f t="shared" si="489"/>
        <v>470.40000000000003</v>
      </c>
      <c r="AR1886" s="247"/>
      <c r="AS1886" s="465" t="s">
        <v>15</v>
      </c>
      <c r="AT1886" s="247"/>
      <c r="AU1886" s="454" t="s">
        <v>15</v>
      </c>
    </row>
    <row r="1887" spans="1:47" s="30" customFormat="1">
      <c r="A1887" s="556">
        <v>1884</v>
      </c>
      <c r="B1887" s="557" t="s">
        <v>4590</v>
      </c>
      <c r="C1887" s="558" t="str">
        <f t="shared" si="480"/>
        <v>2020</v>
      </c>
      <c r="D1887" s="558" t="str">
        <f t="shared" si="473"/>
        <v>Oct</v>
      </c>
      <c r="E1887" s="586">
        <v>44132</v>
      </c>
      <c r="F1887" s="557">
        <v>124226</v>
      </c>
      <c r="G1887" s="557">
        <v>57956</v>
      </c>
      <c r="H1887" s="557">
        <v>96739</v>
      </c>
      <c r="I1887" s="557" t="s">
        <v>4538</v>
      </c>
      <c r="J1887" s="577" t="s">
        <v>4539</v>
      </c>
      <c r="K1887" s="578" t="str">
        <f t="shared" si="481"/>
        <v>WR14 YOKE TA.D | 101538-11-016-04 TRIMMING PUNCH (SKD11 58-60 HRC)</v>
      </c>
      <c r="L1887" s="578" t="s">
        <v>4960</v>
      </c>
      <c r="M1887" s="578" t="s">
        <v>4985</v>
      </c>
      <c r="N1887" s="600" t="s">
        <v>15</v>
      </c>
      <c r="O1887" s="578" t="s">
        <v>42</v>
      </c>
      <c r="P1887" s="557">
        <v>1</v>
      </c>
      <c r="Q1887" s="557" t="s">
        <v>5151</v>
      </c>
      <c r="R1887" s="581">
        <f>IFERROR(VLOOKUP(CONCATENATE(D1887,"'",C1887),'Monthly Forex'!A:D,4,0),"-")</f>
        <v>48.494999999999997</v>
      </c>
      <c r="S1887" s="564" t="s">
        <v>15</v>
      </c>
      <c r="T1887" s="565">
        <v>375</v>
      </c>
      <c r="U1887" s="583" t="s">
        <v>47</v>
      </c>
      <c r="V1887" s="589" t="s">
        <v>49</v>
      </c>
      <c r="W1887" s="723" t="s">
        <v>4643</v>
      </c>
      <c r="X1887" s="677" t="s">
        <v>4595</v>
      </c>
      <c r="Y1887" s="597" t="s">
        <v>4653</v>
      </c>
      <c r="Z1887" s="571">
        <v>44133</v>
      </c>
      <c r="AA1887" s="558" t="s">
        <v>1856</v>
      </c>
      <c r="AB1887" s="139">
        <f t="shared" si="482"/>
        <v>44162</v>
      </c>
      <c r="AC1887" s="134">
        <f t="shared" si="476"/>
        <v>44136</v>
      </c>
      <c r="AD1887" s="144" t="str">
        <f t="shared" si="477"/>
        <v>-</v>
      </c>
      <c r="AE1887" s="136" t="str">
        <f t="shared" si="478"/>
        <v>-</v>
      </c>
      <c r="AF1887" s="140" t="s">
        <v>4551</v>
      </c>
      <c r="AG1887" s="140" t="str">
        <f t="shared" si="483"/>
        <v>-</v>
      </c>
      <c r="AH1887" s="141" t="str">
        <f t="shared" si="484"/>
        <v>-</v>
      </c>
      <c r="AI1887" s="210">
        <v>44162</v>
      </c>
      <c r="AJ1887" s="447" t="s">
        <v>4592</v>
      </c>
      <c r="AK1887" s="478">
        <f t="shared" si="485"/>
        <v>0</v>
      </c>
      <c r="AL1887" s="516">
        <f t="shared" si="486"/>
        <v>44136</v>
      </c>
      <c r="AM1887" s="432" t="str">
        <f>_xlfn.IFNA(VLOOKUP(O1887,Dropdown!$B:$G,6,0),"-")</f>
        <v>PEZA</v>
      </c>
      <c r="AN1887" s="433">
        <f>_xlfn.IFNA(VLOOKUP(O1887,Dropdown!$B:$H,7,0),"-")</f>
        <v>0.12</v>
      </c>
      <c r="AO1887" s="434" t="str">
        <f t="shared" si="487"/>
        <v>USD</v>
      </c>
      <c r="AP1887" s="435">
        <f t="shared" si="488"/>
        <v>375</v>
      </c>
      <c r="AQ1887" s="436">
        <f t="shared" si="489"/>
        <v>420.00000000000006</v>
      </c>
      <c r="AR1887" s="247"/>
      <c r="AS1887" s="465" t="s">
        <v>15</v>
      </c>
      <c r="AT1887" s="247"/>
      <c r="AU1887" s="454" t="s">
        <v>15</v>
      </c>
    </row>
    <row r="1888" spans="1:47" s="30" customFormat="1">
      <c r="A1888" s="556">
        <v>1885</v>
      </c>
      <c r="B1888" s="558" t="s">
        <v>4644</v>
      </c>
      <c r="C1888" s="558" t="str">
        <f t="shared" si="480"/>
        <v>2020</v>
      </c>
      <c r="D1888" s="558" t="str">
        <f t="shared" si="473"/>
        <v>Oct</v>
      </c>
      <c r="E1888" s="605">
        <v>44132</v>
      </c>
      <c r="F1888" s="558">
        <v>124229</v>
      </c>
      <c r="G1888" s="558" t="s">
        <v>4646</v>
      </c>
      <c r="H1888" s="558">
        <v>96738</v>
      </c>
      <c r="I1888" s="558" t="s">
        <v>4355</v>
      </c>
      <c r="J1888" s="617" t="s">
        <v>4354</v>
      </c>
      <c r="K1888" s="607" t="str">
        <f t="shared" si="481"/>
        <v>SUZUKI 22JC0 COMPOUND DIE - RETENTION | SUZUKI 22JC0 COMPOUND DIE - RETENTION</v>
      </c>
      <c r="L1888" s="607" t="s">
        <v>4645</v>
      </c>
      <c r="M1888" s="607" t="s">
        <v>4645</v>
      </c>
      <c r="N1888" s="600" t="s">
        <v>4357</v>
      </c>
      <c r="O1888" s="607" t="s">
        <v>31</v>
      </c>
      <c r="P1888" s="558">
        <v>1</v>
      </c>
      <c r="Q1888" s="557" t="s">
        <v>5152</v>
      </c>
      <c r="R1888" s="609">
        <f>IFERROR(VLOOKUP(CONCATENATE(D1888,"'",C1888),'Monthly Forex'!A:D,4,0),"-")</f>
        <v>48.494999999999997</v>
      </c>
      <c r="S1888" s="610">
        <v>33480</v>
      </c>
      <c r="T1888" s="611">
        <f>S1888/R1888</f>
        <v>690.38045159294779</v>
      </c>
      <c r="U1888" s="612" t="s">
        <v>47</v>
      </c>
      <c r="V1888" s="613" t="s">
        <v>49</v>
      </c>
      <c r="W1888" s="703" t="s">
        <v>4373</v>
      </c>
      <c r="X1888" s="673" t="s">
        <v>4652</v>
      </c>
      <c r="Y1888" s="669" t="s">
        <v>15</v>
      </c>
      <c r="Z1888" s="668" t="s">
        <v>15</v>
      </c>
      <c r="AA1888" s="558" t="s">
        <v>1856</v>
      </c>
      <c r="AB1888" s="139">
        <f t="shared" si="482"/>
        <v>44162</v>
      </c>
      <c r="AC1888" s="134">
        <f t="shared" si="476"/>
        <v>44136</v>
      </c>
      <c r="AD1888" s="144" t="str">
        <f t="shared" si="477"/>
        <v>-</v>
      </c>
      <c r="AE1888" s="136" t="str">
        <f t="shared" si="478"/>
        <v>-</v>
      </c>
      <c r="AF1888" s="140" t="s">
        <v>4551</v>
      </c>
      <c r="AG1888" s="140" t="str">
        <f t="shared" si="483"/>
        <v>1</v>
      </c>
      <c r="AH1888" s="141" t="str">
        <f t="shared" si="484"/>
        <v>-</v>
      </c>
      <c r="AI1888" s="210">
        <v>44286</v>
      </c>
      <c r="AJ1888" s="447" t="s">
        <v>4592</v>
      </c>
      <c r="AK1888" s="478">
        <f t="shared" si="485"/>
        <v>-124</v>
      </c>
      <c r="AL1888" s="516">
        <f t="shared" si="486"/>
        <v>44256</v>
      </c>
      <c r="AM1888" s="432" t="str">
        <f>_xlfn.IFNA(VLOOKUP(O1888,Dropdown!$B:$G,6,0),"-")</f>
        <v>PEZA</v>
      </c>
      <c r="AN1888" s="433">
        <f>_xlfn.IFNA(VLOOKUP(O1888,Dropdown!$B:$H,7,0),"-")</f>
        <v>0.12</v>
      </c>
      <c r="AO1888" s="434" t="str">
        <f t="shared" si="487"/>
        <v>PHP</v>
      </c>
      <c r="AP1888" s="435">
        <f t="shared" si="488"/>
        <v>33480</v>
      </c>
      <c r="AQ1888" s="436">
        <f t="shared" si="489"/>
        <v>37497.600000000006</v>
      </c>
      <c r="AR1888" s="247"/>
      <c r="AS1888" s="465" t="s">
        <v>15</v>
      </c>
      <c r="AT1888" s="247"/>
      <c r="AU1888" s="454" t="s">
        <v>15</v>
      </c>
    </row>
    <row r="1889" spans="1:47" s="30" customFormat="1">
      <c r="A1889" s="556">
        <v>1886</v>
      </c>
      <c r="B1889" s="558" t="s">
        <v>4407</v>
      </c>
      <c r="C1889" s="558" t="str">
        <f t="shared" si="480"/>
        <v>2020</v>
      </c>
      <c r="D1889" s="558" t="str">
        <f t="shared" si="473"/>
        <v>Oct</v>
      </c>
      <c r="E1889" s="605">
        <v>44135</v>
      </c>
      <c r="F1889" s="558">
        <v>124230</v>
      </c>
      <c r="G1889" s="558">
        <v>57959</v>
      </c>
      <c r="H1889" s="558">
        <v>96772</v>
      </c>
      <c r="I1889" s="558" t="s">
        <v>4412</v>
      </c>
      <c r="J1889" s="617" t="s">
        <v>4411</v>
      </c>
      <c r="K1889" s="607" t="str">
        <f t="shared" si="481"/>
        <v>SL27 REINFORCEMENT "RC" - BLANKING | SL27 REINFORCEMENT "RC" - BLANKING</v>
      </c>
      <c r="L1889" s="607" t="s">
        <v>4413</v>
      </c>
      <c r="M1889" s="607" t="s">
        <v>4413</v>
      </c>
      <c r="N1889" s="608" t="s">
        <v>15</v>
      </c>
      <c r="O1889" s="607" t="s">
        <v>2311</v>
      </c>
      <c r="P1889" s="558">
        <v>1</v>
      </c>
      <c r="Q1889" s="557" t="s">
        <v>5152</v>
      </c>
      <c r="R1889" s="609">
        <f>IFERROR(VLOOKUP(CONCATENATE(D1889,"'",C1889),'Monthly Forex'!A:D,4,0),"-")</f>
        <v>48.494999999999997</v>
      </c>
      <c r="S1889" s="564" t="s">
        <v>15</v>
      </c>
      <c r="T1889" s="611">
        <v>4000</v>
      </c>
      <c r="U1889" s="612" t="s">
        <v>47</v>
      </c>
      <c r="V1889" s="613" t="s">
        <v>49</v>
      </c>
      <c r="W1889" s="703" t="s">
        <v>4654</v>
      </c>
      <c r="X1889" s="673" t="s">
        <v>4655</v>
      </c>
      <c r="Y1889" s="669" t="s">
        <v>15</v>
      </c>
      <c r="Z1889" s="668" t="s">
        <v>15</v>
      </c>
      <c r="AA1889" s="558" t="s">
        <v>1856</v>
      </c>
      <c r="AB1889" s="139">
        <f t="shared" si="482"/>
        <v>44165</v>
      </c>
      <c r="AC1889" s="134">
        <f t="shared" si="476"/>
        <v>44136</v>
      </c>
      <c r="AD1889" s="144" t="str">
        <f t="shared" si="477"/>
        <v>-</v>
      </c>
      <c r="AE1889" s="136" t="str">
        <f t="shared" si="478"/>
        <v>-</v>
      </c>
      <c r="AF1889" s="140" t="s">
        <v>4551</v>
      </c>
      <c r="AG1889" s="140" t="str">
        <f t="shared" si="483"/>
        <v>1</v>
      </c>
      <c r="AH1889" s="141" t="str">
        <f t="shared" si="484"/>
        <v>-</v>
      </c>
      <c r="AI1889" s="210">
        <v>44176</v>
      </c>
      <c r="AJ1889" s="448" t="s">
        <v>4592</v>
      </c>
      <c r="AK1889" s="478">
        <f t="shared" si="485"/>
        <v>-11</v>
      </c>
      <c r="AL1889" s="516">
        <f t="shared" si="486"/>
        <v>44166</v>
      </c>
      <c r="AM1889" s="432" t="str">
        <f>_xlfn.IFNA(VLOOKUP(O1889,Dropdown!$B:$G,6,0),"-")</f>
        <v>PEZA</v>
      </c>
      <c r="AN1889" s="433">
        <f>_xlfn.IFNA(VLOOKUP(O1889,Dropdown!$B:$H,7,0),"-")</f>
        <v>0.12</v>
      </c>
      <c r="AO1889" s="434" t="str">
        <f t="shared" si="487"/>
        <v>USD</v>
      </c>
      <c r="AP1889" s="435">
        <f t="shared" si="488"/>
        <v>4000</v>
      </c>
      <c r="AQ1889" s="436">
        <f t="shared" si="489"/>
        <v>4480</v>
      </c>
      <c r="AR1889" s="247"/>
      <c r="AS1889" s="465" t="s">
        <v>15</v>
      </c>
      <c r="AT1889" s="247"/>
      <c r="AU1889" s="454" t="s">
        <v>15</v>
      </c>
    </row>
    <row r="1890" spans="1:47" s="30" customFormat="1">
      <c r="A1890" s="556">
        <v>1887</v>
      </c>
      <c r="B1890" s="558" t="s">
        <v>4408</v>
      </c>
      <c r="C1890" s="558" t="str">
        <f t="shared" si="480"/>
        <v>2020</v>
      </c>
      <c r="D1890" s="558" t="str">
        <f>TEXT(E1890,"mmm")</f>
        <v>Oct</v>
      </c>
      <c r="E1890" s="605">
        <v>44135</v>
      </c>
      <c r="F1890" s="558">
        <v>124230</v>
      </c>
      <c r="G1890" s="558">
        <v>57959</v>
      </c>
      <c r="H1890" s="558">
        <v>96772</v>
      </c>
      <c r="I1890" s="558" t="s">
        <v>4412</v>
      </c>
      <c r="J1890" s="617" t="s">
        <v>4411</v>
      </c>
      <c r="K1890" s="607" t="str">
        <f t="shared" si="481"/>
        <v>SL27 REINFORCEMENT "RC" - FORMING | SL27 REINFORCEMENT "RC" - FORMING</v>
      </c>
      <c r="L1890" s="607" t="s">
        <v>4414</v>
      </c>
      <c r="M1890" s="607" t="s">
        <v>4414</v>
      </c>
      <c r="N1890" s="608" t="s">
        <v>15</v>
      </c>
      <c r="O1890" s="607" t="s">
        <v>2311</v>
      </c>
      <c r="P1890" s="558">
        <v>1</v>
      </c>
      <c r="Q1890" s="557" t="s">
        <v>5152</v>
      </c>
      <c r="R1890" s="609">
        <f>IFERROR(VLOOKUP(CONCATENATE(D1890,"'",C1890),'Monthly Forex'!A:D,4,0),"-")</f>
        <v>48.494999999999997</v>
      </c>
      <c r="S1890" s="564" t="s">
        <v>15</v>
      </c>
      <c r="T1890" s="611">
        <v>5440</v>
      </c>
      <c r="U1890" s="612" t="s">
        <v>47</v>
      </c>
      <c r="V1890" s="613" t="s">
        <v>49</v>
      </c>
      <c r="W1890" s="703" t="s">
        <v>4654</v>
      </c>
      <c r="X1890" s="673" t="s">
        <v>4655</v>
      </c>
      <c r="Y1890" s="669" t="s">
        <v>15</v>
      </c>
      <c r="Z1890" s="668" t="s">
        <v>15</v>
      </c>
      <c r="AA1890" s="558" t="s">
        <v>1856</v>
      </c>
      <c r="AB1890" s="139">
        <f t="shared" si="482"/>
        <v>44165</v>
      </c>
      <c r="AC1890" s="134">
        <f t="shared" si="476"/>
        <v>44136</v>
      </c>
      <c r="AD1890" s="144" t="str">
        <f t="shared" si="477"/>
        <v>-</v>
      </c>
      <c r="AE1890" s="136" t="str">
        <f t="shared" si="478"/>
        <v>-</v>
      </c>
      <c r="AF1890" s="140" t="s">
        <v>4551</v>
      </c>
      <c r="AG1890" s="140" t="str">
        <f t="shared" si="483"/>
        <v>-</v>
      </c>
      <c r="AH1890" s="141" t="str">
        <f t="shared" si="484"/>
        <v>-</v>
      </c>
      <c r="AI1890" s="210">
        <v>44176</v>
      </c>
      <c r="AJ1890" s="448" t="s">
        <v>4592</v>
      </c>
      <c r="AK1890" s="478">
        <f t="shared" si="485"/>
        <v>-11</v>
      </c>
      <c r="AL1890" s="516">
        <f t="shared" si="486"/>
        <v>44166</v>
      </c>
      <c r="AM1890" s="432" t="str">
        <f>_xlfn.IFNA(VLOOKUP(O1890,Dropdown!$B:$G,6,0),"-")</f>
        <v>PEZA</v>
      </c>
      <c r="AN1890" s="433">
        <f>_xlfn.IFNA(VLOOKUP(O1890,Dropdown!$B:$H,7,0),"-")</f>
        <v>0.12</v>
      </c>
      <c r="AO1890" s="434" t="str">
        <f t="shared" si="487"/>
        <v>USD</v>
      </c>
      <c r="AP1890" s="435">
        <f t="shared" si="488"/>
        <v>5440</v>
      </c>
      <c r="AQ1890" s="436">
        <f t="shared" si="489"/>
        <v>6092.8</v>
      </c>
      <c r="AR1890" s="247"/>
      <c r="AS1890" s="465" t="s">
        <v>15</v>
      </c>
      <c r="AT1890" s="247"/>
      <c r="AU1890" s="454" t="s">
        <v>15</v>
      </c>
    </row>
    <row r="1891" spans="1:47" s="29" customFormat="1">
      <c r="A1891" s="556">
        <v>1888</v>
      </c>
      <c r="B1891" s="617" t="s">
        <v>15</v>
      </c>
      <c r="C1891" s="558" t="str">
        <f t="shared" si="480"/>
        <v>-</v>
      </c>
      <c r="D1891" s="558" t="str">
        <f>TEXT(E1891,"mmm")</f>
        <v>-</v>
      </c>
      <c r="E1891" s="724" t="s">
        <v>15</v>
      </c>
      <c r="F1891" s="558">
        <v>124231</v>
      </c>
      <c r="G1891" s="558">
        <v>57961</v>
      </c>
      <c r="H1891" s="557" t="s">
        <v>15</v>
      </c>
      <c r="I1891" s="617" t="s">
        <v>15</v>
      </c>
      <c r="J1891" s="617" t="s">
        <v>15</v>
      </c>
      <c r="K1891" s="615" t="str">
        <f t="shared" si="481"/>
        <v>-</v>
      </c>
      <c r="L1891" s="615" t="s">
        <v>15</v>
      </c>
      <c r="M1891" s="615" t="s">
        <v>15</v>
      </c>
      <c r="N1891" s="608" t="s">
        <v>15</v>
      </c>
      <c r="O1891" s="607" t="s">
        <v>1712</v>
      </c>
      <c r="P1891" s="558">
        <v>1</v>
      </c>
      <c r="Q1891" s="557" t="s">
        <v>5151</v>
      </c>
      <c r="R1891" s="609" t="str">
        <f>IFERROR(VLOOKUP(CONCATENATE(D1891,"'",C1891),'Monthly Forex'!A:D,4,0),"-")</f>
        <v>-</v>
      </c>
      <c r="S1891" s="610">
        <v>6400</v>
      </c>
      <c r="T1891" s="725" t="s">
        <v>15</v>
      </c>
      <c r="U1891" s="612" t="s">
        <v>50</v>
      </c>
      <c r="V1891" s="613" t="s">
        <v>50</v>
      </c>
      <c r="W1891" s="703" t="s">
        <v>4675</v>
      </c>
      <c r="X1891" s="673" t="s">
        <v>15</v>
      </c>
      <c r="Y1891" s="669" t="s">
        <v>15</v>
      </c>
      <c r="Z1891" s="668" t="s">
        <v>15</v>
      </c>
      <c r="AA1891" s="558" t="s">
        <v>1856</v>
      </c>
      <c r="AB1891" s="139" t="str">
        <f t="shared" si="482"/>
        <v>-</v>
      </c>
      <c r="AC1891" s="134" t="str">
        <f t="shared" si="476"/>
        <v>-</v>
      </c>
      <c r="AD1891" s="144" t="str">
        <f t="shared" ref="AD1891:AD1901" si="490">IFERROR(IF(AF1891="O","-",AB1891+60),"-")</f>
        <v>-</v>
      </c>
      <c r="AE1891" s="136" t="str">
        <f t="shared" ref="AE1891:AE1901" si="491">IFERROR(IF(AD1891="-","-",(AD1891-DAY(AD1891)+1)),"")</f>
        <v>-</v>
      </c>
      <c r="AF1891" s="140" t="s">
        <v>15</v>
      </c>
      <c r="AG1891" s="140" t="str">
        <f t="shared" si="483"/>
        <v>1</v>
      </c>
      <c r="AH1891" s="141" t="str">
        <f t="shared" si="484"/>
        <v>-</v>
      </c>
      <c r="AI1891" s="211" t="s">
        <v>15</v>
      </c>
      <c r="AJ1891" s="448" t="s">
        <v>50</v>
      </c>
      <c r="AK1891" s="478" t="str">
        <f t="shared" si="485"/>
        <v/>
      </c>
      <c r="AL1891" s="482" t="str">
        <f t="shared" si="486"/>
        <v>-</v>
      </c>
      <c r="AM1891" s="432" t="str">
        <f>_xlfn.IFNA(VLOOKUP(O1891,Dropdown!$B:$G,6,0),"-")</f>
        <v>PEZA</v>
      </c>
      <c r="AN1891" s="433">
        <f>_xlfn.IFNA(VLOOKUP(O1891,Dropdown!$B:$H,7,0),"-")</f>
        <v>0.12</v>
      </c>
      <c r="AO1891" s="434" t="str">
        <f t="shared" si="487"/>
        <v>PHP</v>
      </c>
      <c r="AP1891" s="435">
        <f t="shared" si="488"/>
        <v>6400</v>
      </c>
      <c r="AQ1891" s="436">
        <f t="shared" si="489"/>
        <v>7168.0000000000009</v>
      </c>
      <c r="AR1891" s="247"/>
      <c r="AS1891" s="465" t="s">
        <v>15</v>
      </c>
      <c r="AT1891" s="247"/>
      <c r="AU1891" s="454" t="str">
        <f t="shared" si="479"/>
        <v xml:space="preserve"> </v>
      </c>
    </row>
    <row r="1892" spans="1:47" s="29" customFormat="1">
      <c r="A1892" s="556">
        <v>1889</v>
      </c>
      <c r="B1892" s="558" t="s">
        <v>4670</v>
      </c>
      <c r="C1892" s="558" t="str">
        <f t="shared" ref="C1892:C1913" si="492">TEXT(E1892,"yyyy")</f>
        <v>2020</v>
      </c>
      <c r="D1892" s="558" t="str">
        <f t="shared" ref="D1892:D1913" si="493">TEXT(E1892,"mmm")</f>
        <v>Nov</v>
      </c>
      <c r="E1892" s="605">
        <v>44146</v>
      </c>
      <c r="F1892" s="558">
        <v>124232</v>
      </c>
      <c r="G1892" s="558">
        <v>57961</v>
      </c>
      <c r="H1892" s="558">
        <v>96889</v>
      </c>
      <c r="I1892" s="558" t="s">
        <v>4673</v>
      </c>
      <c r="J1892" s="617">
        <v>52125</v>
      </c>
      <c r="K1892" s="607" t="str">
        <f t="shared" si="481"/>
        <v>04G40 PP DIE CAST | 04G40 PP DIE CAST</v>
      </c>
      <c r="L1892" s="607" t="s">
        <v>4674</v>
      </c>
      <c r="M1892" s="607" t="s">
        <v>4674</v>
      </c>
      <c r="N1892" s="608" t="s">
        <v>15</v>
      </c>
      <c r="O1892" s="607" t="s">
        <v>1712</v>
      </c>
      <c r="P1892" s="558">
        <v>1</v>
      </c>
      <c r="Q1892" s="557" t="s">
        <v>5151</v>
      </c>
      <c r="R1892" s="609">
        <f>IFERROR(VLOOKUP(CONCATENATE(D1892,"'",C1892),'Monthly Forex'!A:D,4,0),"-")</f>
        <v>48.4</v>
      </c>
      <c r="S1892" s="610">
        <v>6400</v>
      </c>
      <c r="T1892" s="611">
        <f>S1892/R1892</f>
        <v>132.2314049586777</v>
      </c>
      <c r="U1892" s="612" t="s">
        <v>47</v>
      </c>
      <c r="V1892" s="613" t="s">
        <v>49</v>
      </c>
      <c r="W1892" s="700" t="s">
        <v>15</v>
      </c>
      <c r="X1892" s="673" t="s">
        <v>4697</v>
      </c>
      <c r="Y1892" s="669" t="s">
        <v>15</v>
      </c>
      <c r="Z1892" s="668" t="s">
        <v>15</v>
      </c>
      <c r="AA1892" s="558" t="s">
        <v>1856</v>
      </c>
      <c r="AB1892" s="139">
        <f t="shared" si="482"/>
        <v>44176</v>
      </c>
      <c r="AC1892" s="134">
        <f>IFERROR(IF(AB1892="-","-",(AB1892-DAY(AB1892)+1)),"")</f>
        <v>44166</v>
      </c>
      <c r="AD1892" s="144" t="str">
        <f t="shared" si="490"/>
        <v>-</v>
      </c>
      <c r="AE1892" s="136" t="str">
        <f t="shared" si="491"/>
        <v>-</v>
      </c>
      <c r="AF1892" s="140" t="s">
        <v>4551</v>
      </c>
      <c r="AG1892" s="140" t="str">
        <f t="shared" si="483"/>
        <v>1</v>
      </c>
      <c r="AH1892" s="141" t="str">
        <f t="shared" si="484"/>
        <v>-</v>
      </c>
      <c r="AI1892" s="210">
        <v>44167</v>
      </c>
      <c r="AJ1892" s="443" t="s">
        <v>4592</v>
      </c>
      <c r="AK1892" s="478">
        <f t="shared" si="485"/>
        <v>9</v>
      </c>
      <c r="AL1892" s="482">
        <f t="shared" si="486"/>
        <v>44166</v>
      </c>
      <c r="AM1892" s="432" t="str">
        <f>_xlfn.IFNA(VLOOKUP(O1892,Dropdown!$B:$G,6,0),"-")</f>
        <v>PEZA</v>
      </c>
      <c r="AN1892" s="433">
        <f>_xlfn.IFNA(VLOOKUP(O1892,Dropdown!$B:$H,7,0),"-")</f>
        <v>0.12</v>
      </c>
      <c r="AO1892" s="434" t="str">
        <f t="shared" si="487"/>
        <v>PHP</v>
      </c>
      <c r="AP1892" s="435">
        <f t="shared" si="488"/>
        <v>6400</v>
      </c>
      <c r="AQ1892" s="436">
        <f t="shared" si="489"/>
        <v>7168.0000000000009</v>
      </c>
      <c r="AR1892" s="247"/>
      <c r="AS1892" s="465" t="s">
        <v>15</v>
      </c>
      <c r="AT1892" s="247"/>
      <c r="AU1892" s="454" t="s">
        <v>15</v>
      </c>
    </row>
    <row r="1893" spans="1:47" s="30" customFormat="1">
      <c r="A1893" s="556">
        <v>1890</v>
      </c>
      <c r="B1893" s="557" t="s">
        <v>4690</v>
      </c>
      <c r="C1893" s="558" t="str">
        <f t="shared" si="492"/>
        <v>2020</v>
      </c>
      <c r="D1893" s="558" t="str">
        <f t="shared" si="493"/>
        <v>Nov</v>
      </c>
      <c r="E1893" s="586">
        <v>44151</v>
      </c>
      <c r="F1893" s="557">
        <v>124233</v>
      </c>
      <c r="G1893" s="557">
        <v>57962</v>
      </c>
      <c r="H1893" s="557">
        <v>96929</v>
      </c>
      <c r="I1893" s="557" t="s">
        <v>4692</v>
      </c>
      <c r="J1893" s="577" t="s">
        <v>4693</v>
      </c>
      <c r="K1893" s="578" t="str">
        <f t="shared" si="481"/>
        <v>M9AC 03-01 DIE HOLDER (S50C) | M9AC 03-01 DIE HOLDER (S50C)</v>
      </c>
      <c r="L1893" s="578" t="s">
        <v>4696</v>
      </c>
      <c r="M1893" s="578" t="s">
        <v>4696</v>
      </c>
      <c r="N1893" s="600" t="s">
        <v>15</v>
      </c>
      <c r="O1893" s="578" t="s">
        <v>33</v>
      </c>
      <c r="P1893" s="557">
        <v>1</v>
      </c>
      <c r="Q1893" s="557" t="s">
        <v>5151</v>
      </c>
      <c r="R1893" s="581">
        <f>IFERROR(VLOOKUP(CONCATENATE(D1893,"'",C1893),'Monthly Forex'!A:D,4,0),"-")</f>
        <v>48.4</v>
      </c>
      <c r="S1893" s="564" t="s">
        <v>15</v>
      </c>
      <c r="T1893" s="565">
        <v>322</v>
      </c>
      <c r="U1893" s="583" t="s">
        <v>47</v>
      </c>
      <c r="V1893" s="589" t="s">
        <v>49</v>
      </c>
      <c r="W1893" s="700" t="s">
        <v>5224</v>
      </c>
      <c r="X1893" s="677" t="s">
        <v>4599</v>
      </c>
      <c r="Y1893" s="597" t="s">
        <v>5293</v>
      </c>
      <c r="Z1893" s="571">
        <v>44172</v>
      </c>
      <c r="AA1893" s="558" t="s">
        <v>1856</v>
      </c>
      <c r="AB1893" s="187">
        <f t="shared" si="482"/>
        <v>44181</v>
      </c>
      <c r="AC1893" s="188">
        <f t="shared" ref="AC1893:AC1912" si="494">IFERROR(IF(AB1893="-","-",(AB1893-DAY(AB1893)+1)),"")</f>
        <v>44166</v>
      </c>
      <c r="AD1893" s="189" t="str">
        <f t="shared" si="490"/>
        <v>-</v>
      </c>
      <c r="AE1893" s="190" t="str">
        <f t="shared" si="491"/>
        <v>-</v>
      </c>
      <c r="AF1893" s="191" t="s">
        <v>4551</v>
      </c>
      <c r="AG1893" s="191" t="str">
        <f t="shared" si="483"/>
        <v>1</v>
      </c>
      <c r="AH1893" s="192" t="str">
        <f t="shared" si="484"/>
        <v>-</v>
      </c>
      <c r="AI1893" s="210">
        <v>44186</v>
      </c>
      <c r="AJ1893" s="447" t="s">
        <v>4592</v>
      </c>
      <c r="AK1893" s="478">
        <f t="shared" si="485"/>
        <v>-5</v>
      </c>
      <c r="AL1893" s="516">
        <f t="shared" si="486"/>
        <v>44166</v>
      </c>
      <c r="AM1893" s="432" t="str">
        <f>_xlfn.IFNA(VLOOKUP(O1893,Dropdown!$B:$G,6,0),"-")</f>
        <v>NON-PEZA</v>
      </c>
      <c r="AN1893" s="433" t="str">
        <f>_xlfn.IFNA(VLOOKUP(O1893,Dropdown!$B:$H,7,0),"-")</f>
        <v>-</v>
      </c>
      <c r="AO1893" s="434" t="str">
        <f t="shared" si="487"/>
        <v>USD</v>
      </c>
      <c r="AP1893" s="435">
        <f t="shared" si="488"/>
        <v>322</v>
      </c>
      <c r="AQ1893" s="436">
        <f t="shared" si="489"/>
        <v>322</v>
      </c>
      <c r="AR1893" s="247"/>
      <c r="AS1893" s="465" t="s">
        <v>15</v>
      </c>
      <c r="AT1893" s="247"/>
      <c r="AU1893" s="454" t="s">
        <v>15</v>
      </c>
    </row>
    <row r="1894" spans="1:47" s="30" customFormat="1">
      <c r="A1894" s="556">
        <v>1891</v>
      </c>
      <c r="B1894" s="557" t="s">
        <v>4698</v>
      </c>
      <c r="C1894" s="558" t="str">
        <f>TEXT(E1894,"yyyy")</f>
        <v>2020</v>
      </c>
      <c r="D1894" s="558" t="str">
        <f>TEXT(E1894,"mmm")</f>
        <v>Nov</v>
      </c>
      <c r="E1894" s="586">
        <v>44151</v>
      </c>
      <c r="F1894" s="557">
        <v>124233</v>
      </c>
      <c r="G1894" s="557">
        <v>57962</v>
      </c>
      <c r="H1894" s="557">
        <v>96929</v>
      </c>
      <c r="I1894" s="557" t="s">
        <v>4292</v>
      </c>
      <c r="J1894" s="577" t="s">
        <v>4699</v>
      </c>
      <c r="K1894" s="578" t="str">
        <f t="shared" si="481"/>
        <v>PG1-003-001-A JIG BASE PLATE (S50C W/ BLACKENING) | PG1-003-001-A JIG BASE PLATE (S50C W/ BLACKENING)</v>
      </c>
      <c r="L1894" s="578" t="s">
        <v>4296</v>
      </c>
      <c r="M1894" s="578" t="s">
        <v>4296</v>
      </c>
      <c r="N1894" s="600" t="s">
        <v>15</v>
      </c>
      <c r="O1894" s="578" t="s">
        <v>33</v>
      </c>
      <c r="P1894" s="557">
        <v>3</v>
      </c>
      <c r="Q1894" s="557" t="s">
        <v>5151</v>
      </c>
      <c r="R1894" s="581">
        <f>IFERROR(VLOOKUP(CONCATENATE(D1894,"'",C1894),'Monthly Forex'!A:D,4,0),"-")</f>
        <v>48.4</v>
      </c>
      <c r="S1894" s="564" t="s">
        <v>15</v>
      </c>
      <c r="T1894" s="565">
        <v>693</v>
      </c>
      <c r="U1894" s="583" t="s">
        <v>47</v>
      </c>
      <c r="V1894" s="589" t="s">
        <v>49</v>
      </c>
      <c r="W1894" s="700" t="s">
        <v>5224</v>
      </c>
      <c r="X1894" s="677" t="s">
        <v>4599</v>
      </c>
      <c r="Y1894" s="597" t="s">
        <v>5293</v>
      </c>
      <c r="Z1894" s="571">
        <v>44172</v>
      </c>
      <c r="AA1894" s="558" t="s">
        <v>1856</v>
      </c>
      <c r="AB1894" s="187">
        <f t="shared" si="482"/>
        <v>44181</v>
      </c>
      <c r="AC1894" s="188">
        <f>IFERROR(IF(AB1894="-","-",(AB1894-DAY(AB1894)+1)),"")</f>
        <v>44166</v>
      </c>
      <c r="AD1894" s="189" t="str">
        <f t="shared" si="490"/>
        <v>-</v>
      </c>
      <c r="AE1894" s="190" t="str">
        <f t="shared" si="491"/>
        <v>-</v>
      </c>
      <c r="AF1894" s="191" t="s">
        <v>4551</v>
      </c>
      <c r="AG1894" s="191" t="str">
        <f t="shared" si="483"/>
        <v>-</v>
      </c>
      <c r="AH1894" s="192" t="str">
        <f t="shared" si="484"/>
        <v>-</v>
      </c>
      <c r="AI1894" s="210">
        <v>44186</v>
      </c>
      <c r="AJ1894" s="447" t="s">
        <v>4592</v>
      </c>
      <c r="AK1894" s="478">
        <f t="shared" si="485"/>
        <v>-5</v>
      </c>
      <c r="AL1894" s="516">
        <f t="shared" si="486"/>
        <v>44166</v>
      </c>
      <c r="AM1894" s="432" t="str">
        <f>_xlfn.IFNA(VLOOKUP(O1894,Dropdown!$B:$G,6,0),"-")</f>
        <v>NON-PEZA</v>
      </c>
      <c r="AN1894" s="433" t="str">
        <f>_xlfn.IFNA(VLOOKUP(O1894,Dropdown!$B:$H,7,0),"-")</f>
        <v>-</v>
      </c>
      <c r="AO1894" s="434" t="str">
        <f t="shared" si="487"/>
        <v>USD</v>
      </c>
      <c r="AP1894" s="435">
        <f t="shared" si="488"/>
        <v>693</v>
      </c>
      <c r="AQ1894" s="436">
        <f t="shared" si="489"/>
        <v>693</v>
      </c>
      <c r="AR1894" s="247"/>
      <c r="AS1894" s="465" t="s">
        <v>15</v>
      </c>
      <c r="AT1894" s="247"/>
      <c r="AU1894" s="454" t="s">
        <v>15</v>
      </c>
    </row>
    <row r="1895" spans="1:47" s="29" customFormat="1">
      <c r="A1895" s="556">
        <v>1892</v>
      </c>
      <c r="B1895" s="558" t="s">
        <v>4688</v>
      </c>
      <c r="C1895" s="558" t="str">
        <f>TEXT(E1895,"yyyy")</f>
        <v>2020</v>
      </c>
      <c r="D1895" s="558" t="str">
        <f>TEXT(E1895,"mmm")</f>
        <v>Nov</v>
      </c>
      <c r="E1895" s="605">
        <v>44155</v>
      </c>
      <c r="F1895" s="558">
        <v>124234</v>
      </c>
      <c r="G1895" s="558">
        <v>57963</v>
      </c>
      <c r="H1895" s="558">
        <v>97029</v>
      </c>
      <c r="I1895" s="558" t="s">
        <v>4691</v>
      </c>
      <c r="J1895" s="617">
        <v>3000032355</v>
      </c>
      <c r="K1895" s="607" t="str">
        <f t="shared" si="481"/>
        <v>Ø7.0XP17.4 2LINES; 27HOLES/LINE W330 LOWER DIE (SKD11) | Ø7.0XP17.4 2LINES; 27HOLES/LINE W330 LOWER DIE (SKD11)</v>
      </c>
      <c r="L1895" s="607" t="s">
        <v>4694</v>
      </c>
      <c r="M1895" s="607" t="s">
        <v>4694</v>
      </c>
      <c r="N1895" s="608" t="s">
        <v>15</v>
      </c>
      <c r="O1895" s="607" t="s">
        <v>39</v>
      </c>
      <c r="P1895" s="558">
        <v>1</v>
      </c>
      <c r="Q1895" s="557" t="s">
        <v>5151</v>
      </c>
      <c r="R1895" s="609">
        <f>IFERROR(VLOOKUP(CONCATENATE(D1895,"'",C1895),'Monthly Forex'!A:D,4,0),"-")</f>
        <v>48.4</v>
      </c>
      <c r="S1895" s="564" t="s">
        <v>15</v>
      </c>
      <c r="T1895" s="611">
        <v>705</v>
      </c>
      <c r="U1895" s="612" t="s">
        <v>47</v>
      </c>
      <c r="V1895" s="613" t="s">
        <v>49</v>
      </c>
      <c r="W1895" s="703" t="s">
        <v>5228</v>
      </c>
      <c r="X1895" s="673" t="s">
        <v>4599</v>
      </c>
      <c r="Y1895" s="667" t="s">
        <v>4713</v>
      </c>
      <c r="Z1895" s="668">
        <v>44168</v>
      </c>
      <c r="AA1895" s="558" t="s">
        <v>1856</v>
      </c>
      <c r="AB1895" s="139">
        <f>IF(W1896="","",IF(W1896="Cancelled","-",E1895+30))</f>
        <v>44185</v>
      </c>
      <c r="AC1895" s="134">
        <f>IFERROR(IF(AB1895="-","-",(AB1895-DAY(AB1895)+1)),"")</f>
        <v>44166</v>
      </c>
      <c r="AD1895" s="135" t="str">
        <f t="shared" si="490"/>
        <v>-</v>
      </c>
      <c r="AE1895" s="136" t="str">
        <f t="shared" si="491"/>
        <v>-</v>
      </c>
      <c r="AF1895" s="140" t="s">
        <v>4551</v>
      </c>
      <c r="AG1895" s="140" t="str">
        <f t="shared" si="483"/>
        <v>1</v>
      </c>
      <c r="AH1895" s="141" t="str">
        <f t="shared" si="484"/>
        <v>-</v>
      </c>
      <c r="AI1895" s="210">
        <v>44215</v>
      </c>
      <c r="AJ1895" s="443" t="s">
        <v>4592</v>
      </c>
      <c r="AK1895" s="478">
        <f t="shared" si="485"/>
        <v>-30</v>
      </c>
      <c r="AL1895" s="482">
        <f t="shared" si="486"/>
        <v>44197</v>
      </c>
      <c r="AM1895" s="432" t="str">
        <f>_xlfn.IFNA(VLOOKUP(O1895,Dropdown!$B:$G,6,0),"-")</f>
        <v>PEZA</v>
      </c>
      <c r="AN1895" s="433">
        <f>_xlfn.IFNA(VLOOKUP(O1895,Dropdown!$B:$H,7,0),"-")</f>
        <v>0.12</v>
      </c>
      <c r="AO1895" s="434" t="str">
        <f t="shared" si="487"/>
        <v>USD</v>
      </c>
      <c r="AP1895" s="435">
        <f t="shared" si="488"/>
        <v>705</v>
      </c>
      <c r="AQ1895" s="436">
        <f t="shared" si="489"/>
        <v>789.6</v>
      </c>
      <c r="AR1895" s="247"/>
      <c r="AS1895" s="465" t="s">
        <v>15</v>
      </c>
      <c r="AT1895" s="247"/>
      <c r="AU1895" s="454" t="s">
        <v>15</v>
      </c>
    </row>
    <row r="1896" spans="1:47" s="29" customFormat="1">
      <c r="A1896" s="556">
        <v>1893</v>
      </c>
      <c r="B1896" s="558" t="s">
        <v>4689</v>
      </c>
      <c r="C1896" s="558" t="str">
        <f>TEXT(E1896,"yyyy")</f>
        <v>2020</v>
      </c>
      <c r="D1896" s="558" t="str">
        <f>TEXT(E1896,"mmm")</f>
        <v>Nov</v>
      </c>
      <c r="E1896" s="605">
        <v>44155</v>
      </c>
      <c r="F1896" s="558">
        <v>124234</v>
      </c>
      <c r="G1896" s="558">
        <v>57963</v>
      </c>
      <c r="H1896" s="558">
        <v>97029</v>
      </c>
      <c r="I1896" s="558" t="s">
        <v>4691</v>
      </c>
      <c r="J1896" s="617">
        <v>3000032355</v>
      </c>
      <c r="K1896" s="607" t="str">
        <f t="shared" si="481"/>
        <v>Ø7.0XP17.4 2LINES; 27HOLES/LINE W330 UPPER DIE (S50C) | Ø7.0XP17.4 2LINES; 27HOLES/LINE W330 UPPER DIE (S50C)</v>
      </c>
      <c r="L1896" s="607" t="s">
        <v>4695</v>
      </c>
      <c r="M1896" s="607" t="s">
        <v>4695</v>
      </c>
      <c r="N1896" s="608" t="s">
        <v>15</v>
      </c>
      <c r="O1896" s="607" t="s">
        <v>39</v>
      </c>
      <c r="P1896" s="558">
        <v>1</v>
      </c>
      <c r="Q1896" s="557" t="s">
        <v>5151</v>
      </c>
      <c r="R1896" s="609">
        <f>IFERROR(VLOOKUP(CONCATENATE(D1896,"'",C1896),'Monthly Forex'!A:D,4,0),"-")</f>
        <v>48.4</v>
      </c>
      <c r="S1896" s="564" t="s">
        <v>15</v>
      </c>
      <c r="T1896" s="611">
        <v>583</v>
      </c>
      <c r="U1896" s="612" t="s">
        <v>47</v>
      </c>
      <c r="V1896" s="613" t="s">
        <v>49</v>
      </c>
      <c r="W1896" s="703" t="s">
        <v>5228</v>
      </c>
      <c r="X1896" s="673" t="s">
        <v>4599</v>
      </c>
      <c r="Y1896" s="667" t="s">
        <v>4713</v>
      </c>
      <c r="Z1896" s="668">
        <v>44168</v>
      </c>
      <c r="AA1896" s="558" t="s">
        <v>1856</v>
      </c>
      <c r="AB1896" s="139">
        <f t="shared" ref="AB1896:AB1934" si="495">IF(V1896="","",IF(V1896="Cancelled","-",E1896+30))</f>
        <v>44185</v>
      </c>
      <c r="AC1896" s="134">
        <f>IFERROR(IF(AB1896="-","-",(AB1896-DAY(AB1896)+1)),"")</f>
        <v>44166</v>
      </c>
      <c r="AD1896" s="135" t="str">
        <f t="shared" si="490"/>
        <v>-</v>
      </c>
      <c r="AE1896" s="136" t="str">
        <f t="shared" si="491"/>
        <v>-</v>
      </c>
      <c r="AF1896" s="140" t="s">
        <v>4551</v>
      </c>
      <c r="AG1896" s="140" t="str">
        <f t="shared" si="483"/>
        <v>-</v>
      </c>
      <c r="AH1896" s="141" t="str">
        <f t="shared" si="484"/>
        <v>-</v>
      </c>
      <c r="AI1896" s="210">
        <v>44215</v>
      </c>
      <c r="AJ1896" s="443" t="s">
        <v>4592</v>
      </c>
      <c r="AK1896" s="478">
        <f t="shared" si="485"/>
        <v>-30</v>
      </c>
      <c r="AL1896" s="482">
        <f t="shared" si="486"/>
        <v>44197</v>
      </c>
      <c r="AM1896" s="432" t="str">
        <f>_xlfn.IFNA(VLOOKUP(O1896,Dropdown!$B:$G,6,0),"-")</f>
        <v>PEZA</v>
      </c>
      <c r="AN1896" s="433">
        <f>_xlfn.IFNA(VLOOKUP(O1896,Dropdown!$B:$H,7,0),"-")</f>
        <v>0.12</v>
      </c>
      <c r="AO1896" s="434" t="str">
        <f t="shared" si="487"/>
        <v>USD</v>
      </c>
      <c r="AP1896" s="435">
        <f t="shared" si="488"/>
        <v>583</v>
      </c>
      <c r="AQ1896" s="436">
        <f t="shared" si="489"/>
        <v>652.96</v>
      </c>
      <c r="AR1896" s="247"/>
      <c r="AS1896" s="465" t="s">
        <v>15</v>
      </c>
      <c r="AT1896" s="247"/>
      <c r="AU1896" s="454" t="s">
        <v>15</v>
      </c>
    </row>
    <row r="1897" spans="1:47" s="29" customFormat="1">
      <c r="A1897" s="556">
        <v>1894</v>
      </c>
      <c r="B1897" s="558" t="s">
        <v>4701</v>
      </c>
      <c r="C1897" s="558" t="str">
        <f>TEXT(E1897,"yyyy")</f>
        <v>2020</v>
      </c>
      <c r="D1897" s="558" t="str">
        <f>TEXT(E1897,"mmm")</f>
        <v>Nov</v>
      </c>
      <c r="E1897" s="605">
        <v>44154</v>
      </c>
      <c r="F1897" s="558">
        <v>124235</v>
      </c>
      <c r="G1897" s="558">
        <v>57964</v>
      </c>
      <c r="H1897" s="558">
        <v>97006</v>
      </c>
      <c r="I1897" s="558" t="s">
        <v>4704</v>
      </c>
      <c r="J1897" s="617" t="s">
        <v>4705</v>
      </c>
      <c r="K1897" s="607" t="str">
        <f t="shared" si="481"/>
        <v>UC DIAPHRAGM 2R LO | #137 CUT &amp; DRAW GUIDE (SKD11 58-60 HRC)</v>
      </c>
      <c r="L1897" s="607" t="s">
        <v>4948</v>
      </c>
      <c r="M1897" s="607" t="s">
        <v>4949</v>
      </c>
      <c r="N1897" s="608"/>
      <c r="O1897" s="607" t="s">
        <v>42</v>
      </c>
      <c r="P1897" s="558">
        <v>2</v>
      </c>
      <c r="Q1897" s="557" t="s">
        <v>5151</v>
      </c>
      <c r="R1897" s="609">
        <f>IFERROR(VLOOKUP(CONCATENATE(D1897,"'",C1897),'Monthly Forex'!A:D,4,0),"-")</f>
        <v>48.4</v>
      </c>
      <c r="S1897" s="564" t="s">
        <v>15</v>
      </c>
      <c r="T1897" s="611">
        <v>496</v>
      </c>
      <c r="U1897" s="583" t="s">
        <v>47</v>
      </c>
      <c r="V1897" s="589" t="s">
        <v>49</v>
      </c>
      <c r="W1897" s="700" t="s">
        <v>15</v>
      </c>
      <c r="X1897" s="673" t="s">
        <v>4595</v>
      </c>
      <c r="Y1897" s="667" t="s">
        <v>4712</v>
      </c>
      <c r="Z1897" s="668">
        <v>44154</v>
      </c>
      <c r="AA1897" s="558" t="s">
        <v>1856</v>
      </c>
      <c r="AB1897" s="139">
        <f t="shared" si="495"/>
        <v>44184</v>
      </c>
      <c r="AC1897" s="134">
        <f>IFERROR(IF(AB1897="-","-",(AB1897-DAY(AB1897)+1)),"")</f>
        <v>44166</v>
      </c>
      <c r="AD1897" s="144" t="str">
        <f t="shared" si="490"/>
        <v>-</v>
      </c>
      <c r="AE1897" s="136" t="str">
        <f t="shared" si="491"/>
        <v>-</v>
      </c>
      <c r="AF1897" s="140" t="s">
        <v>4551</v>
      </c>
      <c r="AG1897" s="140" t="str">
        <f t="shared" si="483"/>
        <v>1</v>
      </c>
      <c r="AH1897" s="141" t="str">
        <f t="shared" si="484"/>
        <v>-</v>
      </c>
      <c r="AI1897" s="210">
        <v>44193</v>
      </c>
      <c r="AJ1897" s="448" t="s">
        <v>4592</v>
      </c>
      <c r="AK1897" s="478">
        <f t="shared" si="485"/>
        <v>-9</v>
      </c>
      <c r="AL1897" s="482">
        <f t="shared" si="486"/>
        <v>44166</v>
      </c>
      <c r="AM1897" s="432" t="str">
        <f>_xlfn.IFNA(VLOOKUP(O1897,Dropdown!$B:$G,6,0),"-")</f>
        <v>PEZA</v>
      </c>
      <c r="AN1897" s="433">
        <f>_xlfn.IFNA(VLOOKUP(O1897,Dropdown!$B:$H,7,0),"-")</f>
        <v>0.12</v>
      </c>
      <c r="AO1897" s="434" t="str">
        <f t="shared" si="487"/>
        <v>USD</v>
      </c>
      <c r="AP1897" s="435">
        <f t="shared" si="488"/>
        <v>496</v>
      </c>
      <c r="AQ1897" s="436">
        <f t="shared" si="489"/>
        <v>555.5200000000001</v>
      </c>
      <c r="AR1897" s="247"/>
      <c r="AS1897" s="465" t="s">
        <v>15</v>
      </c>
      <c r="AT1897" s="247"/>
      <c r="AU1897" s="454" t="s">
        <v>15</v>
      </c>
    </row>
    <row r="1898" spans="1:47" s="29" customFormat="1">
      <c r="A1898" s="556">
        <v>1895</v>
      </c>
      <c r="B1898" s="558" t="s">
        <v>4702</v>
      </c>
      <c r="C1898" s="558" t="str">
        <f>TEXT(E1898,"yyyy")</f>
        <v>2020</v>
      </c>
      <c r="D1898" s="558" t="str">
        <f>TEXT(E1898,"mmm")</f>
        <v>Nov</v>
      </c>
      <c r="E1898" s="605">
        <v>44154</v>
      </c>
      <c r="F1898" s="558">
        <v>124235</v>
      </c>
      <c r="G1898" s="558">
        <v>57964</v>
      </c>
      <c r="H1898" s="558">
        <v>97006</v>
      </c>
      <c r="I1898" s="558" t="s">
        <v>4704</v>
      </c>
      <c r="J1898" s="617" t="s">
        <v>4706</v>
      </c>
      <c r="K1898" s="607" t="str">
        <f t="shared" si="481"/>
        <v>UC DIAPHRAGM 2R LO | #136 CUT &amp; DRAW PUNCH (DC53 60 61 HRC)</v>
      </c>
      <c r="L1898" s="607" t="s">
        <v>4948</v>
      </c>
      <c r="M1898" s="607" t="s">
        <v>4950</v>
      </c>
      <c r="N1898" s="608"/>
      <c r="O1898" s="607" t="s">
        <v>42</v>
      </c>
      <c r="P1898" s="558">
        <v>2</v>
      </c>
      <c r="Q1898" s="557" t="s">
        <v>5151</v>
      </c>
      <c r="R1898" s="609">
        <f>IFERROR(VLOOKUP(CONCATENATE(D1898,"'",C1898),'Monthly Forex'!A:D,4,0),"-")</f>
        <v>48.4</v>
      </c>
      <c r="S1898" s="564" t="s">
        <v>15</v>
      </c>
      <c r="T1898" s="611">
        <v>670</v>
      </c>
      <c r="U1898" s="583" t="s">
        <v>47</v>
      </c>
      <c r="V1898" s="589" t="s">
        <v>49</v>
      </c>
      <c r="W1898" s="700" t="s">
        <v>15</v>
      </c>
      <c r="X1898" s="673" t="s">
        <v>4595</v>
      </c>
      <c r="Y1898" s="667" t="s">
        <v>4712</v>
      </c>
      <c r="Z1898" s="668">
        <v>44154</v>
      </c>
      <c r="AA1898" s="558" t="s">
        <v>1856</v>
      </c>
      <c r="AB1898" s="139">
        <f t="shared" si="495"/>
        <v>44184</v>
      </c>
      <c r="AC1898" s="134">
        <f>IFERROR(IF(AB1898="-","-",(AB1898-DAY(AB1898)+1)),"")</f>
        <v>44166</v>
      </c>
      <c r="AD1898" s="144" t="str">
        <f t="shared" si="490"/>
        <v>-</v>
      </c>
      <c r="AE1898" s="136" t="str">
        <f t="shared" si="491"/>
        <v>-</v>
      </c>
      <c r="AF1898" s="140" t="s">
        <v>4551</v>
      </c>
      <c r="AG1898" s="140" t="str">
        <f t="shared" si="483"/>
        <v>-</v>
      </c>
      <c r="AH1898" s="141" t="str">
        <f t="shared" si="484"/>
        <v>-</v>
      </c>
      <c r="AI1898" s="210">
        <v>44193</v>
      </c>
      <c r="AJ1898" s="448" t="s">
        <v>4592</v>
      </c>
      <c r="AK1898" s="478">
        <f t="shared" si="485"/>
        <v>-9</v>
      </c>
      <c r="AL1898" s="482">
        <f t="shared" si="486"/>
        <v>44166</v>
      </c>
      <c r="AM1898" s="432" t="str">
        <f>_xlfn.IFNA(VLOOKUP(O1898,Dropdown!$B:$G,6,0),"-")</f>
        <v>PEZA</v>
      </c>
      <c r="AN1898" s="433">
        <f>_xlfn.IFNA(VLOOKUP(O1898,Dropdown!$B:$H,7,0),"-")</f>
        <v>0.12</v>
      </c>
      <c r="AO1898" s="434" t="str">
        <f t="shared" si="487"/>
        <v>USD</v>
      </c>
      <c r="AP1898" s="435">
        <f t="shared" si="488"/>
        <v>670</v>
      </c>
      <c r="AQ1898" s="436">
        <f t="shared" si="489"/>
        <v>750.40000000000009</v>
      </c>
      <c r="AR1898" s="247"/>
      <c r="AS1898" s="465" t="s">
        <v>15</v>
      </c>
      <c r="AT1898" s="247"/>
      <c r="AU1898" s="454" t="s">
        <v>15</v>
      </c>
    </row>
    <row r="1899" spans="1:47" s="29" customFormat="1">
      <c r="A1899" s="556">
        <v>1896</v>
      </c>
      <c r="B1899" s="558" t="s">
        <v>4708</v>
      </c>
      <c r="C1899" s="558" t="str">
        <f t="shared" si="492"/>
        <v>2020</v>
      </c>
      <c r="D1899" s="558" t="str">
        <f t="shared" si="493"/>
        <v>Nov</v>
      </c>
      <c r="E1899" s="605">
        <v>44155</v>
      </c>
      <c r="F1899" s="558">
        <v>124236</v>
      </c>
      <c r="G1899" s="558">
        <v>57965</v>
      </c>
      <c r="H1899" s="558">
        <v>97074</v>
      </c>
      <c r="I1899" s="558" t="s">
        <v>4334</v>
      </c>
      <c r="J1899" s="617" t="s">
        <v>4333</v>
      </c>
      <c r="K1899" s="607" t="str">
        <f t="shared" si="481"/>
        <v>TLAX RING FR TRIM DIE LH | TLAX RING FR TRIM DIE LH</v>
      </c>
      <c r="L1899" s="607" t="s">
        <v>4710</v>
      </c>
      <c r="M1899" s="607" t="s">
        <v>4710</v>
      </c>
      <c r="N1899" s="608" t="s">
        <v>2215</v>
      </c>
      <c r="O1899" s="607" t="s">
        <v>31</v>
      </c>
      <c r="P1899" s="558">
        <v>1</v>
      </c>
      <c r="Q1899" s="557" t="s">
        <v>5151</v>
      </c>
      <c r="R1899" s="609">
        <f>IFERROR(VLOOKUP(CONCATENATE(D1899,"'",C1899),'Monthly Forex'!A:D,4,0),"-")</f>
        <v>48.4</v>
      </c>
      <c r="S1899" s="610">
        <v>56200</v>
      </c>
      <c r="T1899" s="611">
        <f t="shared" ref="T1899:T1911" si="496">S1899/R1899</f>
        <v>1161.1570247933885</v>
      </c>
      <c r="U1899" s="612" t="s">
        <v>47</v>
      </c>
      <c r="V1899" s="613" t="s">
        <v>49</v>
      </c>
      <c r="W1899" s="700" t="s">
        <v>15</v>
      </c>
      <c r="X1899" s="673" t="s">
        <v>4595</v>
      </c>
      <c r="Y1899" s="669" t="s">
        <v>15</v>
      </c>
      <c r="Z1899" s="668" t="s">
        <v>15</v>
      </c>
      <c r="AA1899" s="558" t="s">
        <v>1856</v>
      </c>
      <c r="AB1899" s="139">
        <f t="shared" si="495"/>
        <v>44185</v>
      </c>
      <c r="AC1899" s="134">
        <f t="shared" si="494"/>
        <v>44166</v>
      </c>
      <c r="AD1899" s="144" t="str">
        <f t="shared" si="490"/>
        <v>-</v>
      </c>
      <c r="AE1899" s="136" t="str">
        <f t="shared" si="491"/>
        <v>-</v>
      </c>
      <c r="AF1899" s="140" t="s">
        <v>4551</v>
      </c>
      <c r="AG1899" s="140" t="str">
        <f t="shared" si="483"/>
        <v>1</v>
      </c>
      <c r="AH1899" s="141" t="str">
        <f t="shared" si="484"/>
        <v>-</v>
      </c>
      <c r="AI1899" s="210">
        <v>44218</v>
      </c>
      <c r="AJ1899" s="443" t="s">
        <v>4592</v>
      </c>
      <c r="AK1899" s="478">
        <f t="shared" si="485"/>
        <v>-33</v>
      </c>
      <c r="AL1899" s="482">
        <f t="shared" si="486"/>
        <v>44197</v>
      </c>
      <c r="AM1899" s="432" t="str">
        <f>_xlfn.IFNA(VLOOKUP(O1899,Dropdown!$B:$G,6,0),"-")</f>
        <v>PEZA</v>
      </c>
      <c r="AN1899" s="433">
        <f>_xlfn.IFNA(VLOOKUP(O1899,Dropdown!$B:$H,7,0),"-")</f>
        <v>0.12</v>
      </c>
      <c r="AO1899" s="434" t="str">
        <f t="shared" si="487"/>
        <v>PHP</v>
      </c>
      <c r="AP1899" s="435">
        <f t="shared" si="488"/>
        <v>56200</v>
      </c>
      <c r="AQ1899" s="436">
        <f t="shared" si="489"/>
        <v>62944.000000000007</v>
      </c>
      <c r="AR1899" s="247"/>
      <c r="AS1899" s="465" t="s">
        <v>15</v>
      </c>
      <c r="AT1899" s="247"/>
      <c r="AU1899" s="454" t="s">
        <v>15</v>
      </c>
    </row>
    <row r="1900" spans="1:47" s="29" customFormat="1">
      <c r="A1900" s="556">
        <v>1897</v>
      </c>
      <c r="B1900" s="558" t="s">
        <v>4709</v>
      </c>
      <c r="C1900" s="558" t="str">
        <f t="shared" si="492"/>
        <v>2020</v>
      </c>
      <c r="D1900" s="558" t="str">
        <f t="shared" si="493"/>
        <v>Nov</v>
      </c>
      <c r="E1900" s="605">
        <v>44155</v>
      </c>
      <c r="F1900" s="558">
        <v>124236</v>
      </c>
      <c r="G1900" s="558">
        <v>57965</v>
      </c>
      <c r="H1900" s="558">
        <v>97074</v>
      </c>
      <c r="I1900" s="558" t="s">
        <v>4334</v>
      </c>
      <c r="J1900" s="617" t="s">
        <v>4333</v>
      </c>
      <c r="K1900" s="607" t="str">
        <f t="shared" si="481"/>
        <v>TLAX RING FR TRIM DIE RH | TLAX RING FR TRIM DIE RH</v>
      </c>
      <c r="L1900" s="607" t="s">
        <v>4711</v>
      </c>
      <c r="M1900" s="607" t="s">
        <v>4711</v>
      </c>
      <c r="N1900" s="608" t="s">
        <v>2216</v>
      </c>
      <c r="O1900" s="607" t="s">
        <v>31</v>
      </c>
      <c r="P1900" s="558">
        <v>1</v>
      </c>
      <c r="Q1900" s="557" t="s">
        <v>5151</v>
      </c>
      <c r="R1900" s="609">
        <f>IFERROR(VLOOKUP(CONCATENATE(D1900,"'",C1900),'Monthly Forex'!A:D,4,0),"-")</f>
        <v>48.4</v>
      </c>
      <c r="S1900" s="610">
        <v>56200</v>
      </c>
      <c r="T1900" s="611">
        <f t="shared" si="496"/>
        <v>1161.1570247933885</v>
      </c>
      <c r="U1900" s="612" t="s">
        <v>47</v>
      </c>
      <c r="V1900" s="613" t="s">
        <v>49</v>
      </c>
      <c r="W1900" s="700" t="s">
        <v>15</v>
      </c>
      <c r="X1900" s="673" t="s">
        <v>4595</v>
      </c>
      <c r="Y1900" s="669" t="s">
        <v>15</v>
      </c>
      <c r="Z1900" s="668" t="s">
        <v>15</v>
      </c>
      <c r="AA1900" s="558" t="s">
        <v>1856</v>
      </c>
      <c r="AB1900" s="139">
        <f t="shared" si="495"/>
        <v>44185</v>
      </c>
      <c r="AC1900" s="134">
        <f t="shared" si="494"/>
        <v>44166</v>
      </c>
      <c r="AD1900" s="144" t="str">
        <f t="shared" si="490"/>
        <v>-</v>
      </c>
      <c r="AE1900" s="136" t="str">
        <f t="shared" si="491"/>
        <v>-</v>
      </c>
      <c r="AF1900" s="140" t="s">
        <v>4551</v>
      </c>
      <c r="AG1900" s="140" t="str">
        <f t="shared" si="483"/>
        <v>-</v>
      </c>
      <c r="AH1900" s="141" t="str">
        <f t="shared" si="484"/>
        <v>-</v>
      </c>
      <c r="AI1900" s="210">
        <v>44218</v>
      </c>
      <c r="AJ1900" s="443" t="s">
        <v>4592</v>
      </c>
      <c r="AK1900" s="478">
        <f t="shared" si="485"/>
        <v>-33</v>
      </c>
      <c r="AL1900" s="482">
        <f t="shared" si="486"/>
        <v>44197</v>
      </c>
      <c r="AM1900" s="432" t="str">
        <f>_xlfn.IFNA(VLOOKUP(O1900,Dropdown!$B:$G,6,0),"-")</f>
        <v>PEZA</v>
      </c>
      <c r="AN1900" s="433">
        <f>_xlfn.IFNA(VLOOKUP(O1900,Dropdown!$B:$H,7,0),"-")</f>
        <v>0.12</v>
      </c>
      <c r="AO1900" s="434" t="str">
        <f t="shared" si="487"/>
        <v>PHP</v>
      </c>
      <c r="AP1900" s="435">
        <f t="shared" si="488"/>
        <v>56200</v>
      </c>
      <c r="AQ1900" s="436">
        <f t="shared" si="489"/>
        <v>62944.000000000007</v>
      </c>
      <c r="AR1900" s="247"/>
      <c r="AS1900" s="465" t="s">
        <v>15</v>
      </c>
      <c r="AT1900" s="247"/>
      <c r="AU1900" s="454" t="s">
        <v>15</v>
      </c>
    </row>
    <row r="1901" spans="1:47" s="29" customFormat="1">
      <c r="A1901" s="556">
        <v>1898</v>
      </c>
      <c r="B1901" s="558" t="s">
        <v>4700</v>
      </c>
      <c r="C1901" s="558" t="str">
        <f>TEXT(E1901,"yyyy")</f>
        <v>2020</v>
      </c>
      <c r="D1901" s="558" t="str">
        <f>TEXT(E1901,"mmm")</f>
        <v>Nov</v>
      </c>
      <c r="E1901" s="605">
        <v>44158</v>
      </c>
      <c r="F1901" s="558">
        <v>124237</v>
      </c>
      <c r="G1901" s="558">
        <v>57966</v>
      </c>
      <c r="H1901" s="558">
        <v>97094</v>
      </c>
      <c r="I1901" s="558" t="s">
        <v>4707</v>
      </c>
      <c r="J1901" s="617" t="s">
        <v>4703</v>
      </c>
      <c r="K1901" s="607" t="str">
        <f t="shared" si="481"/>
        <v>WR14 YOKE TA.D | 101538-08-016-14 PUNCH (SHORT) (SKD11 58-60 HRC)</v>
      </c>
      <c r="L1901" s="607" t="s">
        <v>4960</v>
      </c>
      <c r="M1901" s="607" t="s">
        <v>4984</v>
      </c>
      <c r="N1901" s="615" t="s">
        <v>15</v>
      </c>
      <c r="O1901" s="607" t="s">
        <v>42</v>
      </c>
      <c r="P1901" s="558">
        <v>1</v>
      </c>
      <c r="Q1901" s="557" t="s">
        <v>5151</v>
      </c>
      <c r="R1901" s="609">
        <f>IFERROR(VLOOKUP(CONCATENATE(D1901,"'",C1901),'Monthly Forex'!A:D,4,0),"-")</f>
        <v>48.4</v>
      </c>
      <c r="S1901" s="564" t="s">
        <v>15</v>
      </c>
      <c r="T1901" s="611">
        <v>888</v>
      </c>
      <c r="U1901" s="612" t="s">
        <v>47</v>
      </c>
      <c r="V1901" s="613" t="s">
        <v>49</v>
      </c>
      <c r="W1901" s="700" t="s">
        <v>15</v>
      </c>
      <c r="X1901" s="673" t="s">
        <v>4595</v>
      </c>
      <c r="Y1901" s="667" t="s">
        <v>4714</v>
      </c>
      <c r="Z1901" s="668">
        <v>44159</v>
      </c>
      <c r="AA1901" s="558" t="s">
        <v>1856</v>
      </c>
      <c r="AB1901" s="139">
        <f t="shared" si="495"/>
        <v>44188</v>
      </c>
      <c r="AC1901" s="134">
        <f>IFERROR(IF(AB1901="-","-",(AB1901-DAY(AB1901)+1)),"")</f>
        <v>44166</v>
      </c>
      <c r="AD1901" s="144" t="str">
        <f t="shared" si="490"/>
        <v>-</v>
      </c>
      <c r="AE1901" s="136" t="str">
        <f t="shared" si="491"/>
        <v>-</v>
      </c>
      <c r="AF1901" s="140" t="s">
        <v>4551</v>
      </c>
      <c r="AG1901" s="140" t="str">
        <f t="shared" si="483"/>
        <v>1</v>
      </c>
      <c r="AH1901" s="141" t="str">
        <f t="shared" si="484"/>
        <v>-</v>
      </c>
      <c r="AI1901" s="210">
        <v>44193</v>
      </c>
      <c r="AJ1901" s="448" t="s">
        <v>4592</v>
      </c>
      <c r="AK1901" s="478">
        <f t="shared" si="485"/>
        <v>-5</v>
      </c>
      <c r="AL1901" s="482">
        <f t="shared" si="486"/>
        <v>44166</v>
      </c>
      <c r="AM1901" s="432" t="str">
        <f>_xlfn.IFNA(VLOOKUP(O1901,Dropdown!$B:$G,6,0),"-")</f>
        <v>PEZA</v>
      </c>
      <c r="AN1901" s="433">
        <f>_xlfn.IFNA(VLOOKUP(O1901,Dropdown!$B:$H,7,0),"-")</f>
        <v>0.12</v>
      </c>
      <c r="AO1901" s="434" t="str">
        <f t="shared" si="487"/>
        <v>USD</v>
      </c>
      <c r="AP1901" s="435">
        <f t="shared" si="488"/>
        <v>888</v>
      </c>
      <c r="AQ1901" s="436">
        <f t="shared" si="489"/>
        <v>994.56000000000006</v>
      </c>
      <c r="AR1901" s="247"/>
      <c r="AS1901" s="465" t="s">
        <v>15</v>
      </c>
      <c r="AT1901" s="247"/>
      <c r="AU1901" s="454" t="s">
        <v>15</v>
      </c>
    </row>
    <row r="1902" spans="1:47" s="29" customFormat="1">
      <c r="A1902" s="556">
        <v>1899</v>
      </c>
      <c r="B1902" s="558" t="s">
        <v>4718</v>
      </c>
      <c r="C1902" s="558" t="str">
        <f t="shared" si="492"/>
        <v>2020</v>
      </c>
      <c r="D1902" s="558" t="str">
        <f t="shared" si="493"/>
        <v>Nov</v>
      </c>
      <c r="E1902" s="605">
        <v>44161</v>
      </c>
      <c r="F1902" s="558">
        <v>124238</v>
      </c>
      <c r="G1902" s="558" t="s">
        <v>4721</v>
      </c>
      <c r="H1902" s="558">
        <v>97177</v>
      </c>
      <c r="I1902" s="558" t="s">
        <v>4720</v>
      </c>
      <c r="J1902" s="617" t="s">
        <v>4719</v>
      </c>
      <c r="K1902" s="607" t="str">
        <f t="shared" si="481"/>
        <v>TGG BODY PIERCING &amp; CUTTING | TGG BODY PIERCING &amp; CUTTING</v>
      </c>
      <c r="L1902" s="607" t="s">
        <v>4723</v>
      </c>
      <c r="M1902" s="607" t="s">
        <v>4723</v>
      </c>
      <c r="N1902" s="608" t="s">
        <v>4744</v>
      </c>
      <c r="O1902" s="607" t="s">
        <v>31</v>
      </c>
      <c r="P1902" s="558">
        <v>1</v>
      </c>
      <c r="Q1902" s="557" t="s">
        <v>5152</v>
      </c>
      <c r="R1902" s="609">
        <f>IFERROR(VLOOKUP(CONCATENATE(D1902,"'",C1902),'Monthly Forex'!A:D,4,0),"-")</f>
        <v>48.4</v>
      </c>
      <c r="S1902" s="610">
        <v>75000</v>
      </c>
      <c r="T1902" s="611">
        <f>S1902/R1902</f>
        <v>1549.5867768595042</v>
      </c>
      <c r="U1902" s="612" t="s">
        <v>47</v>
      </c>
      <c r="V1902" s="613" t="s">
        <v>49</v>
      </c>
      <c r="W1902" s="703" t="s">
        <v>2314</v>
      </c>
      <c r="X1902" s="673" t="s">
        <v>4595</v>
      </c>
      <c r="Y1902" s="669" t="s">
        <v>15</v>
      </c>
      <c r="Z1902" s="668" t="s">
        <v>15</v>
      </c>
      <c r="AA1902" s="558" t="s">
        <v>1856</v>
      </c>
      <c r="AB1902" s="139">
        <f t="shared" si="495"/>
        <v>44191</v>
      </c>
      <c r="AC1902" s="134">
        <f t="shared" si="494"/>
        <v>44166</v>
      </c>
      <c r="AD1902" s="144" t="str">
        <f t="shared" ref="AD1902:AD1912" si="497">IFERROR(IF(AF1902="O","-",AB1902+60),"-")</f>
        <v>-</v>
      </c>
      <c r="AE1902" s="136" t="str">
        <f t="shared" ref="AE1902:AE1912" si="498">IFERROR(IF(AD1902="-","-",(AD1902-DAY(AD1902)+1)),"")</f>
        <v>-</v>
      </c>
      <c r="AF1902" s="140" t="s">
        <v>4551</v>
      </c>
      <c r="AG1902" s="140" t="str">
        <f t="shared" si="483"/>
        <v>1</v>
      </c>
      <c r="AH1902" s="141" t="str">
        <f t="shared" si="484"/>
        <v>-</v>
      </c>
      <c r="AI1902" s="210">
        <v>44218</v>
      </c>
      <c r="AJ1902" s="443" t="s">
        <v>4592</v>
      </c>
      <c r="AK1902" s="478">
        <f t="shared" si="485"/>
        <v>-27</v>
      </c>
      <c r="AL1902" s="482">
        <f t="shared" si="486"/>
        <v>44197</v>
      </c>
      <c r="AM1902" s="432" t="str">
        <f>_xlfn.IFNA(VLOOKUP(O1902,Dropdown!$B:$G,6,0),"-")</f>
        <v>PEZA</v>
      </c>
      <c r="AN1902" s="433">
        <f>_xlfn.IFNA(VLOOKUP(O1902,Dropdown!$B:$H,7,0),"-")</f>
        <v>0.12</v>
      </c>
      <c r="AO1902" s="434" t="str">
        <f t="shared" si="487"/>
        <v>PHP</v>
      </c>
      <c r="AP1902" s="435">
        <f t="shared" si="488"/>
        <v>75000</v>
      </c>
      <c r="AQ1902" s="436">
        <f t="shared" si="489"/>
        <v>84000.000000000015</v>
      </c>
      <c r="AR1902" s="247"/>
      <c r="AS1902" s="465" t="s">
        <v>15</v>
      </c>
      <c r="AT1902" s="247"/>
      <c r="AU1902" s="454" t="s">
        <v>15</v>
      </c>
    </row>
    <row r="1903" spans="1:47" s="29" customFormat="1">
      <c r="A1903" s="556">
        <v>1900</v>
      </c>
      <c r="B1903" s="558" t="s">
        <v>4718</v>
      </c>
      <c r="C1903" s="558" t="str">
        <f t="shared" si="492"/>
        <v>2020</v>
      </c>
      <c r="D1903" s="558" t="str">
        <f t="shared" si="493"/>
        <v>Nov</v>
      </c>
      <c r="E1903" s="605">
        <v>44161</v>
      </c>
      <c r="F1903" s="558">
        <v>124239</v>
      </c>
      <c r="G1903" s="558" t="s">
        <v>4722</v>
      </c>
      <c r="H1903" s="558">
        <v>97178</v>
      </c>
      <c r="I1903" s="558" t="s">
        <v>4720</v>
      </c>
      <c r="J1903" s="617" t="s">
        <v>4719</v>
      </c>
      <c r="K1903" s="607" t="str">
        <f t="shared" si="481"/>
        <v>TGG BODY PIERCING &amp; CUTTING | TGG BODY PIERCING &amp; CUTTING</v>
      </c>
      <c r="L1903" s="607" t="s">
        <v>4723</v>
      </c>
      <c r="M1903" s="607" t="s">
        <v>4723</v>
      </c>
      <c r="N1903" s="657" t="s">
        <v>4744</v>
      </c>
      <c r="O1903" s="607" t="s">
        <v>31</v>
      </c>
      <c r="P1903" s="558">
        <v>1</v>
      </c>
      <c r="Q1903" s="557" t="s">
        <v>5152</v>
      </c>
      <c r="R1903" s="609">
        <f>IFERROR(VLOOKUP(CONCATENATE(D1903,"'",C1903),'Monthly Forex'!A:D,4,0),"-")</f>
        <v>48.4</v>
      </c>
      <c r="S1903" s="610">
        <v>45000</v>
      </c>
      <c r="T1903" s="611">
        <f>S1903/R1903</f>
        <v>929.75206611570252</v>
      </c>
      <c r="U1903" s="612" t="s">
        <v>47</v>
      </c>
      <c r="V1903" s="613" t="s">
        <v>49</v>
      </c>
      <c r="W1903" s="703" t="s">
        <v>4316</v>
      </c>
      <c r="X1903" s="673" t="s">
        <v>4595</v>
      </c>
      <c r="Y1903" s="669" t="s">
        <v>15</v>
      </c>
      <c r="Z1903" s="668" t="s">
        <v>15</v>
      </c>
      <c r="AA1903" s="558" t="s">
        <v>1856</v>
      </c>
      <c r="AB1903" s="139">
        <f t="shared" si="495"/>
        <v>44191</v>
      </c>
      <c r="AC1903" s="134">
        <f t="shared" si="494"/>
        <v>44166</v>
      </c>
      <c r="AD1903" s="144" t="str">
        <f t="shared" si="497"/>
        <v>-</v>
      </c>
      <c r="AE1903" s="136" t="str">
        <f t="shared" si="498"/>
        <v>-</v>
      </c>
      <c r="AF1903" s="140" t="s">
        <v>4551</v>
      </c>
      <c r="AG1903" s="140" t="str">
        <f t="shared" si="483"/>
        <v>1</v>
      </c>
      <c r="AH1903" s="141" t="str">
        <f t="shared" si="484"/>
        <v>-</v>
      </c>
      <c r="AI1903" s="210">
        <v>44244</v>
      </c>
      <c r="AJ1903" s="448" t="s">
        <v>4592</v>
      </c>
      <c r="AK1903" s="478">
        <f t="shared" si="485"/>
        <v>-53</v>
      </c>
      <c r="AL1903" s="482">
        <f t="shared" si="486"/>
        <v>44228</v>
      </c>
      <c r="AM1903" s="432" t="str">
        <f>_xlfn.IFNA(VLOOKUP(O1903,Dropdown!$B:$G,6,0),"-")</f>
        <v>PEZA</v>
      </c>
      <c r="AN1903" s="433">
        <f>_xlfn.IFNA(VLOOKUP(O1903,Dropdown!$B:$H,7,0),"-")</f>
        <v>0.12</v>
      </c>
      <c r="AO1903" s="434" t="str">
        <f t="shared" si="487"/>
        <v>PHP</v>
      </c>
      <c r="AP1903" s="435">
        <f t="shared" si="488"/>
        <v>45000</v>
      </c>
      <c r="AQ1903" s="436">
        <f t="shared" si="489"/>
        <v>50400.000000000007</v>
      </c>
      <c r="AR1903" s="247"/>
      <c r="AS1903" s="465" t="s">
        <v>15</v>
      </c>
      <c r="AT1903" s="247"/>
      <c r="AU1903" s="454" t="s">
        <v>15</v>
      </c>
    </row>
    <row r="1904" spans="1:47" s="29" customFormat="1">
      <c r="A1904" s="556">
        <v>1901</v>
      </c>
      <c r="B1904" s="558" t="s">
        <v>4718</v>
      </c>
      <c r="C1904" s="558" t="str">
        <f t="shared" si="492"/>
        <v>2020</v>
      </c>
      <c r="D1904" s="558" t="str">
        <f t="shared" si="493"/>
        <v>Nov</v>
      </c>
      <c r="E1904" s="605">
        <v>44161</v>
      </c>
      <c r="F1904" s="558">
        <v>124240</v>
      </c>
      <c r="G1904" s="558">
        <v>57967</v>
      </c>
      <c r="H1904" s="558">
        <v>97180</v>
      </c>
      <c r="I1904" s="558" t="s">
        <v>4720</v>
      </c>
      <c r="J1904" s="617" t="s">
        <v>4719</v>
      </c>
      <c r="K1904" s="607" t="str">
        <f t="shared" si="481"/>
        <v>TGG BODY PIERCING &amp; CUTTING | TGG BODY PIERCING &amp; CUTTING</v>
      </c>
      <c r="L1904" s="607" t="s">
        <v>4723</v>
      </c>
      <c r="M1904" s="607" t="s">
        <v>4723</v>
      </c>
      <c r="N1904" s="657" t="s">
        <v>4744</v>
      </c>
      <c r="O1904" s="607" t="s">
        <v>31</v>
      </c>
      <c r="P1904" s="558">
        <v>1</v>
      </c>
      <c r="Q1904" s="557" t="s">
        <v>5152</v>
      </c>
      <c r="R1904" s="609">
        <f>IFERROR(VLOOKUP(CONCATENATE(D1904,"'",C1904),'Monthly Forex'!A:D,4,0),"-")</f>
        <v>48.4</v>
      </c>
      <c r="S1904" s="610">
        <v>15000</v>
      </c>
      <c r="T1904" s="611">
        <f>S1904/R1904</f>
        <v>309.91735537190084</v>
      </c>
      <c r="U1904" s="612" t="s">
        <v>47</v>
      </c>
      <c r="V1904" s="613" t="s">
        <v>49</v>
      </c>
      <c r="W1904" s="703" t="s">
        <v>4317</v>
      </c>
      <c r="X1904" s="673" t="s">
        <v>4752</v>
      </c>
      <c r="Y1904" s="669" t="s">
        <v>15</v>
      </c>
      <c r="Z1904" s="668" t="s">
        <v>15</v>
      </c>
      <c r="AA1904" s="558" t="s">
        <v>1856</v>
      </c>
      <c r="AB1904" s="139">
        <f t="shared" si="495"/>
        <v>44191</v>
      </c>
      <c r="AC1904" s="134">
        <f t="shared" si="494"/>
        <v>44166</v>
      </c>
      <c r="AD1904" s="144" t="str">
        <f t="shared" si="497"/>
        <v>-</v>
      </c>
      <c r="AE1904" s="136" t="str">
        <f t="shared" si="498"/>
        <v>-</v>
      </c>
      <c r="AF1904" s="140" t="s">
        <v>4551</v>
      </c>
      <c r="AG1904" s="140" t="str">
        <f t="shared" si="483"/>
        <v>1</v>
      </c>
      <c r="AH1904" s="141" t="str">
        <f t="shared" si="484"/>
        <v>-</v>
      </c>
      <c r="AI1904" s="210">
        <v>44244</v>
      </c>
      <c r="AJ1904" s="448" t="s">
        <v>4592</v>
      </c>
      <c r="AK1904" s="478">
        <f t="shared" si="485"/>
        <v>-53</v>
      </c>
      <c r="AL1904" s="482">
        <f t="shared" si="486"/>
        <v>44228</v>
      </c>
      <c r="AM1904" s="432" t="str">
        <f>_xlfn.IFNA(VLOOKUP(O1904,Dropdown!$B:$G,6,0),"-")</f>
        <v>PEZA</v>
      </c>
      <c r="AN1904" s="433">
        <f>_xlfn.IFNA(VLOOKUP(O1904,Dropdown!$B:$H,7,0),"-")</f>
        <v>0.12</v>
      </c>
      <c r="AO1904" s="434" t="str">
        <f t="shared" si="487"/>
        <v>PHP</v>
      </c>
      <c r="AP1904" s="435">
        <f t="shared" si="488"/>
        <v>15000</v>
      </c>
      <c r="AQ1904" s="436">
        <f t="shared" si="489"/>
        <v>16800</v>
      </c>
      <c r="AR1904" s="247"/>
      <c r="AS1904" s="465" t="s">
        <v>15</v>
      </c>
      <c r="AT1904" s="247"/>
      <c r="AU1904" s="454" t="s">
        <v>15</v>
      </c>
    </row>
    <row r="1905" spans="1:47" s="29" customFormat="1">
      <c r="A1905" s="556">
        <v>1902</v>
      </c>
      <c r="B1905" s="558" t="s">
        <v>4724</v>
      </c>
      <c r="C1905" s="558" t="str">
        <f t="shared" si="492"/>
        <v>2020</v>
      </c>
      <c r="D1905" s="558" t="str">
        <f t="shared" si="493"/>
        <v>Nov</v>
      </c>
      <c r="E1905" s="605">
        <v>44161</v>
      </c>
      <c r="F1905" s="558">
        <v>124241</v>
      </c>
      <c r="G1905" s="558" t="s">
        <v>4740</v>
      </c>
      <c r="H1905" s="558">
        <v>97176</v>
      </c>
      <c r="I1905" s="558" t="s">
        <v>4739</v>
      </c>
      <c r="J1905" s="617" t="s">
        <v>4738</v>
      </c>
      <c r="K1905" s="607" t="str">
        <f t="shared" si="481"/>
        <v>18181-6MAA-J000 COVER COMP. CONV | #1. DRAW1</v>
      </c>
      <c r="L1905" s="607" t="s">
        <v>4938</v>
      </c>
      <c r="M1905" s="607" t="s">
        <v>4939</v>
      </c>
      <c r="N1905" s="608" t="s">
        <v>5167</v>
      </c>
      <c r="O1905" s="607" t="s">
        <v>31</v>
      </c>
      <c r="P1905" s="558">
        <v>1</v>
      </c>
      <c r="Q1905" s="557" t="s">
        <v>5152</v>
      </c>
      <c r="R1905" s="609">
        <f>IFERROR(VLOOKUP(CONCATENATE(D1905,"'",C1905),'Monthly Forex'!A:D,4,0),"-")</f>
        <v>48.4</v>
      </c>
      <c r="S1905" s="610">
        <v>643100</v>
      </c>
      <c r="T1905" s="611">
        <f t="shared" si="496"/>
        <v>13287.190082644629</v>
      </c>
      <c r="U1905" s="612" t="s">
        <v>47</v>
      </c>
      <c r="V1905" s="613" t="s">
        <v>49</v>
      </c>
      <c r="W1905" s="703" t="s">
        <v>2314</v>
      </c>
      <c r="X1905" s="673" t="s">
        <v>4595</v>
      </c>
      <c r="Y1905" s="669" t="s">
        <v>15</v>
      </c>
      <c r="Z1905" s="668" t="s">
        <v>15</v>
      </c>
      <c r="AA1905" s="558" t="s">
        <v>1856</v>
      </c>
      <c r="AB1905" s="139">
        <f t="shared" si="495"/>
        <v>44191</v>
      </c>
      <c r="AC1905" s="134">
        <f t="shared" si="494"/>
        <v>44166</v>
      </c>
      <c r="AD1905" s="144" t="str">
        <f t="shared" si="497"/>
        <v>-</v>
      </c>
      <c r="AE1905" s="136" t="str">
        <f t="shared" si="498"/>
        <v>-</v>
      </c>
      <c r="AF1905" s="140" t="s">
        <v>4551</v>
      </c>
      <c r="AG1905" s="140" t="str">
        <f t="shared" si="483"/>
        <v>1</v>
      </c>
      <c r="AH1905" s="141" t="str">
        <f t="shared" si="484"/>
        <v>-</v>
      </c>
      <c r="AI1905" s="210">
        <v>44218</v>
      </c>
      <c r="AJ1905" s="443" t="s">
        <v>4592</v>
      </c>
      <c r="AK1905" s="478">
        <f t="shared" si="485"/>
        <v>-27</v>
      </c>
      <c r="AL1905" s="482">
        <f t="shared" si="486"/>
        <v>44197</v>
      </c>
      <c r="AM1905" s="432" t="str">
        <f>_xlfn.IFNA(VLOOKUP(O1905,Dropdown!$B:$G,6,0),"-")</f>
        <v>PEZA</v>
      </c>
      <c r="AN1905" s="433">
        <f>_xlfn.IFNA(VLOOKUP(O1905,Dropdown!$B:$H,7,0),"-")</f>
        <v>0.12</v>
      </c>
      <c r="AO1905" s="434" t="str">
        <f t="shared" si="487"/>
        <v>PHP</v>
      </c>
      <c r="AP1905" s="435">
        <f t="shared" si="488"/>
        <v>643100</v>
      </c>
      <c r="AQ1905" s="436">
        <f t="shared" si="489"/>
        <v>720272.00000000012</v>
      </c>
      <c r="AR1905" s="247"/>
      <c r="AS1905" s="465" t="s">
        <v>15</v>
      </c>
      <c r="AT1905" s="247"/>
      <c r="AU1905" s="454" t="s">
        <v>15</v>
      </c>
    </row>
    <row r="1906" spans="1:47" s="29" customFormat="1">
      <c r="A1906" s="556">
        <v>1903</v>
      </c>
      <c r="B1906" s="558" t="s">
        <v>4725</v>
      </c>
      <c r="C1906" s="558" t="str">
        <f t="shared" si="492"/>
        <v>2020</v>
      </c>
      <c r="D1906" s="558" t="str">
        <f t="shared" si="493"/>
        <v>Nov</v>
      </c>
      <c r="E1906" s="605">
        <v>44161</v>
      </c>
      <c r="F1906" s="558">
        <v>124241</v>
      </c>
      <c r="G1906" s="558" t="s">
        <v>4740</v>
      </c>
      <c r="H1906" s="558">
        <v>97176</v>
      </c>
      <c r="I1906" s="558" t="s">
        <v>4739</v>
      </c>
      <c r="J1906" s="617" t="s">
        <v>4738</v>
      </c>
      <c r="K1906" s="607" t="str">
        <f t="shared" si="481"/>
        <v>18181-6MAA-J000 COVER COMP. CONV | #2. RESTRIKE</v>
      </c>
      <c r="L1906" s="607" t="s">
        <v>4938</v>
      </c>
      <c r="M1906" s="607" t="s">
        <v>4940</v>
      </c>
      <c r="N1906" s="608" t="s">
        <v>4745</v>
      </c>
      <c r="O1906" s="607" t="s">
        <v>31</v>
      </c>
      <c r="P1906" s="558">
        <v>1</v>
      </c>
      <c r="Q1906" s="557" t="s">
        <v>5152</v>
      </c>
      <c r="R1906" s="609">
        <f>IFERROR(VLOOKUP(CONCATENATE(D1906,"'",C1906),'Monthly Forex'!A:D,4,0),"-")</f>
        <v>48.4</v>
      </c>
      <c r="S1906" s="610">
        <v>406000</v>
      </c>
      <c r="T1906" s="611">
        <f t="shared" si="496"/>
        <v>8388.4297520661166</v>
      </c>
      <c r="U1906" s="612" t="s">
        <v>47</v>
      </c>
      <c r="V1906" s="613" t="s">
        <v>49</v>
      </c>
      <c r="W1906" s="703" t="s">
        <v>2314</v>
      </c>
      <c r="X1906" s="673" t="s">
        <v>4595</v>
      </c>
      <c r="Y1906" s="669" t="s">
        <v>15</v>
      </c>
      <c r="Z1906" s="668" t="s">
        <v>15</v>
      </c>
      <c r="AA1906" s="558" t="s">
        <v>1856</v>
      </c>
      <c r="AB1906" s="139">
        <f t="shared" si="495"/>
        <v>44191</v>
      </c>
      <c r="AC1906" s="134">
        <f t="shared" si="494"/>
        <v>44166</v>
      </c>
      <c r="AD1906" s="144" t="str">
        <f t="shared" si="497"/>
        <v>-</v>
      </c>
      <c r="AE1906" s="136" t="str">
        <f t="shared" si="498"/>
        <v>-</v>
      </c>
      <c r="AF1906" s="140" t="s">
        <v>4551</v>
      </c>
      <c r="AG1906" s="140" t="str">
        <f t="shared" si="483"/>
        <v>-</v>
      </c>
      <c r="AH1906" s="141" t="str">
        <f t="shared" si="484"/>
        <v>-</v>
      </c>
      <c r="AI1906" s="210">
        <v>44218</v>
      </c>
      <c r="AJ1906" s="443" t="s">
        <v>4592</v>
      </c>
      <c r="AK1906" s="478">
        <f t="shared" si="485"/>
        <v>-27</v>
      </c>
      <c r="AL1906" s="482">
        <f t="shared" si="486"/>
        <v>44197</v>
      </c>
      <c r="AM1906" s="432" t="str">
        <f>_xlfn.IFNA(VLOOKUP(O1906,Dropdown!$B:$G,6,0),"-")</f>
        <v>PEZA</v>
      </c>
      <c r="AN1906" s="433">
        <f>_xlfn.IFNA(VLOOKUP(O1906,Dropdown!$B:$H,7,0),"-")</f>
        <v>0.12</v>
      </c>
      <c r="AO1906" s="434" t="str">
        <f t="shared" si="487"/>
        <v>PHP</v>
      </c>
      <c r="AP1906" s="435">
        <f t="shared" si="488"/>
        <v>406000</v>
      </c>
      <c r="AQ1906" s="436">
        <f t="shared" si="489"/>
        <v>454720.00000000006</v>
      </c>
      <c r="AR1906" s="247"/>
      <c r="AS1906" s="465" t="s">
        <v>15</v>
      </c>
      <c r="AT1906" s="247"/>
      <c r="AU1906" s="454" t="s">
        <v>15</v>
      </c>
    </row>
    <row r="1907" spans="1:47" s="29" customFormat="1">
      <c r="A1907" s="556">
        <v>1904</v>
      </c>
      <c r="B1907" s="558" t="s">
        <v>4726</v>
      </c>
      <c r="C1907" s="558" t="str">
        <f t="shared" si="492"/>
        <v>2020</v>
      </c>
      <c r="D1907" s="558" t="str">
        <f t="shared" si="493"/>
        <v>Nov</v>
      </c>
      <c r="E1907" s="605">
        <v>44161</v>
      </c>
      <c r="F1907" s="558">
        <v>124241</v>
      </c>
      <c r="G1907" s="558" t="s">
        <v>4740</v>
      </c>
      <c r="H1907" s="558">
        <v>97176</v>
      </c>
      <c r="I1907" s="558" t="s">
        <v>4739</v>
      </c>
      <c r="J1907" s="617" t="s">
        <v>4738</v>
      </c>
      <c r="K1907" s="607" t="str">
        <f t="shared" si="481"/>
        <v>18181-6MAA-J000 COVER COMP. CONV | #3. TRIM</v>
      </c>
      <c r="L1907" s="607" t="s">
        <v>4938</v>
      </c>
      <c r="M1907" s="607" t="s">
        <v>4941</v>
      </c>
      <c r="N1907" s="608" t="s">
        <v>4746</v>
      </c>
      <c r="O1907" s="607" t="s">
        <v>31</v>
      </c>
      <c r="P1907" s="558">
        <v>1</v>
      </c>
      <c r="Q1907" s="557" t="s">
        <v>5152</v>
      </c>
      <c r="R1907" s="609">
        <f>IFERROR(VLOOKUP(CONCATENATE(D1907,"'",C1907),'Monthly Forex'!A:D,4,0),"-")</f>
        <v>48.4</v>
      </c>
      <c r="S1907" s="610">
        <v>416100</v>
      </c>
      <c r="T1907" s="611">
        <f t="shared" si="496"/>
        <v>8597.1074380165301</v>
      </c>
      <c r="U1907" s="612" t="s">
        <v>47</v>
      </c>
      <c r="V1907" s="613" t="s">
        <v>49</v>
      </c>
      <c r="W1907" s="703" t="s">
        <v>2314</v>
      </c>
      <c r="X1907" s="673" t="s">
        <v>4595</v>
      </c>
      <c r="Y1907" s="669" t="s">
        <v>15</v>
      </c>
      <c r="Z1907" s="668" t="s">
        <v>15</v>
      </c>
      <c r="AA1907" s="558" t="s">
        <v>1856</v>
      </c>
      <c r="AB1907" s="139">
        <f t="shared" si="495"/>
        <v>44191</v>
      </c>
      <c r="AC1907" s="134">
        <f t="shared" si="494"/>
        <v>44166</v>
      </c>
      <c r="AD1907" s="144" t="str">
        <f t="shared" si="497"/>
        <v>-</v>
      </c>
      <c r="AE1907" s="136" t="str">
        <f t="shared" si="498"/>
        <v>-</v>
      </c>
      <c r="AF1907" s="140" t="s">
        <v>4551</v>
      </c>
      <c r="AG1907" s="140" t="str">
        <f t="shared" si="483"/>
        <v>-</v>
      </c>
      <c r="AH1907" s="141" t="str">
        <f t="shared" si="484"/>
        <v>-</v>
      </c>
      <c r="AI1907" s="210">
        <v>44218</v>
      </c>
      <c r="AJ1907" s="443" t="s">
        <v>4592</v>
      </c>
      <c r="AK1907" s="478">
        <f t="shared" si="485"/>
        <v>-27</v>
      </c>
      <c r="AL1907" s="482">
        <f t="shared" si="486"/>
        <v>44197</v>
      </c>
      <c r="AM1907" s="432" t="str">
        <f>_xlfn.IFNA(VLOOKUP(O1907,Dropdown!$B:$G,6,0),"-")</f>
        <v>PEZA</v>
      </c>
      <c r="AN1907" s="433">
        <f>_xlfn.IFNA(VLOOKUP(O1907,Dropdown!$B:$H,7,0),"-")</f>
        <v>0.12</v>
      </c>
      <c r="AO1907" s="434" t="str">
        <f t="shared" si="487"/>
        <v>PHP</v>
      </c>
      <c r="AP1907" s="435">
        <f t="shared" si="488"/>
        <v>416100</v>
      </c>
      <c r="AQ1907" s="436">
        <f t="shared" si="489"/>
        <v>466032.00000000006</v>
      </c>
      <c r="AR1907" s="247"/>
      <c r="AS1907" s="465" t="s">
        <v>15</v>
      </c>
      <c r="AT1907" s="247"/>
      <c r="AU1907" s="454" t="s">
        <v>15</v>
      </c>
    </row>
    <row r="1908" spans="1:47" s="29" customFormat="1">
      <c r="A1908" s="556">
        <v>1905</v>
      </c>
      <c r="B1908" s="558" t="s">
        <v>4727</v>
      </c>
      <c r="C1908" s="558" t="str">
        <f t="shared" si="492"/>
        <v>2020</v>
      </c>
      <c r="D1908" s="558" t="str">
        <f t="shared" si="493"/>
        <v>Nov</v>
      </c>
      <c r="E1908" s="605">
        <v>44161</v>
      </c>
      <c r="F1908" s="558">
        <v>124241</v>
      </c>
      <c r="G1908" s="558" t="s">
        <v>4740</v>
      </c>
      <c r="H1908" s="558">
        <v>97176</v>
      </c>
      <c r="I1908" s="558" t="s">
        <v>4739</v>
      </c>
      <c r="J1908" s="617" t="s">
        <v>4738</v>
      </c>
      <c r="K1908" s="607" t="str">
        <f t="shared" si="481"/>
        <v>18181-6MAA-J000 COVER COMP. CONV | #4. TOX / PIE 1 (TANDEM)</v>
      </c>
      <c r="L1908" s="607" t="s">
        <v>4938</v>
      </c>
      <c r="M1908" s="607" t="s">
        <v>4942</v>
      </c>
      <c r="N1908" s="608" t="s">
        <v>4747</v>
      </c>
      <c r="O1908" s="607" t="s">
        <v>31</v>
      </c>
      <c r="P1908" s="558">
        <v>1</v>
      </c>
      <c r="Q1908" s="557" t="s">
        <v>5152</v>
      </c>
      <c r="R1908" s="609">
        <f>IFERROR(VLOOKUP(CONCATENATE(D1908,"'",C1908),'Monthly Forex'!A:D,4,0),"-")</f>
        <v>48.4</v>
      </c>
      <c r="S1908" s="610">
        <v>325500</v>
      </c>
      <c r="T1908" s="611">
        <f t="shared" si="496"/>
        <v>6725.2066115702482</v>
      </c>
      <c r="U1908" s="612" t="s">
        <v>47</v>
      </c>
      <c r="V1908" s="613" t="s">
        <v>49</v>
      </c>
      <c r="W1908" s="703" t="s">
        <v>2314</v>
      </c>
      <c r="X1908" s="673" t="s">
        <v>4595</v>
      </c>
      <c r="Y1908" s="669" t="s">
        <v>15</v>
      </c>
      <c r="Z1908" s="668" t="s">
        <v>15</v>
      </c>
      <c r="AA1908" s="558" t="s">
        <v>1856</v>
      </c>
      <c r="AB1908" s="139">
        <f t="shared" si="495"/>
        <v>44191</v>
      </c>
      <c r="AC1908" s="134">
        <f t="shared" si="494"/>
        <v>44166</v>
      </c>
      <c r="AD1908" s="144" t="str">
        <f t="shared" si="497"/>
        <v>-</v>
      </c>
      <c r="AE1908" s="136" t="str">
        <f t="shared" si="498"/>
        <v>-</v>
      </c>
      <c r="AF1908" s="140" t="s">
        <v>4551</v>
      </c>
      <c r="AG1908" s="140" t="str">
        <f t="shared" si="483"/>
        <v>-</v>
      </c>
      <c r="AH1908" s="141" t="str">
        <f t="shared" si="484"/>
        <v>-</v>
      </c>
      <c r="AI1908" s="210">
        <v>44218</v>
      </c>
      <c r="AJ1908" s="443" t="s">
        <v>4592</v>
      </c>
      <c r="AK1908" s="478">
        <f t="shared" si="485"/>
        <v>-27</v>
      </c>
      <c r="AL1908" s="482">
        <f t="shared" si="486"/>
        <v>44197</v>
      </c>
      <c r="AM1908" s="432" t="str">
        <f>_xlfn.IFNA(VLOOKUP(O1908,Dropdown!$B:$G,6,0),"-")</f>
        <v>PEZA</v>
      </c>
      <c r="AN1908" s="433">
        <f>_xlfn.IFNA(VLOOKUP(O1908,Dropdown!$B:$H,7,0),"-")</f>
        <v>0.12</v>
      </c>
      <c r="AO1908" s="434" t="str">
        <f t="shared" si="487"/>
        <v>PHP</v>
      </c>
      <c r="AP1908" s="435">
        <f t="shared" si="488"/>
        <v>325500</v>
      </c>
      <c r="AQ1908" s="436">
        <f t="shared" si="489"/>
        <v>364560.00000000006</v>
      </c>
      <c r="AR1908" s="247"/>
      <c r="AS1908" s="465" t="s">
        <v>15</v>
      </c>
      <c r="AT1908" s="247"/>
      <c r="AU1908" s="454" t="s">
        <v>15</v>
      </c>
    </row>
    <row r="1909" spans="1:47" s="29" customFormat="1">
      <c r="A1909" s="556">
        <v>1906</v>
      </c>
      <c r="B1909" s="558" t="s">
        <v>4728</v>
      </c>
      <c r="C1909" s="558" t="str">
        <f t="shared" si="492"/>
        <v>2020</v>
      </c>
      <c r="D1909" s="558" t="str">
        <f t="shared" si="493"/>
        <v>Nov</v>
      </c>
      <c r="E1909" s="605">
        <v>44161</v>
      </c>
      <c r="F1909" s="558">
        <v>124241</v>
      </c>
      <c r="G1909" s="558" t="s">
        <v>4740</v>
      </c>
      <c r="H1909" s="558">
        <v>97176</v>
      </c>
      <c r="I1909" s="558" t="s">
        <v>4739</v>
      </c>
      <c r="J1909" s="617" t="s">
        <v>4738</v>
      </c>
      <c r="K1909" s="607" t="str">
        <f t="shared" si="481"/>
        <v>18181-6MAA-J000 COVER COMP. CONV | #5. PIE 2 / LOUVER (TANDEM)</v>
      </c>
      <c r="L1909" s="607" t="s">
        <v>4938</v>
      </c>
      <c r="M1909" s="607" t="s">
        <v>4943</v>
      </c>
      <c r="N1909" s="608" t="s">
        <v>4748</v>
      </c>
      <c r="O1909" s="607" t="s">
        <v>31</v>
      </c>
      <c r="P1909" s="558">
        <v>1</v>
      </c>
      <c r="Q1909" s="557" t="s">
        <v>5152</v>
      </c>
      <c r="R1909" s="609">
        <f>IFERROR(VLOOKUP(CONCATENATE(D1909,"'",C1909),'Monthly Forex'!A:D,4,0),"-")</f>
        <v>48.4</v>
      </c>
      <c r="S1909" s="610">
        <v>407550</v>
      </c>
      <c r="T1909" s="611">
        <f t="shared" si="496"/>
        <v>8420.454545454546</v>
      </c>
      <c r="U1909" s="612" t="s">
        <v>47</v>
      </c>
      <c r="V1909" s="613" t="s">
        <v>49</v>
      </c>
      <c r="W1909" s="703" t="s">
        <v>2314</v>
      </c>
      <c r="X1909" s="673" t="s">
        <v>4595</v>
      </c>
      <c r="Y1909" s="669" t="s">
        <v>15</v>
      </c>
      <c r="Z1909" s="668" t="s">
        <v>15</v>
      </c>
      <c r="AA1909" s="558" t="s">
        <v>1856</v>
      </c>
      <c r="AB1909" s="139">
        <f t="shared" si="495"/>
        <v>44191</v>
      </c>
      <c r="AC1909" s="134">
        <f t="shared" si="494"/>
        <v>44166</v>
      </c>
      <c r="AD1909" s="144" t="str">
        <f t="shared" si="497"/>
        <v>-</v>
      </c>
      <c r="AE1909" s="136" t="str">
        <f t="shared" si="498"/>
        <v>-</v>
      </c>
      <c r="AF1909" s="140" t="s">
        <v>4551</v>
      </c>
      <c r="AG1909" s="140" t="str">
        <f t="shared" si="483"/>
        <v>-</v>
      </c>
      <c r="AH1909" s="141" t="str">
        <f t="shared" si="484"/>
        <v>-</v>
      </c>
      <c r="AI1909" s="210">
        <v>44218</v>
      </c>
      <c r="AJ1909" s="443" t="s">
        <v>4592</v>
      </c>
      <c r="AK1909" s="478">
        <f t="shared" si="485"/>
        <v>-27</v>
      </c>
      <c r="AL1909" s="482">
        <f t="shared" si="486"/>
        <v>44197</v>
      </c>
      <c r="AM1909" s="432" t="str">
        <f>_xlfn.IFNA(VLOOKUP(O1909,Dropdown!$B:$G,6,0),"-")</f>
        <v>PEZA</v>
      </c>
      <c r="AN1909" s="433">
        <f>_xlfn.IFNA(VLOOKUP(O1909,Dropdown!$B:$H,7,0),"-")</f>
        <v>0.12</v>
      </c>
      <c r="AO1909" s="434" t="str">
        <f t="shared" si="487"/>
        <v>PHP</v>
      </c>
      <c r="AP1909" s="435">
        <f t="shared" si="488"/>
        <v>407550</v>
      </c>
      <c r="AQ1909" s="436">
        <f t="shared" si="489"/>
        <v>456456.00000000006</v>
      </c>
      <c r="AR1909" s="247"/>
      <c r="AS1909" s="465" t="s">
        <v>15</v>
      </c>
      <c r="AT1909" s="247"/>
      <c r="AU1909" s="454" t="s">
        <v>15</v>
      </c>
    </row>
    <row r="1910" spans="1:47" s="29" customFormat="1">
      <c r="A1910" s="556">
        <v>1907</v>
      </c>
      <c r="B1910" s="558" t="s">
        <v>4729</v>
      </c>
      <c r="C1910" s="558" t="str">
        <f t="shared" si="492"/>
        <v>2020</v>
      </c>
      <c r="D1910" s="558" t="str">
        <f t="shared" si="493"/>
        <v>Nov</v>
      </c>
      <c r="E1910" s="605">
        <v>44161</v>
      </c>
      <c r="F1910" s="558">
        <v>124241</v>
      </c>
      <c r="G1910" s="558" t="s">
        <v>4740</v>
      </c>
      <c r="H1910" s="558">
        <v>97176</v>
      </c>
      <c r="I1910" s="558" t="s">
        <v>4739</v>
      </c>
      <c r="J1910" s="617" t="s">
        <v>4738</v>
      </c>
      <c r="K1910" s="607" t="str">
        <f t="shared" si="481"/>
        <v>18181-6MAA-J000 COVER COMP. CONV | #6. PIE 3 / PIE 4 (TANDEM)</v>
      </c>
      <c r="L1910" s="607" t="s">
        <v>4938</v>
      </c>
      <c r="M1910" s="607" t="s">
        <v>4944</v>
      </c>
      <c r="N1910" s="608" t="s">
        <v>4749</v>
      </c>
      <c r="O1910" s="607" t="s">
        <v>31</v>
      </c>
      <c r="P1910" s="558">
        <v>1</v>
      </c>
      <c r="Q1910" s="557" t="s">
        <v>5152</v>
      </c>
      <c r="R1910" s="609">
        <f>IFERROR(VLOOKUP(CONCATENATE(D1910,"'",C1910),'Monthly Forex'!A:D,4,0),"-")</f>
        <v>48.4</v>
      </c>
      <c r="S1910" s="610">
        <v>310000</v>
      </c>
      <c r="T1910" s="611">
        <f t="shared" si="496"/>
        <v>6404.9586776859505</v>
      </c>
      <c r="U1910" s="612" t="s">
        <v>47</v>
      </c>
      <c r="V1910" s="613" t="s">
        <v>49</v>
      </c>
      <c r="W1910" s="703" t="s">
        <v>2314</v>
      </c>
      <c r="X1910" s="673" t="s">
        <v>4595</v>
      </c>
      <c r="Y1910" s="669" t="s">
        <v>15</v>
      </c>
      <c r="Z1910" s="668" t="s">
        <v>15</v>
      </c>
      <c r="AA1910" s="558" t="s">
        <v>1856</v>
      </c>
      <c r="AB1910" s="139">
        <f t="shared" si="495"/>
        <v>44191</v>
      </c>
      <c r="AC1910" s="134">
        <f t="shared" si="494"/>
        <v>44166</v>
      </c>
      <c r="AD1910" s="144" t="str">
        <f t="shared" si="497"/>
        <v>-</v>
      </c>
      <c r="AE1910" s="136" t="str">
        <f t="shared" si="498"/>
        <v>-</v>
      </c>
      <c r="AF1910" s="140" t="s">
        <v>4551</v>
      </c>
      <c r="AG1910" s="140" t="str">
        <f t="shared" si="483"/>
        <v>-</v>
      </c>
      <c r="AH1910" s="141" t="str">
        <f t="shared" si="484"/>
        <v>-</v>
      </c>
      <c r="AI1910" s="210">
        <v>44218</v>
      </c>
      <c r="AJ1910" s="443" t="s">
        <v>4592</v>
      </c>
      <c r="AK1910" s="478">
        <f t="shared" si="485"/>
        <v>-27</v>
      </c>
      <c r="AL1910" s="482">
        <f t="shared" si="486"/>
        <v>44197</v>
      </c>
      <c r="AM1910" s="432" t="str">
        <f>_xlfn.IFNA(VLOOKUP(O1910,Dropdown!$B:$G,6,0),"-")</f>
        <v>PEZA</v>
      </c>
      <c r="AN1910" s="433">
        <f>_xlfn.IFNA(VLOOKUP(O1910,Dropdown!$B:$H,7,0),"-")</f>
        <v>0.12</v>
      </c>
      <c r="AO1910" s="434" t="str">
        <f t="shared" si="487"/>
        <v>PHP</v>
      </c>
      <c r="AP1910" s="435">
        <f t="shared" si="488"/>
        <v>310000</v>
      </c>
      <c r="AQ1910" s="436">
        <f t="shared" si="489"/>
        <v>347200.00000000006</v>
      </c>
      <c r="AR1910" s="247"/>
      <c r="AS1910" s="465" t="s">
        <v>15</v>
      </c>
      <c r="AT1910" s="247"/>
      <c r="AU1910" s="454" t="s">
        <v>15</v>
      </c>
    </row>
    <row r="1911" spans="1:47" s="29" customFormat="1">
      <c r="A1911" s="556">
        <v>1908</v>
      </c>
      <c r="B1911" s="558" t="s">
        <v>4730</v>
      </c>
      <c r="C1911" s="558" t="str">
        <f t="shared" si="492"/>
        <v>2020</v>
      </c>
      <c r="D1911" s="558" t="str">
        <f t="shared" si="493"/>
        <v>Nov</v>
      </c>
      <c r="E1911" s="605">
        <v>44161</v>
      </c>
      <c r="F1911" s="558">
        <v>124241</v>
      </c>
      <c r="G1911" s="558" t="s">
        <v>4740</v>
      </c>
      <c r="H1911" s="558">
        <v>97176</v>
      </c>
      <c r="I1911" s="558" t="s">
        <v>4739</v>
      </c>
      <c r="J1911" s="617" t="s">
        <v>4738</v>
      </c>
      <c r="K1911" s="607" t="str">
        <f t="shared" si="481"/>
        <v>18181-6MAA-J000 COVER COMP. CONV | #7. PIE 5-BEND / CLINCH (TANDEM)</v>
      </c>
      <c r="L1911" s="607" t="s">
        <v>4938</v>
      </c>
      <c r="M1911" s="607" t="s">
        <v>4945</v>
      </c>
      <c r="N1911" s="608" t="s">
        <v>4750</v>
      </c>
      <c r="O1911" s="607" t="s">
        <v>31</v>
      </c>
      <c r="P1911" s="558">
        <v>1</v>
      </c>
      <c r="Q1911" s="557" t="s">
        <v>5152</v>
      </c>
      <c r="R1911" s="609">
        <f>IFERROR(VLOOKUP(CONCATENATE(D1911,"'",C1911),'Monthly Forex'!A:D,4,0),"-")</f>
        <v>48.4</v>
      </c>
      <c r="S1911" s="610">
        <v>315000</v>
      </c>
      <c r="T1911" s="611">
        <f t="shared" si="496"/>
        <v>6508.2644628099179</v>
      </c>
      <c r="U1911" s="612" t="s">
        <v>47</v>
      </c>
      <c r="V1911" s="613" t="s">
        <v>49</v>
      </c>
      <c r="W1911" s="703" t="s">
        <v>2314</v>
      </c>
      <c r="X1911" s="673" t="s">
        <v>4595</v>
      </c>
      <c r="Y1911" s="669" t="s">
        <v>15</v>
      </c>
      <c r="Z1911" s="668" t="s">
        <v>15</v>
      </c>
      <c r="AA1911" s="558" t="s">
        <v>1856</v>
      </c>
      <c r="AB1911" s="139">
        <f t="shared" si="495"/>
        <v>44191</v>
      </c>
      <c r="AC1911" s="134">
        <f t="shared" si="494"/>
        <v>44166</v>
      </c>
      <c r="AD1911" s="144" t="str">
        <f t="shared" si="497"/>
        <v>-</v>
      </c>
      <c r="AE1911" s="136" t="str">
        <f t="shared" si="498"/>
        <v>-</v>
      </c>
      <c r="AF1911" s="140" t="s">
        <v>4551</v>
      </c>
      <c r="AG1911" s="140" t="str">
        <f t="shared" si="483"/>
        <v>-</v>
      </c>
      <c r="AH1911" s="141" t="str">
        <f t="shared" si="484"/>
        <v>-</v>
      </c>
      <c r="AI1911" s="210">
        <v>44218</v>
      </c>
      <c r="AJ1911" s="443" t="s">
        <v>4592</v>
      </c>
      <c r="AK1911" s="478">
        <f t="shared" si="485"/>
        <v>-27</v>
      </c>
      <c r="AL1911" s="482">
        <f t="shared" si="486"/>
        <v>44197</v>
      </c>
      <c r="AM1911" s="432" t="str">
        <f>_xlfn.IFNA(VLOOKUP(O1911,Dropdown!$B:$G,6,0),"-")</f>
        <v>PEZA</v>
      </c>
      <c r="AN1911" s="433">
        <f>_xlfn.IFNA(VLOOKUP(O1911,Dropdown!$B:$H,7,0),"-")</f>
        <v>0.12</v>
      </c>
      <c r="AO1911" s="434" t="str">
        <f t="shared" si="487"/>
        <v>PHP</v>
      </c>
      <c r="AP1911" s="435">
        <f t="shared" si="488"/>
        <v>315000</v>
      </c>
      <c r="AQ1911" s="436">
        <f t="shared" si="489"/>
        <v>352800.00000000006</v>
      </c>
      <c r="AR1911" s="247"/>
      <c r="AS1911" s="465" t="s">
        <v>15</v>
      </c>
      <c r="AT1911" s="247"/>
      <c r="AU1911" s="454" t="s">
        <v>15</v>
      </c>
    </row>
    <row r="1912" spans="1:47" s="29" customFormat="1">
      <c r="A1912" s="556">
        <v>1909</v>
      </c>
      <c r="B1912" s="558" t="s">
        <v>4741</v>
      </c>
      <c r="C1912" s="558" t="str">
        <f t="shared" si="492"/>
        <v>2020</v>
      </c>
      <c r="D1912" s="558" t="str">
        <f t="shared" si="493"/>
        <v>Nov</v>
      </c>
      <c r="E1912" s="605">
        <v>44161</v>
      </c>
      <c r="F1912" s="558">
        <v>124242</v>
      </c>
      <c r="G1912" s="558">
        <v>57968</v>
      </c>
      <c r="H1912" s="558">
        <v>97175</v>
      </c>
      <c r="I1912" s="558" t="s">
        <v>4743</v>
      </c>
      <c r="J1912" s="617">
        <v>52124</v>
      </c>
      <c r="K1912" s="607" t="str">
        <f t="shared" si="481"/>
        <v>HS01-040-0004 DIE PLATE (SKD11 58-60 HRC) | HS01-040-0004 DIE PLATE (SKD11 58-60 HRC)</v>
      </c>
      <c r="L1912" s="607" t="s">
        <v>4742</v>
      </c>
      <c r="M1912" s="607" t="s">
        <v>4742</v>
      </c>
      <c r="N1912" s="615" t="s">
        <v>15</v>
      </c>
      <c r="O1912" s="607" t="s">
        <v>32</v>
      </c>
      <c r="P1912" s="558">
        <v>1</v>
      </c>
      <c r="Q1912" s="557" t="s">
        <v>5151</v>
      </c>
      <c r="R1912" s="609">
        <f>IFERROR(VLOOKUP(CONCATENATE(D1912,"'",C1912),'Monthly Forex'!A:D,4,0),"-")</f>
        <v>48.4</v>
      </c>
      <c r="S1912" s="610">
        <v>26500</v>
      </c>
      <c r="T1912" s="611">
        <f>S1912/R1912</f>
        <v>547.52066115702485</v>
      </c>
      <c r="U1912" s="612" t="s">
        <v>47</v>
      </c>
      <c r="V1912" s="613" t="s">
        <v>49</v>
      </c>
      <c r="W1912" s="700" t="s">
        <v>15</v>
      </c>
      <c r="X1912" s="673" t="s">
        <v>4595</v>
      </c>
      <c r="Y1912" s="669" t="s">
        <v>15</v>
      </c>
      <c r="Z1912" s="668" t="s">
        <v>15</v>
      </c>
      <c r="AA1912" s="558" t="s">
        <v>1856</v>
      </c>
      <c r="AB1912" s="139">
        <f t="shared" si="495"/>
        <v>44191</v>
      </c>
      <c r="AC1912" s="134">
        <f t="shared" si="494"/>
        <v>44166</v>
      </c>
      <c r="AD1912" s="144" t="str">
        <f t="shared" si="497"/>
        <v>-</v>
      </c>
      <c r="AE1912" s="136" t="str">
        <f t="shared" si="498"/>
        <v>-</v>
      </c>
      <c r="AF1912" s="140" t="s">
        <v>4551</v>
      </c>
      <c r="AG1912" s="140" t="str">
        <f t="shared" si="483"/>
        <v>1</v>
      </c>
      <c r="AH1912" s="141" t="str">
        <f t="shared" si="484"/>
        <v>-</v>
      </c>
      <c r="AI1912" s="210">
        <v>44182</v>
      </c>
      <c r="AJ1912" s="448" t="s">
        <v>4592</v>
      </c>
      <c r="AK1912" s="478">
        <f t="shared" si="485"/>
        <v>9</v>
      </c>
      <c r="AL1912" s="482">
        <f t="shared" si="486"/>
        <v>44166</v>
      </c>
      <c r="AM1912" s="432" t="str">
        <f>_xlfn.IFNA(VLOOKUP(O1912,Dropdown!$B:$G,6,0),"-")</f>
        <v>PEZA</v>
      </c>
      <c r="AN1912" s="433">
        <f>_xlfn.IFNA(VLOOKUP(O1912,Dropdown!$B:$H,7,0),"-")</f>
        <v>0.12</v>
      </c>
      <c r="AO1912" s="434" t="str">
        <f t="shared" si="487"/>
        <v>PHP</v>
      </c>
      <c r="AP1912" s="435">
        <f t="shared" si="488"/>
        <v>26500</v>
      </c>
      <c r="AQ1912" s="436">
        <f t="shared" si="489"/>
        <v>29680.000000000004</v>
      </c>
      <c r="AR1912" s="247"/>
      <c r="AS1912" s="465" t="s">
        <v>15</v>
      </c>
      <c r="AT1912" s="247"/>
      <c r="AU1912" s="454" t="s">
        <v>15</v>
      </c>
    </row>
    <row r="1913" spans="1:47" s="29" customFormat="1">
      <c r="A1913" s="556">
        <v>1910</v>
      </c>
      <c r="B1913" s="558" t="s">
        <v>4407</v>
      </c>
      <c r="C1913" s="558" t="str">
        <f t="shared" si="492"/>
        <v>2020</v>
      </c>
      <c r="D1913" s="558" t="str">
        <f t="shared" si="493"/>
        <v>Nov</v>
      </c>
      <c r="E1913" s="605">
        <v>44162</v>
      </c>
      <c r="F1913" s="558">
        <v>124243</v>
      </c>
      <c r="G1913" s="558" t="s">
        <v>4753</v>
      </c>
      <c r="H1913" s="558">
        <v>97190</v>
      </c>
      <c r="I1913" s="558" t="s">
        <v>4412</v>
      </c>
      <c r="J1913" s="617" t="s">
        <v>4411</v>
      </c>
      <c r="K1913" s="607" t="str">
        <f t="shared" si="481"/>
        <v>SL27 REINFORCEMENT "RC" - BLANKING | SL27 REINFORCEMENT "RC" - BLANKING</v>
      </c>
      <c r="L1913" s="607" t="s">
        <v>4413</v>
      </c>
      <c r="M1913" s="607" t="s">
        <v>4413</v>
      </c>
      <c r="N1913" s="615" t="s">
        <v>15</v>
      </c>
      <c r="O1913" s="607" t="s">
        <v>2311</v>
      </c>
      <c r="P1913" s="558">
        <v>1</v>
      </c>
      <c r="Q1913" s="557" t="s">
        <v>5152</v>
      </c>
      <c r="R1913" s="609">
        <f>IFERROR(VLOOKUP(CONCATENATE(D1913,"'",C1913),'Monthly Forex'!A:D,4,0),"-")</f>
        <v>48.4</v>
      </c>
      <c r="S1913" s="564" t="s">
        <v>15</v>
      </c>
      <c r="T1913" s="611">
        <v>2000</v>
      </c>
      <c r="U1913" s="612" t="s">
        <v>47</v>
      </c>
      <c r="V1913" s="613" t="s">
        <v>49</v>
      </c>
      <c r="W1913" s="703" t="s">
        <v>3641</v>
      </c>
      <c r="X1913" s="673" t="s">
        <v>4604</v>
      </c>
      <c r="Y1913" s="669" t="s">
        <v>15</v>
      </c>
      <c r="Z1913" s="668" t="s">
        <v>15</v>
      </c>
      <c r="AA1913" s="558" t="s">
        <v>1856</v>
      </c>
      <c r="AB1913" s="139">
        <f t="shared" si="495"/>
        <v>44192</v>
      </c>
      <c r="AC1913" s="134">
        <f t="shared" ref="AC1913:AC1923" si="499">IFERROR(IF(AB1913="-","-",(AB1913-DAY(AB1913)+1)),"")</f>
        <v>44166</v>
      </c>
      <c r="AD1913" s="144" t="str">
        <f t="shared" ref="AD1913:AD1923" si="500">IFERROR(IF(AF1913="O","-",AB1913+60),"-")</f>
        <v>-</v>
      </c>
      <c r="AE1913" s="136" t="str">
        <f t="shared" ref="AE1913:AE1923" si="501">IFERROR(IF(AD1913="-","-",(AD1913-DAY(AD1913)+1)),"")</f>
        <v>-</v>
      </c>
      <c r="AF1913" s="140" t="s">
        <v>4551</v>
      </c>
      <c r="AG1913" s="140" t="str">
        <f t="shared" si="483"/>
        <v>1</v>
      </c>
      <c r="AH1913" s="141" t="str">
        <f t="shared" si="484"/>
        <v>-</v>
      </c>
      <c r="AI1913" s="210">
        <v>44207</v>
      </c>
      <c r="AJ1913" s="443" t="s">
        <v>4592</v>
      </c>
      <c r="AK1913" s="478">
        <f t="shared" si="485"/>
        <v>-15</v>
      </c>
      <c r="AL1913" s="482">
        <f t="shared" si="486"/>
        <v>44197</v>
      </c>
      <c r="AM1913" s="432" t="str">
        <f>_xlfn.IFNA(VLOOKUP(O1913,Dropdown!$B:$G,6,0),"-")</f>
        <v>PEZA</v>
      </c>
      <c r="AN1913" s="433">
        <f>_xlfn.IFNA(VLOOKUP(O1913,Dropdown!$B:$H,7,0),"-")</f>
        <v>0.12</v>
      </c>
      <c r="AO1913" s="434" t="str">
        <f t="shared" si="487"/>
        <v>USD</v>
      </c>
      <c r="AP1913" s="435">
        <f t="shared" si="488"/>
        <v>2000</v>
      </c>
      <c r="AQ1913" s="436">
        <f t="shared" si="489"/>
        <v>2240</v>
      </c>
      <c r="AR1913" s="247"/>
      <c r="AS1913" s="465" t="s">
        <v>15</v>
      </c>
      <c r="AT1913" s="247"/>
      <c r="AU1913" s="454" t="s">
        <v>15</v>
      </c>
    </row>
    <row r="1914" spans="1:47" s="29" customFormat="1">
      <c r="A1914" s="556">
        <v>1911</v>
      </c>
      <c r="B1914" s="558" t="s">
        <v>4408</v>
      </c>
      <c r="C1914" s="558" t="str">
        <f>TEXT(E1914,"yyyy")</f>
        <v>2020</v>
      </c>
      <c r="D1914" s="558" t="str">
        <f>TEXT(E1914,"mmm")</f>
        <v>Nov</v>
      </c>
      <c r="E1914" s="605">
        <v>44162</v>
      </c>
      <c r="F1914" s="558">
        <v>124243</v>
      </c>
      <c r="G1914" s="558" t="s">
        <v>4753</v>
      </c>
      <c r="H1914" s="558">
        <v>97190</v>
      </c>
      <c r="I1914" s="558" t="s">
        <v>4412</v>
      </c>
      <c r="J1914" s="617" t="s">
        <v>4411</v>
      </c>
      <c r="K1914" s="607" t="str">
        <f t="shared" si="481"/>
        <v>SL27 REINFORCEMENT "RC" - FORMING | SL27 REINFORCEMENT "RC" - FORMING</v>
      </c>
      <c r="L1914" s="607" t="s">
        <v>4414</v>
      </c>
      <c r="M1914" s="607" t="s">
        <v>4414</v>
      </c>
      <c r="N1914" s="615" t="s">
        <v>15</v>
      </c>
      <c r="O1914" s="607" t="s">
        <v>2311</v>
      </c>
      <c r="P1914" s="558">
        <v>1</v>
      </c>
      <c r="Q1914" s="557" t="s">
        <v>5152</v>
      </c>
      <c r="R1914" s="609">
        <f>IFERROR(VLOOKUP(CONCATENATE(D1914,"'",C1914),'Monthly Forex'!A:D,4,0),"-")</f>
        <v>48.4</v>
      </c>
      <c r="S1914" s="564" t="s">
        <v>15</v>
      </c>
      <c r="T1914" s="611">
        <v>2720</v>
      </c>
      <c r="U1914" s="612" t="s">
        <v>47</v>
      </c>
      <c r="V1914" s="613" t="s">
        <v>49</v>
      </c>
      <c r="W1914" s="703" t="s">
        <v>3641</v>
      </c>
      <c r="X1914" s="673" t="s">
        <v>4604</v>
      </c>
      <c r="Y1914" s="669" t="s">
        <v>15</v>
      </c>
      <c r="Z1914" s="668" t="s">
        <v>15</v>
      </c>
      <c r="AA1914" s="558" t="s">
        <v>1856</v>
      </c>
      <c r="AB1914" s="139">
        <f t="shared" si="495"/>
        <v>44192</v>
      </c>
      <c r="AC1914" s="134">
        <f t="shared" si="499"/>
        <v>44166</v>
      </c>
      <c r="AD1914" s="144" t="str">
        <f t="shared" si="500"/>
        <v>-</v>
      </c>
      <c r="AE1914" s="136" t="str">
        <f t="shared" si="501"/>
        <v>-</v>
      </c>
      <c r="AF1914" s="140" t="s">
        <v>4551</v>
      </c>
      <c r="AG1914" s="140" t="str">
        <f t="shared" si="483"/>
        <v>-</v>
      </c>
      <c r="AH1914" s="141" t="str">
        <f t="shared" si="484"/>
        <v>-</v>
      </c>
      <c r="AI1914" s="210">
        <v>44207</v>
      </c>
      <c r="AJ1914" s="443" t="s">
        <v>4592</v>
      </c>
      <c r="AK1914" s="478">
        <f t="shared" si="485"/>
        <v>-15</v>
      </c>
      <c r="AL1914" s="482">
        <f t="shared" si="486"/>
        <v>44197</v>
      </c>
      <c r="AM1914" s="432" t="str">
        <f>_xlfn.IFNA(VLOOKUP(O1914,Dropdown!$B:$G,6,0),"-")</f>
        <v>PEZA</v>
      </c>
      <c r="AN1914" s="433">
        <f>_xlfn.IFNA(VLOOKUP(O1914,Dropdown!$B:$H,7,0),"-")</f>
        <v>0.12</v>
      </c>
      <c r="AO1914" s="434" t="str">
        <f t="shared" si="487"/>
        <v>USD</v>
      </c>
      <c r="AP1914" s="435">
        <f t="shared" si="488"/>
        <v>2720</v>
      </c>
      <c r="AQ1914" s="436">
        <f t="shared" si="489"/>
        <v>3046.4</v>
      </c>
      <c r="AR1914" s="247"/>
      <c r="AS1914" s="465" t="s">
        <v>15</v>
      </c>
      <c r="AT1914" s="247"/>
      <c r="AU1914" s="454" t="s">
        <v>15</v>
      </c>
    </row>
    <row r="1915" spans="1:47" s="29" customFormat="1">
      <c r="A1915" s="556">
        <v>1912</v>
      </c>
      <c r="B1915" s="558" t="s">
        <v>4633</v>
      </c>
      <c r="C1915" s="558" t="str">
        <f>TEXT(E1915,"yyyy")</f>
        <v>2020</v>
      </c>
      <c r="D1915" s="558" t="str">
        <f>TEXT(E1915,"mmm")</f>
        <v>Nov</v>
      </c>
      <c r="E1915" s="605">
        <v>44162</v>
      </c>
      <c r="F1915" s="558">
        <v>124244</v>
      </c>
      <c r="G1915" s="558">
        <v>57969</v>
      </c>
      <c r="H1915" s="558">
        <v>97197</v>
      </c>
      <c r="I1915" s="558" t="s">
        <v>4635</v>
      </c>
      <c r="J1915" s="617" t="s">
        <v>4636</v>
      </c>
      <c r="K1915" s="607" t="str">
        <f t="shared" si="481"/>
        <v>DIE CASTING DIE | HS01-107-0000 (3-CAV) 204,205,206</v>
      </c>
      <c r="L1915" s="607" t="s">
        <v>4946</v>
      </c>
      <c r="M1915" s="607" t="s">
        <v>4947</v>
      </c>
      <c r="N1915" s="615" t="s">
        <v>15</v>
      </c>
      <c r="O1915" s="607" t="s">
        <v>32</v>
      </c>
      <c r="P1915" s="558">
        <v>1</v>
      </c>
      <c r="Q1915" s="557" t="s">
        <v>5152</v>
      </c>
      <c r="R1915" s="609">
        <f>IFERROR(VLOOKUP(CONCATENATE(D1915,"'",C1915),'Monthly Forex'!A:D,4,0),"-")</f>
        <v>48.4</v>
      </c>
      <c r="S1915" s="610">
        <v>450000</v>
      </c>
      <c r="T1915" s="611">
        <f>S1915/R1915</f>
        <v>9297.5206611570247</v>
      </c>
      <c r="U1915" s="612" t="s">
        <v>47</v>
      </c>
      <c r="V1915" s="613" t="s">
        <v>49</v>
      </c>
      <c r="W1915" s="703" t="s">
        <v>4520</v>
      </c>
      <c r="X1915" s="673" t="s">
        <v>4752</v>
      </c>
      <c r="Y1915" s="669" t="s">
        <v>15</v>
      </c>
      <c r="Z1915" s="668" t="s">
        <v>15</v>
      </c>
      <c r="AA1915" s="558" t="s">
        <v>1856</v>
      </c>
      <c r="AB1915" s="139">
        <f t="shared" si="495"/>
        <v>44192</v>
      </c>
      <c r="AC1915" s="134">
        <f t="shared" si="499"/>
        <v>44166</v>
      </c>
      <c r="AD1915" s="144" t="str">
        <f t="shared" si="500"/>
        <v>-</v>
      </c>
      <c r="AE1915" s="136" t="str">
        <f t="shared" si="501"/>
        <v>-</v>
      </c>
      <c r="AF1915" s="140" t="s">
        <v>4551</v>
      </c>
      <c r="AG1915" s="140" t="str">
        <f t="shared" si="483"/>
        <v>1</v>
      </c>
      <c r="AH1915" s="141" t="str">
        <f t="shared" si="484"/>
        <v>-</v>
      </c>
      <c r="AI1915" s="210">
        <v>44222</v>
      </c>
      <c r="AJ1915" s="443" t="s">
        <v>4592</v>
      </c>
      <c r="AK1915" s="478">
        <f t="shared" si="485"/>
        <v>-30</v>
      </c>
      <c r="AL1915" s="482">
        <f t="shared" si="486"/>
        <v>44197</v>
      </c>
      <c r="AM1915" s="432" t="str">
        <f>_xlfn.IFNA(VLOOKUP(O1915,Dropdown!$B:$G,6,0),"-")</f>
        <v>PEZA</v>
      </c>
      <c r="AN1915" s="433">
        <f>_xlfn.IFNA(VLOOKUP(O1915,Dropdown!$B:$H,7,0),"-")</f>
        <v>0.12</v>
      </c>
      <c r="AO1915" s="434" t="str">
        <f t="shared" si="487"/>
        <v>PHP</v>
      </c>
      <c r="AP1915" s="435">
        <f t="shared" si="488"/>
        <v>450000</v>
      </c>
      <c r="AQ1915" s="436">
        <f t="shared" si="489"/>
        <v>504000.00000000006</v>
      </c>
      <c r="AR1915" s="247"/>
      <c r="AS1915" s="465" t="s">
        <v>15</v>
      </c>
      <c r="AT1915" s="247"/>
      <c r="AU1915" s="454" t="s">
        <v>15</v>
      </c>
    </row>
    <row r="1916" spans="1:47" s="29" customFormat="1">
      <c r="A1916" s="556">
        <v>1913</v>
      </c>
      <c r="B1916" s="558" t="s">
        <v>4756</v>
      </c>
      <c r="C1916" s="558" t="str">
        <f t="shared" ref="C1916:C1923" si="502">TEXT(E1916,"yyyy")</f>
        <v>2020</v>
      </c>
      <c r="D1916" s="558" t="str">
        <f t="shared" ref="D1916:D1923" si="503">TEXT(E1916,"mmm")</f>
        <v>Nov</v>
      </c>
      <c r="E1916" s="605">
        <v>44162</v>
      </c>
      <c r="F1916" s="558">
        <v>124245</v>
      </c>
      <c r="G1916" s="558">
        <v>57970</v>
      </c>
      <c r="H1916" s="558">
        <v>97194</v>
      </c>
      <c r="I1916" s="558" t="s">
        <v>4042</v>
      </c>
      <c r="J1916" s="617">
        <v>52199</v>
      </c>
      <c r="K1916" s="607" t="str">
        <f t="shared" si="481"/>
        <v>RECYCLE SHAVING DIE | KS88-040-00 #5 | RECYCLE SHAVING DIE | KS88-040-00 #5</v>
      </c>
      <c r="L1916" s="607" t="s">
        <v>4754</v>
      </c>
      <c r="M1916" s="607" t="s">
        <v>4754</v>
      </c>
      <c r="N1916" s="608" t="s">
        <v>15</v>
      </c>
      <c r="O1916" s="607" t="s">
        <v>32</v>
      </c>
      <c r="P1916" s="558">
        <v>1</v>
      </c>
      <c r="Q1916" s="557" t="s">
        <v>5152</v>
      </c>
      <c r="R1916" s="609">
        <f>IFERROR(VLOOKUP(CONCATENATE(D1916,"'",C1916),'Monthly Forex'!A:D,4,0),"-")</f>
        <v>48.4</v>
      </c>
      <c r="S1916" s="610">
        <v>80000</v>
      </c>
      <c r="T1916" s="611">
        <f>S1916/R1916</f>
        <v>1652.8925619834711</v>
      </c>
      <c r="U1916" s="612" t="s">
        <v>47</v>
      </c>
      <c r="V1916" s="613" t="s">
        <v>49</v>
      </c>
      <c r="W1916" s="700" t="s">
        <v>15</v>
      </c>
      <c r="X1916" s="673" t="s">
        <v>4752</v>
      </c>
      <c r="Y1916" s="669" t="s">
        <v>15</v>
      </c>
      <c r="Z1916" s="668" t="s">
        <v>15</v>
      </c>
      <c r="AA1916" s="558" t="s">
        <v>1856</v>
      </c>
      <c r="AB1916" s="139">
        <f t="shared" si="495"/>
        <v>44192</v>
      </c>
      <c r="AC1916" s="134">
        <f t="shared" si="499"/>
        <v>44166</v>
      </c>
      <c r="AD1916" s="144" t="str">
        <f t="shared" si="500"/>
        <v>-</v>
      </c>
      <c r="AE1916" s="136" t="str">
        <f t="shared" si="501"/>
        <v>-</v>
      </c>
      <c r="AF1916" s="140" t="s">
        <v>4551</v>
      </c>
      <c r="AG1916" s="140" t="str">
        <f t="shared" si="483"/>
        <v>1</v>
      </c>
      <c r="AH1916" s="141" t="str">
        <f t="shared" si="484"/>
        <v>-</v>
      </c>
      <c r="AI1916" s="210">
        <v>44182</v>
      </c>
      <c r="AJ1916" s="443" t="s">
        <v>4592</v>
      </c>
      <c r="AK1916" s="478">
        <f t="shared" si="485"/>
        <v>10</v>
      </c>
      <c r="AL1916" s="482">
        <f t="shared" si="486"/>
        <v>44166</v>
      </c>
      <c r="AM1916" s="432" t="str">
        <f>_xlfn.IFNA(VLOOKUP(O1916,Dropdown!$B:$G,6,0),"-")</f>
        <v>PEZA</v>
      </c>
      <c r="AN1916" s="433">
        <f>_xlfn.IFNA(VLOOKUP(O1916,Dropdown!$B:$H,7,0),"-")</f>
        <v>0.12</v>
      </c>
      <c r="AO1916" s="434" t="str">
        <f t="shared" si="487"/>
        <v>PHP</v>
      </c>
      <c r="AP1916" s="435">
        <f t="shared" si="488"/>
        <v>80000</v>
      </c>
      <c r="AQ1916" s="436">
        <f t="shared" si="489"/>
        <v>89600.000000000015</v>
      </c>
      <c r="AR1916" s="247"/>
      <c r="AS1916" s="465" t="s">
        <v>15</v>
      </c>
      <c r="AT1916" s="247"/>
      <c r="AU1916" s="454" t="s">
        <v>15</v>
      </c>
    </row>
    <row r="1917" spans="1:47" s="29" customFormat="1">
      <c r="A1917" s="556">
        <v>1914</v>
      </c>
      <c r="B1917" s="558" t="s">
        <v>4757</v>
      </c>
      <c r="C1917" s="558" t="str">
        <f t="shared" si="502"/>
        <v>2020</v>
      </c>
      <c r="D1917" s="558" t="str">
        <f t="shared" si="503"/>
        <v>Nov</v>
      </c>
      <c r="E1917" s="605">
        <v>44162</v>
      </c>
      <c r="F1917" s="558">
        <v>124246</v>
      </c>
      <c r="G1917" s="558">
        <v>57971</v>
      </c>
      <c r="H1917" s="558">
        <v>97195</v>
      </c>
      <c r="I1917" s="558" t="s">
        <v>4042</v>
      </c>
      <c r="J1917" s="617">
        <v>52200</v>
      </c>
      <c r="K1917" s="607" t="str">
        <f t="shared" si="481"/>
        <v>RECYCLE SHAVING DIE | HS01-MN4-0000 #2 | RECYCLE SHAVING DIE | HS01-MN4-0000 #2</v>
      </c>
      <c r="L1917" s="607" t="s">
        <v>4755</v>
      </c>
      <c r="M1917" s="607" t="s">
        <v>4755</v>
      </c>
      <c r="N1917" s="608" t="s">
        <v>15</v>
      </c>
      <c r="O1917" s="607" t="s">
        <v>32</v>
      </c>
      <c r="P1917" s="558">
        <v>1</v>
      </c>
      <c r="Q1917" s="557" t="s">
        <v>5152</v>
      </c>
      <c r="R1917" s="609">
        <f>IFERROR(VLOOKUP(CONCATENATE(D1917,"'",C1917),'Monthly Forex'!A:D,4,0),"-")</f>
        <v>48.4</v>
      </c>
      <c r="S1917" s="610">
        <v>80000</v>
      </c>
      <c r="T1917" s="611">
        <f>S1917/R1917</f>
        <v>1652.8925619834711</v>
      </c>
      <c r="U1917" s="612" t="s">
        <v>47</v>
      </c>
      <c r="V1917" s="613" t="s">
        <v>49</v>
      </c>
      <c r="W1917" s="700" t="s">
        <v>15</v>
      </c>
      <c r="X1917" s="673" t="s">
        <v>4752</v>
      </c>
      <c r="Y1917" s="669" t="s">
        <v>15</v>
      </c>
      <c r="Z1917" s="668" t="s">
        <v>15</v>
      </c>
      <c r="AA1917" s="558" t="s">
        <v>1856</v>
      </c>
      <c r="AB1917" s="139">
        <f t="shared" si="495"/>
        <v>44192</v>
      </c>
      <c r="AC1917" s="134">
        <f t="shared" si="499"/>
        <v>44166</v>
      </c>
      <c r="AD1917" s="144" t="str">
        <f t="shared" si="500"/>
        <v>-</v>
      </c>
      <c r="AE1917" s="136" t="str">
        <f t="shared" si="501"/>
        <v>-</v>
      </c>
      <c r="AF1917" s="140" t="s">
        <v>4551</v>
      </c>
      <c r="AG1917" s="140" t="str">
        <f t="shared" si="483"/>
        <v>1</v>
      </c>
      <c r="AH1917" s="141" t="str">
        <f t="shared" si="484"/>
        <v>-</v>
      </c>
      <c r="AI1917" s="210">
        <v>44182</v>
      </c>
      <c r="AJ1917" s="443" t="s">
        <v>4592</v>
      </c>
      <c r="AK1917" s="478">
        <f t="shared" si="485"/>
        <v>10</v>
      </c>
      <c r="AL1917" s="482">
        <f t="shared" si="486"/>
        <v>44166</v>
      </c>
      <c r="AM1917" s="432" t="str">
        <f>_xlfn.IFNA(VLOOKUP(O1917,Dropdown!$B:$G,6,0),"-")</f>
        <v>PEZA</v>
      </c>
      <c r="AN1917" s="433">
        <f>_xlfn.IFNA(VLOOKUP(O1917,Dropdown!$B:$H,7,0),"-")</f>
        <v>0.12</v>
      </c>
      <c r="AO1917" s="434" t="str">
        <f t="shared" si="487"/>
        <v>PHP</v>
      </c>
      <c r="AP1917" s="435">
        <f t="shared" si="488"/>
        <v>80000</v>
      </c>
      <c r="AQ1917" s="436">
        <f t="shared" si="489"/>
        <v>89600.000000000015</v>
      </c>
      <c r="AR1917" s="247"/>
      <c r="AS1917" s="465" t="s">
        <v>15</v>
      </c>
      <c r="AT1917" s="247"/>
      <c r="AU1917" s="454" t="s">
        <v>15</v>
      </c>
    </row>
    <row r="1918" spans="1:47" s="29" customFormat="1">
      <c r="A1918" s="556">
        <v>1915</v>
      </c>
      <c r="B1918" s="558" t="s">
        <v>4758</v>
      </c>
      <c r="C1918" s="558" t="str">
        <f t="shared" si="502"/>
        <v>2020</v>
      </c>
      <c r="D1918" s="558" t="str">
        <f t="shared" si="503"/>
        <v>Nov</v>
      </c>
      <c r="E1918" s="605">
        <v>44162</v>
      </c>
      <c r="F1918" s="558">
        <v>124247</v>
      </c>
      <c r="G1918" s="558">
        <v>57972</v>
      </c>
      <c r="H1918" s="558">
        <v>97196</v>
      </c>
      <c r="I1918" s="558" t="s">
        <v>4759</v>
      </c>
      <c r="J1918" s="617" t="s">
        <v>4760</v>
      </c>
      <c r="K1918" s="607" t="str">
        <f t="shared" si="481"/>
        <v>WR12 YOKE TA.D | 101615-07-017-00 HEAD PUNCH  (for stage 7)</v>
      </c>
      <c r="L1918" s="607" t="s">
        <v>4930</v>
      </c>
      <c r="M1918" s="607" t="s">
        <v>4931</v>
      </c>
      <c r="N1918" s="615" t="s">
        <v>15</v>
      </c>
      <c r="O1918" s="607" t="s">
        <v>42</v>
      </c>
      <c r="P1918" s="558">
        <v>1</v>
      </c>
      <c r="Q1918" s="557" t="s">
        <v>5151</v>
      </c>
      <c r="R1918" s="609">
        <f>IFERROR(VLOOKUP(CONCATENATE(D1918,"'",C1918),'Monthly Forex'!A:D,4,0),"-")</f>
        <v>48.4</v>
      </c>
      <c r="S1918" s="564" t="s">
        <v>15</v>
      </c>
      <c r="T1918" s="611">
        <v>166</v>
      </c>
      <c r="U1918" s="612" t="s">
        <v>47</v>
      </c>
      <c r="V1918" s="613" t="s">
        <v>49</v>
      </c>
      <c r="W1918" s="700" t="s">
        <v>15</v>
      </c>
      <c r="X1918" s="673" t="s">
        <v>4595</v>
      </c>
      <c r="Y1918" s="667" t="s">
        <v>4761</v>
      </c>
      <c r="Z1918" s="668">
        <v>44166</v>
      </c>
      <c r="AA1918" s="558" t="s">
        <v>1856</v>
      </c>
      <c r="AB1918" s="139">
        <f t="shared" si="495"/>
        <v>44192</v>
      </c>
      <c r="AC1918" s="134">
        <f t="shared" si="499"/>
        <v>44166</v>
      </c>
      <c r="AD1918" s="144" t="str">
        <f t="shared" si="500"/>
        <v>-</v>
      </c>
      <c r="AE1918" s="136" t="str">
        <f t="shared" si="501"/>
        <v>-</v>
      </c>
      <c r="AF1918" s="140" t="s">
        <v>4551</v>
      </c>
      <c r="AG1918" s="140" t="str">
        <f t="shared" si="483"/>
        <v>1</v>
      </c>
      <c r="AH1918" s="141" t="str">
        <f t="shared" si="484"/>
        <v>-</v>
      </c>
      <c r="AI1918" s="210">
        <v>44193</v>
      </c>
      <c r="AJ1918" s="448" t="s">
        <v>4592</v>
      </c>
      <c r="AK1918" s="478">
        <f t="shared" si="485"/>
        <v>-1</v>
      </c>
      <c r="AL1918" s="482">
        <f t="shared" si="486"/>
        <v>44166</v>
      </c>
      <c r="AM1918" s="432" t="str">
        <f>_xlfn.IFNA(VLOOKUP(O1918,Dropdown!$B:$G,6,0),"-")</f>
        <v>PEZA</v>
      </c>
      <c r="AN1918" s="433">
        <f>_xlfn.IFNA(VLOOKUP(O1918,Dropdown!$B:$H,7,0),"-")</f>
        <v>0.12</v>
      </c>
      <c r="AO1918" s="434" t="str">
        <f t="shared" si="487"/>
        <v>USD</v>
      </c>
      <c r="AP1918" s="435">
        <f t="shared" si="488"/>
        <v>166</v>
      </c>
      <c r="AQ1918" s="436">
        <f t="shared" si="489"/>
        <v>185.92000000000002</v>
      </c>
      <c r="AR1918" s="247"/>
      <c r="AS1918" s="465" t="s">
        <v>15</v>
      </c>
      <c r="AT1918" s="247"/>
      <c r="AU1918" s="454" t="s">
        <v>15</v>
      </c>
    </row>
    <row r="1919" spans="1:47" s="29" customFormat="1">
      <c r="A1919" s="556">
        <v>1916</v>
      </c>
      <c r="B1919" s="558" t="s">
        <v>4766</v>
      </c>
      <c r="C1919" s="558" t="str">
        <f t="shared" si="502"/>
        <v>2020</v>
      </c>
      <c r="D1919" s="558" t="str">
        <f t="shared" si="503"/>
        <v>Dec</v>
      </c>
      <c r="E1919" s="605">
        <v>44167</v>
      </c>
      <c r="F1919" s="558">
        <v>124248</v>
      </c>
      <c r="G1919" s="558">
        <v>57973</v>
      </c>
      <c r="H1919" s="558">
        <v>97297</v>
      </c>
      <c r="I1919" s="558" t="s">
        <v>4768</v>
      </c>
      <c r="J1919" s="617" t="s">
        <v>4769</v>
      </c>
      <c r="K1919" s="607" t="str">
        <f t="shared" si="481"/>
        <v>TGSX CURLING 1 PUNCH LH (SKD11 58~60 HRC) | TGSX CURLING 1 PUNCH LH (SKD11 58~60 HRC)</v>
      </c>
      <c r="L1919" s="607" t="s">
        <v>4771</v>
      </c>
      <c r="M1919" s="607" t="s">
        <v>4771</v>
      </c>
      <c r="N1919" s="608" t="s">
        <v>4125</v>
      </c>
      <c r="O1919" s="607" t="s">
        <v>31</v>
      </c>
      <c r="P1919" s="558">
        <v>1</v>
      </c>
      <c r="Q1919" s="557" t="s">
        <v>5151</v>
      </c>
      <c r="R1919" s="609">
        <f>IFERROR(VLOOKUP(CONCATENATE(D1919,"'",C1919),'Monthly Forex'!A:D,4,0),"-")</f>
        <v>48.06</v>
      </c>
      <c r="S1919" s="610">
        <v>50600</v>
      </c>
      <c r="T1919" s="611">
        <f>S1919/R1919</f>
        <v>1052.8506034124011</v>
      </c>
      <c r="U1919" s="612" t="s">
        <v>47</v>
      </c>
      <c r="V1919" s="613" t="s">
        <v>49</v>
      </c>
      <c r="W1919" s="700" t="s">
        <v>15</v>
      </c>
      <c r="X1919" s="673" t="s">
        <v>4595</v>
      </c>
      <c r="Y1919" s="669" t="s">
        <v>15</v>
      </c>
      <c r="Z1919" s="668" t="s">
        <v>15</v>
      </c>
      <c r="AA1919" s="558" t="s">
        <v>1856</v>
      </c>
      <c r="AB1919" s="139">
        <f t="shared" si="495"/>
        <v>44197</v>
      </c>
      <c r="AC1919" s="134">
        <f t="shared" si="499"/>
        <v>44197</v>
      </c>
      <c r="AD1919" s="144" t="str">
        <f t="shared" si="500"/>
        <v>-</v>
      </c>
      <c r="AE1919" s="136" t="str">
        <f t="shared" si="501"/>
        <v>-</v>
      </c>
      <c r="AF1919" s="140" t="s">
        <v>4551</v>
      </c>
      <c r="AG1919" s="140" t="str">
        <f t="shared" si="483"/>
        <v>1</v>
      </c>
      <c r="AH1919" s="141" t="str">
        <f t="shared" si="484"/>
        <v>-</v>
      </c>
      <c r="AI1919" s="210">
        <v>44218</v>
      </c>
      <c r="AJ1919" s="448" t="s">
        <v>4592</v>
      </c>
      <c r="AK1919" s="478">
        <f t="shared" si="485"/>
        <v>-21</v>
      </c>
      <c r="AL1919" s="482">
        <f t="shared" si="486"/>
        <v>44197</v>
      </c>
      <c r="AM1919" s="432" t="str">
        <f>_xlfn.IFNA(VLOOKUP(O1919,Dropdown!$B:$G,6,0),"-")</f>
        <v>PEZA</v>
      </c>
      <c r="AN1919" s="433">
        <f>_xlfn.IFNA(VLOOKUP(O1919,Dropdown!$B:$H,7,0),"-")</f>
        <v>0.12</v>
      </c>
      <c r="AO1919" s="434" t="str">
        <f t="shared" si="487"/>
        <v>PHP</v>
      </c>
      <c r="AP1919" s="435">
        <f t="shared" si="488"/>
        <v>50600</v>
      </c>
      <c r="AQ1919" s="436">
        <f t="shared" si="489"/>
        <v>56672.000000000007</v>
      </c>
      <c r="AR1919" s="247"/>
      <c r="AS1919" s="465" t="s">
        <v>15</v>
      </c>
      <c r="AT1919" s="247"/>
      <c r="AU1919" s="454" t="s">
        <v>15</v>
      </c>
    </row>
    <row r="1920" spans="1:47" s="29" customFormat="1">
      <c r="A1920" s="556">
        <v>1917</v>
      </c>
      <c r="B1920" s="558" t="s">
        <v>4767</v>
      </c>
      <c r="C1920" s="558" t="str">
        <f t="shared" si="502"/>
        <v>2020</v>
      </c>
      <c r="D1920" s="558" t="str">
        <f t="shared" si="503"/>
        <v>Dec</v>
      </c>
      <c r="E1920" s="605">
        <v>44167</v>
      </c>
      <c r="F1920" s="558">
        <v>124249</v>
      </c>
      <c r="G1920" s="558">
        <v>57974</v>
      </c>
      <c r="H1920" s="558">
        <v>97298</v>
      </c>
      <c r="I1920" s="558" t="s">
        <v>4773</v>
      </c>
      <c r="J1920" s="617" t="s">
        <v>4770</v>
      </c>
      <c r="K1920" s="607" t="str">
        <f t="shared" si="481"/>
        <v>67RO DRAW 5 PIERCING PUNCH | 67RO DRAW 5 PIERCING PUNCH</v>
      </c>
      <c r="L1920" s="607" t="s">
        <v>4852</v>
      </c>
      <c r="M1920" s="607" t="s">
        <v>4852</v>
      </c>
      <c r="N1920" s="608" t="s">
        <v>4772</v>
      </c>
      <c r="O1920" s="607" t="s">
        <v>31</v>
      </c>
      <c r="P1920" s="558">
        <v>1</v>
      </c>
      <c r="Q1920" s="557" t="s">
        <v>5151</v>
      </c>
      <c r="R1920" s="609">
        <f>IFERROR(VLOOKUP(CONCATENATE(D1920,"'",C1920),'Monthly Forex'!A:D,4,0),"-")</f>
        <v>48.06</v>
      </c>
      <c r="S1920" s="610">
        <v>9600</v>
      </c>
      <c r="T1920" s="611">
        <f>S1920/R1920</f>
        <v>199.75031210986268</v>
      </c>
      <c r="U1920" s="612" t="s">
        <v>47</v>
      </c>
      <c r="V1920" s="613" t="s">
        <v>49</v>
      </c>
      <c r="W1920" s="700" t="s">
        <v>15</v>
      </c>
      <c r="X1920" s="673" t="s">
        <v>4595</v>
      </c>
      <c r="Y1920" s="669" t="s">
        <v>15</v>
      </c>
      <c r="Z1920" s="668" t="s">
        <v>15</v>
      </c>
      <c r="AA1920" s="558" t="s">
        <v>1856</v>
      </c>
      <c r="AB1920" s="139">
        <f t="shared" si="495"/>
        <v>44197</v>
      </c>
      <c r="AC1920" s="134">
        <f t="shared" si="499"/>
        <v>44197</v>
      </c>
      <c r="AD1920" s="144" t="str">
        <f t="shared" si="500"/>
        <v>-</v>
      </c>
      <c r="AE1920" s="136" t="str">
        <f t="shared" si="501"/>
        <v>-</v>
      </c>
      <c r="AF1920" s="140" t="s">
        <v>4551</v>
      </c>
      <c r="AG1920" s="140" t="str">
        <f t="shared" si="483"/>
        <v>1</v>
      </c>
      <c r="AH1920" s="141" t="str">
        <f t="shared" si="484"/>
        <v>-</v>
      </c>
      <c r="AI1920" s="210">
        <v>44218</v>
      </c>
      <c r="AJ1920" s="448" t="s">
        <v>4592</v>
      </c>
      <c r="AK1920" s="478">
        <f t="shared" si="485"/>
        <v>-21</v>
      </c>
      <c r="AL1920" s="482">
        <f t="shared" si="486"/>
        <v>44197</v>
      </c>
      <c r="AM1920" s="432" t="str">
        <f>_xlfn.IFNA(VLOOKUP(O1920,Dropdown!$B:$G,6,0),"-")</f>
        <v>PEZA</v>
      </c>
      <c r="AN1920" s="433">
        <f>_xlfn.IFNA(VLOOKUP(O1920,Dropdown!$B:$H,7,0),"-")</f>
        <v>0.12</v>
      </c>
      <c r="AO1920" s="434" t="str">
        <f t="shared" si="487"/>
        <v>PHP</v>
      </c>
      <c r="AP1920" s="435">
        <f t="shared" si="488"/>
        <v>9600</v>
      </c>
      <c r="AQ1920" s="436">
        <f t="shared" si="489"/>
        <v>10752.000000000002</v>
      </c>
      <c r="AR1920" s="247"/>
      <c r="AS1920" s="465" t="s">
        <v>15</v>
      </c>
      <c r="AT1920" s="247"/>
      <c r="AU1920" s="454" t="s">
        <v>15</v>
      </c>
    </row>
    <row r="1921" spans="1:47" s="29" customFormat="1">
      <c r="A1921" s="556">
        <v>1918</v>
      </c>
      <c r="B1921" s="558" t="s">
        <v>4774</v>
      </c>
      <c r="C1921" s="558" t="str">
        <f t="shared" si="502"/>
        <v>2020</v>
      </c>
      <c r="D1921" s="558" t="str">
        <f t="shared" si="503"/>
        <v>Dec</v>
      </c>
      <c r="E1921" s="605">
        <v>44167</v>
      </c>
      <c r="F1921" s="558">
        <v>124250</v>
      </c>
      <c r="G1921" s="558">
        <v>57975</v>
      </c>
      <c r="H1921" s="558">
        <v>97296</v>
      </c>
      <c r="I1921" s="558" t="s">
        <v>4777</v>
      </c>
      <c r="J1921" s="617">
        <v>3000033651</v>
      </c>
      <c r="K1921" s="607" t="str">
        <f t="shared" si="481"/>
        <v>Ø3 X P6 4 LINES; 25 HOLES/LINE ; W250 | Ø3 X P6 4 LINES; 25 HOLES/LINE ; W250</v>
      </c>
      <c r="L1921" s="607" t="s">
        <v>4776</v>
      </c>
      <c r="M1921" s="607" t="s">
        <v>4776</v>
      </c>
      <c r="N1921" s="615" t="s">
        <v>15</v>
      </c>
      <c r="O1921" s="607" t="s">
        <v>39</v>
      </c>
      <c r="P1921" s="558">
        <v>1</v>
      </c>
      <c r="Q1921" s="557" t="s">
        <v>5151</v>
      </c>
      <c r="R1921" s="609">
        <f>IFERROR(VLOOKUP(CONCATENATE(D1921,"'",C1921),'Monthly Forex'!A:D,4,0),"-")</f>
        <v>48.06</v>
      </c>
      <c r="S1921" s="564" t="s">
        <v>15</v>
      </c>
      <c r="T1921" s="611">
        <v>617</v>
      </c>
      <c r="U1921" s="612" t="s">
        <v>47</v>
      </c>
      <c r="V1921" s="613" t="s">
        <v>49</v>
      </c>
      <c r="W1921" s="700" t="s">
        <v>5224</v>
      </c>
      <c r="X1921" s="673" t="s">
        <v>4782</v>
      </c>
      <c r="Y1921" s="667" t="s">
        <v>4781</v>
      </c>
      <c r="Z1921" s="668">
        <v>44182</v>
      </c>
      <c r="AA1921" s="558" t="s">
        <v>1856</v>
      </c>
      <c r="AB1921" s="139">
        <f t="shared" si="495"/>
        <v>44197</v>
      </c>
      <c r="AC1921" s="134">
        <f t="shared" si="499"/>
        <v>44197</v>
      </c>
      <c r="AD1921" s="144" t="str">
        <f t="shared" si="500"/>
        <v>-</v>
      </c>
      <c r="AE1921" s="136" t="str">
        <f t="shared" si="501"/>
        <v>-</v>
      </c>
      <c r="AF1921" s="140" t="s">
        <v>4551</v>
      </c>
      <c r="AG1921" s="140" t="str">
        <f t="shared" si="483"/>
        <v>1</v>
      </c>
      <c r="AH1921" s="141" t="str">
        <f t="shared" si="484"/>
        <v>-</v>
      </c>
      <c r="AI1921" s="210">
        <v>44215</v>
      </c>
      <c r="AJ1921" s="448" t="s">
        <v>4592</v>
      </c>
      <c r="AK1921" s="478">
        <f t="shared" si="485"/>
        <v>-18</v>
      </c>
      <c r="AL1921" s="482">
        <f t="shared" si="486"/>
        <v>44197</v>
      </c>
      <c r="AM1921" s="432" t="str">
        <f>_xlfn.IFNA(VLOOKUP(O1921,Dropdown!$B:$G,6,0),"-")</f>
        <v>PEZA</v>
      </c>
      <c r="AN1921" s="433">
        <f>_xlfn.IFNA(VLOOKUP(O1921,Dropdown!$B:$H,7,0),"-")</f>
        <v>0.12</v>
      </c>
      <c r="AO1921" s="434" t="str">
        <f t="shared" si="487"/>
        <v>USD</v>
      </c>
      <c r="AP1921" s="435">
        <f t="shared" si="488"/>
        <v>617</v>
      </c>
      <c r="AQ1921" s="436">
        <f t="shared" si="489"/>
        <v>691.04000000000008</v>
      </c>
      <c r="AR1921" s="247"/>
      <c r="AS1921" s="465" t="s">
        <v>15</v>
      </c>
      <c r="AT1921" s="247"/>
      <c r="AU1921" s="454" t="s">
        <v>15</v>
      </c>
    </row>
    <row r="1922" spans="1:47" s="29" customFormat="1">
      <c r="A1922" s="556">
        <v>1919</v>
      </c>
      <c r="B1922" s="558" t="s">
        <v>4775</v>
      </c>
      <c r="C1922" s="558" t="str">
        <f t="shared" si="502"/>
        <v>2020</v>
      </c>
      <c r="D1922" s="558" t="str">
        <f t="shared" si="503"/>
        <v>Dec</v>
      </c>
      <c r="E1922" s="605">
        <v>44167</v>
      </c>
      <c r="F1922" s="558">
        <v>125501</v>
      </c>
      <c r="G1922" s="558">
        <v>57976</v>
      </c>
      <c r="H1922" s="558">
        <v>97314</v>
      </c>
      <c r="I1922" s="558" t="s">
        <v>4778</v>
      </c>
      <c r="J1922" s="617" t="s">
        <v>4779</v>
      </c>
      <c r="K1922" s="607" t="str">
        <f t="shared" si="481"/>
        <v>WR12 YOKE TA.D | 101615-06-017-00 HEAD PUNCH</v>
      </c>
      <c r="L1922" s="607" t="s">
        <v>4930</v>
      </c>
      <c r="M1922" s="607" t="s">
        <v>4932</v>
      </c>
      <c r="N1922" s="615" t="s">
        <v>15</v>
      </c>
      <c r="O1922" s="607" t="s">
        <v>42</v>
      </c>
      <c r="P1922" s="558">
        <v>1</v>
      </c>
      <c r="Q1922" s="557" t="s">
        <v>5151</v>
      </c>
      <c r="R1922" s="609">
        <f>IFERROR(VLOOKUP(CONCATENATE(D1922,"'",C1922),'Monthly Forex'!A:D,4,0),"-")</f>
        <v>48.06</v>
      </c>
      <c r="S1922" s="564" t="s">
        <v>15</v>
      </c>
      <c r="T1922" s="611">
        <v>123</v>
      </c>
      <c r="U1922" s="612" t="s">
        <v>47</v>
      </c>
      <c r="V1922" s="613" t="s">
        <v>49</v>
      </c>
      <c r="W1922" s="700" t="s">
        <v>15</v>
      </c>
      <c r="X1922" s="673" t="s">
        <v>4595</v>
      </c>
      <c r="Y1922" s="667" t="s">
        <v>4783</v>
      </c>
      <c r="Z1922" s="668">
        <v>44168</v>
      </c>
      <c r="AA1922" s="558" t="s">
        <v>1856</v>
      </c>
      <c r="AB1922" s="139">
        <f t="shared" si="495"/>
        <v>44197</v>
      </c>
      <c r="AC1922" s="134">
        <f t="shared" si="499"/>
        <v>44197</v>
      </c>
      <c r="AD1922" s="144" t="str">
        <f t="shared" si="500"/>
        <v>-</v>
      </c>
      <c r="AE1922" s="136" t="str">
        <f t="shared" si="501"/>
        <v>-</v>
      </c>
      <c r="AF1922" s="140" t="s">
        <v>4551</v>
      </c>
      <c r="AG1922" s="140" t="str">
        <f t="shared" si="483"/>
        <v>1</v>
      </c>
      <c r="AH1922" s="141" t="str">
        <f t="shared" si="484"/>
        <v>-</v>
      </c>
      <c r="AI1922" s="210">
        <v>44253</v>
      </c>
      <c r="AJ1922" s="448" t="s">
        <v>4592</v>
      </c>
      <c r="AK1922" s="478">
        <f t="shared" si="485"/>
        <v>-56</v>
      </c>
      <c r="AL1922" s="482">
        <f t="shared" si="486"/>
        <v>44228</v>
      </c>
      <c r="AM1922" s="432" t="str">
        <f>_xlfn.IFNA(VLOOKUP(O1922,Dropdown!$B:$G,6,0),"-")</f>
        <v>PEZA</v>
      </c>
      <c r="AN1922" s="433">
        <f>_xlfn.IFNA(VLOOKUP(O1922,Dropdown!$B:$H,7,0),"-")</f>
        <v>0.12</v>
      </c>
      <c r="AO1922" s="434" t="str">
        <f t="shared" si="487"/>
        <v>USD</v>
      </c>
      <c r="AP1922" s="435">
        <f t="shared" si="488"/>
        <v>123</v>
      </c>
      <c r="AQ1922" s="436">
        <f t="shared" si="489"/>
        <v>137.76000000000002</v>
      </c>
      <c r="AR1922" s="247"/>
      <c r="AS1922" s="465" t="s">
        <v>15</v>
      </c>
      <c r="AT1922" s="247"/>
      <c r="AU1922" s="454" t="s">
        <v>15</v>
      </c>
    </row>
    <row r="1923" spans="1:47" s="29" customFormat="1">
      <c r="A1923" s="556">
        <v>1920</v>
      </c>
      <c r="B1923" s="558" t="s">
        <v>4780</v>
      </c>
      <c r="C1923" s="558" t="str">
        <f t="shared" si="502"/>
        <v>2020</v>
      </c>
      <c r="D1923" s="558" t="str">
        <f t="shared" si="503"/>
        <v>Dec</v>
      </c>
      <c r="E1923" s="605">
        <v>44168</v>
      </c>
      <c r="F1923" s="558">
        <v>125502</v>
      </c>
      <c r="G1923" s="558">
        <v>57977</v>
      </c>
      <c r="H1923" s="558">
        <v>97331</v>
      </c>
      <c r="I1923" s="558" t="s">
        <v>4759</v>
      </c>
      <c r="J1923" s="617" t="s">
        <v>4760</v>
      </c>
      <c r="K1923" s="607" t="str">
        <f t="shared" si="481"/>
        <v>WR12 YOKE TA.D | 101615-75-017-00 HEAD PUNCH (for stage 7.5)</v>
      </c>
      <c r="L1923" s="607" t="s">
        <v>4930</v>
      </c>
      <c r="M1923" s="607" t="s">
        <v>4933</v>
      </c>
      <c r="N1923" s="615" t="s">
        <v>15</v>
      </c>
      <c r="O1923" s="607" t="s">
        <v>42</v>
      </c>
      <c r="P1923" s="558">
        <v>1</v>
      </c>
      <c r="Q1923" s="557" t="s">
        <v>5151</v>
      </c>
      <c r="R1923" s="609">
        <f>IFERROR(VLOOKUP(CONCATENATE(D1923,"'",C1923),'Monthly Forex'!A:D,4,0),"-")</f>
        <v>48.06</v>
      </c>
      <c r="S1923" s="564" t="s">
        <v>15</v>
      </c>
      <c r="T1923" s="611">
        <v>200</v>
      </c>
      <c r="U1923" s="612" t="s">
        <v>47</v>
      </c>
      <c r="V1923" s="613" t="s">
        <v>49</v>
      </c>
      <c r="W1923" s="700" t="s">
        <v>15</v>
      </c>
      <c r="X1923" s="673" t="s">
        <v>4595</v>
      </c>
      <c r="Y1923" s="667" t="s">
        <v>4784</v>
      </c>
      <c r="Z1923" s="668">
        <v>44172</v>
      </c>
      <c r="AA1923" s="558" t="s">
        <v>1856</v>
      </c>
      <c r="AB1923" s="139">
        <f t="shared" si="495"/>
        <v>44198</v>
      </c>
      <c r="AC1923" s="134">
        <f t="shared" si="499"/>
        <v>44197</v>
      </c>
      <c r="AD1923" s="144" t="str">
        <f t="shared" si="500"/>
        <v>-</v>
      </c>
      <c r="AE1923" s="136" t="str">
        <f t="shared" si="501"/>
        <v>-</v>
      </c>
      <c r="AF1923" s="140" t="s">
        <v>4551</v>
      </c>
      <c r="AG1923" s="140" t="str">
        <f t="shared" si="483"/>
        <v>1</v>
      </c>
      <c r="AH1923" s="141" t="str">
        <f t="shared" si="484"/>
        <v>-</v>
      </c>
      <c r="AI1923" s="210">
        <v>44253</v>
      </c>
      <c r="AJ1923" s="448" t="s">
        <v>4592</v>
      </c>
      <c r="AK1923" s="478">
        <f t="shared" si="485"/>
        <v>-55</v>
      </c>
      <c r="AL1923" s="482">
        <f t="shared" si="486"/>
        <v>44228</v>
      </c>
      <c r="AM1923" s="432" t="str">
        <f>_xlfn.IFNA(VLOOKUP(O1923,Dropdown!$B:$G,6,0),"-")</f>
        <v>PEZA</v>
      </c>
      <c r="AN1923" s="433">
        <f>_xlfn.IFNA(VLOOKUP(O1923,Dropdown!$B:$H,7,0),"-")</f>
        <v>0.12</v>
      </c>
      <c r="AO1923" s="434" t="str">
        <f t="shared" si="487"/>
        <v>USD</v>
      </c>
      <c r="AP1923" s="435">
        <f t="shared" si="488"/>
        <v>200</v>
      </c>
      <c r="AQ1923" s="436">
        <f t="shared" si="489"/>
        <v>224.00000000000003</v>
      </c>
      <c r="AR1923" s="247"/>
      <c r="AS1923" s="465" t="s">
        <v>15</v>
      </c>
      <c r="AT1923" s="247"/>
      <c r="AU1923" s="454" t="s">
        <v>15</v>
      </c>
    </row>
    <row r="1924" spans="1:47" s="29" customFormat="1">
      <c r="A1924" s="556">
        <v>1921</v>
      </c>
      <c r="B1924" s="558" t="s">
        <v>4785</v>
      </c>
      <c r="C1924" s="558" t="str">
        <f t="shared" ref="C1924:C1969" si="504">TEXT(E1924,"yyyy")</f>
        <v>2020</v>
      </c>
      <c r="D1924" s="558" t="str">
        <f t="shared" ref="D1924:D1969" si="505">TEXT(E1924,"mmm")</f>
        <v>Dec</v>
      </c>
      <c r="E1924" s="605">
        <v>44170</v>
      </c>
      <c r="F1924" s="558">
        <v>125503</v>
      </c>
      <c r="G1924" s="558">
        <v>57978</v>
      </c>
      <c r="H1924" s="558">
        <v>97366</v>
      </c>
      <c r="I1924" s="558" t="s">
        <v>4792</v>
      </c>
      <c r="J1924" s="617" t="s">
        <v>4791</v>
      </c>
      <c r="K1924" s="607" t="str">
        <f t="shared" si="481"/>
        <v>KCN PIPE MODEL | BEND ROLL (SKD11 58-60 HRC)</v>
      </c>
      <c r="L1924" s="607" t="s">
        <v>4929</v>
      </c>
      <c r="M1924" s="607" t="s">
        <v>4923</v>
      </c>
      <c r="N1924" s="608" t="s">
        <v>15</v>
      </c>
      <c r="O1924" s="607" t="s">
        <v>40</v>
      </c>
      <c r="P1924" s="558">
        <v>1</v>
      </c>
      <c r="Q1924" s="557" t="s">
        <v>5151</v>
      </c>
      <c r="R1924" s="609">
        <f>IFERROR(VLOOKUP(CONCATENATE(D1924,"'",C1924),'Monthly Forex'!A:D,4,0),"-")</f>
        <v>48.06</v>
      </c>
      <c r="S1924" s="564" t="s">
        <v>15</v>
      </c>
      <c r="T1924" s="611">
        <v>1285</v>
      </c>
      <c r="U1924" s="612" t="s">
        <v>47</v>
      </c>
      <c r="V1924" s="613" t="s">
        <v>49</v>
      </c>
      <c r="W1924" s="700" t="s">
        <v>15</v>
      </c>
      <c r="X1924" s="673" t="s">
        <v>4595</v>
      </c>
      <c r="Y1924" s="669" t="s">
        <v>15</v>
      </c>
      <c r="Z1924" s="668"/>
      <c r="AA1924" s="558" t="s">
        <v>1856</v>
      </c>
      <c r="AB1924" s="139">
        <f t="shared" si="495"/>
        <v>44200</v>
      </c>
      <c r="AC1924" s="134">
        <f t="shared" ref="AC1924:AC1929" si="506">IFERROR(IF(AB1924="-","-",(AB1924-DAY(AB1924)+1)),"")</f>
        <v>44197</v>
      </c>
      <c r="AD1924" s="144" t="str">
        <f t="shared" ref="AD1924:AD1929" si="507">IFERROR(IF(AF1924="O","-",AB1924+60),"-")</f>
        <v>-</v>
      </c>
      <c r="AE1924" s="136" t="str">
        <f t="shared" ref="AE1924:AE1929" si="508">IFERROR(IF(AD1924="-","-",(AD1924-DAY(AD1924)+1)),"")</f>
        <v>-</v>
      </c>
      <c r="AF1924" s="140" t="s">
        <v>4551</v>
      </c>
      <c r="AG1924" s="140" t="str">
        <f t="shared" si="483"/>
        <v>1</v>
      </c>
      <c r="AH1924" s="141" t="str">
        <f t="shared" si="484"/>
        <v>-</v>
      </c>
      <c r="AI1924" s="210">
        <v>44225</v>
      </c>
      <c r="AJ1924" s="448" t="s">
        <v>4592</v>
      </c>
      <c r="AK1924" s="478">
        <f t="shared" si="485"/>
        <v>-25</v>
      </c>
      <c r="AL1924" s="482">
        <f t="shared" si="486"/>
        <v>44197</v>
      </c>
      <c r="AM1924" s="432" t="str">
        <f>_xlfn.IFNA(VLOOKUP(O1924,Dropdown!$B:$G,6,0),"-")</f>
        <v>PEZA</v>
      </c>
      <c r="AN1924" s="433">
        <f>_xlfn.IFNA(VLOOKUP(O1924,Dropdown!$B:$H,7,0),"-")</f>
        <v>0.12</v>
      </c>
      <c r="AO1924" s="434" t="str">
        <f t="shared" si="487"/>
        <v>USD</v>
      </c>
      <c r="AP1924" s="435">
        <f t="shared" si="488"/>
        <v>1285</v>
      </c>
      <c r="AQ1924" s="436">
        <f t="shared" si="489"/>
        <v>1439.2</v>
      </c>
      <c r="AR1924" s="247"/>
      <c r="AS1924" s="465" t="s">
        <v>15</v>
      </c>
      <c r="AT1924" s="247"/>
      <c r="AU1924" s="454" t="s">
        <v>15</v>
      </c>
    </row>
    <row r="1925" spans="1:47" s="29" customFormat="1">
      <c r="A1925" s="556">
        <v>1922</v>
      </c>
      <c r="B1925" s="558" t="s">
        <v>4786</v>
      </c>
      <c r="C1925" s="558" t="str">
        <f t="shared" si="504"/>
        <v>2020</v>
      </c>
      <c r="D1925" s="558" t="str">
        <f t="shared" si="505"/>
        <v>Dec</v>
      </c>
      <c r="E1925" s="605">
        <v>44170</v>
      </c>
      <c r="F1925" s="558">
        <v>125503</v>
      </c>
      <c r="G1925" s="558">
        <v>57978</v>
      </c>
      <c r="H1925" s="558">
        <v>97366</v>
      </c>
      <c r="I1925" s="558" t="s">
        <v>4792</v>
      </c>
      <c r="J1925" s="617" t="s">
        <v>4791</v>
      </c>
      <c r="K1925" s="607" t="str">
        <f t="shared" ref="K1925:K1935" si="509">IF(L1925="-",M1925,CONCATENATE(L1925," | ",M1925))</f>
        <v>KCN PIPE MODEL | TIP (SKD11 58-60 HRC)</v>
      </c>
      <c r="L1925" s="607" t="s">
        <v>4929</v>
      </c>
      <c r="M1925" s="607" t="s">
        <v>4924</v>
      </c>
      <c r="N1925" s="608" t="s">
        <v>15</v>
      </c>
      <c r="O1925" s="607" t="s">
        <v>40</v>
      </c>
      <c r="P1925" s="558">
        <v>1</v>
      </c>
      <c r="Q1925" s="557" t="s">
        <v>5151</v>
      </c>
      <c r="R1925" s="609">
        <f>IFERROR(VLOOKUP(CONCATENATE(D1925,"'",C1925),'Monthly Forex'!A:D,4,0),"-")</f>
        <v>48.06</v>
      </c>
      <c r="S1925" s="564" t="s">
        <v>15</v>
      </c>
      <c r="T1925" s="611">
        <v>163</v>
      </c>
      <c r="U1925" s="612" t="s">
        <v>47</v>
      </c>
      <c r="V1925" s="613" t="s">
        <v>49</v>
      </c>
      <c r="W1925" s="700" t="s">
        <v>15</v>
      </c>
      <c r="X1925" s="673" t="s">
        <v>4595</v>
      </c>
      <c r="Y1925" s="669" t="s">
        <v>15</v>
      </c>
      <c r="Z1925" s="668"/>
      <c r="AA1925" s="558" t="s">
        <v>1856</v>
      </c>
      <c r="AB1925" s="139">
        <f t="shared" si="495"/>
        <v>44200</v>
      </c>
      <c r="AC1925" s="134">
        <f t="shared" si="506"/>
        <v>44197</v>
      </c>
      <c r="AD1925" s="144" t="str">
        <f t="shared" si="507"/>
        <v>-</v>
      </c>
      <c r="AE1925" s="136" t="str">
        <f t="shared" si="508"/>
        <v>-</v>
      </c>
      <c r="AF1925" s="140" t="s">
        <v>4551</v>
      </c>
      <c r="AG1925" s="140" t="str">
        <f t="shared" ref="AG1925:AG1954" si="510">IF(F1925=F1924,"-","1")</f>
        <v>-</v>
      </c>
      <c r="AH1925" s="141" t="str">
        <f t="shared" ref="AH1925:AH1988" si="511">IFERROR(IF(AF1925="-","-",IF(AF1925="O","-",$AK$1-E1925)),"-")</f>
        <v>-</v>
      </c>
      <c r="AI1925" s="210">
        <v>44225</v>
      </c>
      <c r="AJ1925" s="448" t="s">
        <v>4592</v>
      </c>
      <c r="AK1925" s="478">
        <f t="shared" ref="AK1925:AK1988" si="512">IFERROR(IF(AF1925="O",$AB1925-$AI1925,""),"-")</f>
        <v>-25</v>
      </c>
      <c r="AL1925" s="482">
        <f t="shared" ref="AL1925:AL1988" si="513">IFERROR(AI1925-DAY(AI1925)+1,"-")</f>
        <v>44197</v>
      </c>
      <c r="AM1925" s="432" t="str">
        <f>_xlfn.IFNA(VLOOKUP(O1925,Dropdown!$B:$G,6,0),"-")</f>
        <v>PEZA</v>
      </c>
      <c r="AN1925" s="433">
        <f>_xlfn.IFNA(VLOOKUP(O1925,Dropdown!$B:$H,7,0),"-")</f>
        <v>0.12</v>
      </c>
      <c r="AO1925" s="434" t="str">
        <f t="shared" ref="AO1925:AO1988" si="514">_xlfn.IFNA(IF(S1925="-","USD","PHP"),"-")</f>
        <v>USD</v>
      </c>
      <c r="AP1925" s="435">
        <f t="shared" ref="AP1925:AP1988" si="515">IF(AO1925="USD",T1925,S1925)</f>
        <v>163</v>
      </c>
      <c r="AQ1925" s="436">
        <f t="shared" ref="AQ1925:AQ1988" si="516">IFERROR(IF(AN1925="-",AP1925,AP1925*1.12),"-")</f>
        <v>182.56000000000003</v>
      </c>
      <c r="AR1925" s="247"/>
      <c r="AS1925" s="465" t="s">
        <v>15</v>
      </c>
      <c r="AT1925" s="247"/>
      <c r="AU1925" s="454" t="s">
        <v>15</v>
      </c>
    </row>
    <row r="1926" spans="1:47" s="29" customFormat="1">
      <c r="A1926" s="556">
        <v>1923</v>
      </c>
      <c r="B1926" s="558" t="s">
        <v>4787</v>
      </c>
      <c r="C1926" s="558" t="str">
        <f t="shared" si="504"/>
        <v>2020</v>
      </c>
      <c r="D1926" s="558" t="str">
        <f t="shared" si="505"/>
        <v>Dec</v>
      </c>
      <c r="E1926" s="605">
        <v>44170</v>
      </c>
      <c r="F1926" s="558">
        <v>125503</v>
      </c>
      <c r="G1926" s="558">
        <v>57978</v>
      </c>
      <c r="H1926" s="558">
        <v>97366</v>
      </c>
      <c r="I1926" s="558" t="s">
        <v>4792</v>
      </c>
      <c r="J1926" s="617" t="s">
        <v>4791</v>
      </c>
      <c r="K1926" s="607" t="str">
        <f t="shared" si="509"/>
        <v>KCN PIPE MODEL | PRESSURE (SKD11 58-60 HRC)</v>
      </c>
      <c r="L1926" s="607" t="s">
        <v>4929</v>
      </c>
      <c r="M1926" s="607" t="s">
        <v>4925</v>
      </c>
      <c r="N1926" s="608" t="s">
        <v>15</v>
      </c>
      <c r="O1926" s="607" t="s">
        <v>40</v>
      </c>
      <c r="P1926" s="558">
        <v>2</v>
      </c>
      <c r="Q1926" s="557" t="s">
        <v>5151</v>
      </c>
      <c r="R1926" s="609">
        <f>IFERROR(VLOOKUP(CONCATENATE(D1926,"'",C1926),'Monthly Forex'!A:D,4,0),"-")</f>
        <v>48.06</v>
      </c>
      <c r="S1926" s="564" t="s">
        <v>15</v>
      </c>
      <c r="T1926" s="611">
        <v>1414</v>
      </c>
      <c r="U1926" s="612" t="s">
        <v>47</v>
      </c>
      <c r="V1926" s="613" t="s">
        <v>49</v>
      </c>
      <c r="W1926" s="700" t="s">
        <v>15</v>
      </c>
      <c r="X1926" s="673" t="s">
        <v>4595</v>
      </c>
      <c r="Y1926" s="669" t="s">
        <v>15</v>
      </c>
      <c r="Z1926" s="668"/>
      <c r="AA1926" s="558" t="s">
        <v>1856</v>
      </c>
      <c r="AB1926" s="139">
        <f t="shared" si="495"/>
        <v>44200</v>
      </c>
      <c r="AC1926" s="134">
        <f t="shared" si="506"/>
        <v>44197</v>
      </c>
      <c r="AD1926" s="144" t="str">
        <f t="shared" si="507"/>
        <v>-</v>
      </c>
      <c r="AE1926" s="136" t="str">
        <f t="shared" si="508"/>
        <v>-</v>
      </c>
      <c r="AF1926" s="140" t="s">
        <v>4551</v>
      </c>
      <c r="AG1926" s="140" t="str">
        <f t="shared" si="510"/>
        <v>-</v>
      </c>
      <c r="AH1926" s="141" t="str">
        <f t="shared" si="511"/>
        <v>-</v>
      </c>
      <c r="AI1926" s="210">
        <v>44225</v>
      </c>
      <c r="AJ1926" s="448" t="s">
        <v>4592</v>
      </c>
      <c r="AK1926" s="478">
        <f t="shared" si="512"/>
        <v>-25</v>
      </c>
      <c r="AL1926" s="482">
        <f t="shared" si="513"/>
        <v>44197</v>
      </c>
      <c r="AM1926" s="432" t="str">
        <f>_xlfn.IFNA(VLOOKUP(O1926,Dropdown!$B:$G,6,0),"-")</f>
        <v>PEZA</v>
      </c>
      <c r="AN1926" s="433">
        <f>_xlfn.IFNA(VLOOKUP(O1926,Dropdown!$B:$H,7,0),"-")</f>
        <v>0.12</v>
      </c>
      <c r="AO1926" s="434" t="str">
        <f t="shared" si="514"/>
        <v>USD</v>
      </c>
      <c r="AP1926" s="435">
        <f t="shared" si="515"/>
        <v>1414</v>
      </c>
      <c r="AQ1926" s="436">
        <f t="shared" si="516"/>
        <v>1583.68</v>
      </c>
      <c r="AR1926" s="247"/>
      <c r="AS1926" s="465" t="s">
        <v>15</v>
      </c>
      <c r="AT1926" s="247"/>
      <c r="AU1926" s="454" t="s">
        <v>15</v>
      </c>
    </row>
    <row r="1927" spans="1:47" s="29" customFormat="1">
      <c r="A1927" s="556">
        <v>1924</v>
      </c>
      <c r="B1927" s="558" t="s">
        <v>4788</v>
      </c>
      <c r="C1927" s="558" t="str">
        <f t="shared" si="504"/>
        <v>2020</v>
      </c>
      <c r="D1927" s="558" t="str">
        <f t="shared" si="505"/>
        <v>Dec</v>
      </c>
      <c r="E1927" s="605">
        <v>44170</v>
      </c>
      <c r="F1927" s="558">
        <v>125503</v>
      </c>
      <c r="G1927" s="558">
        <v>57978</v>
      </c>
      <c r="H1927" s="558">
        <v>97366</v>
      </c>
      <c r="I1927" s="558" t="s">
        <v>4792</v>
      </c>
      <c r="J1927" s="617" t="s">
        <v>4791</v>
      </c>
      <c r="K1927" s="607" t="str">
        <f t="shared" si="509"/>
        <v>KCN PIPE MODEL | CLAMP (SKD11 58-60 HRC)</v>
      </c>
      <c r="L1927" s="607" t="s">
        <v>4929</v>
      </c>
      <c r="M1927" s="607" t="s">
        <v>4926</v>
      </c>
      <c r="N1927" s="608" t="s">
        <v>15</v>
      </c>
      <c r="O1927" s="607" t="s">
        <v>40</v>
      </c>
      <c r="P1927" s="558">
        <v>2</v>
      </c>
      <c r="Q1927" s="557" t="s">
        <v>5151</v>
      </c>
      <c r="R1927" s="609">
        <f>IFERROR(VLOOKUP(CONCATENATE(D1927,"'",C1927),'Monthly Forex'!A:D,4,0),"-")</f>
        <v>48.06</v>
      </c>
      <c r="S1927" s="564" t="s">
        <v>15</v>
      </c>
      <c r="T1927" s="611">
        <v>552</v>
      </c>
      <c r="U1927" s="612" t="s">
        <v>47</v>
      </c>
      <c r="V1927" s="613" t="s">
        <v>49</v>
      </c>
      <c r="W1927" s="700" t="s">
        <v>15</v>
      </c>
      <c r="X1927" s="673" t="s">
        <v>4595</v>
      </c>
      <c r="Y1927" s="669" t="s">
        <v>15</v>
      </c>
      <c r="Z1927" s="668"/>
      <c r="AA1927" s="558" t="s">
        <v>1856</v>
      </c>
      <c r="AB1927" s="139">
        <f t="shared" si="495"/>
        <v>44200</v>
      </c>
      <c r="AC1927" s="134">
        <f t="shared" si="506"/>
        <v>44197</v>
      </c>
      <c r="AD1927" s="144" t="str">
        <f t="shared" si="507"/>
        <v>-</v>
      </c>
      <c r="AE1927" s="136" t="str">
        <f t="shared" si="508"/>
        <v>-</v>
      </c>
      <c r="AF1927" s="140" t="s">
        <v>4551</v>
      </c>
      <c r="AG1927" s="140" t="str">
        <f t="shared" si="510"/>
        <v>-</v>
      </c>
      <c r="AH1927" s="141" t="str">
        <f t="shared" si="511"/>
        <v>-</v>
      </c>
      <c r="AI1927" s="210">
        <v>44225</v>
      </c>
      <c r="AJ1927" s="448" t="s">
        <v>4592</v>
      </c>
      <c r="AK1927" s="478">
        <f t="shared" si="512"/>
        <v>-25</v>
      </c>
      <c r="AL1927" s="482">
        <f t="shared" si="513"/>
        <v>44197</v>
      </c>
      <c r="AM1927" s="432" t="str">
        <f>_xlfn.IFNA(VLOOKUP(O1927,Dropdown!$B:$G,6,0),"-")</f>
        <v>PEZA</v>
      </c>
      <c r="AN1927" s="433">
        <f>_xlfn.IFNA(VLOOKUP(O1927,Dropdown!$B:$H,7,0),"-")</f>
        <v>0.12</v>
      </c>
      <c r="AO1927" s="434" t="str">
        <f t="shared" si="514"/>
        <v>USD</v>
      </c>
      <c r="AP1927" s="435">
        <f t="shared" si="515"/>
        <v>552</v>
      </c>
      <c r="AQ1927" s="436">
        <f t="shared" si="516"/>
        <v>618.24</v>
      </c>
      <c r="AR1927" s="247"/>
      <c r="AS1927" s="465" t="s">
        <v>15</v>
      </c>
      <c r="AT1927" s="247"/>
      <c r="AU1927" s="454" t="s">
        <v>15</v>
      </c>
    </row>
    <row r="1928" spans="1:47" s="29" customFormat="1">
      <c r="A1928" s="556">
        <v>1925</v>
      </c>
      <c r="B1928" s="558" t="s">
        <v>4789</v>
      </c>
      <c r="C1928" s="558" t="str">
        <f t="shared" si="504"/>
        <v>2020</v>
      </c>
      <c r="D1928" s="558" t="str">
        <f t="shared" si="505"/>
        <v>Dec</v>
      </c>
      <c r="E1928" s="605">
        <v>44170</v>
      </c>
      <c r="F1928" s="558">
        <v>125503</v>
      </c>
      <c r="G1928" s="558">
        <v>57978</v>
      </c>
      <c r="H1928" s="558">
        <v>97366</v>
      </c>
      <c r="I1928" s="558" t="s">
        <v>4792</v>
      </c>
      <c r="J1928" s="617" t="s">
        <v>4791</v>
      </c>
      <c r="K1928" s="607" t="str">
        <f t="shared" si="509"/>
        <v>KCN PIPE MODEL | MANDREL (SKD11 58-60 HRC)</v>
      </c>
      <c r="L1928" s="607" t="s">
        <v>4929</v>
      </c>
      <c r="M1928" s="607" t="s">
        <v>4927</v>
      </c>
      <c r="N1928" s="608" t="s">
        <v>15</v>
      </c>
      <c r="O1928" s="607" t="s">
        <v>40</v>
      </c>
      <c r="P1928" s="558">
        <v>1</v>
      </c>
      <c r="Q1928" s="557" t="s">
        <v>5151</v>
      </c>
      <c r="R1928" s="609">
        <f>IFERROR(VLOOKUP(CONCATENATE(D1928,"'",C1928),'Monthly Forex'!A:D,4,0),"-")</f>
        <v>48.06</v>
      </c>
      <c r="S1928" s="564" t="s">
        <v>15</v>
      </c>
      <c r="T1928" s="611">
        <v>113</v>
      </c>
      <c r="U1928" s="612" t="s">
        <v>47</v>
      </c>
      <c r="V1928" s="613" t="s">
        <v>49</v>
      </c>
      <c r="W1928" s="700" t="s">
        <v>15</v>
      </c>
      <c r="X1928" s="673" t="s">
        <v>4595</v>
      </c>
      <c r="Y1928" s="669" t="s">
        <v>15</v>
      </c>
      <c r="Z1928" s="668"/>
      <c r="AA1928" s="558" t="s">
        <v>1856</v>
      </c>
      <c r="AB1928" s="139">
        <f t="shared" si="495"/>
        <v>44200</v>
      </c>
      <c r="AC1928" s="134">
        <f t="shared" si="506"/>
        <v>44197</v>
      </c>
      <c r="AD1928" s="144" t="str">
        <f t="shared" si="507"/>
        <v>-</v>
      </c>
      <c r="AE1928" s="136" t="str">
        <f t="shared" si="508"/>
        <v>-</v>
      </c>
      <c r="AF1928" s="140" t="s">
        <v>4551</v>
      </c>
      <c r="AG1928" s="140" t="str">
        <f t="shared" si="510"/>
        <v>-</v>
      </c>
      <c r="AH1928" s="141" t="str">
        <f t="shared" si="511"/>
        <v>-</v>
      </c>
      <c r="AI1928" s="210">
        <v>44225</v>
      </c>
      <c r="AJ1928" s="448" t="s">
        <v>4592</v>
      </c>
      <c r="AK1928" s="478">
        <f t="shared" si="512"/>
        <v>-25</v>
      </c>
      <c r="AL1928" s="482">
        <f t="shared" si="513"/>
        <v>44197</v>
      </c>
      <c r="AM1928" s="432" t="str">
        <f>_xlfn.IFNA(VLOOKUP(O1928,Dropdown!$B:$G,6,0),"-")</f>
        <v>PEZA</v>
      </c>
      <c r="AN1928" s="433">
        <f>_xlfn.IFNA(VLOOKUP(O1928,Dropdown!$B:$H,7,0),"-")</f>
        <v>0.12</v>
      </c>
      <c r="AO1928" s="434" t="str">
        <f t="shared" si="514"/>
        <v>USD</v>
      </c>
      <c r="AP1928" s="435">
        <f t="shared" si="515"/>
        <v>113</v>
      </c>
      <c r="AQ1928" s="436">
        <f t="shared" si="516"/>
        <v>126.56000000000002</v>
      </c>
      <c r="AR1928" s="247"/>
      <c r="AS1928" s="465" t="s">
        <v>15</v>
      </c>
      <c r="AT1928" s="247"/>
      <c r="AU1928" s="454" t="s">
        <v>15</v>
      </c>
    </row>
    <row r="1929" spans="1:47" s="29" customFormat="1">
      <c r="A1929" s="556">
        <v>1926</v>
      </c>
      <c r="B1929" s="558" t="s">
        <v>4790</v>
      </c>
      <c r="C1929" s="558" t="str">
        <f t="shared" si="504"/>
        <v>2020</v>
      </c>
      <c r="D1929" s="558" t="str">
        <f t="shared" si="505"/>
        <v>Dec</v>
      </c>
      <c r="E1929" s="605">
        <v>44170</v>
      </c>
      <c r="F1929" s="558">
        <v>125503</v>
      </c>
      <c r="G1929" s="558">
        <v>57978</v>
      </c>
      <c r="H1929" s="558">
        <v>97366</v>
      </c>
      <c r="I1929" s="558" t="s">
        <v>4792</v>
      </c>
      <c r="J1929" s="617" t="s">
        <v>4791</v>
      </c>
      <c r="K1929" s="607" t="str">
        <f t="shared" si="509"/>
        <v>KCN PIPE MODEL | KEY (S50C)</v>
      </c>
      <c r="L1929" s="607" t="s">
        <v>4929</v>
      </c>
      <c r="M1929" s="607" t="s">
        <v>4928</v>
      </c>
      <c r="N1929" s="608" t="s">
        <v>15</v>
      </c>
      <c r="O1929" s="607" t="s">
        <v>40</v>
      </c>
      <c r="P1929" s="558">
        <v>2</v>
      </c>
      <c r="Q1929" s="557" t="s">
        <v>5151</v>
      </c>
      <c r="R1929" s="609">
        <f>IFERROR(VLOOKUP(CONCATENATE(D1929,"'",C1929),'Monthly Forex'!A:D,4,0),"-")</f>
        <v>48.06</v>
      </c>
      <c r="S1929" s="564" t="s">
        <v>15</v>
      </c>
      <c r="T1929" s="611">
        <v>40</v>
      </c>
      <c r="U1929" s="612" t="s">
        <v>47</v>
      </c>
      <c r="V1929" s="613" t="s">
        <v>49</v>
      </c>
      <c r="W1929" s="700" t="s">
        <v>15</v>
      </c>
      <c r="X1929" s="673" t="s">
        <v>4595</v>
      </c>
      <c r="Y1929" s="669" t="s">
        <v>15</v>
      </c>
      <c r="Z1929" s="668"/>
      <c r="AA1929" s="558" t="s">
        <v>1856</v>
      </c>
      <c r="AB1929" s="139">
        <f t="shared" si="495"/>
        <v>44200</v>
      </c>
      <c r="AC1929" s="134">
        <f t="shared" si="506"/>
        <v>44197</v>
      </c>
      <c r="AD1929" s="144" t="str">
        <f t="shared" si="507"/>
        <v>-</v>
      </c>
      <c r="AE1929" s="136" t="str">
        <f t="shared" si="508"/>
        <v>-</v>
      </c>
      <c r="AF1929" s="140" t="s">
        <v>4551</v>
      </c>
      <c r="AG1929" s="140" t="str">
        <f t="shared" si="510"/>
        <v>-</v>
      </c>
      <c r="AH1929" s="141" t="str">
        <f t="shared" si="511"/>
        <v>-</v>
      </c>
      <c r="AI1929" s="210">
        <v>44225</v>
      </c>
      <c r="AJ1929" s="448" t="s">
        <v>4592</v>
      </c>
      <c r="AK1929" s="478">
        <f t="shared" si="512"/>
        <v>-25</v>
      </c>
      <c r="AL1929" s="482">
        <f t="shared" si="513"/>
        <v>44197</v>
      </c>
      <c r="AM1929" s="432" t="str">
        <f>_xlfn.IFNA(VLOOKUP(O1929,Dropdown!$B:$G,6,0),"-")</f>
        <v>PEZA</v>
      </c>
      <c r="AN1929" s="433">
        <f>_xlfn.IFNA(VLOOKUP(O1929,Dropdown!$B:$H,7,0),"-")</f>
        <v>0.12</v>
      </c>
      <c r="AO1929" s="434" t="str">
        <f t="shared" si="514"/>
        <v>USD</v>
      </c>
      <c r="AP1929" s="435">
        <f t="shared" si="515"/>
        <v>40</v>
      </c>
      <c r="AQ1929" s="436">
        <f t="shared" si="516"/>
        <v>44.800000000000004</v>
      </c>
      <c r="AR1929" s="247"/>
      <c r="AS1929" s="465" t="s">
        <v>15</v>
      </c>
      <c r="AT1929" s="247"/>
      <c r="AU1929" s="454" t="s">
        <v>15</v>
      </c>
    </row>
    <row r="1930" spans="1:47" s="29" customFormat="1">
      <c r="A1930" s="556">
        <v>1927</v>
      </c>
      <c r="B1930" s="558" t="s">
        <v>4830</v>
      </c>
      <c r="C1930" s="558" t="str">
        <f t="shared" si="504"/>
        <v>2020</v>
      </c>
      <c r="D1930" s="558" t="str">
        <f t="shared" si="505"/>
        <v>Dec</v>
      </c>
      <c r="E1930" s="605">
        <v>44172</v>
      </c>
      <c r="F1930" s="558">
        <v>125504</v>
      </c>
      <c r="G1930" s="558">
        <v>57979</v>
      </c>
      <c r="H1930" s="558">
        <v>97371</v>
      </c>
      <c r="I1930" s="558" t="s">
        <v>4833</v>
      </c>
      <c r="J1930" s="617" t="s">
        <v>4832</v>
      </c>
      <c r="K1930" s="607" t="str">
        <f t="shared" si="509"/>
        <v>GA80-32 TRIMMING COVER | GA80-32 TRIMMING COVER</v>
      </c>
      <c r="L1930" s="607" t="s">
        <v>4831</v>
      </c>
      <c r="M1930" s="607" t="s">
        <v>4831</v>
      </c>
      <c r="N1930" s="608" t="s">
        <v>15</v>
      </c>
      <c r="O1930" s="607" t="s">
        <v>33</v>
      </c>
      <c r="P1930" s="558">
        <v>2</v>
      </c>
      <c r="Q1930" s="557" t="s">
        <v>5151</v>
      </c>
      <c r="R1930" s="609">
        <f>IFERROR(VLOOKUP(CONCATENATE(D1930,"'",C1930),'Monthly Forex'!A:D,4,0),"-")</f>
        <v>48.06</v>
      </c>
      <c r="S1930" s="564" t="s">
        <v>15</v>
      </c>
      <c r="T1930" s="611">
        <v>590</v>
      </c>
      <c r="U1930" s="612" t="s">
        <v>47</v>
      </c>
      <c r="V1930" s="613" t="s">
        <v>49</v>
      </c>
      <c r="W1930" s="700" t="s">
        <v>15</v>
      </c>
      <c r="X1930" s="673" t="s">
        <v>4599</v>
      </c>
      <c r="Y1930" s="667" t="s">
        <v>4844</v>
      </c>
      <c r="Z1930" s="668"/>
      <c r="AA1930" s="558" t="s">
        <v>1856</v>
      </c>
      <c r="AB1930" s="139">
        <f t="shared" si="495"/>
        <v>44202</v>
      </c>
      <c r="AC1930" s="134">
        <f t="shared" ref="AC1930:AC1935" si="517">IFERROR(IF(AB1930="-","-",(AB1930-DAY(AB1930)+1)),"")</f>
        <v>44197</v>
      </c>
      <c r="AD1930" s="144" t="str">
        <f t="shared" ref="AD1930:AD1935" si="518">IFERROR(IF(AF1930="O","-",AB1930+60),"-")</f>
        <v>-</v>
      </c>
      <c r="AE1930" s="136" t="str">
        <f t="shared" ref="AE1930:AE1935" si="519">IFERROR(IF(AD1930="-","-",(AD1930-DAY(AD1930)+1)),"")</f>
        <v>-</v>
      </c>
      <c r="AF1930" s="140" t="s">
        <v>4551</v>
      </c>
      <c r="AG1930" s="140" t="str">
        <f t="shared" si="510"/>
        <v>1</v>
      </c>
      <c r="AH1930" s="141" t="str">
        <f t="shared" si="511"/>
        <v>-</v>
      </c>
      <c r="AI1930" s="210">
        <v>44224</v>
      </c>
      <c r="AJ1930" s="448" t="s">
        <v>4592</v>
      </c>
      <c r="AK1930" s="478">
        <f t="shared" si="512"/>
        <v>-22</v>
      </c>
      <c r="AL1930" s="482">
        <f t="shared" si="513"/>
        <v>44197</v>
      </c>
      <c r="AM1930" s="432" t="str">
        <f>_xlfn.IFNA(VLOOKUP(O1930,Dropdown!$B:$G,6,0),"-")</f>
        <v>NON-PEZA</v>
      </c>
      <c r="AN1930" s="433" t="str">
        <f>_xlfn.IFNA(VLOOKUP(O1930,Dropdown!$B:$H,7,0),"-")</f>
        <v>-</v>
      </c>
      <c r="AO1930" s="434" t="str">
        <f t="shared" si="514"/>
        <v>USD</v>
      </c>
      <c r="AP1930" s="435">
        <f t="shared" si="515"/>
        <v>590</v>
      </c>
      <c r="AQ1930" s="436">
        <f t="shared" si="516"/>
        <v>590</v>
      </c>
      <c r="AR1930" s="247"/>
      <c r="AS1930" s="465" t="s">
        <v>15</v>
      </c>
      <c r="AT1930" s="247"/>
      <c r="AU1930" s="454" t="s">
        <v>15</v>
      </c>
    </row>
    <row r="1931" spans="1:47" s="29" customFormat="1">
      <c r="A1931" s="556">
        <v>1928</v>
      </c>
      <c r="B1931" s="558" t="s">
        <v>4834</v>
      </c>
      <c r="C1931" s="558" t="str">
        <f t="shared" si="504"/>
        <v>2020</v>
      </c>
      <c r="D1931" s="558" t="str">
        <f t="shared" si="505"/>
        <v>Dec</v>
      </c>
      <c r="E1931" s="605">
        <v>44172</v>
      </c>
      <c r="F1931" s="558">
        <v>125506</v>
      </c>
      <c r="G1931" s="558">
        <v>57980</v>
      </c>
      <c r="H1931" s="558">
        <v>97372</v>
      </c>
      <c r="I1931" s="558" t="s">
        <v>4837</v>
      </c>
      <c r="J1931" s="617" t="s">
        <v>4838</v>
      </c>
      <c r="K1931" s="607" t="str">
        <f t="shared" si="509"/>
        <v>HS01-107-0000 CORE PLATE | 1009 KNOCKOUT</v>
      </c>
      <c r="L1931" s="607" t="s">
        <v>4934</v>
      </c>
      <c r="M1931" s="607" t="s">
        <v>2047</v>
      </c>
      <c r="N1931" s="608" t="s">
        <v>4519</v>
      </c>
      <c r="O1931" s="607" t="s">
        <v>43</v>
      </c>
      <c r="P1931" s="558">
        <v>4</v>
      </c>
      <c r="Q1931" s="557" t="s">
        <v>5151</v>
      </c>
      <c r="R1931" s="609">
        <f>IFERROR(VLOOKUP(CONCATENATE(D1931,"'",C1931),'Monthly Forex'!A:D,4,0),"-")</f>
        <v>48.06</v>
      </c>
      <c r="S1931" s="564" t="s">
        <v>15</v>
      </c>
      <c r="T1931" s="611">
        <v>1320</v>
      </c>
      <c r="U1931" s="612" t="s">
        <v>47</v>
      </c>
      <c r="V1931" s="613" t="s">
        <v>49</v>
      </c>
      <c r="W1931" s="700" t="s">
        <v>15</v>
      </c>
      <c r="X1931" s="673" t="s">
        <v>2902</v>
      </c>
      <c r="Y1931" s="669" t="s">
        <v>15</v>
      </c>
      <c r="Z1931" s="668" t="s">
        <v>15</v>
      </c>
      <c r="AA1931" s="558" t="s">
        <v>1856</v>
      </c>
      <c r="AB1931" s="139">
        <f t="shared" si="495"/>
        <v>44202</v>
      </c>
      <c r="AC1931" s="134">
        <f t="shared" si="517"/>
        <v>44197</v>
      </c>
      <c r="AD1931" s="144" t="str">
        <f t="shared" si="518"/>
        <v>-</v>
      </c>
      <c r="AE1931" s="136" t="str">
        <f t="shared" si="519"/>
        <v>-</v>
      </c>
      <c r="AF1931" s="140" t="s">
        <v>4551</v>
      </c>
      <c r="AG1931" s="140" t="str">
        <f t="shared" si="510"/>
        <v>1</v>
      </c>
      <c r="AH1931" s="141" t="str">
        <f t="shared" si="511"/>
        <v>-</v>
      </c>
      <c r="AI1931" s="210">
        <v>44228</v>
      </c>
      <c r="AJ1931" s="448" t="s">
        <v>4592</v>
      </c>
      <c r="AK1931" s="478">
        <f t="shared" si="512"/>
        <v>-26</v>
      </c>
      <c r="AL1931" s="482">
        <f t="shared" si="513"/>
        <v>44228</v>
      </c>
      <c r="AM1931" s="432" t="str">
        <f>_xlfn.IFNA(VLOOKUP(O1931,Dropdown!$B:$G,6,0),"-")</f>
        <v>EXPORT</v>
      </c>
      <c r="AN1931" s="433" t="str">
        <f>_xlfn.IFNA(VLOOKUP(O1931,Dropdown!$B:$H,7,0),"-")</f>
        <v>-</v>
      </c>
      <c r="AO1931" s="434" t="str">
        <f t="shared" si="514"/>
        <v>USD</v>
      </c>
      <c r="AP1931" s="435">
        <f t="shared" si="515"/>
        <v>1320</v>
      </c>
      <c r="AQ1931" s="436">
        <f t="shared" si="516"/>
        <v>1320</v>
      </c>
      <c r="AR1931" s="247"/>
      <c r="AS1931" s="465" t="s">
        <v>15</v>
      </c>
      <c r="AT1931" s="247"/>
      <c r="AU1931" s="454" t="s">
        <v>15</v>
      </c>
    </row>
    <row r="1932" spans="1:47" s="29" customFormat="1">
      <c r="A1932" s="556">
        <v>1929</v>
      </c>
      <c r="B1932" s="558" t="s">
        <v>4835</v>
      </c>
      <c r="C1932" s="558" t="str">
        <f t="shared" si="504"/>
        <v>2020</v>
      </c>
      <c r="D1932" s="558" t="str">
        <f t="shared" si="505"/>
        <v>Dec</v>
      </c>
      <c r="E1932" s="605">
        <v>44172</v>
      </c>
      <c r="F1932" s="558">
        <v>125506</v>
      </c>
      <c r="G1932" s="558">
        <v>57980</v>
      </c>
      <c r="H1932" s="558">
        <v>97372</v>
      </c>
      <c r="I1932" s="558" t="s">
        <v>4837</v>
      </c>
      <c r="J1932" s="617" t="s">
        <v>4838</v>
      </c>
      <c r="K1932" s="607" t="str">
        <f t="shared" si="509"/>
        <v>HS01-107-0000 CORE PLATE | 1006 SHAVING PUNCH</v>
      </c>
      <c r="L1932" s="607" t="s">
        <v>4934</v>
      </c>
      <c r="M1932" s="607" t="s">
        <v>2064</v>
      </c>
      <c r="N1932" s="608" t="s">
        <v>4203</v>
      </c>
      <c r="O1932" s="607" t="s">
        <v>43</v>
      </c>
      <c r="P1932" s="558">
        <v>2</v>
      </c>
      <c r="Q1932" s="557" t="s">
        <v>5151</v>
      </c>
      <c r="R1932" s="609">
        <f>IFERROR(VLOOKUP(CONCATENATE(D1932,"'",C1932),'Monthly Forex'!A:D,4,0),"-")</f>
        <v>48.06</v>
      </c>
      <c r="S1932" s="564" t="s">
        <v>15</v>
      </c>
      <c r="T1932" s="611">
        <v>1500</v>
      </c>
      <c r="U1932" s="612" t="s">
        <v>47</v>
      </c>
      <c r="V1932" s="613" t="s">
        <v>49</v>
      </c>
      <c r="W1932" s="700" t="s">
        <v>15</v>
      </c>
      <c r="X1932" s="673" t="s">
        <v>2902</v>
      </c>
      <c r="Y1932" s="669" t="s">
        <v>15</v>
      </c>
      <c r="Z1932" s="668" t="s">
        <v>15</v>
      </c>
      <c r="AA1932" s="558" t="s">
        <v>1856</v>
      </c>
      <c r="AB1932" s="139">
        <f t="shared" si="495"/>
        <v>44202</v>
      </c>
      <c r="AC1932" s="134">
        <f t="shared" si="517"/>
        <v>44197</v>
      </c>
      <c r="AD1932" s="144" t="str">
        <f t="shared" si="518"/>
        <v>-</v>
      </c>
      <c r="AE1932" s="136" t="str">
        <f t="shared" si="519"/>
        <v>-</v>
      </c>
      <c r="AF1932" s="140" t="s">
        <v>4551</v>
      </c>
      <c r="AG1932" s="140" t="str">
        <f t="shared" si="510"/>
        <v>-</v>
      </c>
      <c r="AH1932" s="141" t="str">
        <f t="shared" si="511"/>
        <v>-</v>
      </c>
      <c r="AI1932" s="210">
        <v>44228</v>
      </c>
      <c r="AJ1932" s="448" t="s">
        <v>4592</v>
      </c>
      <c r="AK1932" s="478">
        <f t="shared" si="512"/>
        <v>-26</v>
      </c>
      <c r="AL1932" s="482">
        <f t="shared" si="513"/>
        <v>44228</v>
      </c>
      <c r="AM1932" s="432" t="str">
        <f>_xlfn.IFNA(VLOOKUP(O1932,Dropdown!$B:$G,6,0),"-")</f>
        <v>EXPORT</v>
      </c>
      <c r="AN1932" s="433" t="str">
        <f>_xlfn.IFNA(VLOOKUP(O1932,Dropdown!$B:$H,7,0),"-")</f>
        <v>-</v>
      </c>
      <c r="AO1932" s="434" t="str">
        <f t="shared" si="514"/>
        <v>USD</v>
      </c>
      <c r="AP1932" s="435">
        <f t="shared" si="515"/>
        <v>1500</v>
      </c>
      <c r="AQ1932" s="436">
        <f t="shared" si="516"/>
        <v>1500</v>
      </c>
      <c r="AR1932" s="247"/>
      <c r="AS1932" s="465" t="s">
        <v>15</v>
      </c>
      <c r="AT1932" s="247"/>
      <c r="AU1932" s="454" t="s">
        <v>15</v>
      </c>
    </row>
    <row r="1933" spans="1:47" s="29" customFormat="1">
      <c r="A1933" s="556">
        <v>1930</v>
      </c>
      <c r="B1933" s="558" t="s">
        <v>4836</v>
      </c>
      <c r="C1933" s="558" t="str">
        <f t="shared" si="504"/>
        <v>2020</v>
      </c>
      <c r="D1933" s="558" t="str">
        <f t="shared" si="505"/>
        <v>Dec</v>
      </c>
      <c r="E1933" s="605">
        <v>44172</v>
      </c>
      <c r="F1933" s="558">
        <v>125506</v>
      </c>
      <c r="G1933" s="558">
        <v>57980</v>
      </c>
      <c r="H1933" s="558">
        <v>97372</v>
      </c>
      <c r="I1933" s="558" t="s">
        <v>4837</v>
      </c>
      <c r="J1933" s="617" t="s">
        <v>4838</v>
      </c>
      <c r="K1933" s="607" t="str">
        <f t="shared" si="509"/>
        <v>HS01-107-0000 CORE PLATE | 1007 UPPPER PUNCH</v>
      </c>
      <c r="L1933" s="607" t="s">
        <v>4934</v>
      </c>
      <c r="M1933" s="607" t="s">
        <v>4935</v>
      </c>
      <c r="N1933" s="608" t="s">
        <v>4205</v>
      </c>
      <c r="O1933" s="607" t="s">
        <v>43</v>
      </c>
      <c r="P1933" s="558">
        <v>4</v>
      </c>
      <c r="Q1933" s="557" t="s">
        <v>5151</v>
      </c>
      <c r="R1933" s="609">
        <f>IFERROR(VLOOKUP(CONCATENATE(D1933,"'",C1933),'Monthly Forex'!A:D,4,0),"-")</f>
        <v>48.06</v>
      </c>
      <c r="S1933" s="564" t="s">
        <v>15</v>
      </c>
      <c r="T1933" s="611">
        <v>1400</v>
      </c>
      <c r="U1933" s="612" t="s">
        <v>47</v>
      </c>
      <c r="V1933" s="613" t="s">
        <v>49</v>
      </c>
      <c r="W1933" s="700" t="s">
        <v>15</v>
      </c>
      <c r="X1933" s="673" t="s">
        <v>2902</v>
      </c>
      <c r="Y1933" s="669" t="s">
        <v>15</v>
      </c>
      <c r="Z1933" s="668" t="s">
        <v>15</v>
      </c>
      <c r="AA1933" s="558" t="s">
        <v>1856</v>
      </c>
      <c r="AB1933" s="139">
        <f t="shared" si="495"/>
        <v>44202</v>
      </c>
      <c r="AC1933" s="134">
        <f t="shared" si="517"/>
        <v>44197</v>
      </c>
      <c r="AD1933" s="144" t="str">
        <f t="shared" si="518"/>
        <v>-</v>
      </c>
      <c r="AE1933" s="136" t="str">
        <f t="shared" si="519"/>
        <v>-</v>
      </c>
      <c r="AF1933" s="140" t="s">
        <v>4551</v>
      </c>
      <c r="AG1933" s="140" t="str">
        <f t="shared" si="510"/>
        <v>-</v>
      </c>
      <c r="AH1933" s="141" t="str">
        <f t="shared" si="511"/>
        <v>-</v>
      </c>
      <c r="AI1933" s="210">
        <v>44228</v>
      </c>
      <c r="AJ1933" s="448" t="s">
        <v>4592</v>
      </c>
      <c r="AK1933" s="478">
        <f t="shared" si="512"/>
        <v>-26</v>
      </c>
      <c r="AL1933" s="482">
        <f t="shared" si="513"/>
        <v>44228</v>
      </c>
      <c r="AM1933" s="432" t="str">
        <f>_xlfn.IFNA(VLOOKUP(O1933,Dropdown!$B:$G,6,0),"-")</f>
        <v>EXPORT</v>
      </c>
      <c r="AN1933" s="433" t="str">
        <f>_xlfn.IFNA(VLOOKUP(O1933,Dropdown!$B:$H,7,0),"-")</f>
        <v>-</v>
      </c>
      <c r="AO1933" s="434" t="str">
        <f t="shared" si="514"/>
        <v>USD</v>
      </c>
      <c r="AP1933" s="435">
        <f t="shared" si="515"/>
        <v>1400</v>
      </c>
      <c r="AQ1933" s="436">
        <f t="shared" si="516"/>
        <v>1400</v>
      </c>
      <c r="AR1933" s="247"/>
      <c r="AS1933" s="465" t="s">
        <v>15</v>
      </c>
      <c r="AT1933" s="247"/>
      <c r="AU1933" s="454" t="s">
        <v>15</v>
      </c>
    </row>
    <row r="1934" spans="1:47" s="29" customFormat="1">
      <c r="A1934" s="556">
        <v>1931</v>
      </c>
      <c r="B1934" s="558" t="s">
        <v>4820</v>
      </c>
      <c r="C1934" s="558" t="str">
        <f t="shared" si="504"/>
        <v>2020</v>
      </c>
      <c r="D1934" s="558" t="str">
        <f t="shared" si="505"/>
        <v>Dec</v>
      </c>
      <c r="E1934" s="605">
        <v>44174</v>
      </c>
      <c r="F1934" s="558">
        <v>125507</v>
      </c>
      <c r="G1934" s="558" t="s">
        <v>5081</v>
      </c>
      <c r="H1934" s="558">
        <v>97407</v>
      </c>
      <c r="I1934" s="558" t="s">
        <v>4720</v>
      </c>
      <c r="J1934" s="617" t="s">
        <v>4719</v>
      </c>
      <c r="K1934" s="607" t="str">
        <f t="shared" si="509"/>
        <v>TGG BODY PIERCING &amp; CUTTING - RETENTION | TGG BODY PIERCING &amp; CUTTING - RETENTION</v>
      </c>
      <c r="L1934" s="607" t="s">
        <v>4821</v>
      </c>
      <c r="M1934" s="607" t="s">
        <v>4821</v>
      </c>
      <c r="N1934" s="657" t="s">
        <v>4744</v>
      </c>
      <c r="O1934" s="607" t="s">
        <v>31</v>
      </c>
      <c r="P1934" s="558">
        <v>1</v>
      </c>
      <c r="Q1934" s="557" t="s">
        <v>5152</v>
      </c>
      <c r="R1934" s="609">
        <f>IFERROR(VLOOKUP(CONCATENATE(D1934,"'",C1934),'Monthly Forex'!A:D,4,0),"-")</f>
        <v>48.06</v>
      </c>
      <c r="S1934" s="610">
        <v>15000</v>
      </c>
      <c r="T1934" s="611">
        <f>S1934/R1934</f>
        <v>312.10986267166044</v>
      </c>
      <c r="U1934" s="612" t="s">
        <v>47</v>
      </c>
      <c r="V1934" s="613" t="s">
        <v>49</v>
      </c>
      <c r="W1934" s="703" t="s">
        <v>4843</v>
      </c>
      <c r="X1934" s="673" t="s">
        <v>4752</v>
      </c>
      <c r="Y1934" s="669" t="s">
        <v>15</v>
      </c>
      <c r="Z1934" s="668" t="s">
        <v>15</v>
      </c>
      <c r="AA1934" s="558" t="s">
        <v>1856</v>
      </c>
      <c r="AB1934" s="139">
        <f t="shared" si="495"/>
        <v>44204</v>
      </c>
      <c r="AC1934" s="134">
        <f t="shared" si="517"/>
        <v>44197</v>
      </c>
      <c r="AD1934" s="144" t="str">
        <f t="shared" si="518"/>
        <v>-</v>
      </c>
      <c r="AE1934" s="136" t="str">
        <f t="shared" si="519"/>
        <v>-</v>
      </c>
      <c r="AF1934" s="140" t="s">
        <v>4551</v>
      </c>
      <c r="AG1934" s="140" t="str">
        <f t="shared" si="510"/>
        <v>1</v>
      </c>
      <c r="AH1934" s="141" t="str">
        <f t="shared" si="511"/>
        <v>-</v>
      </c>
      <c r="AI1934" s="210">
        <v>44244</v>
      </c>
      <c r="AJ1934" s="448" t="s">
        <v>4592</v>
      </c>
      <c r="AK1934" s="478">
        <f t="shared" si="512"/>
        <v>-40</v>
      </c>
      <c r="AL1934" s="482">
        <f t="shared" si="513"/>
        <v>44228</v>
      </c>
      <c r="AM1934" s="432" t="str">
        <f>_xlfn.IFNA(VLOOKUP(O1934,Dropdown!$B:$G,6,0),"-")</f>
        <v>PEZA</v>
      </c>
      <c r="AN1934" s="433">
        <f>_xlfn.IFNA(VLOOKUP(O1934,Dropdown!$B:$H,7,0),"-")</f>
        <v>0.12</v>
      </c>
      <c r="AO1934" s="434" t="str">
        <f t="shared" si="514"/>
        <v>PHP</v>
      </c>
      <c r="AP1934" s="435">
        <f t="shared" si="515"/>
        <v>15000</v>
      </c>
      <c r="AQ1934" s="436">
        <f t="shared" si="516"/>
        <v>16800</v>
      </c>
      <c r="AR1934" s="247"/>
      <c r="AS1934" s="465" t="s">
        <v>15</v>
      </c>
      <c r="AT1934" s="247"/>
      <c r="AU1934" s="454" t="s">
        <v>15</v>
      </c>
    </row>
    <row r="1935" spans="1:47" s="29" customFormat="1">
      <c r="A1935" s="556">
        <v>1932</v>
      </c>
      <c r="B1935" s="558" t="s">
        <v>4839</v>
      </c>
      <c r="C1935" s="558" t="str">
        <f t="shared" si="504"/>
        <v>2020</v>
      </c>
      <c r="D1935" s="558" t="str">
        <f t="shared" si="505"/>
        <v>Dec</v>
      </c>
      <c r="E1935" s="605">
        <v>44175</v>
      </c>
      <c r="F1935" s="558">
        <v>125508</v>
      </c>
      <c r="G1935" s="558">
        <v>57981</v>
      </c>
      <c r="H1935" s="558">
        <v>97410</v>
      </c>
      <c r="I1935" s="558" t="s">
        <v>4842</v>
      </c>
      <c r="J1935" s="617" t="s">
        <v>4841</v>
      </c>
      <c r="K1935" s="607" t="str">
        <f t="shared" si="509"/>
        <v>HS01-KA3-712 DIE CAST REPAIR | HS01-KA3-712 DIE CAST REPAIR</v>
      </c>
      <c r="L1935" s="607" t="s">
        <v>4840</v>
      </c>
      <c r="M1935" s="607" t="s">
        <v>4840</v>
      </c>
      <c r="N1935" s="615" t="s">
        <v>15</v>
      </c>
      <c r="O1935" s="607" t="s">
        <v>1712</v>
      </c>
      <c r="P1935" s="558">
        <v>1</v>
      </c>
      <c r="Q1935" s="557" t="s">
        <v>5152</v>
      </c>
      <c r="R1935" s="609">
        <f>IFERROR(VLOOKUP(CONCATENATE(D1935,"'",C1935),'Monthly Forex'!A:D,4,0),"-")</f>
        <v>48.06</v>
      </c>
      <c r="S1935" s="610">
        <v>23000</v>
      </c>
      <c r="T1935" s="611">
        <f>S1935/R1935</f>
        <v>478.56845609654596</v>
      </c>
      <c r="U1935" s="612" t="s">
        <v>47</v>
      </c>
      <c r="V1935" s="613" t="s">
        <v>49</v>
      </c>
      <c r="W1935" s="700" t="s">
        <v>15</v>
      </c>
      <c r="X1935" s="673" t="s">
        <v>4752</v>
      </c>
      <c r="Y1935" s="669" t="s">
        <v>15</v>
      </c>
      <c r="Z1935" s="668" t="s">
        <v>15</v>
      </c>
      <c r="AA1935" s="558" t="s">
        <v>1856</v>
      </c>
      <c r="AB1935" s="139">
        <f>IF(V1935="","",IF(V1935="Cancelled","-",E1935+30))</f>
        <v>44205</v>
      </c>
      <c r="AC1935" s="134">
        <f t="shared" si="517"/>
        <v>44197</v>
      </c>
      <c r="AD1935" s="144" t="str">
        <f t="shared" si="518"/>
        <v>-</v>
      </c>
      <c r="AE1935" s="136" t="str">
        <f t="shared" si="519"/>
        <v>-</v>
      </c>
      <c r="AF1935" s="140" t="s">
        <v>4551</v>
      </c>
      <c r="AG1935" s="140" t="str">
        <f t="shared" si="510"/>
        <v>1</v>
      </c>
      <c r="AH1935" s="141" t="str">
        <f t="shared" si="511"/>
        <v>-</v>
      </c>
      <c r="AI1935" s="210">
        <v>44182</v>
      </c>
      <c r="AJ1935" s="448" t="s">
        <v>4592</v>
      </c>
      <c r="AK1935" s="478">
        <f t="shared" si="512"/>
        <v>23</v>
      </c>
      <c r="AL1935" s="482">
        <f t="shared" si="513"/>
        <v>44166</v>
      </c>
      <c r="AM1935" s="432" t="str">
        <f>_xlfn.IFNA(VLOOKUP(O1935,Dropdown!$B:$G,6,0),"-")</f>
        <v>PEZA</v>
      </c>
      <c r="AN1935" s="433">
        <f>_xlfn.IFNA(VLOOKUP(O1935,Dropdown!$B:$H,7,0),"-")</f>
        <v>0.12</v>
      </c>
      <c r="AO1935" s="434" t="str">
        <f t="shared" si="514"/>
        <v>PHP</v>
      </c>
      <c r="AP1935" s="435">
        <f t="shared" si="515"/>
        <v>23000</v>
      </c>
      <c r="AQ1935" s="436">
        <f t="shared" si="516"/>
        <v>25760.000000000004</v>
      </c>
      <c r="AR1935" s="247"/>
      <c r="AS1935" s="465" t="s">
        <v>15</v>
      </c>
      <c r="AT1935" s="247"/>
      <c r="AU1935" s="454" t="s">
        <v>15</v>
      </c>
    </row>
    <row r="1936" spans="1:47" s="29" customFormat="1">
      <c r="A1936" s="556">
        <v>1933</v>
      </c>
      <c r="B1936" s="558" t="s">
        <v>4846</v>
      </c>
      <c r="C1936" s="558" t="str">
        <f t="shared" si="504"/>
        <v>2020</v>
      </c>
      <c r="D1936" s="558" t="str">
        <f t="shared" si="505"/>
        <v>Dec</v>
      </c>
      <c r="E1936" s="605">
        <v>44182</v>
      </c>
      <c r="F1936" s="558">
        <v>125509</v>
      </c>
      <c r="G1936" s="558" t="s">
        <v>15</v>
      </c>
      <c r="H1936" s="617" t="s">
        <v>15</v>
      </c>
      <c r="I1936" s="558" t="s">
        <v>15</v>
      </c>
      <c r="J1936" s="617" t="s">
        <v>15</v>
      </c>
      <c r="K1936" s="607" t="s">
        <v>15</v>
      </c>
      <c r="L1936" s="607" t="s">
        <v>15</v>
      </c>
      <c r="M1936" s="607" t="s">
        <v>15</v>
      </c>
      <c r="N1936" s="615" t="s">
        <v>15</v>
      </c>
      <c r="O1936" s="607" t="s">
        <v>1845</v>
      </c>
      <c r="P1936" s="558" t="s">
        <v>15</v>
      </c>
      <c r="Q1936" s="558" t="s">
        <v>15</v>
      </c>
      <c r="R1936" s="609" t="s">
        <v>15</v>
      </c>
      <c r="S1936" s="564" t="s">
        <v>15</v>
      </c>
      <c r="T1936" s="611" t="s">
        <v>15</v>
      </c>
      <c r="U1936" s="612" t="s">
        <v>50</v>
      </c>
      <c r="V1936" s="613" t="s">
        <v>50</v>
      </c>
      <c r="W1936" s="700" t="s">
        <v>15</v>
      </c>
      <c r="X1936" s="673" t="s">
        <v>15</v>
      </c>
      <c r="Y1936" s="669" t="s">
        <v>15</v>
      </c>
      <c r="Z1936" s="668" t="s">
        <v>15</v>
      </c>
      <c r="AA1936" s="558" t="s">
        <v>1856</v>
      </c>
      <c r="AB1936" s="143" t="s">
        <v>15</v>
      </c>
      <c r="AC1936" s="134" t="s">
        <v>15</v>
      </c>
      <c r="AD1936" s="144" t="s">
        <v>15</v>
      </c>
      <c r="AE1936" s="136" t="s">
        <v>15</v>
      </c>
      <c r="AF1936" s="140" t="s">
        <v>15</v>
      </c>
      <c r="AG1936" s="140" t="str">
        <f t="shared" si="510"/>
        <v>1</v>
      </c>
      <c r="AH1936" s="141" t="str">
        <f t="shared" si="511"/>
        <v>-</v>
      </c>
      <c r="AI1936" s="210" t="s">
        <v>15</v>
      </c>
      <c r="AJ1936" s="448" t="s">
        <v>50</v>
      </c>
      <c r="AK1936" s="478" t="str">
        <f t="shared" si="512"/>
        <v/>
      </c>
      <c r="AL1936" s="482" t="str">
        <f t="shared" si="513"/>
        <v>-</v>
      </c>
      <c r="AM1936" s="432" t="str">
        <f>_xlfn.IFNA(VLOOKUP(O1936,Dropdown!$B:$G,6,0),"-")</f>
        <v>PEZA</v>
      </c>
      <c r="AN1936" s="433">
        <f>_xlfn.IFNA(VLOOKUP(O1936,Dropdown!$B:$H,7,0),"-")</f>
        <v>0.12</v>
      </c>
      <c r="AO1936" s="434" t="str">
        <f t="shared" si="514"/>
        <v>USD</v>
      </c>
      <c r="AP1936" s="435" t="str">
        <f t="shared" si="515"/>
        <v>-</v>
      </c>
      <c r="AQ1936" s="438" t="str">
        <f t="shared" si="516"/>
        <v>-</v>
      </c>
      <c r="AR1936" s="452"/>
      <c r="AS1936" s="465" t="s">
        <v>15</v>
      </c>
      <c r="AT1936" s="452"/>
      <c r="AU1936" s="454" t="s">
        <v>15</v>
      </c>
    </row>
    <row r="1937" spans="1:47" s="29" customFormat="1">
      <c r="A1937" s="556">
        <v>1934</v>
      </c>
      <c r="B1937" s="558" t="s">
        <v>4846</v>
      </c>
      <c r="C1937" s="558" t="str">
        <f t="shared" si="504"/>
        <v>2020</v>
      </c>
      <c r="D1937" s="558" t="str">
        <f t="shared" si="505"/>
        <v>Dec</v>
      </c>
      <c r="E1937" s="605">
        <v>44182</v>
      </c>
      <c r="F1937" s="558">
        <v>125510</v>
      </c>
      <c r="G1937" s="558" t="s">
        <v>15</v>
      </c>
      <c r="H1937" s="558" t="s">
        <v>15</v>
      </c>
      <c r="I1937" s="558" t="s">
        <v>15</v>
      </c>
      <c r="J1937" s="617" t="s">
        <v>15</v>
      </c>
      <c r="K1937" s="607" t="s">
        <v>15</v>
      </c>
      <c r="L1937" s="607" t="s">
        <v>15</v>
      </c>
      <c r="M1937" s="607" t="s">
        <v>15</v>
      </c>
      <c r="N1937" s="615" t="s">
        <v>15</v>
      </c>
      <c r="O1937" s="607" t="s">
        <v>1845</v>
      </c>
      <c r="P1937" s="558" t="s">
        <v>15</v>
      </c>
      <c r="Q1937" s="558" t="s">
        <v>15</v>
      </c>
      <c r="R1937" s="609" t="s">
        <v>15</v>
      </c>
      <c r="S1937" s="564" t="s">
        <v>15</v>
      </c>
      <c r="T1937" s="611" t="s">
        <v>15</v>
      </c>
      <c r="U1937" s="612" t="s">
        <v>50</v>
      </c>
      <c r="V1937" s="613" t="s">
        <v>50</v>
      </c>
      <c r="W1937" s="700" t="s">
        <v>15</v>
      </c>
      <c r="X1937" s="673" t="s">
        <v>15</v>
      </c>
      <c r="Y1937" s="669" t="s">
        <v>15</v>
      </c>
      <c r="Z1937" s="668" t="s">
        <v>15</v>
      </c>
      <c r="AA1937" s="558" t="s">
        <v>1856</v>
      </c>
      <c r="AB1937" s="143" t="s">
        <v>15</v>
      </c>
      <c r="AC1937" s="134" t="s">
        <v>15</v>
      </c>
      <c r="AD1937" s="144" t="s">
        <v>15</v>
      </c>
      <c r="AE1937" s="136" t="s">
        <v>15</v>
      </c>
      <c r="AF1937" s="140" t="s">
        <v>15</v>
      </c>
      <c r="AG1937" s="140" t="str">
        <f t="shared" si="510"/>
        <v>1</v>
      </c>
      <c r="AH1937" s="141" t="str">
        <f t="shared" si="511"/>
        <v>-</v>
      </c>
      <c r="AI1937" s="210" t="s">
        <v>15</v>
      </c>
      <c r="AJ1937" s="448" t="s">
        <v>50</v>
      </c>
      <c r="AK1937" s="478" t="str">
        <f t="shared" si="512"/>
        <v/>
      </c>
      <c r="AL1937" s="482" t="str">
        <f t="shared" si="513"/>
        <v>-</v>
      </c>
      <c r="AM1937" s="432" t="str">
        <f>_xlfn.IFNA(VLOOKUP(O1937,Dropdown!$B:$G,6,0),"-")</f>
        <v>PEZA</v>
      </c>
      <c r="AN1937" s="433">
        <f>_xlfn.IFNA(VLOOKUP(O1937,Dropdown!$B:$H,7,0),"-")</f>
        <v>0.12</v>
      </c>
      <c r="AO1937" s="434" t="str">
        <f t="shared" si="514"/>
        <v>USD</v>
      </c>
      <c r="AP1937" s="435" t="str">
        <f t="shared" si="515"/>
        <v>-</v>
      </c>
      <c r="AQ1937" s="438" t="str">
        <f t="shared" si="516"/>
        <v>-</v>
      </c>
      <c r="AR1937" s="452"/>
      <c r="AS1937" s="465" t="s">
        <v>15</v>
      </c>
      <c r="AT1937" s="452"/>
      <c r="AU1937" s="454" t="s">
        <v>15</v>
      </c>
    </row>
    <row r="1938" spans="1:47" s="29" customFormat="1">
      <c r="A1938" s="556">
        <v>1935</v>
      </c>
      <c r="B1938" s="558" t="s">
        <v>4846</v>
      </c>
      <c r="C1938" s="558" t="str">
        <f t="shared" ref="C1938:C1944" si="520">TEXT(E1938,"yyyy")</f>
        <v>2020</v>
      </c>
      <c r="D1938" s="558" t="str">
        <f t="shared" ref="D1938:D1944" si="521">TEXT(E1938,"mmm")</f>
        <v>Dec</v>
      </c>
      <c r="E1938" s="605">
        <v>44182</v>
      </c>
      <c r="F1938" s="558">
        <v>125511</v>
      </c>
      <c r="G1938" s="558" t="s">
        <v>5084</v>
      </c>
      <c r="H1938" s="558">
        <v>97562</v>
      </c>
      <c r="I1938" s="558" t="s">
        <v>4848</v>
      </c>
      <c r="J1938" s="617" t="s">
        <v>4849</v>
      </c>
      <c r="K1938" s="607" t="s">
        <v>4850</v>
      </c>
      <c r="L1938" s="607" t="s">
        <v>5078</v>
      </c>
      <c r="M1938" s="607" t="s">
        <v>4934</v>
      </c>
      <c r="N1938" s="608" t="s">
        <v>4934</v>
      </c>
      <c r="O1938" s="607" t="s">
        <v>1845</v>
      </c>
      <c r="P1938" s="558">
        <v>2</v>
      </c>
      <c r="Q1938" s="557" t="s">
        <v>5152</v>
      </c>
      <c r="R1938" s="609">
        <f>IFERROR(VLOOKUP(CONCATENATE(D1938,"'",C1938),'Monthly Forex'!A:D,4,0),"-")</f>
        <v>48.06</v>
      </c>
      <c r="S1938" s="610">
        <v>235000</v>
      </c>
      <c r="T1938" s="611">
        <f>S1938/R1938</f>
        <v>4889.7211818560127</v>
      </c>
      <c r="U1938" s="612" t="s">
        <v>47</v>
      </c>
      <c r="V1938" s="613" t="s">
        <v>49</v>
      </c>
      <c r="W1938" s="703" t="s">
        <v>2314</v>
      </c>
      <c r="X1938" s="673" t="s">
        <v>4752</v>
      </c>
      <c r="Y1938" s="669" t="s">
        <v>15</v>
      </c>
      <c r="Z1938" s="668" t="s">
        <v>15</v>
      </c>
      <c r="AA1938" s="558" t="s">
        <v>1856</v>
      </c>
      <c r="AB1938" s="139">
        <f t="shared" ref="AB1938:AB1944" si="522">IF(V1938="","",IF(V1938="Cancelled","-",E1938+30))</f>
        <v>44212</v>
      </c>
      <c r="AC1938" s="134">
        <f t="shared" ref="AC1938:AC1944" si="523">IFERROR(IF(AB1938="-","-",(AB1938-DAY(AB1938)+1)),"")</f>
        <v>44197</v>
      </c>
      <c r="AD1938" s="144" t="str">
        <f t="shared" ref="AD1938:AD1944" si="524">IFERROR(IF(AF1938="O","-",AB1938+60),"-")</f>
        <v>-</v>
      </c>
      <c r="AE1938" s="136" t="str">
        <f t="shared" ref="AE1938:AE1944" si="525">IFERROR(IF(AD1938="-","-",(AD1938-DAY(AD1938)+1)),"")</f>
        <v>-</v>
      </c>
      <c r="AF1938" s="140" t="s">
        <v>4551</v>
      </c>
      <c r="AG1938" s="140" t="str">
        <f t="shared" si="510"/>
        <v>1</v>
      </c>
      <c r="AH1938" s="141" t="str">
        <f t="shared" si="511"/>
        <v>-</v>
      </c>
      <c r="AI1938" s="210">
        <v>44222</v>
      </c>
      <c r="AJ1938" s="448" t="s">
        <v>4592</v>
      </c>
      <c r="AK1938" s="478">
        <f t="shared" si="512"/>
        <v>-10</v>
      </c>
      <c r="AL1938" s="482">
        <f t="shared" si="513"/>
        <v>44197</v>
      </c>
      <c r="AM1938" s="432" t="str">
        <f>_xlfn.IFNA(VLOOKUP(O1938,Dropdown!$B:$G,6,0),"-")</f>
        <v>PEZA</v>
      </c>
      <c r="AN1938" s="433">
        <f>_xlfn.IFNA(VLOOKUP(O1938,Dropdown!$B:$H,7,0),"-")</f>
        <v>0.12</v>
      </c>
      <c r="AO1938" s="434" t="str">
        <f t="shared" si="514"/>
        <v>PHP</v>
      </c>
      <c r="AP1938" s="435">
        <f t="shared" si="515"/>
        <v>235000</v>
      </c>
      <c r="AQ1938" s="436">
        <f t="shared" si="516"/>
        <v>263200</v>
      </c>
      <c r="AR1938" s="247"/>
      <c r="AS1938" s="465" t="s">
        <v>15</v>
      </c>
      <c r="AT1938" s="247"/>
      <c r="AU1938" s="454" t="s">
        <v>15</v>
      </c>
    </row>
    <row r="1939" spans="1:47" s="29" customFormat="1">
      <c r="A1939" s="556">
        <v>1936</v>
      </c>
      <c r="B1939" s="558" t="s">
        <v>4409</v>
      </c>
      <c r="C1939" s="558" t="str">
        <f t="shared" si="520"/>
        <v>2020</v>
      </c>
      <c r="D1939" s="558" t="str">
        <f t="shared" si="521"/>
        <v>Dec</v>
      </c>
      <c r="E1939" s="605">
        <v>44183</v>
      </c>
      <c r="F1939" s="558">
        <v>125512</v>
      </c>
      <c r="G1939" s="558">
        <v>57982</v>
      </c>
      <c r="H1939" s="558" t="s">
        <v>15</v>
      </c>
      <c r="I1939" s="558" t="s">
        <v>4412</v>
      </c>
      <c r="J1939" s="617" t="s">
        <v>4411</v>
      </c>
      <c r="K1939" s="607" t="s">
        <v>4415</v>
      </c>
      <c r="L1939" s="607" t="s">
        <v>4415</v>
      </c>
      <c r="M1939" s="607" t="s">
        <v>4415</v>
      </c>
      <c r="N1939" s="608" t="s">
        <v>15</v>
      </c>
      <c r="O1939" s="607" t="s">
        <v>2311</v>
      </c>
      <c r="P1939" s="558">
        <v>1</v>
      </c>
      <c r="Q1939" s="557" t="s">
        <v>5152</v>
      </c>
      <c r="R1939" s="609">
        <f>IFERROR(VLOOKUP(CONCATENATE(D1939,"'",C1939),'Monthly Forex'!A:D,4,0),"-")</f>
        <v>48.06</v>
      </c>
      <c r="S1939" s="564" t="s">
        <v>15</v>
      </c>
      <c r="T1939" s="611">
        <v>3400</v>
      </c>
      <c r="U1939" s="612" t="s">
        <v>50</v>
      </c>
      <c r="V1939" s="613" t="s">
        <v>50</v>
      </c>
      <c r="W1939" s="703" t="s">
        <v>4658</v>
      </c>
      <c r="X1939" s="673" t="s">
        <v>15</v>
      </c>
      <c r="Y1939" s="669" t="s">
        <v>15</v>
      </c>
      <c r="Z1939" s="668" t="s">
        <v>15</v>
      </c>
      <c r="AA1939" s="558" t="s">
        <v>1856</v>
      </c>
      <c r="AB1939" s="143" t="s">
        <v>15</v>
      </c>
      <c r="AC1939" s="134" t="s">
        <v>15</v>
      </c>
      <c r="AD1939" s="144" t="s">
        <v>15</v>
      </c>
      <c r="AE1939" s="136" t="s">
        <v>15</v>
      </c>
      <c r="AF1939" s="140" t="s">
        <v>15</v>
      </c>
      <c r="AG1939" s="140" t="str">
        <f t="shared" si="510"/>
        <v>1</v>
      </c>
      <c r="AH1939" s="141" t="str">
        <f t="shared" si="511"/>
        <v>-</v>
      </c>
      <c r="AI1939" s="210" t="s">
        <v>15</v>
      </c>
      <c r="AJ1939" s="448" t="s">
        <v>50</v>
      </c>
      <c r="AK1939" s="478" t="str">
        <f t="shared" si="512"/>
        <v/>
      </c>
      <c r="AL1939" s="482" t="str">
        <f t="shared" si="513"/>
        <v>-</v>
      </c>
      <c r="AM1939" s="432" t="str">
        <f>_xlfn.IFNA(VLOOKUP(O1939,Dropdown!$B:$G,6,0),"-")</f>
        <v>PEZA</v>
      </c>
      <c r="AN1939" s="433">
        <f>_xlfn.IFNA(VLOOKUP(O1939,Dropdown!$B:$H,7,0),"-")</f>
        <v>0.12</v>
      </c>
      <c r="AO1939" s="434" t="str">
        <f t="shared" si="514"/>
        <v>USD</v>
      </c>
      <c r="AP1939" s="435">
        <f t="shared" si="515"/>
        <v>3400</v>
      </c>
      <c r="AQ1939" s="436">
        <f t="shared" si="516"/>
        <v>3808.0000000000005</v>
      </c>
      <c r="AR1939" s="247"/>
      <c r="AS1939" s="465" t="s">
        <v>15</v>
      </c>
      <c r="AT1939" s="247"/>
      <c r="AU1939" s="454" t="s">
        <v>15</v>
      </c>
    </row>
    <row r="1940" spans="1:47" s="29" customFormat="1">
      <c r="A1940" s="556">
        <v>1937</v>
      </c>
      <c r="B1940" s="558" t="s">
        <v>4410</v>
      </c>
      <c r="C1940" s="558" t="str">
        <f t="shared" si="520"/>
        <v>2020</v>
      </c>
      <c r="D1940" s="558" t="str">
        <f t="shared" si="521"/>
        <v>Dec</v>
      </c>
      <c r="E1940" s="605">
        <v>44183</v>
      </c>
      <c r="F1940" s="558">
        <v>125512</v>
      </c>
      <c r="G1940" s="558">
        <v>57982</v>
      </c>
      <c r="H1940" s="558" t="s">
        <v>15</v>
      </c>
      <c r="I1940" s="558" t="s">
        <v>4412</v>
      </c>
      <c r="J1940" s="617" t="s">
        <v>4411</v>
      </c>
      <c r="K1940" s="607" t="s">
        <v>4416</v>
      </c>
      <c r="L1940" s="607" t="s">
        <v>4416</v>
      </c>
      <c r="M1940" s="607" t="s">
        <v>4416</v>
      </c>
      <c r="N1940" s="608" t="s">
        <v>15</v>
      </c>
      <c r="O1940" s="607" t="s">
        <v>2311</v>
      </c>
      <c r="P1940" s="558">
        <v>1</v>
      </c>
      <c r="Q1940" s="557" t="s">
        <v>5152</v>
      </c>
      <c r="R1940" s="609">
        <f>IFERROR(VLOOKUP(CONCATENATE(D1940,"'",C1940),'Monthly Forex'!A:D,4,0),"-")</f>
        <v>48.06</v>
      </c>
      <c r="S1940" s="564" t="s">
        <v>15</v>
      </c>
      <c r="T1940" s="611">
        <v>2760</v>
      </c>
      <c r="U1940" s="612" t="s">
        <v>50</v>
      </c>
      <c r="V1940" s="613" t="s">
        <v>50</v>
      </c>
      <c r="W1940" s="703" t="s">
        <v>4658</v>
      </c>
      <c r="X1940" s="673" t="s">
        <v>15</v>
      </c>
      <c r="Y1940" s="669" t="s">
        <v>15</v>
      </c>
      <c r="Z1940" s="668" t="s">
        <v>15</v>
      </c>
      <c r="AA1940" s="558" t="s">
        <v>1856</v>
      </c>
      <c r="AB1940" s="143" t="s">
        <v>15</v>
      </c>
      <c r="AC1940" s="134" t="s">
        <v>15</v>
      </c>
      <c r="AD1940" s="144" t="s">
        <v>15</v>
      </c>
      <c r="AE1940" s="136" t="s">
        <v>15</v>
      </c>
      <c r="AF1940" s="140" t="s">
        <v>15</v>
      </c>
      <c r="AG1940" s="140" t="str">
        <f t="shared" si="510"/>
        <v>-</v>
      </c>
      <c r="AH1940" s="141" t="str">
        <f t="shared" si="511"/>
        <v>-</v>
      </c>
      <c r="AI1940" s="210" t="s">
        <v>15</v>
      </c>
      <c r="AJ1940" s="448" t="s">
        <v>50</v>
      </c>
      <c r="AK1940" s="478" t="str">
        <f t="shared" si="512"/>
        <v/>
      </c>
      <c r="AL1940" s="482" t="str">
        <f t="shared" si="513"/>
        <v>-</v>
      </c>
      <c r="AM1940" s="432" t="str">
        <f>_xlfn.IFNA(VLOOKUP(O1940,Dropdown!$B:$G,6,0),"-")</f>
        <v>PEZA</v>
      </c>
      <c r="AN1940" s="433">
        <f>_xlfn.IFNA(VLOOKUP(O1940,Dropdown!$B:$H,7,0),"-")</f>
        <v>0.12</v>
      </c>
      <c r="AO1940" s="434" t="str">
        <f t="shared" si="514"/>
        <v>USD</v>
      </c>
      <c r="AP1940" s="435">
        <f t="shared" si="515"/>
        <v>2760</v>
      </c>
      <c r="AQ1940" s="436">
        <f t="shared" si="516"/>
        <v>3091.2000000000003</v>
      </c>
      <c r="AR1940" s="247"/>
      <c r="AS1940" s="465" t="s">
        <v>15</v>
      </c>
      <c r="AT1940" s="247"/>
      <c r="AU1940" s="454" t="s">
        <v>15</v>
      </c>
    </row>
    <row r="1941" spans="1:47" s="29" customFormat="1">
      <c r="A1941" s="556">
        <v>1938</v>
      </c>
      <c r="B1941" s="558" t="s">
        <v>4579</v>
      </c>
      <c r="C1941" s="558" t="str">
        <f t="shared" si="520"/>
        <v>2020</v>
      </c>
      <c r="D1941" s="558" t="str">
        <f t="shared" si="521"/>
        <v>Dec</v>
      </c>
      <c r="E1941" s="605">
        <v>44184</v>
      </c>
      <c r="F1941" s="558">
        <v>125513</v>
      </c>
      <c r="G1941" s="617" t="s">
        <v>15</v>
      </c>
      <c r="H1941" s="558" t="s">
        <v>15</v>
      </c>
      <c r="I1941" s="558" t="s">
        <v>4584</v>
      </c>
      <c r="J1941" s="617">
        <v>51469</v>
      </c>
      <c r="K1941" s="607" t="s">
        <v>4581</v>
      </c>
      <c r="L1941" s="607" t="s">
        <v>4936</v>
      </c>
      <c r="M1941" s="607" t="s">
        <v>5079</v>
      </c>
      <c r="N1941" s="608" t="s">
        <v>15</v>
      </c>
      <c r="O1941" s="607" t="s">
        <v>32</v>
      </c>
      <c r="P1941" s="558">
        <v>1</v>
      </c>
      <c r="Q1941" s="557" t="s">
        <v>5152</v>
      </c>
      <c r="R1941" s="609">
        <f>IFERROR(VLOOKUP(CONCATENATE(D1941,"'",C1941),'Monthly Forex'!A:D,4,0),"-")</f>
        <v>48.06</v>
      </c>
      <c r="S1941" s="610">
        <v>480000</v>
      </c>
      <c r="T1941" s="611">
        <f t="shared" ref="T1941:T1947" si="526">S1941/R1941</f>
        <v>9987.515605493134</v>
      </c>
      <c r="U1941" s="612" t="s">
        <v>50</v>
      </c>
      <c r="V1941" s="613" t="s">
        <v>50</v>
      </c>
      <c r="W1941" s="703" t="s">
        <v>4520</v>
      </c>
      <c r="X1941" s="673" t="s">
        <v>15</v>
      </c>
      <c r="Y1941" s="669" t="s">
        <v>15</v>
      </c>
      <c r="Z1941" s="668" t="s">
        <v>15</v>
      </c>
      <c r="AA1941" s="558" t="s">
        <v>1856</v>
      </c>
      <c r="AB1941" s="143" t="s">
        <v>15</v>
      </c>
      <c r="AC1941" s="134" t="s">
        <v>15</v>
      </c>
      <c r="AD1941" s="144" t="s">
        <v>15</v>
      </c>
      <c r="AE1941" s="136" t="s">
        <v>15</v>
      </c>
      <c r="AF1941" s="140" t="s">
        <v>15</v>
      </c>
      <c r="AG1941" s="140" t="str">
        <f t="shared" si="510"/>
        <v>1</v>
      </c>
      <c r="AH1941" s="141" t="str">
        <f t="shared" si="511"/>
        <v>-</v>
      </c>
      <c r="AI1941" s="210" t="s">
        <v>15</v>
      </c>
      <c r="AJ1941" s="448" t="s">
        <v>50</v>
      </c>
      <c r="AK1941" s="478" t="str">
        <f>IFERROR(IF(AF1941="O",$AB1941-$AI1941,""),"-")</f>
        <v/>
      </c>
      <c r="AL1941" s="482" t="str">
        <f t="shared" si="513"/>
        <v>-</v>
      </c>
      <c r="AM1941" s="432" t="str">
        <f>_xlfn.IFNA(VLOOKUP(O1941,Dropdown!$B:$G,6,0),"-")</f>
        <v>PEZA</v>
      </c>
      <c r="AN1941" s="433">
        <f>_xlfn.IFNA(VLOOKUP(O1941,Dropdown!$B:$H,7,0),"-")</f>
        <v>0.12</v>
      </c>
      <c r="AO1941" s="434" t="str">
        <f t="shared" si="514"/>
        <v>PHP</v>
      </c>
      <c r="AP1941" s="435">
        <f t="shared" si="515"/>
        <v>480000</v>
      </c>
      <c r="AQ1941" s="436">
        <f t="shared" si="516"/>
        <v>537600</v>
      </c>
      <c r="AR1941" s="247"/>
      <c r="AS1941" s="465" t="s">
        <v>15</v>
      </c>
      <c r="AT1941" s="247"/>
      <c r="AU1941" s="454" t="s">
        <v>15</v>
      </c>
    </row>
    <row r="1942" spans="1:47" s="29" customFormat="1">
      <c r="A1942" s="556">
        <v>1939</v>
      </c>
      <c r="B1942" s="558" t="s">
        <v>4845</v>
      </c>
      <c r="C1942" s="558" t="str">
        <f t="shared" si="520"/>
        <v>2020</v>
      </c>
      <c r="D1942" s="558" t="str">
        <f t="shared" si="521"/>
        <v>Dec</v>
      </c>
      <c r="E1942" s="605">
        <v>44183</v>
      </c>
      <c r="F1942" s="558">
        <v>125514</v>
      </c>
      <c r="G1942" s="558">
        <v>57983</v>
      </c>
      <c r="H1942" s="558">
        <v>97579</v>
      </c>
      <c r="I1942" s="558" t="s">
        <v>4642</v>
      </c>
      <c r="J1942" s="617" t="s">
        <v>4847</v>
      </c>
      <c r="K1942" s="607" t="s">
        <v>1649</v>
      </c>
      <c r="L1942" s="607" t="s">
        <v>1649</v>
      </c>
      <c r="M1942" s="607" t="s">
        <v>1649</v>
      </c>
      <c r="N1942" s="608" t="s">
        <v>15</v>
      </c>
      <c r="O1942" s="607" t="s">
        <v>32</v>
      </c>
      <c r="P1942" s="558">
        <v>1</v>
      </c>
      <c r="Q1942" s="557" t="s">
        <v>5151</v>
      </c>
      <c r="R1942" s="609">
        <f>IFERROR(VLOOKUP(CONCATENATE(D1942,"'",C1942),'Monthly Forex'!A:D,4,0),"-")</f>
        <v>48.06</v>
      </c>
      <c r="S1942" s="610">
        <v>32200</v>
      </c>
      <c r="T1942" s="611">
        <f t="shared" si="526"/>
        <v>669.99583853516435</v>
      </c>
      <c r="U1942" s="612" t="s">
        <v>47</v>
      </c>
      <c r="V1942" s="613" t="s">
        <v>49</v>
      </c>
      <c r="W1942" s="700" t="s">
        <v>15</v>
      </c>
      <c r="X1942" s="673" t="s">
        <v>4595</v>
      </c>
      <c r="Y1942" s="669" t="s">
        <v>15</v>
      </c>
      <c r="Z1942" s="668" t="s">
        <v>15</v>
      </c>
      <c r="AA1942" s="558" t="s">
        <v>1856</v>
      </c>
      <c r="AB1942" s="139">
        <f>IF(V1942="","",IF(V1942="Cancelled","-",E1942+30))</f>
        <v>44213</v>
      </c>
      <c r="AC1942" s="134">
        <f t="shared" si="523"/>
        <v>44197</v>
      </c>
      <c r="AD1942" s="144" t="str">
        <f t="shared" si="524"/>
        <v>-</v>
      </c>
      <c r="AE1942" s="136" t="str">
        <f t="shared" si="525"/>
        <v>-</v>
      </c>
      <c r="AF1942" s="140" t="s">
        <v>4551</v>
      </c>
      <c r="AG1942" s="140" t="str">
        <f t="shared" si="510"/>
        <v>1</v>
      </c>
      <c r="AH1942" s="141" t="str">
        <f t="shared" si="511"/>
        <v>-</v>
      </c>
      <c r="AI1942" s="210">
        <v>44222</v>
      </c>
      <c r="AJ1942" s="448" t="s">
        <v>4592</v>
      </c>
      <c r="AK1942" s="478">
        <f t="shared" si="512"/>
        <v>-9</v>
      </c>
      <c r="AL1942" s="482">
        <f t="shared" si="513"/>
        <v>44197</v>
      </c>
      <c r="AM1942" s="432" t="str">
        <f>_xlfn.IFNA(VLOOKUP(O1942,Dropdown!$B:$G,6,0),"-")</f>
        <v>PEZA</v>
      </c>
      <c r="AN1942" s="433">
        <f>_xlfn.IFNA(VLOOKUP(O1942,Dropdown!$B:$H,7,0),"-")</f>
        <v>0.12</v>
      </c>
      <c r="AO1942" s="434" t="str">
        <f t="shared" si="514"/>
        <v>PHP</v>
      </c>
      <c r="AP1942" s="435">
        <f t="shared" si="515"/>
        <v>32200</v>
      </c>
      <c r="AQ1942" s="436">
        <f t="shared" si="516"/>
        <v>36064</v>
      </c>
      <c r="AR1942" s="247"/>
      <c r="AS1942" s="465" t="s">
        <v>15</v>
      </c>
      <c r="AT1942" s="247"/>
      <c r="AU1942" s="454" t="s">
        <v>15</v>
      </c>
    </row>
    <row r="1943" spans="1:47" s="29" customFormat="1">
      <c r="A1943" s="556">
        <v>1940</v>
      </c>
      <c r="B1943" s="558" t="s">
        <v>4233</v>
      </c>
      <c r="C1943" s="558" t="str">
        <f t="shared" si="520"/>
        <v>2020</v>
      </c>
      <c r="D1943" s="558" t="str">
        <f t="shared" si="521"/>
        <v>Dec</v>
      </c>
      <c r="E1943" s="605">
        <v>44183</v>
      </c>
      <c r="F1943" s="558">
        <v>125515</v>
      </c>
      <c r="G1943" s="558" t="s">
        <v>5080</v>
      </c>
      <c r="H1943" s="558">
        <v>97577</v>
      </c>
      <c r="I1943" s="558" t="s">
        <v>4061</v>
      </c>
      <c r="J1943" s="617" t="s">
        <v>4054</v>
      </c>
      <c r="K1943" s="607" t="s">
        <v>4238</v>
      </c>
      <c r="L1943" s="607" t="s">
        <v>5164</v>
      </c>
      <c r="M1943" s="607" t="s">
        <v>5165</v>
      </c>
      <c r="N1943" s="657" t="s">
        <v>5083</v>
      </c>
      <c r="O1943" s="607" t="s">
        <v>31</v>
      </c>
      <c r="P1943" s="558">
        <v>1</v>
      </c>
      <c r="Q1943" s="557" t="s">
        <v>5152</v>
      </c>
      <c r="R1943" s="609">
        <f>IFERROR(VLOOKUP(CONCATENATE(D1943,"'",C1943),'Monthly Forex'!A:D,4,0),"-")</f>
        <v>48.06</v>
      </c>
      <c r="S1943" s="610">
        <v>78710</v>
      </c>
      <c r="T1943" s="611">
        <f t="shared" si="526"/>
        <v>1637.7444860590927</v>
      </c>
      <c r="U1943" s="612" t="s">
        <v>47</v>
      </c>
      <c r="V1943" s="613" t="s">
        <v>49</v>
      </c>
      <c r="W1943" s="703" t="s">
        <v>4373</v>
      </c>
      <c r="X1943" s="673" t="s">
        <v>4595</v>
      </c>
      <c r="Y1943" s="669" t="s">
        <v>15</v>
      </c>
      <c r="Z1943" s="668" t="s">
        <v>15</v>
      </c>
      <c r="AA1943" s="558" t="s">
        <v>1856</v>
      </c>
      <c r="AB1943" s="139">
        <f t="shared" si="522"/>
        <v>44213</v>
      </c>
      <c r="AC1943" s="134">
        <f t="shared" si="523"/>
        <v>44197</v>
      </c>
      <c r="AD1943" s="144" t="str">
        <f t="shared" si="524"/>
        <v>-</v>
      </c>
      <c r="AE1943" s="136" t="str">
        <f t="shared" si="525"/>
        <v>-</v>
      </c>
      <c r="AF1943" s="140" t="s">
        <v>4551</v>
      </c>
      <c r="AG1943" s="140" t="str">
        <f t="shared" si="510"/>
        <v>1</v>
      </c>
      <c r="AH1943" s="141" t="str">
        <f t="shared" si="511"/>
        <v>-</v>
      </c>
      <c r="AI1943" s="209">
        <v>44344</v>
      </c>
      <c r="AJ1943" s="448" t="s">
        <v>4592</v>
      </c>
      <c r="AK1943" s="478">
        <f t="shared" si="512"/>
        <v>-131</v>
      </c>
      <c r="AL1943" s="482">
        <f t="shared" si="513"/>
        <v>44317</v>
      </c>
      <c r="AM1943" s="432" t="str">
        <f>_xlfn.IFNA(VLOOKUP(O1943,Dropdown!$B:$G,6,0),"-")</f>
        <v>PEZA</v>
      </c>
      <c r="AN1943" s="433">
        <f>_xlfn.IFNA(VLOOKUP(O1943,Dropdown!$B:$H,7,0),"-")</f>
        <v>0.12</v>
      </c>
      <c r="AO1943" s="434" t="str">
        <f t="shared" si="514"/>
        <v>PHP</v>
      </c>
      <c r="AP1943" s="435">
        <f t="shared" si="515"/>
        <v>78710</v>
      </c>
      <c r="AQ1943" s="436">
        <f t="shared" si="516"/>
        <v>88155.200000000012</v>
      </c>
      <c r="AR1943" s="247"/>
      <c r="AS1943" s="465" t="s">
        <v>15</v>
      </c>
      <c r="AT1943" s="247"/>
      <c r="AU1943" s="454" t="s">
        <v>15</v>
      </c>
    </row>
    <row r="1944" spans="1:47" s="29" customFormat="1">
      <c r="A1944" s="556">
        <v>1941</v>
      </c>
      <c r="B1944" s="558" t="s">
        <v>4234</v>
      </c>
      <c r="C1944" s="558" t="str">
        <f t="shared" si="520"/>
        <v>2020</v>
      </c>
      <c r="D1944" s="558" t="str">
        <f t="shared" si="521"/>
        <v>Dec</v>
      </c>
      <c r="E1944" s="605">
        <v>44183</v>
      </c>
      <c r="F1944" s="558">
        <v>125515</v>
      </c>
      <c r="G1944" s="558" t="s">
        <v>5080</v>
      </c>
      <c r="H1944" s="558">
        <v>97577</v>
      </c>
      <c r="I1944" s="558" t="s">
        <v>4061</v>
      </c>
      <c r="J1944" s="617" t="s">
        <v>4054</v>
      </c>
      <c r="K1944" s="607" t="s">
        <v>4239</v>
      </c>
      <c r="L1944" s="607" t="s">
        <v>5164</v>
      </c>
      <c r="M1944" s="607" t="s">
        <v>5166</v>
      </c>
      <c r="N1944" s="657" t="s">
        <v>5082</v>
      </c>
      <c r="O1944" s="607" t="s">
        <v>31</v>
      </c>
      <c r="P1944" s="558">
        <v>1</v>
      </c>
      <c r="Q1944" s="557" t="s">
        <v>5152</v>
      </c>
      <c r="R1944" s="609">
        <f>IFERROR(VLOOKUP(CONCATENATE(D1944,"'",C1944),'Monthly Forex'!A:D,4,0),"-")</f>
        <v>48.06</v>
      </c>
      <c r="S1944" s="610">
        <v>49280</v>
      </c>
      <c r="T1944" s="611">
        <f t="shared" si="526"/>
        <v>1025.3849354972949</v>
      </c>
      <c r="U1944" s="612" t="s">
        <v>47</v>
      </c>
      <c r="V1944" s="613" t="s">
        <v>49</v>
      </c>
      <c r="W1944" s="703" t="s">
        <v>4373</v>
      </c>
      <c r="X1944" s="673" t="s">
        <v>4595</v>
      </c>
      <c r="Y1944" s="669" t="s">
        <v>15</v>
      </c>
      <c r="Z1944" s="668" t="s">
        <v>15</v>
      </c>
      <c r="AA1944" s="558" t="s">
        <v>1856</v>
      </c>
      <c r="AB1944" s="139">
        <f t="shared" si="522"/>
        <v>44213</v>
      </c>
      <c r="AC1944" s="134">
        <f t="shared" si="523"/>
        <v>44197</v>
      </c>
      <c r="AD1944" s="144" t="str">
        <f t="shared" si="524"/>
        <v>-</v>
      </c>
      <c r="AE1944" s="136" t="str">
        <f t="shared" si="525"/>
        <v>-</v>
      </c>
      <c r="AF1944" s="140" t="s">
        <v>4551</v>
      </c>
      <c r="AG1944" s="140" t="str">
        <f t="shared" si="510"/>
        <v>-</v>
      </c>
      <c r="AH1944" s="141" t="str">
        <f t="shared" si="511"/>
        <v>-</v>
      </c>
      <c r="AI1944" s="209">
        <v>44344</v>
      </c>
      <c r="AJ1944" s="448" t="s">
        <v>4592</v>
      </c>
      <c r="AK1944" s="478">
        <f t="shared" si="512"/>
        <v>-131</v>
      </c>
      <c r="AL1944" s="482">
        <f t="shared" si="513"/>
        <v>44317</v>
      </c>
      <c r="AM1944" s="432" t="str">
        <f>_xlfn.IFNA(VLOOKUP(O1944,Dropdown!$B:$G,6,0),"-")</f>
        <v>PEZA</v>
      </c>
      <c r="AN1944" s="433">
        <f>_xlfn.IFNA(VLOOKUP(O1944,Dropdown!$B:$H,7,0),"-")</f>
        <v>0.12</v>
      </c>
      <c r="AO1944" s="434" t="str">
        <f t="shared" si="514"/>
        <v>PHP</v>
      </c>
      <c r="AP1944" s="435">
        <f t="shared" si="515"/>
        <v>49280</v>
      </c>
      <c r="AQ1944" s="436">
        <f t="shared" si="516"/>
        <v>55193.600000000006</v>
      </c>
      <c r="AR1944" s="247"/>
      <c r="AS1944" s="465" t="s">
        <v>15</v>
      </c>
      <c r="AT1944" s="247"/>
      <c r="AU1944" s="454" t="s">
        <v>15</v>
      </c>
    </row>
    <row r="1945" spans="1:47" s="29" customFormat="1">
      <c r="A1945" s="556">
        <v>1942</v>
      </c>
      <c r="B1945" s="558" t="s">
        <v>4579</v>
      </c>
      <c r="C1945" s="558" t="str">
        <f t="shared" si="504"/>
        <v>2020</v>
      </c>
      <c r="D1945" s="558" t="str">
        <f t="shared" si="505"/>
        <v>Dec</v>
      </c>
      <c r="E1945" s="605">
        <v>44186</v>
      </c>
      <c r="F1945" s="558">
        <v>125516</v>
      </c>
      <c r="G1945" s="558">
        <v>57984</v>
      </c>
      <c r="H1945" s="558" t="s">
        <v>15</v>
      </c>
      <c r="I1945" s="558" t="s">
        <v>4584</v>
      </c>
      <c r="J1945" s="617">
        <v>51469</v>
      </c>
      <c r="K1945" s="607" t="s">
        <v>4581</v>
      </c>
      <c r="L1945" s="607" t="s">
        <v>4936</v>
      </c>
      <c r="M1945" s="607" t="s">
        <v>5079</v>
      </c>
      <c r="N1945" s="608" t="s">
        <v>15</v>
      </c>
      <c r="O1945" s="607" t="s">
        <v>32</v>
      </c>
      <c r="P1945" s="558">
        <v>1</v>
      </c>
      <c r="Q1945" s="557" t="s">
        <v>5152</v>
      </c>
      <c r="R1945" s="609">
        <f>IFERROR(VLOOKUP(CONCATENATE(D1945,"'",C1945),'Monthly Forex'!A:D,4,0),"-")</f>
        <v>48.06</v>
      </c>
      <c r="S1945" s="610">
        <v>480000</v>
      </c>
      <c r="T1945" s="611">
        <f t="shared" si="526"/>
        <v>9987.515605493134</v>
      </c>
      <c r="U1945" s="612" t="s">
        <v>50</v>
      </c>
      <c r="V1945" s="613" t="s">
        <v>50</v>
      </c>
      <c r="W1945" s="703" t="s">
        <v>5103</v>
      </c>
      <c r="X1945" s="673" t="s">
        <v>15</v>
      </c>
      <c r="Y1945" s="669" t="s">
        <v>15</v>
      </c>
      <c r="Z1945" s="668" t="s">
        <v>15</v>
      </c>
      <c r="AA1945" s="558" t="s">
        <v>1856</v>
      </c>
      <c r="AB1945" s="143" t="s">
        <v>15</v>
      </c>
      <c r="AC1945" s="134" t="s">
        <v>15</v>
      </c>
      <c r="AD1945" s="144" t="s">
        <v>15</v>
      </c>
      <c r="AE1945" s="136" t="s">
        <v>15</v>
      </c>
      <c r="AF1945" s="140" t="s">
        <v>15</v>
      </c>
      <c r="AG1945" s="140" t="str">
        <f t="shared" si="510"/>
        <v>1</v>
      </c>
      <c r="AH1945" s="141" t="str">
        <f t="shared" si="511"/>
        <v>-</v>
      </c>
      <c r="AI1945" s="210" t="s">
        <v>15</v>
      </c>
      <c r="AJ1945" s="448" t="s">
        <v>50</v>
      </c>
      <c r="AK1945" s="478" t="str">
        <f t="shared" si="512"/>
        <v/>
      </c>
      <c r="AL1945" s="482" t="str">
        <f t="shared" si="513"/>
        <v>-</v>
      </c>
      <c r="AM1945" s="432" t="str">
        <f>_xlfn.IFNA(VLOOKUP(O1945,Dropdown!$B:$G,6,0),"-")</f>
        <v>PEZA</v>
      </c>
      <c r="AN1945" s="433">
        <f>_xlfn.IFNA(VLOOKUP(O1945,Dropdown!$B:$H,7,0),"-")</f>
        <v>0.12</v>
      </c>
      <c r="AO1945" s="434" t="str">
        <f t="shared" si="514"/>
        <v>PHP</v>
      </c>
      <c r="AP1945" s="435">
        <f t="shared" si="515"/>
        <v>480000</v>
      </c>
      <c r="AQ1945" s="436">
        <f t="shared" si="516"/>
        <v>537600</v>
      </c>
      <c r="AR1945" s="247"/>
      <c r="AS1945" s="465" t="s">
        <v>15</v>
      </c>
      <c r="AT1945" s="247"/>
      <c r="AU1945" s="454" t="s">
        <v>15</v>
      </c>
    </row>
    <row r="1946" spans="1:47" s="29" customFormat="1">
      <c r="A1946" s="556">
        <v>1943</v>
      </c>
      <c r="B1946" s="558" t="s">
        <v>5085</v>
      </c>
      <c r="C1946" s="558" t="str">
        <f t="shared" si="504"/>
        <v>2020</v>
      </c>
      <c r="D1946" s="558" t="str">
        <f t="shared" si="505"/>
        <v>Dec</v>
      </c>
      <c r="E1946" s="605">
        <v>44184</v>
      </c>
      <c r="F1946" s="558">
        <v>125517</v>
      </c>
      <c r="G1946" s="558">
        <v>57985</v>
      </c>
      <c r="H1946" s="558">
        <v>97615</v>
      </c>
      <c r="I1946" s="558" t="s">
        <v>5086</v>
      </c>
      <c r="J1946" s="617" t="s">
        <v>5087</v>
      </c>
      <c r="K1946" s="607" t="s">
        <v>5088</v>
      </c>
      <c r="L1946" s="607" t="s">
        <v>5088</v>
      </c>
      <c r="M1946" s="607" t="s">
        <v>5088</v>
      </c>
      <c r="N1946" s="657" t="s">
        <v>5089</v>
      </c>
      <c r="O1946" s="607" t="s">
        <v>31</v>
      </c>
      <c r="P1946" s="558">
        <v>1</v>
      </c>
      <c r="Q1946" s="557" t="s">
        <v>5151</v>
      </c>
      <c r="R1946" s="609">
        <f>IFERROR(VLOOKUP(CONCATENATE(D1946,"'",C1946),'Monthly Forex'!A:D,4,0),"-")</f>
        <v>48.06</v>
      </c>
      <c r="S1946" s="610">
        <v>13000</v>
      </c>
      <c r="T1946" s="611">
        <f t="shared" si="526"/>
        <v>270.495214315439</v>
      </c>
      <c r="U1946" s="612" t="s">
        <v>47</v>
      </c>
      <c r="V1946" s="613" t="s">
        <v>49</v>
      </c>
      <c r="W1946" s="703" t="s">
        <v>15</v>
      </c>
      <c r="X1946" s="673" t="s">
        <v>4752</v>
      </c>
      <c r="Y1946" s="669" t="s">
        <v>15</v>
      </c>
      <c r="Z1946" s="668" t="s">
        <v>15</v>
      </c>
      <c r="AA1946" s="558" t="s">
        <v>1856</v>
      </c>
      <c r="AB1946" s="139">
        <f t="shared" ref="AB1946:AB1954" si="527">IF(V1946="","",IF(V1946="Cancelled","-",E1946+30))</f>
        <v>44214</v>
      </c>
      <c r="AC1946" s="134">
        <f t="shared" ref="AC1946:AC1954" si="528">IFERROR(IF(AB1946="-","-",(AB1946-DAY(AB1946)+1)),"")</f>
        <v>44197</v>
      </c>
      <c r="AD1946" s="144" t="str">
        <f t="shared" ref="AD1946:AD1954" si="529">IFERROR(IF(AF1946="O","-",AB1946+60),"-")</f>
        <v>-</v>
      </c>
      <c r="AE1946" s="136" t="str">
        <f t="shared" ref="AE1946:AE1954" si="530">IFERROR(IF(AD1946="-","-",(AD1946-DAY(AD1946)+1)),"")</f>
        <v>-</v>
      </c>
      <c r="AF1946" s="140" t="s">
        <v>4551</v>
      </c>
      <c r="AG1946" s="140" t="str">
        <f t="shared" si="510"/>
        <v>1</v>
      </c>
      <c r="AH1946" s="141" t="str">
        <f t="shared" si="511"/>
        <v>-</v>
      </c>
      <c r="AI1946" s="210">
        <v>44244</v>
      </c>
      <c r="AJ1946" s="448" t="s">
        <v>4592</v>
      </c>
      <c r="AK1946" s="478">
        <f t="shared" si="512"/>
        <v>-30</v>
      </c>
      <c r="AL1946" s="482">
        <f t="shared" si="513"/>
        <v>44228</v>
      </c>
      <c r="AM1946" s="432" t="str">
        <f>_xlfn.IFNA(VLOOKUP(O1946,Dropdown!$B:$G,6,0),"-")</f>
        <v>PEZA</v>
      </c>
      <c r="AN1946" s="433">
        <f>_xlfn.IFNA(VLOOKUP(O1946,Dropdown!$B:$H,7,0),"-")</f>
        <v>0.12</v>
      </c>
      <c r="AO1946" s="434" t="str">
        <f t="shared" si="514"/>
        <v>PHP</v>
      </c>
      <c r="AP1946" s="435">
        <f t="shared" si="515"/>
        <v>13000</v>
      </c>
      <c r="AQ1946" s="436">
        <f t="shared" si="516"/>
        <v>14560.000000000002</v>
      </c>
      <c r="AR1946" s="247"/>
      <c r="AS1946" s="465" t="s">
        <v>15</v>
      </c>
      <c r="AT1946" s="247"/>
      <c r="AU1946" s="454" t="s">
        <v>15</v>
      </c>
    </row>
    <row r="1947" spans="1:47" s="29" customFormat="1">
      <c r="A1947" s="556">
        <v>1944</v>
      </c>
      <c r="B1947" s="558" t="s">
        <v>5104</v>
      </c>
      <c r="C1947" s="558" t="str">
        <f>TEXT(E1947,"yyyy")</f>
        <v>2020</v>
      </c>
      <c r="D1947" s="558" t="str">
        <f>TEXT(E1947,"mmm")</f>
        <v>Dec</v>
      </c>
      <c r="E1947" s="605">
        <v>44194</v>
      </c>
      <c r="F1947" s="558">
        <v>125518</v>
      </c>
      <c r="G1947" s="558">
        <v>57986</v>
      </c>
      <c r="H1947" s="558">
        <v>97691</v>
      </c>
      <c r="I1947" s="558" t="s">
        <v>5105</v>
      </c>
      <c r="J1947" s="617" t="s">
        <v>5106</v>
      </c>
      <c r="K1947" s="607" t="s">
        <v>5107</v>
      </c>
      <c r="L1947" s="607" t="s">
        <v>5109</v>
      </c>
      <c r="M1947" s="607" t="s">
        <v>5108</v>
      </c>
      <c r="N1947" s="608" t="s">
        <v>15</v>
      </c>
      <c r="O1947" s="607" t="s">
        <v>1712</v>
      </c>
      <c r="P1947" s="558">
        <v>1</v>
      </c>
      <c r="Q1947" s="557" t="s">
        <v>5152</v>
      </c>
      <c r="R1947" s="609">
        <f>IFERROR(VLOOKUP(CONCATENATE(D1947,"'",C1947),'Monthly Forex'!A:D,4,0),"-")</f>
        <v>48.06</v>
      </c>
      <c r="S1947" s="610">
        <v>100400</v>
      </c>
      <c r="T1947" s="611">
        <f t="shared" si="526"/>
        <v>2089.0553474823137</v>
      </c>
      <c r="U1947" s="612" t="s">
        <v>47</v>
      </c>
      <c r="V1947" s="613" t="s">
        <v>49</v>
      </c>
      <c r="W1947" s="700" t="s">
        <v>15</v>
      </c>
      <c r="X1947" s="673" t="s">
        <v>4697</v>
      </c>
      <c r="Y1947" s="669" t="s">
        <v>15</v>
      </c>
      <c r="Z1947" s="668" t="s">
        <v>15</v>
      </c>
      <c r="AA1947" s="558" t="s">
        <v>1856</v>
      </c>
      <c r="AB1947" s="139">
        <f t="shared" si="527"/>
        <v>44224</v>
      </c>
      <c r="AC1947" s="134">
        <f t="shared" si="528"/>
        <v>44197</v>
      </c>
      <c r="AD1947" s="144" t="str">
        <f t="shared" si="529"/>
        <v>-</v>
      </c>
      <c r="AE1947" s="136" t="str">
        <f t="shared" si="530"/>
        <v>-</v>
      </c>
      <c r="AF1947" s="140" t="s">
        <v>4551</v>
      </c>
      <c r="AG1947" s="140" t="str">
        <f t="shared" si="510"/>
        <v>1</v>
      </c>
      <c r="AH1947" s="141" t="str">
        <f t="shared" si="511"/>
        <v>-</v>
      </c>
      <c r="AI1947" s="210">
        <v>44222</v>
      </c>
      <c r="AJ1947" s="448" t="s">
        <v>4592</v>
      </c>
      <c r="AK1947" s="478">
        <f t="shared" si="512"/>
        <v>2</v>
      </c>
      <c r="AL1947" s="482">
        <f t="shared" si="513"/>
        <v>44197</v>
      </c>
      <c r="AM1947" s="432" t="str">
        <f>_xlfn.IFNA(VLOOKUP(O1947,Dropdown!$B:$G,6,0),"-")</f>
        <v>PEZA</v>
      </c>
      <c r="AN1947" s="433">
        <f>_xlfn.IFNA(VLOOKUP(O1947,Dropdown!$B:$H,7,0),"-")</f>
        <v>0.12</v>
      </c>
      <c r="AO1947" s="434" t="str">
        <f t="shared" si="514"/>
        <v>PHP</v>
      </c>
      <c r="AP1947" s="435">
        <f t="shared" si="515"/>
        <v>100400</v>
      </c>
      <c r="AQ1947" s="436">
        <f t="shared" si="516"/>
        <v>112448.00000000001</v>
      </c>
      <c r="AR1947" s="247"/>
      <c r="AS1947" s="465" t="s">
        <v>15</v>
      </c>
      <c r="AT1947" s="247"/>
      <c r="AU1947" s="454" t="s">
        <v>15</v>
      </c>
    </row>
    <row r="1948" spans="1:47" s="29" customFormat="1">
      <c r="A1948" s="556">
        <v>1945</v>
      </c>
      <c r="B1948" s="558" t="s">
        <v>5094</v>
      </c>
      <c r="C1948" s="558" t="str">
        <f>TEXT(E1948,"yyyy")</f>
        <v>2021</v>
      </c>
      <c r="D1948" s="558" t="str">
        <f>TEXT(E1948,"mmm")</f>
        <v>Jan</v>
      </c>
      <c r="E1948" s="605">
        <v>44200</v>
      </c>
      <c r="F1948" s="558">
        <v>125519</v>
      </c>
      <c r="G1948" s="558">
        <v>57987</v>
      </c>
      <c r="H1948" s="558">
        <v>97693</v>
      </c>
      <c r="I1948" s="558" t="s">
        <v>5098</v>
      </c>
      <c r="J1948" s="617">
        <v>20202841</v>
      </c>
      <c r="K1948" s="607" t="s">
        <v>5096</v>
      </c>
      <c r="L1948" s="607" t="s">
        <v>5100</v>
      </c>
      <c r="M1948" s="607" t="s">
        <v>5101</v>
      </c>
      <c r="N1948" s="608" t="s">
        <v>15</v>
      </c>
      <c r="O1948" s="607" t="s">
        <v>38</v>
      </c>
      <c r="P1948" s="558">
        <v>1</v>
      </c>
      <c r="Q1948" s="557" t="s">
        <v>5151</v>
      </c>
      <c r="R1948" s="609">
        <f>IFERROR(VLOOKUP(CONCATENATE(D1948,"'",C1948),'Monthly Forex'!A:D,4,0),"-")</f>
        <v>48.023000000000003</v>
      </c>
      <c r="S1948" s="564" t="s">
        <v>15</v>
      </c>
      <c r="T1948" s="611">
        <v>460</v>
      </c>
      <c r="U1948" s="612" t="s">
        <v>47</v>
      </c>
      <c r="V1948" s="613" t="s">
        <v>49</v>
      </c>
      <c r="W1948" s="703" t="s">
        <v>15</v>
      </c>
      <c r="X1948" s="673" t="s">
        <v>4595</v>
      </c>
      <c r="Y1948" s="669" t="s">
        <v>15</v>
      </c>
      <c r="Z1948" s="668" t="s">
        <v>15</v>
      </c>
      <c r="AA1948" s="558" t="s">
        <v>1856</v>
      </c>
      <c r="AB1948" s="139">
        <f t="shared" si="527"/>
        <v>44230</v>
      </c>
      <c r="AC1948" s="134">
        <f t="shared" si="528"/>
        <v>44228</v>
      </c>
      <c r="AD1948" s="144" t="str">
        <f t="shared" si="529"/>
        <v>-</v>
      </c>
      <c r="AE1948" s="136" t="str">
        <f t="shared" si="530"/>
        <v>-</v>
      </c>
      <c r="AF1948" s="140" t="s">
        <v>4551</v>
      </c>
      <c r="AG1948" s="140" t="str">
        <f t="shared" si="510"/>
        <v>1</v>
      </c>
      <c r="AH1948" s="141" t="str">
        <f t="shared" si="511"/>
        <v>-</v>
      </c>
      <c r="AI1948" s="210">
        <v>44253</v>
      </c>
      <c r="AJ1948" s="448" t="s">
        <v>4592</v>
      </c>
      <c r="AK1948" s="478">
        <f t="shared" si="512"/>
        <v>-23</v>
      </c>
      <c r="AL1948" s="482">
        <f t="shared" si="513"/>
        <v>44228</v>
      </c>
      <c r="AM1948" s="432" t="str">
        <f>_xlfn.IFNA(VLOOKUP(O1948,Dropdown!$B:$G,6,0),"-")</f>
        <v>PEZA</v>
      </c>
      <c r="AN1948" s="433">
        <f>_xlfn.IFNA(VLOOKUP(O1948,Dropdown!$B:$H,7,0),"-")</f>
        <v>0.12</v>
      </c>
      <c r="AO1948" s="434" t="str">
        <f t="shared" si="514"/>
        <v>USD</v>
      </c>
      <c r="AP1948" s="435">
        <f t="shared" si="515"/>
        <v>460</v>
      </c>
      <c r="AQ1948" s="436">
        <f t="shared" si="516"/>
        <v>515.20000000000005</v>
      </c>
      <c r="AR1948" s="247"/>
      <c r="AS1948" s="465" t="s">
        <v>15</v>
      </c>
      <c r="AT1948" s="247"/>
      <c r="AU1948" s="456" t="s">
        <v>15</v>
      </c>
    </row>
    <row r="1949" spans="1:47" s="29" customFormat="1">
      <c r="A1949" s="556">
        <v>1946</v>
      </c>
      <c r="B1949" s="558" t="s">
        <v>5095</v>
      </c>
      <c r="C1949" s="558" t="str">
        <f>TEXT(E1949,"yyyy")</f>
        <v>2021</v>
      </c>
      <c r="D1949" s="558" t="str">
        <f>TEXT(E1949,"mmm")</f>
        <v>Jan</v>
      </c>
      <c r="E1949" s="605">
        <v>44200</v>
      </c>
      <c r="F1949" s="558">
        <v>125520</v>
      </c>
      <c r="G1949" s="558">
        <v>57988</v>
      </c>
      <c r="H1949" s="558">
        <v>97694</v>
      </c>
      <c r="I1949" s="558" t="s">
        <v>5099</v>
      </c>
      <c r="J1949" s="617">
        <v>20202907</v>
      </c>
      <c r="K1949" s="607" t="s">
        <v>5097</v>
      </c>
      <c r="L1949" s="607" t="s">
        <v>5100</v>
      </c>
      <c r="M1949" s="607" t="s">
        <v>5102</v>
      </c>
      <c r="N1949" s="608" t="s">
        <v>15</v>
      </c>
      <c r="O1949" s="607" t="s">
        <v>38</v>
      </c>
      <c r="P1949" s="558">
        <v>3</v>
      </c>
      <c r="Q1949" s="557" t="s">
        <v>5151</v>
      </c>
      <c r="R1949" s="609">
        <f>IFERROR(VLOOKUP(CONCATENATE(D1949,"'",C1949),'Monthly Forex'!A:D,4,0),"-")</f>
        <v>48.023000000000003</v>
      </c>
      <c r="S1949" s="564" t="s">
        <v>15</v>
      </c>
      <c r="T1949" s="611">
        <v>231</v>
      </c>
      <c r="U1949" s="612" t="s">
        <v>47</v>
      </c>
      <c r="V1949" s="613" t="s">
        <v>49</v>
      </c>
      <c r="W1949" s="703" t="s">
        <v>15</v>
      </c>
      <c r="X1949" s="673" t="s">
        <v>4595</v>
      </c>
      <c r="Y1949" s="669" t="s">
        <v>15</v>
      </c>
      <c r="Z1949" s="668" t="s">
        <v>15</v>
      </c>
      <c r="AA1949" s="558" t="s">
        <v>1856</v>
      </c>
      <c r="AB1949" s="139">
        <f t="shared" si="527"/>
        <v>44230</v>
      </c>
      <c r="AC1949" s="134">
        <f t="shared" si="528"/>
        <v>44228</v>
      </c>
      <c r="AD1949" s="144" t="str">
        <f t="shared" si="529"/>
        <v>-</v>
      </c>
      <c r="AE1949" s="136" t="str">
        <f t="shared" si="530"/>
        <v>-</v>
      </c>
      <c r="AF1949" s="140" t="s">
        <v>4551</v>
      </c>
      <c r="AG1949" s="140" t="str">
        <f t="shared" si="510"/>
        <v>1</v>
      </c>
      <c r="AH1949" s="141" t="str">
        <f t="shared" si="511"/>
        <v>-</v>
      </c>
      <c r="AI1949" s="210">
        <v>44253</v>
      </c>
      <c r="AJ1949" s="448" t="s">
        <v>4592</v>
      </c>
      <c r="AK1949" s="478">
        <f t="shared" si="512"/>
        <v>-23</v>
      </c>
      <c r="AL1949" s="482">
        <f t="shared" si="513"/>
        <v>44228</v>
      </c>
      <c r="AM1949" s="432" t="str">
        <f>_xlfn.IFNA(VLOOKUP(O1949,Dropdown!$B:$G,6,0),"-")</f>
        <v>PEZA</v>
      </c>
      <c r="AN1949" s="433">
        <f>_xlfn.IFNA(VLOOKUP(O1949,Dropdown!$B:$H,7,0),"-")</f>
        <v>0.12</v>
      </c>
      <c r="AO1949" s="434" t="str">
        <f t="shared" si="514"/>
        <v>USD</v>
      </c>
      <c r="AP1949" s="435">
        <f t="shared" si="515"/>
        <v>231</v>
      </c>
      <c r="AQ1949" s="436">
        <f t="shared" si="516"/>
        <v>258.72000000000003</v>
      </c>
      <c r="AR1949" s="247"/>
      <c r="AS1949" s="465" t="s">
        <v>15</v>
      </c>
      <c r="AT1949" s="247"/>
      <c r="AU1949" s="456" t="s">
        <v>15</v>
      </c>
    </row>
    <row r="1950" spans="1:47" s="29" customFormat="1">
      <c r="A1950" s="556">
        <v>1947</v>
      </c>
      <c r="B1950" s="558" t="s">
        <v>5114</v>
      </c>
      <c r="C1950" s="558" t="str">
        <f>TEXT(E1950,"yyyy")</f>
        <v>2021</v>
      </c>
      <c r="D1950" s="558" t="str">
        <f>TEXT(E1950,"mmm")</f>
        <v>Jan</v>
      </c>
      <c r="E1950" s="605">
        <v>44200</v>
      </c>
      <c r="F1950" s="558">
        <v>125521</v>
      </c>
      <c r="G1950" s="558">
        <v>57989</v>
      </c>
      <c r="H1950" s="558">
        <v>97696</v>
      </c>
      <c r="I1950" s="558" t="s">
        <v>5117</v>
      </c>
      <c r="J1950" s="617" t="s">
        <v>5116</v>
      </c>
      <c r="K1950" s="607" t="s">
        <v>5115</v>
      </c>
      <c r="L1950" s="607" t="s">
        <v>5115</v>
      </c>
      <c r="M1950" s="607" t="s">
        <v>5115</v>
      </c>
      <c r="N1950" s="608" t="s">
        <v>15</v>
      </c>
      <c r="O1950" s="607" t="s">
        <v>36</v>
      </c>
      <c r="P1950" s="558">
        <v>1</v>
      </c>
      <c r="Q1950" s="557" t="s">
        <v>5151</v>
      </c>
      <c r="R1950" s="609">
        <f>IFERROR(VLOOKUP(CONCATENATE(D1950,"'",C1950),'Monthly Forex'!A:D,4,0),"-")</f>
        <v>48.023000000000003</v>
      </c>
      <c r="S1950" s="564" t="s">
        <v>15</v>
      </c>
      <c r="T1950" s="611">
        <v>1350</v>
      </c>
      <c r="U1950" s="612" t="s">
        <v>47</v>
      </c>
      <c r="V1950" s="613" t="s">
        <v>49</v>
      </c>
      <c r="W1950" s="700" t="s">
        <v>15</v>
      </c>
      <c r="X1950" s="673" t="s">
        <v>4595</v>
      </c>
      <c r="Y1950" s="667" t="s">
        <v>5118</v>
      </c>
      <c r="Z1950" s="668">
        <v>44200</v>
      </c>
      <c r="AA1950" s="558" t="s">
        <v>1856</v>
      </c>
      <c r="AB1950" s="139">
        <f t="shared" si="527"/>
        <v>44230</v>
      </c>
      <c r="AC1950" s="134">
        <f t="shared" si="528"/>
        <v>44228</v>
      </c>
      <c r="AD1950" s="144" t="str">
        <f t="shared" si="529"/>
        <v>-</v>
      </c>
      <c r="AE1950" s="136" t="str">
        <f t="shared" si="530"/>
        <v>-</v>
      </c>
      <c r="AF1950" s="140" t="s">
        <v>4551</v>
      </c>
      <c r="AG1950" s="140" t="str">
        <f t="shared" si="510"/>
        <v>1</v>
      </c>
      <c r="AH1950" s="141" t="str">
        <f t="shared" si="511"/>
        <v>-</v>
      </c>
      <c r="AI1950" s="210">
        <v>44260</v>
      </c>
      <c r="AJ1950" s="448" t="s">
        <v>4592</v>
      </c>
      <c r="AK1950" s="478">
        <f t="shared" si="512"/>
        <v>-30</v>
      </c>
      <c r="AL1950" s="482">
        <f t="shared" si="513"/>
        <v>44256</v>
      </c>
      <c r="AM1950" s="432" t="str">
        <f>_xlfn.IFNA(VLOOKUP(O1950,Dropdown!$B:$G,6,0),"-")</f>
        <v>PEZA</v>
      </c>
      <c r="AN1950" s="433">
        <f>_xlfn.IFNA(VLOOKUP(O1950,Dropdown!$B:$H,7,0),"-")</f>
        <v>0.12</v>
      </c>
      <c r="AO1950" s="434" t="str">
        <f t="shared" si="514"/>
        <v>USD</v>
      </c>
      <c r="AP1950" s="435">
        <f t="shared" si="515"/>
        <v>1350</v>
      </c>
      <c r="AQ1950" s="436">
        <f t="shared" si="516"/>
        <v>1512.0000000000002</v>
      </c>
      <c r="AR1950" s="247"/>
      <c r="AS1950" s="465" t="s">
        <v>15</v>
      </c>
      <c r="AT1950" s="247"/>
      <c r="AU1950" s="456" t="s">
        <v>15</v>
      </c>
    </row>
    <row r="1951" spans="1:47" s="29" customFormat="1">
      <c r="A1951" s="556">
        <v>1948</v>
      </c>
      <c r="B1951" s="558" t="s">
        <v>5119</v>
      </c>
      <c r="C1951" s="558" t="str">
        <f>TEXT(E1951,"yyyy")</f>
        <v>2021</v>
      </c>
      <c r="D1951" s="558" t="str">
        <f>TEXT(E1951,"mmm")</f>
        <v>Jan</v>
      </c>
      <c r="E1951" s="605">
        <v>44201</v>
      </c>
      <c r="F1951" s="558">
        <v>125522</v>
      </c>
      <c r="G1951" s="558">
        <v>57990</v>
      </c>
      <c r="H1951" s="558">
        <v>97721</v>
      </c>
      <c r="I1951" s="558" t="s">
        <v>4642</v>
      </c>
      <c r="J1951" s="617" t="s">
        <v>5120</v>
      </c>
      <c r="K1951" s="607" t="s">
        <v>1649</v>
      </c>
      <c r="L1951" s="607" t="s">
        <v>28</v>
      </c>
      <c r="M1951" s="607" t="s">
        <v>4957</v>
      </c>
      <c r="N1951" s="615" t="s">
        <v>15</v>
      </c>
      <c r="O1951" s="607" t="s">
        <v>32</v>
      </c>
      <c r="P1951" s="558">
        <v>1</v>
      </c>
      <c r="Q1951" s="557" t="s">
        <v>5151</v>
      </c>
      <c r="R1951" s="609">
        <f>IFERROR(VLOOKUP(CONCATENATE(D1951,"'",C1951),'Monthly Forex'!A:D,4,0),"-")</f>
        <v>48.023000000000003</v>
      </c>
      <c r="S1951" s="610">
        <v>32200</v>
      </c>
      <c r="T1951" s="611">
        <f>S1951/R1951</f>
        <v>670.51204631114251</v>
      </c>
      <c r="U1951" s="612" t="s">
        <v>47</v>
      </c>
      <c r="V1951" s="613" t="s">
        <v>49</v>
      </c>
      <c r="W1951" s="700" t="s">
        <v>15</v>
      </c>
      <c r="X1951" s="673" t="s">
        <v>4595</v>
      </c>
      <c r="Y1951" s="669" t="s">
        <v>15</v>
      </c>
      <c r="Z1951" s="668" t="s">
        <v>15</v>
      </c>
      <c r="AA1951" s="558" t="s">
        <v>1856</v>
      </c>
      <c r="AB1951" s="139">
        <f t="shared" si="527"/>
        <v>44231</v>
      </c>
      <c r="AC1951" s="134">
        <f t="shared" si="528"/>
        <v>44228</v>
      </c>
      <c r="AD1951" s="144" t="str">
        <f t="shared" si="529"/>
        <v>-</v>
      </c>
      <c r="AE1951" s="136" t="str">
        <f t="shared" si="530"/>
        <v>-</v>
      </c>
      <c r="AF1951" s="140" t="s">
        <v>4551</v>
      </c>
      <c r="AG1951" s="140" t="str">
        <f t="shared" si="510"/>
        <v>1</v>
      </c>
      <c r="AH1951" s="141" t="str">
        <f t="shared" si="511"/>
        <v>-</v>
      </c>
      <c r="AI1951" s="210">
        <v>44222</v>
      </c>
      <c r="AJ1951" s="448" t="s">
        <v>4592</v>
      </c>
      <c r="AK1951" s="478">
        <f t="shared" si="512"/>
        <v>9</v>
      </c>
      <c r="AL1951" s="482">
        <f t="shared" si="513"/>
        <v>44197</v>
      </c>
      <c r="AM1951" s="432" t="str">
        <f>_xlfn.IFNA(VLOOKUP(O1951,Dropdown!$B:$G,6,0),"-")</f>
        <v>PEZA</v>
      </c>
      <c r="AN1951" s="433">
        <f>_xlfn.IFNA(VLOOKUP(O1951,Dropdown!$B:$H,7,0),"-")</f>
        <v>0.12</v>
      </c>
      <c r="AO1951" s="434" t="str">
        <f t="shared" si="514"/>
        <v>PHP</v>
      </c>
      <c r="AP1951" s="435">
        <f t="shared" si="515"/>
        <v>32200</v>
      </c>
      <c r="AQ1951" s="436">
        <f t="shared" si="516"/>
        <v>36064</v>
      </c>
      <c r="AR1951" s="247"/>
      <c r="AS1951" s="465" t="s">
        <v>15</v>
      </c>
      <c r="AT1951" s="247"/>
      <c r="AU1951" s="456" t="s">
        <v>15</v>
      </c>
    </row>
    <row r="1952" spans="1:47" s="29" customFormat="1">
      <c r="A1952" s="556">
        <v>1949</v>
      </c>
      <c r="B1952" s="558" t="s">
        <v>4793</v>
      </c>
      <c r="C1952" s="558" t="str">
        <f t="shared" si="504"/>
        <v>2021</v>
      </c>
      <c r="D1952" s="558" t="str">
        <f t="shared" si="505"/>
        <v>Jan</v>
      </c>
      <c r="E1952" s="605">
        <v>44202</v>
      </c>
      <c r="F1952" s="558">
        <v>125523</v>
      </c>
      <c r="G1952" s="558">
        <v>57991</v>
      </c>
      <c r="H1952" s="558">
        <v>97730</v>
      </c>
      <c r="I1952" s="558" t="s">
        <v>4851</v>
      </c>
      <c r="J1952" s="617" t="s">
        <v>4794</v>
      </c>
      <c r="K1952" s="607" t="s">
        <v>4795</v>
      </c>
      <c r="L1952" s="607" t="s">
        <v>4795</v>
      </c>
      <c r="M1952" s="607" t="s">
        <v>4795</v>
      </c>
      <c r="N1952" s="608" t="s">
        <v>4822</v>
      </c>
      <c r="O1952" s="607" t="s">
        <v>31</v>
      </c>
      <c r="P1952" s="558">
        <v>1</v>
      </c>
      <c r="Q1952" s="557" t="s">
        <v>5152</v>
      </c>
      <c r="R1952" s="609">
        <f>IFERROR(VLOOKUP(CONCATENATE(D1952,"'",C1952),'Monthly Forex'!A:D,4,0),"-")</f>
        <v>48.023000000000003</v>
      </c>
      <c r="S1952" s="610">
        <v>47200</v>
      </c>
      <c r="T1952" s="725">
        <f>S1952/R1952</f>
        <v>982.86237844366235</v>
      </c>
      <c r="U1952" s="612" t="s">
        <v>47</v>
      </c>
      <c r="V1952" s="613" t="s">
        <v>49</v>
      </c>
      <c r="W1952" s="700" t="s">
        <v>15</v>
      </c>
      <c r="X1952" s="673" t="s">
        <v>4752</v>
      </c>
      <c r="Y1952" s="669" t="s">
        <v>15</v>
      </c>
      <c r="Z1952" s="668" t="s">
        <v>15</v>
      </c>
      <c r="AA1952" s="558" t="s">
        <v>1856</v>
      </c>
      <c r="AB1952" s="139">
        <f t="shared" si="527"/>
        <v>44232</v>
      </c>
      <c r="AC1952" s="134">
        <f t="shared" si="528"/>
        <v>44228</v>
      </c>
      <c r="AD1952" s="144" t="str">
        <f t="shared" si="529"/>
        <v>-</v>
      </c>
      <c r="AE1952" s="136" t="str">
        <f t="shared" si="530"/>
        <v>-</v>
      </c>
      <c r="AF1952" s="140" t="s">
        <v>4551</v>
      </c>
      <c r="AG1952" s="140" t="str">
        <f t="shared" si="510"/>
        <v>1</v>
      </c>
      <c r="AH1952" s="141" t="str">
        <f t="shared" si="511"/>
        <v>-</v>
      </c>
      <c r="AI1952" s="210">
        <v>44315</v>
      </c>
      <c r="AJ1952" s="448" t="s">
        <v>4592</v>
      </c>
      <c r="AK1952" s="478">
        <f t="shared" si="512"/>
        <v>-83</v>
      </c>
      <c r="AL1952" s="482">
        <f t="shared" si="513"/>
        <v>44287</v>
      </c>
      <c r="AM1952" s="432" t="str">
        <f>_xlfn.IFNA(VLOOKUP(O1952,Dropdown!$B:$G,6,0),"-")</f>
        <v>PEZA</v>
      </c>
      <c r="AN1952" s="433">
        <f>_xlfn.IFNA(VLOOKUP(O1952,Dropdown!$B:$H,7,0),"-")</f>
        <v>0.12</v>
      </c>
      <c r="AO1952" s="434" t="str">
        <f t="shared" si="514"/>
        <v>PHP</v>
      </c>
      <c r="AP1952" s="435">
        <f t="shared" si="515"/>
        <v>47200</v>
      </c>
      <c r="AQ1952" s="436">
        <f t="shared" si="516"/>
        <v>52864.000000000007</v>
      </c>
      <c r="AR1952" s="247"/>
      <c r="AS1952" s="465" t="s">
        <v>15</v>
      </c>
      <c r="AT1952" s="247"/>
      <c r="AU1952" s="456" t="s">
        <v>15</v>
      </c>
    </row>
    <row r="1953" spans="1:47" s="29" customFormat="1">
      <c r="A1953" s="556">
        <v>1950</v>
      </c>
      <c r="B1953" s="558" t="s">
        <v>5122</v>
      </c>
      <c r="C1953" s="558" t="str">
        <f t="shared" ref="C1953:C1958" si="531">TEXT(E1953,"yyyy")</f>
        <v>2021</v>
      </c>
      <c r="D1953" s="558" t="str">
        <f t="shared" ref="D1953:D1958" si="532">TEXT(E1953,"mmm")</f>
        <v>Jan</v>
      </c>
      <c r="E1953" s="605">
        <v>44203</v>
      </c>
      <c r="F1953" s="558">
        <v>125524</v>
      </c>
      <c r="G1953" s="558">
        <v>57992</v>
      </c>
      <c r="H1953" s="558">
        <v>97760</v>
      </c>
      <c r="I1953" s="558" t="s">
        <v>5127</v>
      </c>
      <c r="J1953" s="617" t="s">
        <v>5126</v>
      </c>
      <c r="K1953" s="607" t="s">
        <v>5128</v>
      </c>
      <c r="L1953" s="607" t="s">
        <v>5158</v>
      </c>
      <c r="M1953" s="607" t="s">
        <v>5159</v>
      </c>
      <c r="N1953" s="608" t="s">
        <v>15</v>
      </c>
      <c r="O1953" s="607" t="s">
        <v>33</v>
      </c>
      <c r="P1953" s="558">
        <v>2</v>
      </c>
      <c r="Q1953" s="558" t="s">
        <v>5151</v>
      </c>
      <c r="R1953" s="609">
        <f>IFERROR(VLOOKUP(CONCATENATE(D1953,"'",C1953),'Monthly Forex'!A:D,4,0),"-")</f>
        <v>48.023000000000003</v>
      </c>
      <c r="S1953" s="564" t="s">
        <v>15</v>
      </c>
      <c r="T1953" s="611">
        <v>130</v>
      </c>
      <c r="U1953" s="612" t="s">
        <v>47</v>
      </c>
      <c r="V1953" s="613" t="s">
        <v>49</v>
      </c>
      <c r="W1953" s="700" t="s">
        <v>5224</v>
      </c>
      <c r="X1953" s="673" t="s">
        <v>4599</v>
      </c>
      <c r="Y1953" s="667" t="s">
        <v>5142</v>
      </c>
      <c r="Z1953" s="668">
        <v>44211</v>
      </c>
      <c r="AA1953" s="558" t="s">
        <v>1856</v>
      </c>
      <c r="AB1953" s="139">
        <f t="shared" si="527"/>
        <v>44233</v>
      </c>
      <c r="AC1953" s="134">
        <f t="shared" si="528"/>
        <v>44228</v>
      </c>
      <c r="AD1953" s="144" t="str">
        <f t="shared" si="529"/>
        <v>-</v>
      </c>
      <c r="AE1953" s="136" t="str">
        <f t="shared" si="530"/>
        <v>-</v>
      </c>
      <c r="AF1953" s="140" t="s">
        <v>4551</v>
      </c>
      <c r="AG1953" s="140" t="str">
        <f t="shared" si="510"/>
        <v>1</v>
      </c>
      <c r="AH1953" s="141" t="str">
        <f t="shared" si="511"/>
        <v>-</v>
      </c>
      <c r="AI1953" s="210">
        <v>44251</v>
      </c>
      <c r="AJ1953" s="448" t="s">
        <v>4592</v>
      </c>
      <c r="AK1953" s="478">
        <f t="shared" si="512"/>
        <v>-18</v>
      </c>
      <c r="AL1953" s="482">
        <f t="shared" si="513"/>
        <v>44228</v>
      </c>
      <c r="AM1953" s="432" t="str">
        <f>_xlfn.IFNA(VLOOKUP(O1953,Dropdown!$B:$G,6,0),"-")</f>
        <v>NON-PEZA</v>
      </c>
      <c r="AN1953" s="433" t="str">
        <f>_xlfn.IFNA(VLOOKUP(O1953,Dropdown!$B:$H,7,0),"-")</f>
        <v>-</v>
      </c>
      <c r="AO1953" s="434" t="str">
        <f t="shared" si="514"/>
        <v>USD</v>
      </c>
      <c r="AP1953" s="435">
        <f t="shared" si="515"/>
        <v>130</v>
      </c>
      <c r="AQ1953" s="436">
        <f t="shared" si="516"/>
        <v>130</v>
      </c>
      <c r="AR1953" s="247"/>
      <c r="AS1953" s="465" t="s">
        <v>15</v>
      </c>
      <c r="AT1953" s="247"/>
      <c r="AU1953" s="456" t="s">
        <v>15</v>
      </c>
    </row>
    <row r="1954" spans="1:47" s="29" customFormat="1">
      <c r="A1954" s="556">
        <v>1951</v>
      </c>
      <c r="B1954" s="558" t="s">
        <v>5121</v>
      </c>
      <c r="C1954" s="558" t="str">
        <f t="shared" si="531"/>
        <v>2021</v>
      </c>
      <c r="D1954" s="558" t="str">
        <f t="shared" si="532"/>
        <v>Jan</v>
      </c>
      <c r="E1954" s="605">
        <v>44203</v>
      </c>
      <c r="F1954" s="558">
        <v>125524</v>
      </c>
      <c r="G1954" s="558">
        <v>57992</v>
      </c>
      <c r="H1954" s="558">
        <v>97760</v>
      </c>
      <c r="I1954" s="558" t="s">
        <v>5127</v>
      </c>
      <c r="J1954" s="617" t="s">
        <v>5126</v>
      </c>
      <c r="K1954" s="607" t="s">
        <v>5129</v>
      </c>
      <c r="L1954" s="607" t="s">
        <v>5158</v>
      </c>
      <c r="M1954" s="607" t="s">
        <v>5160</v>
      </c>
      <c r="N1954" s="608" t="s">
        <v>15</v>
      </c>
      <c r="O1954" s="607" t="s">
        <v>33</v>
      </c>
      <c r="P1954" s="558">
        <v>4</v>
      </c>
      <c r="Q1954" s="558" t="s">
        <v>5151</v>
      </c>
      <c r="R1954" s="609">
        <f>IFERROR(VLOOKUP(CONCATENATE(D1954,"'",C1954),'Monthly Forex'!A:D,4,0),"-")</f>
        <v>48.023000000000003</v>
      </c>
      <c r="S1954" s="564" t="s">
        <v>15</v>
      </c>
      <c r="T1954" s="611">
        <v>244</v>
      </c>
      <c r="U1954" s="612" t="s">
        <v>47</v>
      </c>
      <c r="V1954" s="613" t="s">
        <v>49</v>
      </c>
      <c r="W1954" s="700" t="s">
        <v>5224</v>
      </c>
      <c r="X1954" s="673" t="s">
        <v>4599</v>
      </c>
      <c r="Y1954" s="667" t="s">
        <v>5142</v>
      </c>
      <c r="Z1954" s="668">
        <v>44211</v>
      </c>
      <c r="AA1954" s="558" t="s">
        <v>1856</v>
      </c>
      <c r="AB1954" s="139">
        <f t="shared" si="527"/>
        <v>44233</v>
      </c>
      <c r="AC1954" s="134">
        <f t="shared" si="528"/>
        <v>44228</v>
      </c>
      <c r="AD1954" s="144" t="str">
        <f t="shared" si="529"/>
        <v>-</v>
      </c>
      <c r="AE1954" s="136" t="str">
        <f t="shared" si="530"/>
        <v>-</v>
      </c>
      <c r="AF1954" s="140" t="s">
        <v>4551</v>
      </c>
      <c r="AG1954" s="140" t="str">
        <f t="shared" si="510"/>
        <v>-</v>
      </c>
      <c r="AH1954" s="141" t="str">
        <f t="shared" si="511"/>
        <v>-</v>
      </c>
      <c r="AI1954" s="210">
        <v>44251</v>
      </c>
      <c r="AJ1954" s="448" t="s">
        <v>4592</v>
      </c>
      <c r="AK1954" s="478">
        <f t="shared" si="512"/>
        <v>-18</v>
      </c>
      <c r="AL1954" s="482">
        <f t="shared" si="513"/>
        <v>44228</v>
      </c>
      <c r="AM1954" s="432" t="str">
        <f>_xlfn.IFNA(VLOOKUP(O1954,Dropdown!$B:$G,6,0),"-")</f>
        <v>NON-PEZA</v>
      </c>
      <c r="AN1954" s="433" t="str">
        <f>_xlfn.IFNA(VLOOKUP(O1954,Dropdown!$B:$H,7,0),"-")</f>
        <v>-</v>
      </c>
      <c r="AO1954" s="434" t="str">
        <f t="shared" si="514"/>
        <v>USD</v>
      </c>
      <c r="AP1954" s="435">
        <f t="shared" si="515"/>
        <v>244</v>
      </c>
      <c r="AQ1954" s="436">
        <f t="shared" si="516"/>
        <v>244</v>
      </c>
      <c r="AR1954" s="247"/>
      <c r="AS1954" s="465" t="s">
        <v>15</v>
      </c>
      <c r="AT1954" s="247"/>
      <c r="AU1954" s="456" t="s">
        <v>15</v>
      </c>
    </row>
    <row r="1955" spans="1:47" s="29" customFormat="1">
      <c r="A1955" s="556">
        <v>1952</v>
      </c>
      <c r="B1955" s="558" t="s">
        <v>5123</v>
      </c>
      <c r="C1955" s="558" t="str">
        <f t="shared" si="531"/>
        <v>2021</v>
      </c>
      <c r="D1955" s="558" t="str">
        <f t="shared" si="532"/>
        <v>Jan</v>
      </c>
      <c r="E1955" s="605">
        <v>44203</v>
      </c>
      <c r="F1955" s="558">
        <v>125524</v>
      </c>
      <c r="G1955" s="558">
        <v>57992</v>
      </c>
      <c r="H1955" s="558">
        <v>97760</v>
      </c>
      <c r="I1955" s="558" t="s">
        <v>5127</v>
      </c>
      <c r="J1955" s="617" t="s">
        <v>5126</v>
      </c>
      <c r="K1955" s="607" t="s">
        <v>5130</v>
      </c>
      <c r="L1955" s="607" t="s">
        <v>5158</v>
      </c>
      <c r="M1955" s="607" t="s">
        <v>5161</v>
      </c>
      <c r="N1955" s="608" t="s">
        <v>15</v>
      </c>
      <c r="O1955" s="607" t="s">
        <v>33</v>
      </c>
      <c r="P1955" s="558">
        <v>10</v>
      </c>
      <c r="Q1955" s="558" t="s">
        <v>5151</v>
      </c>
      <c r="R1955" s="609">
        <f>IFERROR(VLOOKUP(CONCATENATE(D1955,"'",C1955),'Monthly Forex'!A:D,4,0),"-")</f>
        <v>48.023000000000003</v>
      </c>
      <c r="S1955" s="564" t="s">
        <v>15</v>
      </c>
      <c r="T1955" s="611">
        <v>380</v>
      </c>
      <c r="U1955" s="612" t="s">
        <v>47</v>
      </c>
      <c r="V1955" s="613" t="s">
        <v>49</v>
      </c>
      <c r="W1955" s="700" t="s">
        <v>5224</v>
      </c>
      <c r="X1955" s="673" t="s">
        <v>4599</v>
      </c>
      <c r="Y1955" s="667" t="s">
        <v>5142</v>
      </c>
      <c r="Z1955" s="668">
        <v>44211</v>
      </c>
      <c r="AA1955" s="558" t="s">
        <v>1856</v>
      </c>
      <c r="AB1955" s="139">
        <f t="shared" ref="AB1955:AB1964" si="533">IF(V1955="","",IF(V1955="Cancelled","-",E1955+30))</f>
        <v>44233</v>
      </c>
      <c r="AC1955" s="134">
        <f t="shared" ref="AC1955:AC1964" si="534">IFERROR(IF(AB1955="-","-",(AB1955-DAY(AB1955)+1)),"")</f>
        <v>44228</v>
      </c>
      <c r="AD1955" s="144" t="str">
        <f t="shared" ref="AD1955:AD1963" si="535">IFERROR(IF(AF1955="O","-",AB1955+60),"-")</f>
        <v>-</v>
      </c>
      <c r="AE1955" s="136" t="str">
        <f t="shared" ref="AE1955:AE1963" si="536">IFERROR(IF(AD1955="-","-",(AD1955-DAY(AD1955)+1)),"")</f>
        <v>-</v>
      </c>
      <c r="AF1955" s="140" t="s">
        <v>4551</v>
      </c>
      <c r="AG1955" s="140" t="str">
        <f t="shared" ref="AG1955:AG1963" si="537">IF(F1955=F1954,"-","1")</f>
        <v>-</v>
      </c>
      <c r="AH1955" s="141" t="str">
        <f t="shared" si="511"/>
        <v>-</v>
      </c>
      <c r="AI1955" s="210">
        <v>44251</v>
      </c>
      <c r="AJ1955" s="448" t="s">
        <v>4592</v>
      </c>
      <c r="AK1955" s="478">
        <f t="shared" si="512"/>
        <v>-18</v>
      </c>
      <c r="AL1955" s="482">
        <f t="shared" si="513"/>
        <v>44228</v>
      </c>
      <c r="AM1955" s="432" t="str">
        <f>_xlfn.IFNA(VLOOKUP(O1955,Dropdown!$B:$G,6,0),"-")</f>
        <v>NON-PEZA</v>
      </c>
      <c r="AN1955" s="433" t="str">
        <f>_xlfn.IFNA(VLOOKUP(O1955,Dropdown!$B:$H,7,0),"-")</f>
        <v>-</v>
      </c>
      <c r="AO1955" s="434" t="str">
        <f t="shared" si="514"/>
        <v>USD</v>
      </c>
      <c r="AP1955" s="435">
        <f t="shared" si="515"/>
        <v>380</v>
      </c>
      <c r="AQ1955" s="436">
        <f t="shared" si="516"/>
        <v>380</v>
      </c>
      <c r="AR1955" s="247"/>
      <c r="AS1955" s="465" t="s">
        <v>15</v>
      </c>
      <c r="AT1955" s="247"/>
      <c r="AU1955" s="456" t="s">
        <v>15</v>
      </c>
    </row>
    <row r="1956" spans="1:47" s="29" customFormat="1">
      <c r="A1956" s="556">
        <v>1953</v>
      </c>
      <c r="B1956" s="558" t="s">
        <v>5124</v>
      </c>
      <c r="C1956" s="558" t="str">
        <f t="shared" si="531"/>
        <v>2021</v>
      </c>
      <c r="D1956" s="558" t="str">
        <f t="shared" si="532"/>
        <v>Jan</v>
      </c>
      <c r="E1956" s="605">
        <v>44203</v>
      </c>
      <c r="F1956" s="558">
        <v>125524</v>
      </c>
      <c r="G1956" s="558">
        <v>57992</v>
      </c>
      <c r="H1956" s="558">
        <v>97760</v>
      </c>
      <c r="I1956" s="558" t="s">
        <v>5127</v>
      </c>
      <c r="J1956" s="617" t="s">
        <v>5126</v>
      </c>
      <c r="K1956" s="607" t="s">
        <v>5131</v>
      </c>
      <c r="L1956" s="607" t="s">
        <v>5158</v>
      </c>
      <c r="M1956" s="607" t="s">
        <v>5162</v>
      </c>
      <c r="N1956" s="608" t="s">
        <v>15</v>
      </c>
      <c r="O1956" s="607" t="s">
        <v>33</v>
      </c>
      <c r="P1956" s="558">
        <v>4</v>
      </c>
      <c r="Q1956" s="558" t="s">
        <v>5151</v>
      </c>
      <c r="R1956" s="609">
        <f>IFERROR(VLOOKUP(CONCATENATE(D1956,"'",C1956),'Monthly Forex'!A:D,4,0),"-")</f>
        <v>48.023000000000003</v>
      </c>
      <c r="S1956" s="564" t="s">
        <v>15</v>
      </c>
      <c r="T1956" s="611">
        <v>260</v>
      </c>
      <c r="U1956" s="612" t="s">
        <v>47</v>
      </c>
      <c r="V1956" s="613" t="s">
        <v>49</v>
      </c>
      <c r="W1956" s="700" t="s">
        <v>5224</v>
      </c>
      <c r="X1956" s="673" t="s">
        <v>4599</v>
      </c>
      <c r="Y1956" s="667" t="s">
        <v>5142</v>
      </c>
      <c r="Z1956" s="668">
        <v>44211</v>
      </c>
      <c r="AA1956" s="558" t="s">
        <v>1856</v>
      </c>
      <c r="AB1956" s="139">
        <f t="shared" si="533"/>
        <v>44233</v>
      </c>
      <c r="AC1956" s="134">
        <f t="shared" si="534"/>
        <v>44228</v>
      </c>
      <c r="AD1956" s="144" t="str">
        <f t="shared" si="535"/>
        <v>-</v>
      </c>
      <c r="AE1956" s="136" t="str">
        <f t="shared" si="536"/>
        <v>-</v>
      </c>
      <c r="AF1956" s="140" t="s">
        <v>4551</v>
      </c>
      <c r="AG1956" s="140" t="str">
        <f t="shared" si="537"/>
        <v>-</v>
      </c>
      <c r="AH1956" s="141" t="str">
        <f t="shared" si="511"/>
        <v>-</v>
      </c>
      <c r="AI1956" s="210">
        <v>44251</v>
      </c>
      <c r="AJ1956" s="448" t="s">
        <v>4592</v>
      </c>
      <c r="AK1956" s="478">
        <f t="shared" si="512"/>
        <v>-18</v>
      </c>
      <c r="AL1956" s="482">
        <f t="shared" si="513"/>
        <v>44228</v>
      </c>
      <c r="AM1956" s="432" t="str">
        <f>_xlfn.IFNA(VLOOKUP(O1956,Dropdown!$B:$G,6,0),"-")</f>
        <v>NON-PEZA</v>
      </c>
      <c r="AN1956" s="433" t="str">
        <f>_xlfn.IFNA(VLOOKUP(O1956,Dropdown!$B:$H,7,0),"-")</f>
        <v>-</v>
      </c>
      <c r="AO1956" s="434" t="str">
        <f t="shared" si="514"/>
        <v>USD</v>
      </c>
      <c r="AP1956" s="435">
        <f t="shared" si="515"/>
        <v>260</v>
      </c>
      <c r="AQ1956" s="436">
        <f t="shared" si="516"/>
        <v>260</v>
      </c>
      <c r="AR1956" s="247"/>
      <c r="AS1956" s="465" t="s">
        <v>15</v>
      </c>
      <c r="AT1956" s="247"/>
      <c r="AU1956" s="456" t="s">
        <v>15</v>
      </c>
    </row>
    <row r="1957" spans="1:47" s="29" customFormat="1">
      <c r="A1957" s="556">
        <v>1954</v>
      </c>
      <c r="B1957" s="558" t="s">
        <v>5125</v>
      </c>
      <c r="C1957" s="558" t="str">
        <f t="shared" si="531"/>
        <v>2021</v>
      </c>
      <c r="D1957" s="558" t="str">
        <f t="shared" si="532"/>
        <v>Jan</v>
      </c>
      <c r="E1957" s="605">
        <v>44203</v>
      </c>
      <c r="F1957" s="558">
        <v>125524</v>
      </c>
      <c r="G1957" s="558">
        <v>57992</v>
      </c>
      <c r="H1957" s="558">
        <v>97760</v>
      </c>
      <c r="I1957" s="558" t="s">
        <v>5127</v>
      </c>
      <c r="J1957" s="617" t="s">
        <v>5126</v>
      </c>
      <c r="K1957" s="607" t="s">
        <v>5132</v>
      </c>
      <c r="L1957" s="607" t="s">
        <v>5158</v>
      </c>
      <c r="M1957" s="607" t="s">
        <v>5163</v>
      </c>
      <c r="N1957" s="608" t="s">
        <v>15</v>
      </c>
      <c r="O1957" s="607" t="s">
        <v>33</v>
      </c>
      <c r="P1957" s="558">
        <v>4</v>
      </c>
      <c r="Q1957" s="558" t="s">
        <v>5151</v>
      </c>
      <c r="R1957" s="609">
        <f>IFERROR(VLOOKUP(CONCATENATE(D1957,"'",C1957),'Monthly Forex'!A:D,4,0),"-")</f>
        <v>48.023000000000003</v>
      </c>
      <c r="S1957" s="564" t="s">
        <v>15</v>
      </c>
      <c r="T1957" s="611">
        <v>260</v>
      </c>
      <c r="U1957" s="612" t="s">
        <v>47</v>
      </c>
      <c r="V1957" s="613" t="s">
        <v>49</v>
      </c>
      <c r="W1957" s="700" t="s">
        <v>5224</v>
      </c>
      <c r="X1957" s="673" t="s">
        <v>4599</v>
      </c>
      <c r="Y1957" s="667" t="s">
        <v>5142</v>
      </c>
      <c r="Z1957" s="668">
        <v>44211</v>
      </c>
      <c r="AA1957" s="558" t="s">
        <v>1856</v>
      </c>
      <c r="AB1957" s="139">
        <f t="shared" si="533"/>
        <v>44233</v>
      </c>
      <c r="AC1957" s="134">
        <f t="shared" si="534"/>
        <v>44228</v>
      </c>
      <c r="AD1957" s="144" t="str">
        <f t="shared" si="535"/>
        <v>-</v>
      </c>
      <c r="AE1957" s="136" t="str">
        <f t="shared" si="536"/>
        <v>-</v>
      </c>
      <c r="AF1957" s="140" t="s">
        <v>4551</v>
      </c>
      <c r="AG1957" s="140" t="str">
        <f t="shared" si="537"/>
        <v>-</v>
      </c>
      <c r="AH1957" s="141" t="str">
        <f t="shared" si="511"/>
        <v>-</v>
      </c>
      <c r="AI1957" s="210">
        <v>44251</v>
      </c>
      <c r="AJ1957" s="448" t="s">
        <v>4592</v>
      </c>
      <c r="AK1957" s="478">
        <f t="shared" si="512"/>
        <v>-18</v>
      </c>
      <c r="AL1957" s="482">
        <f t="shared" si="513"/>
        <v>44228</v>
      </c>
      <c r="AM1957" s="432" t="str">
        <f>_xlfn.IFNA(VLOOKUP(O1957,Dropdown!$B:$G,6,0),"-")</f>
        <v>NON-PEZA</v>
      </c>
      <c r="AN1957" s="433" t="str">
        <f>_xlfn.IFNA(VLOOKUP(O1957,Dropdown!$B:$H,7,0),"-")</f>
        <v>-</v>
      </c>
      <c r="AO1957" s="434" t="str">
        <f t="shared" si="514"/>
        <v>USD</v>
      </c>
      <c r="AP1957" s="435">
        <f t="shared" si="515"/>
        <v>260</v>
      </c>
      <c r="AQ1957" s="436">
        <f t="shared" si="516"/>
        <v>260</v>
      </c>
      <c r="AR1957" s="247"/>
      <c r="AS1957" s="465" t="s">
        <v>15</v>
      </c>
      <c r="AT1957" s="247"/>
      <c r="AU1957" s="456" t="s">
        <v>15</v>
      </c>
    </row>
    <row r="1958" spans="1:47" s="29" customFormat="1">
      <c r="A1958" s="556">
        <v>1955</v>
      </c>
      <c r="B1958" s="558" t="s">
        <v>5133</v>
      </c>
      <c r="C1958" s="558" t="str">
        <f t="shared" si="531"/>
        <v>2021</v>
      </c>
      <c r="D1958" s="558" t="str">
        <f t="shared" si="532"/>
        <v>Jan</v>
      </c>
      <c r="E1958" s="605">
        <v>44204</v>
      </c>
      <c r="F1958" s="558">
        <v>125525</v>
      </c>
      <c r="G1958" s="558">
        <v>57993</v>
      </c>
      <c r="H1958" s="558">
        <v>97775</v>
      </c>
      <c r="I1958" s="558" t="s">
        <v>5136</v>
      </c>
      <c r="J1958" s="617" t="s">
        <v>5135</v>
      </c>
      <c r="K1958" s="607" t="s">
        <v>5137</v>
      </c>
      <c r="L1958" s="607" t="s">
        <v>5139</v>
      </c>
      <c r="M1958" s="607" t="s">
        <v>5140</v>
      </c>
      <c r="N1958" s="608" t="s">
        <v>15</v>
      </c>
      <c r="O1958" s="607" t="s">
        <v>34</v>
      </c>
      <c r="P1958" s="558">
        <v>1</v>
      </c>
      <c r="Q1958" s="558" t="s">
        <v>5151</v>
      </c>
      <c r="R1958" s="609">
        <f>IFERROR(VLOOKUP(CONCATENATE(D1958,"'",C1958),'Monthly Forex'!A:D,4,0),"-")</f>
        <v>48.023000000000003</v>
      </c>
      <c r="S1958" s="564" t="s">
        <v>15</v>
      </c>
      <c r="T1958" s="611">
        <v>400</v>
      </c>
      <c r="U1958" s="612" t="s">
        <v>47</v>
      </c>
      <c r="V1958" s="613" t="s">
        <v>49</v>
      </c>
      <c r="W1958" s="703" t="s">
        <v>15</v>
      </c>
      <c r="X1958" s="673" t="s">
        <v>4595</v>
      </c>
      <c r="Y1958" s="667" t="s">
        <v>5143</v>
      </c>
      <c r="Z1958" s="668">
        <v>44207</v>
      </c>
      <c r="AA1958" s="558" t="s">
        <v>1856</v>
      </c>
      <c r="AB1958" s="139">
        <f t="shared" si="533"/>
        <v>44234</v>
      </c>
      <c r="AC1958" s="134">
        <f t="shared" si="534"/>
        <v>44228</v>
      </c>
      <c r="AD1958" s="144" t="str">
        <f t="shared" si="535"/>
        <v>-</v>
      </c>
      <c r="AE1958" s="136" t="str">
        <f t="shared" si="536"/>
        <v>-</v>
      </c>
      <c r="AF1958" s="140" t="s">
        <v>4551</v>
      </c>
      <c r="AG1958" s="140" t="str">
        <f t="shared" si="537"/>
        <v>1</v>
      </c>
      <c r="AH1958" s="141" t="str">
        <f t="shared" si="511"/>
        <v>-</v>
      </c>
      <c r="AI1958" s="210">
        <v>44253</v>
      </c>
      <c r="AJ1958" s="448" t="s">
        <v>4592</v>
      </c>
      <c r="AK1958" s="478">
        <f t="shared" si="512"/>
        <v>-19</v>
      </c>
      <c r="AL1958" s="482">
        <f t="shared" si="513"/>
        <v>44228</v>
      </c>
      <c r="AM1958" s="432" t="str">
        <f>_xlfn.IFNA(VLOOKUP(O1958,Dropdown!$B:$G,6,0),"-")</f>
        <v>PEZA</v>
      </c>
      <c r="AN1958" s="433">
        <f>_xlfn.IFNA(VLOOKUP(O1958,Dropdown!$B:$H,7,0),"-")</f>
        <v>0.12</v>
      </c>
      <c r="AO1958" s="434" t="str">
        <f t="shared" si="514"/>
        <v>USD</v>
      </c>
      <c r="AP1958" s="435">
        <f t="shared" si="515"/>
        <v>400</v>
      </c>
      <c r="AQ1958" s="436">
        <f t="shared" si="516"/>
        <v>448.00000000000006</v>
      </c>
      <c r="AR1958" s="247"/>
      <c r="AS1958" s="465" t="s">
        <v>15</v>
      </c>
      <c r="AT1958" s="247"/>
      <c r="AU1958" s="456" t="s">
        <v>15</v>
      </c>
    </row>
    <row r="1959" spans="1:47" s="29" customFormat="1">
      <c r="A1959" s="556">
        <v>1956</v>
      </c>
      <c r="B1959" s="558" t="s">
        <v>5134</v>
      </c>
      <c r="C1959" s="558" t="str">
        <f>TEXT(E1959,"yyyy")</f>
        <v>2021</v>
      </c>
      <c r="D1959" s="558" t="str">
        <f>TEXT(E1959,"mmm")</f>
        <v>Jan</v>
      </c>
      <c r="E1959" s="605">
        <v>44204</v>
      </c>
      <c r="F1959" s="558">
        <v>125525</v>
      </c>
      <c r="G1959" s="558">
        <v>57993</v>
      </c>
      <c r="H1959" s="558">
        <v>97775</v>
      </c>
      <c r="I1959" s="558" t="s">
        <v>5136</v>
      </c>
      <c r="J1959" s="617" t="s">
        <v>5135</v>
      </c>
      <c r="K1959" s="607" t="s">
        <v>5138</v>
      </c>
      <c r="L1959" s="607" t="s">
        <v>5139</v>
      </c>
      <c r="M1959" s="607" t="s">
        <v>5141</v>
      </c>
      <c r="N1959" s="608" t="s">
        <v>15</v>
      </c>
      <c r="O1959" s="607" t="s">
        <v>34</v>
      </c>
      <c r="P1959" s="558">
        <v>1</v>
      </c>
      <c r="Q1959" s="558" t="s">
        <v>5151</v>
      </c>
      <c r="R1959" s="609">
        <f>IFERROR(VLOOKUP(CONCATENATE(D1959,"'",C1959),'Monthly Forex'!A:D,4,0),"-")</f>
        <v>48.023000000000003</v>
      </c>
      <c r="S1959" s="564" t="s">
        <v>15</v>
      </c>
      <c r="T1959" s="611">
        <v>263</v>
      </c>
      <c r="U1959" s="612" t="s">
        <v>47</v>
      </c>
      <c r="V1959" s="613" t="s">
        <v>49</v>
      </c>
      <c r="W1959" s="703" t="s">
        <v>15</v>
      </c>
      <c r="X1959" s="673" t="s">
        <v>4595</v>
      </c>
      <c r="Y1959" s="667" t="s">
        <v>5143</v>
      </c>
      <c r="Z1959" s="668">
        <v>44207</v>
      </c>
      <c r="AA1959" s="558" t="s">
        <v>1856</v>
      </c>
      <c r="AB1959" s="139">
        <f t="shared" si="533"/>
        <v>44234</v>
      </c>
      <c r="AC1959" s="134">
        <f t="shared" si="534"/>
        <v>44228</v>
      </c>
      <c r="AD1959" s="144" t="str">
        <f t="shared" si="535"/>
        <v>-</v>
      </c>
      <c r="AE1959" s="136" t="str">
        <f t="shared" si="536"/>
        <v>-</v>
      </c>
      <c r="AF1959" s="140" t="s">
        <v>4551</v>
      </c>
      <c r="AG1959" s="140" t="str">
        <f t="shared" si="537"/>
        <v>-</v>
      </c>
      <c r="AH1959" s="141" t="str">
        <f t="shared" si="511"/>
        <v>-</v>
      </c>
      <c r="AI1959" s="210">
        <v>44253</v>
      </c>
      <c r="AJ1959" s="448" t="s">
        <v>4592</v>
      </c>
      <c r="AK1959" s="478">
        <f t="shared" si="512"/>
        <v>-19</v>
      </c>
      <c r="AL1959" s="482">
        <f t="shared" si="513"/>
        <v>44228</v>
      </c>
      <c r="AM1959" s="432" t="str">
        <f>_xlfn.IFNA(VLOOKUP(O1959,Dropdown!$B:$G,6,0),"-")</f>
        <v>PEZA</v>
      </c>
      <c r="AN1959" s="433">
        <f>_xlfn.IFNA(VLOOKUP(O1959,Dropdown!$B:$H,7,0),"-")</f>
        <v>0.12</v>
      </c>
      <c r="AO1959" s="434" t="str">
        <f t="shared" si="514"/>
        <v>USD</v>
      </c>
      <c r="AP1959" s="435">
        <f t="shared" si="515"/>
        <v>263</v>
      </c>
      <c r="AQ1959" s="436">
        <f t="shared" si="516"/>
        <v>294.56</v>
      </c>
      <c r="AR1959" s="247"/>
      <c r="AS1959" s="465" t="s">
        <v>15</v>
      </c>
      <c r="AT1959" s="247"/>
      <c r="AU1959" s="456" t="s">
        <v>15</v>
      </c>
    </row>
    <row r="1960" spans="1:47" s="30" customFormat="1">
      <c r="A1960" s="556">
        <v>1957</v>
      </c>
      <c r="B1960" s="557" t="s">
        <v>5144</v>
      </c>
      <c r="C1960" s="558" t="str">
        <f t="shared" si="504"/>
        <v>2021</v>
      </c>
      <c r="D1960" s="558" t="str">
        <f t="shared" si="505"/>
        <v>Jan</v>
      </c>
      <c r="E1960" s="586">
        <v>44208</v>
      </c>
      <c r="F1960" s="557">
        <v>125526</v>
      </c>
      <c r="G1960" s="557">
        <v>57994</v>
      </c>
      <c r="H1960" s="557">
        <v>97819</v>
      </c>
      <c r="I1960" s="557" t="s">
        <v>5146</v>
      </c>
      <c r="J1960" s="577" t="s">
        <v>5148</v>
      </c>
      <c r="K1960" s="578" t="s">
        <v>1683</v>
      </c>
      <c r="L1960" s="578" t="s">
        <v>28</v>
      </c>
      <c r="M1960" s="578" t="s">
        <v>5149</v>
      </c>
      <c r="N1960" s="600" t="s">
        <v>15</v>
      </c>
      <c r="O1960" s="578" t="s">
        <v>32</v>
      </c>
      <c r="P1960" s="557">
        <v>1</v>
      </c>
      <c r="Q1960" s="557" t="s">
        <v>5151</v>
      </c>
      <c r="R1960" s="581">
        <f>IFERROR(VLOOKUP(CONCATENATE(D1960,"'",C1960),'Monthly Forex'!A:D,4,0),"-")</f>
        <v>48.023000000000003</v>
      </c>
      <c r="S1960" s="587">
        <v>22500</v>
      </c>
      <c r="T1960" s="582">
        <f>IFERROR(S1960/R1960,"")</f>
        <v>468.5254981987797</v>
      </c>
      <c r="U1960" s="612" t="s">
        <v>47</v>
      </c>
      <c r="V1960" s="589" t="s">
        <v>49</v>
      </c>
      <c r="W1960" s="706" t="s">
        <v>15</v>
      </c>
      <c r="X1960" s="673" t="s">
        <v>4595</v>
      </c>
      <c r="Y1960" s="597" t="s">
        <v>15</v>
      </c>
      <c r="Z1960" s="571"/>
      <c r="AA1960" s="558" t="s">
        <v>1856</v>
      </c>
      <c r="AB1960" s="187">
        <f t="shared" si="533"/>
        <v>44238</v>
      </c>
      <c r="AC1960" s="188">
        <f t="shared" si="534"/>
        <v>44228</v>
      </c>
      <c r="AD1960" s="189" t="str">
        <f t="shared" si="535"/>
        <v>-</v>
      </c>
      <c r="AE1960" s="190" t="str">
        <f t="shared" si="536"/>
        <v>-</v>
      </c>
      <c r="AF1960" s="191" t="s">
        <v>4551</v>
      </c>
      <c r="AG1960" s="191" t="str">
        <f t="shared" si="537"/>
        <v>1</v>
      </c>
      <c r="AH1960" s="200" t="str">
        <f t="shared" si="511"/>
        <v>-</v>
      </c>
      <c r="AI1960" s="210">
        <v>44222</v>
      </c>
      <c r="AJ1960" s="448" t="s">
        <v>4592</v>
      </c>
      <c r="AK1960" s="478">
        <f t="shared" si="512"/>
        <v>16</v>
      </c>
      <c r="AL1960" s="516">
        <f t="shared" si="513"/>
        <v>44197</v>
      </c>
      <c r="AM1960" s="432" t="str">
        <f>_xlfn.IFNA(VLOOKUP(O1960,Dropdown!$B:$G,6,0),"-")</f>
        <v>PEZA</v>
      </c>
      <c r="AN1960" s="433">
        <f>_xlfn.IFNA(VLOOKUP(O1960,Dropdown!$B:$H,7,0),"-")</f>
        <v>0.12</v>
      </c>
      <c r="AO1960" s="434" t="str">
        <f t="shared" si="514"/>
        <v>PHP</v>
      </c>
      <c r="AP1960" s="435">
        <f t="shared" si="515"/>
        <v>22500</v>
      </c>
      <c r="AQ1960" s="436">
        <f t="shared" si="516"/>
        <v>25200.000000000004</v>
      </c>
      <c r="AR1960" s="247"/>
      <c r="AS1960" s="465" t="s">
        <v>15</v>
      </c>
      <c r="AT1960" s="247"/>
      <c r="AU1960" s="456" t="s">
        <v>15</v>
      </c>
    </row>
    <row r="1961" spans="1:47" s="30" customFormat="1">
      <c r="A1961" s="556">
        <v>1958</v>
      </c>
      <c r="B1961" s="557" t="s">
        <v>5145</v>
      </c>
      <c r="C1961" s="558" t="str">
        <f t="shared" si="504"/>
        <v>2021</v>
      </c>
      <c r="D1961" s="558" t="str">
        <f t="shared" si="505"/>
        <v>Jan</v>
      </c>
      <c r="E1961" s="586">
        <v>44208</v>
      </c>
      <c r="F1961" s="557">
        <v>125527</v>
      </c>
      <c r="G1961" s="557" t="s">
        <v>15</v>
      </c>
      <c r="H1961" s="557" t="s">
        <v>15</v>
      </c>
      <c r="I1961" s="557" t="s">
        <v>15</v>
      </c>
      <c r="J1961" s="577" t="s">
        <v>15</v>
      </c>
      <c r="K1961" s="578" t="s">
        <v>15</v>
      </c>
      <c r="L1961" s="578" t="s">
        <v>15</v>
      </c>
      <c r="M1961" s="578" t="s">
        <v>15</v>
      </c>
      <c r="N1961" s="600" t="s">
        <v>15</v>
      </c>
      <c r="O1961" s="578" t="s">
        <v>38</v>
      </c>
      <c r="P1961" s="557">
        <v>0</v>
      </c>
      <c r="Q1961" s="557" t="s">
        <v>5151</v>
      </c>
      <c r="R1961" s="581">
        <f>IFERROR(VLOOKUP(CONCATENATE(D1961,"'",C1961),'Monthly Forex'!A:D,4,0),"-")</f>
        <v>48.023000000000003</v>
      </c>
      <c r="S1961" s="564" t="s">
        <v>15</v>
      </c>
      <c r="T1961" s="582" t="s">
        <v>15</v>
      </c>
      <c r="U1961" s="612" t="s">
        <v>50</v>
      </c>
      <c r="V1961" s="613" t="s">
        <v>50</v>
      </c>
      <c r="W1961" s="706" t="s">
        <v>15</v>
      </c>
      <c r="X1961" s="673" t="s">
        <v>15</v>
      </c>
      <c r="Y1961" s="597" t="s">
        <v>15</v>
      </c>
      <c r="Z1961" s="571" t="s">
        <v>15</v>
      </c>
      <c r="AA1961" s="558" t="s">
        <v>1856</v>
      </c>
      <c r="AB1961" s="187" t="str">
        <f t="shared" si="533"/>
        <v>-</v>
      </c>
      <c r="AC1961" s="188" t="str">
        <f t="shared" si="534"/>
        <v>-</v>
      </c>
      <c r="AD1961" s="189" t="s">
        <v>15</v>
      </c>
      <c r="AE1961" s="190" t="s">
        <v>15</v>
      </c>
      <c r="AF1961" s="191" t="s">
        <v>15</v>
      </c>
      <c r="AG1961" s="191" t="s">
        <v>15</v>
      </c>
      <c r="AH1961" s="200" t="str">
        <f t="shared" si="511"/>
        <v>-</v>
      </c>
      <c r="AI1961" s="209" t="s">
        <v>15</v>
      </c>
      <c r="AJ1961" s="447" t="s">
        <v>50</v>
      </c>
      <c r="AK1961" s="478" t="str">
        <f t="shared" si="512"/>
        <v/>
      </c>
      <c r="AL1961" s="516" t="str">
        <f t="shared" si="513"/>
        <v>-</v>
      </c>
      <c r="AM1961" s="432" t="str">
        <f>_xlfn.IFNA(VLOOKUP(O1961,Dropdown!$B:$G,6,0),"-")</f>
        <v>PEZA</v>
      </c>
      <c r="AN1961" s="433">
        <f>_xlfn.IFNA(VLOOKUP(O1961,Dropdown!$B:$H,7,0),"-")</f>
        <v>0.12</v>
      </c>
      <c r="AO1961" s="434" t="str">
        <f t="shared" si="514"/>
        <v>USD</v>
      </c>
      <c r="AP1961" s="435" t="str">
        <f t="shared" si="515"/>
        <v>-</v>
      </c>
      <c r="AQ1961" s="438" t="str">
        <f t="shared" si="516"/>
        <v>-</v>
      </c>
      <c r="AR1961" s="452"/>
      <c r="AS1961" s="465" t="s">
        <v>15</v>
      </c>
      <c r="AT1961" s="452"/>
      <c r="AU1961" s="454" t="str">
        <f t="shared" ref="AU1961" si="538">IFERROR(IF(AJ1961="Collected",AI1961-E1961," "),"-")</f>
        <v xml:space="preserve"> </v>
      </c>
    </row>
    <row r="1962" spans="1:47" s="30" customFormat="1">
      <c r="A1962" s="556">
        <v>1959</v>
      </c>
      <c r="B1962" s="557" t="s">
        <v>5145</v>
      </c>
      <c r="C1962" s="558" t="str">
        <f t="shared" si="504"/>
        <v>2021</v>
      </c>
      <c r="D1962" s="558" t="str">
        <f t="shared" si="505"/>
        <v>Jan</v>
      </c>
      <c r="E1962" s="586">
        <v>44208</v>
      </c>
      <c r="F1962" s="557">
        <v>125528</v>
      </c>
      <c r="G1962" s="557">
        <v>57995</v>
      </c>
      <c r="H1962" s="557">
        <v>97820</v>
      </c>
      <c r="I1962" s="557" t="s">
        <v>5147</v>
      </c>
      <c r="J1962" s="577">
        <v>20202892</v>
      </c>
      <c r="K1962" s="578" t="s">
        <v>2142</v>
      </c>
      <c r="L1962" s="578" t="s">
        <v>5150</v>
      </c>
      <c r="M1962" s="578" t="s">
        <v>4975</v>
      </c>
      <c r="N1962" s="579" t="s">
        <v>15</v>
      </c>
      <c r="O1962" s="578" t="s">
        <v>38</v>
      </c>
      <c r="P1962" s="557">
        <v>1</v>
      </c>
      <c r="Q1962" s="557" t="s">
        <v>5151</v>
      </c>
      <c r="R1962" s="581">
        <f>IFERROR(VLOOKUP(CONCATENATE(D1962,"'",C1962),'Monthly Forex'!A:D,4,0),"-")</f>
        <v>48.023000000000003</v>
      </c>
      <c r="S1962" s="564" t="s">
        <v>15</v>
      </c>
      <c r="T1962" s="582">
        <v>440</v>
      </c>
      <c r="U1962" s="612" t="s">
        <v>47</v>
      </c>
      <c r="V1962" s="589" t="s">
        <v>49</v>
      </c>
      <c r="W1962" s="706" t="s">
        <v>15</v>
      </c>
      <c r="X1962" s="673" t="s">
        <v>4595</v>
      </c>
      <c r="Y1962" s="570" t="s">
        <v>15</v>
      </c>
      <c r="Z1962" s="571"/>
      <c r="AA1962" s="558" t="s">
        <v>1856</v>
      </c>
      <c r="AB1962" s="187">
        <f t="shared" si="533"/>
        <v>44238</v>
      </c>
      <c r="AC1962" s="188">
        <f t="shared" si="534"/>
        <v>44228</v>
      </c>
      <c r="AD1962" s="189" t="str">
        <f t="shared" si="535"/>
        <v>-</v>
      </c>
      <c r="AE1962" s="190" t="str">
        <f t="shared" si="536"/>
        <v>-</v>
      </c>
      <c r="AF1962" s="140" t="s">
        <v>4551</v>
      </c>
      <c r="AG1962" s="191" t="str">
        <f>IF(F1962=F1960,"-","1")</f>
        <v>1</v>
      </c>
      <c r="AH1962" s="200" t="str">
        <f t="shared" si="511"/>
        <v>-</v>
      </c>
      <c r="AI1962" s="210">
        <v>44253</v>
      </c>
      <c r="AJ1962" s="448" t="s">
        <v>4592</v>
      </c>
      <c r="AK1962" s="478">
        <f t="shared" si="512"/>
        <v>-15</v>
      </c>
      <c r="AL1962" s="516">
        <f t="shared" si="513"/>
        <v>44228</v>
      </c>
      <c r="AM1962" s="432" t="str">
        <f>_xlfn.IFNA(VLOOKUP(O1962,Dropdown!$B:$G,6,0),"-")</f>
        <v>PEZA</v>
      </c>
      <c r="AN1962" s="433">
        <f>_xlfn.IFNA(VLOOKUP(O1962,Dropdown!$B:$H,7,0),"-")</f>
        <v>0.12</v>
      </c>
      <c r="AO1962" s="434" t="str">
        <f t="shared" si="514"/>
        <v>USD</v>
      </c>
      <c r="AP1962" s="435">
        <f t="shared" si="515"/>
        <v>440</v>
      </c>
      <c r="AQ1962" s="436">
        <f t="shared" si="516"/>
        <v>492.80000000000007</v>
      </c>
      <c r="AR1962" s="247"/>
      <c r="AS1962" s="465" t="s">
        <v>15</v>
      </c>
      <c r="AT1962" s="247"/>
      <c r="AU1962" s="456" t="s">
        <v>15</v>
      </c>
    </row>
    <row r="1963" spans="1:47" s="29" customFormat="1">
      <c r="A1963" s="556">
        <v>1960</v>
      </c>
      <c r="B1963" s="558" t="s">
        <v>5154</v>
      </c>
      <c r="C1963" s="558" t="str">
        <f t="shared" si="504"/>
        <v>2021</v>
      </c>
      <c r="D1963" s="558" t="str">
        <f t="shared" si="505"/>
        <v>Jan</v>
      </c>
      <c r="E1963" s="605">
        <v>44209</v>
      </c>
      <c r="F1963" s="558">
        <v>125529</v>
      </c>
      <c r="G1963" s="558">
        <v>57996</v>
      </c>
      <c r="H1963" s="558">
        <v>97841</v>
      </c>
      <c r="I1963" s="558" t="s">
        <v>5147</v>
      </c>
      <c r="J1963" s="617">
        <v>20202892</v>
      </c>
      <c r="K1963" s="607" t="s">
        <v>5155</v>
      </c>
      <c r="L1963" s="607" t="s">
        <v>5156</v>
      </c>
      <c r="M1963" s="607" t="s">
        <v>5157</v>
      </c>
      <c r="N1963" s="615" t="s">
        <v>15</v>
      </c>
      <c r="O1963" s="607" t="s">
        <v>38</v>
      </c>
      <c r="P1963" s="558">
        <v>1</v>
      </c>
      <c r="Q1963" s="558" t="s">
        <v>5151</v>
      </c>
      <c r="R1963" s="609">
        <f>IFERROR(VLOOKUP(CONCATENATE(D1963,"'",C1963),'Monthly Forex'!A:D,4,0),"-")</f>
        <v>48.023000000000003</v>
      </c>
      <c r="S1963" s="564" t="s">
        <v>15</v>
      </c>
      <c r="T1963" s="611">
        <v>440</v>
      </c>
      <c r="U1963" s="612" t="s">
        <v>47</v>
      </c>
      <c r="V1963" s="613" t="s">
        <v>49</v>
      </c>
      <c r="W1963" s="703" t="s">
        <v>15</v>
      </c>
      <c r="X1963" s="673" t="s">
        <v>4595</v>
      </c>
      <c r="Y1963" s="669" t="s">
        <v>15</v>
      </c>
      <c r="Z1963" s="668"/>
      <c r="AA1963" s="558" t="s">
        <v>1856</v>
      </c>
      <c r="AB1963" s="139">
        <f t="shared" si="533"/>
        <v>44239</v>
      </c>
      <c r="AC1963" s="134">
        <f t="shared" si="534"/>
        <v>44228</v>
      </c>
      <c r="AD1963" s="144" t="str">
        <f t="shared" si="535"/>
        <v>-</v>
      </c>
      <c r="AE1963" s="136" t="str">
        <f t="shared" si="536"/>
        <v>-</v>
      </c>
      <c r="AF1963" s="140" t="s">
        <v>4551</v>
      </c>
      <c r="AG1963" s="140" t="str">
        <f t="shared" si="537"/>
        <v>1</v>
      </c>
      <c r="AH1963" s="141" t="str">
        <f t="shared" si="511"/>
        <v>-</v>
      </c>
      <c r="AI1963" s="210">
        <v>44253</v>
      </c>
      <c r="AJ1963" s="448" t="s">
        <v>4592</v>
      </c>
      <c r="AK1963" s="478">
        <f t="shared" si="512"/>
        <v>-14</v>
      </c>
      <c r="AL1963" s="482">
        <f t="shared" si="513"/>
        <v>44228</v>
      </c>
      <c r="AM1963" s="432" t="str">
        <f>_xlfn.IFNA(VLOOKUP(O1963,Dropdown!$B:$G,6,0),"-")</f>
        <v>PEZA</v>
      </c>
      <c r="AN1963" s="433">
        <f>_xlfn.IFNA(VLOOKUP(O1963,Dropdown!$B:$H,7,0),"-")</f>
        <v>0.12</v>
      </c>
      <c r="AO1963" s="434" t="str">
        <f t="shared" si="514"/>
        <v>USD</v>
      </c>
      <c r="AP1963" s="435">
        <f t="shared" si="515"/>
        <v>440</v>
      </c>
      <c r="AQ1963" s="436">
        <f t="shared" si="516"/>
        <v>492.80000000000007</v>
      </c>
      <c r="AR1963" s="247"/>
      <c r="AS1963" s="465" t="s">
        <v>15</v>
      </c>
      <c r="AT1963" s="247"/>
      <c r="AU1963" s="456" t="s">
        <v>15</v>
      </c>
    </row>
    <row r="1964" spans="1:47" s="29" customFormat="1">
      <c r="A1964" s="556">
        <v>1961</v>
      </c>
      <c r="B1964" s="558" t="s">
        <v>4724</v>
      </c>
      <c r="C1964" s="558" t="str">
        <f t="shared" si="504"/>
        <v>2021</v>
      </c>
      <c r="D1964" s="558" t="str">
        <f t="shared" si="505"/>
        <v>Jan</v>
      </c>
      <c r="E1964" s="605">
        <v>44210</v>
      </c>
      <c r="F1964" s="558" t="s">
        <v>15</v>
      </c>
      <c r="G1964" s="558">
        <v>57997</v>
      </c>
      <c r="H1964" s="558" t="s">
        <v>15</v>
      </c>
      <c r="I1964" s="558" t="s">
        <v>15</v>
      </c>
      <c r="J1964" s="617" t="s">
        <v>15</v>
      </c>
      <c r="K1964" s="607" t="s">
        <v>15</v>
      </c>
      <c r="L1964" s="607" t="s">
        <v>15</v>
      </c>
      <c r="M1964" s="607" t="s">
        <v>15</v>
      </c>
      <c r="N1964" s="615" t="s">
        <v>15</v>
      </c>
      <c r="O1964" s="607" t="s">
        <v>31</v>
      </c>
      <c r="P1964" s="558">
        <v>0</v>
      </c>
      <c r="Q1964" s="558" t="s">
        <v>5152</v>
      </c>
      <c r="R1964" s="609">
        <f>IFERROR(VLOOKUP(CONCATENATE(D1964,"'",C1964),'Monthly Forex'!A:D,4,0),"-")</f>
        <v>48.023000000000003</v>
      </c>
      <c r="S1964" s="564" t="s">
        <v>15</v>
      </c>
      <c r="T1964" s="611" t="s">
        <v>15</v>
      </c>
      <c r="U1964" s="612" t="s">
        <v>50</v>
      </c>
      <c r="V1964" s="613" t="s">
        <v>50</v>
      </c>
      <c r="W1964" s="703" t="s">
        <v>15</v>
      </c>
      <c r="X1964" s="673" t="s">
        <v>15</v>
      </c>
      <c r="Y1964" s="669" t="s">
        <v>15</v>
      </c>
      <c r="Z1964" s="668" t="s">
        <v>15</v>
      </c>
      <c r="AA1964" s="558" t="s">
        <v>1856</v>
      </c>
      <c r="AB1964" s="139" t="str">
        <f t="shared" si="533"/>
        <v>-</v>
      </c>
      <c r="AC1964" s="134" t="str">
        <f t="shared" si="534"/>
        <v>-</v>
      </c>
      <c r="AD1964" s="144" t="s">
        <v>15</v>
      </c>
      <c r="AE1964" s="136" t="s">
        <v>15</v>
      </c>
      <c r="AF1964" s="140" t="s">
        <v>15</v>
      </c>
      <c r="AG1964" s="140" t="s">
        <v>15</v>
      </c>
      <c r="AH1964" s="141" t="str">
        <f t="shared" si="511"/>
        <v>-</v>
      </c>
      <c r="AI1964" s="210" t="s">
        <v>15</v>
      </c>
      <c r="AJ1964" s="448" t="s">
        <v>50</v>
      </c>
      <c r="AK1964" s="478" t="str">
        <f t="shared" si="512"/>
        <v/>
      </c>
      <c r="AL1964" s="482" t="str">
        <f t="shared" si="513"/>
        <v>-</v>
      </c>
      <c r="AM1964" s="432" t="str">
        <f>_xlfn.IFNA(VLOOKUP(O1964,Dropdown!$B:$G,6,0),"-")</f>
        <v>PEZA</v>
      </c>
      <c r="AN1964" s="433">
        <f>_xlfn.IFNA(VLOOKUP(O1964,Dropdown!$B:$H,7,0),"-")</f>
        <v>0.12</v>
      </c>
      <c r="AO1964" s="434" t="str">
        <f t="shared" si="514"/>
        <v>USD</v>
      </c>
      <c r="AP1964" s="435" t="str">
        <f t="shared" si="515"/>
        <v>-</v>
      </c>
      <c r="AQ1964" s="438" t="str">
        <f t="shared" si="516"/>
        <v>-</v>
      </c>
      <c r="AR1964" s="452"/>
      <c r="AS1964" s="465" t="s">
        <v>15</v>
      </c>
      <c r="AT1964" s="452"/>
      <c r="AU1964" s="454" t="s">
        <v>15</v>
      </c>
    </row>
    <row r="1965" spans="1:47" s="29" customFormat="1">
      <c r="A1965" s="556">
        <v>1962</v>
      </c>
      <c r="B1965" s="558" t="s">
        <v>4725</v>
      </c>
      <c r="C1965" s="558" t="str">
        <f>TEXT(E1965,"yyyy")</f>
        <v>2021</v>
      </c>
      <c r="D1965" s="558" t="str">
        <f>TEXT(E1965,"mmm")</f>
        <v>Jan</v>
      </c>
      <c r="E1965" s="605">
        <v>44210</v>
      </c>
      <c r="F1965" s="558" t="s">
        <v>15</v>
      </c>
      <c r="G1965" s="558">
        <v>57997</v>
      </c>
      <c r="H1965" s="558" t="s">
        <v>15</v>
      </c>
      <c r="I1965" s="558" t="s">
        <v>15</v>
      </c>
      <c r="J1965" s="617" t="s">
        <v>15</v>
      </c>
      <c r="K1965" s="607" t="s">
        <v>15</v>
      </c>
      <c r="L1965" s="607" t="s">
        <v>15</v>
      </c>
      <c r="M1965" s="607" t="s">
        <v>15</v>
      </c>
      <c r="N1965" s="615" t="s">
        <v>15</v>
      </c>
      <c r="O1965" s="607" t="s">
        <v>31</v>
      </c>
      <c r="P1965" s="558">
        <v>0</v>
      </c>
      <c r="Q1965" s="558" t="s">
        <v>5152</v>
      </c>
      <c r="R1965" s="609">
        <f>IFERROR(VLOOKUP(CONCATENATE(D1965,"'",C1965),'Monthly Forex'!A:D,4,0),"-")</f>
        <v>48.023000000000003</v>
      </c>
      <c r="S1965" s="564" t="s">
        <v>15</v>
      </c>
      <c r="T1965" s="611" t="s">
        <v>15</v>
      </c>
      <c r="U1965" s="612" t="s">
        <v>50</v>
      </c>
      <c r="V1965" s="613" t="s">
        <v>50</v>
      </c>
      <c r="W1965" s="703" t="s">
        <v>15</v>
      </c>
      <c r="X1965" s="673" t="s">
        <v>15</v>
      </c>
      <c r="Y1965" s="669" t="s">
        <v>15</v>
      </c>
      <c r="Z1965" s="668" t="s">
        <v>15</v>
      </c>
      <c r="AA1965" s="558" t="s">
        <v>1856</v>
      </c>
      <c r="AB1965" s="139" t="str">
        <f>IF(V1965="","",IF(V1965="Cancelled","-",E1965+30))</f>
        <v>-</v>
      </c>
      <c r="AC1965" s="134" t="str">
        <f>IFERROR(IF(AB1965="-","-",(AB1965-DAY(AB1965)+1)),"")</f>
        <v>-</v>
      </c>
      <c r="AD1965" s="144" t="s">
        <v>15</v>
      </c>
      <c r="AE1965" s="136" t="s">
        <v>15</v>
      </c>
      <c r="AF1965" s="140" t="s">
        <v>15</v>
      </c>
      <c r="AG1965" s="140" t="s">
        <v>15</v>
      </c>
      <c r="AH1965" s="141" t="str">
        <f t="shared" si="511"/>
        <v>-</v>
      </c>
      <c r="AI1965" s="210" t="s">
        <v>15</v>
      </c>
      <c r="AJ1965" s="448" t="s">
        <v>50</v>
      </c>
      <c r="AK1965" s="478" t="str">
        <f t="shared" si="512"/>
        <v/>
      </c>
      <c r="AL1965" s="482" t="str">
        <f t="shared" si="513"/>
        <v>-</v>
      </c>
      <c r="AM1965" s="432" t="str">
        <f>_xlfn.IFNA(VLOOKUP(O1965,Dropdown!$B:$G,6,0),"-")</f>
        <v>PEZA</v>
      </c>
      <c r="AN1965" s="433">
        <f>_xlfn.IFNA(VLOOKUP(O1965,Dropdown!$B:$H,7,0),"-")</f>
        <v>0.12</v>
      </c>
      <c r="AO1965" s="434" t="str">
        <f t="shared" si="514"/>
        <v>USD</v>
      </c>
      <c r="AP1965" s="435" t="str">
        <f t="shared" si="515"/>
        <v>-</v>
      </c>
      <c r="AQ1965" s="438" t="str">
        <f t="shared" si="516"/>
        <v>-</v>
      </c>
      <c r="AR1965" s="452"/>
      <c r="AS1965" s="465" t="s">
        <v>15</v>
      </c>
      <c r="AT1965" s="452"/>
      <c r="AU1965" s="454" t="s">
        <v>15</v>
      </c>
    </row>
    <row r="1966" spans="1:47" s="29" customFormat="1">
      <c r="A1966" s="556">
        <v>1963</v>
      </c>
      <c r="B1966" s="321" t="s">
        <v>4724</v>
      </c>
      <c r="C1966" s="321" t="str">
        <f t="shared" si="504"/>
        <v>2021</v>
      </c>
      <c r="D1966" s="321" t="str">
        <f t="shared" si="505"/>
        <v>Jan</v>
      </c>
      <c r="E1966" s="322">
        <v>44210</v>
      </c>
      <c r="F1966" s="323" t="s">
        <v>15</v>
      </c>
      <c r="G1966" s="321">
        <v>57998</v>
      </c>
      <c r="H1966" s="321" t="s">
        <v>15</v>
      </c>
      <c r="I1966" s="321" t="s">
        <v>4739</v>
      </c>
      <c r="J1966" s="323" t="s">
        <v>4738</v>
      </c>
      <c r="K1966" s="324" t="s">
        <v>4731</v>
      </c>
      <c r="L1966" s="324" t="s">
        <v>4938</v>
      </c>
      <c r="M1966" s="324" t="s">
        <v>4939</v>
      </c>
      <c r="N1966" s="325" t="s">
        <v>5167</v>
      </c>
      <c r="O1966" s="324" t="s">
        <v>31</v>
      </c>
      <c r="P1966" s="321">
        <v>1</v>
      </c>
      <c r="Q1966" s="321" t="s">
        <v>5152</v>
      </c>
      <c r="R1966" s="326">
        <f>IFERROR(VLOOKUP(CONCATENATE(D1966,"'",C1966),'Monthly Forex'!A:D,4,0),"-")</f>
        <v>48.023000000000003</v>
      </c>
      <c r="S1966" s="498">
        <v>1286200</v>
      </c>
      <c r="T1966" s="327">
        <f>IFERROR(S1966/R1966,"")</f>
        <v>26782.999812589798</v>
      </c>
      <c r="U1966" s="499" t="s">
        <v>15</v>
      </c>
      <c r="V1966" s="329" t="s">
        <v>15</v>
      </c>
      <c r="W1966" s="330" t="s">
        <v>5168</v>
      </c>
      <c r="X1966" s="331"/>
      <c r="Y1966" s="332" t="s">
        <v>15</v>
      </c>
      <c r="Z1966" s="333" t="s">
        <v>15</v>
      </c>
      <c r="AA1966" s="321" t="s">
        <v>5188</v>
      </c>
      <c r="AB1966" s="139" t="s">
        <v>15</v>
      </c>
      <c r="AC1966" s="134" t="s">
        <v>15</v>
      </c>
      <c r="AD1966" s="144" t="s">
        <v>15</v>
      </c>
      <c r="AE1966" s="136" t="s">
        <v>15</v>
      </c>
      <c r="AF1966" s="140" t="s">
        <v>15</v>
      </c>
      <c r="AG1966" s="140" t="s">
        <v>15</v>
      </c>
      <c r="AH1966" s="141" t="str">
        <f t="shared" si="511"/>
        <v>-</v>
      </c>
      <c r="AI1966" s="210"/>
      <c r="AJ1966" s="448" t="s">
        <v>5248</v>
      </c>
      <c r="AK1966" s="478" t="str">
        <f t="shared" si="512"/>
        <v/>
      </c>
      <c r="AL1966" s="482">
        <f t="shared" si="513"/>
        <v>1</v>
      </c>
      <c r="AM1966" s="432" t="str">
        <f>_xlfn.IFNA(VLOOKUP(O1966,Dropdown!$B:$G,6,0),"-")</f>
        <v>PEZA</v>
      </c>
      <c r="AN1966" s="433">
        <f>_xlfn.IFNA(VLOOKUP(O1966,Dropdown!$B:$H,7,0),"-")</f>
        <v>0.12</v>
      </c>
      <c r="AO1966" s="434" t="str">
        <f t="shared" si="514"/>
        <v>PHP</v>
      </c>
      <c r="AP1966" s="435">
        <f t="shared" si="515"/>
        <v>1286200</v>
      </c>
      <c r="AQ1966" s="436">
        <f t="shared" si="516"/>
        <v>1440544.0000000002</v>
      </c>
      <c r="AR1966" s="247"/>
      <c r="AS1966" s="465" t="s">
        <v>15</v>
      </c>
      <c r="AT1966" s="247"/>
      <c r="AU1966" s="454" t="s">
        <v>15</v>
      </c>
    </row>
    <row r="1967" spans="1:47" s="29" customFormat="1">
      <c r="A1967" s="556">
        <v>1964</v>
      </c>
      <c r="B1967" s="321" t="s">
        <v>4725</v>
      </c>
      <c r="C1967" s="321" t="str">
        <f t="shared" si="504"/>
        <v>2021</v>
      </c>
      <c r="D1967" s="321" t="str">
        <f t="shared" si="505"/>
        <v>Jan</v>
      </c>
      <c r="E1967" s="322">
        <v>44210</v>
      </c>
      <c r="F1967" s="323" t="s">
        <v>15</v>
      </c>
      <c r="G1967" s="321">
        <v>57998</v>
      </c>
      <c r="H1967" s="321" t="s">
        <v>15</v>
      </c>
      <c r="I1967" s="321" t="s">
        <v>4739</v>
      </c>
      <c r="J1967" s="323" t="s">
        <v>4738</v>
      </c>
      <c r="K1967" s="324" t="s">
        <v>4732</v>
      </c>
      <c r="L1967" s="324" t="s">
        <v>4938</v>
      </c>
      <c r="M1967" s="324" t="s">
        <v>4940</v>
      </c>
      <c r="N1967" s="325" t="s">
        <v>4745</v>
      </c>
      <c r="O1967" s="324" t="s">
        <v>31</v>
      </c>
      <c r="P1967" s="321">
        <v>1</v>
      </c>
      <c r="Q1967" s="321" t="s">
        <v>5152</v>
      </c>
      <c r="R1967" s="326">
        <f>IFERROR(VLOOKUP(CONCATENATE(D1967,"'",C1967),'Monthly Forex'!A:D,4,0),"-")</f>
        <v>48.023000000000003</v>
      </c>
      <c r="S1967" s="498">
        <v>812000</v>
      </c>
      <c r="T1967" s="327">
        <f>IFERROR(S1967/R1967,"")</f>
        <v>16908.564646107072</v>
      </c>
      <c r="U1967" s="328" t="s">
        <v>15</v>
      </c>
      <c r="V1967" s="329" t="s">
        <v>15</v>
      </c>
      <c r="W1967" s="330" t="s">
        <v>5168</v>
      </c>
      <c r="X1967" s="331"/>
      <c r="Y1967" s="332" t="s">
        <v>15</v>
      </c>
      <c r="Z1967" s="333" t="s">
        <v>15</v>
      </c>
      <c r="AA1967" s="321" t="s">
        <v>5188</v>
      </c>
      <c r="AB1967" s="139" t="s">
        <v>15</v>
      </c>
      <c r="AC1967" s="134" t="s">
        <v>15</v>
      </c>
      <c r="AD1967" s="144" t="s">
        <v>15</v>
      </c>
      <c r="AE1967" s="136" t="s">
        <v>15</v>
      </c>
      <c r="AF1967" s="140" t="s">
        <v>15</v>
      </c>
      <c r="AG1967" s="140" t="s">
        <v>15</v>
      </c>
      <c r="AH1967" s="141" t="str">
        <f t="shared" si="511"/>
        <v>-</v>
      </c>
      <c r="AI1967" s="210"/>
      <c r="AJ1967" s="448" t="s">
        <v>5248</v>
      </c>
      <c r="AK1967" s="478" t="str">
        <f t="shared" si="512"/>
        <v/>
      </c>
      <c r="AL1967" s="482">
        <f t="shared" si="513"/>
        <v>1</v>
      </c>
      <c r="AM1967" s="432" t="str">
        <f>_xlfn.IFNA(VLOOKUP(O1967,Dropdown!$B:$G,6,0),"-")</f>
        <v>PEZA</v>
      </c>
      <c r="AN1967" s="433">
        <f>_xlfn.IFNA(VLOOKUP(O1967,Dropdown!$B:$H,7,0),"-")</f>
        <v>0.12</v>
      </c>
      <c r="AO1967" s="434" t="str">
        <f t="shared" si="514"/>
        <v>PHP</v>
      </c>
      <c r="AP1967" s="435">
        <f t="shared" si="515"/>
        <v>812000</v>
      </c>
      <c r="AQ1967" s="436">
        <f t="shared" si="516"/>
        <v>909440.00000000012</v>
      </c>
      <c r="AR1967" s="247"/>
      <c r="AS1967" s="465" t="s">
        <v>15</v>
      </c>
      <c r="AT1967" s="247"/>
      <c r="AU1967" s="454" t="s">
        <v>15</v>
      </c>
    </row>
    <row r="1968" spans="1:47" s="29" customFormat="1">
      <c r="A1968" s="556">
        <v>1965</v>
      </c>
      <c r="B1968" s="558" t="s">
        <v>5178</v>
      </c>
      <c r="C1968" s="558" t="str">
        <f t="shared" si="504"/>
        <v>2021</v>
      </c>
      <c r="D1968" s="558" t="str">
        <f t="shared" si="505"/>
        <v>Jan</v>
      </c>
      <c r="E1968" s="605">
        <v>44211</v>
      </c>
      <c r="F1968" s="558">
        <v>125530</v>
      </c>
      <c r="G1968" s="558">
        <v>57999</v>
      </c>
      <c r="H1968" s="558">
        <v>97894</v>
      </c>
      <c r="I1968" s="558" t="s">
        <v>5175</v>
      </c>
      <c r="J1968" s="617" t="s">
        <v>5176</v>
      </c>
      <c r="K1968" s="607" t="s">
        <v>5173</v>
      </c>
      <c r="L1968" s="726" t="s">
        <v>15</v>
      </c>
      <c r="M1968" s="607" t="s">
        <v>5173</v>
      </c>
      <c r="N1968" s="615" t="s">
        <v>15</v>
      </c>
      <c r="O1968" s="607" t="s">
        <v>33</v>
      </c>
      <c r="P1968" s="558">
        <v>1</v>
      </c>
      <c r="Q1968" s="558" t="s">
        <v>5151</v>
      </c>
      <c r="R1968" s="609">
        <f>IFERROR(VLOOKUP(CONCATENATE(D1968,"'",C1968),'Monthly Forex'!A:D,4,0),"-")</f>
        <v>48.023000000000003</v>
      </c>
      <c r="S1968" s="564" t="s">
        <v>15</v>
      </c>
      <c r="T1968" s="611">
        <v>355</v>
      </c>
      <c r="U1968" s="612" t="s">
        <v>47</v>
      </c>
      <c r="V1968" s="613" t="s">
        <v>49</v>
      </c>
      <c r="W1968" s="700" t="s">
        <v>5224</v>
      </c>
      <c r="X1968" s="673" t="s">
        <v>4599</v>
      </c>
      <c r="Y1968" s="667" t="s">
        <v>5186</v>
      </c>
      <c r="Z1968" s="698">
        <v>44214</v>
      </c>
      <c r="AA1968" s="558" t="s">
        <v>1856</v>
      </c>
      <c r="AB1968" s="139">
        <f t="shared" ref="AB1968:AB1975" si="539">IF(V1968="","",IF(V1968="Cancelled","-",E1968+30))</f>
        <v>44241</v>
      </c>
      <c r="AC1968" s="134">
        <f t="shared" ref="AC1968:AC1975" si="540">IFERROR(IF(AB1968="-","-",(AB1968-DAY(AB1968)+1)),"")</f>
        <v>44228</v>
      </c>
      <c r="AD1968" s="144" t="str">
        <f t="shared" ref="AD1968:AD1975" si="541">IFERROR(IF(AF1968="O","-",AB1968+60),"-")</f>
        <v>-</v>
      </c>
      <c r="AE1968" s="136" t="str">
        <f t="shared" ref="AE1968:AE1975" si="542">IFERROR(IF(AD1968="-","-",(AD1968-DAY(AD1968)+1)),"")</f>
        <v>-</v>
      </c>
      <c r="AF1968" s="140" t="s">
        <v>4551</v>
      </c>
      <c r="AG1968" s="140" t="str">
        <f t="shared" ref="AG1968:AG1975" si="543">IF(F1968=F1967,"-","1")</f>
        <v>1</v>
      </c>
      <c r="AH1968" s="141" t="str">
        <f t="shared" si="511"/>
        <v>-</v>
      </c>
      <c r="AI1968" s="210">
        <v>44251</v>
      </c>
      <c r="AJ1968" s="448" t="s">
        <v>4592</v>
      </c>
      <c r="AK1968" s="478">
        <f t="shared" si="512"/>
        <v>-10</v>
      </c>
      <c r="AL1968" s="482">
        <f t="shared" si="513"/>
        <v>44228</v>
      </c>
      <c r="AM1968" s="432" t="str">
        <f>_xlfn.IFNA(VLOOKUP(O1968,Dropdown!$B:$G,6,0),"-")</f>
        <v>NON-PEZA</v>
      </c>
      <c r="AN1968" s="433" t="str">
        <f>_xlfn.IFNA(VLOOKUP(O1968,Dropdown!$B:$H,7,0),"-")</f>
        <v>-</v>
      </c>
      <c r="AO1968" s="434" t="str">
        <f t="shared" si="514"/>
        <v>USD</v>
      </c>
      <c r="AP1968" s="435">
        <f t="shared" si="515"/>
        <v>355</v>
      </c>
      <c r="AQ1968" s="436">
        <f t="shared" si="516"/>
        <v>355</v>
      </c>
      <c r="AR1968" s="247"/>
      <c r="AS1968" s="465" t="s">
        <v>15</v>
      </c>
      <c r="AT1968" s="247"/>
      <c r="AU1968" s="456" t="s">
        <v>15</v>
      </c>
    </row>
    <row r="1969" spans="1:47" s="29" customFormat="1">
      <c r="A1969" s="556">
        <v>1966</v>
      </c>
      <c r="B1969" s="558" t="s">
        <v>5179</v>
      </c>
      <c r="C1969" s="558" t="str">
        <f t="shared" si="504"/>
        <v>2021</v>
      </c>
      <c r="D1969" s="558" t="str">
        <f t="shared" si="505"/>
        <v>Jan</v>
      </c>
      <c r="E1969" s="605">
        <v>44211</v>
      </c>
      <c r="F1969" s="558">
        <v>125530</v>
      </c>
      <c r="G1969" s="558">
        <v>57999</v>
      </c>
      <c r="H1969" s="558">
        <v>97894</v>
      </c>
      <c r="I1969" s="558" t="s">
        <v>5175</v>
      </c>
      <c r="J1969" s="617" t="s">
        <v>5176</v>
      </c>
      <c r="K1969" s="607" t="s">
        <v>5174</v>
      </c>
      <c r="L1969" s="607" t="s">
        <v>15</v>
      </c>
      <c r="M1969" s="607" t="s">
        <v>5174</v>
      </c>
      <c r="N1969" s="615" t="s">
        <v>15</v>
      </c>
      <c r="O1969" s="607" t="s">
        <v>33</v>
      </c>
      <c r="P1969" s="558">
        <v>2</v>
      </c>
      <c r="Q1969" s="558" t="s">
        <v>5151</v>
      </c>
      <c r="R1969" s="609">
        <f>IFERROR(VLOOKUP(CONCATENATE(D1969,"'",C1969),'Monthly Forex'!A:D,4,0),"-")</f>
        <v>48.023000000000003</v>
      </c>
      <c r="S1969" s="564" t="s">
        <v>15</v>
      </c>
      <c r="T1969" s="611">
        <v>586</v>
      </c>
      <c r="U1969" s="612" t="s">
        <v>47</v>
      </c>
      <c r="V1969" s="613" t="s">
        <v>49</v>
      </c>
      <c r="W1969" s="700" t="s">
        <v>5224</v>
      </c>
      <c r="X1969" s="673" t="s">
        <v>4599</v>
      </c>
      <c r="Y1969" s="667" t="s">
        <v>5186</v>
      </c>
      <c r="Z1969" s="698">
        <v>44214</v>
      </c>
      <c r="AA1969" s="558" t="s">
        <v>1856</v>
      </c>
      <c r="AB1969" s="139">
        <f t="shared" si="539"/>
        <v>44241</v>
      </c>
      <c r="AC1969" s="134">
        <f t="shared" si="540"/>
        <v>44228</v>
      </c>
      <c r="AD1969" s="144" t="str">
        <f t="shared" si="541"/>
        <v>-</v>
      </c>
      <c r="AE1969" s="136" t="str">
        <f t="shared" si="542"/>
        <v>-</v>
      </c>
      <c r="AF1969" s="140" t="s">
        <v>4551</v>
      </c>
      <c r="AG1969" s="140" t="str">
        <f t="shared" si="543"/>
        <v>-</v>
      </c>
      <c r="AH1969" s="141" t="str">
        <f t="shared" si="511"/>
        <v>-</v>
      </c>
      <c r="AI1969" s="210">
        <v>44251</v>
      </c>
      <c r="AJ1969" s="448" t="s">
        <v>4592</v>
      </c>
      <c r="AK1969" s="478">
        <f t="shared" si="512"/>
        <v>-10</v>
      </c>
      <c r="AL1969" s="482">
        <f t="shared" si="513"/>
        <v>44228</v>
      </c>
      <c r="AM1969" s="432" t="str">
        <f>_xlfn.IFNA(VLOOKUP(O1969,Dropdown!$B:$G,6,0),"-")</f>
        <v>NON-PEZA</v>
      </c>
      <c r="AN1969" s="433" t="str">
        <f>_xlfn.IFNA(VLOOKUP(O1969,Dropdown!$B:$H,7,0),"-")</f>
        <v>-</v>
      </c>
      <c r="AO1969" s="434" t="str">
        <f t="shared" si="514"/>
        <v>USD</v>
      </c>
      <c r="AP1969" s="435">
        <f t="shared" si="515"/>
        <v>586</v>
      </c>
      <c r="AQ1969" s="436">
        <f t="shared" si="516"/>
        <v>586</v>
      </c>
      <c r="AR1969" s="247"/>
      <c r="AS1969" s="465" t="s">
        <v>15</v>
      </c>
      <c r="AT1969" s="247"/>
      <c r="AU1969" s="456" t="s">
        <v>15</v>
      </c>
    </row>
    <row r="1970" spans="1:47" s="29" customFormat="1">
      <c r="A1970" s="556">
        <v>1967</v>
      </c>
      <c r="B1970" s="558" t="s">
        <v>5169</v>
      </c>
      <c r="C1970" s="558" t="str">
        <f t="shared" ref="C1970:C1975" si="544">TEXT(E1970,"yyyy")</f>
        <v>2021</v>
      </c>
      <c r="D1970" s="558" t="str">
        <f t="shared" ref="D1970:D1975" si="545">TEXT(E1970,"mmm")</f>
        <v>Jan</v>
      </c>
      <c r="E1970" s="605">
        <v>44211</v>
      </c>
      <c r="F1970" s="558">
        <v>125531</v>
      </c>
      <c r="G1970" s="558">
        <v>58000</v>
      </c>
      <c r="H1970" s="558">
        <v>97895</v>
      </c>
      <c r="I1970" s="558" t="s">
        <v>5147</v>
      </c>
      <c r="J1970" s="617">
        <v>20202892</v>
      </c>
      <c r="K1970" s="607" t="s">
        <v>2479</v>
      </c>
      <c r="L1970" s="607" t="s">
        <v>15</v>
      </c>
      <c r="M1970" s="607" t="s">
        <v>2479</v>
      </c>
      <c r="N1970" s="615" t="s">
        <v>15</v>
      </c>
      <c r="O1970" s="607" t="s">
        <v>38</v>
      </c>
      <c r="P1970" s="558">
        <v>1</v>
      </c>
      <c r="Q1970" s="558" t="s">
        <v>5151</v>
      </c>
      <c r="R1970" s="609">
        <f>IFERROR(VLOOKUP(CONCATENATE(D1970,"'",C1970),'Monthly Forex'!A:D,4,0),"-")</f>
        <v>48.023000000000003</v>
      </c>
      <c r="S1970" s="564" t="s">
        <v>15</v>
      </c>
      <c r="T1970" s="611">
        <v>400</v>
      </c>
      <c r="U1970" s="612" t="s">
        <v>47</v>
      </c>
      <c r="V1970" s="613" t="s">
        <v>49</v>
      </c>
      <c r="W1970" s="703" t="s">
        <v>15</v>
      </c>
      <c r="X1970" s="673" t="s">
        <v>4595</v>
      </c>
      <c r="Y1970" s="669" t="s">
        <v>15</v>
      </c>
      <c r="Z1970" s="668" t="s">
        <v>15</v>
      </c>
      <c r="AA1970" s="558" t="s">
        <v>1856</v>
      </c>
      <c r="AB1970" s="139">
        <f t="shared" si="539"/>
        <v>44241</v>
      </c>
      <c r="AC1970" s="134">
        <f t="shared" si="540"/>
        <v>44228</v>
      </c>
      <c r="AD1970" s="144" t="str">
        <f t="shared" si="541"/>
        <v>-</v>
      </c>
      <c r="AE1970" s="136" t="str">
        <f t="shared" si="542"/>
        <v>-</v>
      </c>
      <c r="AF1970" s="140" t="s">
        <v>4551</v>
      </c>
      <c r="AG1970" s="140" t="str">
        <f t="shared" si="543"/>
        <v>1</v>
      </c>
      <c r="AH1970" s="141" t="str">
        <f t="shared" si="511"/>
        <v>-</v>
      </c>
      <c r="AI1970" s="210">
        <v>44253</v>
      </c>
      <c r="AJ1970" s="448" t="s">
        <v>4592</v>
      </c>
      <c r="AK1970" s="478">
        <f t="shared" si="512"/>
        <v>-12</v>
      </c>
      <c r="AL1970" s="482">
        <f t="shared" si="513"/>
        <v>44228</v>
      </c>
      <c r="AM1970" s="432" t="str">
        <f>_xlfn.IFNA(VLOOKUP(O1970,Dropdown!$B:$G,6,0),"-")</f>
        <v>PEZA</v>
      </c>
      <c r="AN1970" s="433">
        <f>_xlfn.IFNA(VLOOKUP(O1970,Dropdown!$B:$H,7,0),"-")</f>
        <v>0.12</v>
      </c>
      <c r="AO1970" s="434" t="str">
        <f t="shared" si="514"/>
        <v>USD</v>
      </c>
      <c r="AP1970" s="435">
        <f t="shared" si="515"/>
        <v>400</v>
      </c>
      <c r="AQ1970" s="436">
        <f t="shared" si="516"/>
        <v>448.00000000000006</v>
      </c>
      <c r="AR1970" s="247"/>
      <c r="AS1970" s="465" t="s">
        <v>15</v>
      </c>
      <c r="AT1970" s="247"/>
      <c r="AU1970" s="456" t="s">
        <v>15</v>
      </c>
    </row>
    <row r="1971" spans="1:47" s="29" customFormat="1">
      <c r="A1971" s="556">
        <v>1968</v>
      </c>
      <c r="B1971" s="558" t="s">
        <v>5170</v>
      </c>
      <c r="C1971" s="558" t="str">
        <f t="shared" si="544"/>
        <v>2021</v>
      </c>
      <c r="D1971" s="558" t="str">
        <f t="shared" si="545"/>
        <v>Jan</v>
      </c>
      <c r="E1971" s="605">
        <v>44211</v>
      </c>
      <c r="F1971" s="558">
        <v>125531</v>
      </c>
      <c r="G1971" s="558">
        <v>58000</v>
      </c>
      <c r="H1971" s="558">
        <v>97895</v>
      </c>
      <c r="I1971" s="558" t="s">
        <v>5147</v>
      </c>
      <c r="J1971" s="617">
        <v>20202892</v>
      </c>
      <c r="K1971" s="607" t="s">
        <v>2027</v>
      </c>
      <c r="L1971" s="607" t="s">
        <v>15</v>
      </c>
      <c r="M1971" s="607" t="s">
        <v>2027</v>
      </c>
      <c r="N1971" s="615" t="s">
        <v>15</v>
      </c>
      <c r="O1971" s="607" t="s">
        <v>38</v>
      </c>
      <c r="P1971" s="558">
        <v>1</v>
      </c>
      <c r="Q1971" s="558" t="s">
        <v>5151</v>
      </c>
      <c r="R1971" s="609">
        <f>IFERROR(VLOOKUP(CONCATENATE(D1971,"'",C1971),'Monthly Forex'!A:D,4,0),"-")</f>
        <v>48.023000000000003</v>
      </c>
      <c r="S1971" s="564" t="s">
        <v>15</v>
      </c>
      <c r="T1971" s="611">
        <v>440</v>
      </c>
      <c r="U1971" s="612" t="s">
        <v>47</v>
      </c>
      <c r="V1971" s="613" t="s">
        <v>49</v>
      </c>
      <c r="W1971" s="703" t="s">
        <v>15</v>
      </c>
      <c r="X1971" s="673" t="s">
        <v>4595</v>
      </c>
      <c r="Y1971" s="669" t="s">
        <v>15</v>
      </c>
      <c r="Z1971" s="668" t="s">
        <v>15</v>
      </c>
      <c r="AA1971" s="558" t="s">
        <v>1856</v>
      </c>
      <c r="AB1971" s="139">
        <f t="shared" si="539"/>
        <v>44241</v>
      </c>
      <c r="AC1971" s="134">
        <f t="shared" si="540"/>
        <v>44228</v>
      </c>
      <c r="AD1971" s="144" t="str">
        <f t="shared" si="541"/>
        <v>-</v>
      </c>
      <c r="AE1971" s="136" t="str">
        <f t="shared" si="542"/>
        <v>-</v>
      </c>
      <c r="AF1971" s="140" t="s">
        <v>4551</v>
      </c>
      <c r="AG1971" s="140" t="str">
        <f t="shared" si="543"/>
        <v>-</v>
      </c>
      <c r="AH1971" s="141" t="str">
        <f t="shared" si="511"/>
        <v>-</v>
      </c>
      <c r="AI1971" s="210">
        <v>44253</v>
      </c>
      <c r="AJ1971" s="448" t="s">
        <v>4592</v>
      </c>
      <c r="AK1971" s="478">
        <f t="shared" si="512"/>
        <v>-12</v>
      </c>
      <c r="AL1971" s="482">
        <f t="shared" si="513"/>
        <v>44228</v>
      </c>
      <c r="AM1971" s="432" t="str">
        <f>_xlfn.IFNA(VLOOKUP(O1971,Dropdown!$B:$G,6,0),"-")</f>
        <v>PEZA</v>
      </c>
      <c r="AN1971" s="433">
        <f>_xlfn.IFNA(VLOOKUP(O1971,Dropdown!$B:$H,7,0),"-")</f>
        <v>0.12</v>
      </c>
      <c r="AO1971" s="434" t="str">
        <f t="shared" si="514"/>
        <v>USD</v>
      </c>
      <c r="AP1971" s="435">
        <f t="shared" si="515"/>
        <v>440</v>
      </c>
      <c r="AQ1971" s="436">
        <f t="shared" si="516"/>
        <v>492.80000000000007</v>
      </c>
      <c r="AR1971" s="247"/>
      <c r="AS1971" s="465" t="s">
        <v>15</v>
      </c>
      <c r="AT1971" s="247"/>
      <c r="AU1971" s="456" t="s">
        <v>15</v>
      </c>
    </row>
    <row r="1972" spans="1:47" s="29" customFormat="1">
      <c r="A1972" s="556">
        <v>1969</v>
      </c>
      <c r="B1972" s="558" t="s">
        <v>5171</v>
      </c>
      <c r="C1972" s="558" t="str">
        <f t="shared" si="544"/>
        <v>2021</v>
      </c>
      <c r="D1972" s="558" t="str">
        <f t="shared" si="545"/>
        <v>Jan</v>
      </c>
      <c r="E1972" s="605">
        <v>44211</v>
      </c>
      <c r="F1972" s="558">
        <v>125531</v>
      </c>
      <c r="G1972" s="558">
        <v>58000</v>
      </c>
      <c r="H1972" s="558">
        <v>97895</v>
      </c>
      <c r="I1972" s="558" t="s">
        <v>5147</v>
      </c>
      <c r="J1972" s="617">
        <v>20202892</v>
      </c>
      <c r="K1972" s="607" t="s">
        <v>2110</v>
      </c>
      <c r="L1972" s="607" t="s">
        <v>15</v>
      </c>
      <c r="M1972" s="607" t="s">
        <v>2110</v>
      </c>
      <c r="N1972" s="615" t="s">
        <v>15</v>
      </c>
      <c r="O1972" s="607" t="s">
        <v>38</v>
      </c>
      <c r="P1972" s="558">
        <v>1</v>
      </c>
      <c r="Q1972" s="558" t="s">
        <v>5151</v>
      </c>
      <c r="R1972" s="609">
        <f>IFERROR(VLOOKUP(CONCATENATE(D1972,"'",C1972),'Monthly Forex'!A:D,4,0),"-")</f>
        <v>48.023000000000003</v>
      </c>
      <c r="S1972" s="564" t="s">
        <v>15</v>
      </c>
      <c r="T1972" s="611">
        <v>440</v>
      </c>
      <c r="U1972" s="612" t="s">
        <v>47</v>
      </c>
      <c r="V1972" s="613" t="s">
        <v>49</v>
      </c>
      <c r="W1972" s="703" t="s">
        <v>15</v>
      </c>
      <c r="X1972" s="673" t="s">
        <v>4595</v>
      </c>
      <c r="Y1972" s="669" t="s">
        <v>15</v>
      </c>
      <c r="Z1972" s="668" t="s">
        <v>15</v>
      </c>
      <c r="AA1972" s="558" t="s">
        <v>1856</v>
      </c>
      <c r="AB1972" s="139">
        <f t="shared" si="539"/>
        <v>44241</v>
      </c>
      <c r="AC1972" s="134">
        <f t="shared" si="540"/>
        <v>44228</v>
      </c>
      <c r="AD1972" s="144" t="str">
        <f t="shared" si="541"/>
        <v>-</v>
      </c>
      <c r="AE1972" s="136" t="str">
        <f t="shared" si="542"/>
        <v>-</v>
      </c>
      <c r="AF1972" s="140" t="s">
        <v>4551</v>
      </c>
      <c r="AG1972" s="140" t="str">
        <f t="shared" si="543"/>
        <v>-</v>
      </c>
      <c r="AH1972" s="141" t="str">
        <f t="shared" si="511"/>
        <v>-</v>
      </c>
      <c r="AI1972" s="210">
        <v>44253</v>
      </c>
      <c r="AJ1972" s="448" t="s">
        <v>4592</v>
      </c>
      <c r="AK1972" s="478">
        <f t="shared" si="512"/>
        <v>-12</v>
      </c>
      <c r="AL1972" s="482">
        <f t="shared" si="513"/>
        <v>44228</v>
      </c>
      <c r="AM1972" s="432" t="str">
        <f>_xlfn.IFNA(VLOOKUP(O1972,Dropdown!$B:$G,6,0),"-")</f>
        <v>PEZA</v>
      </c>
      <c r="AN1972" s="433">
        <f>_xlfn.IFNA(VLOOKUP(O1972,Dropdown!$B:$H,7,0),"-")</f>
        <v>0.12</v>
      </c>
      <c r="AO1972" s="434" t="str">
        <f t="shared" si="514"/>
        <v>USD</v>
      </c>
      <c r="AP1972" s="435">
        <f t="shared" si="515"/>
        <v>440</v>
      </c>
      <c r="AQ1972" s="436">
        <f t="shared" si="516"/>
        <v>492.80000000000007</v>
      </c>
      <c r="AR1972" s="247"/>
      <c r="AS1972" s="465" t="s">
        <v>15</v>
      </c>
      <c r="AT1972" s="247"/>
      <c r="AU1972" s="456" t="s">
        <v>15</v>
      </c>
    </row>
    <row r="1973" spans="1:47" s="29" customFormat="1">
      <c r="A1973" s="556">
        <v>1970</v>
      </c>
      <c r="B1973" s="558" t="s">
        <v>5172</v>
      </c>
      <c r="C1973" s="558" t="str">
        <f t="shared" si="544"/>
        <v>2021</v>
      </c>
      <c r="D1973" s="558" t="str">
        <f t="shared" si="545"/>
        <v>Jan</v>
      </c>
      <c r="E1973" s="605">
        <v>44211</v>
      </c>
      <c r="F1973" s="558">
        <v>125532</v>
      </c>
      <c r="G1973" s="558">
        <v>59301</v>
      </c>
      <c r="H1973" s="558">
        <v>97896</v>
      </c>
      <c r="I1973" s="558" t="s">
        <v>3660</v>
      </c>
      <c r="J1973" s="617" t="s">
        <v>5177</v>
      </c>
      <c r="K1973" s="607" t="s">
        <v>3659</v>
      </c>
      <c r="L1973" s="726" t="s">
        <v>15</v>
      </c>
      <c r="M1973" s="607" t="s">
        <v>3659</v>
      </c>
      <c r="N1973" s="615" t="s">
        <v>15</v>
      </c>
      <c r="O1973" s="607" t="s">
        <v>3662</v>
      </c>
      <c r="P1973" s="558">
        <v>5</v>
      </c>
      <c r="Q1973" s="558" t="s">
        <v>5151</v>
      </c>
      <c r="R1973" s="609">
        <f>IFERROR(VLOOKUP(CONCATENATE(D1973,"'",C1973),'Monthly Forex'!A:D,4,0),"-")</f>
        <v>48.023000000000003</v>
      </c>
      <c r="S1973" s="564" t="s">
        <v>15</v>
      </c>
      <c r="T1973" s="611">
        <v>470</v>
      </c>
      <c r="U1973" s="612" t="s">
        <v>47</v>
      </c>
      <c r="V1973" s="613" t="s">
        <v>49</v>
      </c>
      <c r="W1973" s="703" t="s">
        <v>15</v>
      </c>
      <c r="X1973" s="673" t="s">
        <v>4595</v>
      </c>
      <c r="Y1973" s="667" t="s">
        <v>5183</v>
      </c>
      <c r="Z1973" s="668">
        <v>44214</v>
      </c>
      <c r="AA1973" s="558" t="s">
        <v>1856</v>
      </c>
      <c r="AB1973" s="139">
        <f t="shared" si="539"/>
        <v>44241</v>
      </c>
      <c r="AC1973" s="134">
        <f t="shared" si="540"/>
        <v>44228</v>
      </c>
      <c r="AD1973" s="144" t="str">
        <f t="shared" si="541"/>
        <v>-</v>
      </c>
      <c r="AE1973" s="136" t="str">
        <f t="shared" si="542"/>
        <v>-</v>
      </c>
      <c r="AF1973" s="140" t="s">
        <v>4551</v>
      </c>
      <c r="AG1973" s="140" t="str">
        <f t="shared" si="543"/>
        <v>1</v>
      </c>
      <c r="AH1973" s="141" t="str">
        <f t="shared" si="511"/>
        <v>-</v>
      </c>
      <c r="AI1973" s="210">
        <v>44245</v>
      </c>
      <c r="AJ1973" s="448" t="s">
        <v>4592</v>
      </c>
      <c r="AK1973" s="478">
        <f t="shared" si="512"/>
        <v>-4</v>
      </c>
      <c r="AL1973" s="482">
        <f t="shared" si="513"/>
        <v>44228</v>
      </c>
      <c r="AM1973" s="432" t="str">
        <f>_xlfn.IFNA(VLOOKUP(O1973,Dropdown!$B:$G,6,0),"-")</f>
        <v>PEZA</v>
      </c>
      <c r="AN1973" s="433">
        <f>_xlfn.IFNA(VLOOKUP(O1973,Dropdown!$B:$H,7,0),"-")</f>
        <v>0.12</v>
      </c>
      <c r="AO1973" s="434" t="str">
        <f t="shared" si="514"/>
        <v>USD</v>
      </c>
      <c r="AP1973" s="435">
        <f t="shared" si="515"/>
        <v>470</v>
      </c>
      <c r="AQ1973" s="436">
        <f t="shared" si="516"/>
        <v>526.40000000000009</v>
      </c>
      <c r="AR1973" s="247"/>
      <c r="AS1973" s="465" t="s">
        <v>15</v>
      </c>
      <c r="AT1973" s="247"/>
      <c r="AU1973" s="456" t="s">
        <v>15</v>
      </c>
    </row>
    <row r="1974" spans="1:47" s="29" customFormat="1">
      <c r="A1974" s="556">
        <v>1971</v>
      </c>
      <c r="B1974" s="558" t="s">
        <v>5180</v>
      </c>
      <c r="C1974" s="558" t="str">
        <f t="shared" si="544"/>
        <v>2021</v>
      </c>
      <c r="D1974" s="558" t="str">
        <f t="shared" si="545"/>
        <v>Jan</v>
      </c>
      <c r="E1974" s="605">
        <v>44211</v>
      </c>
      <c r="F1974" s="558">
        <v>125533</v>
      </c>
      <c r="G1974" s="558">
        <v>59302</v>
      </c>
      <c r="H1974" s="558">
        <v>97897</v>
      </c>
      <c r="I1974" s="558" t="s">
        <v>5147</v>
      </c>
      <c r="J1974" s="617">
        <v>20202892</v>
      </c>
      <c r="K1974" s="607" t="s">
        <v>2550</v>
      </c>
      <c r="L1974" s="607" t="s">
        <v>15</v>
      </c>
      <c r="M1974" s="607" t="s">
        <v>2550</v>
      </c>
      <c r="N1974" s="615" t="s">
        <v>15</v>
      </c>
      <c r="O1974" s="607" t="s">
        <v>38</v>
      </c>
      <c r="P1974" s="558">
        <v>1</v>
      </c>
      <c r="Q1974" s="558" t="s">
        <v>5151</v>
      </c>
      <c r="R1974" s="609">
        <f>IFERROR(VLOOKUP(CONCATENATE(D1974,"'",C1974),'Monthly Forex'!A:D,4,0),"-")</f>
        <v>48.023000000000003</v>
      </c>
      <c r="S1974" s="564" t="s">
        <v>15</v>
      </c>
      <c r="T1974" s="611">
        <v>440</v>
      </c>
      <c r="U1974" s="612" t="s">
        <v>47</v>
      </c>
      <c r="V1974" s="613" t="s">
        <v>49</v>
      </c>
      <c r="W1974" s="703" t="s">
        <v>15</v>
      </c>
      <c r="X1974" s="673" t="s">
        <v>4595</v>
      </c>
      <c r="Y1974" s="669" t="s">
        <v>15</v>
      </c>
      <c r="Z1974" s="668" t="s">
        <v>15</v>
      </c>
      <c r="AA1974" s="558" t="s">
        <v>1856</v>
      </c>
      <c r="AB1974" s="139">
        <f t="shared" si="539"/>
        <v>44241</v>
      </c>
      <c r="AC1974" s="134">
        <f t="shared" si="540"/>
        <v>44228</v>
      </c>
      <c r="AD1974" s="144" t="str">
        <f t="shared" si="541"/>
        <v>-</v>
      </c>
      <c r="AE1974" s="136" t="str">
        <f t="shared" si="542"/>
        <v>-</v>
      </c>
      <c r="AF1974" s="140" t="s">
        <v>4551</v>
      </c>
      <c r="AG1974" s="140" t="str">
        <f t="shared" si="543"/>
        <v>1</v>
      </c>
      <c r="AH1974" s="141" t="str">
        <f t="shared" si="511"/>
        <v>-</v>
      </c>
      <c r="AI1974" s="210">
        <v>44253</v>
      </c>
      <c r="AJ1974" s="448" t="s">
        <v>4592</v>
      </c>
      <c r="AK1974" s="478">
        <f t="shared" si="512"/>
        <v>-12</v>
      </c>
      <c r="AL1974" s="482">
        <f t="shared" si="513"/>
        <v>44228</v>
      </c>
      <c r="AM1974" s="432" t="str">
        <f>_xlfn.IFNA(VLOOKUP(O1974,Dropdown!$B:$G,6,0),"-")</f>
        <v>PEZA</v>
      </c>
      <c r="AN1974" s="433">
        <f>_xlfn.IFNA(VLOOKUP(O1974,Dropdown!$B:$H,7,0),"-")</f>
        <v>0.12</v>
      </c>
      <c r="AO1974" s="434" t="str">
        <f t="shared" si="514"/>
        <v>USD</v>
      </c>
      <c r="AP1974" s="435">
        <f t="shared" si="515"/>
        <v>440</v>
      </c>
      <c r="AQ1974" s="436">
        <f t="shared" si="516"/>
        <v>492.80000000000007</v>
      </c>
      <c r="AR1974" s="247"/>
      <c r="AS1974" s="465" t="s">
        <v>15</v>
      </c>
      <c r="AT1974" s="247"/>
      <c r="AU1974" s="456" t="s">
        <v>15</v>
      </c>
    </row>
    <row r="1975" spans="1:47" s="29" customFormat="1">
      <c r="A1975" s="556">
        <v>1972</v>
      </c>
      <c r="B1975" s="558" t="s">
        <v>5181</v>
      </c>
      <c r="C1975" s="558" t="str">
        <f t="shared" si="544"/>
        <v>2021</v>
      </c>
      <c r="D1975" s="558" t="str">
        <f t="shared" si="545"/>
        <v>Jan</v>
      </c>
      <c r="E1975" s="605">
        <v>44211</v>
      </c>
      <c r="F1975" s="558">
        <v>125533</v>
      </c>
      <c r="G1975" s="558">
        <v>59302</v>
      </c>
      <c r="H1975" s="558">
        <v>97897</v>
      </c>
      <c r="I1975" s="558" t="s">
        <v>5147</v>
      </c>
      <c r="J1975" s="617">
        <v>20202892</v>
      </c>
      <c r="K1975" s="607" t="s">
        <v>2479</v>
      </c>
      <c r="L1975" s="607" t="s">
        <v>15</v>
      </c>
      <c r="M1975" s="607" t="s">
        <v>2479</v>
      </c>
      <c r="N1975" s="615" t="s">
        <v>15</v>
      </c>
      <c r="O1975" s="607" t="s">
        <v>38</v>
      </c>
      <c r="P1975" s="558">
        <v>1</v>
      </c>
      <c r="Q1975" s="558" t="s">
        <v>5151</v>
      </c>
      <c r="R1975" s="609">
        <f>IFERROR(VLOOKUP(CONCATENATE(D1975,"'",C1975),'Monthly Forex'!A:D,4,0),"-")</f>
        <v>48.023000000000003</v>
      </c>
      <c r="S1975" s="564" t="s">
        <v>15</v>
      </c>
      <c r="T1975" s="611">
        <v>440</v>
      </c>
      <c r="U1975" s="612" t="s">
        <v>47</v>
      </c>
      <c r="V1975" s="613" t="s">
        <v>49</v>
      </c>
      <c r="W1975" s="703" t="s">
        <v>15</v>
      </c>
      <c r="X1975" s="673" t="s">
        <v>4595</v>
      </c>
      <c r="Y1975" s="669" t="s">
        <v>15</v>
      </c>
      <c r="Z1975" s="668" t="s">
        <v>15</v>
      </c>
      <c r="AA1975" s="558" t="s">
        <v>1856</v>
      </c>
      <c r="AB1975" s="139">
        <f t="shared" si="539"/>
        <v>44241</v>
      </c>
      <c r="AC1975" s="134">
        <f t="shared" si="540"/>
        <v>44228</v>
      </c>
      <c r="AD1975" s="144" t="str">
        <f t="shared" si="541"/>
        <v>-</v>
      </c>
      <c r="AE1975" s="136" t="str">
        <f t="shared" si="542"/>
        <v>-</v>
      </c>
      <c r="AF1975" s="140" t="s">
        <v>4551</v>
      </c>
      <c r="AG1975" s="140" t="str">
        <f t="shared" si="543"/>
        <v>-</v>
      </c>
      <c r="AH1975" s="141" t="str">
        <f t="shared" si="511"/>
        <v>-</v>
      </c>
      <c r="AI1975" s="210">
        <v>44253</v>
      </c>
      <c r="AJ1975" s="448" t="s">
        <v>4592</v>
      </c>
      <c r="AK1975" s="478">
        <f t="shared" si="512"/>
        <v>-12</v>
      </c>
      <c r="AL1975" s="482">
        <f t="shared" si="513"/>
        <v>44228</v>
      </c>
      <c r="AM1975" s="432" t="str">
        <f>_xlfn.IFNA(VLOOKUP(O1975,Dropdown!$B:$G,6,0),"-")</f>
        <v>PEZA</v>
      </c>
      <c r="AN1975" s="433">
        <f>_xlfn.IFNA(VLOOKUP(O1975,Dropdown!$B:$H,7,0),"-")</f>
        <v>0.12</v>
      </c>
      <c r="AO1975" s="434" t="str">
        <f t="shared" si="514"/>
        <v>USD</v>
      </c>
      <c r="AP1975" s="435">
        <f t="shared" si="515"/>
        <v>440</v>
      </c>
      <c r="AQ1975" s="436">
        <f t="shared" si="516"/>
        <v>492.80000000000007</v>
      </c>
      <c r="AR1975" s="247"/>
      <c r="AS1975" s="465" t="s">
        <v>15</v>
      </c>
      <c r="AT1975" s="247"/>
      <c r="AU1975" s="456" t="s">
        <v>15</v>
      </c>
    </row>
    <row r="1976" spans="1:47" s="29" customFormat="1">
      <c r="A1976" s="556">
        <v>1973</v>
      </c>
      <c r="B1976" s="558" t="s">
        <v>4579</v>
      </c>
      <c r="C1976" s="558" t="str">
        <f t="shared" ref="C1976:C1982" si="546">TEXT(E1976,"yyyy")</f>
        <v>2021</v>
      </c>
      <c r="D1976" s="558" t="str">
        <f t="shared" ref="D1976:D1982" si="547">TEXT(E1976,"mmm")</f>
        <v>Jan</v>
      </c>
      <c r="E1976" s="605">
        <v>44214</v>
      </c>
      <c r="F1976" s="558">
        <v>125534</v>
      </c>
      <c r="G1976" s="558">
        <v>59303</v>
      </c>
      <c r="H1976" s="558">
        <v>97933</v>
      </c>
      <c r="I1976" s="558" t="s">
        <v>4584</v>
      </c>
      <c r="J1976" s="617">
        <v>51469</v>
      </c>
      <c r="K1976" s="607" t="s">
        <v>4581</v>
      </c>
      <c r="L1976" s="726" t="s">
        <v>15</v>
      </c>
      <c r="M1976" s="607" t="s">
        <v>5182</v>
      </c>
      <c r="N1976" s="615" t="s">
        <v>15</v>
      </c>
      <c r="O1976" s="607" t="s">
        <v>32</v>
      </c>
      <c r="P1976" s="558">
        <v>1</v>
      </c>
      <c r="Q1976" s="558" t="s">
        <v>5152</v>
      </c>
      <c r="R1976" s="609">
        <f>IFERROR(VLOOKUP(CONCATENATE(D1976,"'",C1976),'Monthly Forex'!A:D,4,0),"-")</f>
        <v>48.023000000000003</v>
      </c>
      <c r="S1976" s="610">
        <v>480000</v>
      </c>
      <c r="T1976" s="611">
        <f>IFERROR(S1976/R1976,"")</f>
        <v>9995.2106282406348</v>
      </c>
      <c r="U1976" s="612" t="s">
        <v>47</v>
      </c>
      <c r="V1976" s="613" t="s">
        <v>49</v>
      </c>
      <c r="W1976" s="703" t="s">
        <v>4520</v>
      </c>
      <c r="X1976" s="673" t="s">
        <v>4752</v>
      </c>
      <c r="Y1976" s="669" t="s">
        <v>15</v>
      </c>
      <c r="Z1976" s="668" t="s">
        <v>15</v>
      </c>
      <c r="AA1976" s="558" t="s">
        <v>1856</v>
      </c>
      <c r="AB1976" s="139">
        <f t="shared" ref="AB1976:AB1983" si="548">IF(V1976="","",IF(V1976="Cancelled","-",E1976+30))</f>
        <v>44244</v>
      </c>
      <c r="AC1976" s="134">
        <f t="shared" ref="AC1976:AC1983" si="549">IFERROR(IF(AB1976="-","-",(AB1976-DAY(AB1976)+1)),"")</f>
        <v>44228</v>
      </c>
      <c r="AD1976" s="144" t="str">
        <f t="shared" ref="AD1976:AD1983" si="550">IFERROR(IF(AF1976="O","-",AB1976+60),"-")</f>
        <v>-</v>
      </c>
      <c r="AE1976" s="136" t="str">
        <f t="shared" ref="AE1976:AE1983" si="551">IFERROR(IF(AD1976="-","-",(AD1976-DAY(AD1976)+1)),"")</f>
        <v>-</v>
      </c>
      <c r="AF1976" s="140" t="s">
        <v>4551</v>
      </c>
      <c r="AG1976" s="140" t="str">
        <f t="shared" ref="AG1976:AG1983" si="552">IF(F1976=F1975,"-","1")</f>
        <v>1</v>
      </c>
      <c r="AH1976" s="141" t="str">
        <f t="shared" si="511"/>
        <v>-</v>
      </c>
      <c r="AI1976" s="210">
        <v>44281</v>
      </c>
      <c r="AJ1976" s="448" t="s">
        <v>4592</v>
      </c>
      <c r="AK1976" s="478">
        <f t="shared" si="512"/>
        <v>-37</v>
      </c>
      <c r="AL1976" s="482">
        <f t="shared" si="513"/>
        <v>44256</v>
      </c>
      <c r="AM1976" s="432" t="str">
        <f>_xlfn.IFNA(VLOOKUP(O1976,Dropdown!$B:$G,6,0),"-")</f>
        <v>PEZA</v>
      </c>
      <c r="AN1976" s="433">
        <f>_xlfn.IFNA(VLOOKUP(O1976,Dropdown!$B:$H,7,0),"-")</f>
        <v>0.12</v>
      </c>
      <c r="AO1976" s="434" t="str">
        <f t="shared" si="514"/>
        <v>PHP</v>
      </c>
      <c r="AP1976" s="435">
        <f t="shared" si="515"/>
        <v>480000</v>
      </c>
      <c r="AQ1976" s="436">
        <f t="shared" si="516"/>
        <v>537600</v>
      </c>
      <c r="AR1976" s="247"/>
      <c r="AS1976" s="465" t="s">
        <v>15</v>
      </c>
      <c r="AT1976" s="247"/>
      <c r="AU1976" s="456" t="s">
        <v>15</v>
      </c>
    </row>
    <row r="1977" spans="1:47" s="29" customFormat="1">
      <c r="A1977" s="556">
        <v>1974</v>
      </c>
      <c r="B1977" s="558" t="s">
        <v>5196</v>
      </c>
      <c r="C1977" s="558" t="str">
        <f>TEXT(E1977,"yyyy")</f>
        <v>2021</v>
      </c>
      <c r="D1977" s="558" t="str">
        <f>TEXT(E1977,"mmm")</f>
        <v>Jan</v>
      </c>
      <c r="E1977" s="605">
        <v>44216</v>
      </c>
      <c r="F1977" s="558">
        <v>125535</v>
      </c>
      <c r="G1977" s="558">
        <v>59304</v>
      </c>
      <c r="H1977" s="558">
        <v>97986</v>
      </c>
      <c r="I1977" s="558" t="s">
        <v>5199</v>
      </c>
      <c r="J1977" s="617" t="s">
        <v>5198</v>
      </c>
      <c r="K1977" s="607" t="s">
        <v>5201</v>
      </c>
      <c r="L1977" s="607" t="s">
        <v>5204</v>
      </c>
      <c r="M1977" s="607" t="s">
        <v>5205</v>
      </c>
      <c r="N1977" s="615" t="s">
        <v>5206</v>
      </c>
      <c r="O1977" s="607" t="s">
        <v>31</v>
      </c>
      <c r="P1977" s="558">
        <v>1</v>
      </c>
      <c r="Q1977" s="558" t="s">
        <v>5152</v>
      </c>
      <c r="R1977" s="609">
        <f>IFERROR(VLOOKUP(CONCATENATE(D1977,"'",C1977),'Monthly Forex'!A:D,4,0),"-")</f>
        <v>48.023000000000003</v>
      </c>
      <c r="S1977" s="610">
        <v>14200</v>
      </c>
      <c r="T1977" s="611">
        <f>IFERROR(S1977/R1977,"")</f>
        <v>295.69164775211874</v>
      </c>
      <c r="U1977" s="612" t="s">
        <v>47</v>
      </c>
      <c r="V1977" s="613" t="s">
        <v>49</v>
      </c>
      <c r="W1977" s="700" t="s">
        <v>5220</v>
      </c>
      <c r="X1977" s="673" t="s">
        <v>4595</v>
      </c>
      <c r="Y1977" s="669" t="s">
        <v>15</v>
      </c>
      <c r="Z1977" s="668" t="s">
        <v>15</v>
      </c>
      <c r="AA1977" s="558" t="s">
        <v>1856</v>
      </c>
      <c r="AB1977" s="139">
        <f t="shared" si="548"/>
        <v>44246</v>
      </c>
      <c r="AC1977" s="134">
        <f t="shared" si="549"/>
        <v>44228</v>
      </c>
      <c r="AD1977" s="144" t="str">
        <f t="shared" si="550"/>
        <v>-</v>
      </c>
      <c r="AE1977" s="136" t="str">
        <f t="shared" si="551"/>
        <v>-</v>
      </c>
      <c r="AF1977" s="140" t="s">
        <v>4551</v>
      </c>
      <c r="AG1977" s="140" t="str">
        <f t="shared" si="552"/>
        <v>1</v>
      </c>
      <c r="AH1977" s="141" t="str">
        <f t="shared" si="511"/>
        <v>-</v>
      </c>
      <c r="AI1977" s="210">
        <v>44315</v>
      </c>
      <c r="AJ1977" s="448" t="s">
        <v>4592</v>
      </c>
      <c r="AK1977" s="478">
        <f t="shared" si="512"/>
        <v>-69</v>
      </c>
      <c r="AL1977" s="482">
        <f t="shared" si="513"/>
        <v>44287</v>
      </c>
      <c r="AM1977" s="432" t="str">
        <f>_xlfn.IFNA(VLOOKUP(O1977,Dropdown!$B:$G,6,0),"-")</f>
        <v>PEZA</v>
      </c>
      <c r="AN1977" s="433">
        <f>_xlfn.IFNA(VLOOKUP(O1977,Dropdown!$B:$H,7,0),"-")</f>
        <v>0.12</v>
      </c>
      <c r="AO1977" s="434" t="str">
        <f t="shared" si="514"/>
        <v>PHP</v>
      </c>
      <c r="AP1977" s="435">
        <f t="shared" si="515"/>
        <v>14200</v>
      </c>
      <c r="AQ1977" s="436">
        <f t="shared" si="516"/>
        <v>15904.000000000002</v>
      </c>
      <c r="AR1977" s="247"/>
      <c r="AS1977" s="465" t="s">
        <v>15</v>
      </c>
      <c r="AT1977" s="247"/>
      <c r="AU1977" s="456" t="s">
        <v>15</v>
      </c>
    </row>
    <row r="1978" spans="1:47" s="29" customFormat="1">
      <c r="A1978" s="556">
        <v>1975</v>
      </c>
      <c r="B1978" s="558" t="s">
        <v>5195</v>
      </c>
      <c r="C1978" s="558" t="str">
        <f>TEXT(E1978,"yyyy")</f>
        <v>2021</v>
      </c>
      <c r="D1978" s="558" t="str">
        <f>TEXT(E1978,"mmm")</f>
        <v>Jan</v>
      </c>
      <c r="E1978" s="605">
        <v>44216</v>
      </c>
      <c r="F1978" s="558">
        <v>125535</v>
      </c>
      <c r="G1978" s="558">
        <v>59304</v>
      </c>
      <c r="H1978" s="558">
        <v>97986</v>
      </c>
      <c r="I1978" s="558" t="s">
        <v>5199</v>
      </c>
      <c r="J1978" s="617" t="s">
        <v>5198</v>
      </c>
      <c r="K1978" s="607" t="s">
        <v>5200</v>
      </c>
      <c r="L1978" s="607" t="s">
        <v>5204</v>
      </c>
      <c r="M1978" s="607" t="s">
        <v>5203</v>
      </c>
      <c r="N1978" s="615" t="s">
        <v>5207</v>
      </c>
      <c r="O1978" s="607" t="s">
        <v>31</v>
      </c>
      <c r="P1978" s="558">
        <v>1</v>
      </c>
      <c r="Q1978" s="558" t="s">
        <v>5152</v>
      </c>
      <c r="R1978" s="609">
        <f>IFERROR(VLOOKUP(CONCATENATE(D1978,"'",C1978),'Monthly Forex'!A:D,4,0),"-")</f>
        <v>48.023000000000003</v>
      </c>
      <c r="S1978" s="610">
        <v>28500</v>
      </c>
      <c r="T1978" s="611">
        <f>IFERROR(S1978/R1978,"")</f>
        <v>593.46563105178768</v>
      </c>
      <c r="U1978" s="612" t="s">
        <v>47</v>
      </c>
      <c r="V1978" s="613" t="s">
        <v>49</v>
      </c>
      <c r="W1978" s="700" t="s">
        <v>5220</v>
      </c>
      <c r="X1978" s="673" t="s">
        <v>4595</v>
      </c>
      <c r="Y1978" s="669" t="s">
        <v>15</v>
      </c>
      <c r="Z1978" s="668" t="s">
        <v>15</v>
      </c>
      <c r="AA1978" s="558" t="s">
        <v>1856</v>
      </c>
      <c r="AB1978" s="139">
        <f t="shared" si="548"/>
        <v>44246</v>
      </c>
      <c r="AC1978" s="134">
        <f t="shared" si="549"/>
        <v>44228</v>
      </c>
      <c r="AD1978" s="144" t="str">
        <f t="shared" si="550"/>
        <v>-</v>
      </c>
      <c r="AE1978" s="136" t="str">
        <f t="shared" si="551"/>
        <v>-</v>
      </c>
      <c r="AF1978" s="140" t="s">
        <v>4551</v>
      </c>
      <c r="AG1978" s="140" t="str">
        <f t="shared" si="552"/>
        <v>-</v>
      </c>
      <c r="AH1978" s="141" t="str">
        <f t="shared" si="511"/>
        <v>-</v>
      </c>
      <c r="AI1978" s="210">
        <v>44315</v>
      </c>
      <c r="AJ1978" s="448" t="s">
        <v>4592</v>
      </c>
      <c r="AK1978" s="478">
        <f t="shared" si="512"/>
        <v>-69</v>
      </c>
      <c r="AL1978" s="482">
        <f t="shared" si="513"/>
        <v>44287</v>
      </c>
      <c r="AM1978" s="432" t="str">
        <f>_xlfn.IFNA(VLOOKUP(O1978,Dropdown!$B:$G,6,0),"-")</f>
        <v>PEZA</v>
      </c>
      <c r="AN1978" s="433">
        <f>_xlfn.IFNA(VLOOKUP(O1978,Dropdown!$B:$H,7,0),"-")</f>
        <v>0.12</v>
      </c>
      <c r="AO1978" s="434" t="str">
        <f t="shared" si="514"/>
        <v>PHP</v>
      </c>
      <c r="AP1978" s="435">
        <f t="shared" si="515"/>
        <v>28500</v>
      </c>
      <c r="AQ1978" s="436">
        <f t="shared" si="516"/>
        <v>31920.000000000004</v>
      </c>
      <c r="AR1978" s="247"/>
      <c r="AS1978" s="465" t="s">
        <v>15</v>
      </c>
      <c r="AT1978" s="247"/>
      <c r="AU1978" s="456" t="s">
        <v>15</v>
      </c>
    </row>
    <row r="1979" spans="1:47" s="29" customFormat="1">
      <c r="A1979" s="556">
        <v>1976</v>
      </c>
      <c r="B1979" s="558" t="s">
        <v>5197</v>
      </c>
      <c r="C1979" s="558" t="str">
        <f>TEXT(E1979,"yyyy")</f>
        <v>2021</v>
      </c>
      <c r="D1979" s="558" t="str">
        <f>TEXT(E1979,"mmm")</f>
        <v>Jan</v>
      </c>
      <c r="E1979" s="605">
        <v>44216</v>
      </c>
      <c r="F1979" s="558">
        <v>125536</v>
      </c>
      <c r="G1979" s="558">
        <v>59305</v>
      </c>
      <c r="H1979" s="558">
        <v>97987</v>
      </c>
      <c r="I1979" s="558" t="s">
        <v>5199</v>
      </c>
      <c r="J1979" s="617" t="s">
        <v>5198</v>
      </c>
      <c r="K1979" s="607" t="s">
        <v>5202</v>
      </c>
      <c r="L1979" s="726" t="s">
        <v>15</v>
      </c>
      <c r="M1979" s="607" t="s">
        <v>5202</v>
      </c>
      <c r="N1979" s="615" t="s">
        <v>5208</v>
      </c>
      <c r="O1979" s="607" t="s">
        <v>31</v>
      </c>
      <c r="P1979" s="558">
        <v>1</v>
      </c>
      <c r="Q1979" s="558" t="s">
        <v>5152</v>
      </c>
      <c r="R1979" s="609">
        <f>IFERROR(VLOOKUP(CONCATENATE(D1979,"'",C1979),'Monthly Forex'!A:D,4,0),"-")</f>
        <v>48.023000000000003</v>
      </c>
      <c r="S1979" s="610">
        <v>31200</v>
      </c>
      <c r="T1979" s="611">
        <f>IFERROR(S1979/R1979,"")</f>
        <v>649.68869083564118</v>
      </c>
      <c r="U1979" s="612" t="s">
        <v>47</v>
      </c>
      <c r="V1979" s="613" t="s">
        <v>49</v>
      </c>
      <c r="W1979" s="700" t="s">
        <v>5220</v>
      </c>
      <c r="X1979" s="673" t="s">
        <v>4595</v>
      </c>
      <c r="Y1979" s="669" t="s">
        <v>15</v>
      </c>
      <c r="Z1979" s="668" t="s">
        <v>15</v>
      </c>
      <c r="AA1979" s="558" t="s">
        <v>1856</v>
      </c>
      <c r="AB1979" s="139">
        <f t="shared" si="548"/>
        <v>44246</v>
      </c>
      <c r="AC1979" s="134">
        <f t="shared" si="549"/>
        <v>44228</v>
      </c>
      <c r="AD1979" s="144" t="str">
        <f t="shared" si="550"/>
        <v>-</v>
      </c>
      <c r="AE1979" s="136" t="str">
        <f t="shared" si="551"/>
        <v>-</v>
      </c>
      <c r="AF1979" s="140" t="s">
        <v>4551</v>
      </c>
      <c r="AG1979" s="140" t="str">
        <f t="shared" si="552"/>
        <v>1</v>
      </c>
      <c r="AH1979" s="141" t="str">
        <f t="shared" si="511"/>
        <v>-</v>
      </c>
      <c r="AI1979" s="210">
        <v>44315</v>
      </c>
      <c r="AJ1979" s="448" t="s">
        <v>4592</v>
      </c>
      <c r="AK1979" s="478">
        <f t="shared" si="512"/>
        <v>-69</v>
      </c>
      <c r="AL1979" s="482">
        <f t="shared" si="513"/>
        <v>44287</v>
      </c>
      <c r="AM1979" s="432" t="str">
        <f>_xlfn.IFNA(VLOOKUP(O1979,Dropdown!$B:$G,6,0),"-")</f>
        <v>PEZA</v>
      </c>
      <c r="AN1979" s="433">
        <f>_xlfn.IFNA(VLOOKUP(O1979,Dropdown!$B:$H,7,0),"-")</f>
        <v>0.12</v>
      </c>
      <c r="AO1979" s="434" t="str">
        <f t="shared" si="514"/>
        <v>PHP</v>
      </c>
      <c r="AP1979" s="435">
        <f t="shared" si="515"/>
        <v>31200</v>
      </c>
      <c r="AQ1979" s="436">
        <f t="shared" si="516"/>
        <v>34944</v>
      </c>
      <c r="AR1979" s="247"/>
      <c r="AS1979" s="465" t="s">
        <v>15</v>
      </c>
      <c r="AT1979" s="247"/>
      <c r="AU1979" s="456" t="s">
        <v>15</v>
      </c>
    </row>
    <row r="1980" spans="1:47" s="29" customFormat="1">
      <c r="A1980" s="556">
        <v>1977</v>
      </c>
      <c r="B1980" s="558" t="s">
        <v>5213</v>
      </c>
      <c r="C1980" s="558" t="str">
        <f>TEXT(E1980,"yyyy")</f>
        <v>2021</v>
      </c>
      <c r="D1980" s="558" t="str">
        <f>TEXT(E1980,"mmm")</f>
        <v>Jan</v>
      </c>
      <c r="E1980" s="605">
        <v>44216</v>
      </c>
      <c r="F1980" s="558">
        <v>125537</v>
      </c>
      <c r="G1980" s="617" t="s">
        <v>15</v>
      </c>
      <c r="H1980" s="558">
        <v>97988</v>
      </c>
      <c r="I1980" s="558" t="s">
        <v>5216</v>
      </c>
      <c r="J1980" s="617" t="s">
        <v>5215</v>
      </c>
      <c r="K1980" s="607" t="s">
        <v>5214</v>
      </c>
      <c r="L1980" s="607" t="s">
        <v>4936</v>
      </c>
      <c r="M1980" s="607" t="s">
        <v>5217</v>
      </c>
      <c r="N1980" s="615" t="s">
        <v>15</v>
      </c>
      <c r="O1980" s="607" t="s">
        <v>32</v>
      </c>
      <c r="P1980" s="558">
        <v>1</v>
      </c>
      <c r="Q1980" s="558" t="s">
        <v>5152</v>
      </c>
      <c r="R1980" s="609">
        <f>IFERROR(VLOOKUP(CONCATENATE(D1980,"'",C1980),'Monthly Forex'!A:D,4,0),"-")</f>
        <v>48.023000000000003</v>
      </c>
      <c r="S1980" s="610">
        <v>547000</v>
      </c>
      <c r="T1980" s="611">
        <f>IFERROR(S1980/R1980,"")</f>
        <v>11390.375445099222</v>
      </c>
      <c r="U1980" s="612" t="s">
        <v>47</v>
      </c>
      <c r="V1980" s="613" t="s">
        <v>49</v>
      </c>
      <c r="W1980" s="703" t="s">
        <v>2314</v>
      </c>
      <c r="X1980" s="673" t="s">
        <v>4595</v>
      </c>
      <c r="Y1980" s="669" t="s">
        <v>15</v>
      </c>
      <c r="Z1980" s="668" t="s">
        <v>15</v>
      </c>
      <c r="AA1980" s="558" t="s">
        <v>1856</v>
      </c>
      <c r="AB1980" s="139">
        <f t="shared" si="548"/>
        <v>44246</v>
      </c>
      <c r="AC1980" s="134">
        <f t="shared" si="549"/>
        <v>44228</v>
      </c>
      <c r="AD1980" s="144" t="str">
        <f t="shared" si="550"/>
        <v>-</v>
      </c>
      <c r="AE1980" s="136" t="str">
        <f t="shared" si="551"/>
        <v>-</v>
      </c>
      <c r="AF1980" s="140" t="s">
        <v>4551</v>
      </c>
      <c r="AG1980" s="140" t="str">
        <f t="shared" si="552"/>
        <v>1</v>
      </c>
      <c r="AH1980" s="141" t="str">
        <f t="shared" si="511"/>
        <v>-</v>
      </c>
      <c r="AI1980" s="210">
        <v>44236</v>
      </c>
      <c r="AJ1980" s="448" t="s">
        <v>4592</v>
      </c>
      <c r="AK1980" s="478">
        <f t="shared" si="512"/>
        <v>10</v>
      </c>
      <c r="AL1980" s="482">
        <f t="shared" si="513"/>
        <v>44228</v>
      </c>
      <c r="AM1980" s="432" t="str">
        <f>_xlfn.IFNA(VLOOKUP(O1980,Dropdown!$B:$G,6,0),"-")</f>
        <v>PEZA</v>
      </c>
      <c r="AN1980" s="433">
        <f>_xlfn.IFNA(VLOOKUP(O1980,Dropdown!$B:$H,7,0),"-")</f>
        <v>0.12</v>
      </c>
      <c r="AO1980" s="434" t="str">
        <f t="shared" si="514"/>
        <v>PHP</v>
      </c>
      <c r="AP1980" s="435">
        <f t="shared" si="515"/>
        <v>547000</v>
      </c>
      <c r="AQ1980" s="436">
        <f t="shared" si="516"/>
        <v>612640.00000000012</v>
      </c>
      <c r="AR1980" s="247"/>
      <c r="AS1980" s="465" t="s">
        <v>15</v>
      </c>
      <c r="AT1980" s="247"/>
      <c r="AU1980" s="456" t="s">
        <v>15</v>
      </c>
    </row>
    <row r="1981" spans="1:47" s="29" customFormat="1">
      <c r="A1981" s="556">
        <v>1978</v>
      </c>
      <c r="B1981" s="558" t="s">
        <v>4409</v>
      </c>
      <c r="C1981" s="558" t="str">
        <f t="shared" si="546"/>
        <v>2021</v>
      </c>
      <c r="D1981" s="558" t="str">
        <f t="shared" si="547"/>
        <v>Jan</v>
      </c>
      <c r="E1981" s="605">
        <v>44217</v>
      </c>
      <c r="F1981" s="558">
        <v>125538</v>
      </c>
      <c r="G1981" s="558">
        <v>59306</v>
      </c>
      <c r="H1981" s="558">
        <v>98006</v>
      </c>
      <c r="I1981" s="558" t="s">
        <v>4412</v>
      </c>
      <c r="J1981" s="617" t="s">
        <v>4411</v>
      </c>
      <c r="K1981" s="607" t="s">
        <v>4415</v>
      </c>
      <c r="L1981" s="607" t="s">
        <v>5209</v>
      </c>
      <c r="M1981" s="607" t="s">
        <v>5210</v>
      </c>
      <c r="N1981" s="615" t="s">
        <v>15</v>
      </c>
      <c r="O1981" s="607" t="s">
        <v>2311</v>
      </c>
      <c r="P1981" s="558">
        <v>1</v>
      </c>
      <c r="Q1981" s="558" t="s">
        <v>5152</v>
      </c>
      <c r="R1981" s="609">
        <f>IFERROR(VLOOKUP(CONCATENATE(D1981,"'",C1981),'Monthly Forex'!A:D,4,0),"-")</f>
        <v>48.023000000000003</v>
      </c>
      <c r="S1981" s="564" t="s">
        <v>15</v>
      </c>
      <c r="T1981" s="611">
        <v>3400</v>
      </c>
      <c r="U1981" s="612" t="s">
        <v>47</v>
      </c>
      <c r="V1981" s="613" t="s">
        <v>49</v>
      </c>
      <c r="W1981" s="703" t="s">
        <v>4658</v>
      </c>
      <c r="X1981" s="673" t="s">
        <v>4752</v>
      </c>
      <c r="Y1981" s="669" t="s">
        <v>15</v>
      </c>
      <c r="Z1981" s="668" t="s">
        <v>15</v>
      </c>
      <c r="AA1981" s="558" t="s">
        <v>1856</v>
      </c>
      <c r="AB1981" s="139">
        <f t="shared" si="548"/>
        <v>44247</v>
      </c>
      <c r="AC1981" s="134">
        <f t="shared" si="549"/>
        <v>44228</v>
      </c>
      <c r="AD1981" s="144" t="str">
        <f t="shared" si="550"/>
        <v>-</v>
      </c>
      <c r="AE1981" s="136" t="str">
        <f t="shared" si="551"/>
        <v>-</v>
      </c>
      <c r="AF1981" s="140" t="s">
        <v>4551</v>
      </c>
      <c r="AG1981" s="140" t="str">
        <f t="shared" si="552"/>
        <v>1</v>
      </c>
      <c r="AH1981" s="141" t="str">
        <f t="shared" si="511"/>
        <v>-</v>
      </c>
      <c r="AI1981" s="210">
        <v>44237</v>
      </c>
      <c r="AJ1981" s="448" t="s">
        <v>4592</v>
      </c>
      <c r="AK1981" s="478">
        <f t="shared" si="512"/>
        <v>10</v>
      </c>
      <c r="AL1981" s="482">
        <f t="shared" si="513"/>
        <v>44228</v>
      </c>
      <c r="AM1981" s="432" t="str">
        <f>_xlfn.IFNA(VLOOKUP(O1981,Dropdown!$B:$G,6,0),"-")</f>
        <v>PEZA</v>
      </c>
      <c r="AN1981" s="433">
        <f>_xlfn.IFNA(VLOOKUP(O1981,Dropdown!$B:$H,7,0),"-")</f>
        <v>0.12</v>
      </c>
      <c r="AO1981" s="434" t="str">
        <f t="shared" si="514"/>
        <v>USD</v>
      </c>
      <c r="AP1981" s="435">
        <f t="shared" si="515"/>
        <v>3400</v>
      </c>
      <c r="AQ1981" s="436">
        <f t="shared" si="516"/>
        <v>3808.0000000000005</v>
      </c>
      <c r="AR1981" s="247"/>
      <c r="AS1981" s="465" t="s">
        <v>15</v>
      </c>
      <c r="AT1981" s="247"/>
      <c r="AU1981" s="456" t="s">
        <v>15</v>
      </c>
    </row>
    <row r="1982" spans="1:47" s="29" customFormat="1">
      <c r="A1982" s="556">
        <v>1979</v>
      </c>
      <c r="B1982" s="558" t="s">
        <v>4410</v>
      </c>
      <c r="C1982" s="558" t="str">
        <f t="shared" si="546"/>
        <v>2021</v>
      </c>
      <c r="D1982" s="558" t="str">
        <f t="shared" si="547"/>
        <v>Jan</v>
      </c>
      <c r="E1982" s="605">
        <v>44217</v>
      </c>
      <c r="F1982" s="558">
        <v>125538</v>
      </c>
      <c r="G1982" s="558">
        <v>59306</v>
      </c>
      <c r="H1982" s="558">
        <v>98006</v>
      </c>
      <c r="I1982" s="558" t="s">
        <v>4412</v>
      </c>
      <c r="J1982" s="617" t="s">
        <v>4411</v>
      </c>
      <c r="K1982" s="607" t="s">
        <v>4416</v>
      </c>
      <c r="L1982" s="607" t="s">
        <v>5209</v>
      </c>
      <c r="M1982" s="607" t="s">
        <v>5211</v>
      </c>
      <c r="N1982" s="615" t="s">
        <v>15</v>
      </c>
      <c r="O1982" s="607" t="s">
        <v>2311</v>
      </c>
      <c r="P1982" s="558">
        <v>1</v>
      </c>
      <c r="Q1982" s="558" t="s">
        <v>5152</v>
      </c>
      <c r="R1982" s="609">
        <f>IFERROR(VLOOKUP(CONCATENATE(D1982,"'",C1982),'Monthly Forex'!A:D,4,0),"-")</f>
        <v>48.023000000000003</v>
      </c>
      <c r="S1982" s="564" t="s">
        <v>15</v>
      </c>
      <c r="T1982" s="611">
        <v>2760</v>
      </c>
      <c r="U1982" s="612" t="s">
        <v>47</v>
      </c>
      <c r="V1982" s="613" t="s">
        <v>49</v>
      </c>
      <c r="W1982" s="703" t="s">
        <v>4658</v>
      </c>
      <c r="X1982" s="673" t="s">
        <v>4752</v>
      </c>
      <c r="Y1982" s="669" t="s">
        <v>15</v>
      </c>
      <c r="Z1982" s="668" t="s">
        <v>15</v>
      </c>
      <c r="AA1982" s="558" t="s">
        <v>1856</v>
      </c>
      <c r="AB1982" s="139">
        <f t="shared" si="548"/>
        <v>44247</v>
      </c>
      <c r="AC1982" s="134">
        <f t="shared" si="549"/>
        <v>44228</v>
      </c>
      <c r="AD1982" s="144" t="str">
        <f t="shared" si="550"/>
        <v>-</v>
      </c>
      <c r="AE1982" s="136" t="str">
        <f t="shared" si="551"/>
        <v>-</v>
      </c>
      <c r="AF1982" s="140" t="s">
        <v>4551</v>
      </c>
      <c r="AG1982" s="140" t="str">
        <f t="shared" si="552"/>
        <v>-</v>
      </c>
      <c r="AH1982" s="141" t="str">
        <f t="shared" si="511"/>
        <v>-</v>
      </c>
      <c r="AI1982" s="210">
        <v>44237</v>
      </c>
      <c r="AJ1982" s="448" t="s">
        <v>4592</v>
      </c>
      <c r="AK1982" s="478">
        <f t="shared" si="512"/>
        <v>10</v>
      </c>
      <c r="AL1982" s="482">
        <f t="shared" si="513"/>
        <v>44228</v>
      </c>
      <c r="AM1982" s="432" t="str">
        <f>_xlfn.IFNA(VLOOKUP(O1982,Dropdown!$B:$G,6,0),"-")</f>
        <v>PEZA</v>
      </c>
      <c r="AN1982" s="433">
        <f>_xlfn.IFNA(VLOOKUP(O1982,Dropdown!$B:$H,7,0),"-")</f>
        <v>0.12</v>
      </c>
      <c r="AO1982" s="434" t="str">
        <f t="shared" si="514"/>
        <v>USD</v>
      </c>
      <c r="AP1982" s="435">
        <f t="shared" si="515"/>
        <v>2760</v>
      </c>
      <c r="AQ1982" s="436">
        <f t="shared" si="516"/>
        <v>3091.2000000000003</v>
      </c>
      <c r="AR1982" s="247"/>
      <c r="AS1982" s="465" t="s">
        <v>15</v>
      </c>
      <c r="AT1982" s="247"/>
      <c r="AU1982" s="456" t="s">
        <v>15</v>
      </c>
    </row>
    <row r="1983" spans="1:47" s="29" customFormat="1">
      <c r="A1983" s="556">
        <v>1980</v>
      </c>
      <c r="B1983" s="558" t="s">
        <v>5212</v>
      </c>
      <c r="C1983" s="558" t="str">
        <f t="shared" ref="C1983:C2014" si="553">TEXT(E1983,"yyyy")</f>
        <v>2021</v>
      </c>
      <c r="D1983" s="558" t="str">
        <f t="shared" ref="D1983:D2014" si="554">TEXT(E1983,"mmm")</f>
        <v>Jan</v>
      </c>
      <c r="E1983" s="605">
        <v>44217</v>
      </c>
      <c r="F1983" s="558">
        <v>125539</v>
      </c>
      <c r="G1983" s="558">
        <v>59307</v>
      </c>
      <c r="H1983" s="558">
        <v>98005</v>
      </c>
      <c r="I1983" s="558" t="s">
        <v>5105</v>
      </c>
      <c r="J1983" s="617" t="s">
        <v>5218</v>
      </c>
      <c r="K1983" s="607" t="s">
        <v>5219</v>
      </c>
      <c r="L1983" s="726" t="s">
        <v>15</v>
      </c>
      <c r="M1983" s="607" t="s">
        <v>5219</v>
      </c>
      <c r="N1983" s="615" t="s">
        <v>15</v>
      </c>
      <c r="O1983" s="607" t="s">
        <v>1712</v>
      </c>
      <c r="P1983" s="558">
        <v>1</v>
      </c>
      <c r="Q1983" s="558" t="s">
        <v>5152</v>
      </c>
      <c r="R1983" s="609">
        <f>IFERROR(VLOOKUP(CONCATENATE(D1983,"'",C1983),'Monthly Forex'!A:D,4,0),"-")</f>
        <v>48.023000000000003</v>
      </c>
      <c r="S1983" s="610">
        <v>100400</v>
      </c>
      <c r="T1983" s="611">
        <f>IFERROR(S1983/R1983,"")</f>
        <v>2090.6648897403325</v>
      </c>
      <c r="U1983" s="612" t="s">
        <v>47</v>
      </c>
      <c r="V1983" s="613" t="s">
        <v>49</v>
      </c>
      <c r="W1983" s="703" t="s">
        <v>15</v>
      </c>
      <c r="X1983" s="673" t="s">
        <v>4752</v>
      </c>
      <c r="Y1983" s="669" t="s">
        <v>15</v>
      </c>
      <c r="Z1983" s="668" t="s">
        <v>15</v>
      </c>
      <c r="AA1983" s="558" t="s">
        <v>1856</v>
      </c>
      <c r="AB1983" s="139">
        <f t="shared" si="548"/>
        <v>44247</v>
      </c>
      <c r="AC1983" s="134">
        <f t="shared" si="549"/>
        <v>44228</v>
      </c>
      <c r="AD1983" s="144" t="str">
        <f t="shared" si="550"/>
        <v>-</v>
      </c>
      <c r="AE1983" s="136" t="str">
        <f t="shared" si="551"/>
        <v>-</v>
      </c>
      <c r="AF1983" s="140" t="s">
        <v>4551</v>
      </c>
      <c r="AG1983" s="140" t="str">
        <f t="shared" si="552"/>
        <v>1</v>
      </c>
      <c r="AH1983" s="141" t="str">
        <f t="shared" si="511"/>
        <v>-</v>
      </c>
      <c r="AI1983" s="210">
        <v>44280</v>
      </c>
      <c r="AJ1983" s="448" t="s">
        <v>4592</v>
      </c>
      <c r="AK1983" s="478">
        <f t="shared" si="512"/>
        <v>-33</v>
      </c>
      <c r="AL1983" s="482">
        <f t="shared" si="513"/>
        <v>44256</v>
      </c>
      <c r="AM1983" s="432" t="str">
        <f>_xlfn.IFNA(VLOOKUP(O1983,Dropdown!$B:$G,6,0),"-")</f>
        <v>PEZA</v>
      </c>
      <c r="AN1983" s="433">
        <f>_xlfn.IFNA(VLOOKUP(O1983,Dropdown!$B:$H,7,0),"-")</f>
        <v>0.12</v>
      </c>
      <c r="AO1983" s="434" t="str">
        <f t="shared" si="514"/>
        <v>PHP</v>
      </c>
      <c r="AP1983" s="435">
        <f t="shared" si="515"/>
        <v>100400</v>
      </c>
      <c r="AQ1983" s="436">
        <f t="shared" si="516"/>
        <v>112448.00000000001</v>
      </c>
      <c r="AR1983" s="247"/>
      <c r="AS1983" s="465" t="s">
        <v>15</v>
      </c>
      <c r="AT1983" s="247"/>
      <c r="AU1983" s="456" t="s">
        <v>15</v>
      </c>
    </row>
    <row r="1984" spans="1:47" s="29" customFormat="1">
      <c r="A1984" s="556">
        <v>1981</v>
      </c>
      <c r="B1984" s="631" t="s">
        <v>5221</v>
      </c>
      <c r="C1984" s="558" t="str">
        <f t="shared" si="553"/>
        <v>2021</v>
      </c>
      <c r="D1984" s="558" t="str">
        <f t="shared" si="554"/>
        <v>Jan</v>
      </c>
      <c r="E1984" s="605">
        <v>44218</v>
      </c>
      <c r="F1984" s="558">
        <v>125540</v>
      </c>
      <c r="G1984" s="558">
        <v>59308</v>
      </c>
      <c r="H1984" s="558">
        <v>98026</v>
      </c>
      <c r="I1984" s="558" t="s">
        <v>5147</v>
      </c>
      <c r="J1984" s="617">
        <v>20202892</v>
      </c>
      <c r="K1984" s="607" t="s">
        <v>2027</v>
      </c>
      <c r="L1984" s="726" t="s">
        <v>15</v>
      </c>
      <c r="M1984" s="607" t="s">
        <v>5223</v>
      </c>
      <c r="N1984" s="615" t="s">
        <v>15</v>
      </c>
      <c r="O1984" s="607" t="s">
        <v>38</v>
      </c>
      <c r="P1984" s="558">
        <v>1</v>
      </c>
      <c r="Q1984" s="558" t="s">
        <v>5151</v>
      </c>
      <c r="R1984" s="609">
        <f>IFERROR(VLOOKUP(CONCATENATE(D1984,"'",C1984),'Monthly Forex'!A:D,4,0),"-")</f>
        <v>48.023000000000003</v>
      </c>
      <c r="S1984" s="564" t="s">
        <v>15</v>
      </c>
      <c r="T1984" s="611">
        <v>440</v>
      </c>
      <c r="U1984" s="612" t="s">
        <v>47</v>
      </c>
      <c r="V1984" s="613" t="s">
        <v>49</v>
      </c>
      <c r="W1984" s="700" t="s">
        <v>15</v>
      </c>
      <c r="X1984" s="673" t="s">
        <v>4595</v>
      </c>
      <c r="Y1984" s="669" t="s">
        <v>15</v>
      </c>
      <c r="Z1984" s="668" t="s">
        <v>15</v>
      </c>
      <c r="AA1984" s="558" t="s">
        <v>1856</v>
      </c>
      <c r="AB1984" s="139">
        <f t="shared" ref="AB1984:AB1991" si="555">IF(V1984="","",IF(V1984="Cancelled","-",E1984+30))</f>
        <v>44248</v>
      </c>
      <c r="AC1984" s="134">
        <f t="shared" ref="AC1984:AC1991" si="556">IFERROR(IF(AB1984="-","-",(AB1984-DAY(AB1984)+1)),"")</f>
        <v>44228</v>
      </c>
      <c r="AD1984" s="144" t="str">
        <f t="shared" ref="AD1984:AD1991" si="557">IFERROR(IF(AF1984="O","-",AB1984+60),"-")</f>
        <v>-</v>
      </c>
      <c r="AE1984" s="136" t="str">
        <f t="shared" ref="AE1984:AE1991" si="558">IFERROR(IF(AD1984="-","-",(AD1984-DAY(AD1984)+1)),"")</f>
        <v>-</v>
      </c>
      <c r="AF1984" s="140" t="s">
        <v>4551</v>
      </c>
      <c r="AG1984" s="140" t="str">
        <f t="shared" ref="AG1984:AG1991" si="559">IF(F1984=F1983,"-","1")</f>
        <v>1</v>
      </c>
      <c r="AH1984" s="141" t="str">
        <f t="shared" si="511"/>
        <v>-</v>
      </c>
      <c r="AI1984" s="210">
        <v>44253</v>
      </c>
      <c r="AJ1984" s="448" t="s">
        <v>4592</v>
      </c>
      <c r="AK1984" s="478">
        <f t="shared" si="512"/>
        <v>-5</v>
      </c>
      <c r="AL1984" s="482">
        <f t="shared" si="513"/>
        <v>44228</v>
      </c>
      <c r="AM1984" s="432" t="str">
        <f>_xlfn.IFNA(VLOOKUP(O1984,Dropdown!$B:$G,6,0),"-")</f>
        <v>PEZA</v>
      </c>
      <c r="AN1984" s="433">
        <f>_xlfn.IFNA(VLOOKUP(O1984,Dropdown!$B:$H,7,0),"-")</f>
        <v>0.12</v>
      </c>
      <c r="AO1984" s="434" t="str">
        <f t="shared" si="514"/>
        <v>USD</v>
      </c>
      <c r="AP1984" s="435">
        <f t="shared" si="515"/>
        <v>440</v>
      </c>
      <c r="AQ1984" s="436">
        <f t="shared" si="516"/>
        <v>492.80000000000007</v>
      </c>
      <c r="AR1984" s="247"/>
      <c r="AS1984" s="465" t="s">
        <v>15</v>
      </c>
      <c r="AT1984" s="247"/>
      <c r="AU1984" s="456" t="s">
        <v>15</v>
      </c>
    </row>
    <row r="1985" spans="1:47" s="29" customFormat="1">
      <c r="A1985" s="556">
        <v>1982</v>
      </c>
      <c r="B1985" s="631" t="s">
        <v>5184</v>
      </c>
      <c r="C1985" s="558" t="str">
        <f t="shared" si="553"/>
        <v>2021</v>
      </c>
      <c r="D1985" s="558" t="str">
        <f t="shared" si="554"/>
        <v>Jan</v>
      </c>
      <c r="E1985" s="605">
        <v>44218</v>
      </c>
      <c r="F1985" s="558">
        <v>125540</v>
      </c>
      <c r="G1985" s="558">
        <v>59308</v>
      </c>
      <c r="H1985" s="558">
        <v>98026</v>
      </c>
      <c r="I1985" s="558" t="s">
        <v>5147</v>
      </c>
      <c r="J1985" s="617">
        <v>20202892</v>
      </c>
      <c r="K1985" s="607" t="s">
        <v>2110</v>
      </c>
      <c r="L1985" s="726" t="s">
        <v>15</v>
      </c>
      <c r="M1985" s="607" t="s">
        <v>2110</v>
      </c>
      <c r="N1985" s="615" t="s">
        <v>15</v>
      </c>
      <c r="O1985" s="607" t="s">
        <v>38</v>
      </c>
      <c r="P1985" s="558">
        <v>1</v>
      </c>
      <c r="Q1985" s="558" t="s">
        <v>5151</v>
      </c>
      <c r="R1985" s="609">
        <f>IFERROR(VLOOKUP(CONCATENATE(D1985,"'",C1985),'Monthly Forex'!A:D,4,0),"-")</f>
        <v>48.023000000000003</v>
      </c>
      <c r="S1985" s="564" t="s">
        <v>15</v>
      </c>
      <c r="T1985" s="611">
        <v>440</v>
      </c>
      <c r="U1985" s="612" t="s">
        <v>47</v>
      </c>
      <c r="V1985" s="613" t="s">
        <v>49</v>
      </c>
      <c r="W1985" s="703" t="s">
        <v>15</v>
      </c>
      <c r="X1985" s="673" t="s">
        <v>4595</v>
      </c>
      <c r="Y1985" s="669" t="s">
        <v>15</v>
      </c>
      <c r="Z1985" s="668" t="s">
        <v>15</v>
      </c>
      <c r="AA1985" s="558" t="s">
        <v>1856</v>
      </c>
      <c r="AB1985" s="139">
        <f t="shared" si="555"/>
        <v>44248</v>
      </c>
      <c r="AC1985" s="134">
        <f t="shared" si="556"/>
        <v>44228</v>
      </c>
      <c r="AD1985" s="144" t="str">
        <f t="shared" si="557"/>
        <v>-</v>
      </c>
      <c r="AE1985" s="136" t="str">
        <f t="shared" si="558"/>
        <v>-</v>
      </c>
      <c r="AF1985" s="140" t="s">
        <v>4551</v>
      </c>
      <c r="AG1985" s="140" t="str">
        <f t="shared" si="559"/>
        <v>-</v>
      </c>
      <c r="AH1985" s="141" t="str">
        <f t="shared" si="511"/>
        <v>-</v>
      </c>
      <c r="AI1985" s="210">
        <v>44253</v>
      </c>
      <c r="AJ1985" s="448" t="s">
        <v>4592</v>
      </c>
      <c r="AK1985" s="478">
        <f t="shared" si="512"/>
        <v>-5</v>
      </c>
      <c r="AL1985" s="482">
        <f t="shared" si="513"/>
        <v>44228</v>
      </c>
      <c r="AM1985" s="432" t="str">
        <f>_xlfn.IFNA(VLOOKUP(O1985,Dropdown!$B:$G,6,0),"-")</f>
        <v>PEZA</v>
      </c>
      <c r="AN1985" s="433">
        <f>_xlfn.IFNA(VLOOKUP(O1985,Dropdown!$B:$H,7,0),"-")</f>
        <v>0.12</v>
      </c>
      <c r="AO1985" s="434" t="str">
        <f t="shared" si="514"/>
        <v>USD</v>
      </c>
      <c r="AP1985" s="435">
        <f t="shared" si="515"/>
        <v>440</v>
      </c>
      <c r="AQ1985" s="436">
        <f t="shared" si="516"/>
        <v>492.80000000000007</v>
      </c>
      <c r="AR1985" s="247"/>
      <c r="AS1985" s="465" t="s">
        <v>15</v>
      </c>
      <c r="AT1985" s="247"/>
      <c r="AU1985" s="456" t="s">
        <v>15</v>
      </c>
    </row>
    <row r="1986" spans="1:47" s="29" customFormat="1">
      <c r="A1986" s="556">
        <v>1983</v>
      </c>
      <c r="B1986" s="631" t="s">
        <v>5222</v>
      </c>
      <c r="C1986" s="558" t="str">
        <f t="shared" si="553"/>
        <v>2021</v>
      </c>
      <c r="D1986" s="558" t="str">
        <f t="shared" si="554"/>
        <v>Jan</v>
      </c>
      <c r="E1986" s="605">
        <v>44218</v>
      </c>
      <c r="F1986" s="558">
        <v>125540</v>
      </c>
      <c r="G1986" s="558">
        <v>59308</v>
      </c>
      <c r="H1986" s="558">
        <v>98026</v>
      </c>
      <c r="I1986" s="558" t="s">
        <v>5147</v>
      </c>
      <c r="J1986" s="617">
        <v>20202892</v>
      </c>
      <c r="K1986" s="607" t="s">
        <v>2468</v>
      </c>
      <c r="L1986" s="726" t="s">
        <v>15</v>
      </c>
      <c r="M1986" s="607" t="s">
        <v>5155</v>
      </c>
      <c r="N1986" s="615" t="s">
        <v>15</v>
      </c>
      <c r="O1986" s="607" t="s">
        <v>38</v>
      </c>
      <c r="P1986" s="558">
        <v>1</v>
      </c>
      <c r="Q1986" s="558" t="s">
        <v>5151</v>
      </c>
      <c r="R1986" s="609">
        <f>IFERROR(VLOOKUP(CONCATENATE(D1986,"'",C1986),'Monthly Forex'!A:D,4,0),"-")</f>
        <v>48.023000000000003</v>
      </c>
      <c r="S1986" s="564" t="s">
        <v>15</v>
      </c>
      <c r="T1986" s="611">
        <v>440</v>
      </c>
      <c r="U1986" s="612" t="s">
        <v>47</v>
      </c>
      <c r="V1986" s="613" t="s">
        <v>49</v>
      </c>
      <c r="W1986" s="703" t="s">
        <v>15</v>
      </c>
      <c r="X1986" s="673" t="s">
        <v>4595</v>
      </c>
      <c r="Y1986" s="669" t="s">
        <v>15</v>
      </c>
      <c r="Z1986" s="668" t="s">
        <v>15</v>
      </c>
      <c r="AA1986" s="558" t="s">
        <v>1856</v>
      </c>
      <c r="AB1986" s="139">
        <f t="shared" si="555"/>
        <v>44248</v>
      </c>
      <c r="AC1986" s="134">
        <f t="shared" si="556"/>
        <v>44228</v>
      </c>
      <c r="AD1986" s="144" t="str">
        <f t="shared" si="557"/>
        <v>-</v>
      </c>
      <c r="AE1986" s="136" t="str">
        <f t="shared" si="558"/>
        <v>-</v>
      </c>
      <c r="AF1986" s="140" t="s">
        <v>4551</v>
      </c>
      <c r="AG1986" s="140" t="str">
        <f t="shared" si="559"/>
        <v>-</v>
      </c>
      <c r="AH1986" s="141" t="str">
        <f t="shared" si="511"/>
        <v>-</v>
      </c>
      <c r="AI1986" s="210">
        <v>44253</v>
      </c>
      <c r="AJ1986" s="448" t="s">
        <v>4592</v>
      </c>
      <c r="AK1986" s="478">
        <f t="shared" si="512"/>
        <v>-5</v>
      </c>
      <c r="AL1986" s="482">
        <f t="shared" si="513"/>
        <v>44228</v>
      </c>
      <c r="AM1986" s="432" t="str">
        <f>_xlfn.IFNA(VLOOKUP(O1986,Dropdown!$B:$G,6,0),"-")</f>
        <v>PEZA</v>
      </c>
      <c r="AN1986" s="433">
        <f>_xlfn.IFNA(VLOOKUP(O1986,Dropdown!$B:$H,7,0),"-")</f>
        <v>0.12</v>
      </c>
      <c r="AO1986" s="434" t="str">
        <f t="shared" si="514"/>
        <v>USD</v>
      </c>
      <c r="AP1986" s="435">
        <f t="shared" si="515"/>
        <v>440</v>
      </c>
      <c r="AQ1986" s="436">
        <f t="shared" si="516"/>
        <v>492.80000000000007</v>
      </c>
      <c r="AR1986" s="247"/>
      <c r="AS1986" s="465" t="s">
        <v>15</v>
      </c>
      <c r="AT1986" s="247"/>
      <c r="AU1986" s="456" t="s">
        <v>15</v>
      </c>
    </row>
    <row r="1987" spans="1:47" s="29" customFormat="1">
      <c r="A1987" s="556">
        <v>1984</v>
      </c>
      <c r="B1987" s="558" t="s">
        <v>5185</v>
      </c>
      <c r="C1987" s="558" t="str">
        <f t="shared" si="553"/>
        <v>2021</v>
      </c>
      <c r="D1987" s="558" t="str">
        <f t="shared" si="554"/>
        <v>Jan</v>
      </c>
      <c r="E1987" s="605">
        <v>44218</v>
      </c>
      <c r="F1987" s="558">
        <v>125541</v>
      </c>
      <c r="G1987" s="558">
        <v>59309</v>
      </c>
      <c r="H1987" s="558">
        <v>98029</v>
      </c>
      <c r="I1987" s="558" t="s">
        <v>5231</v>
      </c>
      <c r="J1987" s="617" t="s">
        <v>5230</v>
      </c>
      <c r="K1987" s="607" t="s">
        <v>5234</v>
      </c>
      <c r="L1987" s="607" t="s">
        <v>15</v>
      </c>
      <c r="M1987" s="607" t="s">
        <v>5235</v>
      </c>
      <c r="N1987" s="615" t="s">
        <v>15</v>
      </c>
      <c r="O1987" s="607" t="s">
        <v>33</v>
      </c>
      <c r="P1987" s="558">
        <v>2</v>
      </c>
      <c r="Q1987" s="558" t="s">
        <v>5151</v>
      </c>
      <c r="R1987" s="609">
        <f>IFERROR(VLOOKUP(CONCATENATE(D1987,"'",C1987),'Monthly Forex'!A:D,4,0),"-")</f>
        <v>48.023000000000003</v>
      </c>
      <c r="S1987" s="564" t="s">
        <v>15</v>
      </c>
      <c r="T1987" s="611">
        <v>320</v>
      </c>
      <c r="U1987" s="612" t="s">
        <v>47</v>
      </c>
      <c r="V1987" s="613" t="s">
        <v>49</v>
      </c>
      <c r="W1987" s="703" t="s">
        <v>15</v>
      </c>
      <c r="X1987" s="673" t="s">
        <v>4599</v>
      </c>
      <c r="Y1987" s="667" t="s">
        <v>5247</v>
      </c>
      <c r="Z1987" s="668">
        <v>44225</v>
      </c>
      <c r="AA1987" s="558" t="s">
        <v>1856</v>
      </c>
      <c r="AB1987" s="139">
        <f t="shared" si="555"/>
        <v>44248</v>
      </c>
      <c r="AC1987" s="134">
        <f t="shared" si="556"/>
        <v>44228</v>
      </c>
      <c r="AD1987" s="144" t="str">
        <f t="shared" si="557"/>
        <v>-</v>
      </c>
      <c r="AE1987" s="136" t="str">
        <f t="shared" si="558"/>
        <v>-</v>
      </c>
      <c r="AF1987" s="140" t="s">
        <v>4551</v>
      </c>
      <c r="AG1987" s="140" t="str">
        <f t="shared" si="559"/>
        <v>1</v>
      </c>
      <c r="AH1987" s="141" t="str">
        <f t="shared" si="511"/>
        <v>-</v>
      </c>
      <c r="AI1987" s="210">
        <v>44251</v>
      </c>
      <c r="AJ1987" s="448" t="s">
        <v>4592</v>
      </c>
      <c r="AK1987" s="478">
        <f t="shared" si="512"/>
        <v>-3</v>
      </c>
      <c r="AL1987" s="482">
        <f t="shared" si="513"/>
        <v>44228</v>
      </c>
      <c r="AM1987" s="432" t="str">
        <f>_xlfn.IFNA(VLOOKUP(O1987,Dropdown!$B:$G,6,0),"-")</f>
        <v>NON-PEZA</v>
      </c>
      <c r="AN1987" s="433" t="str">
        <f>_xlfn.IFNA(VLOOKUP(O1987,Dropdown!$B:$H,7,0),"-")</f>
        <v>-</v>
      </c>
      <c r="AO1987" s="434" t="str">
        <f t="shared" si="514"/>
        <v>USD</v>
      </c>
      <c r="AP1987" s="435">
        <f t="shared" si="515"/>
        <v>320</v>
      </c>
      <c r="AQ1987" s="436">
        <f t="shared" si="516"/>
        <v>320</v>
      </c>
      <c r="AR1987" s="247"/>
      <c r="AS1987" s="465" t="s">
        <v>15</v>
      </c>
      <c r="AT1987" s="247"/>
      <c r="AU1987" s="456" t="s">
        <v>15</v>
      </c>
    </row>
    <row r="1988" spans="1:47" s="29" customFormat="1">
      <c r="A1988" s="556">
        <v>1985</v>
      </c>
      <c r="B1988" s="558" t="s">
        <v>5236</v>
      </c>
      <c r="C1988" s="558" t="str">
        <f t="shared" si="553"/>
        <v>2021</v>
      </c>
      <c r="D1988" s="558" t="str">
        <f t="shared" si="554"/>
        <v>Jan</v>
      </c>
      <c r="E1988" s="605">
        <v>44218</v>
      </c>
      <c r="F1988" s="558">
        <v>125541</v>
      </c>
      <c r="G1988" s="558">
        <v>59309</v>
      </c>
      <c r="H1988" s="558">
        <v>98029</v>
      </c>
      <c r="I1988" s="558" t="s">
        <v>5239</v>
      </c>
      <c r="J1988" s="617" t="s">
        <v>5230</v>
      </c>
      <c r="K1988" s="607" t="s">
        <v>5240</v>
      </c>
      <c r="L1988" s="607" t="s">
        <v>15</v>
      </c>
      <c r="M1988" s="607" t="s">
        <v>5243</v>
      </c>
      <c r="N1988" s="615" t="s">
        <v>15</v>
      </c>
      <c r="O1988" s="607" t="s">
        <v>33</v>
      </c>
      <c r="P1988" s="558">
        <v>1</v>
      </c>
      <c r="Q1988" s="558" t="s">
        <v>5151</v>
      </c>
      <c r="R1988" s="609">
        <f>IFERROR(VLOOKUP(CONCATENATE(D1988,"'",C1988),'Monthly Forex'!A:D,4,0),"-")</f>
        <v>48.023000000000003</v>
      </c>
      <c r="S1988" s="564" t="s">
        <v>15</v>
      </c>
      <c r="T1988" s="611">
        <v>376</v>
      </c>
      <c r="U1988" s="612" t="s">
        <v>47</v>
      </c>
      <c r="V1988" s="613" t="s">
        <v>49</v>
      </c>
      <c r="W1988" s="703" t="s">
        <v>15</v>
      </c>
      <c r="X1988" s="673" t="s">
        <v>4599</v>
      </c>
      <c r="Y1988" s="667" t="s">
        <v>5247</v>
      </c>
      <c r="Z1988" s="668">
        <v>44225</v>
      </c>
      <c r="AA1988" s="558" t="s">
        <v>1856</v>
      </c>
      <c r="AB1988" s="139">
        <f t="shared" si="555"/>
        <v>44248</v>
      </c>
      <c r="AC1988" s="134">
        <f t="shared" si="556"/>
        <v>44228</v>
      </c>
      <c r="AD1988" s="144" t="str">
        <f t="shared" si="557"/>
        <v>-</v>
      </c>
      <c r="AE1988" s="136" t="str">
        <f t="shared" si="558"/>
        <v>-</v>
      </c>
      <c r="AF1988" s="140" t="s">
        <v>4551</v>
      </c>
      <c r="AG1988" s="140" t="str">
        <f t="shared" si="559"/>
        <v>-</v>
      </c>
      <c r="AH1988" s="141" t="str">
        <f t="shared" si="511"/>
        <v>-</v>
      </c>
      <c r="AI1988" s="210">
        <v>44251</v>
      </c>
      <c r="AJ1988" s="448" t="s">
        <v>4592</v>
      </c>
      <c r="AK1988" s="478">
        <f t="shared" si="512"/>
        <v>-3</v>
      </c>
      <c r="AL1988" s="482">
        <f t="shared" si="513"/>
        <v>44228</v>
      </c>
      <c r="AM1988" s="432" t="str">
        <f>_xlfn.IFNA(VLOOKUP(O1988,Dropdown!$B:$G,6,0),"-")</f>
        <v>NON-PEZA</v>
      </c>
      <c r="AN1988" s="433" t="str">
        <f>_xlfn.IFNA(VLOOKUP(O1988,Dropdown!$B:$H,7,0),"-")</f>
        <v>-</v>
      </c>
      <c r="AO1988" s="434" t="str">
        <f t="shared" si="514"/>
        <v>USD</v>
      </c>
      <c r="AP1988" s="435">
        <f t="shared" si="515"/>
        <v>376</v>
      </c>
      <c r="AQ1988" s="436">
        <f t="shared" si="516"/>
        <v>376</v>
      </c>
      <c r="AR1988" s="247"/>
      <c r="AS1988" s="465" t="s">
        <v>15</v>
      </c>
      <c r="AT1988" s="247"/>
      <c r="AU1988" s="456" t="s">
        <v>15</v>
      </c>
    </row>
    <row r="1989" spans="1:47" s="29" customFormat="1">
      <c r="A1989" s="556">
        <v>1986</v>
      </c>
      <c r="B1989" s="558" t="s">
        <v>5237</v>
      </c>
      <c r="C1989" s="558" t="str">
        <f t="shared" si="553"/>
        <v>2021</v>
      </c>
      <c r="D1989" s="558" t="str">
        <f t="shared" si="554"/>
        <v>Jan</v>
      </c>
      <c r="E1989" s="605">
        <v>44218</v>
      </c>
      <c r="F1989" s="558">
        <v>125541</v>
      </c>
      <c r="G1989" s="558">
        <v>59309</v>
      </c>
      <c r="H1989" s="558">
        <v>98029</v>
      </c>
      <c r="I1989" s="558" t="s">
        <v>5239</v>
      </c>
      <c r="J1989" s="617" t="s">
        <v>5230</v>
      </c>
      <c r="K1989" s="607" t="s">
        <v>5241</v>
      </c>
      <c r="L1989" s="607" t="s">
        <v>15</v>
      </c>
      <c r="M1989" s="607" t="s">
        <v>5244</v>
      </c>
      <c r="N1989" s="615" t="s">
        <v>15</v>
      </c>
      <c r="O1989" s="607" t="s">
        <v>33</v>
      </c>
      <c r="P1989" s="558">
        <v>1</v>
      </c>
      <c r="Q1989" s="558" t="s">
        <v>5151</v>
      </c>
      <c r="R1989" s="609">
        <f>IFERROR(VLOOKUP(CONCATENATE(D1989,"'",C1989),'Monthly Forex'!A:D,4,0),"-")</f>
        <v>48.023000000000003</v>
      </c>
      <c r="S1989" s="564" t="s">
        <v>15</v>
      </c>
      <c r="T1989" s="611">
        <v>380</v>
      </c>
      <c r="U1989" s="612" t="s">
        <v>47</v>
      </c>
      <c r="V1989" s="613" t="s">
        <v>49</v>
      </c>
      <c r="W1989" s="703" t="s">
        <v>15</v>
      </c>
      <c r="X1989" s="673" t="s">
        <v>4599</v>
      </c>
      <c r="Y1989" s="667" t="s">
        <v>5247</v>
      </c>
      <c r="Z1989" s="668">
        <v>44225</v>
      </c>
      <c r="AA1989" s="558" t="s">
        <v>1856</v>
      </c>
      <c r="AB1989" s="139">
        <f t="shared" si="555"/>
        <v>44248</v>
      </c>
      <c r="AC1989" s="134">
        <f t="shared" si="556"/>
        <v>44228</v>
      </c>
      <c r="AD1989" s="144" t="str">
        <f t="shared" si="557"/>
        <v>-</v>
      </c>
      <c r="AE1989" s="136" t="str">
        <f t="shared" si="558"/>
        <v>-</v>
      </c>
      <c r="AF1989" s="140" t="s">
        <v>4551</v>
      </c>
      <c r="AG1989" s="140" t="str">
        <f t="shared" si="559"/>
        <v>-</v>
      </c>
      <c r="AH1989" s="141" t="str">
        <f t="shared" ref="AH1989:AH2052" si="560">IFERROR(IF(AF1989="-","-",IF(AF1989="O","-",$AK$1-E1989)),"-")</f>
        <v>-</v>
      </c>
      <c r="AI1989" s="210">
        <v>44251</v>
      </c>
      <c r="AJ1989" s="448" t="s">
        <v>4592</v>
      </c>
      <c r="AK1989" s="478">
        <f t="shared" ref="AK1989:AK2052" si="561">IFERROR(IF(AF1989="O",$AB1989-$AI1989,""),"-")</f>
        <v>-3</v>
      </c>
      <c r="AL1989" s="482">
        <f t="shared" ref="AL1989:AL2052" si="562">IFERROR(AI1989-DAY(AI1989)+1,"-")</f>
        <v>44228</v>
      </c>
      <c r="AM1989" s="432" t="str">
        <f>_xlfn.IFNA(VLOOKUP(O1989,Dropdown!$B:$G,6,0),"-")</f>
        <v>NON-PEZA</v>
      </c>
      <c r="AN1989" s="433" t="str">
        <f>_xlfn.IFNA(VLOOKUP(O1989,Dropdown!$B:$H,7,0),"-")</f>
        <v>-</v>
      </c>
      <c r="AO1989" s="434" t="str">
        <f t="shared" ref="AO1989:AO2052" si="563">_xlfn.IFNA(IF(S1989="-","USD","PHP"),"-")</f>
        <v>USD</v>
      </c>
      <c r="AP1989" s="435">
        <f t="shared" ref="AP1989:AP2052" si="564">IF(AO1989="USD",T1989,S1989)</f>
        <v>380</v>
      </c>
      <c r="AQ1989" s="436">
        <f t="shared" ref="AQ1989:AQ2052" si="565">IFERROR(IF(AN1989="-",AP1989,AP1989*1.12),"-")</f>
        <v>380</v>
      </c>
      <c r="AR1989" s="247"/>
      <c r="AS1989" s="465" t="s">
        <v>15</v>
      </c>
      <c r="AT1989" s="247"/>
      <c r="AU1989" s="456" t="s">
        <v>15</v>
      </c>
    </row>
    <row r="1990" spans="1:47" s="29" customFormat="1">
      <c r="A1990" s="556">
        <v>1987</v>
      </c>
      <c r="B1990" s="558" t="s">
        <v>5238</v>
      </c>
      <c r="C1990" s="558" t="str">
        <f t="shared" si="553"/>
        <v>2021</v>
      </c>
      <c r="D1990" s="558" t="str">
        <f t="shared" si="554"/>
        <v>Jan</v>
      </c>
      <c r="E1990" s="605">
        <v>44218</v>
      </c>
      <c r="F1990" s="558">
        <v>125541</v>
      </c>
      <c r="G1990" s="558">
        <v>59309</v>
      </c>
      <c r="H1990" s="558">
        <v>98029</v>
      </c>
      <c r="I1990" s="558" t="s">
        <v>5239</v>
      </c>
      <c r="J1990" s="617" t="s">
        <v>5230</v>
      </c>
      <c r="K1990" s="607" t="s">
        <v>5242</v>
      </c>
      <c r="L1990" s="607" t="s">
        <v>15</v>
      </c>
      <c r="M1990" s="607" t="s">
        <v>5245</v>
      </c>
      <c r="N1990" s="615" t="s">
        <v>15</v>
      </c>
      <c r="O1990" s="607" t="s">
        <v>33</v>
      </c>
      <c r="P1990" s="558">
        <v>1</v>
      </c>
      <c r="Q1990" s="558" t="s">
        <v>5151</v>
      </c>
      <c r="R1990" s="609">
        <f>IFERROR(VLOOKUP(CONCATENATE(D1990,"'",C1990),'Monthly Forex'!A:D,4,0),"-")</f>
        <v>48.023000000000003</v>
      </c>
      <c r="S1990" s="564" t="s">
        <v>15</v>
      </c>
      <c r="T1990" s="611">
        <v>368</v>
      </c>
      <c r="U1990" s="612" t="s">
        <v>47</v>
      </c>
      <c r="V1990" s="613" t="s">
        <v>49</v>
      </c>
      <c r="W1990" s="703" t="s">
        <v>15</v>
      </c>
      <c r="X1990" s="673" t="s">
        <v>4599</v>
      </c>
      <c r="Y1990" s="667" t="s">
        <v>5247</v>
      </c>
      <c r="Z1990" s="668">
        <v>44225</v>
      </c>
      <c r="AA1990" s="558" t="s">
        <v>1856</v>
      </c>
      <c r="AB1990" s="139">
        <f t="shared" si="555"/>
        <v>44248</v>
      </c>
      <c r="AC1990" s="134">
        <f t="shared" si="556"/>
        <v>44228</v>
      </c>
      <c r="AD1990" s="144" t="str">
        <f t="shared" si="557"/>
        <v>-</v>
      </c>
      <c r="AE1990" s="136" t="str">
        <f t="shared" si="558"/>
        <v>-</v>
      </c>
      <c r="AF1990" s="140" t="s">
        <v>4551</v>
      </c>
      <c r="AG1990" s="140" t="str">
        <f t="shared" si="559"/>
        <v>-</v>
      </c>
      <c r="AH1990" s="141" t="str">
        <f t="shared" si="560"/>
        <v>-</v>
      </c>
      <c r="AI1990" s="210">
        <v>44251</v>
      </c>
      <c r="AJ1990" s="448" t="s">
        <v>4592</v>
      </c>
      <c r="AK1990" s="478">
        <f t="shared" si="561"/>
        <v>-3</v>
      </c>
      <c r="AL1990" s="482">
        <f t="shared" si="562"/>
        <v>44228</v>
      </c>
      <c r="AM1990" s="432" t="str">
        <f>_xlfn.IFNA(VLOOKUP(O1990,Dropdown!$B:$G,6,0),"-")</f>
        <v>NON-PEZA</v>
      </c>
      <c r="AN1990" s="433" t="str">
        <f>_xlfn.IFNA(VLOOKUP(O1990,Dropdown!$B:$H,7,0),"-")</f>
        <v>-</v>
      </c>
      <c r="AO1990" s="434" t="str">
        <f t="shared" si="563"/>
        <v>USD</v>
      </c>
      <c r="AP1990" s="435">
        <f t="shared" si="564"/>
        <v>368</v>
      </c>
      <c r="AQ1990" s="436">
        <f t="shared" si="565"/>
        <v>368</v>
      </c>
      <c r="AR1990" s="247"/>
      <c r="AS1990" s="465" t="s">
        <v>15</v>
      </c>
      <c r="AT1990" s="247"/>
      <c r="AU1990" s="456" t="s">
        <v>15</v>
      </c>
    </row>
    <row r="1991" spans="1:47" s="29" customFormat="1">
      <c r="A1991" s="556">
        <v>1988</v>
      </c>
      <c r="B1991" s="558" t="s">
        <v>5229</v>
      </c>
      <c r="C1991" s="558" t="str">
        <f t="shared" si="553"/>
        <v>2021</v>
      </c>
      <c r="D1991" s="558" t="str">
        <f t="shared" si="554"/>
        <v>Jan</v>
      </c>
      <c r="E1991" s="605">
        <v>44218</v>
      </c>
      <c r="F1991" s="558">
        <v>125541</v>
      </c>
      <c r="G1991" s="558">
        <v>59309</v>
      </c>
      <c r="H1991" s="558">
        <v>98029</v>
      </c>
      <c r="I1991" s="558" t="s">
        <v>5233</v>
      </c>
      <c r="J1991" s="617" t="s">
        <v>5232</v>
      </c>
      <c r="K1991" s="607" t="s">
        <v>4696</v>
      </c>
      <c r="L1991" s="607" t="s">
        <v>15</v>
      </c>
      <c r="M1991" s="607" t="s">
        <v>475</v>
      </c>
      <c r="N1991" s="615" t="s">
        <v>15</v>
      </c>
      <c r="O1991" s="607" t="s">
        <v>33</v>
      </c>
      <c r="P1991" s="558">
        <v>1</v>
      </c>
      <c r="Q1991" s="558" t="s">
        <v>5151</v>
      </c>
      <c r="R1991" s="609">
        <f>IFERROR(VLOOKUP(CONCATENATE(D1991,"'",C1991),'Monthly Forex'!A:D,4,0),"-")</f>
        <v>48.023000000000003</v>
      </c>
      <c r="S1991" s="564" t="s">
        <v>15</v>
      </c>
      <c r="T1991" s="611">
        <v>310</v>
      </c>
      <c r="U1991" s="612" t="s">
        <v>47</v>
      </c>
      <c r="V1991" s="613" t="s">
        <v>49</v>
      </c>
      <c r="W1991" s="703" t="s">
        <v>15</v>
      </c>
      <c r="X1991" s="673" t="s">
        <v>4599</v>
      </c>
      <c r="Y1991" s="667" t="s">
        <v>5247</v>
      </c>
      <c r="Z1991" s="668">
        <v>44225</v>
      </c>
      <c r="AA1991" s="668">
        <v>44225</v>
      </c>
      <c r="AB1991" s="139">
        <f t="shared" si="555"/>
        <v>44248</v>
      </c>
      <c r="AC1991" s="134">
        <f t="shared" si="556"/>
        <v>44228</v>
      </c>
      <c r="AD1991" s="144" t="str">
        <f t="shared" si="557"/>
        <v>-</v>
      </c>
      <c r="AE1991" s="136" t="str">
        <f t="shared" si="558"/>
        <v>-</v>
      </c>
      <c r="AF1991" s="140" t="s">
        <v>4551</v>
      </c>
      <c r="AG1991" s="140" t="str">
        <f t="shared" si="559"/>
        <v>-</v>
      </c>
      <c r="AH1991" s="141" t="str">
        <f t="shared" si="560"/>
        <v>-</v>
      </c>
      <c r="AI1991" s="210">
        <v>44251</v>
      </c>
      <c r="AJ1991" s="448" t="s">
        <v>4592</v>
      </c>
      <c r="AK1991" s="478">
        <f t="shared" si="561"/>
        <v>-3</v>
      </c>
      <c r="AL1991" s="482">
        <f t="shared" si="562"/>
        <v>44228</v>
      </c>
      <c r="AM1991" s="432" t="str">
        <f>_xlfn.IFNA(VLOOKUP(O1991,Dropdown!$B:$G,6,0),"-")</f>
        <v>NON-PEZA</v>
      </c>
      <c r="AN1991" s="433" t="str">
        <f>_xlfn.IFNA(VLOOKUP(O1991,Dropdown!$B:$H,7,0),"-")</f>
        <v>-</v>
      </c>
      <c r="AO1991" s="434" t="str">
        <f t="shared" si="563"/>
        <v>USD</v>
      </c>
      <c r="AP1991" s="435">
        <f t="shared" si="564"/>
        <v>310</v>
      </c>
      <c r="AQ1991" s="436">
        <f t="shared" si="565"/>
        <v>310</v>
      </c>
      <c r="AR1991" s="247"/>
      <c r="AS1991" s="465" t="s">
        <v>15</v>
      </c>
      <c r="AT1991" s="247"/>
      <c r="AU1991" s="456" t="s">
        <v>15</v>
      </c>
    </row>
    <row r="1992" spans="1:47" s="29" customFormat="1">
      <c r="A1992" s="556">
        <v>1989</v>
      </c>
      <c r="B1992" s="558" t="s">
        <v>5246</v>
      </c>
      <c r="C1992" s="558" t="str">
        <f t="shared" si="553"/>
        <v>2021</v>
      </c>
      <c r="D1992" s="558" t="str">
        <f t="shared" si="554"/>
        <v>Jan</v>
      </c>
      <c r="E1992" s="605">
        <v>44222</v>
      </c>
      <c r="F1992" s="558">
        <v>125542</v>
      </c>
      <c r="G1992" s="558">
        <v>59310</v>
      </c>
      <c r="H1992" s="558">
        <v>98084</v>
      </c>
      <c r="I1992" s="558" t="s">
        <v>5256</v>
      </c>
      <c r="J1992" s="617" t="s">
        <v>5257</v>
      </c>
      <c r="K1992" s="607" t="s">
        <v>5252</v>
      </c>
      <c r="L1992" s="607" t="s">
        <v>15</v>
      </c>
      <c r="M1992" s="607" t="s">
        <v>5260</v>
      </c>
      <c r="N1992" s="615" t="s">
        <v>15</v>
      </c>
      <c r="O1992" s="607" t="s">
        <v>33</v>
      </c>
      <c r="P1992" s="558">
        <v>1</v>
      </c>
      <c r="Q1992" s="558" t="s">
        <v>5151</v>
      </c>
      <c r="R1992" s="609">
        <f>IFERROR(VLOOKUP(CONCATENATE(D1992,"'",C1992),'Monthly Forex'!A:D,4,0),"-")</f>
        <v>48.023000000000003</v>
      </c>
      <c r="S1992" s="564" t="s">
        <v>15</v>
      </c>
      <c r="T1992" s="611">
        <v>335</v>
      </c>
      <c r="U1992" s="612" t="s">
        <v>47</v>
      </c>
      <c r="V1992" s="613" t="s">
        <v>49</v>
      </c>
      <c r="W1992" s="703" t="s">
        <v>15</v>
      </c>
      <c r="X1992" s="673" t="s">
        <v>4599</v>
      </c>
      <c r="Y1992" s="667" t="s">
        <v>5266</v>
      </c>
      <c r="Z1992" s="668">
        <v>44225</v>
      </c>
      <c r="AA1992" s="558" t="s">
        <v>1856</v>
      </c>
      <c r="AB1992" s="139">
        <f t="shared" ref="AB1992:AB2004" si="566">IF(V1992="","",IF(V1992="Cancelled","-",E1992+30))</f>
        <v>44252</v>
      </c>
      <c r="AC1992" s="134">
        <f t="shared" ref="AC1992:AC1997" si="567">IFERROR(IF(AB1992="-","-",(AB1992-DAY(AB1992)+1)),"")</f>
        <v>44228</v>
      </c>
      <c r="AD1992" s="144" t="str">
        <f t="shared" ref="AD1992:AD1997" si="568">IFERROR(IF(AF1992="O","-",AB1992+60),"-")</f>
        <v>-</v>
      </c>
      <c r="AE1992" s="136" t="str">
        <f t="shared" ref="AE1992:AE2004" si="569">IFERROR(IF(AD1992="-","-",(AD1992-DAY(AD1992)+1)),"")</f>
        <v>-</v>
      </c>
      <c r="AF1992" s="140" t="s">
        <v>4551</v>
      </c>
      <c r="AG1992" s="140" t="str">
        <f t="shared" ref="AG1992:AG1997" si="570">IF(F1992=F1991,"-","1")</f>
        <v>1</v>
      </c>
      <c r="AH1992" s="141" t="str">
        <f t="shared" si="560"/>
        <v>-</v>
      </c>
      <c r="AI1992" s="210">
        <v>44251</v>
      </c>
      <c r="AJ1992" s="448" t="s">
        <v>4592</v>
      </c>
      <c r="AK1992" s="478">
        <f t="shared" si="561"/>
        <v>1</v>
      </c>
      <c r="AL1992" s="482">
        <f t="shared" si="562"/>
        <v>44228</v>
      </c>
      <c r="AM1992" s="432" t="str">
        <f>_xlfn.IFNA(VLOOKUP(O1992,Dropdown!$B:$G,6,0),"-")</f>
        <v>NON-PEZA</v>
      </c>
      <c r="AN1992" s="433" t="str">
        <f>_xlfn.IFNA(VLOOKUP(O1992,Dropdown!$B:$H,7,0),"-")</f>
        <v>-</v>
      </c>
      <c r="AO1992" s="434" t="str">
        <f t="shared" si="563"/>
        <v>USD</v>
      </c>
      <c r="AP1992" s="435">
        <f t="shared" si="564"/>
        <v>335</v>
      </c>
      <c r="AQ1992" s="436">
        <f t="shared" si="565"/>
        <v>335</v>
      </c>
      <c r="AR1992" s="247"/>
      <c r="AS1992" s="465" t="s">
        <v>15</v>
      </c>
      <c r="AT1992" s="247"/>
      <c r="AU1992" s="456" t="s">
        <v>15</v>
      </c>
    </row>
    <row r="1993" spans="1:47" s="29" customFormat="1">
      <c r="A1993" s="556">
        <v>1990</v>
      </c>
      <c r="B1993" s="558" t="s">
        <v>5250</v>
      </c>
      <c r="C1993" s="558" t="str">
        <f t="shared" si="553"/>
        <v>2021</v>
      </c>
      <c r="D1993" s="558" t="str">
        <f t="shared" si="554"/>
        <v>Jan</v>
      </c>
      <c r="E1993" s="605">
        <v>44222</v>
      </c>
      <c r="F1993" s="558">
        <v>125542</v>
      </c>
      <c r="G1993" s="558">
        <v>59310</v>
      </c>
      <c r="H1993" s="558">
        <v>98084</v>
      </c>
      <c r="I1993" s="558" t="s">
        <v>5233</v>
      </c>
      <c r="J1993" s="617" t="s">
        <v>5232</v>
      </c>
      <c r="K1993" s="607" t="s">
        <v>5253</v>
      </c>
      <c r="L1993" s="607" t="s">
        <v>15</v>
      </c>
      <c r="M1993" s="607" t="s">
        <v>3451</v>
      </c>
      <c r="N1993" s="615" t="s">
        <v>15</v>
      </c>
      <c r="O1993" s="607" t="s">
        <v>33</v>
      </c>
      <c r="P1993" s="558">
        <v>1</v>
      </c>
      <c r="Q1993" s="558" t="s">
        <v>5151</v>
      </c>
      <c r="R1993" s="609">
        <f>IFERROR(VLOOKUP(CONCATENATE(D1993,"'",C1993),'Monthly Forex'!A:D,4,0),"-")</f>
        <v>48.023000000000003</v>
      </c>
      <c r="S1993" s="564" t="s">
        <v>15</v>
      </c>
      <c r="T1993" s="611">
        <v>347</v>
      </c>
      <c r="U1993" s="612" t="s">
        <v>47</v>
      </c>
      <c r="V1993" s="613" t="s">
        <v>49</v>
      </c>
      <c r="W1993" s="703" t="s">
        <v>15</v>
      </c>
      <c r="X1993" s="673" t="s">
        <v>4599</v>
      </c>
      <c r="Y1993" s="667" t="s">
        <v>5266</v>
      </c>
      <c r="Z1993" s="668">
        <v>44225</v>
      </c>
      <c r="AA1993" s="558" t="s">
        <v>1856</v>
      </c>
      <c r="AB1993" s="139">
        <f t="shared" si="566"/>
        <v>44252</v>
      </c>
      <c r="AC1993" s="134">
        <f t="shared" si="567"/>
        <v>44228</v>
      </c>
      <c r="AD1993" s="144" t="str">
        <f t="shared" si="568"/>
        <v>-</v>
      </c>
      <c r="AE1993" s="136" t="str">
        <f t="shared" si="569"/>
        <v>-</v>
      </c>
      <c r="AF1993" s="140" t="s">
        <v>4551</v>
      </c>
      <c r="AG1993" s="140" t="str">
        <f t="shared" si="570"/>
        <v>-</v>
      </c>
      <c r="AH1993" s="141" t="str">
        <f t="shared" si="560"/>
        <v>-</v>
      </c>
      <c r="AI1993" s="210">
        <v>44251</v>
      </c>
      <c r="AJ1993" s="448" t="s">
        <v>4592</v>
      </c>
      <c r="AK1993" s="478">
        <f t="shared" si="561"/>
        <v>1</v>
      </c>
      <c r="AL1993" s="482">
        <f t="shared" si="562"/>
        <v>44228</v>
      </c>
      <c r="AM1993" s="432" t="str">
        <f>_xlfn.IFNA(VLOOKUP(O1993,Dropdown!$B:$G,6,0),"-")</f>
        <v>NON-PEZA</v>
      </c>
      <c r="AN1993" s="433" t="str">
        <f>_xlfn.IFNA(VLOOKUP(O1993,Dropdown!$B:$H,7,0),"-")</f>
        <v>-</v>
      </c>
      <c r="AO1993" s="434" t="str">
        <f t="shared" si="563"/>
        <v>USD</v>
      </c>
      <c r="AP1993" s="435">
        <f t="shared" si="564"/>
        <v>347</v>
      </c>
      <c r="AQ1993" s="436">
        <f t="shared" si="565"/>
        <v>347</v>
      </c>
      <c r="AR1993" s="247"/>
      <c r="AS1993" s="465" t="s">
        <v>15</v>
      </c>
      <c r="AT1993" s="247"/>
      <c r="AU1993" s="456" t="s">
        <v>15</v>
      </c>
    </row>
    <row r="1994" spans="1:47" s="29" customFormat="1">
      <c r="A1994" s="556">
        <v>1991</v>
      </c>
      <c r="B1994" s="558" t="s">
        <v>5251</v>
      </c>
      <c r="C1994" s="558" t="str">
        <f t="shared" si="553"/>
        <v>2021</v>
      </c>
      <c r="D1994" s="558" t="str">
        <f t="shared" si="554"/>
        <v>Jan</v>
      </c>
      <c r="E1994" s="605">
        <v>44222</v>
      </c>
      <c r="F1994" s="558">
        <v>125542</v>
      </c>
      <c r="G1994" s="558">
        <v>59310</v>
      </c>
      <c r="H1994" s="558">
        <v>98084</v>
      </c>
      <c r="I1994" s="558" t="s">
        <v>5233</v>
      </c>
      <c r="J1994" s="617" t="s">
        <v>5232</v>
      </c>
      <c r="K1994" s="607" t="s">
        <v>5254</v>
      </c>
      <c r="L1994" s="607" t="s">
        <v>15</v>
      </c>
      <c r="M1994" s="607" t="s">
        <v>5261</v>
      </c>
      <c r="N1994" s="615" t="s">
        <v>15</v>
      </c>
      <c r="O1994" s="607" t="s">
        <v>33</v>
      </c>
      <c r="P1994" s="558">
        <v>1</v>
      </c>
      <c r="Q1994" s="558" t="s">
        <v>5151</v>
      </c>
      <c r="R1994" s="609">
        <f>IFERROR(VLOOKUP(CONCATENATE(D1994,"'",C1994),'Monthly Forex'!A:D,4,0),"-")</f>
        <v>48.023000000000003</v>
      </c>
      <c r="S1994" s="564" t="s">
        <v>15</v>
      </c>
      <c r="T1994" s="611">
        <v>170</v>
      </c>
      <c r="U1994" s="612" t="s">
        <v>47</v>
      </c>
      <c r="V1994" s="613" t="s">
        <v>49</v>
      </c>
      <c r="W1994" s="703" t="s">
        <v>15</v>
      </c>
      <c r="X1994" s="673" t="s">
        <v>4599</v>
      </c>
      <c r="Y1994" s="667" t="s">
        <v>5266</v>
      </c>
      <c r="Z1994" s="668">
        <v>44225</v>
      </c>
      <c r="AA1994" s="558" t="s">
        <v>1856</v>
      </c>
      <c r="AB1994" s="139">
        <f t="shared" si="566"/>
        <v>44252</v>
      </c>
      <c r="AC1994" s="134">
        <f t="shared" si="567"/>
        <v>44228</v>
      </c>
      <c r="AD1994" s="144" t="str">
        <f t="shared" si="568"/>
        <v>-</v>
      </c>
      <c r="AE1994" s="136" t="str">
        <f t="shared" si="569"/>
        <v>-</v>
      </c>
      <c r="AF1994" s="140" t="s">
        <v>4551</v>
      </c>
      <c r="AG1994" s="140" t="str">
        <f t="shared" si="570"/>
        <v>-</v>
      </c>
      <c r="AH1994" s="141" t="str">
        <f t="shared" si="560"/>
        <v>-</v>
      </c>
      <c r="AI1994" s="210">
        <v>44251</v>
      </c>
      <c r="AJ1994" s="448" t="s">
        <v>4592</v>
      </c>
      <c r="AK1994" s="478">
        <f t="shared" si="561"/>
        <v>1</v>
      </c>
      <c r="AL1994" s="482">
        <f t="shared" si="562"/>
        <v>44228</v>
      </c>
      <c r="AM1994" s="432" t="str">
        <f>_xlfn.IFNA(VLOOKUP(O1994,Dropdown!$B:$G,6,0),"-")</f>
        <v>NON-PEZA</v>
      </c>
      <c r="AN1994" s="433" t="str">
        <f>_xlfn.IFNA(VLOOKUP(O1994,Dropdown!$B:$H,7,0),"-")</f>
        <v>-</v>
      </c>
      <c r="AO1994" s="434" t="str">
        <f t="shared" si="563"/>
        <v>USD</v>
      </c>
      <c r="AP1994" s="435">
        <f t="shared" si="564"/>
        <v>170</v>
      </c>
      <c r="AQ1994" s="436">
        <f t="shared" si="565"/>
        <v>170</v>
      </c>
      <c r="AR1994" s="247"/>
      <c r="AS1994" s="465" t="s">
        <v>15</v>
      </c>
      <c r="AT1994" s="247"/>
      <c r="AU1994" s="456" t="s">
        <v>15</v>
      </c>
    </row>
    <row r="1995" spans="1:47" s="29" customFormat="1">
      <c r="A1995" s="556">
        <v>1992</v>
      </c>
      <c r="B1995" s="558" t="s">
        <v>5249</v>
      </c>
      <c r="C1995" s="558" t="str">
        <f t="shared" si="553"/>
        <v>2021</v>
      </c>
      <c r="D1995" s="558" t="str">
        <f t="shared" si="554"/>
        <v>Jan</v>
      </c>
      <c r="E1995" s="605">
        <v>44222</v>
      </c>
      <c r="F1995" s="558">
        <v>125542</v>
      </c>
      <c r="G1995" s="558">
        <v>59310</v>
      </c>
      <c r="H1995" s="558">
        <v>98084</v>
      </c>
      <c r="I1995" s="558" t="s">
        <v>5258</v>
      </c>
      <c r="J1995" s="617" t="s">
        <v>5259</v>
      </c>
      <c r="K1995" s="607" t="s">
        <v>5255</v>
      </c>
      <c r="L1995" s="607" t="s">
        <v>15</v>
      </c>
      <c r="M1995" s="607" t="s">
        <v>5255</v>
      </c>
      <c r="N1995" s="615" t="s">
        <v>15</v>
      </c>
      <c r="O1995" s="607" t="s">
        <v>33</v>
      </c>
      <c r="P1995" s="558">
        <v>30</v>
      </c>
      <c r="Q1995" s="558" t="s">
        <v>5151</v>
      </c>
      <c r="R1995" s="609">
        <f>IFERROR(VLOOKUP(CONCATENATE(D1995,"'",C1995),'Monthly Forex'!A:D,4,0),"-")</f>
        <v>48.023000000000003</v>
      </c>
      <c r="S1995" s="564" t="s">
        <v>15</v>
      </c>
      <c r="T1995" s="611">
        <v>630</v>
      </c>
      <c r="U1995" s="612" t="s">
        <v>47</v>
      </c>
      <c r="V1995" s="613" t="s">
        <v>49</v>
      </c>
      <c r="W1995" s="703" t="s">
        <v>15</v>
      </c>
      <c r="X1995" s="673" t="s">
        <v>4599</v>
      </c>
      <c r="Y1995" s="667" t="s">
        <v>5266</v>
      </c>
      <c r="Z1995" s="668">
        <v>44225</v>
      </c>
      <c r="AA1995" s="558" t="s">
        <v>1856</v>
      </c>
      <c r="AB1995" s="139">
        <f t="shared" si="566"/>
        <v>44252</v>
      </c>
      <c r="AC1995" s="134">
        <f t="shared" si="567"/>
        <v>44228</v>
      </c>
      <c r="AD1995" s="144" t="str">
        <f t="shared" si="568"/>
        <v>-</v>
      </c>
      <c r="AE1995" s="136" t="str">
        <f t="shared" si="569"/>
        <v>-</v>
      </c>
      <c r="AF1995" s="140" t="s">
        <v>4551</v>
      </c>
      <c r="AG1995" s="140" t="str">
        <f t="shared" si="570"/>
        <v>-</v>
      </c>
      <c r="AH1995" s="141" t="str">
        <f t="shared" si="560"/>
        <v>-</v>
      </c>
      <c r="AI1995" s="210">
        <v>44251</v>
      </c>
      <c r="AJ1995" s="448" t="s">
        <v>4592</v>
      </c>
      <c r="AK1995" s="478">
        <f t="shared" si="561"/>
        <v>1</v>
      </c>
      <c r="AL1995" s="482">
        <f t="shared" si="562"/>
        <v>44228</v>
      </c>
      <c r="AM1995" s="432" t="str">
        <f>_xlfn.IFNA(VLOOKUP(O1995,Dropdown!$B:$G,6,0),"-")</f>
        <v>NON-PEZA</v>
      </c>
      <c r="AN1995" s="433" t="str">
        <f>_xlfn.IFNA(VLOOKUP(O1995,Dropdown!$B:$H,7,0),"-")</f>
        <v>-</v>
      </c>
      <c r="AO1995" s="434" t="str">
        <f t="shared" si="563"/>
        <v>USD</v>
      </c>
      <c r="AP1995" s="435">
        <f t="shared" si="564"/>
        <v>630</v>
      </c>
      <c r="AQ1995" s="436">
        <f t="shared" si="565"/>
        <v>630</v>
      </c>
      <c r="AR1995" s="247"/>
      <c r="AS1995" s="465" t="s">
        <v>15</v>
      </c>
      <c r="AT1995" s="247"/>
      <c r="AU1995" s="456" t="s">
        <v>15</v>
      </c>
    </row>
    <row r="1996" spans="1:47" s="29" customFormat="1">
      <c r="A1996" s="556">
        <v>1993</v>
      </c>
      <c r="B1996" s="558" t="s">
        <v>5262</v>
      </c>
      <c r="C1996" s="558" t="str">
        <f t="shared" si="553"/>
        <v>2021</v>
      </c>
      <c r="D1996" s="558" t="str">
        <f t="shared" si="554"/>
        <v>Jan</v>
      </c>
      <c r="E1996" s="605">
        <v>44223</v>
      </c>
      <c r="F1996" s="558">
        <v>125543</v>
      </c>
      <c r="G1996" s="558">
        <v>59311</v>
      </c>
      <c r="H1996" s="558">
        <v>98113</v>
      </c>
      <c r="I1996" s="558" t="s">
        <v>5267</v>
      </c>
      <c r="J1996" s="617" t="s">
        <v>5264</v>
      </c>
      <c r="K1996" s="607" t="s">
        <v>5268</v>
      </c>
      <c r="L1996" s="607" t="s">
        <v>15</v>
      </c>
      <c r="M1996" s="607" t="s">
        <v>5268</v>
      </c>
      <c r="N1996" s="615" t="s">
        <v>5265</v>
      </c>
      <c r="O1996" s="607" t="s">
        <v>31</v>
      </c>
      <c r="P1996" s="558">
        <v>1</v>
      </c>
      <c r="Q1996" s="558" t="s">
        <v>5151</v>
      </c>
      <c r="R1996" s="609">
        <f>IFERROR(VLOOKUP(CONCATENATE(D1996,"'",C1996),'Monthly Forex'!A:D,4,0),"-")</f>
        <v>48.023000000000003</v>
      </c>
      <c r="S1996" s="610">
        <v>9700</v>
      </c>
      <c r="T1996" s="621">
        <f>IFERROR(S1996/R1996,"")</f>
        <v>201.98654811236281</v>
      </c>
      <c r="U1996" s="612" t="s">
        <v>47</v>
      </c>
      <c r="V1996" s="613" t="s">
        <v>49</v>
      </c>
      <c r="W1996" s="703" t="s">
        <v>15</v>
      </c>
      <c r="X1996" s="673" t="s">
        <v>4595</v>
      </c>
      <c r="Y1996" s="669" t="s">
        <v>15</v>
      </c>
      <c r="Z1996" s="668" t="s">
        <v>15</v>
      </c>
      <c r="AA1996" s="558" t="s">
        <v>1856</v>
      </c>
      <c r="AB1996" s="139">
        <f t="shared" si="566"/>
        <v>44253</v>
      </c>
      <c r="AC1996" s="134">
        <f t="shared" si="567"/>
        <v>44228</v>
      </c>
      <c r="AD1996" s="144" t="str">
        <f t="shared" si="568"/>
        <v>-</v>
      </c>
      <c r="AE1996" s="136" t="str">
        <f t="shared" si="569"/>
        <v>-</v>
      </c>
      <c r="AF1996" s="140" t="s">
        <v>4551</v>
      </c>
      <c r="AG1996" s="140" t="str">
        <f t="shared" si="570"/>
        <v>1</v>
      </c>
      <c r="AH1996" s="141" t="str">
        <f t="shared" si="560"/>
        <v>-</v>
      </c>
      <c r="AI1996" s="210">
        <v>44301</v>
      </c>
      <c r="AJ1996" s="448" t="s">
        <v>4592</v>
      </c>
      <c r="AK1996" s="478">
        <f t="shared" si="561"/>
        <v>-48</v>
      </c>
      <c r="AL1996" s="482">
        <f t="shared" si="562"/>
        <v>44287</v>
      </c>
      <c r="AM1996" s="432" t="str">
        <f>_xlfn.IFNA(VLOOKUP(O1996,Dropdown!$B:$G,6,0),"-")</f>
        <v>PEZA</v>
      </c>
      <c r="AN1996" s="433">
        <f>_xlfn.IFNA(VLOOKUP(O1996,Dropdown!$B:$H,7,0),"-")</f>
        <v>0.12</v>
      </c>
      <c r="AO1996" s="434" t="str">
        <f t="shared" si="563"/>
        <v>PHP</v>
      </c>
      <c r="AP1996" s="435">
        <f t="shared" si="564"/>
        <v>9700</v>
      </c>
      <c r="AQ1996" s="436">
        <f t="shared" si="565"/>
        <v>10864.000000000002</v>
      </c>
      <c r="AR1996" s="247"/>
      <c r="AS1996" s="465" t="s">
        <v>15</v>
      </c>
      <c r="AT1996" s="247"/>
      <c r="AU1996" s="456" t="s">
        <v>15</v>
      </c>
    </row>
    <row r="1997" spans="1:47" s="29" customFormat="1">
      <c r="A1997" s="556">
        <v>1994</v>
      </c>
      <c r="B1997" s="558" t="s">
        <v>5263</v>
      </c>
      <c r="C1997" s="558" t="str">
        <f t="shared" si="553"/>
        <v>2021</v>
      </c>
      <c r="D1997" s="558" t="str">
        <f t="shared" si="554"/>
        <v>Jan</v>
      </c>
      <c r="E1997" s="605">
        <v>44223</v>
      </c>
      <c r="F1997" s="558">
        <v>125543</v>
      </c>
      <c r="G1997" s="558">
        <v>59311</v>
      </c>
      <c r="H1997" s="558">
        <v>98113</v>
      </c>
      <c r="I1997" s="558" t="s">
        <v>5267</v>
      </c>
      <c r="J1997" s="617" t="s">
        <v>5264</v>
      </c>
      <c r="K1997" s="607" t="s">
        <v>5268</v>
      </c>
      <c r="L1997" s="607" t="s">
        <v>15</v>
      </c>
      <c r="M1997" s="607" t="s">
        <v>5268</v>
      </c>
      <c r="N1997" s="615" t="s">
        <v>5265</v>
      </c>
      <c r="O1997" s="607" t="s">
        <v>31</v>
      </c>
      <c r="P1997" s="558">
        <v>1</v>
      </c>
      <c r="Q1997" s="558" t="s">
        <v>5151</v>
      </c>
      <c r="R1997" s="609">
        <f>IFERROR(VLOOKUP(CONCATENATE(D1997,"'",C1997),'Monthly Forex'!A:D,4,0),"-")</f>
        <v>48.023000000000003</v>
      </c>
      <c r="S1997" s="610">
        <v>9700</v>
      </c>
      <c r="T1997" s="621">
        <f>IFERROR(S1997/R1997,"")</f>
        <v>201.98654811236281</v>
      </c>
      <c r="U1997" s="612" t="s">
        <v>47</v>
      </c>
      <c r="V1997" s="613" t="s">
        <v>49</v>
      </c>
      <c r="W1997" s="703" t="s">
        <v>15</v>
      </c>
      <c r="X1997" s="673" t="s">
        <v>4595</v>
      </c>
      <c r="Y1997" s="669" t="s">
        <v>15</v>
      </c>
      <c r="Z1997" s="668" t="s">
        <v>15</v>
      </c>
      <c r="AA1997" s="558" t="s">
        <v>1856</v>
      </c>
      <c r="AB1997" s="139">
        <f t="shared" si="566"/>
        <v>44253</v>
      </c>
      <c r="AC1997" s="134">
        <f t="shared" si="567"/>
        <v>44228</v>
      </c>
      <c r="AD1997" s="144" t="str">
        <f t="shared" si="568"/>
        <v>-</v>
      </c>
      <c r="AE1997" s="136" t="str">
        <f t="shared" si="569"/>
        <v>-</v>
      </c>
      <c r="AF1997" s="140" t="s">
        <v>4551</v>
      </c>
      <c r="AG1997" s="140" t="str">
        <f t="shared" si="570"/>
        <v>-</v>
      </c>
      <c r="AH1997" s="141" t="str">
        <f t="shared" si="560"/>
        <v>-</v>
      </c>
      <c r="AI1997" s="210">
        <v>44301</v>
      </c>
      <c r="AJ1997" s="448" t="s">
        <v>4592</v>
      </c>
      <c r="AK1997" s="478">
        <f t="shared" si="561"/>
        <v>-48</v>
      </c>
      <c r="AL1997" s="482">
        <f t="shared" si="562"/>
        <v>44287</v>
      </c>
      <c r="AM1997" s="432" t="str">
        <f>_xlfn.IFNA(VLOOKUP(O1997,Dropdown!$B:$G,6,0),"-")</f>
        <v>PEZA</v>
      </c>
      <c r="AN1997" s="433">
        <f>_xlfn.IFNA(VLOOKUP(O1997,Dropdown!$B:$H,7,0),"-")</f>
        <v>0.12</v>
      </c>
      <c r="AO1997" s="434" t="str">
        <f t="shared" si="563"/>
        <v>PHP</v>
      </c>
      <c r="AP1997" s="435">
        <f t="shared" si="564"/>
        <v>9700</v>
      </c>
      <c r="AQ1997" s="436">
        <f t="shared" si="565"/>
        <v>10864.000000000002</v>
      </c>
      <c r="AR1997" s="247"/>
      <c r="AS1997" s="465" t="s">
        <v>15</v>
      </c>
      <c r="AT1997" s="247"/>
      <c r="AU1997" s="456" t="s">
        <v>15</v>
      </c>
    </row>
    <row r="1998" spans="1:47" s="29" customFormat="1">
      <c r="A1998" s="556">
        <v>1995</v>
      </c>
      <c r="B1998" s="558" t="s">
        <v>4846</v>
      </c>
      <c r="C1998" s="558" t="str">
        <f t="shared" si="553"/>
        <v>2021</v>
      </c>
      <c r="D1998" s="558" t="str">
        <f t="shared" si="554"/>
        <v>Jan</v>
      </c>
      <c r="E1998" s="605">
        <v>44224</v>
      </c>
      <c r="F1998" s="558">
        <v>125544</v>
      </c>
      <c r="G1998" s="558">
        <v>59312</v>
      </c>
      <c r="H1998" s="558">
        <v>98144</v>
      </c>
      <c r="I1998" s="558" t="s">
        <v>4848</v>
      </c>
      <c r="J1998" s="617" t="s">
        <v>4849</v>
      </c>
      <c r="K1998" s="607" t="s">
        <v>4850</v>
      </c>
      <c r="L1998" s="607" t="s">
        <v>5078</v>
      </c>
      <c r="M1998" s="607" t="s">
        <v>4934</v>
      </c>
      <c r="N1998" s="615" t="s">
        <v>15</v>
      </c>
      <c r="O1998" s="607" t="s">
        <v>32</v>
      </c>
      <c r="P1998" s="558">
        <v>2</v>
      </c>
      <c r="Q1998" s="558" t="s">
        <v>5152</v>
      </c>
      <c r="R1998" s="609">
        <f>IFERROR(VLOOKUP(CONCATENATE(D1998,"'",C1998),'Monthly Forex'!A:D,4,0),"-")</f>
        <v>48.023000000000003</v>
      </c>
      <c r="S1998" s="610">
        <v>188000</v>
      </c>
      <c r="T1998" s="621">
        <f>IFERROR(S1998/R1998,"")</f>
        <v>3914.7908293942482</v>
      </c>
      <c r="U1998" s="612" t="s">
        <v>47</v>
      </c>
      <c r="V1998" s="613" t="s">
        <v>49</v>
      </c>
      <c r="W1998" s="703" t="s">
        <v>5269</v>
      </c>
      <c r="X1998" s="673" t="s">
        <v>4752</v>
      </c>
      <c r="Y1998" s="669" t="s">
        <v>15</v>
      </c>
      <c r="Z1998" s="668" t="s">
        <v>15</v>
      </c>
      <c r="AA1998" s="558" t="s">
        <v>1856</v>
      </c>
      <c r="AB1998" s="139">
        <f t="shared" si="566"/>
        <v>44254</v>
      </c>
      <c r="AC1998" s="134">
        <f t="shared" ref="AC1998:AC2004" si="571">IFERROR(IF(AB1998="-","-",(AB1998-DAY(AB1998)+1)),"")</f>
        <v>44228</v>
      </c>
      <c r="AD1998" s="144" t="str">
        <f t="shared" ref="AD1998:AD2004" si="572">IFERROR(IF(AF1998="O","-",AB1998+60),"-")</f>
        <v>-</v>
      </c>
      <c r="AE1998" s="136" t="str">
        <f t="shared" si="569"/>
        <v>-</v>
      </c>
      <c r="AF1998" s="140" t="s">
        <v>4551</v>
      </c>
      <c r="AG1998" s="140" t="str">
        <f t="shared" ref="AG1998:AG2004" si="573">IF(F1998=F1997,"-","1")</f>
        <v>1</v>
      </c>
      <c r="AH1998" s="141" t="str">
        <f t="shared" si="560"/>
        <v>-</v>
      </c>
      <c r="AI1998" s="210">
        <v>44313</v>
      </c>
      <c r="AJ1998" s="448" t="s">
        <v>4592</v>
      </c>
      <c r="AK1998" s="478">
        <f t="shared" si="561"/>
        <v>-59</v>
      </c>
      <c r="AL1998" s="482">
        <f t="shared" si="562"/>
        <v>44287</v>
      </c>
      <c r="AM1998" s="432" t="str">
        <f>_xlfn.IFNA(VLOOKUP(O1998,Dropdown!$B:$G,6,0),"-")</f>
        <v>PEZA</v>
      </c>
      <c r="AN1998" s="433">
        <f>_xlfn.IFNA(VLOOKUP(O1998,Dropdown!$B:$H,7,0),"-")</f>
        <v>0.12</v>
      </c>
      <c r="AO1998" s="434" t="str">
        <f t="shared" si="563"/>
        <v>PHP</v>
      </c>
      <c r="AP1998" s="435">
        <f t="shared" si="564"/>
        <v>188000</v>
      </c>
      <c r="AQ1998" s="436">
        <f t="shared" si="565"/>
        <v>210560.00000000003</v>
      </c>
      <c r="AR1998" s="247"/>
      <c r="AS1998" s="465" t="s">
        <v>15</v>
      </c>
      <c r="AT1998" s="247"/>
      <c r="AU1998" s="456" t="s">
        <v>15</v>
      </c>
    </row>
    <row r="1999" spans="1:47" s="29" customFormat="1">
      <c r="A1999" s="556">
        <v>1996</v>
      </c>
      <c r="B1999" s="558" t="s">
        <v>4846</v>
      </c>
      <c r="C1999" s="558" t="str">
        <f t="shared" si="553"/>
        <v>2021</v>
      </c>
      <c r="D1999" s="558" t="str">
        <f t="shared" si="554"/>
        <v>Jan</v>
      </c>
      <c r="E1999" s="605">
        <v>44224</v>
      </c>
      <c r="F1999" s="558">
        <v>125545</v>
      </c>
      <c r="G1999" s="617">
        <v>59312</v>
      </c>
      <c r="H1999" s="558">
        <v>98148</v>
      </c>
      <c r="I1999" s="558" t="s">
        <v>4848</v>
      </c>
      <c r="J1999" s="617" t="s">
        <v>4849</v>
      </c>
      <c r="K1999" s="607" t="s">
        <v>4850</v>
      </c>
      <c r="L1999" s="607" t="s">
        <v>5078</v>
      </c>
      <c r="M1999" s="607" t="s">
        <v>4934</v>
      </c>
      <c r="N1999" s="615" t="s">
        <v>15</v>
      </c>
      <c r="O1999" s="607" t="s">
        <v>32</v>
      </c>
      <c r="P1999" s="558">
        <v>2</v>
      </c>
      <c r="Q1999" s="558" t="s">
        <v>5152</v>
      </c>
      <c r="R1999" s="609">
        <f>IFERROR(VLOOKUP(CONCATENATE(D1999,"'",C1999),'Monthly Forex'!A:D,4,0),"-")</f>
        <v>48.023000000000003</v>
      </c>
      <c r="S1999" s="610">
        <v>47000</v>
      </c>
      <c r="T1999" s="621">
        <f>IFERROR(S1999/R1999,"")</f>
        <v>978.69770734856206</v>
      </c>
      <c r="U1999" s="612" t="s">
        <v>47</v>
      </c>
      <c r="V1999" s="613" t="s">
        <v>49</v>
      </c>
      <c r="W1999" s="703" t="s">
        <v>5270</v>
      </c>
      <c r="X1999" s="673" t="s">
        <v>4752</v>
      </c>
      <c r="Y1999" s="669" t="s">
        <v>15</v>
      </c>
      <c r="Z1999" s="668" t="s">
        <v>15</v>
      </c>
      <c r="AA1999" s="558" t="s">
        <v>1856</v>
      </c>
      <c r="AB1999" s="139">
        <f t="shared" si="566"/>
        <v>44254</v>
      </c>
      <c r="AC1999" s="134">
        <f t="shared" si="571"/>
        <v>44228</v>
      </c>
      <c r="AD1999" s="144" t="str">
        <f t="shared" si="572"/>
        <v>-</v>
      </c>
      <c r="AE1999" s="136" t="str">
        <f t="shared" si="569"/>
        <v>-</v>
      </c>
      <c r="AF1999" s="140" t="s">
        <v>4551</v>
      </c>
      <c r="AG1999" s="140" t="str">
        <f t="shared" si="573"/>
        <v>1</v>
      </c>
      <c r="AH1999" s="141" t="str">
        <f t="shared" si="560"/>
        <v>-</v>
      </c>
      <c r="AI1999" s="210">
        <v>44313</v>
      </c>
      <c r="AJ1999" s="448" t="s">
        <v>4592</v>
      </c>
      <c r="AK1999" s="478">
        <f t="shared" si="561"/>
        <v>-59</v>
      </c>
      <c r="AL1999" s="482">
        <f t="shared" si="562"/>
        <v>44287</v>
      </c>
      <c r="AM1999" s="432" t="str">
        <f>_xlfn.IFNA(VLOOKUP(O1999,Dropdown!$B:$G,6,0),"-")</f>
        <v>PEZA</v>
      </c>
      <c r="AN1999" s="433">
        <f>_xlfn.IFNA(VLOOKUP(O1999,Dropdown!$B:$H,7,0),"-")</f>
        <v>0.12</v>
      </c>
      <c r="AO1999" s="434" t="str">
        <f t="shared" si="563"/>
        <v>PHP</v>
      </c>
      <c r="AP1999" s="435">
        <f t="shared" si="564"/>
        <v>47000</v>
      </c>
      <c r="AQ1999" s="436">
        <f t="shared" si="565"/>
        <v>52640.000000000007</v>
      </c>
      <c r="AR1999" s="247"/>
      <c r="AS1999" s="465" t="s">
        <v>15</v>
      </c>
      <c r="AT1999" s="247"/>
      <c r="AU1999" s="456" t="s">
        <v>15</v>
      </c>
    </row>
    <row r="2000" spans="1:47" s="29" customFormat="1">
      <c r="A2000" s="556">
        <v>1997</v>
      </c>
      <c r="B2000" s="558" t="s">
        <v>5271</v>
      </c>
      <c r="C2000" s="558" t="str">
        <f t="shared" si="553"/>
        <v>2021</v>
      </c>
      <c r="D2000" s="558" t="str">
        <f t="shared" si="554"/>
        <v>Jan</v>
      </c>
      <c r="E2000" s="605">
        <v>44226</v>
      </c>
      <c r="F2000" s="558">
        <v>125546</v>
      </c>
      <c r="G2000" s="558">
        <v>59313</v>
      </c>
      <c r="H2000" s="558">
        <v>98181</v>
      </c>
      <c r="I2000" s="558" t="s">
        <v>5273</v>
      </c>
      <c r="J2000" s="617" t="s">
        <v>5274</v>
      </c>
      <c r="K2000" s="607" t="s">
        <v>5275</v>
      </c>
      <c r="L2000" s="607" t="s">
        <v>5282</v>
      </c>
      <c r="M2000" s="607" t="s">
        <v>5281</v>
      </c>
      <c r="N2000" s="615" t="s">
        <v>15</v>
      </c>
      <c r="O2000" s="607" t="s">
        <v>34</v>
      </c>
      <c r="P2000" s="558">
        <v>1</v>
      </c>
      <c r="Q2000" s="558" t="s">
        <v>51</v>
      </c>
      <c r="R2000" s="609">
        <f>IFERROR(VLOOKUP(CONCATENATE(D2000,"'",C2000),'Monthly Forex'!A:D,4,0),"-")</f>
        <v>48.023000000000003</v>
      </c>
      <c r="S2000" s="564" t="s">
        <v>15</v>
      </c>
      <c r="T2000" s="611">
        <v>4440</v>
      </c>
      <c r="U2000" s="612" t="s">
        <v>47</v>
      </c>
      <c r="V2000" s="613" t="s">
        <v>49</v>
      </c>
      <c r="W2000" s="703" t="s">
        <v>15</v>
      </c>
      <c r="X2000" s="673" t="s">
        <v>4752</v>
      </c>
      <c r="Y2000" s="667" t="s">
        <v>5296</v>
      </c>
      <c r="Z2000" s="668">
        <v>44228</v>
      </c>
      <c r="AA2000" s="558" t="s">
        <v>1856</v>
      </c>
      <c r="AB2000" s="139">
        <f t="shared" si="566"/>
        <v>44256</v>
      </c>
      <c r="AC2000" s="134">
        <f t="shared" si="571"/>
        <v>44256</v>
      </c>
      <c r="AD2000" s="144" t="str">
        <f t="shared" si="572"/>
        <v>-</v>
      </c>
      <c r="AE2000" s="136" t="str">
        <f t="shared" si="569"/>
        <v>-</v>
      </c>
      <c r="AF2000" s="140" t="s">
        <v>4551</v>
      </c>
      <c r="AG2000" s="140" t="str">
        <f t="shared" si="573"/>
        <v>1</v>
      </c>
      <c r="AH2000" s="141" t="str">
        <f t="shared" si="560"/>
        <v>-</v>
      </c>
      <c r="AI2000" s="210">
        <v>44253</v>
      </c>
      <c r="AJ2000" s="448" t="s">
        <v>4592</v>
      </c>
      <c r="AK2000" s="478">
        <f t="shared" si="561"/>
        <v>3</v>
      </c>
      <c r="AL2000" s="482">
        <f t="shared" si="562"/>
        <v>44228</v>
      </c>
      <c r="AM2000" s="432" t="str">
        <f>_xlfn.IFNA(VLOOKUP(O2000,Dropdown!$B:$G,6,0),"-")</f>
        <v>PEZA</v>
      </c>
      <c r="AN2000" s="433">
        <f>_xlfn.IFNA(VLOOKUP(O2000,Dropdown!$B:$H,7,0),"-")</f>
        <v>0.12</v>
      </c>
      <c r="AO2000" s="434" t="str">
        <f t="shared" si="563"/>
        <v>USD</v>
      </c>
      <c r="AP2000" s="435">
        <f t="shared" si="564"/>
        <v>4440</v>
      </c>
      <c r="AQ2000" s="436">
        <f t="shared" si="565"/>
        <v>4972.8</v>
      </c>
      <c r="AR2000" s="247"/>
      <c r="AS2000" s="465" t="s">
        <v>15</v>
      </c>
      <c r="AT2000" s="247"/>
      <c r="AU2000" s="456" t="s">
        <v>15</v>
      </c>
    </row>
    <row r="2001" spans="1:47" s="29" customFormat="1">
      <c r="A2001" s="556">
        <v>1998</v>
      </c>
      <c r="B2001" s="558" t="s">
        <v>5272</v>
      </c>
      <c r="C2001" s="558" t="str">
        <f t="shared" si="553"/>
        <v>2021</v>
      </c>
      <c r="D2001" s="558" t="str">
        <f t="shared" si="554"/>
        <v>Jan</v>
      </c>
      <c r="E2001" s="605">
        <v>44226</v>
      </c>
      <c r="F2001" s="558">
        <v>125546</v>
      </c>
      <c r="G2001" s="558">
        <v>59313</v>
      </c>
      <c r="H2001" s="558">
        <v>98181</v>
      </c>
      <c r="I2001" s="558" t="s">
        <v>5273</v>
      </c>
      <c r="J2001" s="617" t="s">
        <v>5274</v>
      </c>
      <c r="K2001" s="607" t="s">
        <v>5276</v>
      </c>
      <c r="L2001" s="607" t="s">
        <v>5282</v>
      </c>
      <c r="M2001" s="607" t="s">
        <v>5283</v>
      </c>
      <c r="N2001" s="615" t="s">
        <v>15</v>
      </c>
      <c r="O2001" s="607" t="s">
        <v>34</v>
      </c>
      <c r="P2001" s="558">
        <v>1</v>
      </c>
      <c r="Q2001" s="558" t="s">
        <v>51</v>
      </c>
      <c r="R2001" s="609">
        <f>IFERROR(VLOOKUP(CONCATENATE(D2001,"'",C2001),'Monthly Forex'!A:D,4,0),"-")</f>
        <v>48.023000000000003</v>
      </c>
      <c r="S2001" s="564" t="s">
        <v>15</v>
      </c>
      <c r="T2001" s="611">
        <v>56</v>
      </c>
      <c r="U2001" s="612" t="s">
        <v>47</v>
      </c>
      <c r="V2001" s="613" t="s">
        <v>49</v>
      </c>
      <c r="W2001" s="703" t="s">
        <v>15</v>
      </c>
      <c r="X2001" s="673" t="s">
        <v>4752</v>
      </c>
      <c r="Y2001" s="667" t="s">
        <v>5296</v>
      </c>
      <c r="Z2001" s="668">
        <v>44228</v>
      </c>
      <c r="AA2001" s="558" t="s">
        <v>1856</v>
      </c>
      <c r="AB2001" s="139">
        <f t="shared" si="566"/>
        <v>44256</v>
      </c>
      <c r="AC2001" s="134">
        <f t="shared" si="571"/>
        <v>44256</v>
      </c>
      <c r="AD2001" s="144" t="str">
        <f t="shared" si="572"/>
        <v>-</v>
      </c>
      <c r="AE2001" s="136" t="str">
        <f t="shared" si="569"/>
        <v>-</v>
      </c>
      <c r="AF2001" s="140" t="s">
        <v>4551</v>
      </c>
      <c r="AG2001" s="140" t="str">
        <f t="shared" si="573"/>
        <v>-</v>
      </c>
      <c r="AH2001" s="141" t="str">
        <f t="shared" si="560"/>
        <v>-</v>
      </c>
      <c r="AI2001" s="210">
        <v>44253</v>
      </c>
      <c r="AJ2001" s="448" t="s">
        <v>4592</v>
      </c>
      <c r="AK2001" s="478">
        <f t="shared" si="561"/>
        <v>3</v>
      </c>
      <c r="AL2001" s="482">
        <f t="shared" si="562"/>
        <v>44228</v>
      </c>
      <c r="AM2001" s="432" t="str">
        <f>_xlfn.IFNA(VLOOKUP(O2001,Dropdown!$B:$G,6,0),"-")</f>
        <v>PEZA</v>
      </c>
      <c r="AN2001" s="433">
        <f>_xlfn.IFNA(VLOOKUP(O2001,Dropdown!$B:$H,7,0),"-")</f>
        <v>0.12</v>
      </c>
      <c r="AO2001" s="434" t="str">
        <f t="shared" si="563"/>
        <v>USD</v>
      </c>
      <c r="AP2001" s="435">
        <f t="shared" si="564"/>
        <v>56</v>
      </c>
      <c r="AQ2001" s="436">
        <f t="shared" si="565"/>
        <v>62.720000000000006</v>
      </c>
      <c r="AR2001" s="247"/>
      <c r="AS2001" s="465" t="s">
        <v>15</v>
      </c>
      <c r="AT2001" s="247"/>
      <c r="AU2001" s="456" t="s">
        <v>15</v>
      </c>
    </row>
    <row r="2002" spans="1:47" s="29" customFormat="1">
      <c r="A2002" s="556">
        <v>1999</v>
      </c>
      <c r="B2002" s="558" t="s">
        <v>5277</v>
      </c>
      <c r="C2002" s="558" t="str">
        <f t="shared" si="553"/>
        <v>2021</v>
      </c>
      <c r="D2002" s="558" t="str">
        <f t="shared" si="554"/>
        <v>Jan</v>
      </c>
      <c r="E2002" s="605">
        <v>44225</v>
      </c>
      <c r="F2002" s="558">
        <v>125547</v>
      </c>
      <c r="G2002" s="558">
        <v>59314</v>
      </c>
      <c r="H2002" s="558">
        <v>98180</v>
      </c>
      <c r="I2002" s="558" t="s">
        <v>5278</v>
      </c>
      <c r="J2002" s="617" t="s">
        <v>5279</v>
      </c>
      <c r="K2002" s="607" t="s">
        <v>5280</v>
      </c>
      <c r="L2002" s="726" t="s">
        <v>15</v>
      </c>
      <c r="M2002" s="607" t="s">
        <v>5284</v>
      </c>
      <c r="N2002" s="615" t="s">
        <v>15</v>
      </c>
      <c r="O2002" s="607" t="s">
        <v>42</v>
      </c>
      <c r="P2002" s="558">
        <v>1</v>
      </c>
      <c r="Q2002" s="558" t="s">
        <v>5151</v>
      </c>
      <c r="R2002" s="609">
        <f>IFERROR(VLOOKUP(CONCATENATE(D2002,"'",C2002),'Monthly Forex'!A:D,4,0),"-")</f>
        <v>48.023000000000003</v>
      </c>
      <c r="S2002" s="564" t="s">
        <v>15</v>
      </c>
      <c r="T2002" s="611">
        <v>257</v>
      </c>
      <c r="U2002" s="612" t="s">
        <v>47</v>
      </c>
      <c r="V2002" s="613" t="s">
        <v>49</v>
      </c>
      <c r="W2002" s="703" t="s">
        <v>15</v>
      </c>
      <c r="X2002" s="673" t="s">
        <v>4595</v>
      </c>
      <c r="Y2002" s="667" t="s">
        <v>5294</v>
      </c>
      <c r="Z2002" s="668">
        <v>44228</v>
      </c>
      <c r="AA2002" s="558" t="s">
        <v>1856</v>
      </c>
      <c r="AB2002" s="139">
        <f t="shared" si="566"/>
        <v>44255</v>
      </c>
      <c r="AC2002" s="134">
        <f t="shared" si="571"/>
        <v>44228</v>
      </c>
      <c r="AD2002" s="144" t="str">
        <f t="shared" si="572"/>
        <v>-</v>
      </c>
      <c r="AE2002" s="136" t="str">
        <f t="shared" si="569"/>
        <v>-</v>
      </c>
      <c r="AF2002" s="140" t="s">
        <v>4551</v>
      </c>
      <c r="AG2002" s="140" t="str">
        <f t="shared" si="573"/>
        <v>1</v>
      </c>
      <c r="AH2002" s="141" t="str">
        <f t="shared" si="560"/>
        <v>-</v>
      </c>
      <c r="AI2002" s="210">
        <v>44253</v>
      </c>
      <c r="AJ2002" s="448" t="s">
        <v>4592</v>
      </c>
      <c r="AK2002" s="478">
        <f t="shared" si="561"/>
        <v>2</v>
      </c>
      <c r="AL2002" s="482">
        <f t="shared" si="562"/>
        <v>44228</v>
      </c>
      <c r="AM2002" s="432" t="str">
        <f>_xlfn.IFNA(VLOOKUP(O2002,Dropdown!$B:$G,6,0),"-")</f>
        <v>PEZA</v>
      </c>
      <c r="AN2002" s="433">
        <f>_xlfn.IFNA(VLOOKUP(O2002,Dropdown!$B:$H,7,0),"-")</f>
        <v>0.12</v>
      </c>
      <c r="AO2002" s="434" t="str">
        <f t="shared" si="563"/>
        <v>USD</v>
      </c>
      <c r="AP2002" s="435">
        <f t="shared" si="564"/>
        <v>257</v>
      </c>
      <c r="AQ2002" s="436">
        <f t="shared" si="565"/>
        <v>287.84000000000003</v>
      </c>
      <c r="AR2002" s="247"/>
      <c r="AS2002" s="465" t="s">
        <v>15</v>
      </c>
      <c r="AT2002" s="247"/>
      <c r="AU2002" s="456" t="s">
        <v>15</v>
      </c>
    </row>
    <row r="2003" spans="1:47" s="29" customFormat="1">
      <c r="A2003" s="556">
        <v>2000</v>
      </c>
      <c r="B2003" s="558" t="s">
        <v>5285</v>
      </c>
      <c r="C2003" s="558" t="str">
        <f t="shared" si="553"/>
        <v>2021</v>
      </c>
      <c r="D2003" s="558" t="str">
        <f t="shared" si="554"/>
        <v>Jan</v>
      </c>
      <c r="E2003" s="605">
        <v>44225</v>
      </c>
      <c r="F2003" s="558">
        <v>125548</v>
      </c>
      <c r="G2003" s="558">
        <v>59315</v>
      </c>
      <c r="H2003" s="558">
        <v>98179</v>
      </c>
      <c r="I2003" s="558" t="s">
        <v>5289</v>
      </c>
      <c r="J2003" s="617" t="s">
        <v>5290</v>
      </c>
      <c r="K2003" s="607" t="s">
        <v>5287</v>
      </c>
      <c r="L2003" s="607" t="s">
        <v>15</v>
      </c>
      <c r="M2003" s="607" t="s">
        <v>5291</v>
      </c>
      <c r="N2003" s="615" t="s">
        <v>15</v>
      </c>
      <c r="O2003" s="607" t="s">
        <v>41</v>
      </c>
      <c r="P2003" s="558">
        <v>1</v>
      </c>
      <c r="Q2003" s="558" t="s">
        <v>5151</v>
      </c>
      <c r="R2003" s="609">
        <f>IFERROR(VLOOKUP(CONCATENATE(D2003,"'",C2003),'Monthly Forex'!A:D,4,0),"-")</f>
        <v>48.023000000000003</v>
      </c>
      <c r="S2003" s="564" t="s">
        <v>15</v>
      </c>
      <c r="T2003" s="611">
        <v>240</v>
      </c>
      <c r="U2003" s="612" t="s">
        <v>47</v>
      </c>
      <c r="V2003" s="613" t="s">
        <v>49</v>
      </c>
      <c r="W2003" s="703" t="s">
        <v>15</v>
      </c>
      <c r="X2003" s="673" t="s">
        <v>4595</v>
      </c>
      <c r="Y2003" s="667" t="s">
        <v>5295</v>
      </c>
      <c r="Z2003" s="668">
        <v>44228</v>
      </c>
      <c r="AA2003" s="558" t="s">
        <v>1856</v>
      </c>
      <c r="AB2003" s="139">
        <f t="shared" si="566"/>
        <v>44255</v>
      </c>
      <c r="AC2003" s="134">
        <f t="shared" si="571"/>
        <v>44228</v>
      </c>
      <c r="AD2003" s="144" t="str">
        <f t="shared" si="572"/>
        <v>-</v>
      </c>
      <c r="AE2003" s="136" t="str">
        <f t="shared" si="569"/>
        <v>-</v>
      </c>
      <c r="AF2003" s="140" t="s">
        <v>4551</v>
      </c>
      <c r="AG2003" s="140" t="str">
        <f t="shared" si="573"/>
        <v>1</v>
      </c>
      <c r="AH2003" s="141" t="str">
        <f t="shared" si="560"/>
        <v>-</v>
      </c>
      <c r="AI2003" s="210">
        <v>44253</v>
      </c>
      <c r="AJ2003" s="448" t="s">
        <v>4592</v>
      </c>
      <c r="AK2003" s="478">
        <f t="shared" si="561"/>
        <v>2</v>
      </c>
      <c r="AL2003" s="482">
        <f t="shared" si="562"/>
        <v>44228</v>
      </c>
      <c r="AM2003" s="432" t="str">
        <f>_xlfn.IFNA(VLOOKUP(O2003,Dropdown!$B:$G,6,0),"-")</f>
        <v>PEZA</v>
      </c>
      <c r="AN2003" s="433">
        <f>_xlfn.IFNA(VLOOKUP(O2003,Dropdown!$B:$H,7,0),"-")</f>
        <v>0.12</v>
      </c>
      <c r="AO2003" s="434" t="str">
        <f t="shared" si="563"/>
        <v>USD</v>
      </c>
      <c r="AP2003" s="435">
        <f t="shared" si="564"/>
        <v>240</v>
      </c>
      <c r="AQ2003" s="436">
        <f t="shared" si="565"/>
        <v>268.8</v>
      </c>
      <c r="AR2003" s="247"/>
      <c r="AS2003" s="465" t="s">
        <v>15</v>
      </c>
      <c r="AT2003" s="247"/>
      <c r="AU2003" s="456" t="s">
        <v>15</v>
      </c>
    </row>
    <row r="2004" spans="1:47" s="29" customFormat="1">
      <c r="A2004" s="556">
        <v>2001</v>
      </c>
      <c r="B2004" s="558" t="s">
        <v>5286</v>
      </c>
      <c r="C2004" s="558" t="str">
        <f t="shared" si="553"/>
        <v>2021</v>
      </c>
      <c r="D2004" s="558" t="str">
        <f t="shared" si="554"/>
        <v>Jan</v>
      </c>
      <c r="E2004" s="605">
        <v>44225</v>
      </c>
      <c r="F2004" s="558">
        <v>125548</v>
      </c>
      <c r="G2004" s="558">
        <v>59315</v>
      </c>
      <c r="H2004" s="558">
        <v>98179</v>
      </c>
      <c r="I2004" s="558" t="s">
        <v>5289</v>
      </c>
      <c r="J2004" s="617" t="s">
        <v>5290</v>
      </c>
      <c r="K2004" s="607" t="s">
        <v>5288</v>
      </c>
      <c r="L2004" s="607" t="s">
        <v>15</v>
      </c>
      <c r="M2004" s="607" t="s">
        <v>5292</v>
      </c>
      <c r="N2004" s="615" t="s">
        <v>15</v>
      </c>
      <c r="O2004" s="607" t="s">
        <v>41</v>
      </c>
      <c r="P2004" s="558">
        <v>1</v>
      </c>
      <c r="Q2004" s="558" t="s">
        <v>5151</v>
      </c>
      <c r="R2004" s="609">
        <f>IFERROR(VLOOKUP(CONCATENATE(D2004,"'",C2004),'Monthly Forex'!A:D,4,0),"-")</f>
        <v>48.023000000000003</v>
      </c>
      <c r="S2004" s="564" t="s">
        <v>15</v>
      </c>
      <c r="T2004" s="611">
        <v>240</v>
      </c>
      <c r="U2004" s="612" t="s">
        <v>47</v>
      </c>
      <c r="V2004" s="613" t="s">
        <v>49</v>
      </c>
      <c r="W2004" s="703" t="s">
        <v>15</v>
      </c>
      <c r="X2004" s="673" t="s">
        <v>4595</v>
      </c>
      <c r="Y2004" s="667" t="s">
        <v>5295</v>
      </c>
      <c r="Z2004" s="668">
        <v>44228</v>
      </c>
      <c r="AA2004" s="558" t="s">
        <v>1856</v>
      </c>
      <c r="AB2004" s="139">
        <f t="shared" si="566"/>
        <v>44255</v>
      </c>
      <c r="AC2004" s="134">
        <f t="shared" si="571"/>
        <v>44228</v>
      </c>
      <c r="AD2004" s="144" t="str">
        <f t="shared" si="572"/>
        <v>-</v>
      </c>
      <c r="AE2004" s="136" t="str">
        <f t="shared" si="569"/>
        <v>-</v>
      </c>
      <c r="AF2004" s="140" t="s">
        <v>4551</v>
      </c>
      <c r="AG2004" s="140" t="str">
        <f t="shared" si="573"/>
        <v>-</v>
      </c>
      <c r="AH2004" s="141" t="str">
        <f t="shared" si="560"/>
        <v>-</v>
      </c>
      <c r="AI2004" s="210">
        <v>44253</v>
      </c>
      <c r="AJ2004" s="448" t="s">
        <v>4592</v>
      </c>
      <c r="AK2004" s="478">
        <f t="shared" si="561"/>
        <v>2</v>
      </c>
      <c r="AL2004" s="482">
        <f t="shared" si="562"/>
        <v>44228</v>
      </c>
      <c r="AM2004" s="432" t="str">
        <f>_xlfn.IFNA(VLOOKUP(O2004,Dropdown!$B:$G,6,0),"-")</f>
        <v>PEZA</v>
      </c>
      <c r="AN2004" s="433">
        <f>_xlfn.IFNA(VLOOKUP(O2004,Dropdown!$B:$H,7,0),"-")</f>
        <v>0.12</v>
      </c>
      <c r="AO2004" s="434" t="str">
        <f t="shared" si="563"/>
        <v>USD</v>
      </c>
      <c r="AP2004" s="435">
        <f t="shared" si="564"/>
        <v>240</v>
      </c>
      <c r="AQ2004" s="436">
        <f t="shared" si="565"/>
        <v>268.8</v>
      </c>
      <c r="AR2004" s="247"/>
      <c r="AS2004" s="465" t="s">
        <v>15</v>
      </c>
      <c r="AT2004" s="247"/>
      <c r="AU2004" s="456" t="s">
        <v>15</v>
      </c>
    </row>
    <row r="2005" spans="1:47" s="29" customFormat="1">
      <c r="A2005" s="556">
        <v>2002</v>
      </c>
      <c r="B2005" s="558" t="s">
        <v>5301</v>
      </c>
      <c r="C2005" s="558" t="str">
        <f t="shared" si="553"/>
        <v>2021</v>
      </c>
      <c r="D2005" s="558" t="str">
        <f t="shared" si="554"/>
        <v>Feb</v>
      </c>
      <c r="E2005" s="605">
        <v>44229</v>
      </c>
      <c r="F2005" s="558">
        <v>125549</v>
      </c>
      <c r="G2005" s="558">
        <v>59316</v>
      </c>
      <c r="H2005" s="558">
        <v>98225</v>
      </c>
      <c r="I2005" s="558" t="s">
        <v>5302</v>
      </c>
      <c r="J2005" s="617" t="s">
        <v>5303</v>
      </c>
      <c r="K2005" s="607" t="s">
        <v>5304</v>
      </c>
      <c r="L2005" s="607" t="s">
        <v>15</v>
      </c>
      <c r="M2005" s="607" t="s">
        <v>5304</v>
      </c>
      <c r="N2005" s="615" t="s">
        <v>5305</v>
      </c>
      <c r="O2005" s="607" t="s">
        <v>31</v>
      </c>
      <c r="P2005" s="558">
        <v>2</v>
      </c>
      <c r="Q2005" s="558" t="s">
        <v>5151</v>
      </c>
      <c r="R2005" s="609">
        <f>IFERROR(VLOOKUP(CONCATENATE(D2005,"'",C2005),'Monthly Forex'!A:D,4,0),"-")</f>
        <v>48.08</v>
      </c>
      <c r="S2005" s="610">
        <v>15000</v>
      </c>
      <c r="T2005" s="611">
        <f t="shared" ref="T2005:T2014" si="574">IFERROR(S2005/R2005,"")</f>
        <v>311.98003327787023</v>
      </c>
      <c r="U2005" s="612" t="s">
        <v>47</v>
      </c>
      <c r="V2005" s="613" t="s">
        <v>49</v>
      </c>
      <c r="W2005" s="703" t="s">
        <v>15</v>
      </c>
      <c r="X2005" s="673" t="s">
        <v>4595</v>
      </c>
      <c r="Y2005" s="669" t="s">
        <v>15</v>
      </c>
      <c r="Z2005" s="668" t="s">
        <v>15</v>
      </c>
      <c r="AA2005" s="558" t="s">
        <v>1856</v>
      </c>
      <c r="AB2005" s="139">
        <f t="shared" ref="AB2005:AB2015" si="575">IF(V2005="","",IF(V2005="Cancelled","-",E2005+30))</f>
        <v>44259</v>
      </c>
      <c r="AC2005" s="134">
        <f t="shared" ref="AC2005:AC2015" si="576">IFERROR(IF(AB2005="-","-",(AB2005-DAY(AB2005)+1)),"")</f>
        <v>44256</v>
      </c>
      <c r="AD2005" s="144" t="str">
        <f t="shared" ref="AD2005:AD2015" si="577">IFERROR(IF(AF2005="O","-",AB2005+60),"-")</f>
        <v>-</v>
      </c>
      <c r="AE2005" s="136" t="str">
        <f t="shared" ref="AE2005:AE2015" si="578">IFERROR(IF(AD2005="-","-",(AD2005-DAY(AD2005)+1)),"")</f>
        <v>-</v>
      </c>
      <c r="AF2005" s="140" t="s">
        <v>4551</v>
      </c>
      <c r="AG2005" s="140" t="str">
        <f t="shared" ref="AG2005:AG2017" si="579">IF(F2005=F2004,"-","1")</f>
        <v>1</v>
      </c>
      <c r="AH2005" s="141" t="str">
        <f t="shared" si="560"/>
        <v>-</v>
      </c>
      <c r="AI2005" s="210">
        <v>44301</v>
      </c>
      <c r="AJ2005" s="448" t="s">
        <v>4592</v>
      </c>
      <c r="AK2005" s="478">
        <f t="shared" si="561"/>
        <v>-42</v>
      </c>
      <c r="AL2005" s="482">
        <f t="shared" si="562"/>
        <v>44287</v>
      </c>
      <c r="AM2005" s="432" t="str">
        <f>_xlfn.IFNA(VLOOKUP(O2005,Dropdown!$B:$G,6,0),"-")</f>
        <v>PEZA</v>
      </c>
      <c r="AN2005" s="433">
        <f>_xlfn.IFNA(VLOOKUP(O2005,Dropdown!$B:$H,7,0),"-")</f>
        <v>0.12</v>
      </c>
      <c r="AO2005" s="434" t="str">
        <f t="shared" si="563"/>
        <v>PHP</v>
      </c>
      <c r="AP2005" s="435">
        <f t="shared" si="564"/>
        <v>15000</v>
      </c>
      <c r="AQ2005" s="436">
        <f t="shared" si="565"/>
        <v>16800</v>
      </c>
      <c r="AR2005" s="247"/>
      <c r="AS2005" s="465" t="s">
        <v>15</v>
      </c>
      <c r="AT2005" s="247"/>
      <c r="AU2005" s="456" t="s">
        <v>15</v>
      </c>
    </row>
    <row r="2006" spans="1:47" s="30" customFormat="1">
      <c r="A2006" s="556">
        <v>2003</v>
      </c>
      <c r="B2006" s="557" t="s">
        <v>5307</v>
      </c>
      <c r="C2006" s="558" t="str">
        <f t="shared" si="553"/>
        <v>2021</v>
      </c>
      <c r="D2006" s="558" t="str">
        <f t="shared" si="554"/>
        <v>Feb</v>
      </c>
      <c r="E2006" s="586">
        <v>44231</v>
      </c>
      <c r="F2006" s="557">
        <v>125550</v>
      </c>
      <c r="G2006" s="557">
        <v>59317</v>
      </c>
      <c r="H2006" s="557">
        <v>98275</v>
      </c>
      <c r="I2006" s="557" t="s">
        <v>5308</v>
      </c>
      <c r="J2006" s="577" t="s">
        <v>5309</v>
      </c>
      <c r="K2006" s="578" t="s">
        <v>5310</v>
      </c>
      <c r="L2006" s="578" t="s">
        <v>15</v>
      </c>
      <c r="M2006" s="578" t="s">
        <v>5310</v>
      </c>
      <c r="N2006" s="579" t="s">
        <v>15</v>
      </c>
      <c r="O2006" s="578" t="s">
        <v>32</v>
      </c>
      <c r="P2006" s="557">
        <v>1</v>
      </c>
      <c r="Q2006" s="557" t="s">
        <v>5151</v>
      </c>
      <c r="R2006" s="581">
        <f>IFERROR(VLOOKUP(CONCATENATE(D2006,"'",C2006),'Monthly Forex'!A:D,4,0),"-")</f>
        <v>48.08</v>
      </c>
      <c r="S2006" s="587">
        <v>35700</v>
      </c>
      <c r="T2006" s="582">
        <f t="shared" si="574"/>
        <v>742.51247920133119</v>
      </c>
      <c r="U2006" s="583" t="s">
        <v>47</v>
      </c>
      <c r="V2006" s="589" t="s">
        <v>49</v>
      </c>
      <c r="W2006" s="706" t="s">
        <v>15</v>
      </c>
      <c r="X2006" s="677" t="s">
        <v>4595</v>
      </c>
      <c r="Y2006" s="669" t="s">
        <v>15</v>
      </c>
      <c r="Z2006" s="668" t="s">
        <v>15</v>
      </c>
      <c r="AA2006" s="558" t="s">
        <v>1856</v>
      </c>
      <c r="AB2006" s="187">
        <f t="shared" si="575"/>
        <v>44261</v>
      </c>
      <c r="AC2006" s="188">
        <f t="shared" si="576"/>
        <v>44256</v>
      </c>
      <c r="AD2006" s="189" t="str">
        <f t="shared" si="577"/>
        <v>-</v>
      </c>
      <c r="AE2006" s="190" t="str">
        <f t="shared" si="578"/>
        <v>-</v>
      </c>
      <c r="AF2006" s="191" t="s">
        <v>4551</v>
      </c>
      <c r="AG2006" s="191" t="str">
        <f t="shared" si="579"/>
        <v>1</v>
      </c>
      <c r="AH2006" s="200" t="str">
        <f t="shared" si="560"/>
        <v>-</v>
      </c>
      <c r="AI2006" s="209">
        <v>44251</v>
      </c>
      <c r="AJ2006" s="447" t="s">
        <v>4592</v>
      </c>
      <c r="AK2006" s="478">
        <f t="shared" si="561"/>
        <v>10</v>
      </c>
      <c r="AL2006" s="516">
        <f t="shared" si="562"/>
        <v>44228</v>
      </c>
      <c r="AM2006" s="432" t="str">
        <f>_xlfn.IFNA(VLOOKUP(O2006,Dropdown!$B:$G,6,0),"-")</f>
        <v>PEZA</v>
      </c>
      <c r="AN2006" s="433">
        <f>_xlfn.IFNA(VLOOKUP(O2006,Dropdown!$B:$H,7,0),"-")</f>
        <v>0.12</v>
      </c>
      <c r="AO2006" s="434" t="str">
        <f t="shared" si="563"/>
        <v>PHP</v>
      </c>
      <c r="AP2006" s="435">
        <f t="shared" si="564"/>
        <v>35700</v>
      </c>
      <c r="AQ2006" s="436">
        <f t="shared" si="565"/>
        <v>39984.000000000007</v>
      </c>
      <c r="AR2006" s="247"/>
      <c r="AS2006" s="465" t="s">
        <v>15</v>
      </c>
      <c r="AT2006" s="247"/>
      <c r="AU2006" s="456" t="s">
        <v>15</v>
      </c>
    </row>
    <row r="2007" spans="1:47" s="29" customFormat="1">
      <c r="A2007" s="556">
        <v>2004</v>
      </c>
      <c r="B2007" s="558" t="s">
        <v>4796</v>
      </c>
      <c r="C2007" s="558" t="str">
        <f t="shared" si="553"/>
        <v>2021</v>
      </c>
      <c r="D2007" s="558" t="str">
        <f t="shared" si="554"/>
        <v>Feb</v>
      </c>
      <c r="E2007" s="605">
        <v>44232</v>
      </c>
      <c r="F2007" s="558">
        <v>126501</v>
      </c>
      <c r="G2007" s="558">
        <v>59318</v>
      </c>
      <c r="H2007" s="558">
        <v>98302</v>
      </c>
      <c r="I2007" s="558" t="s">
        <v>5314</v>
      </c>
      <c r="J2007" s="617" t="s">
        <v>4810</v>
      </c>
      <c r="K2007" s="607" t="s">
        <v>5317</v>
      </c>
      <c r="L2007" s="607" t="s">
        <v>15</v>
      </c>
      <c r="M2007" s="607" t="s">
        <v>5317</v>
      </c>
      <c r="N2007" s="615" t="s">
        <v>4827</v>
      </c>
      <c r="O2007" s="607" t="s">
        <v>31</v>
      </c>
      <c r="P2007" s="558">
        <v>1</v>
      </c>
      <c r="Q2007" s="558" t="s">
        <v>5151</v>
      </c>
      <c r="R2007" s="609">
        <f>IFERROR(VLOOKUP(CONCATENATE(D2007,"'",C2007),'Monthly Forex'!A:D,4,0),"-")</f>
        <v>48.08</v>
      </c>
      <c r="S2007" s="610">
        <v>39200</v>
      </c>
      <c r="T2007" s="611">
        <f t="shared" si="574"/>
        <v>815.3078202995008</v>
      </c>
      <c r="U2007" s="612" t="s">
        <v>47</v>
      </c>
      <c r="V2007" s="613" t="s">
        <v>49</v>
      </c>
      <c r="W2007" s="703" t="s">
        <v>15</v>
      </c>
      <c r="X2007" s="677" t="s">
        <v>4595</v>
      </c>
      <c r="Y2007" s="669" t="s">
        <v>15</v>
      </c>
      <c r="Z2007" s="668" t="s">
        <v>15</v>
      </c>
      <c r="AA2007" s="558" t="s">
        <v>1856</v>
      </c>
      <c r="AB2007" s="139">
        <f t="shared" si="575"/>
        <v>44262</v>
      </c>
      <c r="AC2007" s="134">
        <f t="shared" si="576"/>
        <v>44256</v>
      </c>
      <c r="AD2007" s="144" t="str">
        <f t="shared" si="577"/>
        <v>-</v>
      </c>
      <c r="AE2007" s="136" t="str">
        <f t="shared" si="578"/>
        <v>-</v>
      </c>
      <c r="AF2007" s="140" t="s">
        <v>4551</v>
      </c>
      <c r="AG2007" s="140" t="str">
        <f t="shared" si="579"/>
        <v>1</v>
      </c>
      <c r="AH2007" s="141" t="str">
        <f t="shared" si="560"/>
        <v>-</v>
      </c>
      <c r="AI2007" s="210">
        <v>44301</v>
      </c>
      <c r="AJ2007" s="448" t="s">
        <v>4592</v>
      </c>
      <c r="AK2007" s="478">
        <f t="shared" si="561"/>
        <v>-39</v>
      </c>
      <c r="AL2007" s="482">
        <f t="shared" si="562"/>
        <v>44287</v>
      </c>
      <c r="AM2007" s="432" t="str">
        <f>_xlfn.IFNA(VLOOKUP(O2007,Dropdown!$B:$G,6,0),"-")</f>
        <v>PEZA</v>
      </c>
      <c r="AN2007" s="433">
        <f>_xlfn.IFNA(VLOOKUP(O2007,Dropdown!$B:$H,7,0),"-")</f>
        <v>0.12</v>
      </c>
      <c r="AO2007" s="434" t="str">
        <f t="shared" si="563"/>
        <v>PHP</v>
      </c>
      <c r="AP2007" s="435">
        <f t="shared" si="564"/>
        <v>39200</v>
      </c>
      <c r="AQ2007" s="436">
        <f t="shared" si="565"/>
        <v>43904.000000000007</v>
      </c>
      <c r="AR2007" s="247"/>
      <c r="AS2007" s="465" t="s">
        <v>15</v>
      </c>
      <c r="AT2007" s="247"/>
      <c r="AU2007" s="456" t="s">
        <v>15</v>
      </c>
    </row>
    <row r="2008" spans="1:47" s="29" customFormat="1">
      <c r="A2008" s="556">
        <v>2005</v>
      </c>
      <c r="B2008" s="558" t="s">
        <v>4797</v>
      </c>
      <c r="C2008" s="558" t="str">
        <f t="shared" si="553"/>
        <v>2021</v>
      </c>
      <c r="D2008" s="558" t="str">
        <f t="shared" si="554"/>
        <v>Feb</v>
      </c>
      <c r="E2008" s="605">
        <v>44232</v>
      </c>
      <c r="F2008" s="558">
        <v>126501</v>
      </c>
      <c r="G2008" s="558">
        <v>59318</v>
      </c>
      <c r="H2008" s="558">
        <v>98302</v>
      </c>
      <c r="I2008" s="558" t="s">
        <v>5314</v>
      </c>
      <c r="J2008" s="617" t="s">
        <v>4810</v>
      </c>
      <c r="K2008" s="607" t="s">
        <v>5318</v>
      </c>
      <c r="L2008" s="607" t="s">
        <v>15</v>
      </c>
      <c r="M2008" s="607" t="s">
        <v>5318</v>
      </c>
      <c r="N2008" s="615" t="s">
        <v>4828</v>
      </c>
      <c r="O2008" s="607" t="s">
        <v>31</v>
      </c>
      <c r="P2008" s="558">
        <v>1</v>
      </c>
      <c r="Q2008" s="558" t="s">
        <v>5151</v>
      </c>
      <c r="R2008" s="609">
        <f>IFERROR(VLOOKUP(CONCATENATE(D2008,"'",C2008),'Monthly Forex'!A:D,4,0),"-")</f>
        <v>48.08</v>
      </c>
      <c r="S2008" s="610">
        <v>22200</v>
      </c>
      <c r="T2008" s="611">
        <f t="shared" si="574"/>
        <v>461.73044925124793</v>
      </c>
      <c r="U2008" s="612" t="s">
        <v>47</v>
      </c>
      <c r="V2008" s="613" t="s">
        <v>49</v>
      </c>
      <c r="W2008" s="703" t="s">
        <v>15</v>
      </c>
      <c r="X2008" s="677" t="s">
        <v>4595</v>
      </c>
      <c r="Y2008" s="669" t="s">
        <v>15</v>
      </c>
      <c r="Z2008" s="668" t="s">
        <v>15</v>
      </c>
      <c r="AA2008" s="558" t="s">
        <v>1856</v>
      </c>
      <c r="AB2008" s="139">
        <f t="shared" si="575"/>
        <v>44262</v>
      </c>
      <c r="AC2008" s="134">
        <f t="shared" si="576"/>
        <v>44256</v>
      </c>
      <c r="AD2008" s="144" t="str">
        <f t="shared" si="577"/>
        <v>-</v>
      </c>
      <c r="AE2008" s="136" t="str">
        <f t="shared" si="578"/>
        <v>-</v>
      </c>
      <c r="AF2008" s="140" t="s">
        <v>4551</v>
      </c>
      <c r="AG2008" s="140" t="str">
        <f t="shared" si="579"/>
        <v>-</v>
      </c>
      <c r="AH2008" s="141" t="str">
        <f t="shared" si="560"/>
        <v>-</v>
      </c>
      <c r="AI2008" s="210">
        <v>44301</v>
      </c>
      <c r="AJ2008" s="448" t="s">
        <v>4592</v>
      </c>
      <c r="AK2008" s="478">
        <f t="shared" si="561"/>
        <v>-39</v>
      </c>
      <c r="AL2008" s="482">
        <f t="shared" si="562"/>
        <v>44287</v>
      </c>
      <c r="AM2008" s="432" t="str">
        <f>_xlfn.IFNA(VLOOKUP(O2008,Dropdown!$B:$G,6,0),"-")</f>
        <v>PEZA</v>
      </c>
      <c r="AN2008" s="433">
        <f>_xlfn.IFNA(VLOOKUP(O2008,Dropdown!$B:$H,7,0),"-")</f>
        <v>0.12</v>
      </c>
      <c r="AO2008" s="434" t="str">
        <f t="shared" si="563"/>
        <v>PHP</v>
      </c>
      <c r="AP2008" s="435">
        <f t="shared" si="564"/>
        <v>22200</v>
      </c>
      <c r="AQ2008" s="436">
        <f t="shared" si="565"/>
        <v>24864.000000000004</v>
      </c>
      <c r="AR2008" s="247"/>
      <c r="AS2008" s="465" t="s">
        <v>15</v>
      </c>
      <c r="AT2008" s="247"/>
      <c r="AU2008" s="456" t="s">
        <v>15</v>
      </c>
    </row>
    <row r="2009" spans="1:47" s="29" customFormat="1">
      <c r="A2009" s="556">
        <v>2006</v>
      </c>
      <c r="B2009" s="558" t="s">
        <v>5311</v>
      </c>
      <c r="C2009" s="558" t="str">
        <f t="shared" si="553"/>
        <v>2021</v>
      </c>
      <c r="D2009" s="558" t="str">
        <f t="shared" si="554"/>
        <v>Feb</v>
      </c>
      <c r="E2009" s="605">
        <v>44232</v>
      </c>
      <c r="F2009" s="558">
        <v>126502</v>
      </c>
      <c r="G2009" s="558">
        <v>59319</v>
      </c>
      <c r="H2009" s="558">
        <v>98303</v>
      </c>
      <c r="I2009" s="558" t="s">
        <v>5315</v>
      </c>
      <c r="J2009" s="617" t="s">
        <v>5316</v>
      </c>
      <c r="K2009" s="607" t="s">
        <v>5319</v>
      </c>
      <c r="L2009" s="607" t="s">
        <v>15</v>
      </c>
      <c r="M2009" s="607" t="s">
        <v>5319</v>
      </c>
      <c r="N2009" s="615" t="s">
        <v>5322</v>
      </c>
      <c r="O2009" s="607" t="s">
        <v>31</v>
      </c>
      <c r="P2009" s="558">
        <v>1</v>
      </c>
      <c r="Q2009" s="558" t="s">
        <v>5151</v>
      </c>
      <c r="R2009" s="609">
        <f>IFERROR(VLOOKUP(CONCATENATE(D2009,"'",C2009),'Monthly Forex'!A:D,4,0),"-")</f>
        <v>48.08</v>
      </c>
      <c r="S2009" s="610">
        <v>11800</v>
      </c>
      <c r="T2009" s="611">
        <f t="shared" si="574"/>
        <v>245.42429284525792</v>
      </c>
      <c r="U2009" s="612" t="s">
        <v>47</v>
      </c>
      <c r="V2009" s="613" t="s">
        <v>49</v>
      </c>
      <c r="W2009" s="703" t="s">
        <v>15</v>
      </c>
      <c r="X2009" s="677" t="s">
        <v>4595</v>
      </c>
      <c r="Y2009" s="669" t="s">
        <v>15</v>
      </c>
      <c r="Z2009" s="668" t="s">
        <v>15</v>
      </c>
      <c r="AA2009" s="558" t="s">
        <v>1856</v>
      </c>
      <c r="AB2009" s="139">
        <f t="shared" si="575"/>
        <v>44262</v>
      </c>
      <c r="AC2009" s="134">
        <f t="shared" si="576"/>
        <v>44256</v>
      </c>
      <c r="AD2009" s="144" t="str">
        <f t="shared" si="577"/>
        <v>-</v>
      </c>
      <c r="AE2009" s="136" t="str">
        <f t="shared" si="578"/>
        <v>-</v>
      </c>
      <c r="AF2009" s="140" t="s">
        <v>4551</v>
      </c>
      <c r="AG2009" s="140" t="str">
        <f t="shared" si="579"/>
        <v>1</v>
      </c>
      <c r="AH2009" s="141" t="str">
        <f t="shared" si="560"/>
        <v>-</v>
      </c>
      <c r="AI2009" s="210">
        <v>44301</v>
      </c>
      <c r="AJ2009" s="448" t="s">
        <v>4592</v>
      </c>
      <c r="AK2009" s="478">
        <f t="shared" si="561"/>
        <v>-39</v>
      </c>
      <c r="AL2009" s="482">
        <f t="shared" si="562"/>
        <v>44287</v>
      </c>
      <c r="AM2009" s="432" t="str">
        <f>_xlfn.IFNA(VLOOKUP(O2009,Dropdown!$B:$G,6,0),"-")</f>
        <v>PEZA</v>
      </c>
      <c r="AN2009" s="433">
        <f>_xlfn.IFNA(VLOOKUP(O2009,Dropdown!$B:$H,7,0),"-")</f>
        <v>0.12</v>
      </c>
      <c r="AO2009" s="434" t="str">
        <f t="shared" si="563"/>
        <v>PHP</v>
      </c>
      <c r="AP2009" s="435">
        <f t="shared" si="564"/>
        <v>11800</v>
      </c>
      <c r="AQ2009" s="436">
        <f t="shared" si="565"/>
        <v>13216.000000000002</v>
      </c>
      <c r="AR2009" s="247"/>
      <c r="AS2009" s="465" t="s">
        <v>15</v>
      </c>
      <c r="AT2009" s="247"/>
      <c r="AU2009" s="456" t="s">
        <v>15</v>
      </c>
    </row>
    <row r="2010" spans="1:47" s="29" customFormat="1">
      <c r="A2010" s="556">
        <v>2007</v>
      </c>
      <c r="B2010" s="558" t="s">
        <v>5312</v>
      </c>
      <c r="C2010" s="558" t="str">
        <f t="shared" si="553"/>
        <v>2021</v>
      </c>
      <c r="D2010" s="558" t="str">
        <f t="shared" si="554"/>
        <v>Feb</v>
      </c>
      <c r="E2010" s="605">
        <v>44232</v>
      </c>
      <c r="F2010" s="558">
        <v>126502</v>
      </c>
      <c r="G2010" s="558">
        <v>59319</v>
      </c>
      <c r="H2010" s="558">
        <v>98303</v>
      </c>
      <c r="I2010" s="558" t="s">
        <v>5315</v>
      </c>
      <c r="J2010" s="617" t="s">
        <v>5316</v>
      </c>
      <c r="K2010" s="607" t="s">
        <v>5320</v>
      </c>
      <c r="L2010" s="607" t="s">
        <v>15</v>
      </c>
      <c r="M2010" s="607" t="s">
        <v>5320</v>
      </c>
      <c r="N2010" s="615" t="s">
        <v>5323</v>
      </c>
      <c r="O2010" s="607" t="s">
        <v>31</v>
      </c>
      <c r="P2010" s="558">
        <v>1</v>
      </c>
      <c r="Q2010" s="558" t="s">
        <v>5151</v>
      </c>
      <c r="R2010" s="609">
        <f>IFERROR(VLOOKUP(CONCATENATE(D2010,"'",C2010),'Monthly Forex'!A:D,4,0),"-")</f>
        <v>48.08</v>
      </c>
      <c r="S2010" s="610">
        <v>9700</v>
      </c>
      <c r="T2010" s="611">
        <f t="shared" si="574"/>
        <v>201.74708818635608</v>
      </c>
      <c r="U2010" s="612" t="s">
        <v>47</v>
      </c>
      <c r="V2010" s="613" t="s">
        <v>49</v>
      </c>
      <c r="W2010" s="703" t="s">
        <v>15</v>
      </c>
      <c r="X2010" s="677" t="s">
        <v>4595</v>
      </c>
      <c r="Y2010" s="669" t="s">
        <v>15</v>
      </c>
      <c r="Z2010" s="668" t="s">
        <v>15</v>
      </c>
      <c r="AA2010" s="558" t="s">
        <v>1856</v>
      </c>
      <c r="AB2010" s="139">
        <f t="shared" si="575"/>
        <v>44262</v>
      </c>
      <c r="AC2010" s="134">
        <f t="shared" si="576"/>
        <v>44256</v>
      </c>
      <c r="AD2010" s="144" t="str">
        <f t="shared" si="577"/>
        <v>-</v>
      </c>
      <c r="AE2010" s="136" t="str">
        <f t="shared" si="578"/>
        <v>-</v>
      </c>
      <c r="AF2010" s="140" t="s">
        <v>4551</v>
      </c>
      <c r="AG2010" s="140" t="str">
        <f t="shared" si="579"/>
        <v>-</v>
      </c>
      <c r="AH2010" s="141" t="str">
        <f t="shared" si="560"/>
        <v>-</v>
      </c>
      <c r="AI2010" s="210">
        <v>44301</v>
      </c>
      <c r="AJ2010" s="448" t="s">
        <v>4592</v>
      </c>
      <c r="AK2010" s="478">
        <f t="shared" si="561"/>
        <v>-39</v>
      </c>
      <c r="AL2010" s="482">
        <f t="shared" si="562"/>
        <v>44287</v>
      </c>
      <c r="AM2010" s="432" t="str">
        <f>_xlfn.IFNA(VLOOKUP(O2010,Dropdown!$B:$G,6,0),"-")</f>
        <v>PEZA</v>
      </c>
      <c r="AN2010" s="433">
        <f>_xlfn.IFNA(VLOOKUP(O2010,Dropdown!$B:$H,7,0),"-")</f>
        <v>0.12</v>
      </c>
      <c r="AO2010" s="434" t="str">
        <f t="shared" si="563"/>
        <v>PHP</v>
      </c>
      <c r="AP2010" s="435">
        <f t="shared" si="564"/>
        <v>9700</v>
      </c>
      <c r="AQ2010" s="436">
        <f t="shared" si="565"/>
        <v>10864.000000000002</v>
      </c>
      <c r="AR2010" s="247"/>
      <c r="AS2010" s="465" t="s">
        <v>15</v>
      </c>
      <c r="AT2010" s="247"/>
      <c r="AU2010" s="456" t="s">
        <v>15</v>
      </c>
    </row>
    <row r="2011" spans="1:47" s="29" customFormat="1">
      <c r="A2011" s="556">
        <v>2008</v>
      </c>
      <c r="B2011" s="558" t="s">
        <v>5313</v>
      </c>
      <c r="C2011" s="558" t="str">
        <f t="shared" si="553"/>
        <v>2021</v>
      </c>
      <c r="D2011" s="558" t="str">
        <f t="shared" si="554"/>
        <v>Feb</v>
      </c>
      <c r="E2011" s="605">
        <v>44232</v>
      </c>
      <c r="F2011" s="558">
        <v>126502</v>
      </c>
      <c r="G2011" s="558">
        <v>59319</v>
      </c>
      <c r="H2011" s="558">
        <v>98303</v>
      </c>
      <c r="I2011" s="558" t="s">
        <v>5315</v>
      </c>
      <c r="J2011" s="617" t="s">
        <v>5316</v>
      </c>
      <c r="K2011" s="607" t="s">
        <v>5321</v>
      </c>
      <c r="L2011" s="607" t="s">
        <v>15</v>
      </c>
      <c r="M2011" s="607" t="s">
        <v>5321</v>
      </c>
      <c r="N2011" s="615" t="s">
        <v>5324</v>
      </c>
      <c r="O2011" s="607" t="s">
        <v>31</v>
      </c>
      <c r="P2011" s="558">
        <v>1</v>
      </c>
      <c r="Q2011" s="558" t="s">
        <v>5151</v>
      </c>
      <c r="R2011" s="609">
        <f>IFERROR(VLOOKUP(CONCATENATE(D2011,"'",C2011),'Monthly Forex'!A:D,4,0),"-")</f>
        <v>48.08</v>
      </c>
      <c r="S2011" s="610">
        <v>9700</v>
      </c>
      <c r="T2011" s="611">
        <f t="shared" si="574"/>
        <v>201.74708818635608</v>
      </c>
      <c r="U2011" s="612" t="s">
        <v>47</v>
      </c>
      <c r="V2011" s="613" t="s">
        <v>49</v>
      </c>
      <c r="W2011" s="703" t="s">
        <v>15</v>
      </c>
      <c r="X2011" s="677" t="s">
        <v>4595</v>
      </c>
      <c r="Y2011" s="669" t="s">
        <v>15</v>
      </c>
      <c r="Z2011" s="668" t="s">
        <v>15</v>
      </c>
      <c r="AA2011" s="558" t="s">
        <v>1856</v>
      </c>
      <c r="AB2011" s="139">
        <f t="shared" si="575"/>
        <v>44262</v>
      </c>
      <c r="AC2011" s="134">
        <f t="shared" si="576"/>
        <v>44256</v>
      </c>
      <c r="AD2011" s="144" t="str">
        <f t="shared" si="577"/>
        <v>-</v>
      </c>
      <c r="AE2011" s="136" t="str">
        <f t="shared" si="578"/>
        <v>-</v>
      </c>
      <c r="AF2011" s="140" t="s">
        <v>4551</v>
      </c>
      <c r="AG2011" s="140" t="str">
        <f t="shared" si="579"/>
        <v>-</v>
      </c>
      <c r="AH2011" s="141" t="str">
        <f t="shared" si="560"/>
        <v>-</v>
      </c>
      <c r="AI2011" s="210">
        <v>44301</v>
      </c>
      <c r="AJ2011" s="448" t="s">
        <v>4592</v>
      </c>
      <c r="AK2011" s="478">
        <f t="shared" si="561"/>
        <v>-39</v>
      </c>
      <c r="AL2011" s="482">
        <f t="shared" si="562"/>
        <v>44287</v>
      </c>
      <c r="AM2011" s="432" t="str">
        <f>_xlfn.IFNA(VLOOKUP(O2011,Dropdown!$B:$G,6,0),"-")</f>
        <v>PEZA</v>
      </c>
      <c r="AN2011" s="433">
        <f>_xlfn.IFNA(VLOOKUP(O2011,Dropdown!$B:$H,7,0),"-")</f>
        <v>0.12</v>
      </c>
      <c r="AO2011" s="434" t="str">
        <f t="shared" si="563"/>
        <v>PHP</v>
      </c>
      <c r="AP2011" s="435">
        <f t="shared" si="564"/>
        <v>9700</v>
      </c>
      <c r="AQ2011" s="436">
        <f t="shared" si="565"/>
        <v>10864.000000000002</v>
      </c>
      <c r="AR2011" s="247"/>
      <c r="AS2011" s="465" t="s">
        <v>15</v>
      </c>
      <c r="AT2011" s="247"/>
      <c r="AU2011" s="456" t="s">
        <v>15</v>
      </c>
    </row>
    <row r="2012" spans="1:47" s="29" customFormat="1">
      <c r="A2012" s="556">
        <v>2009</v>
      </c>
      <c r="B2012" s="558" t="s">
        <v>5325</v>
      </c>
      <c r="C2012" s="558" t="str">
        <f t="shared" si="553"/>
        <v>2021</v>
      </c>
      <c r="D2012" s="558" t="str">
        <f t="shared" si="554"/>
        <v>Feb</v>
      </c>
      <c r="E2012" s="605">
        <v>44232</v>
      </c>
      <c r="F2012" s="558">
        <v>126503</v>
      </c>
      <c r="G2012" s="558">
        <v>59320</v>
      </c>
      <c r="H2012" s="558">
        <v>98298</v>
      </c>
      <c r="I2012" s="558" t="s">
        <v>5334</v>
      </c>
      <c r="J2012" s="617" t="s">
        <v>5333</v>
      </c>
      <c r="K2012" s="607" t="s">
        <v>5329</v>
      </c>
      <c r="L2012" s="607" t="s">
        <v>5335</v>
      </c>
      <c r="M2012" s="607" t="s">
        <v>5336</v>
      </c>
      <c r="N2012" s="615" t="s">
        <v>15</v>
      </c>
      <c r="O2012" s="607" t="s">
        <v>5306</v>
      </c>
      <c r="P2012" s="558">
        <v>1</v>
      </c>
      <c r="Q2012" s="558" t="s">
        <v>5151</v>
      </c>
      <c r="R2012" s="609">
        <f>IFERROR(VLOOKUP(CONCATENATE(D2012,"'",C2012),'Monthly Forex'!A:D,4,0),"-")</f>
        <v>48.08</v>
      </c>
      <c r="S2012" s="610">
        <v>10600</v>
      </c>
      <c r="T2012" s="611">
        <f t="shared" si="574"/>
        <v>220.46589018302831</v>
      </c>
      <c r="U2012" s="612" t="s">
        <v>47</v>
      </c>
      <c r="V2012" s="613" t="s">
        <v>49</v>
      </c>
      <c r="W2012" s="703" t="s">
        <v>15</v>
      </c>
      <c r="X2012" s="673" t="s">
        <v>4752</v>
      </c>
      <c r="Y2012" s="669" t="s">
        <v>15</v>
      </c>
      <c r="Z2012" s="668" t="s">
        <v>15</v>
      </c>
      <c r="AA2012" s="558" t="s">
        <v>1856</v>
      </c>
      <c r="AB2012" s="139">
        <f t="shared" si="575"/>
        <v>44262</v>
      </c>
      <c r="AC2012" s="134">
        <f t="shared" si="576"/>
        <v>44256</v>
      </c>
      <c r="AD2012" s="144" t="str">
        <f t="shared" si="577"/>
        <v>-</v>
      </c>
      <c r="AE2012" s="136" t="str">
        <f t="shared" si="578"/>
        <v>-</v>
      </c>
      <c r="AF2012" s="140" t="s">
        <v>4551</v>
      </c>
      <c r="AG2012" s="140" t="str">
        <f t="shared" si="579"/>
        <v>1</v>
      </c>
      <c r="AH2012" s="141" t="str">
        <f t="shared" si="560"/>
        <v>-</v>
      </c>
      <c r="AI2012" s="210">
        <v>44302</v>
      </c>
      <c r="AJ2012" s="448" t="s">
        <v>4592</v>
      </c>
      <c r="AK2012" s="478">
        <f t="shared" si="561"/>
        <v>-40</v>
      </c>
      <c r="AL2012" s="482">
        <f t="shared" si="562"/>
        <v>44287</v>
      </c>
      <c r="AM2012" s="432" t="str">
        <f>_xlfn.IFNA(VLOOKUP(O2012,Dropdown!$B:$G,6,0),"-")</f>
        <v>PEZA</v>
      </c>
      <c r="AN2012" s="433">
        <f>_xlfn.IFNA(VLOOKUP(O2012,Dropdown!$B:$H,7,0),"-")</f>
        <v>0.12</v>
      </c>
      <c r="AO2012" s="434" t="str">
        <f t="shared" si="563"/>
        <v>PHP</v>
      </c>
      <c r="AP2012" s="435">
        <f t="shared" si="564"/>
        <v>10600</v>
      </c>
      <c r="AQ2012" s="436">
        <f t="shared" si="565"/>
        <v>11872.000000000002</v>
      </c>
      <c r="AR2012" s="247"/>
      <c r="AS2012" s="465" t="s">
        <v>15</v>
      </c>
      <c r="AT2012" s="247"/>
      <c r="AU2012" s="456" t="s">
        <v>15</v>
      </c>
    </row>
    <row r="2013" spans="1:47" s="29" customFormat="1">
      <c r="A2013" s="556">
        <v>2010</v>
      </c>
      <c r="B2013" s="558" t="s">
        <v>5326</v>
      </c>
      <c r="C2013" s="558" t="str">
        <f t="shared" si="553"/>
        <v>2021</v>
      </c>
      <c r="D2013" s="558" t="str">
        <f t="shared" si="554"/>
        <v>Feb</v>
      </c>
      <c r="E2013" s="605">
        <v>44232</v>
      </c>
      <c r="F2013" s="558">
        <v>126503</v>
      </c>
      <c r="G2013" s="558">
        <v>59320</v>
      </c>
      <c r="H2013" s="558">
        <v>98298</v>
      </c>
      <c r="I2013" s="558" t="s">
        <v>5334</v>
      </c>
      <c r="J2013" s="617" t="s">
        <v>5333</v>
      </c>
      <c r="K2013" s="607" t="s">
        <v>5330</v>
      </c>
      <c r="L2013" s="607" t="s">
        <v>5335</v>
      </c>
      <c r="M2013" s="607" t="s">
        <v>5337</v>
      </c>
      <c r="N2013" s="615" t="s">
        <v>15</v>
      </c>
      <c r="O2013" s="607" t="s">
        <v>5306</v>
      </c>
      <c r="P2013" s="558">
        <v>1</v>
      </c>
      <c r="Q2013" s="558" t="s">
        <v>5151</v>
      </c>
      <c r="R2013" s="609">
        <f>IFERROR(VLOOKUP(CONCATENATE(D2013,"'",C2013),'Monthly Forex'!A:D,4,0),"-")</f>
        <v>48.08</v>
      </c>
      <c r="S2013" s="610">
        <v>6500</v>
      </c>
      <c r="T2013" s="611">
        <f t="shared" si="574"/>
        <v>135.19134775374377</v>
      </c>
      <c r="U2013" s="612" t="s">
        <v>47</v>
      </c>
      <c r="V2013" s="613" t="s">
        <v>49</v>
      </c>
      <c r="W2013" s="703" t="s">
        <v>15</v>
      </c>
      <c r="X2013" s="673" t="s">
        <v>4752</v>
      </c>
      <c r="Y2013" s="669" t="s">
        <v>15</v>
      </c>
      <c r="Z2013" s="668" t="s">
        <v>15</v>
      </c>
      <c r="AA2013" s="558" t="s">
        <v>1856</v>
      </c>
      <c r="AB2013" s="139">
        <f t="shared" si="575"/>
        <v>44262</v>
      </c>
      <c r="AC2013" s="134">
        <f t="shared" si="576"/>
        <v>44256</v>
      </c>
      <c r="AD2013" s="144" t="str">
        <f t="shared" si="577"/>
        <v>-</v>
      </c>
      <c r="AE2013" s="136" t="str">
        <f t="shared" si="578"/>
        <v>-</v>
      </c>
      <c r="AF2013" s="140" t="s">
        <v>4551</v>
      </c>
      <c r="AG2013" s="140" t="str">
        <f t="shared" si="579"/>
        <v>-</v>
      </c>
      <c r="AH2013" s="141" t="str">
        <f t="shared" si="560"/>
        <v>-</v>
      </c>
      <c r="AI2013" s="210">
        <v>44302</v>
      </c>
      <c r="AJ2013" s="448" t="s">
        <v>4592</v>
      </c>
      <c r="AK2013" s="478">
        <f t="shared" si="561"/>
        <v>-40</v>
      </c>
      <c r="AL2013" s="482">
        <f t="shared" si="562"/>
        <v>44287</v>
      </c>
      <c r="AM2013" s="432" t="str">
        <f>_xlfn.IFNA(VLOOKUP(O2013,Dropdown!$B:$G,6,0),"-")</f>
        <v>PEZA</v>
      </c>
      <c r="AN2013" s="433">
        <f>_xlfn.IFNA(VLOOKUP(O2013,Dropdown!$B:$H,7,0),"-")</f>
        <v>0.12</v>
      </c>
      <c r="AO2013" s="434" t="str">
        <f t="shared" si="563"/>
        <v>PHP</v>
      </c>
      <c r="AP2013" s="435">
        <f t="shared" si="564"/>
        <v>6500</v>
      </c>
      <c r="AQ2013" s="436">
        <f t="shared" si="565"/>
        <v>7280.0000000000009</v>
      </c>
      <c r="AR2013" s="247"/>
      <c r="AS2013" s="465" t="s">
        <v>15</v>
      </c>
      <c r="AT2013" s="247"/>
      <c r="AU2013" s="456" t="s">
        <v>15</v>
      </c>
    </row>
    <row r="2014" spans="1:47" s="29" customFormat="1">
      <c r="A2014" s="556">
        <v>2011</v>
      </c>
      <c r="B2014" s="558" t="s">
        <v>5327</v>
      </c>
      <c r="C2014" s="558" t="str">
        <f t="shared" si="553"/>
        <v>2021</v>
      </c>
      <c r="D2014" s="558" t="str">
        <f t="shared" si="554"/>
        <v>Feb</v>
      </c>
      <c r="E2014" s="605">
        <v>44232</v>
      </c>
      <c r="F2014" s="558">
        <v>126503</v>
      </c>
      <c r="G2014" s="558">
        <v>59320</v>
      </c>
      <c r="H2014" s="558">
        <v>98298</v>
      </c>
      <c r="I2014" s="558" t="s">
        <v>5334</v>
      </c>
      <c r="J2014" s="617" t="s">
        <v>5333</v>
      </c>
      <c r="K2014" s="607" t="s">
        <v>5331</v>
      </c>
      <c r="L2014" s="607" t="s">
        <v>5335</v>
      </c>
      <c r="M2014" s="607" t="s">
        <v>5338</v>
      </c>
      <c r="N2014" s="615" t="s">
        <v>15</v>
      </c>
      <c r="O2014" s="607" t="s">
        <v>5306</v>
      </c>
      <c r="P2014" s="558">
        <v>1</v>
      </c>
      <c r="Q2014" s="558" t="s">
        <v>5151</v>
      </c>
      <c r="R2014" s="609">
        <f>IFERROR(VLOOKUP(CONCATENATE(D2014,"'",C2014),'Monthly Forex'!A:D,4,0),"-")</f>
        <v>48.08</v>
      </c>
      <c r="S2014" s="610">
        <v>1100</v>
      </c>
      <c r="T2014" s="611">
        <f t="shared" si="574"/>
        <v>22.878535773710482</v>
      </c>
      <c r="U2014" s="612" t="s">
        <v>47</v>
      </c>
      <c r="V2014" s="613" t="s">
        <v>49</v>
      </c>
      <c r="W2014" s="703" t="s">
        <v>15</v>
      </c>
      <c r="X2014" s="673" t="s">
        <v>4752</v>
      </c>
      <c r="Y2014" s="669" t="s">
        <v>15</v>
      </c>
      <c r="Z2014" s="668" t="s">
        <v>15</v>
      </c>
      <c r="AA2014" s="558" t="s">
        <v>1856</v>
      </c>
      <c r="AB2014" s="139">
        <f t="shared" si="575"/>
        <v>44262</v>
      </c>
      <c r="AC2014" s="134">
        <f t="shared" si="576"/>
        <v>44256</v>
      </c>
      <c r="AD2014" s="144" t="str">
        <f t="shared" si="577"/>
        <v>-</v>
      </c>
      <c r="AE2014" s="136" t="str">
        <f t="shared" si="578"/>
        <v>-</v>
      </c>
      <c r="AF2014" s="140" t="s">
        <v>4551</v>
      </c>
      <c r="AG2014" s="140" t="str">
        <f t="shared" si="579"/>
        <v>-</v>
      </c>
      <c r="AH2014" s="141" t="str">
        <f t="shared" si="560"/>
        <v>-</v>
      </c>
      <c r="AI2014" s="210">
        <v>44302</v>
      </c>
      <c r="AJ2014" s="448" t="s">
        <v>4592</v>
      </c>
      <c r="AK2014" s="478">
        <f t="shared" si="561"/>
        <v>-40</v>
      </c>
      <c r="AL2014" s="482">
        <f t="shared" si="562"/>
        <v>44287</v>
      </c>
      <c r="AM2014" s="432" t="str">
        <f>_xlfn.IFNA(VLOOKUP(O2014,Dropdown!$B:$G,6,0),"-")</f>
        <v>PEZA</v>
      </c>
      <c r="AN2014" s="433">
        <f>_xlfn.IFNA(VLOOKUP(O2014,Dropdown!$B:$H,7,0),"-")</f>
        <v>0.12</v>
      </c>
      <c r="AO2014" s="434" t="str">
        <f t="shared" si="563"/>
        <v>PHP</v>
      </c>
      <c r="AP2014" s="435">
        <f t="shared" si="564"/>
        <v>1100</v>
      </c>
      <c r="AQ2014" s="436">
        <f t="shared" si="565"/>
        <v>1232.0000000000002</v>
      </c>
      <c r="AR2014" s="247"/>
      <c r="AS2014" s="465" t="s">
        <v>15</v>
      </c>
      <c r="AT2014" s="247"/>
      <c r="AU2014" s="456" t="s">
        <v>15</v>
      </c>
    </row>
    <row r="2015" spans="1:47" s="29" customFormat="1">
      <c r="A2015" s="556">
        <v>2012</v>
      </c>
      <c r="B2015" s="558" t="s">
        <v>5328</v>
      </c>
      <c r="C2015" s="558" t="str">
        <f t="shared" ref="C2015:C2035" si="580">TEXT(E2015,"yyyy")</f>
        <v>2021</v>
      </c>
      <c r="D2015" s="558" t="str">
        <f t="shared" ref="D2015:D2034" si="581">TEXT(E2015,"mmm")</f>
        <v>Feb</v>
      </c>
      <c r="E2015" s="605">
        <v>44232</v>
      </c>
      <c r="F2015" s="558">
        <v>126503</v>
      </c>
      <c r="G2015" s="558">
        <v>59320</v>
      </c>
      <c r="H2015" s="558">
        <v>98298</v>
      </c>
      <c r="I2015" s="558" t="s">
        <v>5334</v>
      </c>
      <c r="J2015" s="617" t="s">
        <v>5333</v>
      </c>
      <c r="K2015" s="607" t="s">
        <v>5332</v>
      </c>
      <c r="L2015" s="607" t="s">
        <v>5335</v>
      </c>
      <c r="M2015" s="607" t="s">
        <v>5339</v>
      </c>
      <c r="N2015" s="615" t="s">
        <v>15</v>
      </c>
      <c r="O2015" s="607" t="s">
        <v>5306</v>
      </c>
      <c r="P2015" s="558">
        <v>1</v>
      </c>
      <c r="Q2015" s="558" t="s">
        <v>5151</v>
      </c>
      <c r="R2015" s="609">
        <f>IFERROR(VLOOKUP(CONCATENATE(D2015,"'",C2015),'Monthly Forex'!A:D,4,0),"-")</f>
        <v>48.08</v>
      </c>
      <c r="S2015" s="610">
        <v>1100</v>
      </c>
      <c r="T2015" s="611">
        <f>IFERROR(S2015/R2015,"")</f>
        <v>22.878535773710482</v>
      </c>
      <c r="U2015" s="612" t="s">
        <v>47</v>
      </c>
      <c r="V2015" s="613" t="s">
        <v>49</v>
      </c>
      <c r="W2015" s="703" t="s">
        <v>15</v>
      </c>
      <c r="X2015" s="673" t="s">
        <v>4752</v>
      </c>
      <c r="Y2015" s="669" t="s">
        <v>15</v>
      </c>
      <c r="Z2015" s="668" t="s">
        <v>15</v>
      </c>
      <c r="AA2015" s="558" t="s">
        <v>1856</v>
      </c>
      <c r="AB2015" s="139">
        <f t="shared" si="575"/>
        <v>44262</v>
      </c>
      <c r="AC2015" s="134">
        <f t="shared" si="576"/>
        <v>44256</v>
      </c>
      <c r="AD2015" s="144" t="str">
        <f t="shared" si="577"/>
        <v>-</v>
      </c>
      <c r="AE2015" s="136" t="str">
        <f t="shared" si="578"/>
        <v>-</v>
      </c>
      <c r="AF2015" s="140" t="s">
        <v>4551</v>
      </c>
      <c r="AG2015" s="140" t="str">
        <f t="shared" si="579"/>
        <v>-</v>
      </c>
      <c r="AH2015" s="141" t="str">
        <f t="shared" si="560"/>
        <v>-</v>
      </c>
      <c r="AI2015" s="210">
        <v>44302</v>
      </c>
      <c r="AJ2015" s="448" t="s">
        <v>4592</v>
      </c>
      <c r="AK2015" s="478">
        <f t="shared" si="561"/>
        <v>-40</v>
      </c>
      <c r="AL2015" s="482">
        <f t="shared" si="562"/>
        <v>44287</v>
      </c>
      <c r="AM2015" s="432" t="str">
        <f>_xlfn.IFNA(VLOOKUP(O2015,Dropdown!$B:$G,6,0),"-")</f>
        <v>PEZA</v>
      </c>
      <c r="AN2015" s="433">
        <f>_xlfn.IFNA(VLOOKUP(O2015,Dropdown!$B:$H,7,0),"-")</f>
        <v>0.12</v>
      </c>
      <c r="AO2015" s="434" t="str">
        <f t="shared" si="563"/>
        <v>PHP</v>
      </c>
      <c r="AP2015" s="435">
        <f t="shared" si="564"/>
        <v>1100</v>
      </c>
      <c r="AQ2015" s="436">
        <f t="shared" si="565"/>
        <v>1232.0000000000002</v>
      </c>
      <c r="AR2015" s="247"/>
      <c r="AS2015" s="465" t="s">
        <v>15</v>
      </c>
      <c r="AT2015" s="247"/>
      <c r="AU2015" s="456" t="s">
        <v>15</v>
      </c>
    </row>
    <row r="2016" spans="1:47" s="29" customFormat="1">
      <c r="A2016" s="556">
        <v>2013</v>
      </c>
      <c r="B2016" s="558" t="s">
        <v>5367</v>
      </c>
      <c r="C2016" s="558" t="str">
        <f t="shared" si="580"/>
        <v>2021</v>
      </c>
      <c r="D2016" s="558" t="str">
        <f t="shared" si="581"/>
        <v>Feb</v>
      </c>
      <c r="E2016" s="605">
        <v>44236</v>
      </c>
      <c r="F2016" s="558">
        <v>126504</v>
      </c>
      <c r="G2016" s="558">
        <v>59321</v>
      </c>
      <c r="H2016" s="558">
        <v>98348</v>
      </c>
      <c r="I2016" s="558" t="s">
        <v>5369</v>
      </c>
      <c r="J2016" s="617">
        <v>3000035059</v>
      </c>
      <c r="K2016" s="607" t="s">
        <v>5370</v>
      </c>
      <c r="L2016" s="607" t="s">
        <v>15</v>
      </c>
      <c r="M2016" s="607" t="s">
        <v>5370</v>
      </c>
      <c r="N2016" s="615" t="s">
        <v>5374</v>
      </c>
      <c r="O2016" s="607" t="s">
        <v>39</v>
      </c>
      <c r="P2016" s="558">
        <v>1</v>
      </c>
      <c r="Q2016" s="558" t="s">
        <v>5151</v>
      </c>
      <c r="R2016" s="609">
        <f>IFERROR(VLOOKUP(CONCATENATE(D2016,"'",C2016),'Monthly Forex'!A:D,4,0),"-")</f>
        <v>48.08</v>
      </c>
      <c r="S2016" s="564" t="s">
        <v>15</v>
      </c>
      <c r="T2016" s="611">
        <v>2610</v>
      </c>
      <c r="U2016" s="612" t="s">
        <v>47</v>
      </c>
      <c r="V2016" s="613" t="s">
        <v>49</v>
      </c>
      <c r="W2016" s="703" t="s">
        <v>15</v>
      </c>
      <c r="X2016" s="673" t="s">
        <v>4599</v>
      </c>
      <c r="Y2016" s="669">
        <v>264116819</v>
      </c>
      <c r="Z2016" s="668"/>
      <c r="AA2016" s="558" t="s">
        <v>1856</v>
      </c>
      <c r="AB2016" s="139">
        <f>IF(V2016="","",IF(V2016="Cancelled","-",E2016+30))</f>
        <v>44266</v>
      </c>
      <c r="AC2016" s="134">
        <f>IFERROR(IF(AB2016="-","-",(AB2016-DAY(AB2016)+1)),"")</f>
        <v>44256</v>
      </c>
      <c r="AD2016" s="144" t="str">
        <f>IFERROR(IF(AF2016="O","-",AB2016+60),"-")</f>
        <v>-</v>
      </c>
      <c r="AE2016" s="136" t="str">
        <f>IFERROR(IF(AD2016="-","-",(AD2016-DAY(AD2016)+1)),"")</f>
        <v>-</v>
      </c>
      <c r="AF2016" s="140" t="s">
        <v>4551</v>
      </c>
      <c r="AG2016" s="140" t="str">
        <f t="shared" si="579"/>
        <v>1</v>
      </c>
      <c r="AH2016" s="141" t="str">
        <f t="shared" si="560"/>
        <v>-</v>
      </c>
      <c r="AI2016" s="210">
        <v>44284</v>
      </c>
      <c r="AJ2016" s="448" t="s">
        <v>4592</v>
      </c>
      <c r="AK2016" s="478">
        <f t="shared" si="561"/>
        <v>-18</v>
      </c>
      <c r="AL2016" s="482">
        <f t="shared" si="562"/>
        <v>44256</v>
      </c>
      <c r="AM2016" s="432" t="str">
        <f>_xlfn.IFNA(VLOOKUP(O2016,Dropdown!$B:$G,6,0),"-")</f>
        <v>PEZA</v>
      </c>
      <c r="AN2016" s="433">
        <f>_xlfn.IFNA(VLOOKUP(O2016,Dropdown!$B:$H,7,0),"-")</f>
        <v>0.12</v>
      </c>
      <c r="AO2016" s="434" t="str">
        <f t="shared" si="563"/>
        <v>USD</v>
      </c>
      <c r="AP2016" s="435">
        <f t="shared" si="564"/>
        <v>2610</v>
      </c>
      <c r="AQ2016" s="436">
        <f t="shared" si="565"/>
        <v>2923.2000000000003</v>
      </c>
      <c r="AR2016" s="247"/>
      <c r="AS2016" s="465" t="s">
        <v>15</v>
      </c>
      <c r="AT2016" s="247"/>
      <c r="AU2016" s="456" t="s">
        <v>15</v>
      </c>
    </row>
    <row r="2017" spans="1:47" s="29" customFormat="1">
      <c r="A2017" s="556">
        <v>2014</v>
      </c>
      <c r="B2017" s="558" t="s">
        <v>5368</v>
      </c>
      <c r="C2017" s="558" t="str">
        <f t="shared" si="580"/>
        <v>2021</v>
      </c>
      <c r="D2017" s="558" t="str">
        <f t="shared" si="581"/>
        <v>Feb</v>
      </c>
      <c r="E2017" s="605">
        <v>44236</v>
      </c>
      <c r="F2017" s="558">
        <v>126504</v>
      </c>
      <c r="G2017" s="558">
        <v>59321</v>
      </c>
      <c r="H2017" s="558">
        <v>98348</v>
      </c>
      <c r="I2017" s="558" t="s">
        <v>5369</v>
      </c>
      <c r="J2017" s="617">
        <v>3000035059</v>
      </c>
      <c r="K2017" s="607" t="s">
        <v>5371</v>
      </c>
      <c r="L2017" s="607" t="s">
        <v>15</v>
      </c>
      <c r="M2017" s="607" t="s">
        <v>5371</v>
      </c>
      <c r="N2017" s="615" t="s">
        <v>5373</v>
      </c>
      <c r="O2017" s="607" t="s">
        <v>39</v>
      </c>
      <c r="P2017" s="558">
        <v>1</v>
      </c>
      <c r="Q2017" s="558" t="s">
        <v>5151</v>
      </c>
      <c r="R2017" s="609">
        <f>IFERROR(VLOOKUP(CONCATENATE(D2017,"'",C2017),'Monthly Forex'!A:D,4,0),"-")</f>
        <v>48.08</v>
      </c>
      <c r="S2017" s="564" t="s">
        <v>15</v>
      </c>
      <c r="T2017" s="611">
        <v>2515</v>
      </c>
      <c r="U2017" s="612" t="s">
        <v>47</v>
      </c>
      <c r="V2017" s="613" t="s">
        <v>49</v>
      </c>
      <c r="W2017" s="703" t="s">
        <v>15</v>
      </c>
      <c r="X2017" s="673" t="s">
        <v>4599</v>
      </c>
      <c r="Y2017" s="669" t="s">
        <v>5376</v>
      </c>
      <c r="Z2017" s="668"/>
      <c r="AA2017" s="558" t="s">
        <v>1856</v>
      </c>
      <c r="AB2017" s="139">
        <f>IF(V2017="","",IF(V2017="Cancelled","-",E2017+30))</f>
        <v>44266</v>
      </c>
      <c r="AC2017" s="134">
        <f>IFERROR(IF(AB2017="-","-",(AB2017-DAY(AB2017)+1)),"")</f>
        <v>44256</v>
      </c>
      <c r="AD2017" s="144" t="str">
        <f>IFERROR(IF(AF2017="O","-",AB2017+60),"-")</f>
        <v>-</v>
      </c>
      <c r="AE2017" s="136" t="str">
        <f>IFERROR(IF(AD2017="-","-",(AD2017-DAY(AD2017)+1)),"")</f>
        <v>-</v>
      </c>
      <c r="AF2017" s="140" t="s">
        <v>4551</v>
      </c>
      <c r="AG2017" s="140" t="str">
        <f t="shared" si="579"/>
        <v>-</v>
      </c>
      <c r="AH2017" s="141" t="str">
        <f t="shared" si="560"/>
        <v>-</v>
      </c>
      <c r="AI2017" s="210">
        <v>44284</v>
      </c>
      <c r="AJ2017" s="448" t="s">
        <v>4592</v>
      </c>
      <c r="AK2017" s="478">
        <f t="shared" si="561"/>
        <v>-18</v>
      </c>
      <c r="AL2017" s="482">
        <f t="shared" si="562"/>
        <v>44256</v>
      </c>
      <c r="AM2017" s="432" t="str">
        <f>_xlfn.IFNA(VLOOKUP(O2017,Dropdown!$B:$G,6,0),"-")</f>
        <v>PEZA</v>
      </c>
      <c r="AN2017" s="433">
        <f>_xlfn.IFNA(VLOOKUP(O2017,Dropdown!$B:$H,7,0),"-")</f>
        <v>0.12</v>
      </c>
      <c r="AO2017" s="434" t="str">
        <f t="shared" si="563"/>
        <v>USD</v>
      </c>
      <c r="AP2017" s="435">
        <f t="shared" si="564"/>
        <v>2515</v>
      </c>
      <c r="AQ2017" s="436">
        <f t="shared" si="565"/>
        <v>2816.8</v>
      </c>
      <c r="AR2017" s="247"/>
      <c r="AS2017" s="465" t="s">
        <v>15</v>
      </c>
      <c r="AT2017" s="247"/>
      <c r="AU2017" s="456" t="s">
        <v>15</v>
      </c>
    </row>
    <row r="2018" spans="1:47" s="29" customFormat="1">
      <c r="A2018" s="556">
        <v>2015</v>
      </c>
      <c r="B2018" s="558" t="s">
        <v>5377</v>
      </c>
      <c r="C2018" s="558" t="str">
        <f t="shared" si="580"/>
        <v>2021</v>
      </c>
      <c r="D2018" s="558" t="str">
        <f t="shared" si="581"/>
        <v>Feb</v>
      </c>
      <c r="E2018" s="605">
        <v>44237</v>
      </c>
      <c r="F2018" s="558">
        <v>126505</v>
      </c>
      <c r="G2018" s="558">
        <v>59322</v>
      </c>
      <c r="H2018" s="558">
        <v>98365</v>
      </c>
      <c r="I2018" s="558" t="s">
        <v>5383</v>
      </c>
      <c r="J2018" s="617" t="s">
        <v>5382</v>
      </c>
      <c r="K2018" s="607" t="s">
        <v>5391</v>
      </c>
      <c r="L2018" s="607" t="s">
        <v>5392</v>
      </c>
      <c r="M2018" s="607" t="s">
        <v>5381</v>
      </c>
      <c r="N2018" s="615" t="s">
        <v>15</v>
      </c>
      <c r="O2018" s="607" t="s">
        <v>32</v>
      </c>
      <c r="P2018" s="558">
        <v>1</v>
      </c>
      <c r="Q2018" s="558" t="s">
        <v>5151</v>
      </c>
      <c r="R2018" s="609">
        <f>IFERROR(VLOOKUP(CONCATENATE(D2018,"'",C2018),'Monthly Forex'!A:D,4,0),"-")</f>
        <v>48.08</v>
      </c>
      <c r="S2018" s="610">
        <v>33200</v>
      </c>
      <c r="T2018" s="611">
        <f>IFERROR(S2018/R2018,"")</f>
        <v>690.51580698835278</v>
      </c>
      <c r="U2018" s="612" t="s">
        <v>47</v>
      </c>
      <c r="V2018" s="613" t="s">
        <v>49</v>
      </c>
      <c r="W2018" s="703" t="s">
        <v>15</v>
      </c>
      <c r="X2018" s="677" t="s">
        <v>4595</v>
      </c>
      <c r="Y2018" s="669" t="s">
        <v>15</v>
      </c>
      <c r="Z2018" s="668" t="s">
        <v>15</v>
      </c>
      <c r="AA2018" s="558" t="s">
        <v>1856</v>
      </c>
      <c r="AB2018" s="139">
        <f t="shared" ref="AB2018:AB2024" si="582">IF(V2018="","",IF(V2018="Cancelled","-",E2018+30))</f>
        <v>44267</v>
      </c>
      <c r="AC2018" s="134">
        <f t="shared" ref="AC2018:AC2024" si="583">IFERROR(IF(AB2018="-","-",(AB2018-DAY(AB2018)+1)),"")</f>
        <v>44256</v>
      </c>
      <c r="AD2018" s="144" t="str">
        <f t="shared" ref="AD2018:AD2024" si="584">IFERROR(IF(AF2018="O","-",AB2018+60),"-")</f>
        <v>-</v>
      </c>
      <c r="AE2018" s="136" t="str">
        <f t="shared" ref="AE2018:AE2024" si="585">IFERROR(IF(AD2018="-","-",(AD2018-DAY(AD2018)+1)),"")</f>
        <v>-</v>
      </c>
      <c r="AF2018" s="140" t="s">
        <v>4551</v>
      </c>
      <c r="AG2018" s="140" t="str">
        <f t="shared" ref="AG2018:AG2024" si="586">IF(F2018=F2017,"-","1")</f>
        <v>1</v>
      </c>
      <c r="AH2018" s="141" t="str">
        <f t="shared" si="560"/>
        <v>-</v>
      </c>
      <c r="AI2018" s="210">
        <v>44251</v>
      </c>
      <c r="AJ2018" s="448" t="s">
        <v>4592</v>
      </c>
      <c r="AK2018" s="478">
        <f t="shared" si="561"/>
        <v>16</v>
      </c>
      <c r="AL2018" s="482">
        <f t="shared" si="562"/>
        <v>44228</v>
      </c>
      <c r="AM2018" s="432" t="str">
        <f>_xlfn.IFNA(VLOOKUP(O2018,Dropdown!$B:$G,6,0),"-")</f>
        <v>PEZA</v>
      </c>
      <c r="AN2018" s="433">
        <f>_xlfn.IFNA(VLOOKUP(O2018,Dropdown!$B:$H,7,0),"-")</f>
        <v>0.12</v>
      </c>
      <c r="AO2018" s="434" t="str">
        <f t="shared" si="563"/>
        <v>PHP</v>
      </c>
      <c r="AP2018" s="435">
        <f t="shared" si="564"/>
        <v>33200</v>
      </c>
      <c r="AQ2018" s="436">
        <f t="shared" si="565"/>
        <v>37184</v>
      </c>
      <c r="AR2018" s="247"/>
      <c r="AS2018" s="465" t="s">
        <v>15</v>
      </c>
      <c r="AT2018" s="247"/>
      <c r="AU2018" s="456" t="s">
        <v>15</v>
      </c>
    </row>
    <row r="2019" spans="1:47" s="29" customFormat="1">
      <c r="A2019" s="556">
        <v>2016</v>
      </c>
      <c r="B2019" s="558" t="s">
        <v>4798</v>
      </c>
      <c r="C2019" s="558" t="str">
        <f t="shared" si="580"/>
        <v>2021</v>
      </c>
      <c r="D2019" s="558" t="str">
        <f t="shared" si="581"/>
        <v>Feb</v>
      </c>
      <c r="E2019" s="605">
        <v>44242</v>
      </c>
      <c r="F2019" s="558">
        <v>126506</v>
      </c>
      <c r="G2019" s="558">
        <v>59323</v>
      </c>
      <c r="H2019" s="558">
        <v>98458</v>
      </c>
      <c r="I2019" s="558" t="s">
        <v>5375</v>
      </c>
      <c r="J2019" s="617" t="s">
        <v>4811</v>
      </c>
      <c r="K2019" s="607" t="s">
        <v>3514</v>
      </c>
      <c r="L2019" s="607" t="s">
        <v>5393</v>
      </c>
      <c r="M2019" s="607" t="s">
        <v>5400</v>
      </c>
      <c r="N2019" s="615" t="s">
        <v>3531</v>
      </c>
      <c r="O2019" s="607" t="s">
        <v>31</v>
      </c>
      <c r="P2019" s="558">
        <v>1</v>
      </c>
      <c r="Q2019" s="558" t="s">
        <v>5151</v>
      </c>
      <c r="R2019" s="609">
        <f>IFERROR(VLOOKUP(CONCATENATE(D2019,"'",C2019),'Monthly Forex'!A:D,4,0),"-")</f>
        <v>48.08</v>
      </c>
      <c r="S2019" s="610">
        <v>84000</v>
      </c>
      <c r="T2019" s="611">
        <f>IFERROR(S2019/R2019,"")</f>
        <v>1747.0881863560733</v>
      </c>
      <c r="U2019" s="612" t="s">
        <v>47</v>
      </c>
      <c r="V2019" s="613" t="s">
        <v>49</v>
      </c>
      <c r="W2019" s="703" t="s">
        <v>15</v>
      </c>
      <c r="X2019" s="677" t="s">
        <v>4595</v>
      </c>
      <c r="Y2019" s="669" t="s">
        <v>15</v>
      </c>
      <c r="Z2019" s="668" t="s">
        <v>15</v>
      </c>
      <c r="AA2019" s="558" t="s">
        <v>1856</v>
      </c>
      <c r="AB2019" s="139">
        <f t="shared" si="582"/>
        <v>44272</v>
      </c>
      <c r="AC2019" s="134">
        <f t="shared" si="583"/>
        <v>44256</v>
      </c>
      <c r="AD2019" s="144" t="str">
        <f t="shared" si="584"/>
        <v>-</v>
      </c>
      <c r="AE2019" s="136" t="str">
        <f t="shared" si="585"/>
        <v>-</v>
      </c>
      <c r="AF2019" s="140" t="s">
        <v>4551</v>
      </c>
      <c r="AG2019" s="140" t="str">
        <f t="shared" si="586"/>
        <v>1</v>
      </c>
      <c r="AH2019" s="141" t="str">
        <f t="shared" si="560"/>
        <v>-</v>
      </c>
      <c r="AI2019" s="210">
        <v>44301</v>
      </c>
      <c r="AJ2019" s="448" t="s">
        <v>4592</v>
      </c>
      <c r="AK2019" s="478">
        <f t="shared" si="561"/>
        <v>-29</v>
      </c>
      <c r="AL2019" s="482">
        <f t="shared" si="562"/>
        <v>44287</v>
      </c>
      <c r="AM2019" s="432" t="str">
        <f>_xlfn.IFNA(VLOOKUP(O2019,Dropdown!$B:$G,6,0),"-")</f>
        <v>PEZA</v>
      </c>
      <c r="AN2019" s="433">
        <f>_xlfn.IFNA(VLOOKUP(O2019,Dropdown!$B:$H,7,0),"-")</f>
        <v>0.12</v>
      </c>
      <c r="AO2019" s="434" t="str">
        <f t="shared" si="563"/>
        <v>PHP</v>
      </c>
      <c r="AP2019" s="435">
        <f t="shared" si="564"/>
        <v>84000</v>
      </c>
      <c r="AQ2019" s="436">
        <f t="shared" si="565"/>
        <v>94080.000000000015</v>
      </c>
      <c r="AR2019" s="247"/>
      <c r="AS2019" s="465" t="s">
        <v>15</v>
      </c>
      <c r="AT2019" s="247"/>
      <c r="AU2019" s="456" t="s">
        <v>15</v>
      </c>
    </row>
    <row r="2020" spans="1:47" s="29" customFormat="1">
      <c r="A2020" s="556">
        <v>2017</v>
      </c>
      <c r="B2020" s="558" t="s">
        <v>4800</v>
      </c>
      <c r="C2020" s="558" t="str">
        <f t="shared" si="580"/>
        <v>2021</v>
      </c>
      <c r="D2020" s="558" t="str">
        <f t="shared" si="581"/>
        <v>Feb</v>
      </c>
      <c r="E2020" s="605">
        <v>44242</v>
      </c>
      <c r="F2020" s="558">
        <v>126506</v>
      </c>
      <c r="G2020" s="558">
        <v>59323</v>
      </c>
      <c r="H2020" s="558">
        <v>98458</v>
      </c>
      <c r="I2020" s="558" t="s">
        <v>5375</v>
      </c>
      <c r="J2020" s="617" t="s">
        <v>4811</v>
      </c>
      <c r="K2020" s="607" t="s">
        <v>3516</v>
      </c>
      <c r="L2020" s="607" t="s">
        <v>5393</v>
      </c>
      <c r="M2020" s="607" t="s">
        <v>5401</v>
      </c>
      <c r="N2020" s="615" t="s">
        <v>3533</v>
      </c>
      <c r="O2020" s="607" t="s">
        <v>31</v>
      </c>
      <c r="P2020" s="558">
        <v>1</v>
      </c>
      <c r="Q2020" s="558" t="s">
        <v>5151</v>
      </c>
      <c r="R2020" s="609">
        <f>IFERROR(VLOOKUP(CONCATENATE(D2020,"'",C2020),'Monthly Forex'!A:D,4,0),"-")</f>
        <v>48.08</v>
      </c>
      <c r="S2020" s="610">
        <v>74400</v>
      </c>
      <c r="T2020" s="611">
        <f>IFERROR(S2020/R2020,"")</f>
        <v>1547.4209650582363</v>
      </c>
      <c r="U2020" s="612" t="s">
        <v>47</v>
      </c>
      <c r="V2020" s="613" t="s">
        <v>49</v>
      </c>
      <c r="W2020" s="703" t="s">
        <v>15</v>
      </c>
      <c r="X2020" s="677" t="s">
        <v>4595</v>
      </c>
      <c r="Y2020" s="669" t="s">
        <v>15</v>
      </c>
      <c r="Z2020" s="668" t="s">
        <v>15</v>
      </c>
      <c r="AA2020" s="558" t="s">
        <v>1856</v>
      </c>
      <c r="AB2020" s="139">
        <f t="shared" si="582"/>
        <v>44272</v>
      </c>
      <c r="AC2020" s="134">
        <f t="shared" si="583"/>
        <v>44256</v>
      </c>
      <c r="AD2020" s="144" t="str">
        <f t="shared" si="584"/>
        <v>-</v>
      </c>
      <c r="AE2020" s="136" t="str">
        <f t="shared" si="585"/>
        <v>-</v>
      </c>
      <c r="AF2020" s="140" t="s">
        <v>4551</v>
      </c>
      <c r="AG2020" s="140" t="str">
        <f t="shared" si="586"/>
        <v>-</v>
      </c>
      <c r="AH2020" s="141" t="str">
        <f t="shared" si="560"/>
        <v>-</v>
      </c>
      <c r="AI2020" s="210">
        <v>44301</v>
      </c>
      <c r="AJ2020" s="448" t="s">
        <v>4592</v>
      </c>
      <c r="AK2020" s="478">
        <f t="shared" si="561"/>
        <v>-29</v>
      </c>
      <c r="AL2020" s="482">
        <f t="shared" si="562"/>
        <v>44287</v>
      </c>
      <c r="AM2020" s="432" t="str">
        <f>_xlfn.IFNA(VLOOKUP(O2020,Dropdown!$B:$G,6,0),"-")</f>
        <v>PEZA</v>
      </c>
      <c r="AN2020" s="433">
        <f>_xlfn.IFNA(VLOOKUP(O2020,Dropdown!$B:$H,7,0),"-")</f>
        <v>0.12</v>
      </c>
      <c r="AO2020" s="434" t="str">
        <f t="shared" si="563"/>
        <v>PHP</v>
      </c>
      <c r="AP2020" s="435">
        <f t="shared" si="564"/>
        <v>74400</v>
      </c>
      <c r="AQ2020" s="436">
        <f t="shared" si="565"/>
        <v>83328.000000000015</v>
      </c>
      <c r="AR2020" s="247"/>
      <c r="AS2020" s="465" t="s">
        <v>15</v>
      </c>
      <c r="AT2020" s="247"/>
      <c r="AU2020" s="456" t="s">
        <v>15</v>
      </c>
    </row>
    <row r="2021" spans="1:47" s="29" customFormat="1">
      <c r="A2021" s="556">
        <v>2018</v>
      </c>
      <c r="B2021" s="558" t="s">
        <v>4799</v>
      </c>
      <c r="C2021" s="558" t="str">
        <f t="shared" si="580"/>
        <v>2021</v>
      </c>
      <c r="D2021" s="558" t="str">
        <f t="shared" si="581"/>
        <v>Feb</v>
      </c>
      <c r="E2021" s="605">
        <v>44242</v>
      </c>
      <c r="F2021" s="558">
        <v>126506</v>
      </c>
      <c r="G2021" s="558">
        <v>59323</v>
      </c>
      <c r="H2021" s="558">
        <v>98458</v>
      </c>
      <c r="I2021" s="558" t="s">
        <v>5375</v>
      </c>
      <c r="J2021" s="617" t="s">
        <v>4811</v>
      </c>
      <c r="K2021" s="607" t="s">
        <v>3515</v>
      </c>
      <c r="L2021" s="607" t="s">
        <v>5393</v>
      </c>
      <c r="M2021" s="607" t="s">
        <v>5402</v>
      </c>
      <c r="N2021" s="615" t="s">
        <v>5390</v>
      </c>
      <c r="O2021" s="607" t="s">
        <v>31</v>
      </c>
      <c r="P2021" s="558">
        <v>1</v>
      </c>
      <c r="Q2021" s="558" t="s">
        <v>5151</v>
      </c>
      <c r="R2021" s="609">
        <f>IFERROR(VLOOKUP(CONCATENATE(D2021,"'",C2021),'Monthly Forex'!A:D,4,0),"-")</f>
        <v>48.08</v>
      </c>
      <c r="S2021" s="610">
        <v>23100</v>
      </c>
      <c r="T2021" s="611">
        <f>IFERROR(S2021/R2021,"")</f>
        <v>480.44925124792013</v>
      </c>
      <c r="U2021" s="612" t="s">
        <v>47</v>
      </c>
      <c r="V2021" s="613" t="s">
        <v>49</v>
      </c>
      <c r="W2021" s="703" t="s">
        <v>15</v>
      </c>
      <c r="X2021" s="677" t="s">
        <v>4595</v>
      </c>
      <c r="Y2021" s="669" t="s">
        <v>15</v>
      </c>
      <c r="Z2021" s="668" t="s">
        <v>15</v>
      </c>
      <c r="AA2021" s="558" t="s">
        <v>1856</v>
      </c>
      <c r="AB2021" s="139">
        <f t="shared" si="582"/>
        <v>44272</v>
      </c>
      <c r="AC2021" s="134">
        <f t="shared" si="583"/>
        <v>44256</v>
      </c>
      <c r="AD2021" s="144" t="str">
        <f t="shared" si="584"/>
        <v>-</v>
      </c>
      <c r="AE2021" s="136" t="str">
        <f t="shared" si="585"/>
        <v>-</v>
      </c>
      <c r="AF2021" s="140" t="s">
        <v>4551</v>
      </c>
      <c r="AG2021" s="140" t="str">
        <f t="shared" si="586"/>
        <v>-</v>
      </c>
      <c r="AH2021" s="141" t="str">
        <f t="shared" si="560"/>
        <v>-</v>
      </c>
      <c r="AI2021" s="210">
        <v>44301</v>
      </c>
      <c r="AJ2021" s="448" t="s">
        <v>4592</v>
      </c>
      <c r="AK2021" s="478">
        <f t="shared" si="561"/>
        <v>-29</v>
      </c>
      <c r="AL2021" s="482">
        <f t="shared" si="562"/>
        <v>44287</v>
      </c>
      <c r="AM2021" s="432" t="str">
        <f>_xlfn.IFNA(VLOOKUP(O2021,Dropdown!$B:$G,6,0),"-")</f>
        <v>PEZA</v>
      </c>
      <c r="AN2021" s="433">
        <f>_xlfn.IFNA(VLOOKUP(O2021,Dropdown!$B:$H,7,0),"-")</f>
        <v>0.12</v>
      </c>
      <c r="AO2021" s="434" t="str">
        <f t="shared" si="563"/>
        <v>PHP</v>
      </c>
      <c r="AP2021" s="435">
        <f t="shared" si="564"/>
        <v>23100</v>
      </c>
      <c r="AQ2021" s="436">
        <f t="shared" si="565"/>
        <v>25872.000000000004</v>
      </c>
      <c r="AR2021" s="247"/>
      <c r="AS2021" s="465" t="s">
        <v>15</v>
      </c>
      <c r="AT2021" s="247"/>
      <c r="AU2021" s="456" t="s">
        <v>15</v>
      </c>
    </row>
    <row r="2022" spans="1:47" s="29" customFormat="1">
      <c r="A2022" s="556">
        <v>2019</v>
      </c>
      <c r="B2022" s="558" t="s">
        <v>4802</v>
      </c>
      <c r="C2022" s="558" t="str">
        <f t="shared" si="580"/>
        <v>2021</v>
      </c>
      <c r="D2022" s="558" t="str">
        <f t="shared" si="581"/>
        <v>Feb</v>
      </c>
      <c r="E2022" s="605">
        <v>44242</v>
      </c>
      <c r="F2022" s="558">
        <v>126506</v>
      </c>
      <c r="G2022" s="558">
        <v>59323</v>
      </c>
      <c r="H2022" s="558">
        <v>98458</v>
      </c>
      <c r="I2022" s="558" t="s">
        <v>5375</v>
      </c>
      <c r="J2022" s="617" t="s">
        <v>4811</v>
      </c>
      <c r="K2022" s="607" t="s">
        <v>5404</v>
      </c>
      <c r="L2022" s="607" t="s">
        <v>5393</v>
      </c>
      <c r="M2022" s="607" t="s">
        <v>5403</v>
      </c>
      <c r="N2022" s="615" t="s">
        <v>4829</v>
      </c>
      <c r="O2022" s="607" t="s">
        <v>31</v>
      </c>
      <c r="P2022" s="558">
        <v>1</v>
      </c>
      <c r="Q2022" s="558" t="s">
        <v>5151</v>
      </c>
      <c r="R2022" s="609">
        <f>IFERROR(VLOOKUP(CONCATENATE(D2022,"'",C2022),'Monthly Forex'!A:D,4,0),"-")</f>
        <v>48.08</v>
      </c>
      <c r="S2022" s="610">
        <v>63500</v>
      </c>
      <c r="T2022" s="611">
        <f>IFERROR(S2022/R2022,"")</f>
        <v>1320.7154742096507</v>
      </c>
      <c r="U2022" s="612" t="s">
        <v>47</v>
      </c>
      <c r="V2022" s="613" t="s">
        <v>49</v>
      </c>
      <c r="W2022" s="703" t="s">
        <v>15</v>
      </c>
      <c r="X2022" s="677" t="s">
        <v>4595</v>
      </c>
      <c r="Y2022" s="669" t="s">
        <v>15</v>
      </c>
      <c r="Z2022" s="668" t="s">
        <v>15</v>
      </c>
      <c r="AA2022" s="558" t="s">
        <v>1856</v>
      </c>
      <c r="AB2022" s="139">
        <f t="shared" si="582"/>
        <v>44272</v>
      </c>
      <c r="AC2022" s="134">
        <f t="shared" si="583"/>
        <v>44256</v>
      </c>
      <c r="AD2022" s="144" t="str">
        <f t="shared" si="584"/>
        <v>-</v>
      </c>
      <c r="AE2022" s="136" t="str">
        <f t="shared" si="585"/>
        <v>-</v>
      </c>
      <c r="AF2022" s="140" t="s">
        <v>4551</v>
      </c>
      <c r="AG2022" s="140" t="str">
        <f t="shared" si="586"/>
        <v>-</v>
      </c>
      <c r="AH2022" s="141" t="str">
        <f t="shared" si="560"/>
        <v>-</v>
      </c>
      <c r="AI2022" s="210">
        <v>44301</v>
      </c>
      <c r="AJ2022" s="448" t="s">
        <v>4592</v>
      </c>
      <c r="AK2022" s="478">
        <f t="shared" si="561"/>
        <v>-29</v>
      </c>
      <c r="AL2022" s="482">
        <f t="shared" si="562"/>
        <v>44287</v>
      </c>
      <c r="AM2022" s="432" t="str">
        <f>_xlfn.IFNA(VLOOKUP(O2022,Dropdown!$B:$G,6,0),"-")</f>
        <v>PEZA</v>
      </c>
      <c r="AN2022" s="433">
        <f>_xlfn.IFNA(VLOOKUP(O2022,Dropdown!$B:$H,7,0),"-")</f>
        <v>0.12</v>
      </c>
      <c r="AO2022" s="434" t="str">
        <f t="shared" si="563"/>
        <v>PHP</v>
      </c>
      <c r="AP2022" s="435">
        <f t="shared" si="564"/>
        <v>63500</v>
      </c>
      <c r="AQ2022" s="436">
        <f t="shared" si="565"/>
        <v>71120</v>
      </c>
      <c r="AR2022" s="247"/>
      <c r="AS2022" s="465" t="s">
        <v>15</v>
      </c>
      <c r="AT2022" s="247"/>
      <c r="AU2022" s="456" t="s">
        <v>15</v>
      </c>
    </row>
    <row r="2023" spans="1:47" s="29" customFormat="1">
      <c r="A2023" s="556">
        <v>2020</v>
      </c>
      <c r="B2023" s="558" t="s">
        <v>5406</v>
      </c>
      <c r="C2023" s="558" t="str">
        <f t="shared" si="580"/>
        <v>2021</v>
      </c>
      <c r="D2023" s="558" t="str">
        <f t="shared" si="581"/>
        <v>Feb</v>
      </c>
      <c r="E2023" s="605">
        <v>44242</v>
      </c>
      <c r="F2023" s="558">
        <v>126507</v>
      </c>
      <c r="G2023" s="558">
        <v>59324</v>
      </c>
      <c r="H2023" s="558">
        <v>98457</v>
      </c>
      <c r="I2023" s="558" t="s">
        <v>5379</v>
      </c>
      <c r="J2023" s="617">
        <v>20210083</v>
      </c>
      <c r="K2023" s="607" t="s">
        <v>5407</v>
      </c>
      <c r="L2023" s="726" t="s">
        <v>15</v>
      </c>
      <c r="M2023" s="607" t="s">
        <v>5407</v>
      </c>
      <c r="N2023" s="615" t="s">
        <v>15</v>
      </c>
      <c r="O2023" s="607" t="s">
        <v>38</v>
      </c>
      <c r="P2023" s="558">
        <v>6</v>
      </c>
      <c r="Q2023" s="558" t="s">
        <v>5151</v>
      </c>
      <c r="R2023" s="609">
        <f>IFERROR(VLOOKUP(CONCATENATE(D2023,"'",C2023),'Monthly Forex'!A:D,4,0),"-")</f>
        <v>48.08</v>
      </c>
      <c r="S2023" s="564" t="s">
        <v>15</v>
      </c>
      <c r="T2023" s="611">
        <v>1315.8000000000002</v>
      </c>
      <c r="U2023" s="612" t="s">
        <v>47</v>
      </c>
      <c r="V2023" s="613" t="s">
        <v>49</v>
      </c>
      <c r="W2023" s="703" t="s">
        <v>15</v>
      </c>
      <c r="X2023" s="677" t="s">
        <v>4595</v>
      </c>
      <c r="Y2023" s="669" t="s">
        <v>15</v>
      </c>
      <c r="Z2023" s="668" t="s">
        <v>15</v>
      </c>
      <c r="AA2023" s="558" t="s">
        <v>1856</v>
      </c>
      <c r="AB2023" s="139">
        <f t="shared" si="582"/>
        <v>44272</v>
      </c>
      <c r="AC2023" s="134">
        <f t="shared" si="583"/>
        <v>44256</v>
      </c>
      <c r="AD2023" s="144" t="str">
        <f t="shared" si="584"/>
        <v>-</v>
      </c>
      <c r="AE2023" s="136" t="str">
        <f t="shared" si="585"/>
        <v>-</v>
      </c>
      <c r="AF2023" s="140" t="s">
        <v>4551</v>
      </c>
      <c r="AG2023" s="140" t="str">
        <f t="shared" si="586"/>
        <v>1</v>
      </c>
      <c r="AH2023" s="141" t="str">
        <f t="shared" si="560"/>
        <v>-</v>
      </c>
      <c r="AI2023" s="210">
        <v>44286</v>
      </c>
      <c r="AJ2023" s="448" t="s">
        <v>4592</v>
      </c>
      <c r="AK2023" s="478">
        <f t="shared" si="561"/>
        <v>-14</v>
      </c>
      <c r="AL2023" s="482">
        <f t="shared" si="562"/>
        <v>44256</v>
      </c>
      <c r="AM2023" s="432" t="str">
        <f>_xlfn.IFNA(VLOOKUP(O2023,Dropdown!$B:$G,6,0),"-")</f>
        <v>PEZA</v>
      </c>
      <c r="AN2023" s="433">
        <f>_xlfn.IFNA(VLOOKUP(O2023,Dropdown!$B:$H,7,0),"-")</f>
        <v>0.12</v>
      </c>
      <c r="AO2023" s="434" t="str">
        <f t="shared" si="563"/>
        <v>USD</v>
      </c>
      <c r="AP2023" s="435">
        <f t="shared" si="564"/>
        <v>1315.8000000000002</v>
      </c>
      <c r="AQ2023" s="436">
        <f t="shared" si="565"/>
        <v>1473.6960000000004</v>
      </c>
      <c r="AR2023" s="247"/>
      <c r="AS2023" s="465" t="s">
        <v>15</v>
      </c>
      <c r="AT2023" s="247"/>
      <c r="AU2023" s="456" t="s">
        <v>15</v>
      </c>
    </row>
    <row r="2024" spans="1:47" s="29" customFormat="1">
      <c r="A2024" s="556">
        <v>2021</v>
      </c>
      <c r="B2024" s="558" t="s">
        <v>5378</v>
      </c>
      <c r="C2024" s="558" t="str">
        <f t="shared" si="580"/>
        <v>2021</v>
      </c>
      <c r="D2024" s="558" t="str">
        <f t="shared" si="581"/>
        <v>Feb</v>
      </c>
      <c r="E2024" s="605">
        <v>44242</v>
      </c>
      <c r="F2024" s="558">
        <v>126507</v>
      </c>
      <c r="G2024" s="558">
        <v>59324</v>
      </c>
      <c r="H2024" s="558">
        <v>98457</v>
      </c>
      <c r="I2024" s="558" t="s">
        <v>5379</v>
      </c>
      <c r="J2024" s="617">
        <v>20210083</v>
      </c>
      <c r="K2024" s="607" t="s">
        <v>5408</v>
      </c>
      <c r="L2024" s="607" t="s">
        <v>15</v>
      </c>
      <c r="M2024" s="607" t="s">
        <v>5380</v>
      </c>
      <c r="N2024" s="615" t="s">
        <v>15</v>
      </c>
      <c r="O2024" s="607" t="s">
        <v>38</v>
      </c>
      <c r="P2024" s="558">
        <v>12</v>
      </c>
      <c r="Q2024" s="558" t="s">
        <v>5151</v>
      </c>
      <c r="R2024" s="609">
        <f>IFERROR(VLOOKUP(CONCATENATE(D2024,"'",C2024),'Monthly Forex'!A:D,4,0),"-")</f>
        <v>48.08</v>
      </c>
      <c r="S2024" s="564" t="s">
        <v>15</v>
      </c>
      <c r="T2024" s="611">
        <v>1122</v>
      </c>
      <c r="U2024" s="612" t="s">
        <v>47</v>
      </c>
      <c r="V2024" s="613" t="s">
        <v>49</v>
      </c>
      <c r="W2024" s="703" t="s">
        <v>15</v>
      </c>
      <c r="X2024" s="677" t="s">
        <v>4595</v>
      </c>
      <c r="Y2024" s="669" t="s">
        <v>15</v>
      </c>
      <c r="Z2024" s="668" t="s">
        <v>15</v>
      </c>
      <c r="AA2024" s="558" t="s">
        <v>1856</v>
      </c>
      <c r="AB2024" s="139">
        <f t="shared" si="582"/>
        <v>44272</v>
      </c>
      <c r="AC2024" s="134">
        <f t="shared" si="583"/>
        <v>44256</v>
      </c>
      <c r="AD2024" s="144" t="str">
        <f t="shared" si="584"/>
        <v>-</v>
      </c>
      <c r="AE2024" s="136" t="str">
        <f t="shared" si="585"/>
        <v>-</v>
      </c>
      <c r="AF2024" s="140" t="s">
        <v>4551</v>
      </c>
      <c r="AG2024" s="140" t="str">
        <f t="shared" si="586"/>
        <v>-</v>
      </c>
      <c r="AH2024" s="141" t="str">
        <f t="shared" si="560"/>
        <v>-</v>
      </c>
      <c r="AI2024" s="210">
        <v>44286</v>
      </c>
      <c r="AJ2024" s="448" t="s">
        <v>4592</v>
      </c>
      <c r="AK2024" s="478">
        <f t="shared" si="561"/>
        <v>-14</v>
      </c>
      <c r="AL2024" s="482">
        <f t="shared" si="562"/>
        <v>44256</v>
      </c>
      <c r="AM2024" s="432" t="str">
        <f>_xlfn.IFNA(VLOOKUP(O2024,Dropdown!$B:$G,6,0),"-")</f>
        <v>PEZA</v>
      </c>
      <c r="AN2024" s="433">
        <f>_xlfn.IFNA(VLOOKUP(O2024,Dropdown!$B:$H,7,0),"-")</f>
        <v>0.12</v>
      </c>
      <c r="AO2024" s="434" t="str">
        <f t="shared" si="563"/>
        <v>USD</v>
      </c>
      <c r="AP2024" s="435">
        <f t="shared" si="564"/>
        <v>1122</v>
      </c>
      <c r="AQ2024" s="436">
        <f t="shared" si="565"/>
        <v>1256.6400000000001</v>
      </c>
      <c r="AR2024" s="247"/>
      <c r="AS2024" s="465" t="s">
        <v>15</v>
      </c>
      <c r="AT2024" s="247"/>
      <c r="AU2024" s="456" t="s">
        <v>15</v>
      </c>
    </row>
    <row r="2025" spans="1:47" s="29" customFormat="1">
      <c r="A2025" s="556">
        <v>2022</v>
      </c>
      <c r="B2025" s="558" t="s">
        <v>5416</v>
      </c>
      <c r="C2025" s="558" t="str">
        <f t="shared" si="580"/>
        <v>2021</v>
      </c>
      <c r="D2025" s="558" t="str">
        <f t="shared" si="581"/>
        <v>Feb</v>
      </c>
      <c r="E2025" s="605">
        <v>44243</v>
      </c>
      <c r="F2025" s="558">
        <v>126508</v>
      </c>
      <c r="G2025" s="558">
        <v>59325</v>
      </c>
      <c r="H2025" s="558">
        <v>98550</v>
      </c>
      <c r="I2025" s="558" t="s">
        <v>5412</v>
      </c>
      <c r="J2025" s="617" t="s">
        <v>5421</v>
      </c>
      <c r="K2025" s="607" t="s">
        <v>5418</v>
      </c>
      <c r="L2025" s="607" t="s">
        <v>4948</v>
      </c>
      <c r="M2025" s="607" t="s">
        <v>5419</v>
      </c>
      <c r="N2025" s="615"/>
      <c r="O2025" s="607" t="s">
        <v>42</v>
      </c>
      <c r="P2025" s="558">
        <v>1</v>
      </c>
      <c r="Q2025" s="558" t="s">
        <v>5151</v>
      </c>
      <c r="R2025" s="609">
        <f>IFERROR(VLOOKUP(CONCATENATE(D2025,"'",C2025),'Monthly Forex'!A:D,4,0),"-")</f>
        <v>48.08</v>
      </c>
      <c r="S2025" s="564" t="s">
        <v>15</v>
      </c>
      <c r="T2025" s="611">
        <v>236</v>
      </c>
      <c r="U2025" s="612" t="s">
        <v>47</v>
      </c>
      <c r="V2025" s="613" t="s">
        <v>49</v>
      </c>
      <c r="W2025" s="703" t="s">
        <v>15</v>
      </c>
      <c r="X2025" s="673" t="s">
        <v>4595</v>
      </c>
      <c r="Y2025" s="667" t="s">
        <v>5422</v>
      </c>
      <c r="Z2025" s="668">
        <v>44244</v>
      </c>
      <c r="AA2025" s="558" t="s">
        <v>1856</v>
      </c>
      <c r="AB2025" s="139">
        <f>IF(V2025="","",IF(V2025="Cancelled","-",E2025+30))</f>
        <v>44273</v>
      </c>
      <c r="AC2025" s="134">
        <f>IFERROR(IF(AB2025="-","-",(AB2025-DAY(AB2025)+1)),"")</f>
        <v>44256</v>
      </c>
      <c r="AD2025" s="144" t="str">
        <f>IFERROR(IF(AF2025="O","-",AB2025+60),"-")</f>
        <v>-</v>
      </c>
      <c r="AE2025" s="136" t="str">
        <f>IFERROR(IF(AD2025="-","-",(AD2025-DAY(AD2025)+1)),"")</f>
        <v>-</v>
      </c>
      <c r="AF2025" s="140" t="s">
        <v>4551</v>
      </c>
      <c r="AG2025" s="140" t="str">
        <f>IF(F2025=F2024,"-","1")</f>
        <v>1</v>
      </c>
      <c r="AH2025" s="141" t="str">
        <f t="shared" si="560"/>
        <v>-</v>
      </c>
      <c r="AI2025" s="210">
        <v>44260</v>
      </c>
      <c r="AJ2025" s="448" t="s">
        <v>4592</v>
      </c>
      <c r="AK2025" s="478">
        <f t="shared" si="561"/>
        <v>13</v>
      </c>
      <c r="AL2025" s="482">
        <f t="shared" si="562"/>
        <v>44256</v>
      </c>
      <c r="AM2025" s="432" t="str">
        <f>_xlfn.IFNA(VLOOKUP(O2025,Dropdown!$B:$G,6,0),"-")</f>
        <v>PEZA</v>
      </c>
      <c r="AN2025" s="433">
        <f>_xlfn.IFNA(VLOOKUP(O2025,Dropdown!$B:$H,7,0),"-")</f>
        <v>0.12</v>
      </c>
      <c r="AO2025" s="434" t="str">
        <f t="shared" si="563"/>
        <v>USD</v>
      </c>
      <c r="AP2025" s="435">
        <f t="shared" si="564"/>
        <v>236</v>
      </c>
      <c r="AQ2025" s="436">
        <f t="shared" si="565"/>
        <v>264.32000000000005</v>
      </c>
      <c r="AR2025" s="247"/>
      <c r="AS2025" s="465" t="s">
        <v>15</v>
      </c>
      <c r="AT2025" s="247"/>
      <c r="AU2025" s="456" t="s">
        <v>15</v>
      </c>
    </row>
    <row r="2026" spans="1:47" s="29" customFormat="1">
      <c r="A2026" s="556">
        <v>2023</v>
      </c>
      <c r="B2026" s="558" t="s">
        <v>5405</v>
      </c>
      <c r="C2026" s="558" t="str">
        <f t="shared" si="580"/>
        <v>2021</v>
      </c>
      <c r="D2026" s="558" t="str">
        <f t="shared" si="581"/>
        <v>Feb</v>
      </c>
      <c r="E2026" s="605">
        <v>44243</v>
      </c>
      <c r="F2026" s="558">
        <v>126508</v>
      </c>
      <c r="G2026" s="558">
        <v>59325</v>
      </c>
      <c r="H2026" s="558">
        <v>98550</v>
      </c>
      <c r="I2026" s="558" t="s">
        <v>5412</v>
      </c>
      <c r="J2026" s="617" t="s">
        <v>5421</v>
      </c>
      <c r="K2026" s="607" t="s">
        <v>5413</v>
      </c>
      <c r="L2026" s="607" t="s">
        <v>4948</v>
      </c>
      <c r="M2026" s="607" t="s">
        <v>5420</v>
      </c>
      <c r="N2026" s="615" t="s">
        <v>15</v>
      </c>
      <c r="O2026" s="607" t="s">
        <v>42</v>
      </c>
      <c r="P2026" s="558">
        <v>1</v>
      </c>
      <c r="Q2026" s="558" t="s">
        <v>5151</v>
      </c>
      <c r="R2026" s="609">
        <f>IFERROR(VLOOKUP(CONCATENATE(D2026,"'",C2026),'Monthly Forex'!A:D,4,0),"-")</f>
        <v>48.08</v>
      </c>
      <c r="S2026" s="564" t="s">
        <v>15</v>
      </c>
      <c r="T2026" s="611">
        <v>235</v>
      </c>
      <c r="U2026" s="612" t="s">
        <v>47</v>
      </c>
      <c r="V2026" s="613" t="s">
        <v>49</v>
      </c>
      <c r="W2026" s="700" t="s">
        <v>15</v>
      </c>
      <c r="X2026" s="673" t="s">
        <v>4595</v>
      </c>
      <c r="Y2026" s="667" t="s">
        <v>5422</v>
      </c>
      <c r="Z2026" s="668">
        <v>44244</v>
      </c>
      <c r="AA2026" s="558" t="s">
        <v>1856</v>
      </c>
      <c r="AB2026" s="139">
        <f>IF(V2026="","",IF(V2026="Cancelled","-",E2026+30))</f>
        <v>44273</v>
      </c>
      <c r="AC2026" s="134">
        <f>IFERROR(IF(AB2026="-","-",(AB2026-DAY(AB2026)+1)),"")</f>
        <v>44256</v>
      </c>
      <c r="AD2026" s="144" t="str">
        <f>IFERROR(IF(AF2026="O","-",AB2026+60),"-")</f>
        <v>-</v>
      </c>
      <c r="AE2026" s="136" t="str">
        <f>IFERROR(IF(AD2026="-","-",(AD2026-DAY(AD2026)+1)),"")</f>
        <v>-</v>
      </c>
      <c r="AF2026" s="140" t="s">
        <v>4551</v>
      </c>
      <c r="AG2026" s="140" t="str">
        <f>IF(F2026=F2025,"-","1")</f>
        <v>-</v>
      </c>
      <c r="AH2026" s="141" t="str">
        <f t="shared" si="560"/>
        <v>-</v>
      </c>
      <c r="AI2026" s="210">
        <v>44260</v>
      </c>
      <c r="AJ2026" s="448" t="s">
        <v>4592</v>
      </c>
      <c r="AK2026" s="478">
        <f t="shared" si="561"/>
        <v>13</v>
      </c>
      <c r="AL2026" s="482">
        <f t="shared" si="562"/>
        <v>44256</v>
      </c>
      <c r="AM2026" s="432" t="str">
        <f>_xlfn.IFNA(VLOOKUP(O2026,Dropdown!$B:$G,6,0),"-")</f>
        <v>PEZA</v>
      </c>
      <c r="AN2026" s="433">
        <f>_xlfn.IFNA(VLOOKUP(O2026,Dropdown!$B:$H,7,0),"-")</f>
        <v>0.12</v>
      </c>
      <c r="AO2026" s="434" t="str">
        <f t="shared" si="563"/>
        <v>USD</v>
      </c>
      <c r="AP2026" s="435">
        <f t="shared" si="564"/>
        <v>235</v>
      </c>
      <c r="AQ2026" s="436">
        <f t="shared" si="565"/>
        <v>263.20000000000005</v>
      </c>
      <c r="AR2026" s="247"/>
      <c r="AS2026" s="465" t="s">
        <v>15</v>
      </c>
      <c r="AT2026" s="247"/>
      <c r="AU2026" s="456" t="s">
        <v>15</v>
      </c>
    </row>
    <row r="2027" spans="1:47" s="29" customFormat="1">
      <c r="A2027" s="556">
        <v>2024</v>
      </c>
      <c r="B2027" s="558" t="s">
        <v>5410</v>
      </c>
      <c r="C2027" s="558" t="str">
        <f t="shared" si="580"/>
        <v>2021</v>
      </c>
      <c r="D2027" s="558" t="str">
        <f t="shared" si="581"/>
        <v>Feb</v>
      </c>
      <c r="E2027" s="605">
        <v>44245</v>
      </c>
      <c r="F2027" s="558" t="s">
        <v>5434</v>
      </c>
      <c r="G2027" s="558" t="s">
        <v>5435</v>
      </c>
      <c r="H2027" s="558">
        <v>98550</v>
      </c>
      <c r="I2027" s="558" t="s">
        <v>5175</v>
      </c>
      <c r="J2027" s="617" t="s">
        <v>5411</v>
      </c>
      <c r="K2027" s="607" t="s">
        <v>5173</v>
      </c>
      <c r="L2027" s="607" t="s">
        <v>15</v>
      </c>
      <c r="M2027" s="607" t="s">
        <v>5173</v>
      </c>
      <c r="N2027" s="615" t="s">
        <v>15</v>
      </c>
      <c r="O2027" s="607" t="s">
        <v>33</v>
      </c>
      <c r="P2027" s="558">
        <v>1</v>
      </c>
      <c r="Q2027" s="558" t="s">
        <v>5151</v>
      </c>
      <c r="R2027" s="609">
        <f>IFERROR(VLOOKUP(CONCATENATE(D2027,"'",C2027),'Monthly Forex'!A:D,4,0),"-")</f>
        <v>48.08</v>
      </c>
      <c r="S2027" s="564" t="s">
        <v>15</v>
      </c>
      <c r="T2027" s="611">
        <v>355</v>
      </c>
      <c r="U2027" s="612" t="s">
        <v>47</v>
      </c>
      <c r="V2027" s="613" t="s">
        <v>49</v>
      </c>
      <c r="W2027" s="700" t="s">
        <v>15</v>
      </c>
      <c r="X2027" s="673" t="s">
        <v>4599</v>
      </c>
      <c r="Y2027" s="667" t="s">
        <v>5433</v>
      </c>
      <c r="Z2027" s="668">
        <v>44250</v>
      </c>
      <c r="AA2027" s="558" t="s">
        <v>1856</v>
      </c>
      <c r="AB2027" s="139">
        <f t="shared" ref="AB2027:AB2035" si="587">IF(V2027="","",IF(V2027="Cancelled","-",E2027+30))</f>
        <v>44275</v>
      </c>
      <c r="AC2027" s="134">
        <f t="shared" ref="AC2027:AC2035" si="588">IFERROR(IF(AB2027="-","-",(AB2027-DAY(AB2027)+1)),"")</f>
        <v>44256</v>
      </c>
      <c r="AD2027" s="144" t="str">
        <f t="shared" ref="AD2027:AD2035" si="589">IFERROR(IF(AF2027="O","-",AB2027+60),"-")</f>
        <v>-</v>
      </c>
      <c r="AE2027" s="136" t="str">
        <f t="shared" ref="AE2027:AE2035" si="590">IFERROR(IF(AD2027="-","-",(AD2027-DAY(AD2027)+1)),"")</f>
        <v>-</v>
      </c>
      <c r="AF2027" s="140" t="s">
        <v>4551</v>
      </c>
      <c r="AG2027" s="140" t="str">
        <f t="shared" ref="AG2027:AG2035" si="591">IF(F2027=F2026,"-","1")</f>
        <v>1</v>
      </c>
      <c r="AH2027" s="141" t="str">
        <f t="shared" si="560"/>
        <v>-</v>
      </c>
      <c r="AI2027" s="210">
        <v>44285</v>
      </c>
      <c r="AJ2027" s="448" t="s">
        <v>4592</v>
      </c>
      <c r="AK2027" s="478">
        <f t="shared" si="561"/>
        <v>-10</v>
      </c>
      <c r="AL2027" s="482">
        <f t="shared" si="562"/>
        <v>44256</v>
      </c>
      <c r="AM2027" s="432" t="str">
        <f>_xlfn.IFNA(VLOOKUP(O2027,Dropdown!$B:$G,6,0),"-")</f>
        <v>NON-PEZA</v>
      </c>
      <c r="AN2027" s="433" t="str">
        <f>_xlfn.IFNA(VLOOKUP(O2027,Dropdown!$B:$H,7,0),"-")</f>
        <v>-</v>
      </c>
      <c r="AO2027" s="434" t="str">
        <f t="shared" si="563"/>
        <v>USD</v>
      </c>
      <c r="AP2027" s="435">
        <f t="shared" si="564"/>
        <v>355</v>
      </c>
      <c r="AQ2027" s="436">
        <f t="shared" si="565"/>
        <v>355</v>
      </c>
      <c r="AR2027" s="247"/>
      <c r="AS2027" s="465" t="s">
        <v>15</v>
      </c>
      <c r="AT2027" s="247"/>
      <c r="AU2027" s="456" t="s">
        <v>15</v>
      </c>
    </row>
    <row r="2028" spans="1:47" s="29" customFormat="1">
      <c r="A2028" s="556">
        <v>2025</v>
      </c>
      <c r="B2028" s="558" t="s">
        <v>5414</v>
      </c>
      <c r="C2028" s="558" t="str">
        <f t="shared" si="580"/>
        <v>2021</v>
      </c>
      <c r="D2028" s="558" t="str">
        <f t="shared" si="581"/>
        <v>Feb</v>
      </c>
      <c r="E2028" s="605">
        <v>44245</v>
      </c>
      <c r="F2028" s="558" t="s">
        <v>5434</v>
      </c>
      <c r="G2028" s="558" t="s">
        <v>5435</v>
      </c>
      <c r="H2028" s="558">
        <v>98550</v>
      </c>
      <c r="I2028" s="558" t="s">
        <v>5256</v>
      </c>
      <c r="J2028" s="617" t="s">
        <v>5411</v>
      </c>
      <c r="K2028" s="607" t="s">
        <v>5252</v>
      </c>
      <c r="L2028" s="607" t="s">
        <v>15</v>
      </c>
      <c r="M2028" s="607" t="s">
        <v>5252</v>
      </c>
      <c r="N2028" s="615" t="s">
        <v>15</v>
      </c>
      <c r="O2028" s="607" t="s">
        <v>33</v>
      </c>
      <c r="P2028" s="558">
        <v>3</v>
      </c>
      <c r="Q2028" s="558" t="s">
        <v>5151</v>
      </c>
      <c r="R2028" s="609">
        <f>IFERROR(VLOOKUP(CONCATENATE(D2028,"'",C2028),'Monthly Forex'!A:D,4,0),"-")</f>
        <v>48.08</v>
      </c>
      <c r="S2028" s="564" t="s">
        <v>15</v>
      </c>
      <c r="T2028" s="611">
        <v>1005</v>
      </c>
      <c r="U2028" s="612" t="s">
        <v>47</v>
      </c>
      <c r="V2028" s="613" t="s">
        <v>49</v>
      </c>
      <c r="W2028" s="700" t="s">
        <v>15</v>
      </c>
      <c r="X2028" s="673" t="s">
        <v>4599</v>
      </c>
      <c r="Y2028" s="667" t="s">
        <v>5433</v>
      </c>
      <c r="Z2028" s="668">
        <v>44250</v>
      </c>
      <c r="AA2028" s="558" t="s">
        <v>1856</v>
      </c>
      <c r="AB2028" s="139">
        <f t="shared" si="587"/>
        <v>44275</v>
      </c>
      <c r="AC2028" s="134">
        <f t="shared" si="588"/>
        <v>44256</v>
      </c>
      <c r="AD2028" s="144" t="str">
        <f t="shared" si="589"/>
        <v>-</v>
      </c>
      <c r="AE2028" s="136" t="str">
        <f t="shared" si="590"/>
        <v>-</v>
      </c>
      <c r="AF2028" s="140" t="s">
        <v>4551</v>
      </c>
      <c r="AG2028" s="140" t="str">
        <f t="shared" si="591"/>
        <v>-</v>
      </c>
      <c r="AH2028" s="141" t="str">
        <f t="shared" si="560"/>
        <v>-</v>
      </c>
      <c r="AI2028" s="210">
        <v>44285</v>
      </c>
      <c r="AJ2028" s="448" t="s">
        <v>4592</v>
      </c>
      <c r="AK2028" s="478">
        <f t="shared" si="561"/>
        <v>-10</v>
      </c>
      <c r="AL2028" s="482">
        <f t="shared" si="562"/>
        <v>44256</v>
      </c>
      <c r="AM2028" s="432" t="str">
        <f>_xlfn.IFNA(VLOOKUP(O2028,Dropdown!$B:$G,6,0),"-")</f>
        <v>NON-PEZA</v>
      </c>
      <c r="AN2028" s="433" t="str">
        <f>_xlfn.IFNA(VLOOKUP(O2028,Dropdown!$B:$H,7,0),"-")</f>
        <v>-</v>
      </c>
      <c r="AO2028" s="434" t="str">
        <f t="shared" si="563"/>
        <v>USD</v>
      </c>
      <c r="AP2028" s="435">
        <f t="shared" si="564"/>
        <v>1005</v>
      </c>
      <c r="AQ2028" s="436">
        <f t="shared" si="565"/>
        <v>1005</v>
      </c>
      <c r="AR2028" s="247"/>
      <c r="AS2028" s="465" t="s">
        <v>15</v>
      </c>
      <c r="AT2028" s="247"/>
      <c r="AU2028" s="456" t="s">
        <v>15</v>
      </c>
    </row>
    <row r="2029" spans="1:47" s="29" customFormat="1">
      <c r="A2029" s="556">
        <v>2026</v>
      </c>
      <c r="B2029" s="558" t="s">
        <v>5426</v>
      </c>
      <c r="C2029" s="558" t="str">
        <f t="shared" si="580"/>
        <v>2021</v>
      </c>
      <c r="D2029" s="558" t="str">
        <f t="shared" si="581"/>
        <v>Feb</v>
      </c>
      <c r="E2029" s="605">
        <v>44245</v>
      </c>
      <c r="F2029" s="558" t="s">
        <v>5434</v>
      </c>
      <c r="G2029" s="558" t="s">
        <v>5435</v>
      </c>
      <c r="H2029" s="558">
        <v>98550</v>
      </c>
      <c r="I2029" s="558" t="s">
        <v>2773</v>
      </c>
      <c r="J2029" s="617" t="s">
        <v>5411</v>
      </c>
      <c r="K2029" s="607" t="s">
        <v>2936</v>
      </c>
      <c r="L2029" s="607" t="s">
        <v>15</v>
      </c>
      <c r="M2029" s="607" t="s">
        <v>2936</v>
      </c>
      <c r="N2029" s="615" t="s">
        <v>15</v>
      </c>
      <c r="O2029" s="607" t="s">
        <v>33</v>
      </c>
      <c r="P2029" s="558">
        <v>1</v>
      </c>
      <c r="Q2029" s="558" t="s">
        <v>5151</v>
      </c>
      <c r="R2029" s="609">
        <f>IFERROR(VLOOKUP(CONCATENATE(D2029,"'",C2029),'Monthly Forex'!A:D,4,0),"-")</f>
        <v>48.08</v>
      </c>
      <c r="S2029" s="564" t="s">
        <v>15</v>
      </c>
      <c r="T2029" s="611">
        <v>240</v>
      </c>
      <c r="U2029" s="612" t="s">
        <v>47</v>
      </c>
      <c r="V2029" s="613" t="s">
        <v>49</v>
      </c>
      <c r="W2029" s="700" t="s">
        <v>15</v>
      </c>
      <c r="X2029" s="673" t="s">
        <v>4599</v>
      </c>
      <c r="Y2029" s="667" t="s">
        <v>5433</v>
      </c>
      <c r="Z2029" s="668">
        <v>44250</v>
      </c>
      <c r="AA2029" s="558" t="s">
        <v>1856</v>
      </c>
      <c r="AB2029" s="139">
        <f t="shared" si="587"/>
        <v>44275</v>
      </c>
      <c r="AC2029" s="134">
        <f t="shared" si="588"/>
        <v>44256</v>
      </c>
      <c r="AD2029" s="144" t="str">
        <f t="shared" si="589"/>
        <v>-</v>
      </c>
      <c r="AE2029" s="136" t="str">
        <f t="shared" si="590"/>
        <v>-</v>
      </c>
      <c r="AF2029" s="140" t="s">
        <v>4551</v>
      </c>
      <c r="AG2029" s="140" t="str">
        <f t="shared" si="591"/>
        <v>-</v>
      </c>
      <c r="AH2029" s="141" t="str">
        <f t="shared" si="560"/>
        <v>-</v>
      </c>
      <c r="AI2029" s="210">
        <v>44285</v>
      </c>
      <c r="AJ2029" s="448" t="s">
        <v>4592</v>
      </c>
      <c r="AK2029" s="478">
        <f t="shared" si="561"/>
        <v>-10</v>
      </c>
      <c r="AL2029" s="482">
        <f t="shared" si="562"/>
        <v>44256</v>
      </c>
      <c r="AM2029" s="432" t="str">
        <f>_xlfn.IFNA(VLOOKUP(O2029,Dropdown!$B:$G,6,0),"-")</f>
        <v>NON-PEZA</v>
      </c>
      <c r="AN2029" s="433" t="str">
        <f>_xlfn.IFNA(VLOOKUP(O2029,Dropdown!$B:$H,7,0),"-")</f>
        <v>-</v>
      </c>
      <c r="AO2029" s="434" t="str">
        <f t="shared" si="563"/>
        <v>USD</v>
      </c>
      <c r="AP2029" s="435">
        <f t="shared" si="564"/>
        <v>240</v>
      </c>
      <c r="AQ2029" s="436">
        <f t="shared" si="565"/>
        <v>240</v>
      </c>
      <c r="AR2029" s="247"/>
      <c r="AS2029" s="465" t="s">
        <v>15</v>
      </c>
      <c r="AT2029" s="247"/>
      <c r="AU2029" s="456" t="s">
        <v>15</v>
      </c>
    </row>
    <row r="2030" spans="1:47" s="29" customFormat="1">
      <c r="A2030" s="556">
        <v>2027</v>
      </c>
      <c r="B2030" s="558" t="s">
        <v>5425</v>
      </c>
      <c r="C2030" s="558" t="str">
        <f t="shared" si="580"/>
        <v>2021</v>
      </c>
      <c r="D2030" s="558" t="str">
        <f t="shared" si="581"/>
        <v>Feb</v>
      </c>
      <c r="E2030" s="605">
        <v>44245</v>
      </c>
      <c r="F2030" s="558" t="s">
        <v>5434</v>
      </c>
      <c r="G2030" s="558" t="s">
        <v>5435</v>
      </c>
      <c r="H2030" s="558">
        <v>98550</v>
      </c>
      <c r="I2030" s="558" t="s">
        <v>5175</v>
      </c>
      <c r="J2030" s="617" t="s">
        <v>5411</v>
      </c>
      <c r="K2030" s="607" t="s">
        <v>5174</v>
      </c>
      <c r="L2030" s="607" t="s">
        <v>15</v>
      </c>
      <c r="M2030" s="607" t="s">
        <v>5174</v>
      </c>
      <c r="N2030" s="615" t="s">
        <v>15</v>
      </c>
      <c r="O2030" s="607" t="s">
        <v>33</v>
      </c>
      <c r="P2030" s="558">
        <v>1</v>
      </c>
      <c r="Q2030" s="558" t="s">
        <v>5151</v>
      </c>
      <c r="R2030" s="609">
        <f>IFERROR(VLOOKUP(CONCATENATE(D2030,"'",C2030),'Monthly Forex'!A:D,4,0),"-")</f>
        <v>48.08</v>
      </c>
      <c r="S2030" s="564" t="s">
        <v>15</v>
      </c>
      <c r="T2030" s="611">
        <v>293</v>
      </c>
      <c r="U2030" s="612" t="s">
        <v>47</v>
      </c>
      <c r="V2030" s="613" t="s">
        <v>49</v>
      </c>
      <c r="W2030" s="700" t="s">
        <v>15</v>
      </c>
      <c r="X2030" s="673" t="s">
        <v>4599</v>
      </c>
      <c r="Y2030" s="667" t="s">
        <v>5433</v>
      </c>
      <c r="Z2030" s="668">
        <v>44250</v>
      </c>
      <c r="AA2030" s="558" t="s">
        <v>1856</v>
      </c>
      <c r="AB2030" s="139">
        <f t="shared" si="587"/>
        <v>44275</v>
      </c>
      <c r="AC2030" s="134">
        <f t="shared" si="588"/>
        <v>44256</v>
      </c>
      <c r="AD2030" s="144" t="str">
        <f t="shared" si="589"/>
        <v>-</v>
      </c>
      <c r="AE2030" s="136" t="str">
        <f t="shared" si="590"/>
        <v>-</v>
      </c>
      <c r="AF2030" s="140" t="s">
        <v>4551</v>
      </c>
      <c r="AG2030" s="140" t="str">
        <f t="shared" si="591"/>
        <v>-</v>
      </c>
      <c r="AH2030" s="141" t="str">
        <f t="shared" si="560"/>
        <v>-</v>
      </c>
      <c r="AI2030" s="210">
        <v>44285</v>
      </c>
      <c r="AJ2030" s="448" t="s">
        <v>4592</v>
      </c>
      <c r="AK2030" s="478">
        <f t="shared" si="561"/>
        <v>-10</v>
      </c>
      <c r="AL2030" s="482">
        <f t="shared" si="562"/>
        <v>44256</v>
      </c>
      <c r="AM2030" s="432" t="str">
        <f>_xlfn.IFNA(VLOOKUP(O2030,Dropdown!$B:$G,6,0),"-")</f>
        <v>NON-PEZA</v>
      </c>
      <c r="AN2030" s="433" t="str">
        <f>_xlfn.IFNA(VLOOKUP(O2030,Dropdown!$B:$H,7,0),"-")</f>
        <v>-</v>
      </c>
      <c r="AO2030" s="434" t="str">
        <f t="shared" si="563"/>
        <v>USD</v>
      </c>
      <c r="AP2030" s="435">
        <f t="shared" si="564"/>
        <v>293</v>
      </c>
      <c r="AQ2030" s="436">
        <f t="shared" si="565"/>
        <v>293</v>
      </c>
      <c r="AR2030" s="247"/>
      <c r="AS2030" s="465" t="s">
        <v>15</v>
      </c>
      <c r="AT2030" s="247"/>
      <c r="AU2030" s="456" t="s">
        <v>15</v>
      </c>
    </row>
    <row r="2031" spans="1:47" s="29" customFormat="1">
      <c r="A2031" s="556">
        <v>2028</v>
      </c>
      <c r="B2031" s="558" t="s">
        <v>5423</v>
      </c>
      <c r="C2031" s="558" t="str">
        <f t="shared" si="580"/>
        <v>2021</v>
      </c>
      <c r="D2031" s="558" t="str">
        <f t="shared" si="581"/>
        <v>Feb</v>
      </c>
      <c r="E2031" s="605">
        <v>44245</v>
      </c>
      <c r="F2031" s="558" t="s">
        <v>5434</v>
      </c>
      <c r="G2031" s="558" t="s">
        <v>5435</v>
      </c>
      <c r="H2031" s="558">
        <v>98550</v>
      </c>
      <c r="I2031" s="558" t="s">
        <v>5233</v>
      </c>
      <c r="J2031" s="617" t="s">
        <v>5417</v>
      </c>
      <c r="K2031" s="607" t="s">
        <v>4696</v>
      </c>
      <c r="L2031" s="607" t="s">
        <v>15</v>
      </c>
      <c r="M2031" s="607" t="s">
        <v>4696</v>
      </c>
      <c r="N2031" s="615" t="s">
        <v>15</v>
      </c>
      <c r="O2031" s="607" t="s">
        <v>33</v>
      </c>
      <c r="P2031" s="558">
        <v>1</v>
      </c>
      <c r="Q2031" s="558" t="s">
        <v>5151</v>
      </c>
      <c r="R2031" s="609">
        <f>IFERROR(VLOOKUP(CONCATENATE(D2031,"'",C2031),'Monthly Forex'!A:D,4,0),"-")</f>
        <v>48.08</v>
      </c>
      <c r="S2031" s="564" t="s">
        <v>15</v>
      </c>
      <c r="T2031" s="611">
        <v>310</v>
      </c>
      <c r="U2031" s="612" t="s">
        <v>47</v>
      </c>
      <c r="V2031" s="613" t="s">
        <v>49</v>
      </c>
      <c r="W2031" s="700" t="s">
        <v>15</v>
      </c>
      <c r="X2031" s="673" t="s">
        <v>4599</v>
      </c>
      <c r="Y2031" s="667" t="s">
        <v>5433</v>
      </c>
      <c r="Z2031" s="668">
        <v>44250</v>
      </c>
      <c r="AA2031" s="558" t="s">
        <v>1856</v>
      </c>
      <c r="AB2031" s="139">
        <f t="shared" si="587"/>
        <v>44275</v>
      </c>
      <c r="AC2031" s="134">
        <f t="shared" si="588"/>
        <v>44256</v>
      </c>
      <c r="AD2031" s="144" t="str">
        <f t="shared" si="589"/>
        <v>-</v>
      </c>
      <c r="AE2031" s="136" t="str">
        <f t="shared" si="590"/>
        <v>-</v>
      </c>
      <c r="AF2031" s="140" t="s">
        <v>4551</v>
      </c>
      <c r="AG2031" s="140" t="str">
        <f t="shared" si="591"/>
        <v>-</v>
      </c>
      <c r="AH2031" s="141" t="str">
        <f t="shared" si="560"/>
        <v>-</v>
      </c>
      <c r="AI2031" s="210">
        <v>44285</v>
      </c>
      <c r="AJ2031" s="448" t="s">
        <v>4592</v>
      </c>
      <c r="AK2031" s="478">
        <f t="shared" si="561"/>
        <v>-10</v>
      </c>
      <c r="AL2031" s="482">
        <f t="shared" si="562"/>
        <v>44256</v>
      </c>
      <c r="AM2031" s="432" t="str">
        <f>_xlfn.IFNA(VLOOKUP(O2031,Dropdown!$B:$G,6,0),"-")</f>
        <v>NON-PEZA</v>
      </c>
      <c r="AN2031" s="433" t="str">
        <f>_xlfn.IFNA(VLOOKUP(O2031,Dropdown!$B:$H,7,0),"-")</f>
        <v>-</v>
      </c>
      <c r="AO2031" s="434" t="str">
        <f t="shared" si="563"/>
        <v>USD</v>
      </c>
      <c r="AP2031" s="435">
        <f t="shared" si="564"/>
        <v>310</v>
      </c>
      <c r="AQ2031" s="436">
        <f t="shared" si="565"/>
        <v>310</v>
      </c>
      <c r="AR2031" s="247"/>
      <c r="AS2031" s="465" t="s">
        <v>15</v>
      </c>
      <c r="AT2031" s="247"/>
      <c r="AU2031" s="456" t="s">
        <v>15</v>
      </c>
    </row>
    <row r="2032" spans="1:47" s="29" customFormat="1">
      <c r="A2032" s="556">
        <v>2029</v>
      </c>
      <c r="B2032" s="558" t="s">
        <v>5415</v>
      </c>
      <c r="C2032" s="558" t="str">
        <f t="shared" si="580"/>
        <v>2021</v>
      </c>
      <c r="D2032" s="558" t="str">
        <f t="shared" si="581"/>
        <v>Feb</v>
      </c>
      <c r="E2032" s="605">
        <v>44245</v>
      </c>
      <c r="F2032" s="558" t="s">
        <v>5434</v>
      </c>
      <c r="G2032" s="558" t="s">
        <v>5435</v>
      </c>
      <c r="H2032" s="558">
        <v>98550</v>
      </c>
      <c r="I2032" s="558" t="s">
        <v>5256</v>
      </c>
      <c r="J2032" s="617" t="s">
        <v>5417</v>
      </c>
      <c r="K2032" s="607" t="s">
        <v>5252</v>
      </c>
      <c r="L2032" s="607" t="s">
        <v>15</v>
      </c>
      <c r="M2032" s="607" t="s">
        <v>5252</v>
      </c>
      <c r="N2032" s="615" t="s">
        <v>15</v>
      </c>
      <c r="O2032" s="607" t="s">
        <v>33</v>
      </c>
      <c r="P2032" s="558">
        <v>2</v>
      </c>
      <c r="Q2032" s="558" t="s">
        <v>5151</v>
      </c>
      <c r="R2032" s="609">
        <f>IFERROR(VLOOKUP(CONCATENATE(D2032,"'",C2032),'Monthly Forex'!A:D,4,0),"-")</f>
        <v>48.08</v>
      </c>
      <c r="S2032" s="564" t="s">
        <v>15</v>
      </c>
      <c r="T2032" s="611">
        <v>670</v>
      </c>
      <c r="U2032" s="612" t="s">
        <v>47</v>
      </c>
      <c r="V2032" s="613" t="s">
        <v>49</v>
      </c>
      <c r="W2032" s="700" t="s">
        <v>15</v>
      </c>
      <c r="X2032" s="673" t="s">
        <v>4599</v>
      </c>
      <c r="Y2032" s="667" t="s">
        <v>5433</v>
      </c>
      <c r="Z2032" s="668">
        <v>44250</v>
      </c>
      <c r="AA2032" s="558" t="s">
        <v>1856</v>
      </c>
      <c r="AB2032" s="139">
        <f t="shared" si="587"/>
        <v>44275</v>
      </c>
      <c r="AC2032" s="134">
        <f t="shared" si="588"/>
        <v>44256</v>
      </c>
      <c r="AD2032" s="144" t="str">
        <f t="shared" si="589"/>
        <v>-</v>
      </c>
      <c r="AE2032" s="136" t="str">
        <f t="shared" si="590"/>
        <v>-</v>
      </c>
      <c r="AF2032" s="140" t="s">
        <v>4551</v>
      </c>
      <c r="AG2032" s="140" t="str">
        <f t="shared" si="591"/>
        <v>-</v>
      </c>
      <c r="AH2032" s="141" t="str">
        <f t="shared" si="560"/>
        <v>-</v>
      </c>
      <c r="AI2032" s="210">
        <v>44285</v>
      </c>
      <c r="AJ2032" s="448" t="s">
        <v>4592</v>
      </c>
      <c r="AK2032" s="478">
        <f t="shared" si="561"/>
        <v>-10</v>
      </c>
      <c r="AL2032" s="482">
        <f t="shared" si="562"/>
        <v>44256</v>
      </c>
      <c r="AM2032" s="432" t="str">
        <f>_xlfn.IFNA(VLOOKUP(O2032,Dropdown!$B:$G,6,0),"-")</f>
        <v>NON-PEZA</v>
      </c>
      <c r="AN2032" s="433" t="str">
        <f>_xlfn.IFNA(VLOOKUP(O2032,Dropdown!$B:$H,7,0),"-")</f>
        <v>-</v>
      </c>
      <c r="AO2032" s="434" t="str">
        <f t="shared" si="563"/>
        <v>USD</v>
      </c>
      <c r="AP2032" s="435">
        <f t="shared" si="564"/>
        <v>670</v>
      </c>
      <c r="AQ2032" s="436">
        <f t="shared" si="565"/>
        <v>670</v>
      </c>
      <c r="AR2032" s="247"/>
      <c r="AS2032" s="465" t="s">
        <v>15</v>
      </c>
      <c r="AT2032" s="247"/>
      <c r="AU2032" s="456" t="s">
        <v>15</v>
      </c>
    </row>
    <row r="2033" spans="1:47" s="29" customFormat="1">
      <c r="A2033" s="556">
        <v>2030</v>
      </c>
      <c r="B2033" s="558" t="s">
        <v>5427</v>
      </c>
      <c r="C2033" s="558" t="str">
        <f t="shared" si="580"/>
        <v>2021</v>
      </c>
      <c r="D2033" s="558" t="str">
        <f t="shared" si="581"/>
        <v>Feb</v>
      </c>
      <c r="E2033" s="605">
        <v>44245</v>
      </c>
      <c r="F2033" s="558" t="s">
        <v>5434</v>
      </c>
      <c r="G2033" s="558" t="s">
        <v>5435</v>
      </c>
      <c r="H2033" s="558">
        <v>98550</v>
      </c>
      <c r="I2033" s="558" t="s">
        <v>5175</v>
      </c>
      <c r="J2033" s="617" t="s">
        <v>5417</v>
      </c>
      <c r="K2033" s="607" t="s">
        <v>5174</v>
      </c>
      <c r="L2033" s="607" t="s">
        <v>15</v>
      </c>
      <c r="M2033" s="607" t="s">
        <v>5174</v>
      </c>
      <c r="N2033" s="615" t="s">
        <v>15</v>
      </c>
      <c r="O2033" s="607" t="s">
        <v>33</v>
      </c>
      <c r="P2033" s="558">
        <v>1</v>
      </c>
      <c r="Q2033" s="558" t="s">
        <v>5151</v>
      </c>
      <c r="R2033" s="609">
        <f>IFERROR(VLOOKUP(CONCATENATE(D2033,"'",C2033),'Monthly Forex'!A:D,4,0),"-")</f>
        <v>48.08</v>
      </c>
      <c r="S2033" s="564" t="s">
        <v>15</v>
      </c>
      <c r="T2033" s="611">
        <v>293</v>
      </c>
      <c r="U2033" s="612" t="s">
        <v>47</v>
      </c>
      <c r="V2033" s="613" t="s">
        <v>49</v>
      </c>
      <c r="W2033" s="700" t="s">
        <v>15</v>
      </c>
      <c r="X2033" s="673" t="s">
        <v>4599</v>
      </c>
      <c r="Y2033" s="667" t="s">
        <v>5433</v>
      </c>
      <c r="Z2033" s="668">
        <v>44250</v>
      </c>
      <c r="AA2033" s="558" t="s">
        <v>1856</v>
      </c>
      <c r="AB2033" s="139">
        <f t="shared" si="587"/>
        <v>44275</v>
      </c>
      <c r="AC2033" s="134">
        <f t="shared" si="588"/>
        <v>44256</v>
      </c>
      <c r="AD2033" s="144" t="str">
        <f t="shared" si="589"/>
        <v>-</v>
      </c>
      <c r="AE2033" s="136" t="str">
        <f t="shared" si="590"/>
        <v>-</v>
      </c>
      <c r="AF2033" s="140" t="s">
        <v>4551</v>
      </c>
      <c r="AG2033" s="140" t="str">
        <f t="shared" si="591"/>
        <v>-</v>
      </c>
      <c r="AH2033" s="141" t="str">
        <f t="shared" si="560"/>
        <v>-</v>
      </c>
      <c r="AI2033" s="210">
        <v>44285</v>
      </c>
      <c r="AJ2033" s="448" t="s">
        <v>4592</v>
      </c>
      <c r="AK2033" s="478">
        <f t="shared" si="561"/>
        <v>-10</v>
      </c>
      <c r="AL2033" s="482">
        <f t="shared" si="562"/>
        <v>44256</v>
      </c>
      <c r="AM2033" s="432" t="str">
        <f>_xlfn.IFNA(VLOOKUP(O2033,Dropdown!$B:$G,6,0),"-")</f>
        <v>NON-PEZA</v>
      </c>
      <c r="AN2033" s="433" t="str">
        <f>_xlfn.IFNA(VLOOKUP(O2033,Dropdown!$B:$H,7,0),"-")</f>
        <v>-</v>
      </c>
      <c r="AO2033" s="434" t="str">
        <f t="shared" si="563"/>
        <v>USD</v>
      </c>
      <c r="AP2033" s="435">
        <f t="shared" si="564"/>
        <v>293</v>
      </c>
      <c r="AQ2033" s="436">
        <f t="shared" si="565"/>
        <v>293</v>
      </c>
      <c r="AR2033" s="247"/>
      <c r="AS2033" s="465" t="s">
        <v>15</v>
      </c>
      <c r="AT2033" s="247"/>
      <c r="AU2033" s="456" t="s">
        <v>15</v>
      </c>
    </row>
    <row r="2034" spans="1:47" s="29" customFormat="1">
      <c r="A2034" s="556">
        <v>2031</v>
      </c>
      <c r="B2034" s="558" t="s">
        <v>5428</v>
      </c>
      <c r="C2034" s="558" t="str">
        <f t="shared" si="580"/>
        <v>2021</v>
      </c>
      <c r="D2034" s="558" t="str">
        <f t="shared" si="581"/>
        <v>Feb</v>
      </c>
      <c r="E2034" s="605">
        <v>44245</v>
      </c>
      <c r="F2034" s="558" t="s">
        <v>5434</v>
      </c>
      <c r="G2034" s="558" t="s">
        <v>5435</v>
      </c>
      <c r="H2034" s="558">
        <v>98550</v>
      </c>
      <c r="I2034" s="558" t="s">
        <v>5429</v>
      </c>
      <c r="J2034" s="617" t="s">
        <v>5430</v>
      </c>
      <c r="K2034" s="607" t="s">
        <v>5431</v>
      </c>
      <c r="L2034" s="607" t="s">
        <v>15</v>
      </c>
      <c r="M2034" s="607" t="s">
        <v>5431</v>
      </c>
      <c r="N2034" s="615" t="s">
        <v>15</v>
      </c>
      <c r="O2034" s="607" t="s">
        <v>33</v>
      </c>
      <c r="P2034" s="558">
        <v>2</v>
      </c>
      <c r="Q2034" s="558" t="s">
        <v>5151</v>
      </c>
      <c r="R2034" s="609">
        <f>IFERROR(VLOOKUP(CONCATENATE(D2034,"'",C2034),'Monthly Forex'!A:D,4,0),"-")</f>
        <v>48.08</v>
      </c>
      <c r="S2034" s="564" t="s">
        <v>15</v>
      </c>
      <c r="T2034" s="611">
        <v>532</v>
      </c>
      <c r="U2034" s="612" t="s">
        <v>47</v>
      </c>
      <c r="V2034" s="613" t="s">
        <v>49</v>
      </c>
      <c r="W2034" s="700" t="s">
        <v>15</v>
      </c>
      <c r="X2034" s="673" t="s">
        <v>4599</v>
      </c>
      <c r="Y2034" s="667" t="s">
        <v>5433</v>
      </c>
      <c r="Z2034" s="668">
        <v>44250</v>
      </c>
      <c r="AA2034" s="558" t="s">
        <v>1856</v>
      </c>
      <c r="AB2034" s="139">
        <f t="shared" si="587"/>
        <v>44275</v>
      </c>
      <c r="AC2034" s="134">
        <f t="shared" si="588"/>
        <v>44256</v>
      </c>
      <c r="AD2034" s="144" t="str">
        <f t="shared" si="589"/>
        <v>-</v>
      </c>
      <c r="AE2034" s="136" t="str">
        <f t="shared" si="590"/>
        <v>-</v>
      </c>
      <c r="AF2034" s="140" t="s">
        <v>4551</v>
      </c>
      <c r="AG2034" s="140" t="str">
        <f t="shared" si="591"/>
        <v>-</v>
      </c>
      <c r="AH2034" s="141" t="str">
        <f t="shared" si="560"/>
        <v>-</v>
      </c>
      <c r="AI2034" s="210">
        <v>44285</v>
      </c>
      <c r="AJ2034" s="448" t="s">
        <v>4592</v>
      </c>
      <c r="AK2034" s="478">
        <f t="shared" si="561"/>
        <v>-10</v>
      </c>
      <c r="AL2034" s="482">
        <f t="shared" si="562"/>
        <v>44256</v>
      </c>
      <c r="AM2034" s="432" t="str">
        <f>_xlfn.IFNA(VLOOKUP(O2034,Dropdown!$B:$G,6,0),"-")</f>
        <v>NON-PEZA</v>
      </c>
      <c r="AN2034" s="433" t="str">
        <f>_xlfn.IFNA(VLOOKUP(O2034,Dropdown!$B:$H,7,0),"-")</f>
        <v>-</v>
      </c>
      <c r="AO2034" s="434" t="str">
        <f t="shared" si="563"/>
        <v>USD</v>
      </c>
      <c r="AP2034" s="435">
        <f t="shared" si="564"/>
        <v>532</v>
      </c>
      <c r="AQ2034" s="436">
        <f t="shared" si="565"/>
        <v>532</v>
      </c>
      <c r="AR2034" s="247"/>
      <c r="AS2034" s="465" t="s">
        <v>15</v>
      </c>
      <c r="AT2034" s="247"/>
      <c r="AU2034" s="456" t="s">
        <v>15</v>
      </c>
    </row>
    <row r="2035" spans="1:47" s="29" customFormat="1">
      <c r="A2035" s="556">
        <v>2032</v>
      </c>
      <c r="B2035" s="558" t="s">
        <v>5424</v>
      </c>
      <c r="C2035" s="558" t="str">
        <f t="shared" si="580"/>
        <v>2021</v>
      </c>
      <c r="D2035" s="558" t="str">
        <f t="shared" ref="D2035:D2041" si="592">TEXT(E2035,"mmm")</f>
        <v>Feb</v>
      </c>
      <c r="E2035" s="605">
        <v>44245</v>
      </c>
      <c r="F2035" s="558" t="s">
        <v>5434</v>
      </c>
      <c r="G2035" s="558" t="s">
        <v>5435</v>
      </c>
      <c r="H2035" s="558">
        <v>98550</v>
      </c>
      <c r="I2035" s="558" t="s">
        <v>5429</v>
      </c>
      <c r="J2035" s="617" t="s">
        <v>5432</v>
      </c>
      <c r="K2035" s="607" t="s">
        <v>5431</v>
      </c>
      <c r="L2035" s="607" t="s">
        <v>15</v>
      </c>
      <c r="M2035" s="607" t="s">
        <v>5431</v>
      </c>
      <c r="N2035" s="615" t="s">
        <v>15</v>
      </c>
      <c r="O2035" s="607" t="s">
        <v>33</v>
      </c>
      <c r="P2035" s="558">
        <v>1</v>
      </c>
      <c r="Q2035" s="558" t="s">
        <v>5151</v>
      </c>
      <c r="R2035" s="609">
        <f>IFERROR(VLOOKUP(CONCATENATE(D2035,"'",C2035),'Monthly Forex'!A:D,4,0),"-")</f>
        <v>48.08</v>
      </c>
      <c r="S2035" s="564" t="s">
        <v>15</v>
      </c>
      <c r="T2035" s="611">
        <v>266</v>
      </c>
      <c r="U2035" s="612" t="s">
        <v>47</v>
      </c>
      <c r="V2035" s="613" t="s">
        <v>49</v>
      </c>
      <c r="W2035" s="700" t="s">
        <v>15</v>
      </c>
      <c r="X2035" s="673" t="s">
        <v>4599</v>
      </c>
      <c r="Y2035" s="667" t="s">
        <v>5433</v>
      </c>
      <c r="Z2035" s="668">
        <v>44250</v>
      </c>
      <c r="AA2035" s="558" t="s">
        <v>1856</v>
      </c>
      <c r="AB2035" s="139">
        <f t="shared" si="587"/>
        <v>44275</v>
      </c>
      <c r="AC2035" s="134">
        <f t="shared" si="588"/>
        <v>44256</v>
      </c>
      <c r="AD2035" s="144" t="str">
        <f t="shared" si="589"/>
        <v>-</v>
      </c>
      <c r="AE2035" s="136" t="str">
        <f t="shared" si="590"/>
        <v>-</v>
      </c>
      <c r="AF2035" s="140" t="s">
        <v>4551</v>
      </c>
      <c r="AG2035" s="140" t="str">
        <f t="shared" si="591"/>
        <v>-</v>
      </c>
      <c r="AH2035" s="141" t="str">
        <f t="shared" si="560"/>
        <v>-</v>
      </c>
      <c r="AI2035" s="210">
        <v>44285</v>
      </c>
      <c r="AJ2035" s="448" t="s">
        <v>4592</v>
      </c>
      <c r="AK2035" s="478">
        <f t="shared" si="561"/>
        <v>-10</v>
      </c>
      <c r="AL2035" s="482">
        <f t="shared" si="562"/>
        <v>44256</v>
      </c>
      <c r="AM2035" s="432" t="str">
        <f>_xlfn.IFNA(VLOOKUP(O2035,Dropdown!$B:$G,6,0),"-")</f>
        <v>NON-PEZA</v>
      </c>
      <c r="AN2035" s="433" t="str">
        <f>_xlfn.IFNA(VLOOKUP(O2035,Dropdown!$B:$H,7,0),"-")</f>
        <v>-</v>
      </c>
      <c r="AO2035" s="434" t="str">
        <f t="shared" si="563"/>
        <v>USD</v>
      </c>
      <c r="AP2035" s="435">
        <f t="shared" si="564"/>
        <v>266</v>
      </c>
      <c r="AQ2035" s="436">
        <f t="shared" si="565"/>
        <v>266</v>
      </c>
      <c r="AR2035" s="247"/>
      <c r="AS2035" s="465" t="s">
        <v>15</v>
      </c>
      <c r="AT2035" s="247"/>
      <c r="AU2035" s="456" t="s">
        <v>15</v>
      </c>
    </row>
    <row r="2036" spans="1:47" s="29" customFormat="1">
      <c r="A2036" s="556">
        <v>2033</v>
      </c>
      <c r="B2036" s="558" t="s">
        <v>5438</v>
      </c>
      <c r="C2036" s="558" t="str">
        <f t="shared" ref="C2036:C2041" si="593">TEXT(E2036,"yyyy")</f>
        <v>2021</v>
      </c>
      <c r="D2036" s="558" t="str">
        <f t="shared" si="592"/>
        <v>Feb</v>
      </c>
      <c r="E2036" s="605">
        <v>44249</v>
      </c>
      <c r="F2036" s="558">
        <v>126511</v>
      </c>
      <c r="G2036" s="558">
        <v>59327</v>
      </c>
      <c r="H2036" s="558">
        <v>98623</v>
      </c>
      <c r="I2036" s="558" t="s">
        <v>5383</v>
      </c>
      <c r="J2036" s="617" t="s">
        <v>5440</v>
      </c>
      <c r="K2036" s="607" t="s">
        <v>5442</v>
      </c>
      <c r="L2036" s="607" t="s">
        <v>5392</v>
      </c>
      <c r="M2036" s="607" t="s">
        <v>5444</v>
      </c>
      <c r="N2036" s="615" t="s">
        <v>15</v>
      </c>
      <c r="O2036" s="607" t="s">
        <v>32</v>
      </c>
      <c r="P2036" s="558">
        <v>1</v>
      </c>
      <c r="Q2036" s="558" t="s">
        <v>5151</v>
      </c>
      <c r="R2036" s="609">
        <f>IFERROR(VLOOKUP(CONCATENATE(D2036,"'",C2036),'Monthly Forex'!A:D,4,0),"-")</f>
        <v>48.08</v>
      </c>
      <c r="S2036" s="610">
        <v>33200</v>
      </c>
      <c r="T2036" s="611">
        <f>IFERROR(S2036/R2036,"")</f>
        <v>690.51580698835278</v>
      </c>
      <c r="U2036" s="612" t="s">
        <v>47</v>
      </c>
      <c r="V2036" s="613" t="s">
        <v>49</v>
      </c>
      <c r="W2036" s="703" t="s">
        <v>15</v>
      </c>
      <c r="X2036" s="673" t="s">
        <v>4752</v>
      </c>
      <c r="Y2036" s="669" t="s">
        <v>15</v>
      </c>
      <c r="Z2036" s="668" t="s">
        <v>15</v>
      </c>
      <c r="AA2036" s="558" t="s">
        <v>1856</v>
      </c>
      <c r="AB2036" s="139">
        <f>IF(V2036="","",IF(V2036="Cancelled","-",E2036+30))</f>
        <v>44279</v>
      </c>
      <c r="AC2036" s="134">
        <f>IFERROR(IF(AB2036="-","-",(AB2036-DAY(AB2036)+1)),"")</f>
        <v>44256</v>
      </c>
      <c r="AD2036" s="144" t="str">
        <f>IFERROR(IF(AF2036="O","-",AB2036+60),"-")</f>
        <v>-</v>
      </c>
      <c r="AE2036" s="136" t="str">
        <f>IFERROR(IF(AD2036="-","-",(AD2036-DAY(AD2036)+1)),"")</f>
        <v>-</v>
      </c>
      <c r="AF2036" s="140" t="s">
        <v>4551</v>
      </c>
      <c r="AG2036" s="140" t="str">
        <f>IF(F2036=F2035,"-","1")</f>
        <v>1</v>
      </c>
      <c r="AH2036" s="141" t="str">
        <f t="shared" si="560"/>
        <v>-</v>
      </c>
      <c r="AI2036" s="210">
        <v>44280</v>
      </c>
      <c r="AJ2036" s="448" t="s">
        <v>4592</v>
      </c>
      <c r="AK2036" s="478">
        <f t="shared" si="561"/>
        <v>-1</v>
      </c>
      <c r="AL2036" s="482">
        <f t="shared" si="562"/>
        <v>44256</v>
      </c>
      <c r="AM2036" s="432" t="str">
        <f>_xlfn.IFNA(VLOOKUP(O2036,Dropdown!$B:$G,6,0),"-")</f>
        <v>PEZA</v>
      </c>
      <c r="AN2036" s="433">
        <f>_xlfn.IFNA(VLOOKUP(O2036,Dropdown!$B:$H,7,0),"-")</f>
        <v>0.12</v>
      </c>
      <c r="AO2036" s="434" t="str">
        <f t="shared" si="563"/>
        <v>PHP</v>
      </c>
      <c r="AP2036" s="435">
        <f t="shared" si="564"/>
        <v>33200</v>
      </c>
      <c r="AQ2036" s="436">
        <f t="shared" si="565"/>
        <v>37184</v>
      </c>
      <c r="AR2036" s="247"/>
      <c r="AS2036" s="465" t="s">
        <v>15</v>
      </c>
      <c r="AT2036" s="247"/>
      <c r="AU2036" s="456" t="s">
        <v>15</v>
      </c>
    </row>
    <row r="2037" spans="1:47" s="29" customFormat="1">
      <c r="A2037" s="556">
        <v>2034</v>
      </c>
      <c r="B2037" s="558" t="s">
        <v>5439</v>
      </c>
      <c r="C2037" s="558" t="str">
        <f t="shared" si="593"/>
        <v>2021</v>
      </c>
      <c r="D2037" s="558" t="str">
        <f t="shared" si="592"/>
        <v>Feb</v>
      </c>
      <c r="E2037" s="605">
        <v>44249</v>
      </c>
      <c r="F2037" s="558">
        <v>126512</v>
      </c>
      <c r="G2037" s="558">
        <v>59328</v>
      </c>
      <c r="H2037" s="558">
        <v>98624</v>
      </c>
      <c r="I2037" s="558" t="s">
        <v>5383</v>
      </c>
      <c r="J2037" s="617" t="s">
        <v>5441</v>
      </c>
      <c r="K2037" s="607" t="s">
        <v>5443</v>
      </c>
      <c r="L2037" s="607" t="s">
        <v>5392</v>
      </c>
      <c r="M2037" s="607" t="s">
        <v>5445</v>
      </c>
      <c r="N2037" s="615" t="s">
        <v>15</v>
      </c>
      <c r="O2037" s="607" t="s">
        <v>32</v>
      </c>
      <c r="P2037" s="558">
        <v>1</v>
      </c>
      <c r="Q2037" s="558" t="s">
        <v>5151</v>
      </c>
      <c r="R2037" s="609">
        <f>IFERROR(VLOOKUP(CONCATENATE(D2037,"'",C2037),'Monthly Forex'!A:D,4,0),"-")</f>
        <v>48.08</v>
      </c>
      <c r="S2037" s="610">
        <v>33200</v>
      </c>
      <c r="T2037" s="611">
        <f>IFERROR(S2037/R2037,"")</f>
        <v>690.51580698835278</v>
      </c>
      <c r="U2037" s="612" t="s">
        <v>47</v>
      </c>
      <c r="V2037" s="613" t="s">
        <v>49</v>
      </c>
      <c r="W2037" s="703" t="s">
        <v>15</v>
      </c>
      <c r="X2037" s="673" t="s">
        <v>4752</v>
      </c>
      <c r="Y2037" s="669" t="s">
        <v>15</v>
      </c>
      <c r="Z2037" s="668" t="s">
        <v>15</v>
      </c>
      <c r="AA2037" s="558" t="s">
        <v>1856</v>
      </c>
      <c r="AB2037" s="139">
        <f>IF(V2037="","",IF(V2037="Cancelled","-",E2037+30))</f>
        <v>44279</v>
      </c>
      <c r="AC2037" s="134">
        <f>IFERROR(IF(AB2037="-","-",(AB2037-DAY(AB2037)+1)),"")</f>
        <v>44256</v>
      </c>
      <c r="AD2037" s="144" t="str">
        <f>IFERROR(IF(AF2037="O","-",AB2037+60),"-")</f>
        <v>-</v>
      </c>
      <c r="AE2037" s="136" t="str">
        <f>IFERROR(IF(AD2037="-","-",(AD2037-DAY(AD2037)+1)),"")</f>
        <v>-</v>
      </c>
      <c r="AF2037" s="140" t="s">
        <v>4551</v>
      </c>
      <c r="AG2037" s="140" t="str">
        <f>IF(F2037=F2036,"-","1")</f>
        <v>1</v>
      </c>
      <c r="AH2037" s="141" t="str">
        <f t="shared" si="560"/>
        <v>-</v>
      </c>
      <c r="AI2037" s="210">
        <v>44280</v>
      </c>
      <c r="AJ2037" s="448" t="s">
        <v>4592</v>
      </c>
      <c r="AK2037" s="478">
        <f t="shared" si="561"/>
        <v>-1</v>
      </c>
      <c r="AL2037" s="482">
        <f t="shared" si="562"/>
        <v>44256</v>
      </c>
      <c r="AM2037" s="432" t="str">
        <f>_xlfn.IFNA(VLOOKUP(O2037,Dropdown!$B:$G,6,0),"-")</f>
        <v>PEZA</v>
      </c>
      <c r="AN2037" s="433">
        <f>_xlfn.IFNA(VLOOKUP(O2037,Dropdown!$B:$H,7,0),"-")</f>
        <v>0.12</v>
      </c>
      <c r="AO2037" s="434" t="str">
        <f t="shared" si="563"/>
        <v>PHP</v>
      </c>
      <c r="AP2037" s="435">
        <f t="shared" si="564"/>
        <v>33200</v>
      </c>
      <c r="AQ2037" s="436">
        <f t="shared" si="565"/>
        <v>37184</v>
      </c>
      <c r="AR2037" s="247"/>
      <c r="AS2037" s="465" t="s">
        <v>15</v>
      </c>
      <c r="AT2037" s="247"/>
      <c r="AU2037" s="456" t="s">
        <v>15</v>
      </c>
    </row>
    <row r="2038" spans="1:47" s="29" customFormat="1">
      <c r="A2038" s="556">
        <v>2035</v>
      </c>
      <c r="B2038" s="558" t="s">
        <v>4409</v>
      </c>
      <c r="C2038" s="558" t="str">
        <f t="shared" si="593"/>
        <v>2021</v>
      </c>
      <c r="D2038" s="558" t="str">
        <f t="shared" si="592"/>
        <v>Feb</v>
      </c>
      <c r="E2038" s="605">
        <v>44249</v>
      </c>
      <c r="F2038" s="558">
        <v>126513</v>
      </c>
      <c r="G2038" s="558" t="s">
        <v>5448</v>
      </c>
      <c r="H2038" s="558">
        <v>98622</v>
      </c>
      <c r="I2038" s="558" t="s">
        <v>4412</v>
      </c>
      <c r="J2038" s="617" t="s">
        <v>4411</v>
      </c>
      <c r="K2038" s="607" t="s">
        <v>4415</v>
      </c>
      <c r="L2038" s="607" t="s">
        <v>5209</v>
      </c>
      <c r="M2038" s="607" t="s">
        <v>5210</v>
      </c>
      <c r="N2038" s="615" t="s">
        <v>15</v>
      </c>
      <c r="O2038" s="607" t="s">
        <v>2311</v>
      </c>
      <c r="P2038" s="558">
        <v>1</v>
      </c>
      <c r="Q2038" s="558" t="s">
        <v>5152</v>
      </c>
      <c r="R2038" s="609">
        <f>IFERROR(VLOOKUP(CONCATENATE(D2038,"'",C2038),'Monthly Forex'!A:D,4,0),"-")</f>
        <v>48.08</v>
      </c>
      <c r="S2038" s="564" t="s">
        <v>15</v>
      </c>
      <c r="T2038" s="611">
        <v>1700</v>
      </c>
      <c r="U2038" s="612" t="s">
        <v>47</v>
      </c>
      <c r="V2038" s="613" t="s">
        <v>49</v>
      </c>
      <c r="W2038" s="703" t="s">
        <v>3641</v>
      </c>
      <c r="X2038" s="673" t="s">
        <v>4595</v>
      </c>
      <c r="Y2038" s="669" t="s">
        <v>15</v>
      </c>
      <c r="Z2038" s="668" t="s">
        <v>15</v>
      </c>
      <c r="AA2038" s="558" t="s">
        <v>1856</v>
      </c>
      <c r="AB2038" s="139">
        <f>IF(V2038="","",IF(V2038="Cancelled","-",E2038+30))</f>
        <v>44279</v>
      </c>
      <c r="AC2038" s="134">
        <f>IFERROR(IF(AB2038="-","-",(AB2038-DAY(AB2038)+1)),"")</f>
        <v>44256</v>
      </c>
      <c r="AD2038" s="144" t="str">
        <f>IFERROR(IF(AF2038="O","-",AB2038+60),"-")</f>
        <v>-</v>
      </c>
      <c r="AE2038" s="136" t="str">
        <f>IFERROR(IF(AD2038="-","-",(AD2038-DAY(AD2038)+1)),"")</f>
        <v>-</v>
      </c>
      <c r="AF2038" s="140" t="s">
        <v>4551</v>
      </c>
      <c r="AG2038" s="140" t="str">
        <f>IF(F2038=F2037,"-","1")</f>
        <v>1</v>
      </c>
      <c r="AH2038" s="141" t="str">
        <f t="shared" si="560"/>
        <v>-</v>
      </c>
      <c r="AI2038" s="210">
        <v>44265</v>
      </c>
      <c r="AJ2038" s="448" t="s">
        <v>4592</v>
      </c>
      <c r="AK2038" s="478">
        <f t="shared" si="561"/>
        <v>14</v>
      </c>
      <c r="AL2038" s="482">
        <f t="shared" si="562"/>
        <v>44256</v>
      </c>
      <c r="AM2038" s="432" t="str">
        <f>_xlfn.IFNA(VLOOKUP(O2038,Dropdown!$B:$G,6,0),"-")</f>
        <v>PEZA</v>
      </c>
      <c r="AN2038" s="433">
        <f>_xlfn.IFNA(VLOOKUP(O2038,Dropdown!$B:$H,7,0),"-")</f>
        <v>0.12</v>
      </c>
      <c r="AO2038" s="434" t="str">
        <f t="shared" si="563"/>
        <v>USD</v>
      </c>
      <c r="AP2038" s="435">
        <f t="shared" si="564"/>
        <v>1700</v>
      </c>
      <c r="AQ2038" s="436">
        <f t="shared" si="565"/>
        <v>1904.0000000000002</v>
      </c>
      <c r="AR2038" s="247"/>
      <c r="AS2038" s="465" t="s">
        <v>15</v>
      </c>
      <c r="AT2038" s="247"/>
      <c r="AU2038" s="456" t="s">
        <v>15</v>
      </c>
    </row>
    <row r="2039" spans="1:47" s="29" customFormat="1">
      <c r="A2039" s="556">
        <v>2036</v>
      </c>
      <c r="B2039" s="558" t="s">
        <v>4410</v>
      </c>
      <c r="C2039" s="558" t="str">
        <f t="shared" si="593"/>
        <v>2021</v>
      </c>
      <c r="D2039" s="558" t="str">
        <f t="shared" si="592"/>
        <v>Feb</v>
      </c>
      <c r="E2039" s="605">
        <v>44249</v>
      </c>
      <c r="F2039" s="558">
        <v>126513</v>
      </c>
      <c r="G2039" s="558" t="s">
        <v>5448</v>
      </c>
      <c r="H2039" s="558">
        <v>98622</v>
      </c>
      <c r="I2039" s="558" t="s">
        <v>4412</v>
      </c>
      <c r="J2039" s="617" t="s">
        <v>4411</v>
      </c>
      <c r="K2039" s="607" t="s">
        <v>4416</v>
      </c>
      <c r="L2039" s="607" t="s">
        <v>5209</v>
      </c>
      <c r="M2039" s="607" t="s">
        <v>5211</v>
      </c>
      <c r="N2039" s="615" t="s">
        <v>15</v>
      </c>
      <c r="O2039" s="607" t="s">
        <v>2311</v>
      </c>
      <c r="P2039" s="558">
        <v>1</v>
      </c>
      <c r="Q2039" s="558" t="s">
        <v>5152</v>
      </c>
      <c r="R2039" s="609">
        <f>IFERROR(VLOOKUP(CONCATENATE(D2039,"'",C2039),'Monthly Forex'!A:D,4,0),"-")</f>
        <v>48.08</v>
      </c>
      <c r="S2039" s="564" t="s">
        <v>15</v>
      </c>
      <c r="T2039" s="611">
        <v>1380</v>
      </c>
      <c r="U2039" s="612" t="s">
        <v>47</v>
      </c>
      <c r="V2039" s="613" t="s">
        <v>49</v>
      </c>
      <c r="W2039" s="703" t="s">
        <v>3641</v>
      </c>
      <c r="X2039" s="673" t="s">
        <v>4595</v>
      </c>
      <c r="Y2039" s="669" t="s">
        <v>15</v>
      </c>
      <c r="Z2039" s="668" t="s">
        <v>15</v>
      </c>
      <c r="AA2039" s="558" t="s">
        <v>1856</v>
      </c>
      <c r="AB2039" s="139">
        <f>IF(V2039="","",IF(V2039="Cancelled","-",E2039+30))</f>
        <v>44279</v>
      </c>
      <c r="AC2039" s="134">
        <f>IFERROR(IF(AB2039="-","-",(AB2039-DAY(AB2039)+1)),"")</f>
        <v>44256</v>
      </c>
      <c r="AD2039" s="144" t="str">
        <f>IFERROR(IF(AF2039="O","-",AB2039+60),"-")</f>
        <v>-</v>
      </c>
      <c r="AE2039" s="136" t="str">
        <f>IFERROR(IF(AD2039="-","-",(AD2039-DAY(AD2039)+1)),"")</f>
        <v>-</v>
      </c>
      <c r="AF2039" s="140" t="s">
        <v>4551</v>
      </c>
      <c r="AG2039" s="140" t="str">
        <f>IF(F2039=F2038,"-","1")</f>
        <v>-</v>
      </c>
      <c r="AH2039" s="141" t="str">
        <f t="shared" si="560"/>
        <v>-</v>
      </c>
      <c r="AI2039" s="210">
        <v>44265</v>
      </c>
      <c r="AJ2039" s="448" t="s">
        <v>4592</v>
      </c>
      <c r="AK2039" s="478">
        <f t="shared" si="561"/>
        <v>14</v>
      </c>
      <c r="AL2039" s="482">
        <f t="shared" si="562"/>
        <v>44256</v>
      </c>
      <c r="AM2039" s="432" t="str">
        <f>_xlfn.IFNA(VLOOKUP(O2039,Dropdown!$B:$G,6,0),"-")</f>
        <v>PEZA</v>
      </c>
      <c r="AN2039" s="433">
        <f>_xlfn.IFNA(VLOOKUP(O2039,Dropdown!$B:$H,7,0),"-")</f>
        <v>0.12</v>
      </c>
      <c r="AO2039" s="434" t="str">
        <f t="shared" si="563"/>
        <v>USD</v>
      </c>
      <c r="AP2039" s="435">
        <f t="shared" si="564"/>
        <v>1380</v>
      </c>
      <c r="AQ2039" s="436">
        <f t="shared" si="565"/>
        <v>1545.6000000000001</v>
      </c>
      <c r="AR2039" s="247"/>
      <c r="AS2039" s="465" t="s">
        <v>15</v>
      </c>
      <c r="AT2039" s="247"/>
      <c r="AU2039" s="456" t="s">
        <v>15</v>
      </c>
    </row>
    <row r="2040" spans="1:47" s="29" customFormat="1">
      <c r="A2040" s="556">
        <v>2037</v>
      </c>
      <c r="B2040" s="558" t="s">
        <v>5446</v>
      </c>
      <c r="C2040" s="558" t="str">
        <f t="shared" si="593"/>
        <v>2021</v>
      </c>
      <c r="D2040" s="558" t="str">
        <f t="shared" si="592"/>
        <v>Feb</v>
      </c>
      <c r="E2040" s="605">
        <v>44251</v>
      </c>
      <c r="F2040" s="558">
        <v>126515</v>
      </c>
      <c r="G2040" s="558">
        <v>59329</v>
      </c>
      <c r="H2040" s="558">
        <v>98677</v>
      </c>
      <c r="I2040" s="558" t="s">
        <v>5451</v>
      </c>
      <c r="J2040" s="617">
        <v>3000035368</v>
      </c>
      <c r="K2040" s="607" t="s">
        <v>5450</v>
      </c>
      <c r="L2040" s="607" t="s">
        <v>15</v>
      </c>
      <c r="M2040" s="607" t="s">
        <v>5450</v>
      </c>
      <c r="N2040" s="615" t="s">
        <v>5452</v>
      </c>
      <c r="O2040" s="607" t="s">
        <v>39</v>
      </c>
      <c r="P2040" s="558">
        <v>1</v>
      </c>
      <c r="Q2040" s="558" t="s">
        <v>5151</v>
      </c>
      <c r="R2040" s="609">
        <f>IFERROR(VLOOKUP(CONCATENATE(D2040,"'",C2040),'Monthly Forex'!A:D,4,0),"-")</f>
        <v>48.08</v>
      </c>
      <c r="S2040" s="564" t="s">
        <v>15</v>
      </c>
      <c r="T2040" s="611">
        <v>665</v>
      </c>
      <c r="U2040" s="612" t="s">
        <v>47</v>
      </c>
      <c r="V2040" s="613" t="s">
        <v>49</v>
      </c>
      <c r="W2040" s="703" t="s">
        <v>15</v>
      </c>
      <c r="X2040" s="673" t="s">
        <v>5464</v>
      </c>
      <c r="Y2040" s="667" t="s">
        <v>5466</v>
      </c>
      <c r="Z2040" s="668">
        <v>44260</v>
      </c>
      <c r="AA2040" s="558" t="s">
        <v>1856</v>
      </c>
      <c r="AB2040" s="139">
        <f t="shared" ref="AB2040:AB2059" si="594">IF(V2040="","",IF(V2040="Cancelled","-",E2040+30))</f>
        <v>44281</v>
      </c>
      <c r="AC2040" s="134">
        <f t="shared" ref="AC2040:AC2059" si="595">IFERROR(IF(AB2040="-","-",(AB2040-DAY(AB2040)+1)),"")</f>
        <v>44256</v>
      </c>
      <c r="AD2040" s="144" t="str">
        <f t="shared" ref="AD2040:AD2059" si="596">IFERROR(IF(AF2040="O","-",AB2040+60),"-")</f>
        <v>-</v>
      </c>
      <c r="AE2040" s="136" t="str">
        <f t="shared" ref="AE2040:AE2059" si="597">IFERROR(IF(AD2040="-","-",(AD2040-DAY(AD2040)+1)),"")</f>
        <v>-</v>
      </c>
      <c r="AF2040" s="140" t="s">
        <v>4551</v>
      </c>
      <c r="AG2040" s="140" t="str">
        <f t="shared" ref="AG2040:AG2059" si="598">IF(F2040=F2039,"-","1")</f>
        <v>1</v>
      </c>
      <c r="AH2040" s="141" t="str">
        <f t="shared" si="560"/>
        <v>-</v>
      </c>
      <c r="AI2040" s="210">
        <v>44301</v>
      </c>
      <c r="AJ2040" s="448" t="s">
        <v>4592</v>
      </c>
      <c r="AK2040" s="478">
        <f t="shared" si="561"/>
        <v>-20</v>
      </c>
      <c r="AL2040" s="482">
        <f t="shared" si="562"/>
        <v>44287</v>
      </c>
      <c r="AM2040" s="432" t="str">
        <f>_xlfn.IFNA(VLOOKUP(O2040,Dropdown!$B:$G,6,0),"-")</f>
        <v>PEZA</v>
      </c>
      <c r="AN2040" s="433">
        <f>_xlfn.IFNA(VLOOKUP(O2040,Dropdown!$B:$H,7,0),"-")</f>
        <v>0.12</v>
      </c>
      <c r="AO2040" s="434" t="str">
        <f t="shared" si="563"/>
        <v>USD</v>
      </c>
      <c r="AP2040" s="435">
        <f t="shared" si="564"/>
        <v>665</v>
      </c>
      <c r="AQ2040" s="436">
        <f t="shared" si="565"/>
        <v>744.80000000000007</v>
      </c>
      <c r="AR2040" s="247"/>
      <c r="AS2040" s="465" t="s">
        <v>15</v>
      </c>
      <c r="AT2040" s="247"/>
      <c r="AU2040" s="456" t="s">
        <v>15</v>
      </c>
    </row>
    <row r="2041" spans="1:47" s="29" customFormat="1">
      <c r="A2041" s="556">
        <v>2038</v>
      </c>
      <c r="B2041" s="558" t="s">
        <v>5447</v>
      </c>
      <c r="C2041" s="558" t="str">
        <f t="shared" si="593"/>
        <v>2021</v>
      </c>
      <c r="D2041" s="558" t="str">
        <f t="shared" si="592"/>
        <v>Feb</v>
      </c>
      <c r="E2041" s="605">
        <v>44251</v>
      </c>
      <c r="F2041" s="558">
        <v>126515</v>
      </c>
      <c r="G2041" s="558">
        <v>59329</v>
      </c>
      <c r="H2041" s="558">
        <v>98677</v>
      </c>
      <c r="I2041" s="558" t="s">
        <v>5451</v>
      </c>
      <c r="J2041" s="617">
        <v>3000035368</v>
      </c>
      <c r="K2041" s="607" t="s">
        <v>5449</v>
      </c>
      <c r="L2041" s="607" t="s">
        <v>15</v>
      </c>
      <c r="M2041" s="607" t="s">
        <v>5449</v>
      </c>
      <c r="N2041" s="615" t="s">
        <v>5453</v>
      </c>
      <c r="O2041" s="607" t="s">
        <v>39</v>
      </c>
      <c r="P2041" s="558">
        <v>1</v>
      </c>
      <c r="Q2041" s="558" t="s">
        <v>5151</v>
      </c>
      <c r="R2041" s="609">
        <f>IFERROR(VLOOKUP(CONCATENATE(D2041,"'",C2041),'Monthly Forex'!A:D,4,0),"-")</f>
        <v>48.08</v>
      </c>
      <c r="S2041" s="564" t="s">
        <v>15</v>
      </c>
      <c r="T2041" s="611">
        <v>705</v>
      </c>
      <c r="U2041" s="612" t="s">
        <v>47</v>
      </c>
      <c r="V2041" s="613" t="s">
        <v>49</v>
      </c>
      <c r="W2041" s="703" t="s">
        <v>15</v>
      </c>
      <c r="X2041" s="673" t="s">
        <v>5464</v>
      </c>
      <c r="Y2041" s="667" t="s">
        <v>5466</v>
      </c>
      <c r="Z2041" s="668">
        <v>44260</v>
      </c>
      <c r="AA2041" s="558" t="s">
        <v>1856</v>
      </c>
      <c r="AB2041" s="139">
        <f t="shared" si="594"/>
        <v>44281</v>
      </c>
      <c r="AC2041" s="134">
        <f t="shared" si="595"/>
        <v>44256</v>
      </c>
      <c r="AD2041" s="144" t="str">
        <f t="shared" si="596"/>
        <v>-</v>
      </c>
      <c r="AE2041" s="136" t="str">
        <f t="shared" si="597"/>
        <v>-</v>
      </c>
      <c r="AF2041" s="140" t="s">
        <v>4551</v>
      </c>
      <c r="AG2041" s="140" t="str">
        <f t="shared" si="598"/>
        <v>-</v>
      </c>
      <c r="AH2041" s="141" t="str">
        <f t="shared" si="560"/>
        <v>-</v>
      </c>
      <c r="AI2041" s="210">
        <v>44301</v>
      </c>
      <c r="AJ2041" s="448" t="s">
        <v>4592</v>
      </c>
      <c r="AK2041" s="478">
        <f t="shared" si="561"/>
        <v>-20</v>
      </c>
      <c r="AL2041" s="482">
        <f t="shared" si="562"/>
        <v>44287</v>
      </c>
      <c r="AM2041" s="432" t="str">
        <f>_xlfn.IFNA(VLOOKUP(O2041,Dropdown!$B:$G,6,0),"-")</f>
        <v>PEZA</v>
      </c>
      <c r="AN2041" s="433">
        <f>_xlfn.IFNA(VLOOKUP(O2041,Dropdown!$B:$H,7,0),"-")</f>
        <v>0.12</v>
      </c>
      <c r="AO2041" s="434" t="str">
        <f t="shared" si="563"/>
        <v>USD</v>
      </c>
      <c r="AP2041" s="435">
        <f t="shared" si="564"/>
        <v>705</v>
      </c>
      <c r="AQ2041" s="436">
        <f t="shared" si="565"/>
        <v>789.6</v>
      </c>
      <c r="AR2041" s="247"/>
      <c r="AS2041" s="465" t="s">
        <v>15</v>
      </c>
      <c r="AT2041" s="247"/>
      <c r="AU2041" s="456" t="s">
        <v>15</v>
      </c>
    </row>
    <row r="2042" spans="1:47" s="29" customFormat="1">
      <c r="A2042" s="556">
        <v>2039</v>
      </c>
      <c r="B2042" s="558" t="s">
        <v>4724</v>
      </c>
      <c r="C2042" s="558" t="str">
        <f t="shared" ref="C2042:C2058" si="599">TEXT(E2042,"yyyy")</f>
        <v>2021</v>
      </c>
      <c r="D2042" s="558" t="str">
        <f t="shared" ref="D2042:D2058" si="600">TEXT(E2042,"mmm")</f>
        <v>Feb</v>
      </c>
      <c r="E2042" s="605">
        <v>44251</v>
      </c>
      <c r="F2042" s="558">
        <v>126516</v>
      </c>
      <c r="G2042" s="558">
        <v>57998</v>
      </c>
      <c r="H2042" s="558">
        <v>98681</v>
      </c>
      <c r="I2042" s="558" t="s">
        <v>4739</v>
      </c>
      <c r="J2042" s="617" t="s">
        <v>4738</v>
      </c>
      <c r="K2042" s="607" t="s">
        <v>4731</v>
      </c>
      <c r="L2042" s="607" t="s">
        <v>4938</v>
      </c>
      <c r="M2042" s="607" t="s">
        <v>4939</v>
      </c>
      <c r="N2042" s="615" t="s">
        <v>4823</v>
      </c>
      <c r="O2042" s="607" t="s">
        <v>31</v>
      </c>
      <c r="P2042" s="558">
        <v>1</v>
      </c>
      <c r="Q2042" s="558" t="s">
        <v>5152</v>
      </c>
      <c r="R2042" s="609">
        <f>IFERROR(VLOOKUP(CONCATENATE(D2042,"'",C2042),'Monthly Forex'!A:D,4,0),"-")</f>
        <v>48.08</v>
      </c>
      <c r="S2042" s="610">
        <v>385860</v>
      </c>
      <c r="T2042" s="727">
        <f t="shared" ref="T2042:T2056" si="601">IFERROR(S2042/R2042,"")</f>
        <v>8025.3743760399338</v>
      </c>
      <c r="U2042" s="612" t="s">
        <v>47</v>
      </c>
      <c r="V2042" s="613" t="s">
        <v>49</v>
      </c>
      <c r="W2042" s="703" t="s">
        <v>4316</v>
      </c>
      <c r="X2042" s="673" t="s">
        <v>5463</v>
      </c>
      <c r="Y2042" s="669" t="s">
        <v>15</v>
      </c>
      <c r="Z2042" s="668" t="s">
        <v>15</v>
      </c>
      <c r="AA2042" s="558" t="s">
        <v>1856</v>
      </c>
      <c r="AB2042" s="139">
        <f t="shared" si="594"/>
        <v>44281</v>
      </c>
      <c r="AC2042" s="134">
        <f t="shared" si="595"/>
        <v>44256</v>
      </c>
      <c r="AD2042" s="144" t="str">
        <f t="shared" si="596"/>
        <v>-</v>
      </c>
      <c r="AE2042" s="136" t="str">
        <f t="shared" si="597"/>
        <v>-</v>
      </c>
      <c r="AF2042" s="140" t="s">
        <v>4551</v>
      </c>
      <c r="AG2042" s="140" t="str">
        <f t="shared" si="598"/>
        <v>1</v>
      </c>
      <c r="AH2042" s="141" t="str">
        <f t="shared" si="560"/>
        <v>-</v>
      </c>
      <c r="AI2042" s="210">
        <v>44362</v>
      </c>
      <c r="AJ2042" s="448" t="s">
        <v>4592</v>
      </c>
      <c r="AK2042" s="478">
        <f t="shared" si="561"/>
        <v>-81</v>
      </c>
      <c r="AL2042" s="482">
        <f t="shared" si="562"/>
        <v>44348</v>
      </c>
      <c r="AM2042" s="432" t="str">
        <f>_xlfn.IFNA(VLOOKUP(O2042,Dropdown!$B:$G,6,0),"-")</f>
        <v>PEZA</v>
      </c>
      <c r="AN2042" s="433">
        <f>_xlfn.IFNA(VLOOKUP(O2042,Dropdown!$B:$H,7,0),"-")</f>
        <v>0.12</v>
      </c>
      <c r="AO2042" s="434" t="str">
        <f t="shared" si="563"/>
        <v>PHP</v>
      </c>
      <c r="AP2042" s="435">
        <f t="shared" si="564"/>
        <v>385860</v>
      </c>
      <c r="AQ2042" s="436">
        <f t="shared" si="565"/>
        <v>432163.20000000007</v>
      </c>
      <c r="AR2042" s="247"/>
      <c r="AS2042" s="465" t="s">
        <v>15</v>
      </c>
      <c r="AT2042" s="247"/>
      <c r="AU2042" s="456" t="s">
        <v>15</v>
      </c>
    </row>
    <row r="2043" spans="1:47" s="29" customFormat="1">
      <c r="A2043" s="556">
        <v>2040</v>
      </c>
      <c r="B2043" s="558" t="s">
        <v>4725</v>
      </c>
      <c r="C2043" s="558" t="str">
        <f t="shared" si="599"/>
        <v>2021</v>
      </c>
      <c r="D2043" s="558" t="str">
        <f t="shared" si="600"/>
        <v>Feb</v>
      </c>
      <c r="E2043" s="605">
        <v>44251</v>
      </c>
      <c r="F2043" s="558">
        <v>126516</v>
      </c>
      <c r="G2043" s="558">
        <v>57998</v>
      </c>
      <c r="H2043" s="558">
        <v>98681</v>
      </c>
      <c r="I2043" s="558" t="s">
        <v>4739</v>
      </c>
      <c r="J2043" s="617" t="s">
        <v>4738</v>
      </c>
      <c r="K2043" s="607" t="s">
        <v>4732</v>
      </c>
      <c r="L2043" s="607" t="s">
        <v>4938</v>
      </c>
      <c r="M2043" s="607" t="s">
        <v>4940</v>
      </c>
      <c r="N2043" s="615" t="s">
        <v>4824</v>
      </c>
      <c r="O2043" s="607" t="s">
        <v>31</v>
      </c>
      <c r="P2043" s="558">
        <v>1</v>
      </c>
      <c r="Q2043" s="558" t="s">
        <v>5152</v>
      </c>
      <c r="R2043" s="609">
        <f>IFERROR(VLOOKUP(CONCATENATE(D2043,"'",C2043),'Monthly Forex'!A:D,4,0),"-")</f>
        <v>48.08</v>
      </c>
      <c r="S2043" s="610">
        <v>243600</v>
      </c>
      <c r="T2043" s="727">
        <f t="shared" si="601"/>
        <v>5066.5557404326128</v>
      </c>
      <c r="U2043" s="612" t="s">
        <v>47</v>
      </c>
      <c r="V2043" s="613" t="s">
        <v>49</v>
      </c>
      <c r="W2043" s="703" t="s">
        <v>4316</v>
      </c>
      <c r="X2043" s="673" t="s">
        <v>5463</v>
      </c>
      <c r="Y2043" s="669" t="s">
        <v>15</v>
      </c>
      <c r="Z2043" s="668" t="s">
        <v>15</v>
      </c>
      <c r="AA2043" s="558" t="s">
        <v>1856</v>
      </c>
      <c r="AB2043" s="139">
        <f t="shared" si="594"/>
        <v>44281</v>
      </c>
      <c r="AC2043" s="134">
        <f t="shared" si="595"/>
        <v>44256</v>
      </c>
      <c r="AD2043" s="144" t="str">
        <f t="shared" si="596"/>
        <v>-</v>
      </c>
      <c r="AE2043" s="136" t="str">
        <f t="shared" si="597"/>
        <v>-</v>
      </c>
      <c r="AF2043" s="140" t="s">
        <v>4551</v>
      </c>
      <c r="AG2043" s="140" t="str">
        <f t="shared" si="598"/>
        <v>-</v>
      </c>
      <c r="AH2043" s="141" t="str">
        <f t="shared" si="560"/>
        <v>-</v>
      </c>
      <c r="AI2043" s="210">
        <v>44362</v>
      </c>
      <c r="AJ2043" s="448" t="s">
        <v>4592</v>
      </c>
      <c r="AK2043" s="478">
        <f t="shared" si="561"/>
        <v>-81</v>
      </c>
      <c r="AL2043" s="482">
        <f t="shared" si="562"/>
        <v>44348</v>
      </c>
      <c r="AM2043" s="432" t="str">
        <f>_xlfn.IFNA(VLOOKUP(O2043,Dropdown!$B:$G,6,0),"-")</f>
        <v>PEZA</v>
      </c>
      <c r="AN2043" s="433">
        <f>_xlfn.IFNA(VLOOKUP(O2043,Dropdown!$B:$H,7,0),"-")</f>
        <v>0.12</v>
      </c>
      <c r="AO2043" s="434" t="str">
        <f t="shared" si="563"/>
        <v>PHP</v>
      </c>
      <c r="AP2043" s="435">
        <f t="shared" si="564"/>
        <v>243600</v>
      </c>
      <c r="AQ2043" s="436">
        <f t="shared" si="565"/>
        <v>272832</v>
      </c>
      <c r="AR2043" s="247"/>
      <c r="AS2043" s="465" t="s">
        <v>15</v>
      </c>
      <c r="AT2043" s="247"/>
      <c r="AU2043" s="456" t="s">
        <v>15</v>
      </c>
    </row>
    <row r="2044" spans="1:47" s="29" customFormat="1">
      <c r="A2044" s="556">
        <v>2041</v>
      </c>
      <c r="B2044" s="558" t="s">
        <v>4728</v>
      </c>
      <c r="C2044" s="558" t="str">
        <f t="shared" si="599"/>
        <v>2021</v>
      </c>
      <c r="D2044" s="558" t="str">
        <f t="shared" si="600"/>
        <v>Feb</v>
      </c>
      <c r="E2044" s="605">
        <v>44251</v>
      </c>
      <c r="F2044" s="558">
        <v>126518</v>
      </c>
      <c r="G2044" s="558">
        <v>59331</v>
      </c>
      <c r="H2044" s="558">
        <v>98685</v>
      </c>
      <c r="I2044" s="558" t="s">
        <v>4739</v>
      </c>
      <c r="J2044" s="617" t="s">
        <v>4738</v>
      </c>
      <c r="K2044" s="607" t="s">
        <v>4735</v>
      </c>
      <c r="L2044" s="607" t="s">
        <v>4938</v>
      </c>
      <c r="M2044" s="607" t="s">
        <v>4943</v>
      </c>
      <c r="N2044" s="615" t="s">
        <v>4748</v>
      </c>
      <c r="O2044" s="607" t="s">
        <v>31</v>
      </c>
      <c r="P2044" s="558">
        <v>1</v>
      </c>
      <c r="Q2044" s="558" t="s">
        <v>5152</v>
      </c>
      <c r="R2044" s="609">
        <f>IFERROR(VLOOKUP(CONCATENATE(D2044,"'",C2044),'Monthly Forex'!A:D,4,0),"-")</f>
        <v>48.08</v>
      </c>
      <c r="S2044" s="610">
        <v>244530</v>
      </c>
      <c r="T2044" s="727">
        <f>IFERROR(S2044/R2044,"")</f>
        <v>5085.8985024958401</v>
      </c>
      <c r="U2044" s="612" t="s">
        <v>47</v>
      </c>
      <c r="V2044" s="613" t="s">
        <v>49</v>
      </c>
      <c r="W2044" s="703" t="s">
        <v>4316</v>
      </c>
      <c r="X2044" s="673" t="s">
        <v>5463</v>
      </c>
      <c r="Y2044" s="669" t="s">
        <v>15</v>
      </c>
      <c r="Z2044" s="668" t="s">
        <v>15</v>
      </c>
      <c r="AA2044" s="558" t="s">
        <v>1856</v>
      </c>
      <c r="AB2044" s="139">
        <f t="shared" si="594"/>
        <v>44281</v>
      </c>
      <c r="AC2044" s="134">
        <f t="shared" si="595"/>
        <v>44256</v>
      </c>
      <c r="AD2044" s="144" t="str">
        <f t="shared" si="596"/>
        <v>-</v>
      </c>
      <c r="AE2044" s="136" t="str">
        <f t="shared" si="597"/>
        <v>-</v>
      </c>
      <c r="AF2044" s="140" t="s">
        <v>4551</v>
      </c>
      <c r="AG2044" s="140" t="str">
        <f t="shared" si="598"/>
        <v>1</v>
      </c>
      <c r="AH2044" s="141" t="str">
        <f t="shared" si="560"/>
        <v>-</v>
      </c>
      <c r="AI2044" s="210">
        <v>44362</v>
      </c>
      <c r="AJ2044" s="448" t="s">
        <v>4592</v>
      </c>
      <c r="AK2044" s="478">
        <f t="shared" si="561"/>
        <v>-81</v>
      </c>
      <c r="AL2044" s="482">
        <f t="shared" si="562"/>
        <v>44348</v>
      </c>
      <c r="AM2044" s="432" t="str">
        <f>_xlfn.IFNA(VLOOKUP(O2044,Dropdown!$B:$G,6,0),"-")</f>
        <v>PEZA</v>
      </c>
      <c r="AN2044" s="433">
        <f>_xlfn.IFNA(VLOOKUP(O2044,Dropdown!$B:$H,7,0),"-")</f>
        <v>0.12</v>
      </c>
      <c r="AO2044" s="434" t="str">
        <f t="shared" si="563"/>
        <v>PHP</v>
      </c>
      <c r="AP2044" s="435">
        <f t="shared" si="564"/>
        <v>244530</v>
      </c>
      <c r="AQ2044" s="436">
        <f t="shared" si="565"/>
        <v>273873.60000000003</v>
      </c>
      <c r="AR2044" s="247"/>
      <c r="AS2044" s="465" t="s">
        <v>15</v>
      </c>
      <c r="AT2044" s="247"/>
      <c r="AU2044" s="456" t="s">
        <v>15</v>
      </c>
    </row>
    <row r="2045" spans="1:47" s="29" customFormat="1">
      <c r="A2045" s="556">
        <v>2042</v>
      </c>
      <c r="B2045" s="558" t="s">
        <v>4729</v>
      </c>
      <c r="C2045" s="558" t="str">
        <f t="shared" si="599"/>
        <v>2021</v>
      </c>
      <c r="D2045" s="558" t="str">
        <f t="shared" si="600"/>
        <v>Feb</v>
      </c>
      <c r="E2045" s="605">
        <v>44251</v>
      </c>
      <c r="F2045" s="558">
        <v>126518</v>
      </c>
      <c r="G2045" s="558">
        <v>59331</v>
      </c>
      <c r="H2045" s="558">
        <v>98685</v>
      </c>
      <c r="I2045" s="558" t="s">
        <v>4739</v>
      </c>
      <c r="J2045" s="617" t="s">
        <v>4738</v>
      </c>
      <c r="K2045" s="607" t="s">
        <v>4736</v>
      </c>
      <c r="L2045" s="607" t="s">
        <v>4938</v>
      </c>
      <c r="M2045" s="607" t="s">
        <v>4944</v>
      </c>
      <c r="N2045" s="615" t="s">
        <v>4826</v>
      </c>
      <c r="O2045" s="607" t="s">
        <v>31</v>
      </c>
      <c r="P2045" s="558">
        <v>1</v>
      </c>
      <c r="Q2045" s="558" t="s">
        <v>5152</v>
      </c>
      <c r="R2045" s="609">
        <f>IFERROR(VLOOKUP(CONCATENATE(D2045,"'",C2045),'Monthly Forex'!A:D,4,0),"-")</f>
        <v>48.08</v>
      </c>
      <c r="S2045" s="610">
        <v>186000</v>
      </c>
      <c r="T2045" s="727">
        <f>IFERROR(S2045/R2045,"")</f>
        <v>3868.5524126455907</v>
      </c>
      <c r="U2045" s="612" t="s">
        <v>47</v>
      </c>
      <c r="V2045" s="613" t="s">
        <v>49</v>
      </c>
      <c r="W2045" s="703" t="s">
        <v>4316</v>
      </c>
      <c r="X2045" s="673" t="s">
        <v>5463</v>
      </c>
      <c r="Y2045" s="669" t="s">
        <v>15</v>
      </c>
      <c r="Z2045" s="668" t="s">
        <v>15</v>
      </c>
      <c r="AA2045" s="558" t="s">
        <v>1856</v>
      </c>
      <c r="AB2045" s="139">
        <f t="shared" si="594"/>
        <v>44281</v>
      </c>
      <c r="AC2045" s="134">
        <f t="shared" si="595"/>
        <v>44256</v>
      </c>
      <c r="AD2045" s="144" t="str">
        <f t="shared" si="596"/>
        <v>-</v>
      </c>
      <c r="AE2045" s="136" t="str">
        <f t="shared" si="597"/>
        <v>-</v>
      </c>
      <c r="AF2045" s="140" t="s">
        <v>4551</v>
      </c>
      <c r="AG2045" s="140" t="str">
        <f t="shared" si="598"/>
        <v>-</v>
      </c>
      <c r="AH2045" s="141" t="str">
        <f t="shared" si="560"/>
        <v>-</v>
      </c>
      <c r="AI2045" s="210">
        <v>44362</v>
      </c>
      <c r="AJ2045" s="448" t="s">
        <v>4592</v>
      </c>
      <c r="AK2045" s="478">
        <f t="shared" si="561"/>
        <v>-81</v>
      </c>
      <c r="AL2045" s="482">
        <f t="shared" si="562"/>
        <v>44348</v>
      </c>
      <c r="AM2045" s="432" t="str">
        <f>_xlfn.IFNA(VLOOKUP(O2045,Dropdown!$B:$G,6,0),"-")</f>
        <v>PEZA</v>
      </c>
      <c r="AN2045" s="433">
        <f>_xlfn.IFNA(VLOOKUP(O2045,Dropdown!$B:$H,7,0),"-")</f>
        <v>0.12</v>
      </c>
      <c r="AO2045" s="434" t="str">
        <f t="shared" si="563"/>
        <v>PHP</v>
      </c>
      <c r="AP2045" s="435">
        <f t="shared" si="564"/>
        <v>186000</v>
      </c>
      <c r="AQ2045" s="436">
        <f t="shared" si="565"/>
        <v>208320.00000000003</v>
      </c>
      <c r="AR2045" s="247"/>
      <c r="AS2045" s="465" t="s">
        <v>15</v>
      </c>
      <c r="AT2045" s="247"/>
      <c r="AU2045" s="456" t="s">
        <v>15</v>
      </c>
    </row>
    <row r="2046" spans="1:47" s="29" customFormat="1">
      <c r="A2046" s="556">
        <v>2043</v>
      </c>
      <c r="B2046" s="558" t="s">
        <v>4730</v>
      </c>
      <c r="C2046" s="558" t="str">
        <f t="shared" si="599"/>
        <v>2021</v>
      </c>
      <c r="D2046" s="558" t="str">
        <f t="shared" si="600"/>
        <v>Feb</v>
      </c>
      <c r="E2046" s="605">
        <v>44251</v>
      </c>
      <c r="F2046" s="558">
        <v>126518</v>
      </c>
      <c r="G2046" s="558">
        <v>59331</v>
      </c>
      <c r="H2046" s="558">
        <v>98685</v>
      </c>
      <c r="I2046" s="558" t="s">
        <v>4739</v>
      </c>
      <c r="J2046" s="617" t="s">
        <v>4738</v>
      </c>
      <c r="K2046" s="607" t="s">
        <v>4737</v>
      </c>
      <c r="L2046" s="607" t="s">
        <v>4938</v>
      </c>
      <c r="M2046" s="607" t="s">
        <v>4945</v>
      </c>
      <c r="N2046" s="615" t="s">
        <v>4750</v>
      </c>
      <c r="O2046" s="607" t="s">
        <v>31</v>
      </c>
      <c r="P2046" s="558">
        <v>1</v>
      </c>
      <c r="Q2046" s="558" t="s">
        <v>5152</v>
      </c>
      <c r="R2046" s="609">
        <f>IFERROR(VLOOKUP(CONCATENATE(D2046,"'",C2046),'Monthly Forex'!A:D,4,0),"-")</f>
        <v>48.08</v>
      </c>
      <c r="S2046" s="610">
        <v>189000</v>
      </c>
      <c r="T2046" s="727">
        <f>IFERROR(S2046/R2046,"")</f>
        <v>3930.9484193011649</v>
      </c>
      <c r="U2046" s="612" t="s">
        <v>47</v>
      </c>
      <c r="V2046" s="613" t="s">
        <v>49</v>
      </c>
      <c r="W2046" s="703" t="s">
        <v>4316</v>
      </c>
      <c r="X2046" s="673" t="s">
        <v>5463</v>
      </c>
      <c r="Y2046" s="669" t="s">
        <v>15</v>
      </c>
      <c r="Z2046" s="668" t="s">
        <v>15</v>
      </c>
      <c r="AA2046" s="558" t="s">
        <v>1856</v>
      </c>
      <c r="AB2046" s="139">
        <f t="shared" si="594"/>
        <v>44281</v>
      </c>
      <c r="AC2046" s="134">
        <f t="shared" si="595"/>
        <v>44256</v>
      </c>
      <c r="AD2046" s="144" t="str">
        <f t="shared" si="596"/>
        <v>-</v>
      </c>
      <c r="AE2046" s="136" t="str">
        <f t="shared" si="597"/>
        <v>-</v>
      </c>
      <c r="AF2046" s="140" t="s">
        <v>4551</v>
      </c>
      <c r="AG2046" s="140" t="str">
        <f t="shared" si="598"/>
        <v>-</v>
      </c>
      <c r="AH2046" s="141" t="str">
        <f t="shared" si="560"/>
        <v>-</v>
      </c>
      <c r="AI2046" s="210">
        <v>44362</v>
      </c>
      <c r="AJ2046" s="448" t="s">
        <v>4592</v>
      </c>
      <c r="AK2046" s="478">
        <f t="shared" si="561"/>
        <v>-81</v>
      </c>
      <c r="AL2046" s="482">
        <f t="shared" si="562"/>
        <v>44348</v>
      </c>
      <c r="AM2046" s="432" t="str">
        <f>_xlfn.IFNA(VLOOKUP(O2046,Dropdown!$B:$G,6,0),"-")</f>
        <v>PEZA</v>
      </c>
      <c r="AN2046" s="433">
        <f>_xlfn.IFNA(VLOOKUP(O2046,Dropdown!$B:$H,7,0),"-")</f>
        <v>0.12</v>
      </c>
      <c r="AO2046" s="434" t="str">
        <f t="shared" si="563"/>
        <v>PHP</v>
      </c>
      <c r="AP2046" s="435">
        <f t="shared" si="564"/>
        <v>189000</v>
      </c>
      <c r="AQ2046" s="436">
        <f t="shared" si="565"/>
        <v>211680.00000000003</v>
      </c>
      <c r="AR2046" s="247"/>
      <c r="AS2046" s="465" t="s">
        <v>15</v>
      </c>
      <c r="AT2046" s="247"/>
      <c r="AU2046" s="456" t="s">
        <v>15</v>
      </c>
    </row>
    <row r="2047" spans="1:47" s="29" customFormat="1">
      <c r="A2047" s="556">
        <v>2044</v>
      </c>
      <c r="B2047" s="558" t="s">
        <v>4726</v>
      </c>
      <c r="C2047" s="558" t="str">
        <f t="shared" si="599"/>
        <v>2021</v>
      </c>
      <c r="D2047" s="558" t="str">
        <f t="shared" si="600"/>
        <v>Feb</v>
      </c>
      <c r="E2047" s="605">
        <v>44251</v>
      </c>
      <c r="F2047" s="558">
        <v>126518</v>
      </c>
      <c r="G2047" s="558">
        <v>59331</v>
      </c>
      <c r="H2047" s="558">
        <v>98685</v>
      </c>
      <c r="I2047" s="558" t="s">
        <v>4739</v>
      </c>
      <c r="J2047" s="617" t="s">
        <v>4738</v>
      </c>
      <c r="K2047" s="607" t="s">
        <v>4733</v>
      </c>
      <c r="L2047" s="607" t="s">
        <v>4938</v>
      </c>
      <c r="M2047" s="607" t="s">
        <v>4941</v>
      </c>
      <c r="N2047" s="615" t="s">
        <v>4746</v>
      </c>
      <c r="O2047" s="607" t="s">
        <v>31</v>
      </c>
      <c r="P2047" s="558">
        <v>1</v>
      </c>
      <c r="Q2047" s="558" t="s">
        <v>5152</v>
      </c>
      <c r="R2047" s="609">
        <f>IFERROR(VLOOKUP(CONCATENATE(D2047,"'",C2047),'Monthly Forex'!A:D,4,0),"-")</f>
        <v>48.08</v>
      </c>
      <c r="S2047" s="610">
        <v>249660</v>
      </c>
      <c r="T2047" s="727">
        <f t="shared" si="601"/>
        <v>5192.5956738768718</v>
      </c>
      <c r="U2047" s="612" t="s">
        <v>47</v>
      </c>
      <c r="V2047" s="613" t="s">
        <v>49</v>
      </c>
      <c r="W2047" s="703" t="s">
        <v>4316</v>
      </c>
      <c r="X2047" s="673" t="s">
        <v>5463</v>
      </c>
      <c r="Y2047" s="669" t="s">
        <v>15</v>
      </c>
      <c r="Z2047" s="668" t="s">
        <v>15</v>
      </c>
      <c r="AA2047" s="558" t="s">
        <v>1856</v>
      </c>
      <c r="AB2047" s="139">
        <f t="shared" si="594"/>
        <v>44281</v>
      </c>
      <c r="AC2047" s="134">
        <f t="shared" si="595"/>
        <v>44256</v>
      </c>
      <c r="AD2047" s="144" t="str">
        <f t="shared" si="596"/>
        <v>-</v>
      </c>
      <c r="AE2047" s="136" t="str">
        <f t="shared" si="597"/>
        <v>-</v>
      </c>
      <c r="AF2047" s="140" t="s">
        <v>4551</v>
      </c>
      <c r="AG2047" s="140" t="str">
        <f t="shared" si="598"/>
        <v>-</v>
      </c>
      <c r="AH2047" s="141" t="str">
        <f t="shared" si="560"/>
        <v>-</v>
      </c>
      <c r="AI2047" s="210">
        <v>44362</v>
      </c>
      <c r="AJ2047" s="448" t="s">
        <v>4592</v>
      </c>
      <c r="AK2047" s="478">
        <f t="shared" si="561"/>
        <v>-81</v>
      </c>
      <c r="AL2047" s="482">
        <f t="shared" si="562"/>
        <v>44348</v>
      </c>
      <c r="AM2047" s="432" t="str">
        <f>_xlfn.IFNA(VLOOKUP(O2047,Dropdown!$B:$G,6,0),"-")</f>
        <v>PEZA</v>
      </c>
      <c r="AN2047" s="433">
        <f>_xlfn.IFNA(VLOOKUP(O2047,Dropdown!$B:$H,7,0),"-")</f>
        <v>0.12</v>
      </c>
      <c r="AO2047" s="434" t="str">
        <f t="shared" si="563"/>
        <v>PHP</v>
      </c>
      <c r="AP2047" s="435">
        <f t="shared" si="564"/>
        <v>249660</v>
      </c>
      <c r="AQ2047" s="436">
        <f t="shared" si="565"/>
        <v>279619.20000000001</v>
      </c>
      <c r="AR2047" s="247"/>
      <c r="AS2047" s="465" t="s">
        <v>15</v>
      </c>
      <c r="AT2047" s="247"/>
      <c r="AU2047" s="456" t="s">
        <v>15</v>
      </c>
    </row>
    <row r="2048" spans="1:47" s="29" customFormat="1">
      <c r="A2048" s="556">
        <v>2045</v>
      </c>
      <c r="B2048" s="558" t="s">
        <v>4727</v>
      </c>
      <c r="C2048" s="558" t="str">
        <f t="shared" si="599"/>
        <v>2021</v>
      </c>
      <c r="D2048" s="558" t="str">
        <f t="shared" si="600"/>
        <v>Feb</v>
      </c>
      <c r="E2048" s="605">
        <v>44251</v>
      </c>
      <c r="F2048" s="558">
        <v>126518</v>
      </c>
      <c r="G2048" s="558">
        <v>59331</v>
      </c>
      <c r="H2048" s="558">
        <v>98685</v>
      </c>
      <c r="I2048" s="558" t="s">
        <v>4739</v>
      </c>
      <c r="J2048" s="617" t="s">
        <v>4738</v>
      </c>
      <c r="K2048" s="607" t="s">
        <v>4734</v>
      </c>
      <c r="L2048" s="607" t="s">
        <v>4938</v>
      </c>
      <c r="M2048" s="607" t="s">
        <v>4942</v>
      </c>
      <c r="N2048" s="615" t="s">
        <v>4825</v>
      </c>
      <c r="O2048" s="607" t="s">
        <v>31</v>
      </c>
      <c r="P2048" s="558">
        <v>1</v>
      </c>
      <c r="Q2048" s="558" t="s">
        <v>5152</v>
      </c>
      <c r="R2048" s="609">
        <f>IFERROR(VLOOKUP(CONCATENATE(D2048,"'",C2048),'Monthly Forex'!A:D,4,0),"-")</f>
        <v>48.08</v>
      </c>
      <c r="S2048" s="610">
        <v>195300</v>
      </c>
      <c r="T2048" s="727">
        <f t="shared" si="601"/>
        <v>4061.9800332778705</v>
      </c>
      <c r="U2048" s="612" t="s">
        <v>47</v>
      </c>
      <c r="V2048" s="613" t="s">
        <v>49</v>
      </c>
      <c r="W2048" s="703" t="s">
        <v>4316</v>
      </c>
      <c r="X2048" s="673" t="s">
        <v>5463</v>
      </c>
      <c r="Y2048" s="669" t="s">
        <v>15</v>
      </c>
      <c r="Z2048" s="668" t="s">
        <v>15</v>
      </c>
      <c r="AA2048" s="558" t="s">
        <v>1856</v>
      </c>
      <c r="AB2048" s="139">
        <f t="shared" si="594"/>
        <v>44281</v>
      </c>
      <c r="AC2048" s="134">
        <f t="shared" si="595"/>
        <v>44256</v>
      </c>
      <c r="AD2048" s="144" t="str">
        <f t="shared" si="596"/>
        <v>-</v>
      </c>
      <c r="AE2048" s="136" t="str">
        <f t="shared" si="597"/>
        <v>-</v>
      </c>
      <c r="AF2048" s="140" t="s">
        <v>4551</v>
      </c>
      <c r="AG2048" s="140" t="str">
        <f t="shared" si="598"/>
        <v>-</v>
      </c>
      <c r="AH2048" s="141" t="str">
        <f t="shared" si="560"/>
        <v>-</v>
      </c>
      <c r="AI2048" s="210">
        <v>44362</v>
      </c>
      <c r="AJ2048" s="448" t="s">
        <v>4592</v>
      </c>
      <c r="AK2048" s="478">
        <f t="shared" si="561"/>
        <v>-81</v>
      </c>
      <c r="AL2048" s="482">
        <f t="shared" si="562"/>
        <v>44348</v>
      </c>
      <c r="AM2048" s="432" t="str">
        <f>_xlfn.IFNA(VLOOKUP(O2048,Dropdown!$B:$G,6,0),"-")</f>
        <v>PEZA</v>
      </c>
      <c r="AN2048" s="433">
        <f>_xlfn.IFNA(VLOOKUP(O2048,Dropdown!$B:$H,7,0),"-")</f>
        <v>0.12</v>
      </c>
      <c r="AO2048" s="434" t="str">
        <f t="shared" si="563"/>
        <v>PHP</v>
      </c>
      <c r="AP2048" s="435">
        <f t="shared" si="564"/>
        <v>195300</v>
      </c>
      <c r="AQ2048" s="436">
        <f t="shared" si="565"/>
        <v>218736.00000000003</v>
      </c>
      <c r="AR2048" s="247"/>
      <c r="AS2048" s="465" t="s">
        <v>15</v>
      </c>
      <c r="AT2048" s="247"/>
      <c r="AU2048" s="456" t="s">
        <v>15</v>
      </c>
    </row>
    <row r="2049" spans="1:47" s="29" customFormat="1">
      <c r="A2049" s="556">
        <v>2046</v>
      </c>
      <c r="B2049" s="558" t="s">
        <v>4724</v>
      </c>
      <c r="C2049" s="558" t="str">
        <f t="shared" si="599"/>
        <v>2021</v>
      </c>
      <c r="D2049" s="558" t="str">
        <f t="shared" si="600"/>
        <v>Feb</v>
      </c>
      <c r="E2049" s="605">
        <v>44251</v>
      </c>
      <c r="F2049" s="558">
        <v>126519</v>
      </c>
      <c r="G2049" s="558" t="s">
        <v>15</v>
      </c>
      <c r="H2049" s="558">
        <v>98686</v>
      </c>
      <c r="I2049" s="558" t="s">
        <v>4739</v>
      </c>
      <c r="J2049" s="617" t="s">
        <v>4738</v>
      </c>
      <c r="K2049" s="607" t="s">
        <v>4731</v>
      </c>
      <c r="L2049" s="607" t="s">
        <v>4938</v>
      </c>
      <c r="M2049" s="607" t="s">
        <v>4939</v>
      </c>
      <c r="N2049" s="615" t="s">
        <v>4823</v>
      </c>
      <c r="O2049" s="607" t="s">
        <v>31</v>
      </c>
      <c r="P2049" s="558">
        <v>1</v>
      </c>
      <c r="Q2049" s="558" t="s">
        <v>5152</v>
      </c>
      <c r="R2049" s="609">
        <f>IFERROR(VLOOKUP(CONCATENATE(D2049,"'",C2049),'Monthly Forex'!A:D,4,0),"-")</f>
        <v>48.08</v>
      </c>
      <c r="S2049" s="610">
        <v>128620</v>
      </c>
      <c r="T2049" s="727">
        <f t="shared" si="601"/>
        <v>2675.1247920133114</v>
      </c>
      <c r="U2049" s="612" t="s">
        <v>47</v>
      </c>
      <c r="V2049" s="613" t="s">
        <v>49</v>
      </c>
      <c r="W2049" s="703" t="s">
        <v>4317</v>
      </c>
      <c r="X2049" s="673" t="s">
        <v>5463</v>
      </c>
      <c r="Y2049" s="669" t="s">
        <v>15</v>
      </c>
      <c r="Z2049" s="668" t="s">
        <v>15</v>
      </c>
      <c r="AA2049" s="558" t="s">
        <v>1856</v>
      </c>
      <c r="AB2049" s="139">
        <f t="shared" si="594"/>
        <v>44281</v>
      </c>
      <c r="AC2049" s="134">
        <f t="shared" si="595"/>
        <v>44256</v>
      </c>
      <c r="AD2049" s="144" t="str">
        <f t="shared" si="596"/>
        <v>-</v>
      </c>
      <c r="AE2049" s="136" t="str">
        <f t="shared" si="597"/>
        <v>-</v>
      </c>
      <c r="AF2049" s="140" t="s">
        <v>4551</v>
      </c>
      <c r="AG2049" s="140" t="str">
        <f t="shared" si="598"/>
        <v>1</v>
      </c>
      <c r="AH2049" s="141" t="str">
        <f t="shared" si="560"/>
        <v>-</v>
      </c>
      <c r="AI2049" s="210">
        <v>44362</v>
      </c>
      <c r="AJ2049" s="448" t="s">
        <v>4592</v>
      </c>
      <c r="AK2049" s="478">
        <f t="shared" si="561"/>
        <v>-81</v>
      </c>
      <c r="AL2049" s="482">
        <f t="shared" si="562"/>
        <v>44348</v>
      </c>
      <c r="AM2049" s="432" t="str">
        <f>_xlfn.IFNA(VLOOKUP(O2049,Dropdown!$B:$G,6,0),"-")</f>
        <v>PEZA</v>
      </c>
      <c r="AN2049" s="433">
        <f>_xlfn.IFNA(VLOOKUP(O2049,Dropdown!$B:$H,7,0),"-")</f>
        <v>0.12</v>
      </c>
      <c r="AO2049" s="434" t="str">
        <f t="shared" si="563"/>
        <v>PHP</v>
      </c>
      <c r="AP2049" s="435">
        <f t="shared" si="564"/>
        <v>128620</v>
      </c>
      <c r="AQ2049" s="436">
        <f t="shared" si="565"/>
        <v>144054.40000000002</v>
      </c>
      <c r="AR2049" s="247"/>
      <c r="AS2049" s="465" t="s">
        <v>15</v>
      </c>
      <c r="AT2049" s="247"/>
      <c r="AU2049" s="456" t="s">
        <v>15</v>
      </c>
    </row>
    <row r="2050" spans="1:47" s="29" customFormat="1">
      <c r="A2050" s="556">
        <v>2047</v>
      </c>
      <c r="B2050" s="558" t="s">
        <v>4728</v>
      </c>
      <c r="C2050" s="558" t="str">
        <f t="shared" si="599"/>
        <v>2021</v>
      </c>
      <c r="D2050" s="558" t="str">
        <f t="shared" si="600"/>
        <v>Feb</v>
      </c>
      <c r="E2050" s="605">
        <v>44251</v>
      </c>
      <c r="F2050" s="558">
        <v>126519</v>
      </c>
      <c r="G2050" s="558" t="s">
        <v>15</v>
      </c>
      <c r="H2050" s="558">
        <v>98686</v>
      </c>
      <c r="I2050" s="558" t="s">
        <v>4739</v>
      </c>
      <c r="J2050" s="617" t="s">
        <v>4738</v>
      </c>
      <c r="K2050" s="607" t="s">
        <v>4735</v>
      </c>
      <c r="L2050" s="607" t="s">
        <v>4938</v>
      </c>
      <c r="M2050" s="607" t="s">
        <v>4943</v>
      </c>
      <c r="N2050" s="615" t="s">
        <v>4748</v>
      </c>
      <c r="O2050" s="607" t="s">
        <v>31</v>
      </c>
      <c r="P2050" s="558">
        <v>1</v>
      </c>
      <c r="Q2050" s="558" t="s">
        <v>5152</v>
      </c>
      <c r="R2050" s="609">
        <f>IFERROR(VLOOKUP(CONCATENATE(D2050,"'",C2050),'Monthly Forex'!A:D,4,0),"-")</f>
        <v>48.08</v>
      </c>
      <c r="S2050" s="610">
        <v>81510</v>
      </c>
      <c r="T2050" s="727">
        <f>IFERROR(S2050/R2050,"")</f>
        <v>1695.2995008319467</v>
      </c>
      <c r="U2050" s="612" t="s">
        <v>47</v>
      </c>
      <c r="V2050" s="613" t="s">
        <v>49</v>
      </c>
      <c r="W2050" s="703" t="s">
        <v>4317</v>
      </c>
      <c r="X2050" s="673" t="s">
        <v>5463</v>
      </c>
      <c r="Y2050" s="669" t="s">
        <v>15</v>
      </c>
      <c r="Z2050" s="668" t="s">
        <v>15</v>
      </c>
      <c r="AA2050" s="558" t="s">
        <v>1856</v>
      </c>
      <c r="AB2050" s="139">
        <f t="shared" si="594"/>
        <v>44281</v>
      </c>
      <c r="AC2050" s="134">
        <f t="shared" si="595"/>
        <v>44256</v>
      </c>
      <c r="AD2050" s="144" t="str">
        <f t="shared" si="596"/>
        <v>-</v>
      </c>
      <c r="AE2050" s="136" t="str">
        <f t="shared" si="597"/>
        <v>-</v>
      </c>
      <c r="AF2050" s="140" t="s">
        <v>4551</v>
      </c>
      <c r="AG2050" s="140" t="str">
        <f t="shared" si="598"/>
        <v>-</v>
      </c>
      <c r="AH2050" s="141" t="str">
        <f t="shared" si="560"/>
        <v>-</v>
      </c>
      <c r="AI2050" s="210">
        <v>44362</v>
      </c>
      <c r="AJ2050" s="448" t="s">
        <v>4592</v>
      </c>
      <c r="AK2050" s="478">
        <f t="shared" si="561"/>
        <v>-81</v>
      </c>
      <c r="AL2050" s="482">
        <f t="shared" si="562"/>
        <v>44348</v>
      </c>
      <c r="AM2050" s="432" t="str">
        <f>_xlfn.IFNA(VLOOKUP(O2050,Dropdown!$B:$G,6,0),"-")</f>
        <v>PEZA</v>
      </c>
      <c r="AN2050" s="433">
        <f>_xlfn.IFNA(VLOOKUP(O2050,Dropdown!$B:$H,7,0),"-")</f>
        <v>0.12</v>
      </c>
      <c r="AO2050" s="434" t="str">
        <f t="shared" si="563"/>
        <v>PHP</v>
      </c>
      <c r="AP2050" s="435">
        <f t="shared" si="564"/>
        <v>81510</v>
      </c>
      <c r="AQ2050" s="436">
        <f t="shared" si="565"/>
        <v>91291.200000000012</v>
      </c>
      <c r="AR2050" s="247"/>
      <c r="AS2050" s="465" t="s">
        <v>15</v>
      </c>
      <c r="AT2050" s="247"/>
      <c r="AU2050" s="456" t="s">
        <v>15</v>
      </c>
    </row>
    <row r="2051" spans="1:47" s="29" customFormat="1">
      <c r="A2051" s="556">
        <v>2048</v>
      </c>
      <c r="B2051" s="558" t="s">
        <v>4729</v>
      </c>
      <c r="C2051" s="558" t="str">
        <f t="shared" si="599"/>
        <v>2021</v>
      </c>
      <c r="D2051" s="558" t="str">
        <f t="shared" si="600"/>
        <v>Feb</v>
      </c>
      <c r="E2051" s="605">
        <v>44251</v>
      </c>
      <c r="F2051" s="558">
        <v>126519</v>
      </c>
      <c r="G2051" s="558" t="s">
        <v>15</v>
      </c>
      <c r="H2051" s="558">
        <v>98686</v>
      </c>
      <c r="I2051" s="558" t="s">
        <v>4739</v>
      </c>
      <c r="J2051" s="617" t="s">
        <v>4738</v>
      </c>
      <c r="K2051" s="607" t="s">
        <v>4736</v>
      </c>
      <c r="L2051" s="607" t="s">
        <v>4938</v>
      </c>
      <c r="M2051" s="607" t="s">
        <v>4944</v>
      </c>
      <c r="N2051" s="615" t="s">
        <v>4826</v>
      </c>
      <c r="O2051" s="607" t="s">
        <v>31</v>
      </c>
      <c r="P2051" s="558">
        <v>1</v>
      </c>
      <c r="Q2051" s="558" t="s">
        <v>5152</v>
      </c>
      <c r="R2051" s="609">
        <f>IFERROR(VLOOKUP(CONCATENATE(D2051,"'",C2051),'Monthly Forex'!A:D,4,0),"-")</f>
        <v>48.08</v>
      </c>
      <c r="S2051" s="610">
        <v>62000</v>
      </c>
      <c r="T2051" s="727">
        <f>IFERROR(S2051/R2051,"")</f>
        <v>1289.5174708818636</v>
      </c>
      <c r="U2051" s="612" t="s">
        <v>47</v>
      </c>
      <c r="V2051" s="613" t="s">
        <v>49</v>
      </c>
      <c r="W2051" s="703" t="s">
        <v>4317</v>
      </c>
      <c r="X2051" s="673" t="s">
        <v>5463</v>
      </c>
      <c r="Y2051" s="669" t="s">
        <v>15</v>
      </c>
      <c r="Z2051" s="668" t="s">
        <v>15</v>
      </c>
      <c r="AA2051" s="558" t="s">
        <v>1856</v>
      </c>
      <c r="AB2051" s="139">
        <f t="shared" si="594"/>
        <v>44281</v>
      </c>
      <c r="AC2051" s="134">
        <f t="shared" si="595"/>
        <v>44256</v>
      </c>
      <c r="AD2051" s="144" t="str">
        <f t="shared" si="596"/>
        <v>-</v>
      </c>
      <c r="AE2051" s="136" t="str">
        <f t="shared" si="597"/>
        <v>-</v>
      </c>
      <c r="AF2051" s="140" t="s">
        <v>4551</v>
      </c>
      <c r="AG2051" s="140" t="str">
        <f t="shared" si="598"/>
        <v>-</v>
      </c>
      <c r="AH2051" s="141" t="str">
        <f t="shared" si="560"/>
        <v>-</v>
      </c>
      <c r="AI2051" s="210">
        <v>44362</v>
      </c>
      <c r="AJ2051" s="448" t="s">
        <v>4592</v>
      </c>
      <c r="AK2051" s="478">
        <f t="shared" si="561"/>
        <v>-81</v>
      </c>
      <c r="AL2051" s="482">
        <f t="shared" si="562"/>
        <v>44348</v>
      </c>
      <c r="AM2051" s="432" t="str">
        <f>_xlfn.IFNA(VLOOKUP(O2051,Dropdown!$B:$G,6,0),"-")</f>
        <v>PEZA</v>
      </c>
      <c r="AN2051" s="433">
        <f>_xlfn.IFNA(VLOOKUP(O2051,Dropdown!$B:$H,7,0),"-")</f>
        <v>0.12</v>
      </c>
      <c r="AO2051" s="434" t="str">
        <f t="shared" si="563"/>
        <v>PHP</v>
      </c>
      <c r="AP2051" s="435">
        <f t="shared" si="564"/>
        <v>62000</v>
      </c>
      <c r="AQ2051" s="436">
        <f t="shared" si="565"/>
        <v>69440</v>
      </c>
      <c r="AR2051" s="247"/>
      <c r="AS2051" s="465" t="s">
        <v>15</v>
      </c>
      <c r="AT2051" s="247"/>
      <c r="AU2051" s="456" t="s">
        <v>15</v>
      </c>
    </row>
    <row r="2052" spans="1:47" s="29" customFormat="1">
      <c r="A2052" s="556">
        <v>2049</v>
      </c>
      <c r="B2052" s="558" t="s">
        <v>4730</v>
      </c>
      <c r="C2052" s="558" t="str">
        <f t="shared" si="599"/>
        <v>2021</v>
      </c>
      <c r="D2052" s="558" t="str">
        <f t="shared" si="600"/>
        <v>Feb</v>
      </c>
      <c r="E2052" s="605">
        <v>44251</v>
      </c>
      <c r="F2052" s="558">
        <v>126519</v>
      </c>
      <c r="G2052" s="558" t="s">
        <v>15</v>
      </c>
      <c r="H2052" s="558">
        <v>98686</v>
      </c>
      <c r="I2052" s="558" t="s">
        <v>4739</v>
      </c>
      <c r="J2052" s="617" t="s">
        <v>4738</v>
      </c>
      <c r="K2052" s="607" t="s">
        <v>4737</v>
      </c>
      <c r="L2052" s="607" t="s">
        <v>4938</v>
      </c>
      <c r="M2052" s="607" t="s">
        <v>4945</v>
      </c>
      <c r="N2052" s="615" t="s">
        <v>4750</v>
      </c>
      <c r="O2052" s="607" t="s">
        <v>31</v>
      </c>
      <c r="P2052" s="558">
        <v>1</v>
      </c>
      <c r="Q2052" s="558" t="s">
        <v>5152</v>
      </c>
      <c r="R2052" s="609">
        <f>IFERROR(VLOOKUP(CONCATENATE(D2052,"'",C2052),'Monthly Forex'!A:D,4,0),"-")</f>
        <v>48.08</v>
      </c>
      <c r="S2052" s="610">
        <v>63000</v>
      </c>
      <c r="T2052" s="727">
        <f>IFERROR(S2052/R2052,"")</f>
        <v>1310.3161397670549</v>
      </c>
      <c r="U2052" s="612" t="s">
        <v>47</v>
      </c>
      <c r="V2052" s="613" t="s">
        <v>49</v>
      </c>
      <c r="W2052" s="703" t="s">
        <v>4317</v>
      </c>
      <c r="X2052" s="673" t="s">
        <v>5463</v>
      </c>
      <c r="Y2052" s="669" t="s">
        <v>15</v>
      </c>
      <c r="Z2052" s="668" t="s">
        <v>15</v>
      </c>
      <c r="AA2052" s="558" t="s">
        <v>1856</v>
      </c>
      <c r="AB2052" s="139">
        <f t="shared" si="594"/>
        <v>44281</v>
      </c>
      <c r="AC2052" s="134">
        <f t="shared" si="595"/>
        <v>44256</v>
      </c>
      <c r="AD2052" s="144" t="str">
        <f t="shared" si="596"/>
        <v>-</v>
      </c>
      <c r="AE2052" s="136" t="str">
        <f t="shared" si="597"/>
        <v>-</v>
      </c>
      <c r="AF2052" s="140" t="s">
        <v>4551</v>
      </c>
      <c r="AG2052" s="140" t="str">
        <f t="shared" si="598"/>
        <v>-</v>
      </c>
      <c r="AH2052" s="141" t="str">
        <f t="shared" si="560"/>
        <v>-</v>
      </c>
      <c r="AI2052" s="210">
        <v>44362</v>
      </c>
      <c r="AJ2052" s="448" t="s">
        <v>4592</v>
      </c>
      <c r="AK2052" s="478">
        <f t="shared" si="561"/>
        <v>-81</v>
      </c>
      <c r="AL2052" s="482">
        <f t="shared" si="562"/>
        <v>44348</v>
      </c>
      <c r="AM2052" s="432" t="str">
        <f>_xlfn.IFNA(VLOOKUP(O2052,Dropdown!$B:$G,6,0),"-")</f>
        <v>PEZA</v>
      </c>
      <c r="AN2052" s="433">
        <f>_xlfn.IFNA(VLOOKUP(O2052,Dropdown!$B:$H,7,0),"-")</f>
        <v>0.12</v>
      </c>
      <c r="AO2052" s="434" t="str">
        <f t="shared" si="563"/>
        <v>PHP</v>
      </c>
      <c r="AP2052" s="435">
        <f t="shared" si="564"/>
        <v>63000</v>
      </c>
      <c r="AQ2052" s="436">
        <f t="shared" si="565"/>
        <v>70560</v>
      </c>
      <c r="AR2052" s="247"/>
      <c r="AS2052" s="465" t="s">
        <v>15</v>
      </c>
      <c r="AT2052" s="247"/>
      <c r="AU2052" s="456" t="s">
        <v>15</v>
      </c>
    </row>
    <row r="2053" spans="1:47" s="29" customFormat="1">
      <c r="A2053" s="556">
        <v>2050</v>
      </c>
      <c r="B2053" s="558" t="s">
        <v>4725</v>
      </c>
      <c r="C2053" s="558" t="str">
        <f t="shared" si="599"/>
        <v>2021</v>
      </c>
      <c r="D2053" s="558" t="str">
        <f t="shared" si="600"/>
        <v>Feb</v>
      </c>
      <c r="E2053" s="605">
        <v>44251</v>
      </c>
      <c r="F2053" s="558">
        <v>126519</v>
      </c>
      <c r="G2053" s="558" t="s">
        <v>15</v>
      </c>
      <c r="H2053" s="558">
        <v>98686</v>
      </c>
      <c r="I2053" s="558" t="s">
        <v>4739</v>
      </c>
      <c r="J2053" s="617" t="s">
        <v>4738</v>
      </c>
      <c r="K2053" s="607" t="s">
        <v>4732</v>
      </c>
      <c r="L2053" s="607" t="s">
        <v>4938</v>
      </c>
      <c r="M2053" s="607" t="s">
        <v>4940</v>
      </c>
      <c r="N2053" s="615" t="s">
        <v>4824</v>
      </c>
      <c r="O2053" s="607" t="s">
        <v>31</v>
      </c>
      <c r="P2053" s="558">
        <v>1</v>
      </c>
      <c r="Q2053" s="558" t="s">
        <v>5152</v>
      </c>
      <c r="R2053" s="609">
        <f>IFERROR(VLOOKUP(CONCATENATE(D2053,"'",C2053),'Monthly Forex'!A:D,4,0),"-")</f>
        <v>48.08</v>
      </c>
      <c r="S2053" s="610">
        <v>81200</v>
      </c>
      <c r="T2053" s="727">
        <f t="shared" si="601"/>
        <v>1688.8519134775374</v>
      </c>
      <c r="U2053" s="612" t="s">
        <v>47</v>
      </c>
      <c r="V2053" s="613" t="s">
        <v>49</v>
      </c>
      <c r="W2053" s="703" t="s">
        <v>4317</v>
      </c>
      <c r="X2053" s="673" t="s">
        <v>5463</v>
      </c>
      <c r="Y2053" s="669" t="s">
        <v>15</v>
      </c>
      <c r="Z2053" s="668" t="s">
        <v>15</v>
      </c>
      <c r="AA2053" s="558" t="s">
        <v>1856</v>
      </c>
      <c r="AB2053" s="139">
        <f t="shared" si="594"/>
        <v>44281</v>
      </c>
      <c r="AC2053" s="134">
        <f t="shared" si="595"/>
        <v>44256</v>
      </c>
      <c r="AD2053" s="144" t="str">
        <f t="shared" si="596"/>
        <v>-</v>
      </c>
      <c r="AE2053" s="136" t="str">
        <f t="shared" si="597"/>
        <v>-</v>
      </c>
      <c r="AF2053" s="140" t="s">
        <v>4551</v>
      </c>
      <c r="AG2053" s="140" t="str">
        <f t="shared" si="598"/>
        <v>-</v>
      </c>
      <c r="AH2053" s="141" t="str">
        <f t="shared" ref="AH2053:AH2116" si="602">IFERROR(IF(AF2053="-","-",IF(AF2053="O","-",$AK$1-E2053)),"-")</f>
        <v>-</v>
      </c>
      <c r="AI2053" s="210">
        <v>44362</v>
      </c>
      <c r="AJ2053" s="448" t="s">
        <v>4592</v>
      </c>
      <c r="AK2053" s="478">
        <f t="shared" ref="AK2053:AK2116" si="603">IFERROR(IF(AF2053="O",$AB2053-$AI2053,""),"-")</f>
        <v>-81</v>
      </c>
      <c r="AL2053" s="482">
        <f t="shared" ref="AL2053:AL2116" si="604">IFERROR(AI2053-DAY(AI2053)+1,"-")</f>
        <v>44348</v>
      </c>
      <c r="AM2053" s="432" t="str">
        <f>_xlfn.IFNA(VLOOKUP(O2053,Dropdown!$B:$G,6,0),"-")</f>
        <v>PEZA</v>
      </c>
      <c r="AN2053" s="433">
        <f>_xlfn.IFNA(VLOOKUP(O2053,Dropdown!$B:$H,7,0),"-")</f>
        <v>0.12</v>
      </c>
      <c r="AO2053" s="434" t="str">
        <f t="shared" ref="AO2053:AO2116" si="605">_xlfn.IFNA(IF(S2053="-","USD","PHP"),"-")</f>
        <v>PHP</v>
      </c>
      <c r="AP2053" s="435">
        <f t="shared" ref="AP2053:AP2116" si="606">IF(AO2053="USD",T2053,S2053)</f>
        <v>81200</v>
      </c>
      <c r="AQ2053" s="436">
        <f t="shared" ref="AQ2053:AQ2116" si="607">IFERROR(IF(AN2053="-",AP2053,AP2053*1.12),"-")</f>
        <v>90944.000000000015</v>
      </c>
      <c r="AR2053" s="247"/>
      <c r="AS2053" s="465" t="s">
        <v>15</v>
      </c>
      <c r="AT2053" s="247"/>
      <c r="AU2053" s="456" t="s">
        <v>15</v>
      </c>
    </row>
    <row r="2054" spans="1:47" s="29" customFormat="1">
      <c r="A2054" s="556">
        <v>2051</v>
      </c>
      <c r="B2054" s="558" t="s">
        <v>4726</v>
      </c>
      <c r="C2054" s="558" t="str">
        <f t="shared" si="599"/>
        <v>2021</v>
      </c>
      <c r="D2054" s="558" t="str">
        <f t="shared" si="600"/>
        <v>Feb</v>
      </c>
      <c r="E2054" s="605">
        <v>44251</v>
      </c>
      <c r="F2054" s="558">
        <v>126519</v>
      </c>
      <c r="G2054" s="558" t="s">
        <v>15</v>
      </c>
      <c r="H2054" s="558">
        <v>98686</v>
      </c>
      <c r="I2054" s="558" t="s">
        <v>4739</v>
      </c>
      <c r="J2054" s="617" t="s">
        <v>4738</v>
      </c>
      <c r="K2054" s="607" t="s">
        <v>4733</v>
      </c>
      <c r="L2054" s="607" t="s">
        <v>4938</v>
      </c>
      <c r="M2054" s="607" t="s">
        <v>4941</v>
      </c>
      <c r="N2054" s="615" t="s">
        <v>4746</v>
      </c>
      <c r="O2054" s="607" t="s">
        <v>31</v>
      </c>
      <c r="P2054" s="558">
        <v>1</v>
      </c>
      <c r="Q2054" s="558" t="s">
        <v>5152</v>
      </c>
      <c r="R2054" s="609">
        <f>IFERROR(VLOOKUP(CONCATENATE(D2054,"'",C2054),'Monthly Forex'!A:D,4,0),"-")</f>
        <v>48.08</v>
      </c>
      <c r="S2054" s="610">
        <v>83220</v>
      </c>
      <c r="T2054" s="727">
        <f t="shared" si="601"/>
        <v>1730.865224625624</v>
      </c>
      <c r="U2054" s="612" t="s">
        <v>47</v>
      </c>
      <c r="V2054" s="613" t="s">
        <v>49</v>
      </c>
      <c r="W2054" s="703" t="s">
        <v>4317</v>
      </c>
      <c r="X2054" s="673" t="s">
        <v>5463</v>
      </c>
      <c r="Y2054" s="669" t="s">
        <v>15</v>
      </c>
      <c r="Z2054" s="668" t="s">
        <v>15</v>
      </c>
      <c r="AA2054" s="558" t="s">
        <v>1856</v>
      </c>
      <c r="AB2054" s="139">
        <f t="shared" si="594"/>
        <v>44281</v>
      </c>
      <c r="AC2054" s="134">
        <f t="shared" si="595"/>
        <v>44256</v>
      </c>
      <c r="AD2054" s="144" t="str">
        <f t="shared" si="596"/>
        <v>-</v>
      </c>
      <c r="AE2054" s="136" t="str">
        <f t="shared" si="597"/>
        <v>-</v>
      </c>
      <c r="AF2054" s="140" t="s">
        <v>4551</v>
      </c>
      <c r="AG2054" s="140" t="str">
        <f t="shared" si="598"/>
        <v>-</v>
      </c>
      <c r="AH2054" s="141" t="str">
        <f t="shared" si="602"/>
        <v>-</v>
      </c>
      <c r="AI2054" s="210">
        <v>44362</v>
      </c>
      <c r="AJ2054" s="448" t="s">
        <v>4592</v>
      </c>
      <c r="AK2054" s="478">
        <f t="shared" si="603"/>
        <v>-81</v>
      </c>
      <c r="AL2054" s="482">
        <f t="shared" si="604"/>
        <v>44348</v>
      </c>
      <c r="AM2054" s="432" t="str">
        <f>_xlfn.IFNA(VLOOKUP(O2054,Dropdown!$B:$G,6,0),"-")</f>
        <v>PEZA</v>
      </c>
      <c r="AN2054" s="433">
        <f>_xlfn.IFNA(VLOOKUP(O2054,Dropdown!$B:$H,7,0),"-")</f>
        <v>0.12</v>
      </c>
      <c r="AO2054" s="434" t="str">
        <f t="shared" si="605"/>
        <v>PHP</v>
      </c>
      <c r="AP2054" s="435">
        <f t="shared" si="606"/>
        <v>83220</v>
      </c>
      <c r="AQ2054" s="436">
        <f t="shared" si="607"/>
        <v>93206.400000000009</v>
      </c>
      <c r="AR2054" s="247"/>
      <c r="AS2054" s="465" t="s">
        <v>15</v>
      </c>
      <c r="AT2054" s="247"/>
      <c r="AU2054" s="456" t="s">
        <v>15</v>
      </c>
    </row>
    <row r="2055" spans="1:47" s="29" customFormat="1">
      <c r="A2055" s="556">
        <v>2052</v>
      </c>
      <c r="B2055" s="558" t="s">
        <v>4727</v>
      </c>
      <c r="C2055" s="558" t="str">
        <f t="shared" si="599"/>
        <v>2021</v>
      </c>
      <c r="D2055" s="558" t="str">
        <f t="shared" si="600"/>
        <v>Feb</v>
      </c>
      <c r="E2055" s="605">
        <v>44251</v>
      </c>
      <c r="F2055" s="558">
        <v>126519</v>
      </c>
      <c r="G2055" s="558" t="s">
        <v>15</v>
      </c>
      <c r="H2055" s="558">
        <v>98686</v>
      </c>
      <c r="I2055" s="558" t="s">
        <v>4739</v>
      </c>
      <c r="J2055" s="617" t="s">
        <v>4738</v>
      </c>
      <c r="K2055" s="607" t="s">
        <v>4734</v>
      </c>
      <c r="L2055" s="607" t="s">
        <v>4938</v>
      </c>
      <c r="M2055" s="607" t="s">
        <v>4942</v>
      </c>
      <c r="N2055" s="615" t="s">
        <v>4825</v>
      </c>
      <c r="O2055" s="607" t="s">
        <v>31</v>
      </c>
      <c r="P2055" s="558">
        <v>1</v>
      </c>
      <c r="Q2055" s="558" t="s">
        <v>5152</v>
      </c>
      <c r="R2055" s="609">
        <f>IFERROR(VLOOKUP(CONCATENATE(D2055,"'",C2055),'Monthly Forex'!A:D,4,0),"-")</f>
        <v>48.08</v>
      </c>
      <c r="S2055" s="610">
        <v>65100</v>
      </c>
      <c r="T2055" s="727">
        <f t="shared" si="601"/>
        <v>1353.9933444259568</v>
      </c>
      <c r="U2055" s="612" t="s">
        <v>47</v>
      </c>
      <c r="V2055" s="613" t="s">
        <v>49</v>
      </c>
      <c r="W2055" s="703" t="s">
        <v>4317</v>
      </c>
      <c r="X2055" s="673" t="s">
        <v>5463</v>
      </c>
      <c r="Y2055" s="669" t="s">
        <v>15</v>
      </c>
      <c r="Z2055" s="668" t="s">
        <v>15</v>
      </c>
      <c r="AA2055" s="558" t="s">
        <v>1856</v>
      </c>
      <c r="AB2055" s="139">
        <f t="shared" si="594"/>
        <v>44281</v>
      </c>
      <c r="AC2055" s="134">
        <f t="shared" si="595"/>
        <v>44256</v>
      </c>
      <c r="AD2055" s="144" t="str">
        <f t="shared" si="596"/>
        <v>-</v>
      </c>
      <c r="AE2055" s="136" t="str">
        <f t="shared" si="597"/>
        <v>-</v>
      </c>
      <c r="AF2055" s="140" t="s">
        <v>4551</v>
      </c>
      <c r="AG2055" s="140" t="str">
        <f t="shared" si="598"/>
        <v>-</v>
      </c>
      <c r="AH2055" s="141" t="str">
        <f t="shared" si="602"/>
        <v>-</v>
      </c>
      <c r="AI2055" s="210">
        <v>44362</v>
      </c>
      <c r="AJ2055" s="448" t="s">
        <v>4592</v>
      </c>
      <c r="AK2055" s="478">
        <f t="shared" si="603"/>
        <v>-81</v>
      </c>
      <c r="AL2055" s="482">
        <f t="shared" si="604"/>
        <v>44348</v>
      </c>
      <c r="AM2055" s="432" t="str">
        <f>_xlfn.IFNA(VLOOKUP(O2055,Dropdown!$B:$G,6,0),"-")</f>
        <v>PEZA</v>
      </c>
      <c r="AN2055" s="433">
        <f>_xlfn.IFNA(VLOOKUP(O2055,Dropdown!$B:$H,7,0),"-")</f>
        <v>0.12</v>
      </c>
      <c r="AO2055" s="434" t="str">
        <f t="shared" si="605"/>
        <v>PHP</v>
      </c>
      <c r="AP2055" s="435">
        <f t="shared" si="606"/>
        <v>65100</v>
      </c>
      <c r="AQ2055" s="436">
        <f t="shared" si="607"/>
        <v>72912</v>
      </c>
      <c r="AR2055" s="247"/>
      <c r="AS2055" s="465" t="s">
        <v>15</v>
      </c>
      <c r="AT2055" s="247"/>
      <c r="AU2055" s="456" t="s">
        <v>15</v>
      </c>
    </row>
    <row r="2056" spans="1:47" s="29" customFormat="1">
      <c r="A2056" s="556">
        <v>2053</v>
      </c>
      <c r="B2056" s="558" t="s">
        <v>5213</v>
      </c>
      <c r="C2056" s="558" t="str">
        <f t="shared" si="599"/>
        <v>2021</v>
      </c>
      <c r="D2056" s="558" t="str">
        <f t="shared" si="600"/>
        <v>Feb</v>
      </c>
      <c r="E2056" s="605">
        <v>44253</v>
      </c>
      <c r="F2056" s="558">
        <v>126521</v>
      </c>
      <c r="G2056" s="558">
        <v>59332</v>
      </c>
      <c r="H2056" s="558">
        <v>98717</v>
      </c>
      <c r="I2056" s="558" t="s">
        <v>5216</v>
      </c>
      <c r="J2056" s="617" t="s">
        <v>5215</v>
      </c>
      <c r="K2056" s="607" t="s">
        <v>5214</v>
      </c>
      <c r="L2056" s="607" t="s">
        <v>4936</v>
      </c>
      <c r="M2056" s="607" t="s">
        <v>5217</v>
      </c>
      <c r="N2056" s="615" t="s">
        <v>15</v>
      </c>
      <c r="O2056" s="607" t="s">
        <v>32</v>
      </c>
      <c r="P2056" s="558">
        <v>1</v>
      </c>
      <c r="Q2056" s="558" t="s">
        <v>5152</v>
      </c>
      <c r="R2056" s="609">
        <f>IFERROR(VLOOKUP(CONCATENATE(D2056,"'",C2056),'Monthly Forex'!A:D,4,0),"-")</f>
        <v>48.08</v>
      </c>
      <c r="S2056" s="610">
        <v>437600</v>
      </c>
      <c r="T2056" s="611">
        <f t="shared" si="601"/>
        <v>9101.4975041597336</v>
      </c>
      <c r="U2056" s="612" t="s">
        <v>47</v>
      </c>
      <c r="V2056" s="613" t="s">
        <v>49</v>
      </c>
      <c r="W2056" s="703" t="s">
        <v>5269</v>
      </c>
      <c r="X2056" s="673" t="s">
        <v>5463</v>
      </c>
      <c r="Y2056" s="669" t="s">
        <v>15</v>
      </c>
      <c r="Z2056" s="668" t="s">
        <v>15</v>
      </c>
      <c r="AA2056" s="558" t="s">
        <v>1856</v>
      </c>
      <c r="AB2056" s="139">
        <f t="shared" si="594"/>
        <v>44283</v>
      </c>
      <c r="AC2056" s="134">
        <f t="shared" si="595"/>
        <v>44256</v>
      </c>
      <c r="AD2056" s="144" t="str">
        <f t="shared" si="596"/>
        <v>-</v>
      </c>
      <c r="AE2056" s="136" t="str">
        <f t="shared" si="597"/>
        <v>-</v>
      </c>
      <c r="AF2056" s="140" t="s">
        <v>4551</v>
      </c>
      <c r="AG2056" s="140" t="str">
        <f t="shared" si="598"/>
        <v>1</v>
      </c>
      <c r="AH2056" s="141" t="str">
        <f t="shared" si="602"/>
        <v>-</v>
      </c>
      <c r="AI2056" s="210">
        <v>44319</v>
      </c>
      <c r="AJ2056" s="448" t="s">
        <v>4592</v>
      </c>
      <c r="AK2056" s="478">
        <f t="shared" si="603"/>
        <v>-36</v>
      </c>
      <c r="AL2056" s="482">
        <f t="shared" si="604"/>
        <v>44317</v>
      </c>
      <c r="AM2056" s="432" t="str">
        <f>_xlfn.IFNA(VLOOKUP(O2056,Dropdown!$B:$G,6,0),"-")</f>
        <v>PEZA</v>
      </c>
      <c r="AN2056" s="433">
        <f>_xlfn.IFNA(VLOOKUP(O2056,Dropdown!$B:$H,7,0),"-")</f>
        <v>0.12</v>
      </c>
      <c r="AO2056" s="434" t="str">
        <f t="shared" si="605"/>
        <v>PHP</v>
      </c>
      <c r="AP2056" s="435">
        <f t="shared" si="606"/>
        <v>437600</v>
      </c>
      <c r="AQ2056" s="436">
        <f t="shared" si="607"/>
        <v>490112.00000000006</v>
      </c>
      <c r="AR2056" s="247"/>
      <c r="AS2056" s="465" t="s">
        <v>15</v>
      </c>
      <c r="AT2056" s="247"/>
      <c r="AU2056" s="456" t="s">
        <v>15</v>
      </c>
    </row>
    <row r="2057" spans="1:47" s="29" customFormat="1">
      <c r="A2057" s="556">
        <v>2054</v>
      </c>
      <c r="B2057" s="558" t="s">
        <v>5454</v>
      </c>
      <c r="C2057" s="558" t="str">
        <f t="shared" si="599"/>
        <v>2021</v>
      </c>
      <c r="D2057" s="558" t="str">
        <f t="shared" si="600"/>
        <v>Feb</v>
      </c>
      <c r="E2057" s="605">
        <v>44251</v>
      </c>
      <c r="F2057" s="558">
        <v>126522</v>
      </c>
      <c r="G2057" s="558">
        <v>59333</v>
      </c>
      <c r="H2057" s="558">
        <v>98678</v>
      </c>
      <c r="I2057" s="558" t="s">
        <v>5457</v>
      </c>
      <c r="J2057" s="617" t="s">
        <v>5432</v>
      </c>
      <c r="K2057" s="607" t="s">
        <v>5459</v>
      </c>
      <c r="L2057" s="607" t="s">
        <v>15</v>
      </c>
      <c r="M2057" s="607" t="s">
        <v>5459</v>
      </c>
      <c r="N2057" s="615" t="s">
        <v>15</v>
      </c>
      <c r="O2057" s="607" t="s">
        <v>33</v>
      </c>
      <c r="P2057" s="558">
        <v>2</v>
      </c>
      <c r="Q2057" s="558" t="s">
        <v>5151</v>
      </c>
      <c r="R2057" s="609">
        <f>IFERROR(VLOOKUP(CONCATENATE(D2057,"'",C2057),'Monthly Forex'!A:D,4,0),"-")</f>
        <v>48.08</v>
      </c>
      <c r="S2057" s="564" t="s">
        <v>15</v>
      </c>
      <c r="T2057" s="611">
        <v>568</v>
      </c>
      <c r="U2057" s="699" t="s">
        <v>47</v>
      </c>
      <c r="V2057" s="613" t="s">
        <v>49</v>
      </c>
      <c r="W2057" s="703" t="s">
        <v>15</v>
      </c>
      <c r="X2057" s="673" t="s">
        <v>5464</v>
      </c>
      <c r="Y2057" s="667" t="s">
        <v>5465</v>
      </c>
      <c r="Z2057" s="668">
        <v>44260</v>
      </c>
      <c r="AA2057" s="558" t="s">
        <v>1856</v>
      </c>
      <c r="AB2057" s="139">
        <f t="shared" si="594"/>
        <v>44281</v>
      </c>
      <c r="AC2057" s="134">
        <f t="shared" si="595"/>
        <v>44256</v>
      </c>
      <c r="AD2057" s="144" t="str">
        <f t="shared" si="596"/>
        <v>-</v>
      </c>
      <c r="AE2057" s="136" t="str">
        <f t="shared" si="597"/>
        <v>-</v>
      </c>
      <c r="AF2057" s="140" t="s">
        <v>4551</v>
      </c>
      <c r="AG2057" s="140" t="str">
        <f t="shared" si="598"/>
        <v>1</v>
      </c>
      <c r="AH2057" s="141" t="str">
        <f t="shared" si="602"/>
        <v>-</v>
      </c>
      <c r="AI2057" s="210">
        <v>44285</v>
      </c>
      <c r="AJ2057" s="448" t="s">
        <v>4592</v>
      </c>
      <c r="AK2057" s="478">
        <f t="shared" si="603"/>
        <v>-4</v>
      </c>
      <c r="AL2057" s="482">
        <f t="shared" si="604"/>
        <v>44256</v>
      </c>
      <c r="AM2057" s="432" t="str">
        <f>_xlfn.IFNA(VLOOKUP(O2057,Dropdown!$B:$G,6,0),"-")</f>
        <v>NON-PEZA</v>
      </c>
      <c r="AN2057" s="433" t="str">
        <f>_xlfn.IFNA(VLOOKUP(O2057,Dropdown!$B:$H,7,0),"-")</f>
        <v>-</v>
      </c>
      <c r="AO2057" s="434" t="str">
        <f t="shared" si="605"/>
        <v>USD</v>
      </c>
      <c r="AP2057" s="435">
        <f t="shared" si="606"/>
        <v>568</v>
      </c>
      <c r="AQ2057" s="436">
        <f t="shared" si="607"/>
        <v>568</v>
      </c>
      <c r="AR2057" s="247"/>
      <c r="AS2057" s="465" t="s">
        <v>15</v>
      </c>
      <c r="AT2057" s="247"/>
      <c r="AU2057" s="456" t="s">
        <v>15</v>
      </c>
    </row>
    <row r="2058" spans="1:47" s="29" customFormat="1">
      <c r="A2058" s="556">
        <v>2055</v>
      </c>
      <c r="B2058" s="558" t="s">
        <v>5455</v>
      </c>
      <c r="C2058" s="558" t="str">
        <f t="shared" si="599"/>
        <v>2021</v>
      </c>
      <c r="D2058" s="558" t="str">
        <f t="shared" si="600"/>
        <v>Feb</v>
      </c>
      <c r="E2058" s="605">
        <v>44251</v>
      </c>
      <c r="F2058" s="558">
        <v>126522</v>
      </c>
      <c r="G2058" s="558">
        <v>59333</v>
      </c>
      <c r="H2058" s="558">
        <v>98678</v>
      </c>
      <c r="I2058" s="558" t="s">
        <v>5458</v>
      </c>
      <c r="J2058" s="617" t="s">
        <v>5456</v>
      </c>
      <c r="K2058" s="607" t="s">
        <v>5460</v>
      </c>
      <c r="L2058" s="607" t="s">
        <v>15</v>
      </c>
      <c r="M2058" s="607" t="s">
        <v>5460</v>
      </c>
      <c r="N2058" s="615" t="s">
        <v>15</v>
      </c>
      <c r="O2058" s="607" t="s">
        <v>33</v>
      </c>
      <c r="P2058" s="558">
        <v>1</v>
      </c>
      <c r="Q2058" s="558" t="s">
        <v>5151</v>
      </c>
      <c r="R2058" s="609">
        <f>IFERROR(VLOOKUP(CONCATENATE(D2058,"'",C2058),'Monthly Forex'!A:D,4,0),"-")</f>
        <v>48.08</v>
      </c>
      <c r="S2058" s="564" t="s">
        <v>15</v>
      </c>
      <c r="T2058" s="611">
        <v>305</v>
      </c>
      <c r="U2058" s="612" t="s">
        <v>47</v>
      </c>
      <c r="V2058" s="613" t="s">
        <v>49</v>
      </c>
      <c r="W2058" s="703" t="s">
        <v>15</v>
      </c>
      <c r="X2058" s="673" t="s">
        <v>5464</v>
      </c>
      <c r="Y2058" s="667" t="s">
        <v>5465</v>
      </c>
      <c r="Z2058" s="668">
        <v>44260</v>
      </c>
      <c r="AA2058" s="558" t="s">
        <v>1856</v>
      </c>
      <c r="AB2058" s="139">
        <f t="shared" si="594"/>
        <v>44281</v>
      </c>
      <c r="AC2058" s="134">
        <f t="shared" si="595"/>
        <v>44256</v>
      </c>
      <c r="AD2058" s="144" t="str">
        <f t="shared" si="596"/>
        <v>-</v>
      </c>
      <c r="AE2058" s="136" t="str">
        <f t="shared" si="597"/>
        <v>-</v>
      </c>
      <c r="AF2058" s="140" t="s">
        <v>4551</v>
      </c>
      <c r="AG2058" s="140" t="str">
        <f t="shared" si="598"/>
        <v>-</v>
      </c>
      <c r="AH2058" s="141" t="str">
        <f t="shared" si="602"/>
        <v>-</v>
      </c>
      <c r="AI2058" s="210">
        <v>44285</v>
      </c>
      <c r="AJ2058" s="448" t="s">
        <v>4592</v>
      </c>
      <c r="AK2058" s="478">
        <f t="shared" si="603"/>
        <v>-4</v>
      </c>
      <c r="AL2058" s="482">
        <f t="shared" si="604"/>
        <v>44256</v>
      </c>
      <c r="AM2058" s="432" t="str">
        <f>_xlfn.IFNA(VLOOKUP(O2058,Dropdown!$B:$G,6,0),"-")</f>
        <v>NON-PEZA</v>
      </c>
      <c r="AN2058" s="433" t="str">
        <f>_xlfn.IFNA(VLOOKUP(O2058,Dropdown!$B:$H,7,0),"-")</f>
        <v>-</v>
      </c>
      <c r="AO2058" s="434" t="str">
        <f t="shared" si="605"/>
        <v>USD</v>
      </c>
      <c r="AP2058" s="435">
        <f t="shared" si="606"/>
        <v>305</v>
      </c>
      <c r="AQ2058" s="436">
        <f t="shared" si="607"/>
        <v>305</v>
      </c>
      <c r="AR2058" s="247"/>
      <c r="AS2058" s="465" t="s">
        <v>15</v>
      </c>
      <c r="AT2058" s="247"/>
      <c r="AU2058" s="456" t="s">
        <v>15</v>
      </c>
    </row>
    <row r="2059" spans="1:47" s="29" customFormat="1">
      <c r="A2059" s="556">
        <v>2056</v>
      </c>
      <c r="B2059" s="558" t="s">
        <v>4235</v>
      </c>
      <c r="C2059" s="558" t="str">
        <f t="shared" ref="C2059:C2079" si="608">TEXT(E2059,"yyyy")</f>
        <v>2021</v>
      </c>
      <c r="D2059" s="558" t="str">
        <f t="shared" ref="D2059:D2079" si="609">TEXT(E2059,"mmm")</f>
        <v>Feb</v>
      </c>
      <c r="E2059" s="605">
        <v>44251</v>
      </c>
      <c r="F2059" s="558">
        <v>126523</v>
      </c>
      <c r="G2059" s="558" t="s">
        <v>15</v>
      </c>
      <c r="H2059" s="558">
        <v>98679</v>
      </c>
      <c r="I2059" s="558" t="s">
        <v>4061</v>
      </c>
      <c r="J2059" s="617" t="s">
        <v>4054</v>
      </c>
      <c r="K2059" s="607" t="s">
        <v>5462</v>
      </c>
      <c r="L2059" s="607" t="s">
        <v>5164</v>
      </c>
      <c r="M2059" s="607" t="s">
        <v>5461</v>
      </c>
      <c r="N2059" s="615" t="s">
        <v>4060</v>
      </c>
      <c r="O2059" s="607" t="s">
        <v>31</v>
      </c>
      <c r="P2059" s="558">
        <v>1</v>
      </c>
      <c r="Q2059" s="558" t="s">
        <v>5152</v>
      </c>
      <c r="R2059" s="609">
        <f>IFERROR(VLOOKUP(CONCATENATE(D2059,"'",C2059),'Monthly Forex'!A:D,4,0),"-")</f>
        <v>48.08</v>
      </c>
      <c r="S2059" s="610">
        <v>32810</v>
      </c>
      <c r="T2059" s="611">
        <f>S2059/R2059</f>
        <v>682.40432612312816</v>
      </c>
      <c r="U2059" s="612" t="s">
        <v>47</v>
      </c>
      <c r="V2059" s="613" t="s">
        <v>49</v>
      </c>
      <c r="W2059" s="703" t="s">
        <v>4373</v>
      </c>
      <c r="X2059" s="673" t="s">
        <v>5463</v>
      </c>
      <c r="Y2059" s="669" t="s">
        <v>15</v>
      </c>
      <c r="Z2059" s="668" t="s">
        <v>15</v>
      </c>
      <c r="AA2059" s="558" t="s">
        <v>1856</v>
      </c>
      <c r="AB2059" s="139">
        <f t="shared" si="594"/>
        <v>44281</v>
      </c>
      <c r="AC2059" s="134">
        <f t="shared" si="595"/>
        <v>44256</v>
      </c>
      <c r="AD2059" s="144" t="str">
        <f t="shared" si="596"/>
        <v>-</v>
      </c>
      <c r="AE2059" s="136" t="str">
        <f t="shared" si="597"/>
        <v>-</v>
      </c>
      <c r="AF2059" s="140" t="s">
        <v>4551</v>
      </c>
      <c r="AG2059" s="140" t="str">
        <f t="shared" si="598"/>
        <v>1</v>
      </c>
      <c r="AH2059" s="141" t="str">
        <f t="shared" si="602"/>
        <v>-</v>
      </c>
      <c r="AI2059" s="209">
        <v>44344</v>
      </c>
      <c r="AJ2059" s="448" t="s">
        <v>4592</v>
      </c>
      <c r="AK2059" s="478">
        <f t="shared" si="603"/>
        <v>-63</v>
      </c>
      <c r="AL2059" s="482">
        <f t="shared" si="604"/>
        <v>44317</v>
      </c>
      <c r="AM2059" s="432" t="str">
        <f>_xlfn.IFNA(VLOOKUP(O2059,Dropdown!$B:$G,6,0),"-")</f>
        <v>PEZA</v>
      </c>
      <c r="AN2059" s="433">
        <f>_xlfn.IFNA(VLOOKUP(O2059,Dropdown!$B:$H,7,0),"-")</f>
        <v>0.12</v>
      </c>
      <c r="AO2059" s="434" t="str">
        <f t="shared" si="605"/>
        <v>PHP</v>
      </c>
      <c r="AP2059" s="435">
        <f t="shared" si="606"/>
        <v>32810</v>
      </c>
      <c r="AQ2059" s="436">
        <f t="shared" si="607"/>
        <v>36747.200000000004</v>
      </c>
      <c r="AR2059" s="247"/>
      <c r="AS2059" s="465" t="s">
        <v>15</v>
      </c>
      <c r="AT2059" s="247"/>
      <c r="AU2059" s="456" t="s">
        <v>15</v>
      </c>
    </row>
    <row r="2060" spans="1:47" s="30" customFormat="1">
      <c r="A2060" s="556">
        <v>2057</v>
      </c>
      <c r="B2060" s="557" t="s">
        <v>5470</v>
      </c>
      <c r="C2060" s="558" t="str">
        <f t="shared" si="608"/>
        <v>2021</v>
      </c>
      <c r="D2060" s="558" t="str">
        <f t="shared" si="609"/>
        <v>Mar</v>
      </c>
      <c r="E2060" s="586">
        <v>44260</v>
      </c>
      <c r="F2060" s="557">
        <v>126524</v>
      </c>
      <c r="G2060" s="557">
        <v>59334</v>
      </c>
      <c r="H2060" s="557">
        <v>98807</v>
      </c>
      <c r="I2060" s="557" t="s">
        <v>5474</v>
      </c>
      <c r="J2060" s="577" t="s">
        <v>5475</v>
      </c>
      <c r="K2060" s="578" t="s">
        <v>5476</v>
      </c>
      <c r="L2060" s="578" t="s">
        <v>5480</v>
      </c>
      <c r="M2060" s="578" t="s">
        <v>5481</v>
      </c>
      <c r="N2060" s="579" t="s">
        <v>5485</v>
      </c>
      <c r="O2060" s="578" t="s">
        <v>31</v>
      </c>
      <c r="P2060" s="557">
        <v>1</v>
      </c>
      <c r="Q2060" s="557" t="s">
        <v>5151</v>
      </c>
      <c r="R2060" s="581">
        <f>IFERROR(VLOOKUP(CONCATENATE(D2060,"'",C2060),'Monthly Forex'!A:D,4,0),"-")</f>
        <v>48.59</v>
      </c>
      <c r="S2060" s="587">
        <v>9700</v>
      </c>
      <c r="T2060" s="565">
        <f>S2060/R2060</f>
        <v>199.6295534060506</v>
      </c>
      <c r="U2060" s="583" t="s">
        <v>47</v>
      </c>
      <c r="V2060" s="589" t="s">
        <v>49</v>
      </c>
      <c r="W2060" s="706" t="s">
        <v>15</v>
      </c>
      <c r="X2060" s="677" t="s">
        <v>4604</v>
      </c>
      <c r="Y2060" s="570" t="s">
        <v>15</v>
      </c>
      <c r="Z2060" s="571" t="s">
        <v>15</v>
      </c>
      <c r="AA2060" s="557" t="s">
        <v>1856</v>
      </c>
      <c r="AB2060" s="187">
        <f t="shared" ref="AB2060:AB2069" si="610">IF(V2060="","",IF(V2060="Cancelled","-",E2060+30))</f>
        <v>44290</v>
      </c>
      <c r="AC2060" s="188">
        <f t="shared" ref="AC2060:AC2069" si="611">IFERROR(IF(AB2060="-","-",(AB2060-DAY(AB2060)+1)),"")</f>
        <v>44287</v>
      </c>
      <c r="AD2060" s="189" t="str">
        <f t="shared" ref="AD2060:AD2068" si="612">IFERROR(IF(AF2060="O","-",AB2060+60),"-")</f>
        <v>-</v>
      </c>
      <c r="AE2060" s="190" t="str">
        <f t="shared" ref="AE2060:AE2068" si="613">IFERROR(IF(AD2060="-","-",(AD2060-DAY(AD2060)+1)),"")</f>
        <v>-</v>
      </c>
      <c r="AF2060" s="140" t="s">
        <v>4551</v>
      </c>
      <c r="AG2060" s="191" t="str">
        <f t="shared" ref="AG2060:AG2068" si="614">IF(F2060=F2059,"-","1")</f>
        <v>1</v>
      </c>
      <c r="AH2060" s="192" t="str">
        <f t="shared" si="602"/>
        <v>-</v>
      </c>
      <c r="AI2060" s="210">
        <v>44301</v>
      </c>
      <c r="AJ2060" s="448" t="s">
        <v>4592</v>
      </c>
      <c r="AK2060" s="478">
        <f t="shared" si="603"/>
        <v>-11</v>
      </c>
      <c r="AL2060" s="516">
        <f t="shared" si="604"/>
        <v>44287</v>
      </c>
      <c r="AM2060" s="432" t="str">
        <f>_xlfn.IFNA(VLOOKUP(O2060,Dropdown!$B:$G,6,0),"-")</f>
        <v>PEZA</v>
      </c>
      <c r="AN2060" s="433">
        <f>_xlfn.IFNA(VLOOKUP(O2060,Dropdown!$B:$H,7,0),"-")</f>
        <v>0.12</v>
      </c>
      <c r="AO2060" s="434" t="str">
        <f t="shared" si="605"/>
        <v>PHP</v>
      </c>
      <c r="AP2060" s="435">
        <f t="shared" si="606"/>
        <v>9700</v>
      </c>
      <c r="AQ2060" s="436">
        <f t="shared" si="607"/>
        <v>10864.000000000002</v>
      </c>
      <c r="AR2060" s="247"/>
      <c r="AS2060" s="465" t="s">
        <v>15</v>
      </c>
      <c r="AT2060" s="247"/>
      <c r="AU2060" s="456" t="s">
        <v>15</v>
      </c>
    </row>
    <row r="2061" spans="1:47" s="30" customFormat="1">
      <c r="A2061" s="556">
        <v>2058</v>
      </c>
      <c r="B2061" s="557" t="s">
        <v>5471</v>
      </c>
      <c r="C2061" s="558" t="str">
        <f t="shared" si="608"/>
        <v>2021</v>
      </c>
      <c r="D2061" s="558" t="str">
        <f t="shared" si="609"/>
        <v>Mar</v>
      </c>
      <c r="E2061" s="586">
        <v>44260</v>
      </c>
      <c r="F2061" s="557">
        <v>126524</v>
      </c>
      <c r="G2061" s="557">
        <v>59334</v>
      </c>
      <c r="H2061" s="557">
        <v>98807</v>
      </c>
      <c r="I2061" s="557" t="s">
        <v>5474</v>
      </c>
      <c r="J2061" s="577" t="s">
        <v>5475</v>
      </c>
      <c r="K2061" s="578" t="s">
        <v>5477</v>
      </c>
      <c r="L2061" s="578" t="s">
        <v>5480</v>
      </c>
      <c r="M2061" s="578" t="s">
        <v>5482</v>
      </c>
      <c r="N2061" s="579" t="s">
        <v>5486</v>
      </c>
      <c r="O2061" s="578" t="s">
        <v>31</v>
      </c>
      <c r="P2061" s="557">
        <v>1</v>
      </c>
      <c r="Q2061" s="557" t="s">
        <v>5151</v>
      </c>
      <c r="R2061" s="581">
        <f>IFERROR(VLOOKUP(CONCATENATE(D2061,"'",C2061),'Monthly Forex'!A:D,4,0),"-")</f>
        <v>48.59</v>
      </c>
      <c r="S2061" s="587">
        <v>8600</v>
      </c>
      <c r="T2061" s="565">
        <f>S2061/R2061</f>
        <v>176.99115044247787</v>
      </c>
      <c r="U2061" s="583" t="s">
        <v>47</v>
      </c>
      <c r="V2061" s="589" t="s">
        <v>49</v>
      </c>
      <c r="W2061" s="706" t="s">
        <v>15</v>
      </c>
      <c r="X2061" s="677" t="s">
        <v>4604</v>
      </c>
      <c r="Y2061" s="570" t="s">
        <v>15</v>
      </c>
      <c r="Z2061" s="571" t="s">
        <v>15</v>
      </c>
      <c r="AA2061" s="557" t="s">
        <v>1856</v>
      </c>
      <c r="AB2061" s="187">
        <f t="shared" si="610"/>
        <v>44290</v>
      </c>
      <c r="AC2061" s="188">
        <f t="shared" si="611"/>
        <v>44287</v>
      </c>
      <c r="AD2061" s="189" t="str">
        <f t="shared" si="612"/>
        <v>-</v>
      </c>
      <c r="AE2061" s="190" t="str">
        <f t="shared" si="613"/>
        <v>-</v>
      </c>
      <c r="AF2061" s="140" t="s">
        <v>4551</v>
      </c>
      <c r="AG2061" s="191" t="str">
        <f t="shared" si="614"/>
        <v>-</v>
      </c>
      <c r="AH2061" s="192" t="str">
        <f t="shared" si="602"/>
        <v>-</v>
      </c>
      <c r="AI2061" s="210">
        <v>44301</v>
      </c>
      <c r="AJ2061" s="448" t="s">
        <v>4592</v>
      </c>
      <c r="AK2061" s="478">
        <f t="shared" si="603"/>
        <v>-11</v>
      </c>
      <c r="AL2061" s="516">
        <f t="shared" si="604"/>
        <v>44287</v>
      </c>
      <c r="AM2061" s="432" t="str">
        <f>_xlfn.IFNA(VLOOKUP(O2061,Dropdown!$B:$G,6,0),"-")</f>
        <v>PEZA</v>
      </c>
      <c r="AN2061" s="433">
        <f>_xlfn.IFNA(VLOOKUP(O2061,Dropdown!$B:$H,7,0),"-")</f>
        <v>0.12</v>
      </c>
      <c r="AO2061" s="434" t="str">
        <f t="shared" si="605"/>
        <v>PHP</v>
      </c>
      <c r="AP2061" s="435">
        <f t="shared" si="606"/>
        <v>8600</v>
      </c>
      <c r="AQ2061" s="436">
        <f t="shared" si="607"/>
        <v>9632.0000000000018</v>
      </c>
      <c r="AR2061" s="247"/>
      <c r="AS2061" s="465" t="s">
        <v>15</v>
      </c>
      <c r="AT2061" s="247"/>
      <c r="AU2061" s="456" t="s">
        <v>15</v>
      </c>
    </row>
    <row r="2062" spans="1:47" s="30" customFormat="1">
      <c r="A2062" s="556">
        <v>2059</v>
      </c>
      <c r="B2062" s="557" t="s">
        <v>5472</v>
      </c>
      <c r="C2062" s="558" t="str">
        <f t="shared" si="608"/>
        <v>2021</v>
      </c>
      <c r="D2062" s="558" t="str">
        <f t="shared" si="609"/>
        <v>Mar</v>
      </c>
      <c r="E2062" s="586">
        <v>44260</v>
      </c>
      <c r="F2062" s="557">
        <v>126524</v>
      </c>
      <c r="G2062" s="557">
        <v>59334</v>
      </c>
      <c r="H2062" s="557">
        <v>98807</v>
      </c>
      <c r="I2062" s="557" t="s">
        <v>5474</v>
      </c>
      <c r="J2062" s="577" t="s">
        <v>5475</v>
      </c>
      <c r="K2062" s="578" t="s">
        <v>5478</v>
      </c>
      <c r="L2062" s="578" t="s">
        <v>5480</v>
      </c>
      <c r="M2062" s="578" t="s">
        <v>5483</v>
      </c>
      <c r="N2062" s="579" t="s">
        <v>5487</v>
      </c>
      <c r="O2062" s="578" t="s">
        <v>31</v>
      </c>
      <c r="P2062" s="557">
        <v>1</v>
      </c>
      <c r="Q2062" s="557" t="s">
        <v>5151</v>
      </c>
      <c r="R2062" s="581">
        <f>IFERROR(VLOOKUP(CONCATENATE(D2062,"'",C2062),'Monthly Forex'!A:D,4,0),"-")</f>
        <v>48.59</v>
      </c>
      <c r="S2062" s="587">
        <v>8600</v>
      </c>
      <c r="T2062" s="565">
        <f>S2062/R2062</f>
        <v>176.99115044247787</v>
      </c>
      <c r="U2062" s="583" t="s">
        <v>47</v>
      </c>
      <c r="V2062" s="589" t="s">
        <v>49</v>
      </c>
      <c r="W2062" s="706" t="s">
        <v>15</v>
      </c>
      <c r="X2062" s="677" t="s">
        <v>4604</v>
      </c>
      <c r="Y2062" s="570" t="s">
        <v>15</v>
      </c>
      <c r="Z2062" s="571" t="s">
        <v>15</v>
      </c>
      <c r="AA2062" s="557" t="s">
        <v>1856</v>
      </c>
      <c r="AB2062" s="187">
        <f t="shared" si="610"/>
        <v>44290</v>
      </c>
      <c r="AC2062" s="188">
        <f t="shared" si="611"/>
        <v>44287</v>
      </c>
      <c r="AD2062" s="189" t="str">
        <f t="shared" si="612"/>
        <v>-</v>
      </c>
      <c r="AE2062" s="190" t="str">
        <f t="shared" si="613"/>
        <v>-</v>
      </c>
      <c r="AF2062" s="140" t="s">
        <v>4551</v>
      </c>
      <c r="AG2062" s="191" t="str">
        <f t="shared" si="614"/>
        <v>-</v>
      </c>
      <c r="AH2062" s="192" t="str">
        <f t="shared" si="602"/>
        <v>-</v>
      </c>
      <c r="AI2062" s="210">
        <v>44301</v>
      </c>
      <c r="AJ2062" s="448" t="s">
        <v>4592</v>
      </c>
      <c r="AK2062" s="478">
        <f t="shared" si="603"/>
        <v>-11</v>
      </c>
      <c r="AL2062" s="516">
        <f t="shared" si="604"/>
        <v>44287</v>
      </c>
      <c r="AM2062" s="432" t="str">
        <f>_xlfn.IFNA(VLOOKUP(O2062,Dropdown!$B:$G,6,0),"-")</f>
        <v>PEZA</v>
      </c>
      <c r="AN2062" s="433">
        <f>_xlfn.IFNA(VLOOKUP(O2062,Dropdown!$B:$H,7,0),"-")</f>
        <v>0.12</v>
      </c>
      <c r="AO2062" s="434" t="str">
        <f t="shared" si="605"/>
        <v>PHP</v>
      </c>
      <c r="AP2062" s="435">
        <f t="shared" si="606"/>
        <v>8600</v>
      </c>
      <c r="AQ2062" s="436">
        <f t="shared" si="607"/>
        <v>9632.0000000000018</v>
      </c>
      <c r="AR2062" s="247"/>
      <c r="AS2062" s="465" t="s">
        <v>15</v>
      </c>
      <c r="AT2062" s="247"/>
      <c r="AU2062" s="456" t="s">
        <v>15</v>
      </c>
    </row>
    <row r="2063" spans="1:47" s="30" customFormat="1">
      <c r="A2063" s="556">
        <v>2060</v>
      </c>
      <c r="B2063" s="557" t="s">
        <v>5473</v>
      </c>
      <c r="C2063" s="558" t="str">
        <f t="shared" si="608"/>
        <v>2021</v>
      </c>
      <c r="D2063" s="558" t="str">
        <f t="shared" si="609"/>
        <v>Mar</v>
      </c>
      <c r="E2063" s="586">
        <v>44260</v>
      </c>
      <c r="F2063" s="557">
        <v>126524</v>
      </c>
      <c r="G2063" s="557">
        <v>59334</v>
      </c>
      <c r="H2063" s="557">
        <v>98807</v>
      </c>
      <c r="I2063" s="557" t="s">
        <v>5474</v>
      </c>
      <c r="J2063" s="577" t="s">
        <v>5475</v>
      </c>
      <c r="K2063" s="578" t="s">
        <v>5479</v>
      </c>
      <c r="L2063" s="578" t="s">
        <v>5480</v>
      </c>
      <c r="M2063" s="578" t="s">
        <v>5484</v>
      </c>
      <c r="N2063" s="579" t="s">
        <v>5488</v>
      </c>
      <c r="O2063" s="578" t="s">
        <v>31</v>
      </c>
      <c r="P2063" s="557">
        <v>1</v>
      </c>
      <c r="Q2063" s="557" t="s">
        <v>5151</v>
      </c>
      <c r="R2063" s="581">
        <f>IFERROR(VLOOKUP(CONCATENATE(D2063,"'",C2063),'Monthly Forex'!A:D,4,0),"-")</f>
        <v>48.59</v>
      </c>
      <c r="S2063" s="587">
        <v>8600</v>
      </c>
      <c r="T2063" s="565">
        <f>S2063/R2063</f>
        <v>176.99115044247787</v>
      </c>
      <c r="U2063" s="583" t="s">
        <v>47</v>
      </c>
      <c r="V2063" s="589" t="s">
        <v>49</v>
      </c>
      <c r="W2063" s="706" t="s">
        <v>15</v>
      </c>
      <c r="X2063" s="677" t="s">
        <v>4604</v>
      </c>
      <c r="Y2063" s="570" t="s">
        <v>15</v>
      </c>
      <c r="Z2063" s="571" t="s">
        <v>15</v>
      </c>
      <c r="AA2063" s="557" t="s">
        <v>1856</v>
      </c>
      <c r="AB2063" s="187">
        <f t="shared" si="610"/>
        <v>44290</v>
      </c>
      <c r="AC2063" s="188">
        <f t="shared" si="611"/>
        <v>44287</v>
      </c>
      <c r="AD2063" s="189" t="str">
        <f t="shared" si="612"/>
        <v>-</v>
      </c>
      <c r="AE2063" s="190" t="str">
        <f t="shared" si="613"/>
        <v>-</v>
      </c>
      <c r="AF2063" s="140" t="s">
        <v>4551</v>
      </c>
      <c r="AG2063" s="191" t="str">
        <f t="shared" si="614"/>
        <v>-</v>
      </c>
      <c r="AH2063" s="192" t="str">
        <f t="shared" si="602"/>
        <v>-</v>
      </c>
      <c r="AI2063" s="210">
        <v>44301</v>
      </c>
      <c r="AJ2063" s="448" t="s">
        <v>4592</v>
      </c>
      <c r="AK2063" s="478">
        <f t="shared" si="603"/>
        <v>-11</v>
      </c>
      <c r="AL2063" s="516">
        <f t="shared" si="604"/>
        <v>44287</v>
      </c>
      <c r="AM2063" s="432" t="str">
        <f>_xlfn.IFNA(VLOOKUP(O2063,Dropdown!$B:$G,6,0),"-")</f>
        <v>PEZA</v>
      </c>
      <c r="AN2063" s="433">
        <f>_xlfn.IFNA(VLOOKUP(O2063,Dropdown!$B:$H,7,0),"-")</f>
        <v>0.12</v>
      </c>
      <c r="AO2063" s="434" t="str">
        <f t="shared" si="605"/>
        <v>PHP</v>
      </c>
      <c r="AP2063" s="435">
        <f t="shared" si="606"/>
        <v>8600</v>
      </c>
      <c r="AQ2063" s="436">
        <f t="shared" si="607"/>
        <v>9632.0000000000018</v>
      </c>
      <c r="AR2063" s="247"/>
      <c r="AS2063" s="465" t="s">
        <v>15</v>
      </c>
      <c r="AT2063" s="247"/>
      <c r="AU2063" s="456" t="s">
        <v>15</v>
      </c>
    </row>
    <row r="2064" spans="1:47" s="30" customFormat="1">
      <c r="A2064" s="556">
        <v>2061</v>
      </c>
      <c r="B2064" s="557" t="s">
        <v>5492</v>
      </c>
      <c r="C2064" s="558" t="str">
        <f t="shared" si="608"/>
        <v>2021</v>
      </c>
      <c r="D2064" s="558" t="str">
        <f t="shared" si="609"/>
        <v>Mar</v>
      </c>
      <c r="E2064" s="586">
        <v>44263</v>
      </c>
      <c r="F2064" s="557">
        <v>126525</v>
      </c>
      <c r="G2064" s="557">
        <v>59335</v>
      </c>
      <c r="H2064" s="557">
        <v>98833</v>
      </c>
      <c r="I2064" s="557" t="s">
        <v>5458</v>
      </c>
      <c r="J2064" s="577" t="s">
        <v>5456</v>
      </c>
      <c r="K2064" s="578" t="s">
        <v>5496</v>
      </c>
      <c r="L2064" s="578" t="s">
        <v>15</v>
      </c>
      <c r="M2064" s="578" t="s">
        <v>5496</v>
      </c>
      <c r="N2064" s="579" t="s">
        <v>15</v>
      </c>
      <c r="O2064" s="578" t="s">
        <v>33</v>
      </c>
      <c r="P2064" s="557">
        <v>3</v>
      </c>
      <c r="Q2064" s="557" t="s">
        <v>5151</v>
      </c>
      <c r="R2064" s="581">
        <f>IFERROR(VLOOKUP(CONCATENATE(D2064,"'",C2064),'Monthly Forex'!A:D,4,0),"-")</f>
        <v>48.59</v>
      </c>
      <c r="S2064" s="564" t="s">
        <v>15</v>
      </c>
      <c r="T2064" s="565">
        <v>177</v>
      </c>
      <c r="U2064" s="583" t="s">
        <v>47</v>
      </c>
      <c r="V2064" s="589" t="s">
        <v>49</v>
      </c>
      <c r="W2064" s="706" t="s">
        <v>15</v>
      </c>
      <c r="X2064" s="677" t="s">
        <v>4599</v>
      </c>
      <c r="Y2064" s="597" t="s">
        <v>5508</v>
      </c>
      <c r="Z2064" s="571">
        <v>44266</v>
      </c>
      <c r="AA2064" s="557" t="s">
        <v>1856</v>
      </c>
      <c r="AB2064" s="187">
        <f t="shared" si="610"/>
        <v>44293</v>
      </c>
      <c r="AC2064" s="188">
        <f t="shared" si="611"/>
        <v>44287</v>
      </c>
      <c r="AD2064" s="189" t="str">
        <f t="shared" si="612"/>
        <v>-</v>
      </c>
      <c r="AE2064" s="190" t="str">
        <f t="shared" si="613"/>
        <v>-</v>
      </c>
      <c r="AF2064" s="191" t="s">
        <v>4551</v>
      </c>
      <c r="AG2064" s="191" t="str">
        <f t="shared" si="614"/>
        <v>1</v>
      </c>
      <c r="AH2064" s="192" t="str">
        <f t="shared" si="602"/>
        <v>-</v>
      </c>
      <c r="AI2064" s="209">
        <v>44315</v>
      </c>
      <c r="AJ2064" s="448" t="s">
        <v>4592</v>
      </c>
      <c r="AK2064" s="478">
        <f t="shared" si="603"/>
        <v>-22</v>
      </c>
      <c r="AL2064" s="516">
        <f t="shared" si="604"/>
        <v>44287</v>
      </c>
      <c r="AM2064" s="432" t="str">
        <f>_xlfn.IFNA(VLOOKUP(O2064,Dropdown!$B:$G,6,0),"-")</f>
        <v>NON-PEZA</v>
      </c>
      <c r="AN2064" s="433" t="str">
        <f>_xlfn.IFNA(VLOOKUP(O2064,Dropdown!$B:$H,7,0),"-")</f>
        <v>-</v>
      </c>
      <c r="AO2064" s="434" t="str">
        <f t="shared" si="605"/>
        <v>USD</v>
      </c>
      <c r="AP2064" s="435">
        <f t="shared" si="606"/>
        <v>177</v>
      </c>
      <c r="AQ2064" s="436">
        <f t="shared" si="607"/>
        <v>177</v>
      </c>
      <c r="AR2064" s="247"/>
      <c r="AS2064" s="465" t="s">
        <v>15</v>
      </c>
      <c r="AT2064" s="247"/>
      <c r="AU2064" s="456" t="s">
        <v>15</v>
      </c>
    </row>
    <row r="2065" spans="1:47" s="30" customFormat="1">
      <c r="A2065" s="556">
        <v>2062</v>
      </c>
      <c r="B2065" s="557" t="s">
        <v>5493</v>
      </c>
      <c r="C2065" s="558" t="str">
        <f t="shared" si="608"/>
        <v>2021</v>
      </c>
      <c r="D2065" s="558" t="str">
        <f t="shared" si="609"/>
        <v>Mar</v>
      </c>
      <c r="E2065" s="586">
        <v>44263</v>
      </c>
      <c r="F2065" s="557">
        <v>126525</v>
      </c>
      <c r="G2065" s="557">
        <v>59335</v>
      </c>
      <c r="H2065" s="557">
        <v>98833</v>
      </c>
      <c r="I2065" s="557" t="s">
        <v>5458</v>
      </c>
      <c r="J2065" s="577" t="s">
        <v>5456</v>
      </c>
      <c r="K2065" s="578" t="s">
        <v>5497</v>
      </c>
      <c r="L2065" s="578" t="s">
        <v>15</v>
      </c>
      <c r="M2065" s="578" t="s">
        <v>5497</v>
      </c>
      <c r="N2065" s="579" t="s">
        <v>15</v>
      </c>
      <c r="O2065" s="578" t="s">
        <v>33</v>
      </c>
      <c r="P2065" s="557">
        <v>2</v>
      </c>
      <c r="Q2065" s="557" t="s">
        <v>5151</v>
      </c>
      <c r="R2065" s="581">
        <f>IFERROR(VLOOKUP(CONCATENATE(D2065,"'",C2065),'Monthly Forex'!A:D,4,0),"-")</f>
        <v>48.59</v>
      </c>
      <c r="S2065" s="564" t="s">
        <v>15</v>
      </c>
      <c r="T2065" s="565">
        <v>118</v>
      </c>
      <c r="U2065" s="583" t="s">
        <v>47</v>
      </c>
      <c r="V2065" s="589" t="s">
        <v>49</v>
      </c>
      <c r="W2065" s="706" t="s">
        <v>15</v>
      </c>
      <c r="X2065" s="677" t="s">
        <v>4599</v>
      </c>
      <c r="Y2065" s="597" t="s">
        <v>5508</v>
      </c>
      <c r="Z2065" s="571">
        <v>44266</v>
      </c>
      <c r="AA2065" s="557" t="s">
        <v>1856</v>
      </c>
      <c r="AB2065" s="187">
        <f t="shared" si="610"/>
        <v>44293</v>
      </c>
      <c r="AC2065" s="188">
        <f t="shared" si="611"/>
        <v>44287</v>
      </c>
      <c r="AD2065" s="189" t="str">
        <f t="shared" si="612"/>
        <v>-</v>
      </c>
      <c r="AE2065" s="190" t="str">
        <f t="shared" si="613"/>
        <v>-</v>
      </c>
      <c r="AF2065" s="191" t="s">
        <v>4551</v>
      </c>
      <c r="AG2065" s="191" t="str">
        <f t="shared" si="614"/>
        <v>-</v>
      </c>
      <c r="AH2065" s="192" t="str">
        <f t="shared" si="602"/>
        <v>-</v>
      </c>
      <c r="AI2065" s="209">
        <v>44315</v>
      </c>
      <c r="AJ2065" s="448" t="s">
        <v>4592</v>
      </c>
      <c r="AK2065" s="478">
        <f t="shared" si="603"/>
        <v>-22</v>
      </c>
      <c r="AL2065" s="516">
        <f t="shared" si="604"/>
        <v>44287</v>
      </c>
      <c r="AM2065" s="432" t="str">
        <f>_xlfn.IFNA(VLOOKUP(O2065,Dropdown!$B:$G,6,0),"-")</f>
        <v>NON-PEZA</v>
      </c>
      <c r="AN2065" s="433" t="str">
        <f>_xlfn.IFNA(VLOOKUP(O2065,Dropdown!$B:$H,7,0),"-")</f>
        <v>-</v>
      </c>
      <c r="AO2065" s="434" t="str">
        <f t="shared" si="605"/>
        <v>USD</v>
      </c>
      <c r="AP2065" s="435">
        <f t="shared" si="606"/>
        <v>118</v>
      </c>
      <c r="AQ2065" s="436">
        <f t="shared" si="607"/>
        <v>118</v>
      </c>
      <c r="AR2065" s="247"/>
      <c r="AS2065" s="465" t="s">
        <v>15</v>
      </c>
      <c r="AT2065" s="247"/>
      <c r="AU2065" s="456" t="s">
        <v>15</v>
      </c>
    </row>
    <row r="2066" spans="1:47" s="30" customFormat="1">
      <c r="A2066" s="556">
        <v>2063</v>
      </c>
      <c r="B2066" s="557" t="s">
        <v>5494</v>
      </c>
      <c r="C2066" s="558" t="str">
        <f t="shared" si="608"/>
        <v>2021</v>
      </c>
      <c r="D2066" s="558" t="str">
        <f t="shared" si="609"/>
        <v>Mar</v>
      </c>
      <c r="E2066" s="586">
        <v>44263</v>
      </c>
      <c r="F2066" s="557">
        <v>126525</v>
      </c>
      <c r="G2066" s="557">
        <v>59335</v>
      </c>
      <c r="H2066" s="557">
        <v>98833</v>
      </c>
      <c r="I2066" s="557" t="s">
        <v>5458</v>
      </c>
      <c r="J2066" s="577" t="s">
        <v>5456</v>
      </c>
      <c r="K2066" s="578" t="s">
        <v>5498</v>
      </c>
      <c r="L2066" s="578" t="s">
        <v>15</v>
      </c>
      <c r="M2066" s="578" t="s">
        <v>5498</v>
      </c>
      <c r="N2066" s="579" t="s">
        <v>15</v>
      </c>
      <c r="O2066" s="578" t="s">
        <v>33</v>
      </c>
      <c r="P2066" s="557">
        <v>1</v>
      </c>
      <c r="Q2066" s="557" t="s">
        <v>5151</v>
      </c>
      <c r="R2066" s="581">
        <f>IFERROR(VLOOKUP(CONCATENATE(D2066,"'",C2066),'Monthly Forex'!A:D,4,0),"-")</f>
        <v>48.59</v>
      </c>
      <c r="S2066" s="564" t="s">
        <v>15</v>
      </c>
      <c r="T2066" s="565">
        <v>330</v>
      </c>
      <c r="U2066" s="583" t="s">
        <v>47</v>
      </c>
      <c r="V2066" s="589" t="s">
        <v>49</v>
      </c>
      <c r="W2066" s="706" t="s">
        <v>15</v>
      </c>
      <c r="X2066" s="677" t="s">
        <v>4599</v>
      </c>
      <c r="Y2066" s="597" t="s">
        <v>5508</v>
      </c>
      <c r="Z2066" s="571">
        <v>44266</v>
      </c>
      <c r="AA2066" s="557" t="s">
        <v>1856</v>
      </c>
      <c r="AB2066" s="187">
        <f t="shared" si="610"/>
        <v>44293</v>
      </c>
      <c r="AC2066" s="188">
        <f t="shared" si="611"/>
        <v>44287</v>
      </c>
      <c r="AD2066" s="189" t="str">
        <f t="shared" si="612"/>
        <v>-</v>
      </c>
      <c r="AE2066" s="190" t="str">
        <f t="shared" si="613"/>
        <v>-</v>
      </c>
      <c r="AF2066" s="191" t="s">
        <v>4551</v>
      </c>
      <c r="AG2066" s="191" t="str">
        <f t="shared" si="614"/>
        <v>-</v>
      </c>
      <c r="AH2066" s="192" t="str">
        <f t="shared" si="602"/>
        <v>-</v>
      </c>
      <c r="AI2066" s="209">
        <v>44315</v>
      </c>
      <c r="AJ2066" s="448" t="s">
        <v>4592</v>
      </c>
      <c r="AK2066" s="478">
        <f t="shared" si="603"/>
        <v>-22</v>
      </c>
      <c r="AL2066" s="516">
        <f t="shared" si="604"/>
        <v>44287</v>
      </c>
      <c r="AM2066" s="432" t="str">
        <f>_xlfn.IFNA(VLOOKUP(O2066,Dropdown!$B:$G,6,0),"-")</f>
        <v>NON-PEZA</v>
      </c>
      <c r="AN2066" s="433" t="str">
        <f>_xlfn.IFNA(VLOOKUP(O2066,Dropdown!$B:$H,7,0),"-")</f>
        <v>-</v>
      </c>
      <c r="AO2066" s="434" t="str">
        <f t="shared" si="605"/>
        <v>USD</v>
      </c>
      <c r="AP2066" s="435">
        <f t="shared" si="606"/>
        <v>330</v>
      </c>
      <c r="AQ2066" s="436">
        <f t="shared" si="607"/>
        <v>330</v>
      </c>
      <c r="AR2066" s="247"/>
      <c r="AS2066" s="465" t="s">
        <v>15</v>
      </c>
      <c r="AT2066" s="247"/>
      <c r="AU2066" s="456" t="s">
        <v>15</v>
      </c>
    </row>
    <row r="2067" spans="1:47" s="30" customFormat="1">
      <c r="A2067" s="556">
        <v>2064</v>
      </c>
      <c r="B2067" s="557" t="s">
        <v>5495</v>
      </c>
      <c r="C2067" s="558" t="str">
        <f t="shared" si="608"/>
        <v>2021</v>
      </c>
      <c r="D2067" s="558" t="str">
        <f t="shared" si="609"/>
        <v>Mar</v>
      </c>
      <c r="E2067" s="586">
        <v>44263</v>
      </c>
      <c r="F2067" s="557">
        <v>126525</v>
      </c>
      <c r="G2067" s="557">
        <v>59335</v>
      </c>
      <c r="H2067" s="557">
        <v>98833</v>
      </c>
      <c r="I2067" s="557" t="s">
        <v>5458</v>
      </c>
      <c r="J2067" s="577" t="s">
        <v>5456</v>
      </c>
      <c r="K2067" s="578" t="s">
        <v>5499</v>
      </c>
      <c r="L2067" s="578" t="s">
        <v>15</v>
      </c>
      <c r="M2067" s="578" t="s">
        <v>5499</v>
      </c>
      <c r="N2067" s="579" t="s">
        <v>15</v>
      </c>
      <c r="O2067" s="578" t="s">
        <v>33</v>
      </c>
      <c r="P2067" s="557">
        <v>2</v>
      </c>
      <c r="Q2067" s="557" t="s">
        <v>5151</v>
      </c>
      <c r="R2067" s="581">
        <f>IFERROR(VLOOKUP(CONCATENATE(D2067,"'",C2067),'Monthly Forex'!A:D,4,0),"-")</f>
        <v>48.59</v>
      </c>
      <c r="S2067" s="564" t="s">
        <v>15</v>
      </c>
      <c r="T2067" s="565">
        <v>180</v>
      </c>
      <c r="U2067" s="583" t="s">
        <v>47</v>
      </c>
      <c r="V2067" s="589" t="s">
        <v>49</v>
      </c>
      <c r="W2067" s="706" t="s">
        <v>15</v>
      </c>
      <c r="X2067" s="677" t="s">
        <v>4599</v>
      </c>
      <c r="Y2067" s="597" t="s">
        <v>5508</v>
      </c>
      <c r="Z2067" s="571">
        <v>44266</v>
      </c>
      <c r="AA2067" s="557" t="s">
        <v>1856</v>
      </c>
      <c r="AB2067" s="187">
        <f t="shared" si="610"/>
        <v>44293</v>
      </c>
      <c r="AC2067" s="188">
        <f t="shared" si="611"/>
        <v>44287</v>
      </c>
      <c r="AD2067" s="189" t="str">
        <f t="shared" si="612"/>
        <v>-</v>
      </c>
      <c r="AE2067" s="190" t="str">
        <f t="shared" si="613"/>
        <v>-</v>
      </c>
      <c r="AF2067" s="191" t="s">
        <v>4551</v>
      </c>
      <c r="AG2067" s="191" t="str">
        <f t="shared" si="614"/>
        <v>-</v>
      </c>
      <c r="AH2067" s="192" t="str">
        <f t="shared" si="602"/>
        <v>-</v>
      </c>
      <c r="AI2067" s="209">
        <v>44315</v>
      </c>
      <c r="AJ2067" s="448" t="s">
        <v>4592</v>
      </c>
      <c r="AK2067" s="478">
        <f t="shared" si="603"/>
        <v>-22</v>
      </c>
      <c r="AL2067" s="516">
        <f t="shared" si="604"/>
        <v>44287</v>
      </c>
      <c r="AM2067" s="432" t="str">
        <f>_xlfn.IFNA(VLOOKUP(O2067,Dropdown!$B:$G,6,0),"-")</f>
        <v>NON-PEZA</v>
      </c>
      <c r="AN2067" s="433" t="str">
        <f>_xlfn.IFNA(VLOOKUP(O2067,Dropdown!$B:$H,7,0),"-")</f>
        <v>-</v>
      </c>
      <c r="AO2067" s="434" t="str">
        <f t="shared" si="605"/>
        <v>USD</v>
      </c>
      <c r="AP2067" s="435">
        <f t="shared" si="606"/>
        <v>180</v>
      </c>
      <c r="AQ2067" s="436">
        <f t="shared" si="607"/>
        <v>180</v>
      </c>
      <c r="AR2067" s="247"/>
      <c r="AS2067" s="465" t="s">
        <v>15</v>
      </c>
      <c r="AT2067" s="247"/>
      <c r="AU2067" s="456" t="s">
        <v>15</v>
      </c>
    </row>
    <row r="2068" spans="1:47" s="30" customFormat="1">
      <c r="A2068" s="556">
        <v>2065</v>
      </c>
      <c r="B2068" s="557" t="s">
        <v>5489</v>
      </c>
      <c r="C2068" s="558" t="str">
        <f t="shared" si="608"/>
        <v>2021</v>
      </c>
      <c r="D2068" s="558" t="str">
        <f t="shared" si="609"/>
        <v>Mar</v>
      </c>
      <c r="E2068" s="586">
        <v>44263</v>
      </c>
      <c r="F2068" s="557" t="s">
        <v>5500</v>
      </c>
      <c r="G2068" s="557" t="s">
        <v>5500</v>
      </c>
      <c r="H2068" s="557">
        <v>98835</v>
      </c>
      <c r="I2068" s="557" t="s">
        <v>5501</v>
      </c>
      <c r="J2068" s="577" t="s">
        <v>5502</v>
      </c>
      <c r="K2068" s="578" t="s">
        <v>5503</v>
      </c>
      <c r="L2068" s="578" t="s">
        <v>5078</v>
      </c>
      <c r="M2068" s="578" t="s">
        <v>5504</v>
      </c>
      <c r="N2068" s="579" t="s">
        <v>15</v>
      </c>
      <c r="O2068" s="578" t="s">
        <v>32</v>
      </c>
      <c r="P2068" s="557">
        <v>1</v>
      </c>
      <c r="Q2068" s="557" t="s">
        <v>5152</v>
      </c>
      <c r="R2068" s="581">
        <f>IFERROR(VLOOKUP(CONCATENATE(D2068,"'",C2068),'Monthly Forex'!A:D,4,0),"-")</f>
        <v>48.59</v>
      </c>
      <c r="S2068" s="587">
        <v>117500</v>
      </c>
      <c r="T2068" s="565">
        <f>S2068/R2068</f>
        <v>2418.1930438361801</v>
      </c>
      <c r="U2068" s="583" t="s">
        <v>47</v>
      </c>
      <c r="V2068" s="589" t="s">
        <v>49</v>
      </c>
      <c r="W2068" s="706" t="s">
        <v>2314</v>
      </c>
      <c r="X2068" s="677" t="s">
        <v>5505</v>
      </c>
      <c r="Y2068" s="570" t="s">
        <v>15</v>
      </c>
      <c r="Z2068" s="571" t="s">
        <v>15</v>
      </c>
      <c r="AA2068" s="557" t="s">
        <v>1856</v>
      </c>
      <c r="AB2068" s="187">
        <f t="shared" si="610"/>
        <v>44293</v>
      </c>
      <c r="AC2068" s="188">
        <f t="shared" si="611"/>
        <v>44287</v>
      </c>
      <c r="AD2068" s="189" t="str">
        <f t="shared" si="612"/>
        <v>-</v>
      </c>
      <c r="AE2068" s="190" t="str">
        <f t="shared" si="613"/>
        <v>-</v>
      </c>
      <c r="AF2068" s="191" t="s">
        <v>4551</v>
      </c>
      <c r="AG2068" s="191" t="str">
        <f t="shared" si="614"/>
        <v>1</v>
      </c>
      <c r="AH2068" s="192" t="str">
        <f t="shared" si="602"/>
        <v>-</v>
      </c>
      <c r="AI2068" s="209">
        <v>44299</v>
      </c>
      <c r="AJ2068" s="447" t="s">
        <v>4592</v>
      </c>
      <c r="AK2068" s="478">
        <f t="shared" si="603"/>
        <v>-6</v>
      </c>
      <c r="AL2068" s="516">
        <f t="shared" si="604"/>
        <v>44287</v>
      </c>
      <c r="AM2068" s="432" t="str">
        <f>_xlfn.IFNA(VLOOKUP(O2068,Dropdown!$B:$G,6,0),"-")</f>
        <v>PEZA</v>
      </c>
      <c r="AN2068" s="433">
        <f>_xlfn.IFNA(VLOOKUP(O2068,Dropdown!$B:$H,7,0),"-")</f>
        <v>0.12</v>
      </c>
      <c r="AO2068" s="434" t="str">
        <f t="shared" si="605"/>
        <v>PHP</v>
      </c>
      <c r="AP2068" s="435">
        <f t="shared" si="606"/>
        <v>117500</v>
      </c>
      <c r="AQ2068" s="436">
        <f t="shared" si="607"/>
        <v>131600</v>
      </c>
      <c r="AR2068" s="247"/>
      <c r="AS2068" s="465" t="s">
        <v>15</v>
      </c>
      <c r="AT2068" s="247"/>
      <c r="AU2068" s="456" t="s">
        <v>15</v>
      </c>
    </row>
    <row r="2069" spans="1:47" s="30" customFormat="1">
      <c r="A2069" s="556">
        <v>2066</v>
      </c>
      <c r="B2069" s="557" t="s">
        <v>5385</v>
      </c>
      <c r="C2069" s="558" t="str">
        <f t="shared" si="608"/>
        <v>2021</v>
      </c>
      <c r="D2069" s="558" t="str">
        <f t="shared" si="609"/>
        <v>Mar</v>
      </c>
      <c r="E2069" s="586">
        <v>44267</v>
      </c>
      <c r="F2069" s="557">
        <v>126527</v>
      </c>
      <c r="G2069" s="557">
        <v>59336</v>
      </c>
      <c r="H2069" s="557">
        <v>98933</v>
      </c>
      <c r="I2069" s="557" t="s">
        <v>5506</v>
      </c>
      <c r="J2069" s="577" t="s">
        <v>5386</v>
      </c>
      <c r="K2069" s="578" t="s">
        <v>5388</v>
      </c>
      <c r="L2069" s="578" t="s">
        <v>15</v>
      </c>
      <c r="M2069" s="578" t="s">
        <v>5388</v>
      </c>
      <c r="N2069" s="579" t="s">
        <v>5507</v>
      </c>
      <c r="O2069" s="578" t="s">
        <v>31</v>
      </c>
      <c r="P2069" s="557">
        <v>1</v>
      </c>
      <c r="Q2069" s="557" t="s">
        <v>5152</v>
      </c>
      <c r="R2069" s="581">
        <f>IFERROR(VLOOKUP(CONCATENATE(D2069,"'",C2069),'Monthly Forex'!A:D,4,0),"-")</f>
        <v>48.59</v>
      </c>
      <c r="S2069" s="587">
        <v>1062600</v>
      </c>
      <c r="T2069" s="565">
        <f>S2069/R2069</f>
        <v>21868.697262811278</v>
      </c>
      <c r="U2069" s="583" t="s">
        <v>47</v>
      </c>
      <c r="V2069" s="589" t="s">
        <v>49</v>
      </c>
      <c r="W2069" s="706" t="s">
        <v>15</v>
      </c>
      <c r="X2069" s="677" t="s">
        <v>5546</v>
      </c>
      <c r="Y2069" s="570" t="s">
        <v>15</v>
      </c>
      <c r="Z2069" s="571" t="s">
        <v>15</v>
      </c>
      <c r="AA2069" s="557" t="s">
        <v>1856</v>
      </c>
      <c r="AB2069" s="187">
        <f t="shared" si="610"/>
        <v>44297</v>
      </c>
      <c r="AC2069" s="188">
        <f t="shared" si="611"/>
        <v>44287</v>
      </c>
      <c r="AD2069" s="189" t="str">
        <f>IFERROR(IF(AF2069="O","-",AB2069+60),"-")</f>
        <v>-</v>
      </c>
      <c r="AE2069" s="190" t="str">
        <f>IFERROR(IF(AD2069="-","-",(AD2069-DAY(AD2069)+1)),"")</f>
        <v>-</v>
      </c>
      <c r="AF2069" s="191" t="s">
        <v>4551</v>
      </c>
      <c r="AG2069" s="191" t="str">
        <f>IF(F2069=F2068,"-","1")</f>
        <v>1</v>
      </c>
      <c r="AH2069" s="192" t="str">
        <f t="shared" si="602"/>
        <v>-</v>
      </c>
      <c r="AI2069" s="209">
        <v>44344</v>
      </c>
      <c r="AJ2069" s="448" t="s">
        <v>4592</v>
      </c>
      <c r="AK2069" s="478">
        <f t="shared" si="603"/>
        <v>-47</v>
      </c>
      <c r="AL2069" s="516">
        <f t="shared" si="604"/>
        <v>44317</v>
      </c>
      <c r="AM2069" s="432" t="str">
        <f>_xlfn.IFNA(VLOOKUP(O2069,Dropdown!$B:$G,6,0),"-")</f>
        <v>PEZA</v>
      </c>
      <c r="AN2069" s="433">
        <f>_xlfn.IFNA(VLOOKUP(O2069,Dropdown!$B:$H,7,0),"-")</f>
        <v>0.12</v>
      </c>
      <c r="AO2069" s="434" t="str">
        <f t="shared" si="605"/>
        <v>PHP</v>
      </c>
      <c r="AP2069" s="435">
        <f t="shared" si="606"/>
        <v>1062600</v>
      </c>
      <c r="AQ2069" s="436">
        <f t="shared" si="607"/>
        <v>1190112</v>
      </c>
      <c r="AR2069" s="247"/>
      <c r="AS2069" s="465" t="s">
        <v>15</v>
      </c>
      <c r="AT2069" s="247"/>
      <c r="AU2069" s="456" t="s">
        <v>15</v>
      </c>
    </row>
    <row r="2070" spans="1:47" s="30" customFormat="1">
      <c r="A2070" s="556">
        <v>2067</v>
      </c>
      <c r="B2070" s="500" t="s">
        <v>5509</v>
      </c>
      <c r="C2070" s="321" t="str">
        <f t="shared" si="608"/>
        <v>2021</v>
      </c>
      <c r="D2070" s="321" t="str">
        <f t="shared" si="609"/>
        <v>Mar</v>
      </c>
      <c r="E2070" s="501">
        <v>44268</v>
      </c>
      <c r="F2070" s="500" t="s">
        <v>15</v>
      </c>
      <c r="G2070" s="500">
        <v>59337</v>
      </c>
      <c r="H2070" s="321" t="s">
        <v>15</v>
      </c>
      <c r="I2070" s="500" t="s">
        <v>5511</v>
      </c>
      <c r="J2070" s="502" t="s">
        <v>5633</v>
      </c>
      <c r="K2070" s="503" t="s">
        <v>5512</v>
      </c>
      <c r="L2070" s="503" t="s">
        <v>5515</v>
      </c>
      <c r="M2070" s="503" t="s">
        <v>5517</v>
      </c>
      <c r="N2070" s="504" t="s">
        <v>15</v>
      </c>
      <c r="O2070" s="503" t="s">
        <v>40</v>
      </c>
      <c r="P2070" s="500">
        <v>1</v>
      </c>
      <c r="Q2070" s="500" t="s">
        <v>5152</v>
      </c>
      <c r="R2070" s="505">
        <f>IFERROR(VLOOKUP(CONCATENATE(D2070,"'",C2070),'Monthly Forex'!A:D,4,0),"-")</f>
        <v>48.59</v>
      </c>
      <c r="S2070" s="495" t="s">
        <v>15</v>
      </c>
      <c r="T2070" s="506">
        <v>2000</v>
      </c>
      <c r="U2070" s="507" t="s">
        <v>15</v>
      </c>
      <c r="V2070" s="508" t="s">
        <v>15</v>
      </c>
      <c r="W2070" s="509" t="s">
        <v>5519</v>
      </c>
      <c r="X2070" s="510" t="s">
        <v>5545</v>
      </c>
      <c r="Y2070" s="511" t="s">
        <v>15</v>
      </c>
      <c r="Z2070" s="512" t="s">
        <v>15</v>
      </c>
      <c r="AA2070" s="500" t="s">
        <v>15</v>
      </c>
      <c r="AB2070" s="187" t="s">
        <v>15</v>
      </c>
      <c r="AC2070" s="188" t="s">
        <v>15</v>
      </c>
      <c r="AD2070" s="189" t="s">
        <v>15</v>
      </c>
      <c r="AE2070" s="190" t="s">
        <v>15</v>
      </c>
      <c r="AF2070" s="191" t="s">
        <v>15</v>
      </c>
      <c r="AG2070" s="191" t="s">
        <v>15</v>
      </c>
      <c r="AH2070" s="192" t="str">
        <f t="shared" si="602"/>
        <v>-</v>
      </c>
      <c r="AI2070" s="209" t="s">
        <v>15</v>
      </c>
      <c r="AJ2070" s="447" t="s">
        <v>15</v>
      </c>
      <c r="AK2070" s="478" t="str">
        <f t="shared" si="603"/>
        <v/>
      </c>
      <c r="AL2070" s="516" t="str">
        <f t="shared" si="604"/>
        <v>-</v>
      </c>
      <c r="AM2070" s="432" t="str">
        <f>_xlfn.IFNA(VLOOKUP(O2070,Dropdown!$B:$G,6,0),"-")</f>
        <v>PEZA</v>
      </c>
      <c r="AN2070" s="433">
        <f>_xlfn.IFNA(VLOOKUP(O2070,Dropdown!$B:$H,7,0),"-")</f>
        <v>0.12</v>
      </c>
      <c r="AO2070" s="434" t="str">
        <f t="shared" si="605"/>
        <v>USD</v>
      </c>
      <c r="AP2070" s="435">
        <f t="shared" si="606"/>
        <v>2000</v>
      </c>
      <c r="AQ2070" s="436">
        <f t="shared" si="607"/>
        <v>2240</v>
      </c>
      <c r="AR2070" s="247"/>
      <c r="AS2070" s="465" t="s">
        <v>15</v>
      </c>
      <c r="AT2070" s="247"/>
      <c r="AU2070" s="454" t="s">
        <v>15</v>
      </c>
    </row>
    <row r="2071" spans="1:47" s="30" customFormat="1">
      <c r="A2071" s="556">
        <v>2068</v>
      </c>
      <c r="B2071" s="500" t="s">
        <v>5513</v>
      </c>
      <c r="C2071" s="321" t="str">
        <f t="shared" si="608"/>
        <v>2021</v>
      </c>
      <c r="D2071" s="321" t="str">
        <f t="shared" si="609"/>
        <v>Mar</v>
      </c>
      <c r="E2071" s="501">
        <v>44268</v>
      </c>
      <c r="F2071" s="500" t="s">
        <v>15</v>
      </c>
      <c r="G2071" s="500">
        <v>59337</v>
      </c>
      <c r="H2071" s="321" t="s">
        <v>15</v>
      </c>
      <c r="I2071" s="500" t="s">
        <v>5510</v>
      </c>
      <c r="J2071" s="502" t="s">
        <v>5624</v>
      </c>
      <c r="K2071" s="503" t="s">
        <v>5514</v>
      </c>
      <c r="L2071" s="503" t="s">
        <v>5518</v>
      </c>
      <c r="M2071" s="503" t="s">
        <v>5516</v>
      </c>
      <c r="N2071" s="504" t="s">
        <v>15</v>
      </c>
      <c r="O2071" s="503" t="s">
        <v>40</v>
      </c>
      <c r="P2071" s="500">
        <v>1</v>
      </c>
      <c r="Q2071" s="500" t="s">
        <v>5152</v>
      </c>
      <c r="R2071" s="505">
        <f>IFERROR(VLOOKUP(CONCATENATE(D2071,"'",C2071),'Monthly Forex'!A:D,4,0),"-")</f>
        <v>48.59</v>
      </c>
      <c r="S2071" s="495" t="s">
        <v>15</v>
      </c>
      <c r="T2071" s="506">
        <v>2000</v>
      </c>
      <c r="U2071" s="507" t="s">
        <v>15</v>
      </c>
      <c r="V2071" s="508" t="s">
        <v>15</v>
      </c>
      <c r="W2071" s="509" t="s">
        <v>5519</v>
      </c>
      <c r="X2071" s="510" t="s">
        <v>5545</v>
      </c>
      <c r="Y2071" s="511" t="s">
        <v>15</v>
      </c>
      <c r="Z2071" s="512" t="s">
        <v>15</v>
      </c>
      <c r="AA2071" s="500" t="s">
        <v>15</v>
      </c>
      <c r="AB2071" s="187" t="s">
        <v>15</v>
      </c>
      <c r="AC2071" s="188" t="s">
        <v>15</v>
      </c>
      <c r="AD2071" s="189" t="s">
        <v>15</v>
      </c>
      <c r="AE2071" s="190" t="s">
        <v>15</v>
      </c>
      <c r="AF2071" s="191" t="s">
        <v>15</v>
      </c>
      <c r="AG2071" s="191" t="s">
        <v>15</v>
      </c>
      <c r="AH2071" s="192" t="str">
        <f t="shared" si="602"/>
        <v>-</v>
      </c>
      <c r="AI2071" s="209" t="s">
        <v>15</v>
      </c>
      <c r="AJ2071" s="447" t="s">
        <v>15</v>
      </c>
      <c r="AK2071" s="478" t="str">
        <f t="shared" si="603"/>
        <v/>
      </c>
      <c r="AL2071" s="516" t="str">
        <f t="shared" si="604"/>
        <v>-</v>
      </c>
      <c r="AM2071" s="432" t="str">
        <f>_xlfn.IFNA(VLOOKUP(O2071,Dropdown!$B:$G,6,0),"-")</f>
        <v>PEZA</v>
      </c>
      <c r="AN2071" s="433">
        <f>_xlfn.IFNA(VLOOKUP(O2071,Dropdown!$B:$H,7,0),"-")</f>
        <v>0.12</v>
      </c>
      <c r="AO2071" s="434" t="str">
        <f t="shared" si="605"/>
        <v>USD</v>
      </c>
      <c r="AP2071" s="435">
        <f t="shared" si="606"/>
        <v>2000</v>
      </c>
      <c r="AQ2071" s="436">
        <f t="shared" si="607"/>
        <v>2240</v>
      </c>
      <c r="AR2071" s="247"/>
      <c r="AS2071" s="465" t="s">
        <v>15</v>
      </c>
      <c r="AT2071" s="247"/>
      <c r="AU2071" s="454" t="s">
        <v>15</v>
      </c>
    </row>
    <row r="2072" spans="1:47" s="30" customFormat="1">
      <c r="A2072" s="556">
        <v>2069</v>
      </c>
      <c r="B2072" s="500" t="s">
        <v>5529</v>
      </c>
      <c r="C2072" s="321" t="str">
        <f t="shared" si="608"/>
        <v>2021</v>
      </c>
      <c r="D2072" s="321" t="str">
        <f t="shared" si="609"/>
        <v>Mar</v>
      </c>
      <c r="E2072" s="501">
        <v>44272</v>
      </c>
      <c r="F2072" s="500" t="s">
        <v>15</v>
      </c>
      <c r="G2072" s="500">
        <v>59338</v>
      </c>
      <c r="H2072" s="321" t="s">
        <v>15</v>
      </c>
      <c r="I2072" s="500" t="s">
        <v>5532</v>
      </c>
      <c r="J2072" s="502" t="s">
        <v>5825</v>
      </c>
      <c r="K2072" s="503" t="s">
        <v>5531</v>
      </c>
      <c r="L2072" s="503" t="s">
        <v>5533</v>
      </c>
      <c r="M2072" s="503" t="s">
        <v>5534</v>
      </c>
      <c r="N2072" s="504" t="s">
        <v>15</v>
      </c>
      <c r="O2072" s="503" t="s">
        <v>40</v>
      </c>
      <c r="P2072" s="500">
        <v>1</v>
      </c>
      <c r="Q2072" s="500" t="s">
        <v>5152</v>
      </c>
      <c r="R2072" s="505">
        <f>IFERROR(VLOOKUP(CONCATENATE(D2072,"'",C2072),'Monthly Forex'!A:D,4,0),"-")</f>
        <v>48.59</v>
      </c>
      <c r="S2072" s="495" t="s">
        <v>15</v>
      </c>
      <c r="T2072" s="506">
        <v>2308</v>
      </c>
      <c r="U2072" s="507" t="s">
        <v>15</v>
      </c>
      <c r="V2072" s="508" t="s">
        <v>15</v>
      </c>
      <c r="W2072" s="509" t="s">
        <v>5519</v>
      </c>
      <c r="X2072" s="510" t="s">
        <v>5545</v>
      </c>
      <c r="Y2072" s="511" t="s">
        <v>15</v>
      </c>
      <c r="Z2072" s="512" t="s">
        <v>15</v>
      </c>
      <c r="AA2072" s="500" t="s">
        <v>15</v>
      </c>
      <c r="AB2072" s="187" t="s">
        <v>15</v>
      </c>
      <c r="AC2072" s="188" t="s">
        <v>15</v>
      </c>
      <c r="AD2072" s="189" t="s">
        <v>15</v>
      </c>
      <c r="AE2072" s="190" t="s">
        <v>15</v>
      </c>
      <c r="AF2072" s="191" t="s">
        <v>15</v>
      </c>
      <c r="AG2072" s="191" t="s">
        <v>15</v>
      </c>
      <c r="AH2072" s="192" t="str">
        <f t="shared" si="602"/>
        <v>-</v>
      </c>
      <c r="AI2072" s="209" t="s">
        <v>15</v>
      </c>
      <c r="AJ2072" s="447" t="s">
        <v>15</v>
      </c>
      <c r="AK2072" s="478" t="str">
        <f t="shared" si="603"/>
        <v/>
      </c>
      <c r="AL2072" s="516" t="str">
        <f t="shared" si="604"/>
        <v>-</v>
      </c>
      <c r="AM2072" s="432" t="str">
        <f>_xlfn.IFNA(VLOOKUP(O2072,Dropdown!$B:$G,6,0),"-")</f>
        <v>PEZA</v>
      </c>
      <c r="AN2072" s="433">
        <f>_xlfn.IFNA(VLOOKUP(O2072,Dropdown!$B:$H,7,0),"-")</f>
        <v>0.12</v>
      </c>
      <c r="AO2072" s="434" t="str">
        <f t="shared" si="605"/>
        <v>USD</v>
      </c>
      <c r="AP2072" s="435">
        <f t="shared" si="606"/>
        <v>2308</v>
      </c>
      <c r="AQ2072" s="436">
        <f t="shared" si="607"/>
        <v>2584.96</v>
      </c>
      <c r="AR2072" s="247"/>
      <c r="AS2072" s="465" t="s">
        <v>15</v>
      </c>
      <c r="AT2072" s="247"/>
      <c r="AU2072" s="454" t="s">
        <v>15</v>
      </c>
    </row>
    <row r="2073" spans="1:47" s="30" customFormat="1">
      <c r="A2073" s="556">
        <v>2070</v>
      </c>
      <c r="B2073" s="500" t="s">
        <v>5530</v>
      </c>
      <c r="C2073" s="321" t="str">
        <f t="shared" si="608"/>
        <v>2021</v>
      </c>
      <c r="D2073" s="321" t="str">
        <f t="shared" si="609"/>
        <v>Mar</v>
      </c>
      <c r="E2073" s="501">
        <v>44272</v>
      </c>
      <c r="F2073" s="500" t="s">
        <v>15</v>
      </c>
      <c r="G2073" s="500">
        <v>59338</v>
      </c>
      <c r="H2073" s="321" t="s">
        <v>15</v>
      </c>
      <c r="I2073" s="500" t="s">
        <v>5532</v>
      </c>
      <c r="J2073" s="502" t="s">
        <v>5714</v>
      </c>
      <c r="K2073" s="503" t="s">
        <v>5535</v>
      </c>
      <c r="L2073" s="503" t="s">
        <v>5533</v>
      </c>
      <c r="M2073" s="503" t="s">
        <v>5536</v>
      </c>
      <c r="N2073" s="504" t="s">
        <v>15</v>
      </c>
      <c r="O2073" s="503" t="s">
        <v>40</v>
      </c>
      <c r="P2073" s="500">
        <v>1</v>
      </c>
      <c r="Q2073" s="500" t="s">
        <v>5152</v>
      </c>
      <c r="R2073" s="505">
        <f>IFERROR(VLOOKUP(CONCATENATE(D2073,"'",C2073),'Monthly Forex'!A:D,4,0),"-")</f>
        <v>48.59</v>
      </c>
      <c r="S2073" s="495" t="s">
        <v>15</v>
      </c>
      <c r="T2073" s="506">
        <v>4127</v>
      </c>
      <c r="U2073" s="507" t="s">
        <v>15</v>
      </c>
      <c r="V2073" s="508" t="s">
        <v>15</v>
      </c>
      <c r="W2073" s="509" t="s">
        <v>5519</v>
      </c>
      <c r="X2073" s="510" t="s">
        <v>5545</v>
      </c>
      <c r="Y2073" s="511" t="s">
        <v>15</v>
      </c>
      <c r="Z2073" s="512" t="s">
        <v>15</v>
      </c>
      <c r="AA2073" s="500" t="s">
        <v>15</v>
      </c>
      <c r="AB2073" s="187" t="s">
        <v>15</v>
      </c>
      <c r="AC2073" s="188" t="s">
        <v>15</v>
      </c>
      <c r="AD2073" s="189" t="s">
        <v>15</v>
      </c>
      <c r="AE2073" s="190" t="s">
        <v>15</v>
      </c>
      <c r="AF2073" s="191" t="s">
        <v>15</v>
      </c>
      <c r="AG2073" s="191" t="s">
        <v>15</v>
      </c>
      <c r="AH2073" s="192" t="str">
        <f t="shared" si="602"/>
        <v>-</v>
      </c>
      <c r="AI2073" s="209" t="s">
        <v>15</v>
      </c>
      <c r="AJ2073" s="447" t="s">
        <v>15</v>
      </c>
      <c r="AK2073" s="478" t="str">
        <f t="shared" si="603"/>
        <v/>
      </c>
      <c r="AL2073" s="516" t="str">
        <f t="shared" si="604"/>
        <v>-</v>
      </c>
      <c r="AM2073" s="432" t="str">
        <f>_xlfn.IFNA(VLOOKUP(O2073,Dropdown!$B:$G,6,0),"-")</f>
        <v>PEZA</v>
      </c>
      <c r="AN2073" s="433">
        <f>_xlfn.IFNA(VLOOKUP(O2073,Dropdown!$B:$H,7,0),"-")</f>
        <v>0.12</v>
      </c>
      <c r="AO2073" s="434" t="str">
        <f t="shared" si="605"/>
        <v>USD</v>
      </c>
      <c r="AP2073" s="435">
        <f t="shared" si="606"/>
        <v>4127</v>
      </c>
      <c r="AQ2073" s="436">
        <f t="shared" si="607"/>
        <v>4622.2400000000007</v>
      </c>
      <c r="AR2073" s="247"/>
      <c r="AS2073" s="465" t="s">
        <v>15</v>
      </c>
      <c r="AT2073" s="247"/>
      <c r="AU2073" s="454" t="s">
        <v>15</v>
      </c>
    </row>
    <row r="2074" spans="1:47" s="30" customFormat="1">
      <c r="A2074" s="556">
        <v>2071</v>
      </c>
      <c r="B2074" s="557" t="s">
        <v>5526</v>
      </c>
      <c r="C2074" s="558" t="str">
        <f t="shared" si="608"/>
        <v>2021</v>
      </c>
      <c r="D2074" s="558" t="str">
        <f t="shared" si="609"/>
        <v>Mar</v>
      </c>
      <c r="E2074" s="586">
        <v>44273</v>
      </c>
      <c r="F2074" s="557">
        <v>126528</v>
      </c>
      <c r="G2074" s="557">
        <v>59339</v>
      </c>
      <c r="H2074" s="557">
        <v>99035</v>
      </c>
      <c r="I2074" s="557" t="s">
        <v>5522</v>
      </c>
      <c r="J2074" s="577" t="s">
        <v>5521</v>
      </c>
      <c r="K2074" s="578" t="s">
        <v>5527</v>
      </c>
      <c r="L2074" s="578" t="s">
        <v>5524</v>
      </c>
      <c r="M2074" s="578" t="s">
        <v>5528</v>
      </c>
      <c r="N2074" s="579" t="s">
        <v>15</v>
      </c>
      <c r="O2074" s="578" t="s">
        <v>32</v>
      </c>
      <c r="P2074" s="557">
        <v>1</v>
      </c>
      <c r="Q2074" s="557" t="s">
        <v>5151</v>
      </c>
      <c r="R2074" s="581">
        <f>IFERROR(VLOOKUP(CONCATENATE(D2074,"'",C2074),'Monthly Forex'!A:D,4,0),"-")</f>
        <v>48.59</v>
      </c>
      <c r="S2074" s="587">
        <v>35700</v>
      </c>
      <c r="T2074" s="565">
        <f t="shared" ref="T2074:T2079" si="615">S2074/R2074</f>
        <v>734.71907799958831</v>
      </c>
      <c r="U2074" s="583" t="s">
        <v>47</v>
      </c>
      <c r="V2074" s="589" t="s">
        <v>49</v>
      </c>
      <c r="W2074" s="706" t="s">
        <v>15</v>
      </c>
      <c r="X2074" s="677" t="s">
        <v>5546</v>
      </c>
      <c r="Y2074" s="570" t="s">
        <v>15</v>
      </c>
      <c r="Z2074" s="571" t="s">
        <v>15</v>
      </c>
      <c r="AA2074" s="557" t="s">
        <v>1856</v>
      </c>
      <c r="AB2074" s="187">
        <f>IF(V2074="","",IF(V2074="Cancelled","-",E2074+30))</f>
        <v>44303</v>
      </c>
      <c r="AC2074" s="188">
        <f>IFERROR(IF(AB2074="-","-",(AB2074-DAY(AB2074)+1)),"")</f>
        <v>44287</v>
      </c>
      <c r="AD2074" s="189" t="str">
        <f>IFERROR(IF(AF2074="O","-",AB2074+60),"-")</f>
        <v>-</v>
      </c>
      <c r="AE2074" s="190" t="str">
        <f>IFERROR(IF(AD2074="-","-",(AD2074-DAY(AD2074)+1)),"")</f>
        <v>-</v>
      </c>
      <c r="AF2074" s="140" t="s">
        <v>4551</v>
      </c>
      <c r="AG2074" s="191" t="str">
        <f>IF(F2074=F2073,"-","1")</f>
        <v>1</v>
      </c>
      <c r="AH2074" s="192" t="str">
        <f t="shared" si="602"/>
        <v>-</v>
      </c>
      <c r="AI2074" s="210">
        <v>44313</v>
      </c>
      <c r="AJ2074" s="448" t="s">
        <v>4592</v>
      </c>
      <c r="AK2074" s="478">
        <f t="shared" si="603"/>
        <v>-10</v>
      </c>
      <c r="AL2074" s="516">
        <f t="shared" si="604"/>
        <v>44287</v>
      </c>
      <c r="AM2074" s="432" t="str">
        <f>_xlfn.IFNA(VLOOKUP(O2074,Dropdown!$B:$G,6,0),"-")</f>
        <v>PEZA</v>
      </c>
      <c r="AN2074" s="433">
        <f>_xlfn.IFNA(VLOOKUP(O2074,Dropdown!$B:$H,7,0),"-")</f>
        <v>0.12</v>
      </c>
      <c r="AO2074" s="434" t="str">
        <f t="shared" si="605"/>
        <v>PHP</v>
      </c>
      <c r="AP2074" s="435">
        <f t="shared" si="606"/>
        <v>35700</v>
      </c>
      <c r="AQ2074" s="436">
        <f t="shared" si="607"/>
        <v>39984.000000000007</v>
      </c>
      <c r="AR2074" s="247"/>
      <c r="AS2074" s="465" t="s">
        <v>15</v>
      </c>
      <c r="AT2074" s="247"/>
      <c r="AU2074" s="456" t="s">
        <v>15</v>
      </c>
    </row>
    <row r="2075" spans="1:47" s="30" customFormat="1">
      <c r="A2075" s="556">
        <v>2072</v>
      </c>
      <c r="B2075" s="557" t="s">
        <v>5520</v>
      </c>
      <c r="C2075" s="558" t="str">
        <f t="shared" si="608"/>
        <v>2021</v>
      </c>
      <c r="D2075" s="558" t="str">
        <f t="shared" si="609"/>
        <v>Mar</v>
      </c>
      <c r="E2075" s="586">
        <v>44273</v>
      </c>
      <c r="F2075" s="557">
        <v>126528</v>
      </c>
      <c r="G2075" s="557">
        <v>59339</v>
      </c>
      <c r="H2075" s="557">
        <v>99035</v>
      </c>
      <c r="I2075" s="557" t="s">
        <v>5522</v>
      </c>
      <c r="J2075" s="577" t="s">
        <v>5521</v>
      </c>
      <c r="K2075" s="578" t="s">
        <v>5523</v>
      </c>
      <c r="L2075" s="578" t="s">
        <v>5524</v>
      </c>
      <c r="M2075" s="578" t="s">
        <v>5525</v>
      </c>
      <c r="N2075" s="579" t="s">
        <v>15</v>
      </c>
      <c r="O2075" s="578" t="s">
        <v>32</v>
      </c>
      <c r="P2075" s="557">
        <v>1</v>
      </c>
      <c r="Q2075" s="557" t="s">
        <v>5151</v>
      </c>
      <c r="R2075" s="581">
        <f>IFERROR(VLOOKUP(CONCATENATE(D2075,"'",C2075),'Monthly Forex'!A:D,4,0),"-")</f>
        <v>48.59</v>
      </c>
      <c r="S2075" s="587">
        <v>22600</v>
      </c>
      <c r="T2075" s="565">
        <f t="shared" si="615"/>
        <v>465.11627906976742</v>
      </c>
      <c r="U2075" s="583" t="s">
        <v>47</v>
      </c>
      <c r="V2075" s="589" t="s">
        <v>49</v>
      </c>
      <c r="W2075" s="706" t="s">
        <v>15</v>
      </c>
      <c r="X2075" s="677" t="s">
        <v>5546</v>
      </c>
      <c r="Y2075" s="570" t="s">
        <v>15</v>
      </c>
      <c r="Z2075" s="571" t="s">
        <v>15</v>
      </c>
      <c r="AA2075" s="557" t="s">
        <v>1856</v>
      </c>
      <c r="AB2075" s="187">
        <f>IF(V2075="","",IF(V2075="Cancelled","-",E2075+30))</f>
        <v>44303</v>
      </c>
      <c r="AC2075" s="188">
        <f>IFERROR(IF(AB2075="-","-",(AB2075-DAY(AB2075)+1)),"")</f>
        <v>44287</v>
      </c>
      <c r="AD2075" s="189" t="str">
        <f>IFERROR(IF(AF2075="O","-",AB2075+60),"-")</f>
        <v>-</v>
      </c>
      <c r="AE2075" s="190" t="str">
        <f>IFERROR(IF(AD2075="-","-",(AD2075-DAY(AD2075)+1)),"")</f>
        <v>-</v>
      </c>
      <c r="AF2075" s="140" t="s">
        <v>4551</v>
      </c>
      <c r="AG2075" s="191" t="str">
        <f>IF(F2075=F2074,"-","1")</f>
        <v>-</v>
      </c>
      <c r="AH2075" s="192" t="str">
        <f t="shared" si="602"/>
        <v>-</v>
      </c>
      <c r="AI2075" s="210">
        <v>44313</v>
      </c>
      <c r="AJ2075" s="448" t="s">
        <v>4592</v>
      </c>
      <c r="AK2075" s="478">
        <f t="shared" si="603"/>
        <v>-10</v>
      </c>
      <c r="AL2075" s="516">
        <f t="shared" si="604"/>
        <v>44287</v>
      </c>
      <c r="AM2075" s="432" t="str">
        <f>_xlfn.IFNA(VLOOKUP(O2075,Dropdown!$B:$G,6,0),"-")</f>
        <v>PEZA</v>
      </c>
      <c r="AN2075" s="433">
        <f>_xlfn.IFNA(VLOOKUP(O2075,Dropdown!$B:$H,7,0),"-")</f>
        <v>0.12</v>
      </c>
      <c r="AO2075" s="434" t="str">
        <f t="shared" si="605"/>
        <v>PHP</v>
      </c>
      <c r="AP2075" s="435">
        <f t="shared" si="606"/>
        <v>22600</v>
      </c>
      <c r="AQ2075" s="436">
        <f t="shared" si="607"/>
        <v>25312.000000000004</v>
      </c>
      <c r="AR2075" s="247"/>
      <c r="AS2075" s="465" t="s">
        <v>15</v>
      </c>
      <c r="AT2075" s="247"/>
      <c r="AU2075" s="456" t="s">
        <v>15</v>
      </c>
    </row>
    <row r="2076" spans="1:47" s="30" customFormat="1">
      <c r="A2076" s="556">
        <v>2073</v>
      </c>
      <c r="B2076" s="557" t="s">
        <v>5538</v>
      </c>
      <c r="C2076" s="558" t="str">
        <f t="shared" si="608"/>
        <v>2021</v>
      </c>
      <c r="D2076" s="558" t="str">
        <f t="shared" si="609"/>
        <v>Mar</v>
      </c>
      <c r="E2076" s="586">
        <v>44273</v>
      </c>
      <c r="F2076" s="557">
        <v>126528</v>
      </c>
      <c r="G2076" s="557">
        <v>59339</v>
      </c>
      <c r="H2076" s="557">
        <v>99035</v>
      </c>
      <c r="I2076" s="557" t="s">
        <v>5522</v>
      </c>
      <c r="J2076" s="577" t="s">
        <v>5521</v>
      </c>
      <c r="K2076" s="578" t="s">
        <v>5539</v>
      </c>
      <c r="L2076" s="578" t="s">
        <v>5524</v>
      </c>
      <c r="M2076" s="578" t="s">
        <v>5540</v>
      </c>
      <c r="N2076" s="579" t="s">
        <v>15</v>
      </c>
      <c r="O2076" s="578" t="s">
        <v>32</v>
      </c>
      <c r="P2076" s="557">
        <v>1</v>
      </c>
      <c r="Q2076" s="557" t="s">
        <v>5151</v>
      </c>
      <c r="R2076" s="581">
        <f>IFERROR(VLOOKUP(CONCATENATE(D2076,"'",C2076),'Monthly Forex'!A:D,4,0),"-")</f>
        <v>48.59</v>
      </c>
      <c r="S2076" s="587">
        <v>20100</v>
      </c>
      <c r="T2076" s="565">
        <f t="shared" si="615"/>
        <v>413.66536324346572</v>
      </c>
      <c r="U2076" s="583" t="s">
        <v>47</v>
      </c>
      <c r="V2076" s="589" t="s">
        <v>49</v>
      </c>
      <c r="W2076" s="706" t="s">
        <v>15</v>
      </c>
      <c r="X2076" s="677" t="s">
        <v>5546</v>
      </c>
      <c r="Y2076" s="570" t="s">
        <v>15</v>
      </c>
      <c r="Z2076" s="571" t="s">
        <v>15</v>
      </c>
      <c r="AA2076" s="557" t="s">
        <v>1856</v>
      </c>
      <c r="AB2076" s="187">
        <f>IF(V2076="","",IF(V2076="Cancelled","-",E2076+30))</f>
        <v>44303</v>
      </c>
      <c r="AC2076" s="188">
        <f>IFERROR(IF(AB2076="-","-",(AB2076-DAY(AB2076)+1)),"")</f>
        <v>44287</v>
      </c>
      <c r="AD2076" s="189" t="str">
        <f>IFERROR(IF(AF2076="O","-",AB2076+60),"-")</f>
        <v>-</v>
      </c>
      <c r="AE2076" s="190" t="str">
        <f>IFERROR(IF(AD2076="-","-",(AD2076-DAY(AD2076)+1)),"")</f>
        <v>-</v>
      </c>
      <c r="AF2076" s="140" t="s">
        <v>4551</v>
      </c>
      <c r="AG2076" s="191" t="str">
        <f>IF(F2076=F2075,"-","1")</f>
        <v>-</v>
      </c>
      <c r="AH2076" s="192" t="str">
        <f t="shared" si="602"/>
        <v>-</v>
      </c>
      <c r="AI2076" s="210">
        <v>44313</v>
      </c>
      <c r="AJ2076" s="448" t="s">
        <v>4592</v>
      </c>
      <c r="AK2076" s="478">
        <f t="shared" si="603"/>
        <v>-10</v>
      </c>
      <c r="AL2076" s="516">
        <f t="shared" si="604"/>
        <v>44287</v>
      </c>
      <c r="AM2076" s="432" t="str">
        <f>_xlfn.IFNA(VLOOKUP(O2076,Dropdown!$B:$G,6,0),"-")</f>
        <v>PEZA</v>
      </c>
      <c r="AN2076" s="433">
        <f>_xlfn.IFNA(VLOOKUP(O2076,Dropdown!$B:$H,7,0),"-")</f>
        <v>0.12</v>
      </c>
      <c r="AO2076" s="434" t="str">
        <f t="shared" si="605"/>
        <v>PHP</v>
      </c>
      <c r="AP2076" s="435">
        <f t="shared" si="606"/>
        <v>20100</v>
      </c>
      <c r="AQ2076" s="436">
        <f t="shared" si="607"/>
        <v>22512.000000000004</v>
      </c>
      <c r="AR2076" s="247"/>
      <c r="AS2076" s="465" t="s">
        <v>15</v>
      </c>
      <c r="AT2076" s="247"/>
      <c r="AU2076" s="456" t="s">
        <v>15</v>
      </c>
    </row>
    <row r="2077" spans="1:47" s="30" customFormat="1">
      <c r="A2077" s="556">
        <v>2074</v>
      </c>
      <c r="B2077" s="557" t="s">
        <v>5537</v>
      </c>
      <c r="C2077" s="558" t="str">
        <f t="shared" si="608"/>
        <v>2021</v>
      </c>
      <c r="D2077" s="558" t="str">
        <f t="shared" si="609"/>
        <v>Mar</v>
      </c>
      <c r="E2077" s="586">
        <v>44273</v>
      </c>
      <c r="F2077" s="557">
        <v>126529</v>
      </c>
      <c r="G2077" s="557">
        <v>59340</v>
      </c>
      <c r="H2077" s="557">
        <v>99036</v>
      </c>
      <c r="I2077" s="557" t="s">
        <v>5522</v>
      </c>
      <c r="J2077" s="577" t="s">
        <v>5541</v>
      </c>
      <c r="K2077" s="578" t="s">
        <v>5527</v>
      </c>
      <c r="L2077" s="578" t="s">
        <v>5524</v>
      </c>
      <c r="M2077" s="578" t="s">
        <v>5528</v>
      </c>
      <c r="N2077" s="579" t="s">
        <v>15</v>
      </c>
      <c r="O2077" s="578" t="s">
        <v>32</v>
      </c>
      <c r="P2077" s="557">
        <v>1</v>
      </c>
      <c r="Q2077" s="557" t="s">
        <v>5151</v>
      </c>
      <c r="R2077" s="581">
        <f>IFERROR(VLOOKUP(CONCATENATE(D2077,"'",C2077),'Monthly Forex'!A:D,4,0),"-")</f>
        <v>48.59</v>
      </c>
      <c r="S2077" s="587">
        <v>35700</v>
      </c>
      <c r="T2077" s="565">
        <f t="shared" si="615"/>
        <v>734.71907799958831</v>
      </c>
      <c r="U2077" s="583" t="s">
        <v>47</v>
      </c>
      <c r="V2077" s="589" t="s">
        <v>49</v>
      </c>
      <c r="W2077" s="706" t="s">
        <v>15</v>
      </c>
      <c r="X2077" s="677" t="s">
        <v>5546</v>
      </c>
      <c r="Y2077" s="570" t="s">
        <v>15</v>
      </c>
      <c r="Z2077" s="571" t="s">
        <v>15</v>
      </c>
      <c r="AA2077" s="557" t="s">
        <v>1856</v>
      </c>
      <c r="AB2077" s="187">
        <f>IF(V2077="","",IF(V2077="Cancelled","-",E2077+30))</f>
        <v>44303</v>
      </c>
      <c r="AC2077" s="188">
        <f>IFERROR(IF(AB2077="-","-",(AB2077-DAY(AB2077)+1)),"")</f>
        <v>44287</v>
      </c>
      <c r="AD2077" s="189" t="str">
        <f>IFERROR(IF(AF2077="O","-",AB2077+60),"-")</f>
        <v>-</v>
      </c>
      <c r="AE2077" s="190" t="str">
        <f>IFERROR(IF(AD2077="-","-",(AD2077-DAY(AD2077)+1)),"")</f>
        <v>-</v>
      </c>
      <c r="AF2077" s="140" t="s">
        <v>4551</v>
      </c>
      <c r="AG2077" s="191" t="str">
        <f>IF(F2077=F2076,"-","1")</f>
        <v>1</v>
      </c>
      <c r="AH2077" s="192" t="str">
        <f t="shared" si="602"/>
        <v>-</v>
      </c>
      <c r="AI2077" s="210">
        <v>44313</v>
      </c>
      <c r="AJ2077" s="448" t="s">
        <v>4592</v>
      </c>
      <c r="AK2077" s="478">
        <f t="shared" si="603"/>
        <v>-10</v>
      </c>
      <c r="AL2077" s="516">
        <f t="shared" si="604"/>
        <v>44287</v>
      </c>
      <c r="AM2077" s="432" t="str">
        <f>_xlfn.IFNA(VLOOKUP(O2077,Dropdown!$B:$G,6,0),"-")</f>
        <v>PEZA</v>
      </c>
      <c r="AN2077" s="433">
        <f>_xlfn.IFNA(VLOOKUP(O2077,Dropdown!$B:$H,7,0),"-")</f>
        <v>0.12</v>
      </c>
      <c r="AO2077" s="434" t="str">
        <f t="shared" si="605"/>
        <v>PHP</v>
      </c>
      <c r="AP2077" s="435">
        <f t="shared" si="606"/>
        <v>35700</v>
      </c>
      <c r="AQ2077" s="436">
        <f t="shared" si="607"/>
        <v>39984.000000000007</v>
      </c>
      <c r="AR2077" s="247"/>
      <c r="AS2077" s="465" t="s">
        <v>15</v>
      </c>
      <c r="AT2077" s="247"/>
      <c r="AU2077" s="456" t="s">
        <v>15</v>
      </c>
    </row>
    <row r="2078" spans="1:47" s="30" customFormat="1">
      <c r="A2078" s="556">
        <v>2075</v>
      </c>
      <c r="B2078" s="728" t="s">
        <v>5542</v>
      </c>
      <c r="C2078" s="558" t="str">
        <f t="shared" si="608"/>
        <v>2021</v>
      </c>
      <c r="D2078" s="558" t="str">
        <f t="shared" si="609"/>
        <v>Mar</v>
      </c>
      <c r="E2078" s="586">
        <v>44274</v>
      </c>
      <c r="F2078" s="557">
        <v>126530</v>
      </c>
      <c r="G2078" s="557">
        <v>59341</v>
      </c>
      <c r="H2078" s="557">
        <v>99061</v>
      </c>
      <c r="I2078" s="557" t="s">
        <v>5547</v>
      </c>
      <c r="J2078" s="577" t="s">
        <v>5543</v>
      </c>
      <c r="K2078" s="578" t="s">
        <v>5544</v>
      </c>
      <c r="L2078" s="578" t="s">
        <v>15</v>
      </c>
      <c r="M2078" s="578" t="s">
        <v>5544</v>
      </c>
      <c r="N2078" s="579" t="s">
        <v>5576</v>
      </c>
      <c r="O2078" s="578" t="s">
        <v>31</v>
      </c>
      <c r="P2078" s="557">
        <v>1</v>
      </c>
      <c r="Q2078" s="557" t="s">
        <v>5151</v>
      </c>
      <c r="R2078" s="581">
        <f>IFERROR(VLOOKUP(CONCATENATE(D2078,"'",C2078),'Monthly Forex'!A:D,4,0),"-")</f>
        <v>48.59</v>
      </c>
      <c r="S2078" s="587">
        <v>76400</v>
      </c>
      <c r="T2078" s="565">
        <f t="shared" si="615"/>
        <v>1572.3399876517801</v>
      </c>
      <c r="U2078" s="583" t="s">
        <v>47</v>
      </c>
      <c r="V2078" s="589" t="s">
        <v>49</v>
      </c>
      <c r="W2078" s="706" t="s">
        <v>5639</v>
      </c>
      <c r="X2078" s="677" t="s">
        <v>5546</v>
      </c>
      <c r="Y2078" s="570" t="s">
        <v>15</v>
      </c>
      <c r="Z2078" s="571" t="s">
        <v>15</v>
      </c>
      <c r="AA2078" s="557" t="s">
        <v>1856</v>
      </c>
      <c r="AB2078" s="187">
        <f>IF(V2078="","",IF(V2078="Cancelled","-",E2078+30))</f>
        <v>44304</v>
      </c>
      <c r="AC2078" s="188">
        <f>IFERROR(IF(AB2078="-","-",(AB2078-DAY(AB2078)+1)),"")</f>
        <v>44287</v>
      </c>
      <c r="AD2078" s="189" t="str">
        <f>IFERROR(IF(AF2078="O","-",AB2078+60),"-")</f>
        <v>-</v>
      </c>
      <c r="AE2078" s="190" t="str">
        <f>IFERROR(IF(AD2078="-","-",(AD2078-DAY(AD2078)+1)),"")</f>
        <v>-</v>
      </c>
      <c r="AF2078" s="140" t="s">
        <v>4551</v>
      </c>
      <c r="AG2078" s="191" t="str">
        <f>IF(F2078=F2077,"-","1")</f>
        <v>1</v>
      </c>
      <c r="AH2078" s="192" t="str">
        <f t="shared" si="602"/>
        <v>-</v>
      </c>
      <c r="AI2078" s="210">
        <v>44315</v>
      </c>
      <c r="AJ2078" s="448" t="s">
        <v>4592</v>
      </c>
      <c r="AK2078" s="478">
        <f t="shared" si="603"/>
        <v>-11</v>
      </c>
      <c r="AL2078" s="516">
        <f t="shared" si="604"/>
        <v>44287</v>
      </c>
      <c r="AM2078" s="432" t="str">
        <f>_xlfn.IFNA(VLOOKUP(O2078,Dropdown!$B:$G,6,0),"-")</f>
        <v>PEZA</v>
      </c>
      <c r="AN2078" s="433">
        <f>_xlfn.IFNA(VLOOKUP(O2078,Dropdown!$B:$H,7,0),"-")</f>
        <v>0.12</v>
      </c>
      <c r="AO2078" s="434" t="str">
        <f t="shared" si="605"/>
        <v>PHP</v>
      </c>
      <c r="AP2078" s="435">
        <f t="shared" si="606"/>
        <v>76400</v>
      </c>
      <c r="AQ2078" s="436">
        <f t="shared" si="607"/>
        <v>85568.000000000015</v>
      </c>
      <c r="AR2078" s="247"/>
      <c r="AS2078" s="465" t="s">
        <v>15</v>
      </c>
      <c r="AT2078" s="247"/>
      <c r="AU2078" s="456" t="s">
        <v>15</v>
      </c>
    </row>
    <row r="2079" spans="1:47" s="30" customFormat="1">
      <c r="A2079" s="556">
        <v>2076</v>
      </c>
      <c r="B2079" s="557" t="s">
        <v>5585</v>
      </c>
      <c r="C2079" s="558" t="str">
        <f t="shared" si="608"/>
        <v>2021</v>
      </c>
      <c r="D2079" s="558" t="str">
        <f t="shared" si="609"/>
        <v>Mar</v>
      </c>
      <c r="E2079" s="586">
        <v>44278</v>
      </c>
      <c r="F2079" s="557">
        <v>126531</v>
      </c>
      <c r="G2079" s="557">
        <v>59342</v>
      </c>
      <c r="H2079" s="557">
        <v>99123</v>
      </c>
      <c r="I2079" s="557" t="s">
        <v>5675</v>
      </c>
      <c r="J2079" s="577" t="s">
        <v>5588</v>
      </c>
      <c r="K2079" s="578" t="s">
        <v>5586</v>
      </c>
      <c r="L2079" s="578" t="s">
        <v>15</v>
      </c>
      <c r="M2079" s="578" t="s">
        <v>5586</v>
      </c>
      <c r="N2079" s="579" t="s">
        <v>5587</v>
      </c>
      <c r="O2079" s="578" t="s">
        <v>31</v>
      </c>
      <c r="P2079" s="557">
        <v>1</v>
      </c>
      <c r="Q2079" s="557" t="s">
        <v>5151</v>
      </c>
      <c r="R2079" s="581">
        <f>IFERROR(VLOOKUP(CONCATENATE(D2079,"'",C2079),'Monthly Forex'!A:D,4,0),"-")</f>
        <v>48.59</v>
      </c>
      <c r="S2079" s="587">
        <v>9700</v>
      </c>
      <c r="T2079" s="565">
        <f t="shared" si="615"/>
        <v>199.6295534060506</v>
      </c>
      <c r="U2079" s="583" t="s">
        <v>47</v>
      </c>
      <c r="V2079" s="589" t="s">
        <v>49</v>
      </c>
      <c r="W2079" s="706" t="s">
        <v>15</v>
      </c>
      <c r="X2079" s="677" t="s">
        <v>5546</v>
      </c>
      <c r="Y2079" s="570" t="s">
        <v>15</v>
      </c>
      <c r="Z2079" s="571" t="s">
        <v>15</v>
      </c>
      <c r="AA2079" s="557" t="s">
        <v>1856</v>
      </c>
      <c r="AB2079" s="187">
        <f t="shared" ref="AB2079:AB2117" si="616">IF(V2079="","",IF(V2079="Cancelled","-",E2079+30))</f>
        <v>44308</v>
      </c>
      <c r="AC2079" s="188">
        <f t="shared" ref="AC2079:AC2117" si="617">IFERROR(IF(AB2079="-","-",(AB2079-DAY(AB2079)+1)),"")</f>
        <v>44287</v>
      </c>
      <c r="AD2079" s="189" t="str">
        <f t="shared" ref="AD2079:AD2117" si="618">IFERROR(IF(AF2079="O","-",AB2079+60),"-")</f>
        <v>-</v>
      </c>
      <c r="AE2079" s="190" t="str">
        <f t="shared" ref="AE2079:AE2117" si="619">IFERROR(IF(AD2079="-","-",(AD2079-DAY(AD2079)+1)),"")</f>
        <v>-</v>
      </c>
      <c r="AF2079" s="140" t="s">
        <v>4551</v>
      </c>
      <c r="AG2079" s="191" t="str">
        <f t="shared" ref="AG2079:AG2117" si="620">IF(F2079=F2078,"-","1")</f>
        <v>1</v>
      </c>
      <c r="AH2079" s="192" t="str">
        <f t="shared" si="602"/>
        <v>-</v>
      </c>
      <c r="AI2079" s="210">
        <v>44315</v>
      </c>
      <c r="AJ2079" s="448" t="s">
        <v>4592</v>
      </c>
      <c r="AK2079" s="478">
        <f t="shared" si="603"/>
        <v>-7</v>
      </c>
      <c r="AL2079" s="516">
        <f t="shared" si="604"/>
        <v>44287</v>
      </c>
      <c r="AM2079" s="432" t="str">
        <f>_xlfn.IFNA(VLOOKUP(O2079,Dropdown!$B:$G,6,0),"-")</f>
        <v>PEZA</v>
      </c>
      <c r="AN2079" s="433">
        <f>_xlfn.IFNA(VLOOKUP(O2079,Dropdown!$B:$H,7,0),"-")</f>
        <v>0.12</v>
      </c>
      <c r="AO2079" s="434" t="str">
        <f t="shared" si="605"/>
        <v>PHP</v>
      </c>
      <c r="AP2079" s="435">
        <f t="shared" si="606"/>
        <v>9700</v>
      </c>
      <c r="AQ2079" s="436">
        <f t="shared" si="607"/>
        <v>10864.000000000002</v>
      </c>
      <c r="AR2079" s="247"/>
      <c r="AS2079" s="465" t="s">
        <v>15</v>
      </c>
      <c r="AT2079" s="247"/>
      <c r="AU2079" s="456" t="s">
        <v>15</v>
      </c>
    </row>
    <row r="2080" spans="1:47" s="29" customFormat="1">
      <c r="A2080" s="556">
        <v>2077</v>
      </c>
      <c r="B2080" s="558" t="s">
        <v>5548</v>
      </c>
      <c r="C2080" s="558" t="str">
        <f t="shared" ref="C2080:C2090" si="621">TEXT(E2080,"yyyy")</f>
        <v>2021</v>
      </c>
      <c r="D2080" s="558" t="str">
        <f t="shared" ref="D2080:D2090" si="622">TEXT(E2080,"mmm")</f>
        <v>Mar</v>
      </c>
      <c r="E2080" s="605">
        <v>44279</v>
      </c>
      <c r="F2080" s="558">
        <v>126532</v>
      </c>
      <c r="G2080" s="558" t="s">
        <v>5722</v>
      </c>
      <c r="H2080" s="558">
        <v>99152</v>
      </c>
      <c r="I2080" s="558" t="s">
        <v>5511</v>
      </c>
      <c r="J2080" s="617" t="s">
        <v>5555</v>
      </c>
      <c r="K2080" s="607" t="s">
        <v>5558</v>
      </c>
      <c r="L2080" s="607" t="s">
        <v>5640</v>
      </c>
      <c r="M2080" s="607" t="s">
        <v>5641</v>
      </c>
      <c r="N2080" s="615"/>
      <c r="O2080" s="607" t="s">
        <v>40</v>
      </c>
      <c r="P2080" s="558">
        <v>1</v>
      </c>
      <c r="Q2080" s="558" t="s">
        <v>5152</v>
      </c>
      <c r="R2080" s="609">
        <f>IFERROR(VLOOKUP(CONCATENATE(D2080,"'",C2080),'Monthly Forex'!A:D,4,0),"-")</f>
        <v>48.59</v>
      </c>
      <c r="S2080" s="564" t="s">
        <v>15</v>
      </c>
      <c r="T2080" s="611">
        <v>4071.2999999999997</v>
      </c>
      <c r="U2080" s="612" t="s">
        <v>47</v>
      </c>
      <c r="V2080" s="613" t="s">
        <v>49</v>
      </c>
      <c r="W2080" s="703" t="s">
        <v>3995</v>
      </c>
      <c r="X2080" s="673" t="s">
        <v>4595</v>
      </c>
      <c r="Y2080" s="669" t="s">
        <v>15</v>
      </c>
      <c r="Z2080" s="668" t="s">
        <v>15</v>
      </c>
      <c r="AA2080" s="558" t="s">
        <v>1856</v>
      </c>
      <c r="AB2080" s="139">
        <f t="shared" si="616"/>
        <v>44309</v>
      </c>
      <c r="AC2080" s="134">
        <f t="shared" si="617"/>
        <v>44287</v>
      </c>
      <c r="AD2080" s="144" t="str">
        <f t="shared" si="618"/>
        <v>-</v>
      </c>
      <c r="AE2080" s="136" t="str">
        <f t="shared" si="619"/>
        <v>-</v>
      </c>
      <c r="AF2080" s="140" t="s">
        <v>4551</v>
      </c>
      <c r="AG2080" s="140" t="str">
        <f t="shared" si="620"/>
        <v>1</v>
      </c>
      <c r="AH2080" s="141" t="str">
        <f t="shared" si="602"/>
        <v>-</v>
      </c>
      <c r="AI2080" s="210">
        <v>44298</v>
      </c>
      <c r="AJ2080" s="448" t="s">
        <v>4592</v>
      </c>
      <c r="AK2080" s="478">
        <f t="shared" si="603"/>
        <v>11</v>
      </c>
      <c r="AL2080" s="482">
        <f t="shared" si="604"/>
        <v>44287</v>
      </c>
      <c r="AM2080" s="432" t="str">
        <f>_xlfn.IFNA(VLOOKUP(O2080,Dropdown!$B:$G,6,0),"-")</f>
        <v>PEZA</v>
      </c>
      <c r="AN2080" s="433">
        <f>_xlfn.IFNA(VLOOKUP(O2080,Dropdown!$B:$H,7,0),"-")</f>
        <v>0.12</v>
      </c>
      <c r="AO2080" s="434" t="str">
        <f t="shared" si="605"/>
        <v>USD</v>
      </c>
      <c r="AP2080" s="435">
        <f t="shared" si="606"/>
        <v>4071.2999999999997</v>
      </c>
      <c r="AQ2080" s="436">
        <f t="shared" si="607"/>
        <v>4559.8559999999998</v>
      </c>
      <c r="AR2080" s="247"/>
      <c r="AS2080" s="465" t="s">
        <v>15</v>
      </c>
      <c r="AT2080" s="247"/>
      <c r="AU2080" s="456" t="s">
        <v>15</v>
      </c>
    </row>
    <row r="2081" spans="1:47" s="29" customFormat="1">
      <c r="A2081" s="556">
        <v>2078</v>
      </c>
      <c r="B2081" s="558" t="s">
        <v>5549</v>
      </c>
      <c r="C2081" s="558" t="str">
        <f t="shared" si="621"/>
        <v>2021</v>
      </c>
      <c r="D2081" s="558" t="str">
        <f t="shared" si="622"/>
        <v>Mar</v>
      </c>
      <c r="E2081" s="605">
        <v>44279</v>
      </c>
      <c r="F2081" s="558">
        <v>126532</v>
      </c>
      <c r="G2081" s="558" t="s">
        <v>5722</v>
      </c>
      <c r="H2081" s="558">
        <v>99152</v>
      </c>
      <c r="I2081" s="558" t="s">
        <v>5511</v>
      </c>
      <c r="J2081" s="617" t="s">
        <v>5555</v>
      </c>
      <c r="K2081" s="607" t="s">
        <v>5559</v>
      </c>
      <c r="L2081" s="607" t="s">
        <v>5640</v>
      </c>
      <c r="M2081" s="607" t="s">
        <v>5642</v>
      </c>
      <c r="N2081" s="615"/>
      <c r="O2081" s="607" t="s">
        <v>40</v>
      </c>
      <c r="P2081" s="558">
        <v>1</v>
      </c>
      <c r="Q2081" s="558" t="s">
        <v>5152</v>
      </c>
      <c r="R2081" s="609">
        <f>IFERROR(VLOOKUP(CONCATENATE(D2081,"'",C2081),'Monthly Forex'!A:D,4,0),"-")</f>
        <v>48.59</v>
      </c>
      <c r="S2081" s="564" t="s">
        <v>15</v>
      </c>
      <c r="T2081" s="611">
        <v>581.69999999999993</v>
      </c>
      <c r="U2081" s="612" t="s">
        <v>47</v>
      </c>
      <c r="V2081" s="613" t="s">
        <v>49</v>
      </c>
      <c r="W2081" s="703" t="s">
        <v>3995</v>
      </c>
      <c r="X2081" s="673" t="s">
        <v>4595</v>
      </c>
      <c r="Y2081" s="669" t="s">
        <v>15</v>
      </c>
      <c r="Z2081" s="668" t="s">
        <v>15</v>
      </c>
      <c r="AA2081" s="558" t="s">
        <v>1856</v>
      </c>
      <c r="AB2081" s="139">
        <f t="shared" si="616"/>
        <v>44309</v>
      </c>
      <c r="AC2081" s="134">
        <f t="shared" si="617"/>
        <v>44287</v>
      </c>
      <c r="AD2081" s="144" t="str">
        <f t="shared" si="618"/>
        <v>-</v>
      </c>
      <c r="AE2081" s="136" t="str">
        <f t="shared" si="619"/>
        <v>-</v>
      </c>
      <c r="AF2081" s="140" t="s">
        <v>4551</v>
      </c>
      <c r="AG2081" s="140" t="str">
        <f t="shared" si="620"/>
        <v>-</v>
      </c>
      <c r="AH2081" s="141" t="str">
        <f t="shared" si="602"/>
        <v>-</v>
      </c>
      <c r="AI2081" s="210">
        <v>44298</v>
      </c>
      <c r="AJ2081" s="448" t="s">
        <v>4592</v>
      </c>
      <c r="AK2081" s="478">
        <f t="shared" si="603"/>
        <v>11</v>
      </c>
      <c r="AL2081" s="482">
        <f t="shared" si="604"/>
        <v>44287</v>
      </c>
      <c r="AM2081" s="432" t="str">
        <f>_xlfn.IFNA(VLOOKUP(O2081,Dropdown!$B:$G,6,0),"-")</f>
        <v>PEZA</v>
      </c>
      <c r="AN2081" s="433">
        <f>_xlfn.IFNA(VLOOKUP(O2081,Dropdown!$B:$H,7,0),"-")</f>
        <v>0.12</v>
      </c>
      <c r="AO2081" s="434" t="str">
        <f t="shared" si="605"/>
        <v>USD</v>
      </c>
      <c r="AP2081" s="435">
        <f t="shared" si="606"/>
        <v>581.69999999999993</v>
      </c>
      <c r="AQ2081" s="436">
        <f t="shared" si="607"/>
        <v>651.50400000000002</v>
      </c>
      <c r="AR2081" s="247"/>
      <c r="AS2081" s="465" t="s">
        <v>15</v>
      </c>
      <c r="AT2081" s="247"/>
      <c r="AU2081" s="456" t="s">
        <v>15</v>
      </c>
    </row>
    <row r="2082" spans="1:47" s="29" customFormat="1">
      <c r="A2082" s="556">
        <v>2079</v>
      </c>
      <c r="B2082" s="558" t="s">
        <v>5550</v>
      </c>
      <c r="C2082" s="558" t="str">
        <f t="shared" si="621"/>
        <v>2021</v>
      </c>
      <c r="D2082" s="558" t="str">
        <f t="shared" si="622"/>
        <v>Mar</v>
      </c>
      <c r="E2082" s="605">
        <v>44279</v>
      </c>
      <c r="F2082" s="558">
        <v>126533</v>
      </c>
      <c r="G2082" s="558" t="s">
        <v>5723</v>
      </c>
      <c r="H2082" s="558">
        <v>99150</v>
      </c>
      <c r="I2082" s="558" t="s">
        <v>5511</v>
      </c>
      <c r="J2082" s="617" t="s">
        <v>5556</v>
      </c>
      <c r="K2082" s="607" t="s">
        <v>5560</v>
      </c>
      <c r="L2082" s="607" t="s">
        <v>5643</v>
      </c>
      <c r="M2082" s="607" t="s">
        <v>5641</v>
      </c>
      <c r="N2082" s="615"/>
      <c r="O2082" s="607" t="s">
        <v>40</v>
      </c>
      <c r="P2082" s="558">
        <v>1</v>
      </c>
      <c r="Q2082" s="558" t="s">
        <v>5152</v>
      </c>
      <c r="R2082" s="609">
        <f>IFERROR(VLOOKUP(CONCATENATE(D2082,"'",C2082),'Monthly Forex'!A:D,4,0),"-")</f>
        <v>48.59</v>
      </c>
      <c r="S2082" s="564" t="s">
        <v>15</v>
      </c>
      <c r="T2082" s="611">
        <v>4071.2999999999997</v>
      </c>
      <c r="U2082" s="612" t="s">
        <v>47</v>
      </c>
      <c r="V2082" s="613" t="s">
        <v>49</v>
      </c>
      <c r="W2082" s="703" t="s">
        <v>3995</v>
      </c>
      <c r="X2082" s="673" t="s">
        <v>4595</v>
      </c>
      <c r="Y2082" s="669" t="s">
        <v>15</v>
      </c>
      <c r="Z2082" s="668" t="s">
        <v>15</v>
      </c>
      <c r="AA2082" s="558" t="s">
        <v>1856</v>
      </c>
      <c r="AB2082" s="139">
        <f t="shared" si="616"/>
        <v>44309</v>
      </c>
      <c r="AC2082" s="134">
        <f t="shared" si="617"/>
        <v>44287</v>
      </c>
      <c r="AD2082" s="144" t="str">
        <f t="shared" si="618"/>
        <v>-</v>
      </c>
      <c r="AE2082" s="136" t="str">
        <f t="shared" si="619"/>
        <v>-</v>
      </c>
      <c r="AF2082" s="140" t="s">
        <v>4551</v>
      </c>
      <c r="AG2082" s="140" t="str">
        <f t="shared" si="620"/>
        <v>1</v>
      </c>
      <c r="AH2082" s="141" t="str">
        <f t="shared" si="602"/>
        <v>-</v>
      </c>
      <c r="AI2082" s="210">
        <v>44298</v>
      </c>
      <c r="AJ2082" s="448" t="s">
        <v>4592</v>
      </c>
      <c r="AK2082" s="478">
        <f t="shared" si="603"/>
        <v>11</v>
      </c>
      <c r="AL2082" s="482">
        <f t="shared" si="604"/>
        <v>44287</v>
      </c>
      <c r="AM2082" s="432" t="str">
        <f>_xlfn.IFNA(VLOOKUP(O2082,Dropdown!$B:$G,6,0),"-")</f>
        <v>PEZA</v>
      </c>
      <c r="AN2082" s="433">
        <f>_xlfn.IFNA(VLOOKUP(O2082,Dropdown!$B:$H,7,0),"-")</f>
        <v>0.12</v>
      </c>
      <c r="AO2082" s="434" t="str">
        <f t="shared" si="605"/>
        <v>USD</v>
      </c>
      <c r="AP2082" s="435">
        <f t="shared" si="606"/>
        <v>4071.2999999999997</v>
      </c>
      <c r="AQ2082" s="436">
        <f t="shared" si="607"/>
        <v>4559.8559999999998</v>
      </c>
      <c r="AR2082" s="247"/>
      <c r="AS2082" s="465" t="s">
        <v>15</v>
      </c>
      <c r="AT2082" s="247"/>
      <c r="AU2082" s="456" t="s">
        <v>15</v>
      </c>
    </row>
    <row r="2083" spans="1:47" s="29" customFormat="1">
      <c r="A2083" s="556">
        <v>2080</v>
      </c>
      <c r="B2083" s="558" t="s">
        <v>5551</v>
      </c>
      <c r="C2083" s="558" t="str">
        <f t="shared" si="621"/>
        <v>2021</v>
      </c>
      <c r="D2083" s="558" t="str">
        <f t="shared" si="622"/>
        <v>Mar</v>
      </c>
      <c r="E2083" s="605">
        <v>44279</v>
      </c>
      <c r="F2083" s="558">
        <v>126533</v>
      </c>
      <c r="G2083" s="558" t="s">
        <v>5723</v>
      </c>
      <c r="H2083" s="558">
        <v>99150</v>
      </c>
      <c r="I2083" s="558" t="s">
        <v>5511</v>
      </c>
      <c r="J2083" s="617" t="s">
        <v>5556</v>
      </c>
      <c r="K2083" s="607" t="s">
        <v>5561</v>
      </c>
      <c r="L2083" s="607" t="s">
        <v>5643</v>
      </c>
      <c r="M2083" s="607" t="s">
        <v>5642</v>
      </c>
      <c r="N2083" s="615"/>
      <c r="O2083" s="607" t="s">
        <v>40</v>
      </c>
      <c r="P2083" s="558">
        <v>1</v>
      </c>
      <c r="Q2083" s="558" t="s">
        <v>5152</v>
      </c>
      <c r="R2083" s="609">
        <f>IFERROR(VLOOKUP(CONCATENATE(D2083,"'",C2083),'Monthly Forex'!A:D,4,0),"-")</f>
        <v>48.59</v>
      </c>
      <c r="S2083" s="564" t="s">
        <v>15</v>
      </c>
      <c r="T2083" s="611">
        <v>581.69999999999993</v>
      </c>
      <c r="U2083" s="612" t="s">
        <v>47</v>
      </c>
      <c r="V2083" s="613" t="s">
        <v>49</v>
      </c>
      <c r="W2083" s="703" t="s">
        <v>3995</v>
      </c>
      <c r="X2083" s="673" t="s">
        <v>4595</v>
      </c>
      <c r="Y2083" s="669" t="s">
        <v>15</v>
      </c>
      <c r="Z2083" s="668" t="s">
        <v>15</v>
      </c>
      <c r="AA2083" s="558" t="s">
        <v>1856</v>
      </c>
      <c r="AB2083" s="139">
        <f t="shared" si="616"/>
        <v>44309</v>
      </c>
      <c r="AC2083" s="134">
        <f t="shared" si="617"/>
        <v>44287</v>
      </c>
      <c r="AD2083" s="144" t="str">
        <f t="shared" si="618"/>
        <v>-</v>
      </c>
      <c r="AE2083" s="136" t="str">
        <f t="shared" si="619"/>
        <v>-</v>
      </c>
      <c r="AF2083" s="140" t="s">
        <v>4551</v>
      </c>
      <c r="AG2083" s="140" t="str">
        <f t="shared" si="620"/>
        <v>-</v>
      </c>
      <c r="AH2083" s="141" t="str">
        <f t="shared" si="602"/>
        <v>-</v>
      </c>
      <c r="AI2083" s="210">
        <v>44298</v>
      </c>
      <c r="AJ2083" s="448" t="s">
        <v>4592</v>
      </c>
      <c r="AK2083" s="478">
        <f t="shared" si="603"/>
        <v>11</v>
      </c>
      <c r="AL2083" s="482">
        <f t="shared" si="604"/>
        <v>44287</v>
      </c>
      <c r="AM2083" s="432" t="str">
        <f>_xlfn.IFNA(VLOOKUP(O2083,Dropdown!$B:$G,6,0),"-")</f>
        <v>PEZA</v>
      </c>
      <c r="AN2083" s="433">
        <f>_xlfn.IFNA(VLOOKUP(O2083,Dropdown!$B:$H,7,0),"-")</f>
        <v>0.12</v>
      </c>
      <c r="AO2083" s="434" t="str">
        <f t="shared" si="605"/>
        <v>USD</v>
      </c>
      <c r="AP2083" s="435">
        <f t="shared" si="606"/>
        <v>581.69999999999993</v>
      </c>
      <c r="AQ2083" s="436">
        <f t="shared" si="607"/>
        <v>651.50400000000002</v>
      </c>
      <c r="AR2083" s="247"/>
      <c r="AS2083" s="465" t="s">
        <v>15</v>
      </c>
      <c r="AT2083" s="247"/>
      <c r="AU2083" s="456" t="s">
        <v>15</v>
      </c>
    </row>
    <row r="2084" spans="1:47" s="29" customFormat="1">
      <c r="A2084" s="556">
        <v>2081</v>
      </c>
      <c r="B2084" s="558" t="s">
        <v>5552</v>
      </c>
      <c r="C2084" s="558" t="str">
        <f t="shared" si="621"/>
        <v>2021</v>
      </c>
      <c r="D2084" s="558" t="str">
        <f t="shared" si="622"/>
        <v>Mar</v>
      </c>
      <c r="E2084" s="605">
        <v>44279</v>
      </c>
      <c r="F2084" s="558">
        <v>126534</v>
      </c>
      <c r="G2084" s="558" t="s">
        <v>5724</v>
      </c>
      <c r="H2084" s="558">
        <v>99142</v>
      </c>
      <c r="I2084" s="729" t="s">
        <v>5511</v>
      </c>
      <c r="J2084" s="617" t="s">
        <v>5557</v>
      </c>
      <c r="K2084" s="607" t="s">
        <v>5562</v>
      </c>
      <c r="L2084" s="607" t="s">
        <v>5644</v>
      </c>
      <c r="M2084" s="607" t="s">
        <v>5645</v>
      </c>
      <c r="N2084" s="615" t="s">
        <v>15</v>
      </c>
      <c r="O2084" s="607" t="s">
        <v>40</v>
      </c>
      <c r="P2084" s="558">
        <v>1</v>
      </c>
      <c r="Q2084" s="558" t="s">
        <v>5152</v>
      </c>
      <c r="R2084" s="609">
        <f>IFERROR(VLOOKUP(CONCATENATE(D2084,"'",C2084),'Monthly Forex'!A:D,4,0),"-")</f>
        <v>48.59</v>
      </c>
      <c r="S2084" s="564" t="s">
        <v>15</v>
      </c>
      <c r="T2084" s="611">
        <v>1599.3</v>
      </c>
      <c r="U2084" s="612" t="s">
        <v>47</v>
      </c>
      <c r="V2084" s="613" t="s">
        <v>49</v>
      </c>
      <c r="W2084" s="703" t="s">
        <v>3995</v>
      </c>
      <c r="X2084" s="673" t="s">
        <v>4595</v>
      </c>
      <c r="Y2084" s="669" t="s">
        <v>15</v>
      </c>
      <c r="Z2084" s="668" t="s">
        <v>15</v>
      </c>
      <c r="AA2084" s="558" t="s">
        <v>1856</v>
      </c>
      <c r="AB2084" s="139">
        <f t="shared" si="616"/>
        <v>44309</v>
      </c>
      <c r="AC2084" s="134">
        <f t="shared" si="617"/>
        <v>44287</v>
      </c>
      <c r="AD2084" s="144" t="str">
        <f t="shared" si="618"/>
        <v>-</v>
      </c>
      <c r="AE2084" s="136" t="str">
        <f t="shared" si="619"/>
        <v>-</v>
      </c>
      <c r="AF2084" s="140" t="s">
        <v>4551</v>
      </c>
      <c r="AG2084" s="140" t="str">
        <f t="shared" si="620"/>
        <v>1</v>
      </c>
      <c r="AH2084" s="141" t="str">
        <f t="shared" si="602"/>
        <v>-</v>
      </c>
      <c r="AI2084" s="210">
        <v>44298</v>
      </c>
      <c r="AJ2084" s="448" t="s">
        <v>4592</v>
      </c>
      <c r="AK2084" s="478">
        <f t="shared" si="603"/>
        <v>11</v>
      </c>
      <c r="AL2084" s="482">
        <f t="shared" si="604"/>
        <v>44287</v>
      </c>
      <c r="AM2084" s="432" t="str">
        <f>_xlfn.IFNA(VLOOKUP(O2084,Dropdown!$B:$G,6,0),"-")</f>
        <v>PEZA</v>
      </c>
      <c r="AN2084" s="433">
        <f>_xlfn.IFNA(VLOOKUP(O2084,Dropdown!$B:$H,7,0),"-")</f>
        <v>0.12</v>
      </c>
      <c r="AO2084" s="434" t="str">
        <f t="shared" si="605"/>
        <v>USD</v>
      </c>
      <c r="AP2084" s="435">
        <f t="shared" si="606"/>
        <v>1599.3</v>
      </c>
      <c r="AQ2084" s="436">
        <f t="shared" si="607"/>
        <v>1791.2160000000001</v>
      </c>
      <c r="AR2084" s="247"/>
      <c r="AS2084" s="465" t="s">
        <v>15</v>
      </c>
      <c r="AT2084" s="247"/>
      <c r="AU2084" s="456" t="s">
        <v>15</v>
      </c>
    </row>
    <row r="2085" spans="1:47" s="29" customFormat="1">
      <c r="A2085" s="556">
        <v>2082</v>
      </c>
      <c r="B2085" s="558" t="s">
        <v>5553</v>
      </c>
      <c r="C2085" s="558" t="str">
        <f t="shared" si="621"/>
        <v>2021</v>
      </c>
      <c r="D2085" s="558" t="str">
        <f t="shared" si="622"/>
        <v>Mar</v>
      </c>
      <c r="E2085" s="605">
        <v>44279</v>
      </c>
      <c r="F2085" s="558">
        <v>126534</v>
      </c>
      <c r="G2085" s="558" t="s">
        <v>5724</v>
      </c>
      <c r="H2085" s="558">
        <v>99142</v>
      </c>
      <c r="I2085" s="558" t="s">
        <v>5511</v>
      </c>
      <c r="J2085" s="617" t="s">
        <v>5557</v>
      </c>
      <c r="K2085" s="607" t="s">
        <v>5563</v>
      </c>
      <c r="L2085" s="607" t="s">
        <v>5644</v>
      </c>
      <c r="M2085" s="607" t="s">
        <v>5646</v>
      </c>
      <c r="N2085" s="615"/>
      <c r="O2085" s="607" t="s">
        <v>40</v>
      </c>
      <c r="P2085" s="558">
        <v>1</v>
      </c>
      <c r="Q2085" s="558" t="s">
        <v>5152</v>
      </c>
      <c r="R2085" s="609">
        <f>IFERROR(VLOOKUP(CONCATENATE(D2085,"'",C2085),'Monthly Forex'!A:D,4,0),"-")</f>
        <v>48.59</v>
      </c>
      <c r="S2085" s="564" t="s">
        <v>15</v>
      </c>
      <c r="T2085" s="611">
        <v>756.3</v>
      </c>
      <c r="U2085" s="612" t="s">
        <v>47</v>
      </c>
      <c r="V2085" s="613" t="s">
        <v>49</v>
      </c>
      <c r="W2085" s="703" t="s">
        <v>3995</v>
      </c>
      <c r="X2085" s="673" t="s">
        <v>4595</v>
      </c>
      <c r="Y2085" s="669" t="s">
        <v>15</v>
      </c>
      <c r="Z2085" s="668" t="s">
        <v>15</v>
      </c>
      <c r="AA2085" s="558" t="s">
        <v>1856</v>
      </c>
      <c r="AB2085" s="139">
        <f t="shared" si="616"/>
        <v>44309</v>
      </c>
      <c r="AC2085" s="134">
        <f t="shared" si="617"/>
        <v>44287</v>
      </c>
      <c r="AD2085" s="144" t="str">
        <f t="shared" si="618"/>
        <v>-</v>
      </c>
      <c r="AE2085" s="136" t="str">
        <f t="shared" si="619"/>
        <v>-</v>
      </c>
      <c r="AF2085" s="140" t="s">
        <v>4551</v>
      </c>
      <c r="AG2085" s="140" t="str">
        <f t="shared" si="620"/>
        <v>-</v>
      </c>
      <c r="AH2085" s="141" t="str">
        <f t="shared" si="602"/>
        <v>-</v>
      </c>
      <c r="AI2085" s="210">
        <v>44298</v>
      </c>
      <c r="AJ2085" s="448" t="s">
        <v>4592</v>
      </c>
      <c r="AK2085" s="478">
        <f t="shared" si="603"/>
        <v>11</v>
      </c>
      <c r="AL2085" s="482">
        <f t="shared" si="604"/>
        <v>44287</v>
      </c>
      <c r="AM2085" s="432" t="str">
        <f>_xlfn.IFNA(VLOOKUP(O2085,Dropdown!$B:$G,6,0),"-")</f>
        <v>PEZA</v>
      </c>
      <c r="AN2085" s="433">
        <f>_xlfn.IFNA(VLOOKUP(O2085,Dropdown!$B:$H,7,0),"-")</f>
        <v>0.12</v>
      </c>
      <c r="AO2085" s="434" t="str">
        <f t="shared" si="605"/>
        <v>USD</v>
      </c>
      <c r="AP2085" s="435">
        <f t="shared" si="606"/>
        <v>756.3</v>
      </c>
      <c r="AQ2085" s="436">
        <f t="shared" si="607"/>
        <v>847.05600000000004</v>
      </c>
      <c r="AR2085" s="247"/>
      <c r="AS2085" s="465" t="s">
        <v>15</v>
      </c>
      <c r="AT2085" s="247"/>
      <c r="AU2085" s="456" t="s">
        <v>15</v>
      </c>
    </row>
    <row r="2086" spans="1:47" s="29" customFormat="1">
      <c r="A2086" s="556">
        <v>2083</v>
      </c>
      <c r="B2086" s="558" t="s">
        <v>5554</v>
      </c>
      <c r="C2086" s="558" t="str">
        <f t="shared" si="621"/>
        <v>2021</v>
      </c>
      <c r="D2086" s="558" t="str">
        <f t="shared" si="622"/>
        <v>Mar</v>
      </c>
      <c r="E2086" s="605">
        <v>44279</v>
      </c>
      <c r="F2086" s="558">
        <v>126534</v>
      </c>
      <c r="G2086" s="558" t="s">
        <v>5724</v>
      </c>
      <c r="H2086" s="558">
        <v>99142</v>
      </c>
      <c r="I2086" s="558" t="s">
        <v>5511</v>
      </c>
      <c r="J2086" s="617" t="s">
        <v>5557</v>
      </c>
      <c r="K2086" s="607" t="s">
        <v>5564</v>
      </c>
      <c r="L2086" s="607" t="s">
        <v>5644</v>
      </c>
      <c r="M2086" s="607" t="s">
        <v>5039</v>
      </c>
      <c r="N2086" s="615"/>
      <c r="O2086" s="607" t="s">
        <v>40</v>
      </c>
      <c r="P2086" s="558">
        <v>1</v>
      </c>
      <c r="Q2086" s="558" t="s">
        <v>5152</v>
      </c>
      <c r="R2086" s="609">
        <f>IFERROR(VLOOKUP(CONCATENATE(D2086,"'",C2086),'Monthly Forex'!A:D,4,0),"-")</f>
        <v>48.59</v>
      </c>
      <c r="S2086" s="564" t="s">
        <v>15</v>
      </c>
      <c r="T2086" s="611">
        <v>308.09999999999997</v>
      </c>
      <c r="U2086" s="612" t="s">
        <v>47</v>
      </c>
      <c r="V2086" s="613" t="s">
        <v>49</v>
      </c>
      <c r="W2086" s="703" t="s">
        <v>3995</v>
      </c>
      <c r="X2086" s="673" t="s">
        <v>4595</v>
      </c>
      <c r="Y2086" s="669" t="s">
        <v>15</v>
      </c>
      <c r="Z2086" s="668" t="s">
        <v>15</v>
      </c>
      <c r="AA2086" s="558" t="s">
        <v>1856</v>
      </c>
      <c r="AB2086" s="139">
        <f t="shared" si="616"/>
        <v>44309</v>
      </c>
      <c r="AC2086" s="134">
        <f t="shared" si="617"/>
        <v>44287</v>
      </c>
      <c r="AD2086" s="144" t="str">
        <f t="shared" si="618"/>
        <v>-</v>
      </c>
      <c r="AE2086" s="136" t="str">
        <f t="shared" si="619"/>
        <v>-</v>
      </c>
      <c r="AF2086" s="140" t="s">
        <v>4551</v>
      </c>
      <c r="AG2086" s="140" t="str">
        <f t="shared" si="620"/>
        <v>-</v>
      </c>
      <c r="AH2086" s="141" t="str">
        <f t="shared" si="602"/>
        <v>-</v>
      </c>
      <c r="AI2086" s="210">
        <v>44298</v>
      </c>
      <c r="AJ2086" s="448" t="s">
        <v>4592</v>
      </c>
      <c r="AK2086" s="478">
        <f t="shared" si="603"/>
        <v>11</v>
      </c>
      <c r="AL2086" s="482">
        <f t="shared" si="604"/>
        <v>44287</v>
      </c>
      <c r="AM2086" s="432" t="str">
        <f>_xlfn.IFNA(VLOOKUP(O2086,Dropdown!$B:$G,6,0),"-")</f>
        <v>PEZA</v>
      </c>
      <c r="AN2086" s="433">
        <f>_xlfn.IFNA(VLOOKUP(O2086,Dropdown!$B:$H,7,0),"-")</f>
        <v>0.12</v>
      </c>
      <c r="AO2086" s="434" t="str">
        <f t="shared" si="605"/>
        <v>USD</v>
      </c>
      <c r="AP2086" s="435">
        <f t="shared" si="606"/>
        <v>308.09999999999997</v>
      </c>
      <c r="AQ2086" s="436">
        <f t="shared" si="607"/>
        <v>345.072</v>
      </c>
      <c r="AR2086" s="247"/>
      <c r="AS2086" s="465" t="s">
        <v>15</v>
      </c>
      <c r="AT2086" s="247"/>
      <c r="AU2086" s="456" t="s">
        <v>15</v>
      </c>
    </row>
    <row r="2087" spans="1:47" s="29" customFormat="1">
      <c r="A2087" s="556">
        <v>2084</v>
      </c>
      <c r="B2087" s="558" t="s">
        <v>5565</v>
      </c>
      <c r="C2087" s="558" t="str">
        <f t="shared" si="621"/>
        <v>2021</v>
      </c>
      <c r="D2087" s="558" t="str">
        <f t="shared" si="622"/>
        <v>Mar</v>
      </c>
      <c r="E2087" s="605">
        <v>44279</v>
      </c>
      <c r="F2087" s="558">
        <v>126535</v>
      </c>
      <c r="G2087" s="558" t="s">
        <v>5725</v>
      </c>
      <c r="H2087" s="558">
        <v>99143</v>
      </c>
      <c r="I2087" s="558" t="s">
        <v>5511</v>
      </c>
      <c r="J2087" s="617" t="s">
        <v>5570</v>
      </c>
      <c r="K2087" s="607" t="s">
        <v>5571</v>
      </c>
      <c r="L2087" s="607" t="s">
        <v>5647</v>
      </c>
      <c r="M2087" s="607" t="s">
        <v>5648</v>
      </c>
      <c r="N2087" s="615"/>
      <c r="O2087" s="607" t="s">
        <v>40</v>
      </c>
      <c r="P2087" s="558">
        <v>1</v>
      </c>
      <c r="Q2087" s="558" t="s">
        <v>5152</v>
      </c>
      <c r="R2087" s="609">
        <f>IFERROR(VLOOKUP(CONCATENATE(D2087,"'",C2087),'Monthly Forex'!A:D,4,0),"-")</f>
        <v>48.59</v>
      </c>
      <c r="S2087" s="564" t="s">
        <v>15</v>
      </c>
      <c r="T2087" s="611">
        <v>911.1</v>
      </c>
      <c r="U2087" s="612" t="s">
        <v>47</v>
      </c>
      <c r="V2087" s="613" t="s">
        <v>49</v>
      </c>
      <c r="W2087" s="703" t="s">
        <v>3995</v>
      </c>
      <c r="X2087" s="673" t="s">
        <v>4595</v>
      </c>
      <c r="Y2087" s="669" t="s">
        <v>15</v>
      </c>
      <c r="Z2087" s="668" t="s">
        <v>15</v>
      </c>
      <c r="AA2087" s="558" t="s">
        <v>1856</v>
      </c>
      <c r="AB2087" s="139">
        <f t="shared" si="616"/>
        <v>44309</v>
      </c>
      <c r="AC2087" s="134">
        <f t="shared" si="617"/>
        <v>44287</v>
      </c>
      <c r="AD2087" s="144" t="str">
        <f t="shared" si="618"/>
        <v>-</v>
      </c>
      <c r="AE2087" s="136" t="str">
        <f t="shared" si="619"/>
        <v>-</v>
      </c>
      <c r="AF2087" s="140" t="s">
        <v>4551</v>
      </c>
      <c r="AG2087" s="140" t="str">
        <f t="shared" si="620"/>
        <v>1</v>
      </c>
      <c r="AH2087" s="141" t="str">
        <f t="shared" si="602"/>
        <v>-</v>
      </c>
      <c r="AI2087" s="210">
        <v>44298</v>
      </c>
      <c r="AJ2087" s="448" t="s">
        <v>4592</v>
      </c>
      <c r="AK2087" s="478">
        <f t="shared" si="603"/>
        <v>11</v>
      </c>
      <c r="AL2087" s="482">
        <f t="shared" si="604"/>
        <v>44287</v>
      </c>
      <c r="AM2087" s="432" t="str">
        <f>_xlfn.IFNA(VLOOKUP(O2087,Dropdown!$B:$G,6,0),"-")</f>
        <v>PEZA</v>
      </c>
      <c r="AN2087" s="433">
        <f>_xlfn.IFNA(VLOOKUP(O2087,Dropdown!$B:$H,7,0),"-")</f>
        <v>0.12</v>
      </c>
      <c r="AO2087" s="434" t="str">
        <f t="shared" si="605"/>
        <v>USD</v>
      </c>
      <c r="AP2087" s="435">
        <f t="shared" si="606"/>
        <v>911.1</v>
      </c>
      <c r="AQ2087" s="436">
        <f t="shared" si="607"/>
        <v>1020.4320000000001</v>
      </c>
      <c r="AR2087" s="247"/>
      <c r="AS2087" s="465" t="s">
        <v>15</v>
      </c>
      <c r="AT2087" s="247"/>
      <c r="AU2087" s="456" t="s">
        <v>15</v>
      </c>
    </row>
    <row r="2088" spans="1:47" s="29" customFormat="1">
      <c r="A2088" s="556">
        <v>2085</v>
      </c>
      <c r="B2088" s="558" t="s">
        <v>5566</v>
      </c>
      <c r="C2088" s="558" t="str">
        <f t="shared" si="621"/>
        <v>2021</v>
      </c>
      <c r="D2088" s="558" t="str">
        <f t="shared" si="622"/>
        <v>Mar</v>
      </c>
      <c r="E2088" s="605">
        <v>44279</v>
      </c>
      <c r="F2088" s="558">
        <v>126535</v>
      </c>
      <c r="G2088" s="558" t="s">
        <v>5725</v>
      </c>
      <c r="H2088" s="558">
        <v>99143</v>
      </c>
      <c r="I2088" s="558" t="s">
        <v>5511</v>
      </c>
      <c r="J2088" s="617" t="s">
        <v>5570</v>
      </c>
      <c r="K2088" s="607" t="s">
        <v>5572</v>
      </c>
      <c r="L2088" s="607" t="s">
        <v>5647</v>
      </c>
      <c r="M2088" s="607" t="s">
        <v>5649</v>
      </c>
      <c r="N2088" s="615"/>
      <c r="O2088" s="607" t="s">
        <v>40</v>
      </c>
      <c r="P2088" s="558">
        <v>1</v>
      </c>
      <c r="Q2088" s="558" t="s">
        <v>5152</v>
      </c>
      <c r="R2088" s="609">
        <f>IFERROR(VLOOKUP(CONCATENATE(D2088,"'",C2088),'Monthly Forex'!A:D,4,0),"-")</f>
        <v>48.59</v>
      </c>
      <c r="S2088" s="564" t="s">
        <v>15</v>
      </c>
      <c r="T2088" s="611">
        <v>697.8</v>
      </c>
      <c r="U2088" s="612" t="s">
        <v>47</v>
      </c>
      <c r="V2088" s="613" t="s">
        <v>49</v>
      </c>
      <c r="W2088" s="703" t="s">
        <v>3995</v>
      </c>
      <c r="X2088" s="673" t="s">
        <v>4595</v>
      </c>
      <c r="Y2088" s="669" t="s">
        <v>15</v>
      </c>
      <c r="Z2088" s="668" t="s">
        <v>15</v>
      </c>
      <c r="AA2088" s="558" t="s">
        <v>1856</v>
      </c>
      <c r="AB2088" s="139">
        <f t="shared" si="616"/>
        <v>44309</v>
      </c>
      <c r="AC2088" s="134">
        <f t="shared" si="617"/>
        <v>44287</v>
      </c>
      <c r="AD2088" s="144" t="str">
        <f t="shared" si="618"/>
        <v>-</v>
      </c>
      <c r="AE2088" s="136" t="str">
        <f t="shared" si="619"/>
        <v>-</v>
      </c>
      <c r="AF2088" s="140" t="s">
        <v>4551</v>
      </c>
      <c r="AG2088" s="140" t="str">
        <f t="shared" si="620"/>
        <v>-</v>
      </c>
      <c r="AH2088" s="141" t="str">
        <f t="shared" si="602"/>
        <v>-</v>
      </c>
      <c r="AI2088" s="210">
        <v>44298</v>
      </c>
      <c r="AJ2088" s="448" t="s">
        <v>4592</v>
      </c>
      <c r="AK2088" s="478">
        <f t="shared" si="603"/>
        <v>11</v>
      </c>
      <c r="AL2088" s="482">
        <f t="shared" si="604"/>
        <v>44287</v>
      </c>
      <c r="AM2088" s="432" t="str">
        <f>_xlfn.IFNA(VLOOKUP(O2088,Dropdown!$B:$G,6,0),"-")</f>
        <v>PEZA</v>
      </c>
      <c r="AN2088" s="433">
        <f>_xlfn.IFNA(VLOOKUP(O2088,Dropdown!$B:$H,7,0),"-")</f>
        <v>0.12</v>
      </c>
      <c r="AO2088" s="434" t="str">
        <f t="shared" si="605"/>
        <v>USD</v>
      </c>
      <c r="AP2088" s="435">
        <f t="shared" si="606"/>
        <v>697.8</v>
      </c>
      <c r="AQ2088" s="436">
        <f t="shared" si="607"/>
        <v>781.53600000000006</v>
      </c>
      <c r="AR2088" s="247"/>
      <c r="AS2088" s="465" t="s">
        <v>15</v>
      </c>
      <c r="AT2088" s="247"/>
      <c r="AU2088" s="456" t="s">
        <v>15</v>
      </c>
    </row>
    <row r="2089" spans="1:47" s="29" customFormat="1">
      <c r="A2089" s="556">
        <v>2086</v>
      </c>
      <c r="B2089" s="558" t="s">
        <v>5567</v>
      </c>
      <c r="C2089" s="558" t="str">
        <f t="shared" si="621"/>
        <v>2021</v>
      </c>
      <c r="D2089" s="558" t="str">
        <f t="shared" si="622"/>
        <v>Mar</v>
      </c>
      <c r="E2089" s="605">
        <v>44279</v>
      </c>
      <c r="F2089" s="558">
        <v>126535</v>
      </c>
      <c r="G2089" s="558" t="s">
        <v>5725</v>
      </c>
      <c r="H2089" s="558">
        <v>99143</v>
      </c>
      <c r="I2089" s="558" t="s">
        <v>5511</v>
      </c>
      <c r="J2089" s="617" t="s">
        <v>5570</v>
      </c>
      <c r="K2089" s="607" t="s">
        <v>5573</v>
      </c>
      <c r="L2089" s="607" t="s">
        <v>5647</v>
      </c>
      <c r="M2089" s="607" t="s">
        <v>5650</v>
      </c>
      <c r="N2089" s="615"/>
      <c r="O2089" s="607" t="s">
        <v>40</v>
      </c>
      <c r="P2089" s="558">
        <v>1</v>
      </c>
      <c r="Q2089" s="558" t="s">
        <v>5152</v>
      </c>
      <c r="R2089" s="609">
        <f>IFERROR(VLOOKUP(CONCATENATE(D2089,"'",C2089),'Monthly Forex'!A:D,4,0),"-")</f>
        <v>48.59</v>
      </c>
      <c r="S2089" s="564" t="s">
        <v>15</v>
      </c>
      <c r="T2089" s="611">
        <v>697.8</v>
      </c>
      <c r="U2089" s="612" t="s">
        <v>47</v>
      </c>
      <c r="V2089" s="613" t="s">
        <v>49</v>
      </c>
      <c r="W2089" s="703" t="s">
        <v>3995</v>
      </c>
      <c r="X2089" s="673" t="s">
        <v>4595</v>
      </c>
      <c r="Y2089" s="669" t="s">
        <v>15</v>
      </c>
      <c r="Z2089" s="668" t="s">
        <v>15</v>
      </c>
      <c r="AA2089" s="558" t="s">
        <v>1856</v>
      </c>
      <c r="AB2089" s="139">
        <f t="shared" si="616"/>
        <v>44309</v>
      </c>
      <c r="AC2089" s="134">
        <f t="shared" si="617"/>
        <v>44287</v>
      </c>
      <c r="AD2089" s="144" t="str">
        <f t="shared" si="618"/>
        <v>-</v>
      </c>
      <c r="AE2089" s="136" t="str">
        <f t="shared" si="619"/>
        <v>-</v>
      </c>
      <c r="AF2089" s="140" t="s">
        <v>4551</v>
      </c>
      <c r="AG2089" s="140" t="str">
        <f t="shared" si="620"/>
        <v>-</v>
      </c>
      <c r="AH2089" s="141" t="str">
        <f t="shared" si="602"/>
        <v>-</v>
      </c>
      <c r="AI2089" s="210">
        <v>44298</v>
      </c>
      <c r="AJ2089" s="448" t="s">
        <v>4592</v>
      </c>
      <c r="AK2089" s="478">
        <f t="shared" si="603"/>
        <v>11</v>
      </c>
      <c r="AL2089" s="482">
        <f t="shared" si="604"/>
        <v>44287</v>
      </c>
      <c r="AM2089" s="432" t="str">
        <f>_xlfn.IFNA(VLOOKUP(O2089,Dropdown!$B:$G,6,0),"-")</f>
        <v>PEZA</v>
      </c>
      <c r="AN2089" s="433">
        <f>_xlfn.IFNA(VLOOKUP(O2089,Dropdown!$B:$H,7,0),"-")</f>
        <v>0.12</v>
      </c>
      <c r="AO2089" s="434" t="str">
        <f t="shared" si="605"/>
        <v>USD</v>
      </c>
      <c r="AP2089" s="435">
        <f t="shared" si="606"/>
        <v>697.8</v>
      </c>
      <c r="AQ2089" s="436">
        <f t="shared" si="607"/>
        <v>781.53600000000006</v>
      </c>
      <c r="AR2089" s="247"/>
      <c r="AS2089" s="465" t="s">
        <v>15</v>
      </c>
      <c r="AT2089" s="247"/>
      <c r="AU2089" s="456" t="s">
        <v>15</v>
      </c>
    </row>
    <row r="2090" spans="1:47" s="29" customFormat="1">
      <c r="A2090" s="556">
        <v>2087</v>
      </c>
      <c r="B2090" s="558" t="s">
        <v>5568</v>
      </c>
      <c r="C2090" s="558" t="str">
        <f t="shared" si="621"/>
        <v>2021</v>
      </c>
      <c r="D2090" s="558" t="str">
        <f t="shared" si="622"/>
        <v>Mar</v>
      </c>
      <c r="E2090" s="605">
        <v>44279</v>
      </c>
      <c r="F2090" s="558">
        <v>126535</v>
      </c>
      <c r="G2090" s="558" t="s">
        <v>5725</v>
      </c>
      <c r="H2090" s="558">
        <v>99143</v>
      </c>
      <c r="I2090" s="558" t="s">
        <v>5511</v>
      </c>
      <c r="J2090" s="617" t="s">
        <v>5570</v>
      </c>
      <c r="K2090" s="607" t="s">
        <v>5574</v>
      </c>
      <c r="L2090" s="607" t="s">
        <v>5647</v>
      </c>
      <c r="M2090" s="607" t="s">
        <v>5651</v>
      </c>
      <c r="N2090" s="615"/>
      <c r="O2090" s="607" t="s">
        <v>40</v>
      </c>
      <c r="P2090" s="558">
        <v>1</v>
      </c>
      <c r="Q2090" s="558" t="s">
        <v>5152</v>
      </c>
      <c r="R2090" s="609">
        <f>IFERROR(VLOOKUP(CONCATENATE(D2090,"'",C2090),'Monthly Forex'!A:D,4,0),"-")</f>
        <v>48.59</v>
      </c>
      <c r="S2090" s="564" t="s">
        <v>15</v>
      </c>
      <c r="T2090" s="611">
        <v>450</v>
      </c>
      <c r="U2090" s="612" t="s">
        <v>47</v>
      </c>
      <c r="V2090" s="613" t="s">
        <v>49</v>
      </c>
      <c r="W2090" s="703" t="s">
        <v>3995</v>
      </c>
      <c r="X2090" s="673" t="s">
        <v>4595</v>
      </c>
      <c r="Y2090" s="669" t="s">
        <v>15</v>
      </c>
      <c r="Z2090" s="668" t="s">
        <v>15</v>
      </c>
      <c r="AA2090" s="558" t="s">
        <v>1856</v>
      </c>
      <c r="AB2090" s="139">
        <f t="shared" si="616"/>
        <v>44309</v>
      </c>
      <c r="AC2090" s="134">
        <f t="shared" si="617"/>
        <v>44287</v>
      </c>
      <c r="AD2090" s="144" t="str">
        <f t="shared" si="618"/>
        <v>-</v>
      </c>
      <c r="AE2090" s="136" t="str">
        <f t="shared" si="619"/>
        <v>-</v>
      </c>
      <c r="AF2090" s="140" t="s">
        <v>4551</v>
      </c>
      <c r="AG2090" s="140" t="str">
        <f t="shared" si="620"/>
        <v>-</v>
      </c>
      <c r="AH2090" s="141" t="str">
        <f t="shared" si="602"/>
        <v>-</v>
      </c>
      <c r="AI2090" s="210">
        <v>44298</v>
      </c>
      <c r="AJ2090" s="448" t="s">
        <v>4592</v>
      </c>
      <c r="AK2090" s="478">
        <f t="shared" si="603"/>
        <v>11</v>
      </c>
      <c r="AL2090" s="482">
        <f t="shared" si="604"/>
        <v>44287</v>
      </c>
      <c r="AM2090" s="432" t="str">
        <f>_xlfn.IFNA(VLOOKUP(O2090,Dropdown!$B:$G,6,0),"-")</f>
        <v>PEZA</v>
      </c>
      <c r="AN2090" s="433">
        <f>_xlfn.IFNA(VLOOKUP(O2090,Dropdown!$B:$H,7,0),"-")</f>
        <v>0.12</v>
      </c>
      <c r="AO2090" s="434" t="str">
        <f t="shared" si="605"/>
        <v>USD</v>
      </c>
      <c r="AP2090" s="435">
        <f t="shared" si="606"/>
        <v>450</v>
      </c>
      <c r="AQ2090" s="436">
        <f t="shared" si="607"/>
        <v>504.00000000000006</v>
      </c>
      <c r="AR2090" s="247"/>
      <c r="AS2090" s="465" t="s">
        <v>15</v>
      </c>
      <c r="AT2090" s="247"/>
      <c r="AU2090" s="456" t="s">
        <v>15</v>
      </c>
    </row>
    <row r="2091" spans="1:47" s="29" customFormat="1">
      <c r="A2091" s="556">
        <v>2088</v>
      </c>
      <c r="B2091" s="558" t="s">
        <v>5569</v>
      </c>
      <c r="C2091" s="558" t="str">
        <f t="shared" ref="C2091:C2101" si="623">TEXT(E2091,"yyyy")</f>
        <v>2021</v>
      </c>
      <c r="D2091" s="558" t="str">
        <f t="shared" ref="D2091:D2101" si="624">TEXT(E2091,"mmm")</f>
        <v>Mar</v>
      </c>
      <c r="E2091" s="605">
        <v>44279</v>
      </c>
      <c r="F2091" s="558">
        <v>126535</v>
      </c>
      <c r="G2091" s="558" t="s">
        <v>5725</v>
      </c>
      <c r="H2091" s="558">
        <v>99143</v>
      </c>
      <c r="I2091" s="558" t="s">
        <v>5511</v>
      </c>
      <c r="J2091" s="617" t="s">
        <v>5570</v>
      </c>
      <c r="K2091" s="607" t="s">
        <v>5575</v>
      </c>
      <c r="L2091" s="607" t="s">
        <v>5647</v>
      </c>
      <c r="M2091" s="607" t="s">
        <v>5652</v>
      </c>
      <c r="N2091" s="615"/>
      <c r="O2091" s="607" t="s">
        <v>40</v>
      </c>
      <c r="P2091" s="558">
        <v>1</v>
      </c>
      <c r="Q2091" s="558" t="s">
        <v>5152</v>
      </c>
      <c r="R2091" s="609">
        <f>IFERROR(VLOOKUP(CONCATENATE(D2091,"'",C2091),'Monthly Forex'!A:D,4,0),"-")</f>
        <v>48.59</v>
      </c>
      <c r="S2091" s="564" t="s">
        <v>15</v>
      </c>
      <c r="T2091" s="611">
        <v>116.1</v>
      </c>
      <c r="U2091" s="612" t="s">
        <v>47</v>
      </c>
      <c r="V2091" s="613" t="s">
        <v>49</v>
      </c>
      <c r="W2091" s="703" t="s">
        <v>3995</v>
      </c>
      <c r="X2091" s="673" t="s">
        <v>4595</v>
      </c>
      <c r="Y2091" s="669" t="s">
        <v>15</v>
      </c>
      <c r="Z2091" s="668" t="s">
        <v>15</v>
      </c>
      <c r="AA2091" s="558" t="s">
        <v>1856</v>
      </c>
      <c r="AB2091" s="139">
        <f t="shared" si="616"/>
        <v>44309</v>
      </c>
      <c r="AC2091" s="134">
        <f t="shared" si="617"/>
        <v>44287</v>
      </c>
      <c r="AD2091" s="144" t="str">
        <f t="shared" si="618"/>
        <v>-</v>
      </c>
      <c r="AE2091" s="136" t="str">
        <f t="shared" si="619"/>
        <v>-</v>
      </c>
      <c r="AF2091" s="140" t="s">
        <v>4551</v>
      </c>
      <c r="AG2091" s="140" t="str">
        <f t="shared" si="620"/>
        <v>-</v>
      </c>
      <c r="AH2091" s="141" t="str">
        <f t="shared" si="602"/>
        <v>-</v>
      </c>
      <c r="AI2091" s="210">
        <v>44298</v>
      </c>
      <c r="AJ2091" s="448" t="s">
        <v>4592</v>
      </c>
      <c r="AK2091" s="478">
        <f t="shared" si="603"/>
        <v>11</v>
      </c>
      <c r="AL2091" s="482">
        <f t="shared" si="604"/>
        <v>44287</v>
      </c>
      <c r="AM2091" s="432" t="str">
        <f>_xlfn.IFNA(VLOOKUP(O2091,Dropdown!$B:$G,6,0),"-")</f>
        <v>PEZA</v>
      </c>
      <c r="AN2091" s="433">
        <f>_xlfn.IFNA(VLOOKUP(O2091,Dropdown!$B:$H,7,0),"-")</f>
        <v>0.12</v>
      </c>
      <c r="AO2091" s="434" t="str">
        <f t="shared" si="605"/>
        <v>USD</v>
      </c>
      <c r="AP2091" s="435">
        <f t="shared" si="606"/>
        <v>116.1</v>
      </c>
      <c r="AQ2091" s="436">
        <f t="shared" si="607"/>
        <v>130.03200000000001</v>
      </c>
      <c r="AR2091" s="247"/>
      <c r="AS2091" s="465" t="s">
        <v>15</v>
      </c>
      <c r="AT2091" s="247"/>
      <c r="AU2091" s="456" t="s">
        <v>15</v>
      </c>
    </row>
    <row r="2092" spans="1:47" s="29" customFormat="1">
      <c r="A2092" s="556">
        <v>2089</v>
      </c>
      <c r="B2092" s="558" t="s">
        <v>5590</v>
      </c>
      <c r="C2092" s="558" t="str">
        <f t="shared" si="623"/>
        <v>2021</v>
      </c>
      <c r="D2092" s="558" t="str">
        <f t="shared" si="624"/>
        <v>Mar</v>
      </c>
      <c r="E2092" s="605">
        <v>44279</v>
      </c>
      <c r="F2092" s="558">
        <v>126536</v>
      </c>
      <c r="G2092" s="558" t="s">
        <v>5726</v>
      </c>
      <c r="H2092" s="558">
        <v>99144</v>
      </c>
      <c r="I2092" s="558" t="s">
        <v>5511</v>
      </c>
      <c r="J2092" s="617" t="s">
        <v>5593</v>
      </c>
      <c r="K2092" s="607" t="s">
        <v>5594</v>
      </c>
      <c r="L2092" s="607" t="s">
        <v>5653</v>
      </c>
      <c r="M2092" s="607" t="s">
        <v>5648</v>
      </c>
      <c r="N2092" s="615" t="s">
        <v>15</v>
      </c>
      <c r="O2092" s="607" t="s">
        <v>40</v>
      </c>
      <c r="P2092" s="558">
        <v>1</v>
      </c>
      <c r="Q2092" s="558" t="s">
        <v>5152</v>
      </c>
      <c r="R2092" s="609">
        <f>IFERROR(VLOOKUP(CONCATENATE(D2092,"'",C2092),'Monthly Forex'!A:D,4,0),"-")</f>
        <v>48.59</v>
      </c>
      <c r="S2092" s="564" t="s">
        <v>15</v>
      </c>
      <c r="T2092" s="611">
        <v>756</v>
      </c>
      <c r="U2092" s="612" t="s">
        <v>47</v>
      </c>
      <c r="V2092" s="613" t="s">
        <v>49</v>
      </c>
      <c r="W2092" s="703" t="s">
        <v>3995</v>
      </c>
      <c r="X2092" s="673" t="s">
        <v>4595</v>
      </c>
      <c r="Y2092" s="669" t="s">
        <v>15</v>
      </c>
      <c r="Z2092" s="668" t="s">
        <v>15</v>
      </c>
      <c r="AA2092" s="558" t="s">
        <v>1856</v>
      </c>
      <c r="AB2092" s="139">
        <f t="shared" si="616"/>
        <v>44309</v>
      </c>
      <c r="AC2092" s="134">
        <f t="shared" si="617"/>
        <v>44287</v>
      </c>
      <c r="AD2092" s="144" t="str">
        <f t="shared" si="618"/>
        <v>-</v>
      </c>
      <c r="AE2092" s="136" t="str">
        <f t="shared" si="619"/>
        <v>-</v>
      </c>
      <c r="AF2092" s="191" t="s">
        <v>4551</v>
      </c>
      <c r="AG2092" s="140" t="str">
        <f t="shared" si="620"/>
        <v>1</v>
      </c>
      <c r="AH2092" s="141" t="str">
        <f t="shared" si="602"/>
        <v>-</v>
      </c>
      <c r="AI2092" s="210">
        <v>44298</v>
      </c>
      <c r="AJ2092" s="448" t="s">
        <v>4592</v>
      </c>
      <c r="AK2092" s="478">
        <f t="shared" si="603"/>
        <v>11</v>
      </c>
      <c r="AL2092" s="482">
        <f t="shared" si="604"/>
        <v>44287</v>
      </c>
      <c r="AM2092" s="432" t="str">
        <f>_xlfn.IFNA(VLOOKUP(O2092,Dropdown!$B:$G,6,0),"-")</f>
        <v>PEZA</v>
      </c>
      <c r="AN2092" s="433">
        <f>_xlfn.IFNA(VLOOKUP(O2092,Dropdown!$B:$H,7,0),"-")</f>
        <v>0.12</v>
      </c>
      <c r="AO2092" s="434" t="str">
        <f t="shared" si="605"/>
        <v>USD</v>
      </c>
      <c r="AP2092" s="435">
        <f t="shared" si="606"/>
        <v>756</v>
      </c>
      <c r="AQ2092" s="436">
        <f t="shared" si="607"/>
        <v>846.72</v>
      </c>
      <c r="AR2092" s="247"/>
      <c r="AS2092" s="465" t="s">
        <v>15</v>
      </c>
      <c r="AT2092" s="247"/>
      <c r="AU2092" s="456" t="s">
        <v>15</v>
      </c>
    </row>
    <row r="2093" spans="1:47" s="29" customFormat="1">
      <c r="A2093" s="556">
        <v>2090</v>
      </c>
      <c r="B2093" s="558" t="s">
        <v>5591</v>
      </c>
      <c r="C2093" s="558" t="str">
        <f t="shared" si="623"/>
        <v>2021</v>
      </c>
      <c r="D2093" s="558" t="str">
        <f t="shared" si="624"/>
        <v>Mar</v>
      </c>
      <c r="E2093" s="605">
        <v>44279</v>
      </c>
      <c r="F2093" s="558">
        <v>126536</v>
      </c>
      <c r="G2093" s="558" t="s">
        <v>5726</v>
      </c>
      <c r="H2093" s="558">
        <v>99144</v>
      </c>
      <c r="I2093" s="558" t="s">
        <v>5511</v>
      </c>
      <c r="J2093" s="617" t="s">
        <v>5593</v>
      </c>
      <c r="K2093" s="607" t="s">
        <v>5595</v>
      </c>
      <c r="L2093" s="607" t="s">
        <v>5653</v>
      </c>
      <c r="M2093" s="607" t="s">
        <v>5654</v>
      </c>
      <c r="N2093" s="615" t="s">
        <v>15</v>
      </c>
      <c r="O2093" s="607" t="s">
        <v>40</v>
      </c>
      <c r="P2093" s="558">
        <v>1</v>
      </c>
      <c r="Q2093" s="558" t="s">
        <v>5152</v>
      </c>
      <c r="R2093" s="609">
        <f>IFERROR(VLOOKUP(CONCATENATE(D2093,"'",C2093),'Monthly Forex'!A:D,4,0),"-")</f>
        <v>48.59</v>
      </c>
      <c r="S2093" s="564" t="s">
        <v>15</v>
      </c>
      <c r="T2093" s="611">
        <v>1451.1</v>
      </c>
      <c r="U2093" s="612" t="s">
        <v>47</v>
      </c>
      <c r="V2093" s="613" t="s">
        <v>49</v>
      </c>
      <c r="W2093" s="703" t="s">
        <v>3995</v>
      </c>
      <c r="X2093" s="673" t="s">
        <v>4595</v>
      </c>
      <c r="Y2093" s="669" t="s">
        <v>15</v>
      </c>
      <c r="Z2093" s="668" t="s">
        <v>15</v>
      </c>
      <c r="AA2093" s="558" t="s">
        <v>1856</v>
      </c>
      <c r="AB2093" s="139">
        <f t="shared" si="616"/>
        <v>44309</v>
      </c>
      <c r="AC2093" s="134">
        <f t="shared" si="617"/>
        <v>44287</v>
      </c>
      <c r="AD2093" s="144" t="str">
        <f t="shared" si="618"/>
        <v>-</v>
      </c>
      <c r="AE2093" s="136" t="str">
        <f t="shared" si="619"/>
        <v>-</v>
      </c>
      <c r="AF2093" s="191" t="s">
        <v>4551</v>
      </c>
      <c r="AG2093" s="140" t="str">
        <f t="shared" si="620"/>
        <v>-</v>
      </c>
      <c r="AH2093" s="141" t="str">
        <f t="shared" si="602"/>
        <v>-</v>
      </c>
      <c r="AI2093" s="210">
        <v>44298</v>
      </c>
      <c r="AJ2093" s="448" t="s">
        <v>4592</v>
      </c>
      <c r="AK2093" s="478">
        <f t="shared" si="603"/>
        <v>11</v>
      </c>
      <c r="AL2093" s="482">
        <f t="shared" si="604"/>
        <v>44287</v>
      </c>
      <c r="AM2093" s="432" t="str">
        <f>_xlfn.IFNA(VLOOKUP(O2093,Dropdown!$B:$G,6,0),"-")</f>
        <v>PEZA</v>
      </c>
      <c r="AN2093" s="433">
        <f>_xlfn.IFNA(VLOOKUP(O2093,Dropdown!$B:$H,7,0),"-")</f>
        <v>0.12</v>
      </c>
      <c r="AO2093" s="434" t="str">
        <f t="shared" si="605"/>
        <v>USD</v>
      </c>
      <c r="AP2093" s="435">
        <f t="shared" si="606"/>
        <v>1451.1</v>
      </c>
      <c r="AQ2093" s="436">
        <f t="shared" si="607"/>
        <v>1625.232</v>
      </c>
      <c r="AR2093" s="247"/>
      <c r="AS2093" s="465" t="s">
        <v>15</v>
      </c>
      <c r="AT2093" s="247"/>
      <c r="AU2093" s="456" t="s">
        <v>15</v>
      </c>
    </row>
    <row r="2094" spans="1:47" s="29" customFormat="1">
      <c r="A2094" s="556">
        <v>2091</v>
      </c>
      <c r="B2094" s="558" t="s">
        <v>5592</v>
      </c>
      <c r="C2094" s="558" t="str">
        <f t="shared" si="623"/>
        <v>2021</v>
      </c>
      <c r="D2094" s="558" t="str">
        <f t="shared" si="624"/>
        <v>Mar</v>
      </c>
      <c r="E2094" s="605">
        <v>44279</v>
      </c>
      <c r="F2094" s="558">
        <v>126536</v>
      </c>
      <c r="G2094" s="558" t="s">
        <v>5726</v>
      </c>
      <c r="H2094" s="558">
        <v>99144</v>
      </c>
      <c r="I2094" s="558" t="s">
        <v>5511</v>
      </c>
      <c r="J2094" s="617" t="s">
        <v>5593</v>
      </c>
      <c r="K2094" s="607" t="s">
        <v>5596</v>
      </c>
      <c r="L2094" s="607" t="s">
        <v>5653</v>
      </c>
      <c r="M2094" s="607" t="s">
        <v>5655</v>
      </c>
      <c r="N2094" s="615" t="s">
        <v>15</v>
      </c>
      <c r="O2094" s="607" t="s">
        <v>40</v>
      </c>
      <c r="P2094" s="558">
        <v>1</v>
      </c>
      <c r="Q2094" s="558" t="s">
        <v>5152</v>
      </c>
      <c r="R2094" s="609">
        <f>IFERROR(VLOOKUP(CONCATENATE(D2094,"'",C2094),'Monthly Forex'!A:D,4,0),"-")</f>
        <v>48.59</v>
      </c>
      <c r="S2094" s="564" t="s">
        <v>15</v>
      </c>
      <c r="T2094" s="611">
        <v>177</v>
      </c>
      <c r="U2094" s="612" t="s">
        <v>47</v>
      </c>
      <c r="V2094" s="613" t="s">
        <v>49</v>
      </c>
      <c r="W2094" s="703" t="s">
        <v>3995</v>
      </c>
      <c r="X2094" s="673" t="s">
        <v>4595</v>
      </c>
      <c r="Y2094" s="669" t="s">
        <v>15</v>
      </c>
      <c r="Z2094" s="668" t="s">
        <v>15</v>
      </c>
      <c r="AA2094" s="558" t="s">
        <v>1856</v>
      </c>
      <c r="AB2094" s="139">
        <f t="shared" si="616"/>
        <v>44309</v>
      </c>
      <c r="AC2094" s="134">
        <f t="shared" si="617"/>
        <v>44287</v>
      </c>
      <c r="AD2094" s="144" t="str">
        <f t="shared" si="618"/>
        <v>-</v>
      </c>
      <c r="AE2094" s="136" t="str">
        <f t="shared" si="619"/>
        <v>-</v>
      </c>
      <c r="AF2094" s="191" t="s">
        <v>4551</v>
      </c>
      <c r="AG2094" s="140" t="str">
        <f t="shared" si="620"/>
        <v>-</v>
      </c>
      <c r="AH2094" s="141" t="str">
        <f t="shared" si="602"/>
        <v>-</v>
      </c>
      <c r="AI2094" s="210">
        <v>44298</v>
      </c>
      <c r="AJ2094" s="448" t="s">
        <v>4592</v>
      </c>
      <c r="AK2094" s="478">
        <f t="shared" si="603"/>
        <v>11</v>
      </c>
      <c r="AL2094" s="482">
        <f t="shared" si="604"/>
        <v>44287</v>
      </c>
      <c r="AM2094" s="432" t="str">
        <f>_xlfn.IFNA(VLOOKUP(O2094,Dropdown!$B:$G,6,0),"-")</f>
        <v>PEZA</v>
      </c>
      <c r="AN2094" s="433">
        <f>_xlfn.IFNA(VLOOKUP(O2094,Dropdown!$B:$H,7,0),"-")</f>
        <v>0.12</v>
      </c>
      <c r="AO2094" s="434" t="str">
        <f t="shared" si="605"/>
        <v>USD</v>
      </c>
      <c r="AP2094" s="435">
        <f t="shared" si="606"/>
        <v>177</v>
      </c>
      <c r="AQ2094" s="436">
        <f t="shared" si="607"/>
        <v>198.24</v>
      </c>
      <c r="AR2094" s="247"/>
      <c r="AS2094" s="465" t="s">
        <v>15</v>
      </c>
      <c r="AT2094" s="247"/>
      <c r="AU2094" s="456" t="s">
        <v>15</v>
      </c>
    </row>
    <row r="2095" spans="1:47" s="29" customFormat="1">
      <c r="A2095" s="556">
        <v>2092</v>
      </c>
      <c r="B2095" s="558" t="s">
        <v>5597</v>
      </c>
      <c r="C2095" s="558" t="str">
        <f t="shared" si="623"/>
        <v>2021</v>
      </c>
      <c r="D2095" s="558" t="str">
        <f t="shared" si="624"/>
        <v>Mar</v>
      </c>
      <c r="E2095" s="605">
        <v>44279</v>
      </c>
      <c r="F2095" s="558">
        <v>126537</v>
      </c>
      <c r="G2095" s="558" t="s">
        <v>5727</v>
      </c>
      <c r="H2095" s="558">
        <v>99145</v>
      </c>
      <c r="I2095" s="729" t="s">
        <v>5511</v>
      </c>
      <c r="J2095" s="617" t="s">
        <v>5601</v>
      </c>
      <c r="K2095" s="607" t="s">
        <v>5602</v>
      </c>
      <c r="L2095" s="607" t="s">
        <v>5656</v>
      </c>
      <c r="M2095" s="607" t="s">
        <v>5648</v>
      </c>
      <c r="N2095" s="615" t="s">
        <v>15</v>
      </c>
      <c r="O2095" s="607" t="s">
        <v>40</v>
      </c>
      <c r="P2095" s="558">
        <v>1</v>
      </c>
      <c r="Q2095" s="558" t="s">
        <v>5152</v>
      </c>
      <c r="R2095" s="609">
        <f>IFERROR(VLOOKUP(CONCATENATE(D2095,"'",C2095),'Monthly Forex'!A:D,4,0),"-")</f>
        <v>48.59</v>
      </c>
      <c r="S2095" s="564" t="s">
        <v>15</v>
      </c>
      <c r="T2095" s="611">
        <v>814.5</v>
      </c>
      <c r="U2095" s="612" t="s">
        <v>47</v>
      </c>
      <c r="V2095" s="613" t="s">
        <v>49</v>
      </c>
      <c r="W2095" s="703" t="s">
        <v>3995</v>
      </c>
      <c r="X2095" s="673" t="s">
        <v>4595</v>
      </c>
      <c r="Y2095" s="669" t="s">
        <v>15</v>
      </c>
      <c r="Z2095" s="668" t="s">
        <v>15</v>
      </c>
      <c r="AA2095" s="558" t="s">
        <v>1856</v>
      </c>
      <c r="AB2095" s="139">
        <f t="shared" si="616"/>
        <v>44309</v>
      </c>
      <c r="AC2095" s="134">
        <f t="shared" si="617"/>
        <v>44287</v>
      </c>
      <c r="AD2095" s="144" t="str">
        <f t="shared" si="618"/>
        <v>-</v>
      </c>
      <c r="AE2095" s="136" t="str">
        <f t="shared" si="619"/>
        <v>-</v>
      </c>
      <c r="AF2095" s="191" t="s">
        <v>4551</v>
      </c>
      <c r="AG2095" s="140" t="str">
        <f t="shared" si="620"/>
        <v>1</v>
      </c>
      <c r="AH2095" s="141" t="str">
        <f t="shared" si="602"/>
        <v>-</v>
      </c>
      <c r="AI2095" s="210">
        <v>44298</v>
      </c>
      <c r="AJ2095" s="448" t="s">
        <v>4592</v>
      </c>
      <c r="AK2095" s="478">
        <f t="shared" si="603"/>
        <v>11</v>
      </c>
      <c r="AL2095" s="482">
        <f t="shared" si="604"/>
        <v>44287</v>
      </c>
      <c r="AM2095" s="432" t="str">
        <f>_xlfn.IFNA(VLOOKUP(O2095,Dropdown!$B:$G,6,0),"-")</f>
        <v>PEZA</v>
      </c>
      <c r="AN2095" s="433">
        <f>_xlfn.IFNA(VLOOKUP(O2095,Dropdown!$B:$H,7,0),"-")</f>
        <v>0.12</v>
      </c>
      <c r="AO2095" s="434" t="str">
        <f t="shared" si="605"/>
        <v>USD</v>
      </c>
      <c r="AP2095" s="435">
        <f t="shared" si="606"/>
        <v>814.5</v>
      </c>
      <c r="AQ2095" s="436">
        <f t="shared" si="607"/>
        <v>912.24000000000012</v>
      </c>
      <c r="AR2095" s="247"/>
      <c r="AS2095" s="465" t="s">
        <v>15</v>
      </c>
      <c r="AT2095" s="247"/>
      <c r="AU2095" s="456" t="s">
        <v>15</v>
      </c>
    </row>
    <row r="2096" spans="1:47" s="29" customFormat="1">
      <c r="A2096" s="556">
        <v>2093</v>
      </c>
      <c r="B2096" s="558" t="s">
        <v>5598</v>
      </c>
      <c r="C2096" s="558" t="str">
        <f t="shared" si="623"/>
        <v>2021</v>
      </c>
      <c r="D2096" s="558" t="str">
        <f t="shared" si="624"/>
        <v>Mar</v>
      </c>
      <c r="E2096" s="605">
        <v>44279</v>
      </c>
      <c r="F2096" s="558">
        <v>126537</v>
      </c>
      <c r="G2096" s="558" t="s">
        <v>5727</v>
      </c>
      <c r="H2096" s="558">
        <v>99145</v>
      </c>
      <c r="I2096" s="558" t="s">
        <v>5511</v>
      </c>
      <c r="J2096" s="617" t="s">
        <v>5601</v>
      </c>
      <c r="K2096" s="607" t="s">
        <v>5603</v>
      </c>
      <c r="L2096" s="607" t="s">
        <v>5656</v>
      </c>
      <c r="M2096" s="607" t="s">
        <v>5654</v>
      </c>
      <c r="N2096" s="615" t="s">
        <v>15</v>
      </c>
      <c r="O2096" s="607" t="s">
        <v>40</v>
      </c>
      <c r="P2096" s="558">
        <v>1</v>
      </c>
      <c r="Q2096" s="558" t="s">
        <v>5152</v>
      </c>
      <c r="R2096" s="609">
        <f>IFERROR(VLOOKUP(CONCATENATE(D2096,"'",C2096),'Monthly Forex'!A:D,4,0),"-")</f>
        <v>48.59</v>
      </c>
      <c r="S2096" s="564" t="s">
        <v>15</v>
      </c>
      <c r="T2096" s="611">
        <v>1292.0999999999999</v>
      </c>
      <c r="U2096" s="612" t="s">
        <v>47</v>
      </c>
      <c r="V2096" s="613" t="s">
        <v>49</v>
      </c>
      <c r="W2096" s="703" t="s">
        <v>3995</v>
      </c>
      <c r="X2096" s="673" t="s">
        <v>4595</v>
      </c>
      <c r="Y2096" s="669" t="s">
        <v>15</v>
      </c>
      <c r="Z2096" s="668" t="s">
        <v>15</v>
      </c>
      <c r="AA2096" s="558" t="s">
        <v>1856</v>
      </c>
      <c r="AB2096" s="139">
        <f t="shared" si="616"/>
        <v>44309</v>
      </c>
      <c r="AC2096" s="134">
        <f t="shared" si="617"/>
        <v>44287</v>
      </c>
      <c r="AD2096" s="144" t="str">
        <f t="shared" si="618"/>
        <v>-</v>
      </c>
      <c r="AE2096" s="136" t="str">
        <f t="shared" si="619"/>
        <v>-</v>
      </c>
      <c r="AF2096" s="191" t="s">
        <v>4551</v>
      </c>
      <c r="AG2096" s="140" t="str">
        <f t="shared" si="620"/>
        <v>-</v>
      </c>
      <c r="AH2096" s="141" t="str">
        <f t="shared" si="602"/>
        <v>-</v>
      </c>
      <c r="AI2096" s="210">
        <v>44298</v>
      </c>
      <c r="AJ2096" s="448" t="s">
        <v>4592</v>
      </c>
      <c r="AK2096" s="478">
        <f t="shared" si="603"/>
        <v>11</v>
      </c>
      <c r="AL2096" s="482">
        <f t="shared" si="604"/>
        <v>44287</v>
      </c>
      <c r="AM2096" s="432" t="str">
        <f>_xlfn.IFNA(VLOOKUP(O2096,Dropdown!$B:$G,6,0),"-")</f>
        <v>PEZA</v>
      </c>
      <c r="AN2096" s="433">
        <f>_xlfn.IFNA(VLOOKUP(O2096,Dropdown!$B:$H,7,0),"-")</f>
        <v>0.12</v>
      </c>
      <c r="AO2096" s="434" t="str">
        <f t="shared" si="605"/>
        <v>USD</v>
      </c>
      <c r="AP2096" s="435">
        <f t="shared" si="606"/>
        <v>1292.0999999999999</v>
      </c>
      <c r="AQ2096" s="436">
        <f t="shared" si="607"/>
        <v>1447.152</v>
      </c>
      <c r="AR2096" s="247"/>
      <c r="AS2096" s="465" t="s">
        <v>15</v>
      </c>
      <c r="AT2096" s="247"/>
      <c r="AU2096" s="456" t="s">
        <v>15</v>
      </c>
    </row>
    <row r="2097" spans="1:47" s="29" customFormat="1">
      <c r="A2097" s="556">
        <v>2094</v>
      </c>
      <c r="B2097" s="558" t="s">
        <v>5599</v>
      </c>
      <c r="C2097" s="558" t="str">
        <f t="shared" si="623"/>
        <v>2021</v>
      </c>
      <c r="D2097" s="558" t="str">
        <f t="shared" si="624"/>
        <v>Mar</v>
      </c>
      <c r="E2097" s="605">
        <v>44279</v>
      </c>
      <c r="F2097" s="558">
        <v>126537</v>
      </c>
      <c r="G2097" s="558" t="s">
        <v>5727</v>
      </c>
      <c r="H2097" s="558">
        <v>99145</v>
      </c>
      <c r="I2097" s="558" t="s">
        <v>5511</v>
      </c>
      <c r="J2097" s="617" t="s">
        <v>5601</v>
      </c>
      <c r="K2097" s="607" t="s">
        <v>5604</v>
      </c>
      <c r="L2097" s="607" t="s">
        <v>5656</v>
      </c>
      <c r="M2097" s="607" t="s">
        <v>5657</v>
      </c>
      <c r="N2097" s="615" t="s">
        <v>15</v>
      </c>
      <c r="O2097" s="607" t="s">
        <v>40</v>
      </c>
      <c r="P2097" s="558">
        <v>1</v>
      </c>
      <c r="Q2097" s="558" t="s">
        <v>5152</v>
      </c>
      <c r="R2097" s="609">
        <f>IFERROR(VLOOKUP(CONCATENATE(D2097,"'",C2097),'Monthly Forex'!A:D,4,0),"-")</f>
        <v>48.59</v>
      </c>
      <c r="S2097" s="564" t="s">
        <v>15</v>
      </c>
      <c r="T2097" s="611">
        <v>780</v>
      </c>
      <c r="U2097" s="612" t="s">
        <v>47</v>
      </c>
      <c r="V2097" s="613" t="s">
        <v>49</v>
      </c>
      <c r="W2097" s="703" t="s">
        <v>3995</v>
      </c>
      <c r="X2097" s="673" t="s">
        <v>4595</v>
      </c>
      <c r="Y2097" s="669" t="s">
        <v>15</v>
      </c>
      <c r="Z2097" s="668" t="s">
        <v>15</v>
      </c>
      <c r="AA2097" s="558" t="s">
        <v>1856</v>
      </c>
      <c r="AB2097" s="139">
        <f t="shared" si="616"/>
        <v>44309</v>
      </c>
      <c r="AC2097" s="134">
        <f t="shared" si="617"/>
        <v>44287</v>
      </c>
      <c r="AD2097" s="144" t="str">
        <f t="shared" si="618"/>
        <v>-</v>
      </c>
      <c r="AE2097" s="136" t="str">
        <f t="shared" si="619"/>
        <v>-</v>
      </c>
      <c r="AF2097" s="191" t="s">
        <v>4551</v>
      </c>
      <c r="AG2097" s="140" t="str">
        <f t="shared" si="620"/>
        <v>-</v>
      </c>
      <c r="AH2097" s="141" t="str">
        <f t="shared" si="602"/>
        <v>-</v>
      </c>
      <c r="AI2097" s="210">
        <v>44298</v>
      </c>
      <c r="AJ2097" s="448" t="s">
        <v>4592</v>
      </c>
      <c r="AK2097" s="478">
        <f t="shared" si="603"/>
        <v>11</v>
      </c>
      <c r="AL2097" s="482">
        <f t="shared" si="604"/>
        <v>44287</v>
      </c>
      <c r="AM2097" s="432" t="str">
        <f>_xlfn.IFNA(VLOOKUP(O2097,Dropdown!$B:$G,6,0),"-")</f>
        <v>PEZA</v>
      </c>
      <c r="AN2097" s="433">
        <f>_xlfn.IFNA(VLOOKUP(O2097,Dropdown!$B:$H,7,0),"-")</f>
        <v>0.12</v>
      </c>
      <c r="AO2097" s="434" t="str">
        <f t="shared" si="605"/>
        <v>USD</v>
      </c>
      <c r="AP2097" s="435">
        <f t="shared" si="606"/>
        <v>780</v>
      </c>
      <c r="AQ2097" s="436">
        <f t="shared" si="607"/>
        <v>873.60000000000014</v>
      </c>
      <c r="AR2097" s="247"/>
      <c r="AS2097" s="465" t="s">
        <v>15</v>
      </c>
      <c r="AT2097" s="247"/>
      <c r="AU2097" s="456" t="s">
        <v>15</v>
      </c>
    </row>
    <row r="2098" spans="1:47" s="29" customFormat="1">
      <c r="A2098" s="556">
        <v>2095</v>
      </c>
      <c r="B2098" s="558" t="s">
        <v>5600</v>
      </c>
      <c r="C2098" s="558" t="str">
        <f t="shared" si="623"/>
        <v>2021</v>
      </c>
      <c r="D2098" s="558" t="str">
        <f t="shared" si="624"/>
        <v>Mar</v>
      </c>
      <c r="E2098" s="605">
        <v>44279</v>
      </c>
      <c r="F2098" s="558">
        <v>126537</v>
      </c>
      <c r="G2098" s="558" t="s">
        <v>5727</v>
      </c>
      <c r="H2098" s="558">
        <v>99145</v>
      </c>
      <c r="I2098" s="558" t="s">
        <v>5511</v>
      </c>
      <c r="J2098" s="617" t="s">
        <v>5601</v>
      </c>
      <c r="K2098" s="607" t="s">
        <v>5605</v>
      </c>
      <c r="L2098" s="607" t="s">
        <v>5656</v>
      </c>
      <c r="M2098" s="607" t="s">
        <v>5043</v>
      </c>
      <c r="N2098" s="615" t="s">
        <v>15</v>
      </c>
      <c r="O2098" s="607" t="s">
        <v>40</v>
      </c>
      <c r="P2098" s="558">
        <v>1</v>
      </c>
      <c r="Q2098" s="558" t="s">
        <v>5152</v>
      </c>
      <c r="R2098" s="609">
        <f>IFERROR(VLOOKUP(CONCATENATE(D2098,"'",C2098),'Monthly Forex'!A:D,4,0),"-")</f>
        <v>48.59</v>
      </c>
      <c r="S2098" s="564" t="s">
        <v>15</v>
      </c>
      <c r="T2098" s="611">
        <v>195</v>
      </c>
      <c r="U2098" s="612" t="s">
        <v>47</v>
      </c>
      <c r="V2098" s="613" t="s">
        <v>49</v>
      </c>
      <c r="W2098" s="703" t="s">
        <v>3995</v>
      </c>
      <c r="X2098" s="673" t="s">
        <v>4595</v>
      </c>
      <c r="Y2098" s="669" t="s">
        <v>15</v>
      </c>
      <c r="Z2098" s="668" t="s">
        <v>15</v>
      </c>
      <c r="AA2098" s="558" t="s">
        <v>1856</v>
      </c>
      <c r="AB2098" s="139">
        <f t="shared" si="616"/>
        <v>44309</v>
      </c>
      <c r="AC2098" s="134">
        <f t="shared" si="617"/>
        <v>44287</v>
      </c>
      <c r="AD2098" s="144" t="str">
        <f t="shared" si="618"/>
        <v>-</v>
      </c>
      <c r="AE2098" s="136" t="str">
        <f t="shared" si="619"/>
        <v>-</v>
      </c>
      <c r="AF2098" s="191" t="s">
        <v>4551</v>
      </c>
      <c r="AG2098" s="140" t="str">
        <f t="shared" si="620"/>
        <v>-</v>
      </c>
      <c r="AH2098" s="141" t="str">
        <f t="shared" si="602"/>
        <v>-</v>
      </c>
      <c r="AI2098" s="210">
        <v>44298</v>
      </c>
      <c r="AJ2098" s="448" t="s">
        <v>4592</v>
      </c>
      <c r="AK2098" s="478">
        <f t="shared" si="603"/>
        <v>11</v>
      </c>
      <c r="AL2098" s="482">
        <f t="shared" si="604"/>
        <v>44287</v>
      </c>
      <c r="AM2098" s="432" t="str">
        <f>_xlfn.IFNA(VLOOKUP(O2098,Dropdown!$B:$G,6,0),"-")</f>
        <v>PEZA</v>
      </c>
      <c r="AN2098" s="433">
        <f>_xlfn.IFNA(VLOOKUP(O2098,Dropdown!$B:$H,7,0),"-")</f>
        <v>0.12</v>
      </c>
      <c r="AO2098" s="434" t="str">
        <f t="shared" si="605"/>
        <v>USD</v>
      </c>
      <c r="AP2098" s="435">
        <f t="shared" si="606"/>
        <v>195</v>
      </c>
      <c r="AQ2098" s="436">
        <f t="shared" si="607"/>
        <v>218.40000000000003</v>
      </c>
      <c r="AR2098" s="247"/>
      <c r="AS2098" s="465" t="s">
        <v>15</v>
      </c>
      <c r="AT2098" s="247"/>
      <c r="AU2098" s="456" t="s">
        <v>15</v>
      </c>
    </row>
    <row r="2099" spans="1:47" s="29" customFormat="1">
      <c r="A2099" s="556">
        <v>2096</v>
      </c>
      <c r="B2099" s="558" t="s">
        <v>5606</v>
      </c>
      <c r="C2099" s="558" t="str">
        <f t="shared" si="623"/>
        <v>2021</v>
      </c>
      <c r="D2099" s="558" t="str">
        <f t="shared" si="624"/>
        <v>Mar</v>
      </c>
      <c r="E2099" s="605">
        <v>44279</v>
      </c>
      <c r="F2099" s="558">
        <v>126538</v>
      </c>
      <c r="G2099" s="558" t="s">
        <v>5728</v>
      </c>
      <c r="H2099" s="558">
        <v>99146</v>
      </c>
      <c r="I2099" s="558" t="s">
        <v>5511</v>
      </c>
      <c r="J2099" s="617" t="s">
        <v>5612</v>
      </c>
      <c r="K2099" s="607" t="s">
        <v>5613</v>
      </c>
      <c r="L2099" s="607" t="s">
        <v>5658</v>
      </c>
      <c r="M2099" s="607" t="s">
        <v>5648</v>
      </c>
      <c r="N2099" s="615" t="s">
        <v>15</v>
      </c>
      <c r="O2099" s="607" t="s">
        <v>40</v>
      </c>
      <c r="P2099" s="558">
        <v>1</v>
      </c>
      <c r="Q2099" s="558" t="s">
        <v>5152</v>
      </c>
      <c r="R2099" s="609">
        <f>IFERROR(VLOOKUP(CONCATENATE(D2099,"'",C2099),'Monthly Forex'!A:D,4,0),"-")</f>
        <v>48.59</v>
      </c>
      <c r="S2099" s="564" t="s">
        <v>15</v>
      </c>
      <c r="T2099" s="611">
        <v>756</v>
      </c>
      <c r="U2099" s="612" t="s">
        <v>47</v>
      </c>
      <c r="V2099" s="613" t="s">
        <v>49</v>
      </c>
      <c r="W2099" s="703" t="s">
        <v>6271</v>
      </c>
      <c r="X2099" s="673" t="s">
        <v>4595</v>
      </c>
      <c r="Y2099" s="669" t="s">
        <v>15</v>
      </c>
      <c r="Z2099" s="668" t="s">
        <v>15</v>
      </c>
      <c r="AA2099" s="558" t="s">
        <v>1856</v>
      </c>
      <c r="AB2099" s="139">
        <f t="shared" si="616"/>
        <v>44309</v>
      </c>
      <c r="AC2099" s="134">
        <f t="shared" si="617"/>
        <v>44287</v>
      </c>
      <c r="AD2099" s="144" t="str">
        <f t="shared" si="618"/>
        <v>-</v>
      </c>
      <c r="AE2099" s="136" t="str">
        <f t="shared" si="619"/>
        <v>-</v>
      </c>
      <c r="AF2099" s="191" t="s">
        <v>4551</v>
      </c>
      <c r="AG2099" s="140" t="str">
        <f t="shared" si="620"/>
        <v>1</v>
      </c>
      <c r="AH2099" s="141" t="str">
        <f t="shared" si="602"/>
        <v>-</v>
      </c>
      <c r="AI2099" s="210">
        <v>44298</v>
      </c>
      <c r="AJ2099" s="448" t="s">
        <v>4592</v>
      </c>
      <c r="AK2099" s="478">
        <f t="shared" si="603"/>
        <v>11</v>
      </c>
      <c r="AL2099" s="482">
        <f t="shared" si="604"/>
        <v>44287</v>
      </c>
      <c r="AM2099" s="432" t="str">
        <f>_xlfn.IFNA(VLOOKUP(O2099,Dropdown!$B:$G,6,0),"-")</f>
        <v>PEZA</v>
      </c>
      <c r="AN2099" s="433">
        <f>_xlfn.IFNA(VLOOKUP(O2099,Dropdown!$B:$H,7,0),"-")</f>
        <v>0.12</v>
      </c>
      <c r="AO2099" s="434" t="str">
        <f t="shared" si="605"/>
        <v>USD</v>
      </c>
      <c r="AP2099" s="435">
        <f t="shared" si="606"/>
        <v>756</v>
      </c>
      <c r="AQ2099" s="436">
        <f t="shared" si="607"/>
        <v>846.72</v>
      </c>
      <c r="AR2099" s="247"/>
      <c r="AS2099" s="465" t="s">
        <v>15</v>
      </c>
      <c r="AT2099" s="247"/>
      <c r="AU2099" s="456" t="s">
        <v>15</v>
      </c>
    </row>
    <row r="2100" spans="1:47" s="29" customFormat="1">
      <c r="A2100" s="556">
        <v>2097</v>
      </c>
      <c r="B2100" s="558" t="s">
        <v>5607</v>
      </c>
      <c r="C2100" s="558" t="str">
        <f t="shared" si="623"/>
        <v>2021</v>
      </c>
      <c r="D2100" s="558" t="str">
        <f t="shared" si="624"/>
        <v>Mar</v>
      </c>
      <c r="E2100" s="605">
        <v>44279</v>
      </c>
      <c r="F2100" s="558">
        <v>126538</v>
      </c>
      <c r="G2100" s="558" t="s">
        <v>5728</v>
      </c>
      <c r="H2100" s="558">
        <v>99146</v>
      </c>
      <c r="I2100" s="558" t="s">
        <v>5511</v>
      </c>
      <c r="J2100" s="617" t="s">
        <v>5612</v>
      </c>
      <c r="K2100" s="607" t="s">
        <v>5614</v>
      </c>
      <c r="L2100" s="607" t="s">
        <v>5658</v>
      </c>
      <c r="M2100" s="607" t="s">
        <v>5659</v>
      </c>
      <c r="N2100" s="615" t="s">
        <v>15</v>
      </c>
      <c r="O2100" s="607" t="s">
        <v>40</v>
      </c>
      <c r="P2100" s="558">
        <v>1</v>
      </c>
      <c r="Q2100" s="558" t="s">
        <v>5152</v>
      </c>
      <c r="R2100" s="609">
        <f>IFERROR(VLOOKUP(CONCATENATE(D2100,"'",C2100),'Monthly Forex'!A:D,4,0),"-")</f>
        <v>48.59</v>
      </c>
      <c r="S2100" s="564" t="s">
        <v>15</v>
      </c>
      <c r="T2100" s="611">
        <v>697.8</v>
      </c>
      <c r="U2100" s="612" t="s">
        <v>47</v>
      </c>
      <c r="V2100" s="613" t="s">
        <v>49</v>
      </c>
      <c r="W2100" s="703" t="s">
        <v>5736</v>
      </c>
      <c r="X2100" s="673" t="s">
        <v>4595</v>
      </c>
      <c r="Y2100" s="669" t="s">
        <v>15</v>
      </c>
      <c r="Z2100" s="668" t="s">
        <v>15</v>
      </c>
      <c r="AA2100" s="558" t="s">
        <v>1856</v>
      </c>
      <c r="AB2100" s="139">
        <f t="shared" si="616"/>
        <v>44309</v>
      </c>
      <c r="AC2100" s="134">
        <f t="shared" si="617"/>
        <v>44287</v>
      </c>
      <c r="AD2100" s="144" t="str">
        <f t="shared" si="618"/>
        <v>-</v>
      </c>
      <c r="AE2100" s="136" t="str">
        <f t="shared" si="619"/>
        <v>-</v>
      </c>
      <c r="AF2100" s="191" t="s">
        <v>4551</v>
      </c>
      <c r="AG2100" s="140" t="str">
        <f t="shared" si="620"/>
        <v>-</v>
      </c>
      <c r="AH2100" s="141" t="str">
        <f t="shared" si="602"/>
        <v>-</v>
      </c>
      <c r="AI2100" s="210">
        <v>44298</v>
      </c>
      <c r="AJ2100" s="448" t="s">
        <v>4592</v>
      </c>
      <c r="AK2100" s="478">
        <f t="shared" si="603"/>
        <v>11</v>
      </c>
      <c r="AL2100" s="482">
        <f t="shared" si="604"/>
        <v>44287</v>
      </c>
      <c r="AM2100" s="432" t="str">
        <f>_xlfn.IFNA(VLOOKUP(O2100,Dropdown!$B:$G,6,0),"-")</f>
        <v>PEZA</v>
      </c>
      <c r="AN2100" s="433">
        <f>_xlfn.IFNA(VLOOKUP(O2100,Dropdown!$B:$H,7,0),"-")</f>
        <v>0.12</v>
      </c>
      <c r="AO2100" s="434" t="str">
        <f t="shared" si="605"/>
        <v>USD</v>
      </c>
      <c r="AP2100" s="435">
        <f t="shared" si="606"/>
        <v>697.8</v>
      </c>
      <c r="AQ2100" s="436">
        <f t="shared" si="607"/>
        <v>781.53600000000006</v>
      </c>
      <c r="AR2100" s="247"/>
      <c r="AS2100" s="465" t="s">
        <v>15</v>
      </c>
      <c r="AT2100" s="247"/>
      <c r="AU2100" s="456" t="s">
        <v>15</v>
      </c>
    </row>
    <row r="2101" spans="1:47" s="29" customFormat="1">
      <c r="A2101" s="556">
        <v>2098</v>
      </c>
      <c r="B2101" s="558" t="s">
        <v>5608</v>
      </c>
      <c r="C2101" s="558" t="str">
        <f t="shared" si="623"/>
        <v>2021</v>
      </c>
      <c r="D2101" s="558" t="str">
        <f t="shared" si="624"/>
        <v>Mar</v>
      </c>
      <c r="E2101" s="605">
        <v>44279</v>
      </c>
      <c r="F2101" s="558">
        <v>126538</v>
      </c>
      <c r="G2101" s="558" t="s">
        <v>5728</v>
      </c>
      <c r="H2101" s="558">
        <v>99146</v>
      </c>
      <c r="I2101" s="558" t="s">
        <v>5511</v>
      </c>
      <c r="J2101" s="617" t="s">
        <v>5612</v>
      </c>
      <c r="K2101" s="607" t="s">
        <v>5615</v>
      </c>
      <c r="L2101" s="607" t="s">
        <v>5658</v>
      </c>
      <c r="M2101" s="607" t="s">
        <v>5660</v>
      </c>
      <c r="N2101" s="615" t="s">
        <v>15</v>
      </c>
      <c r="O2101" s="607" t="s">
        <v>40</v>
      </c>
      <c r="P2101" s="558">
        <v>1</v>
      </c>
      <c r="Q2101" s="558" t="s">
        <v>5152</v>
      </c>
      <c r="R2101" s="609">
        <f>IFERROR(VLOOKUP(CONCATENATE(D2101,"'",C2101),'Monthly Forex'!A:D,4,0),"-")</f>
        <v>48.59</v>
      </c>
      <c r="S2101" s="564" t="s">
        <v>15</v>
      </c>
      <c r="T2101" s="611">
        <v>1338</v>
      </c>
      <c r="U2101" s="612" t="s">
        <v>47</v>
      </c>
      <c r="V2101" s="613" t="s">
        <v>49</v>
      </c>
      <c r="W2101" s="703" t="s">
        <v>5736</v>
      </c>
      <c r="X2101" s="673" t="s">
        <v>4595</v>
      </c>
      <c r="Y2101" s="669" t="s">
        <v>15</v>
      </c>
      <c r="Z2101" s="668" t="s">
        <v>15</v>
      </c>
      <c r="AA2101" s="558" t="s">
        <v>1856</v>
      </c>
      <c r="AB2101" s="139">
        <f t="shared" si="616"/>
        <v>44309</v>
      </c>
      <c r="AC2101" s="134">
        <f t="shared" si="617"/>
        <v>44287</v>
      </c>
      <c r="AD2101" s="144" t="str">
        <f t="shared" si="618"/>
        <v>-</v>
      </c>
      <c r="AE2101" s="136" t="str">
        <f t="shared" si="619"/>
        <v>-</v>
      </c>
      <c r="AF2101" s="191" t="s">
        <v>4551</v>
      </c>
      <c r="AG2101" s="140" t="str">
        <f t="shared" si="620"/>
        <v>-</v>
      </c>
      <c r="AH2101" s="141" t="str">
        <f t="shared" si="602"/>
        <v>-</v>
      </c>
      <c r="AI2101" s="210">
        <v>44298</v>
      </c>
      <c r="AJ2101" s="448" t="s">
        <v>4592</v>
      </c>
      <c r="AK2101" s="478">
        <f t="shared" si="603"/>
        <v>11</v>
      </c>
      <c r="AL2101" s="482">
        <f t="shared" si="604"/>
        <v>44287</v>
      </c>
      <c r="AM2101" s="432" t="str">
        <f>_xlfn.IFNA(VLOOKUP(O2101,Dropdown!$B:$G,6,0),"-")</f>
        <v>PEZA</v>
      </c>
      <c r="AN2101" s="433">
        <f>_xlfn.IFNA(VLOOKUP(O2101,Dropdown!$B:$H,7,0),"-")</f>
        <v>0.12</v>
      </c>
      <c r="AO2101" s="434" t="str">
        <f t="shared" si="605"/>
        <v>USD</v>
      </c>
      <c r="AP2101" s="435">
        <f t="shared" si="606"/>
        <v>1338</v>
      </c>
      <c r="AQ2101" s="436">
        <f t="shared" si="607"/>
        <v>1498.5600000000002</v>
      </c>
      <c r="AR2101" s="247"/>
      <c r="AS2101" s="465" t="s">
        <v>15</v>
      </c>
      <c r="AT2101" s="247"/>
      <c r="AU2101" s="456" t="s">
        <v>15</v>
      </c>
    </row>
    <row r="2102" spans="1:47" s="29" customFormat="1">
      <c r="A2102" s="556">
        <v>2099</v>
      </c>
      <c r="B2102" s="558" t="s">
        <v>5609</v>
      </c>
      <c r="C2102" s="558" t="str">
        <f t="shared" ref="C2102:C2112" si="625">TEXT(E2102,"yyyy")</f>
        <v>2021</v>
      </c>
      <c r="D2102" s="558" t="str">
        <f t="shared" ref="D2102:D2112" si="626">TEXT(E2102,"mmm")</f>
        <v>Mar</v>
      </c>
      <c r="E2102" s="605">
        <v>44279</v>
      </c>
      <c r="F2102" s="558">
        <v>126538</v>
      </c>
      <c r="G2102" s="558" t="s">
        <v>5728</v>
      </c>
      <c r="H2102" s="558">
        <v>99146</v>
      </c>
      <c r="I2102" s="558" t="s">
        <v>5511</v>
      </c>
      <c r="J2102" s="617" t="s">
        <v>5612</v>
      </c>
      <c r="K2102" s="607" t="s">
        <v>5616</v>
      </c>
      <c r="L2102" s="607" t="s">
        <v>5658</v>
      </c>
      <c r="M2102" s="607" t="s">
        <v>5661</v>
      </c>
      <c r="N2102" s="615" t="s">
        <v>15</v>
      </c>
      <c r="O2102" s="607" t="s">
        <v>40</v>
      </c>
      <c r="P2102" s="558">
        <v>1</v>
      </c>
      <c r="Q2102" s="558" t="s">
        <v>5152</v>
      </c>
      <c r="R2102" s="609">
        <f>IFERROR(VLOOKUP(CONCATENATE(D2102,"'",C2102),'Monthly Forex'!A:D,4,0),"-")</f>
        <v>48.59</v>
      </c>
      <c r="S2102" s="564" t="s">
        <v>15</v>
      </c>
      <c r="T2102" s="611">
        <v>756</v>
      </c>
      <c r="U2102" s="612" t="s">
        <v>47</v>
      </c>
      <c r="V2102" s="613" t="s">
        <v>49</v>
      </c>
      <c r="W2102" s="703" t="s">
        <v>5736</v>
      </c>
      <c r="X2102" s="673" t="s">
        <v>4595</v>
      </c>
      <c r="Y2102" s="669" t="s">
        <v>15</v>
      </c>
      <c r="Z2102" s="668" t="s">
        <v>15</v>
      </c>
      <c r="AA2102" s="558" t="s">
        <v>1856</v>
      </c>
      <c r="AB2102" s="139">
        <f t="shared" si="616"/>
        <v>44309</v>
      </c>
      <c r="AC2102" s="134">
        <v>2</v>
      </c>
      <c r="AD2102" s="144" t="str">
        <f t="shared" si="618"/>
        <v>-</v>
      </c>
      <c r="AE2102" s="136" t="str">
        <f t="shared" si="619"/>
        <v>-</v>
      </c>
      <c r="AF2102" s="191" t="s">
        <v>4551</v>
      </c>
      <c r="AG2102" s="140" t="str">
        <f t="shared" si="620"/>
        <v>-</v>
      </c>
      <c r="AH2102" s="141" t="str">
        <f t="shared" si="602"/>
        <v>-</v>
      </c>
      <c r="AI2102" s="210">
        <v>44298</v>
      </c>
      <c r="AJ2102" s="448" t="s">
        <v>4592</v>
      </c>
      <c r="AK2102" s="478">
        <f t="shared" si="603"/>
        <v>11</v>
      </c>
      <c r="AL2102" s="482">
        <f t="shared" si="604"/>
        <v>44287</v>
      </c>
      <c r="AM2102" s="432" t="str">
        <f>_xlfn.IFNA(VLOOKUP(O2102,Dropdown!$B:$G,6,0),"-")</f>
        <v>PEZA</v>
      </c>
      <c r="AN2102" s="433">
        <f>_xlfn.IFNA(VLOOKUP(O2102,Dropdown!$B:$H,7,0),"-")</f>
        <v>0.12</v>
      </c>
      <c r="AO2102" s="434" t="str">
        <f t="shared" si="605"/>
        <v>USD</v>
      </c>
      <c r="AP2102" s="435">
        <f t="shared" si="606"/>
        <v>756</v>
      </c>
      <c r="AQ2102" s="436">
        <f t="shared" si="607"/>
        <v>846.72</v>
      </c>
      <c r="AR2102" s="247"/>
      <c r="AS2102" s="465" t="s">
        <v>15</v>
      </c>
      <c r="AT2102" s="247"/>
      <c r="AU2102" s="456" t="s">
        <v>15</v>
      </c>
    </row>
    <row r="2103" spans="1:47" s="29" customFormat="1">
      <c r="A2103" s="556">
        <v>2100</v>
      </c>
      <c r="B2103" s="558" t="s">
        <v>5610</v>
      </c>
      <c r="C2103" s="558" t="str">
        <f t="shared" si="625"/>
        <v>2021</v>
      </c>
      <c r="D2103" s="558" t="str">
        <f t="shared" si="626"/>
        <v>Mar</v>
      </c>
      <c r="E2103" s="605">
        <v>44279</v>
      </c>
      <c r="F2103" s="558">
        <v>126538</v>
      </c>
      <c r="G2103" s="558" t="s">
        <v>5728</v>
      </c>
      <c r="H2103" s="558">
        <v>99146</v>
      </c>
      <c r="I2103" s="558" t="s">
        <v>5511</v>
      </c>
      <c r="J2103" s="617" t="s">
        <v>5612</v>
      </c>
      <c r="K2103" s="607" t="s">
        <v>5617</v>
      </c>
      <c r="L2103" s="607" t="s">
        <v>5658</v>
      </c>
      <c r="M2103" s="607" t="s">
        <v>5662</v>
      </c>
      <c r="N2103" s="615" t="s">
        <v>15</v>
      </c>
      <c r="O2103" s="607" t="s">
        <v>40</v>
      </c>
      <c r="P2103" s="558">
        <v>1</v>
      </c>
      <c r="Q2103" s="558" t="s">
        <v>5152</v>
      </c>
      <c r="R2103" s="609">
        <f>IFERROR(VLOOKUP(CONCATENATE(D2103,"'",C2103),'Monthly Forex'!A:D,4,0),"-")</f>
        <v>48.59</v>
      </c>
      <c r="S2103" s="564" t="s">
        <v>15</v>
      </c>
      <c r="T2103" s="611">
        <v>697.8</v>
      </c>
      <c r="U2103" s="612" t="s">
        <v>47</v>
      </c>
      <c r="V2103" s="613" t="s">
        <v>49</v>
      </c>
      <c r="W2103" s="703" t="s">
        <v>5736</v>
      </c>
      <c r="X2103" s="673" t="s">
        <v>4595</v>
      </c>
      <c r="Y2103" s="669" t="s">
        <v>15</v>
      </c>
      <c r="Z2103" s="668" t="s">
        <v>15</v>
      </c>
      <c r="AA2103" s="558" t="s">
        <v>1856</v>
      </c>
      <c r="AB2103" s="139">
        <f t="shared" si="616"/>
        <v>44309</v>
      </c>
      <c r="AC2103" s="134">
        <f t="shared" si="617"/>
        <v>44287</v>
      </c>
      <c r="AD2103" s="144" t="str">
        <f t="shared" si="618"/>
        <v>-</v>
      </c>
      <c r="AE2103" s="136" t="str">
        <f t="shared" si="619"/>
        <v>-</v>
      </c>
      <c r="AF2103" s="191" t="s">
        <v>4551</v>
      </c>
      <c r="AG2103" s="140" t="str">
        <f t="shared" si="620"/>
        <v>-</v>
      </c>
      <c r="AH2103" s="141" t="str">
        <f t="shared" si="602"/>
        <v>-</v>
      </c>
      <c r="AI2103" s="210">
        <v>44298</v>
      </c>
      <c r="AJ2103" s="448" t="s">
        <v>4592</v>
      </c>
      <c r="AK2103" s="478">
        <f t="shared" si="603"/>
        <v>11</v>
      </c>
      <c r="AL2103" s="482">
        <f t="shared" si="604"/>
        <v>44287</v>
      </c>
      <c r="AM2103" s="432" t="str">
        <f>_xlfn.IFNA(VLOOKUP(O2103,Dropdown!$B:$G,6,0),"-")</f>
        <v>PEZA</v>
      </c>
      <c r="AN2103" s="433">
        <f>_xlfn.IFNA(VLOOKUP(O2103,Dropdown!$B:$H,7,0),"-")</f>
        <v>0.12</v>
      </c>
      <c r="AO2103" s="434" t="str">
        <f t="shared" si="605"/>
        <v>USD</v>
      </c>
      <c r="AP2103" s="435">
        <f t="shared" si="606"/>
        <v>697.8</v>
      </c>
      <c r="AQ2103" s="436">
        <f t="shared" si="607"/>
        <v>781.53600000000006</v>
      </c>
      <c r="AR2103" s="247"/>
      <c r="AS2103" s="465" t="s">
        <v>15</v>
      </c>
      <c r="AT2103" s="247"/>
      <c r="AU2103" s="456" t="s">
        <v>15</v>
      </c>
    </row>
    <row r="2104" spans="1:47" s="29" customFormat="1">
      <c r="A2104" s="556">
        <v>2101</v>
      </c>
      <c r="B2104" s="558" t="s">
        <v>5611</v>
      </c>
      <c r="C2104" s="558" t="str">
        <f t="shared" si="625"/>
        <v>2021</v>
      </c>
      <c r="D2104" s="558" t="str">
        <f t="shared" si="626"/>
        <v>Mar</v>
      </c>
      <c r="E2104" s="605">
        <v>44279</v>
      </c>
      <c r="F2104" s="558">
        <v>126538</v>
      </c>
      <c r="G2104" s="558" t="s">
        <v>5728</v>
      </c>
      <c r="H2104" s="558">
        <v>99146</v>
      </c>
      <c r="I2104" s="558" t="s">
        <v>5511</v>
      </c>
      <c r="J2104" s="617" t="s">
        <v>5612</v>
      </c>
      <c r="K2104" s="607" t="s">
        <v>5618</v>
      </c>
      <c r="L2104" s="607" t="s">
        <v>5658</v>
      </c>
      <c r="M2104" s="607" t="s">
        <v>5663</v>
      </c>
      <c r="N2104" s="615" t="s">
        <v>15</v>
      </c>
      <c r="O2104" s="607" t="s">
        <v>40</v>
      </c>
      <c r="P2104" s="558">
        <v>1</v>
      </c>
      <c r="Q2104" s="558" t="s">
        <v>5152</v>
      </c>
      <c r="R2104" s="609">
        <f>IFERROR(VLOOKUP(CONCATENATE(D2104,"'",C2104),'Monthly Forex'!A:D,4,0),"-")</f>
        <v>48.59</v>
      </c>
      <c r="S2104" s="564" t="s">
        <v>15</v>
      </c>
      <c r="T2104" s="611">
        <v>116.1</v>
      </c>
      <c r="U2104" s="612" t="s">
        <v>47</v>
      </c>
      <c r="V2104" s="613" t="s">
        <v>49</v>
      </c>
      <c r="W2104" s="703" t="s">
        <v>5736</v>
      </c>
      <c r="X2104" s="673" t="s">
        <v>4595</v>
      </c>
      <c r="Y2104" s="669" t="s">
        <v>15</v>
      </c>
      <c r="Z2104" s="668" t="s">
        <v>15</v>
      </c>
      <c r="AA2104" s="558" t="s">
        <v>1856</v>
      </c>
      <c r="AB2104" s="139">
        <f t="shared" si="616"/>
        <v>44309</v>
      </c>
      <c r="AC2104" s="134">
        <f t="shared" si="617"/>
        <v>44287</v>
      </c>
      <c r="AD2104" s="144" t="str">
        <f t="shared" si="618"/>
        <v>-</v>
      </c>
      <c r="AE2104" s="136" t="str">
        <f t="shared" si="619"/>
        <v>-</v>
      </c>
      <c r="AF2104" s="191" t="s">
        <v>4551</v>
      </c>
      <c r="AG2104" s="140" t="str">
        <f t="shared" si="620"/>
        <v>-</v>
      </c>
      <c r="AH2104" s="141" t="str">
        <f t="shared" si="602"/>
        <v>-</v>
      </c>
      <c r="AI2104" s="210">
        <v>44298</v>
      </c>
      <c r="AJ2104" s="448" t="s">
        <v>4592</v>
      </c>
      <c r="AK2104" s="478">
        <f t="shared" si="603"/>
        <v>11</v>
      </c>
      <c r="AL2104" s="482">
        <f t="shared" si="604"/>
        <v>44287</v>
      </c>
      <c r="AM2104" s="432" t="str">
        <f>_xlfn.IFNA(VLOOKUP(O2104,Dropdown!$B:$G,6,0),"-")</f>
        <v>PEZA</v>
      </c>
      <c r="AN2104" s="433">
        <f>_xlfn.IFNA(VLOOKUP(O2104,Dropdown!$B:$H,7,0),"-")</f>
        <v>0.12</v>
      </c>
      <c r="AO2104" s="434" t="str">
        <f t="shared" si="605"/>
        <v>USD</v>
      </c>
      <c r="AP2104" s="435">
        <f t="shared" si="606"/>
        <v>116.1</v>
      </c>
      <c r="AQ2104" s="436">
        <f t="shared" si="607"/>
        <v>130.03200000000001</v>
      </c>
      <c r="AR2104" s="247"/>
      <c r="AS2104" s="465" t="s">
        <v>15</v>
      </c>
      <c r="AT2104" s="247"/>
      <c r="AU2104" s="456" t="s">
        <v>15</v>
      </c>
    </row>
    <row r="2105" spans="1:47" s="29" customFormat="1">
      <c r="A2105" s="556">
        <v>2102</v>
      </c>
      <c r="B2105" s="558" t="s">
        <v>5619</v>
      </c>
      <c r="C2105" s="558" t="str">
        <f t="shared" si="625"/>
        <v>2021</v>
      </c>
      <c r="D2105" s="558" t="str">
        <f t="shared" si="626"/>
        <v>Mar</v>
      </c>
      <c r="E2105" s="605">
        <v>44279</v>
      </c>
      <c r="F2105" s="558">
        <v>126539</v>
      </c>
      <c r="G2105" s="558" t="s">
        <v>5730</v>
      </c>
      <c r="H2105" s="558">
        <v>99154</v>
      </c>
      <c r="I2105" s="558" t="s">
        <v>5511</v>
      </c>
      <c r="J2105" s="617" t="s">
        <v>5624</v>
      </c>
      <c r="K2105" s="607" t="s">
        <v>5625</v>
      </c>
      <c r="L2105" s="607" t="s">
        <v>5664</v>
      </c>
      <c r="M2105" s="607" t="s">
        <v>5665</v>
      </c>
      <c r="N2105" s="615" t="s">
        <v>15</v>
      </c>
      <c r="O2105" s="607" t="s">
        <v>40</v>
      </c>
      <c r="P2105" s="558">
        <v>1</v>
      </c>
      <c r="Q2105" s="558" t="s">
        <v>5152</v>
      </c>
      <c r="R2105" s="609">
        <f>IFERROR(VLOOKUP(CONCATENATE(D2105,"'",C2105),'Monthly Forex'!A:D,4,0),"-")</f>
        <v>48.59</v>
      </c>
      <c r="S2105" s="564" t="s">
        <v>15</v>
      </c>
      <c r="T2105" s="611">
        <v>1861.1999999999998</v>
      </c>
      <c r="U2105" s="612" t="s">
        <v>47</v>
      </c>
      <c r="V2105" s="613" t="s">
        <v>49</v>
      </c>
      <c r="W2105" s="703" t="s">
        <v>3995</v>
      </c>
      <c r="X2105" s="673" t="s">
        <v>4595</v>
      </c>
      <c r="Y2105" s="669" t="s">
        <v>15</v>
      </c>
      <c r="Z2105" s="668" t="s">
        <v>15</v>
      </c>
      <c r="AA2105" s="558" t="s">
        <v>1856</v>
      </c>
      <c r="AB2105" s="139">
        <f t="shared" si="616"/>
        <v>44309</v>
      </c>
      <c r="AC2105" s="134">
        <f t="shared" si="617"/>
        <v>44287</v>
      </c>
      <c r="AD2105" s="144" t="str">
        <f t="shared" si="618"/>
        <v>-</v>
      </c>
      <c r="AE2105" s="136" t="str">
        <f t="shared" si="619"/>
        <v>-</v>
      </c>
      <c r="AF2105" s="191" t="s">
        <v>4551</v>
      </c>
      <c r="AG2105" s="140" t="str">
        <f t="shared" si="620"/>
        <v>1</v>
      </c>
      <c r="AH2105" s="141" t="str">
        <f t="shared" si="602"/>
        <v>-</v>
      </c>
      <c r="AI2105" s="210">
        <v>44298</v>
      </c>
      <c r="AJ2105" s="448" t="s">
        <v>4592</v>
      </c>
      <c r="AK2105" s="478">
        <f t="shared" si="603"/>
        <v>11</v>
      </c>
      <c r="AL2105" s="482">
        <f t="shared" si="604"/>
        <v>44287</v>
      </c>
      <c r="AM2105" s="432" t="str">
        <f>_xlfn.IFNA(VLOOKUP(O2105,Dropdown!$B:$G,6,0),"-")</f>
        <v>PEZA</v>
      </c>
      <c r="AN2105" s="433">
        <f>_xlfn.IFNA(VLOOKUP(O2105,Dropdown!$B:$H,7,0),"-")</f>
        <v>0.12</v>
      </c>
      <c r="AO2105" s="434" t="str">
        <f t="shared" si="605"/>
        <v>USD</v>
      </c>
      <c r="AP2105" s="435">
        <f t="shared" si="606"/>
        <v>1861.1999999999998</v>
      </c>
      <c r="AQ2105" s="436">
        <f t="shared" si="607"/>
        <v>2084.5439999999999</v>
      </c>
      <c r="AR2105" s="247"/>
      <c r="AS2105" s="465" t="s">
        <v>15</v>
      </c>
      <c r="AT2105" s="247"/>
      <c r="AU2105" s="456" t="s">
        <v>15</v>
      </c>
    </row>
    <row r="2106" spans="1:47" s="29" customFormat="1">
      <c r="A2106" s="556">
        <v>2103</v>
      </c>
      <c r="B2106" s="558" t="s">
        <v>5620</v>
      </c>
      <c r="C2106" s="558" t="str">
        <f t="shared" si="625"/>
        <v>2021</v>
      </c>
      <c r="D2106" s="558" t="str">
        <f t="shared" si="626"/>
        <v>Mar</v>
      </c>
      <c r="E2106" s="605">
        <v>44279</v>
      </c>
      <c r="F2106" s="558">
        <v>126539</v>
      </c>
      <c r="G2106" s="558" t="s">
        <v>5730</v>
      </c>
      <c r="H2106" s="558">
        <v>99154</v>
      </c>
      <c r="I2106" s="729" t="s">
        <v>5511</v>
      </c>
      <c r="J2106" s="617" t="s">
        <v>5624</v>
      </c>
      <c r="K2106" s="607" t="s">
        <v>5626</v>
      </c>
      <c r="L2106" s="607" t="s">
        <v>5664</v>
      </c>
      <c r="M2106" s="607" t="s">
        <v>5666</v>
      </c>
      <c r="N2106" s="615" t="s">
        <v>15</v>
      </c>
      <c r="O2106" s="607" t="s">
        <v>40</v>
      </c>
      <c r="P2106" s="558">
        <v>1</v>
      </c>
      <c r="Q2106" s="558" t="s">
        <v>5152</v>
      </c>
      <c r="R2106" s="609">
        <f>IFERROR(VLOOKUP(CONCATENATE(D2106,"'",C2106),'Monthly Forex'!A:D,4,0),"-")</f>
        <v>48.59</v>
      </c>
      <c r="S2106" s="564" t="s">
        <v>15</v>
      </c>
      <c r="T2106" s="611">
        <v>450</v>
      </c>
      <c r="U2106" s="612" t="s">
        <v>47</v>
      </c>
      <c r="V2106" s="613" t="s">
        <v>49</v>
      </c>
      <c r="W2106" s="703" t="s">
        <v>3995</v>
      </c>
      <c r="X2106" s="673" t="s">
        <v>4595</v>
      </c>
      <c r="Y2106" s="669" t="s">
        <v>15</v>
      </c>
      <c r="Z2106" s="668" t="s">
        <v>15</v>
      </c>
      <c r="AA2106" s="558" t="s">
        <v>1856</v>
      </c>
      <c r="AB2106" s="139">
        <f t="shared" si="616"/>
        <v>44309</v>
      </c>
      <c r="AC2106" s="134">
        <f t="shared" si="617"/>
        <v>44287</v>
      </c>
      <c r="AD2106" s="144" t="str">
        <f t="shared" si="618"/>
        <v>-</v>
      </c>
      <c r="AE2106" s="136" t="str">
        <f t="shared" si="619"/>
        <v>-</v>
      </c>
      <c r="AF2106" s="191" t="s">
        <v>4551</v>
      </c>
      <c r="AG2106" s="140" t="str">
        <f t="shared" si="620"/>
        <v>-</v>
      </c>
      <c r="AH2106" s="141" t="str">
        <f t="shared" si="602"/>
        <v>-</v>
      </c>
      <c r="AI2106" s="210">
        <v>44298</v>
      </c>
      <c r="AJ2106" s="448" t="s">
        <v>4592</v>
      </c>
      <c r="AK2106" s="478">
        <f t="shared" si="603"/>
        <v>11</v>
      </c>
      <c r="AL2106" s="482">
        <f t="shared" si="604"/>
        <v>44287</v>
      </c>
      <c r="AM2106" s="432" t="str">
        <f>_xlfn.IFNA(VLOOKUP(O2106,Dropdown!$B:$G,6,0),"-")</f>
        <v>PEZA</v>
      </c>
      <c r="AN2106" s="433">
        <f>_xlfn.IFNA(VLOOKUP(O2106,Dropdown!$B:$H,7,0),"-")</f>
        <v>0.12</v>
      </c>
      <c r="AO2106" s="434" t="str">
        <f t="shared" si="605"/>
        <v>USD</v>
      </c>
      <c r="AP2106" s="435">
        <f t="shared" si="606"/>
        <v>450</v>
      </c>
      <c r="AQ2106" s="436">
        <f t="shared" si="607"/>
        <v>504.00000000000006</v>
      </c>
      <c r="AR2106" s="247"/>
      <c r="AS2106" s="465" t="s">
        <v>15</v>
      </c>
      <c r="AT2106" s="247"/>
      <c r="AU2106" s="456" t="s">
        <v>15</v>
      </c>
    </row>
    <row r="2107" spans="1:47" s="29" customFormat="1">
      <c r="A2107" s="556">
        <v>2104</v>
      </c>
      <c r="B2107" s="558" t="s">
        <v>5621</v>
      </c>
      <c r="C2107" s="558" t="str">
        <f t="shared" si="625"/>
        <v>2021</v>
      </c>
      <c r="D2107" s="558" t="str">
        <f t="shared" si="626"/>
        <v>Mar</v>
      </c>
      <c r="E2107" s="605">
        <v>44279</v>
      </c>
      <c r="F2107" s="558">
        <v>126539</v>
      </c>
      <c r="G2107" s="558" t="s">
        <v>5730</v>
      </c>
      <c r="H2107" s="558">
        <v>99154</v>
      </c>
      <c r="I2107" s="558" t="s">
        <v>5511</v>
      </c>
      <c r="J2107" s="617" t="s">
        <v>5624</v>
      </c>
      <c r="K2107" s="607" t="s">
        <v>5627</v>
      </c>
      <c r="L2107" s="607" t="s">
        <v>5664</v>
      </c>
      <c r="M2107" s="607" t="s">
        <v>5667</v>
      </c>
      <c r="N2107" s="615" t="s">
        <v>15</v>
      </c>
      <c r="O2107" s="607" t="s">
        <v>40</v>
      </c>
      <c r="P2107" s="558">
        <v>1</v>
      </c>
      <c r="Q2107" s="558" t="s">
        <v>5152</v>
      </c>
      <c r="R2107" s="609">
        <f>IFERROR(VLOOKUP(CONCATENATE(D2107,"'",C2107),'Monthly Forex'!A:D,4,0),"-")</f>
        <v>48.59</v>
      </c>
      <c r="S2107" s="564" t="s">
        <v>15</v>
      </c>
      <c r="T2107" s="611">
        <v>390</v>
      </c>
      <c r="U2107" s="612" t="s">
        <v>47</v>
      </c>
      <c r="V2107" s="613" t="s">
        <v>49</v>
      </c>
      <c r="W2107" s="703" t="s">
        <v>3995</v>
      </c>
      <c r="X2107" s="673" t="s">
        <v>4595</v>
      </c>
      <c r="Y2107" s="669" t="s">
        <v>15</v>
      </c>
      <c r="Z2107" s="668" t="s">
        <v>15</v>
      </c>
      <c r="AA2107" s="558" t="s">
        <v>1856</v>
      </c>
      <c r="AB2107" s="139">
        <f t="shared" si="616"/>
        <v>44309</v>
      </c>
      <c r="AC2107" s="134">
        <f t="shared" si="617"/>
        <v>44287</v>
      </c>
      <c r="AD2107" s="144" t="str">
        <f t="shared" si="618"/>
        <v>-</v>
      </c>
      <c r="AE2107" s="136" t="str">
        <f t="shared" si="619"/>
        <v>-</v>
      </c>
      <c r="AF2107" s="191" t="s">
        <v>4551</v>
      </c>
      <c r="AG2107" s="140" t="str">
        <f t="shared" si="620"/>
        <v>-</v>
      </c>
      <c r="AH2107" s="141" t="str">
        <f t="shared" si="602"/>
        <v>-</v>
      </c>
      <c r="AI2107" s="210">
        <v>44298</v>
      </c>
      <c r="AJ2107" s="448" t="s">
        <v>4592</v>
      </c>
      <c r="AK2107" s="478">
        <f t="shared" si="603"/>
        <v>11</v>
      </c>
      <c r="AL2107" s="482">
        <f t="shared" si="604"/>
        <v>44287</v>
      </c>
      <c r="AM2107" s="432" t="str">
        <f>_xlfn.IFNA(VLOOKUP(O2107,Dropdown!$B:$G,6,0),"-")</f>
        <v>PEZA</v>
      </c>
      <c r="AN2107" s="433">
        <f>_xlfn.IFNA(VLOOKUP(O2107,Dropdown!$B:$H,7,0),"-")</f>
        <v>0.12</v>
      </c>
      <c r="AO2107" s="434" t="str">
        <f t="shared" si="605"/>
        <v>USD</v>
      </c>
      <c r="AP2107" s="435">
        <f t="shared" si="606"/>
        <v>390</v>
      </c>
      <c r="AQ2107" s="436">
        <f t="shared" si="607"/>
        <v>436.80000000000007</v>
      </c>
      <c r="AR2107" s="247"/>
      <c r="AS2107" s="465" t="s">
        <v>15</v>
      </c>
      <c r="AT2107" s="247"/>
      <c r="AU2107" s="456" t="s">
        <v>15</v>
      </c>
    </row>
    <row r="2108" spans="1:47" s="29" customFormat="1">
      <c r="A2108" s="556">
        <v>2105</v>
      </c>
      <c r="B2108" s="558" t="s">
        <v>5622</v>
      </c>
      <c r="C2108" s="558" t="str">
        <f t="shared" si="625"/>
        <v>2021</v>
      </c>
      <c r="D2108" s="558" t="str">
        <f t="shared" si="626"/>
        <v>Mar</v>
      </c>
      <c r="E2108" s="605">
        <v>44279</v>
      </c>
      <c r="F2108" s="558">
        <v>126539</v>
      </c>
      <c r="G2108" s="558" t="s">
        <v>5730</v>
      </c>
      <c r="H2108" s="558">
        <v>99154</v>
      </c>
      <c r="I2108" s="558" t="s">
        <v>5511</v>
      </c>
      <c r="J2108" s="617" t="s">
        <v>5624</v>
      </c>
      <c r="K2108" s="607" t="s">
        <v>5628</v>
      </c>
      <c r="L2108" s="607" t="s">
        <v>5664</v>
      </c>
      <c r="M2108" s="607" t="s">
        <v>5668</v>
      </c>
      <c r="N2108" s="615" t="s">
        <v>15</v>
      </c>
      <c r="O2108" s="607" t="s">
        <v>40</v>
      </c>
      <c r="P2108" s="558">
        <v>1</v>
      </c>
      <c r="Q2108" s="558" t="s">
        <v>5152</v>
      </c>
      <c r="R2108" s="609">
        <f>IFERROR(VLOOKUP(CONCATENATE(D2108,"'",C2108),'Monthly Forex'!A:D,4,0),"-")</f>
        <v>48.59</v>
      </c>
      <c r="S2108" s="564" t="s">
        <v>15</v>
      </c>
      <c r="T2108" s="611">
        <v>390</v>
      </c>
      <c r="U2108" s="612" t="s">
        <v>47</v>
      </c>
      <c r="V2108" s="613" t="s">
        <v>49</v>
      </c>
      <c r="W2108" s="703" t="s">
        <v>3995</v>
      </c>
      <c r="X2108" s="673" t="s">
        <v>4595</v>
      </c>
      <c r="Y2108" s="669" t="s">
        <v>15</v>
      </c>
      <c r="Z2108" s="668" t="s">
        <v>15</v>
      </c>
      <c r="AA2108" s="558" t="s">
        <v>1856</v>
      </c>
      <c r="AB2108" s="139">
        <f t="shared" si="616"/>
        <v>44309</v>
      </c>
      <c r="AC2108" s="134">
        <f t="shared" si="617"/>
        <v>44287</v>
      </c>
      <c r="AD2108" s="144" t="str">
        <f t="shared" si="618"/>
        <v>-</v>
      </c>
      <c r="AE2108" s="136" t="str">
        <f t="shared" si="619"/>
        <v>-</v>
      </c>
      <c r="AF2108" s="191" t="s">
        <v>4551</v>
      </c>
      <c r="AG2108" s="140" t="str">
        <f t="shared" si="620"/>
        <v>-</v>
      </c>
      <c r="AH2108" s="141" t="str">
        <f t="shared" si="602"/>
        <v>-</v>
      </c>
      <c r="AI2108" s="210">
        <v>44298</v>
      </c>
      <c r="AJ2108" s="448" t="s">
        <v>4592</v>
      </c>
      <c r="AK2108" s="478">
        <f t="shared" si="603"/>
        <v>11</v>
      </c>
      <c r="AL2108" s="482">
        <f t="shared" si="604"/>
        <v>44287</v>
      </c>
      <c r="AM2108" s="432" t="str">
        <f>_xlfn.IFNA(VLOOKUP(O2108,Dropdown!$B:$G,6,0),"-")</f>
        <v>PEZA</v>
      </c>
      <c r="AN2108" s="433">
        <f>_xlfn.IFNA(VLOOKUP(O2108,Dropdown!$B:$H,7,0),"-")</f>
        <v>0.12</v>
      </c>
      <c r="AO2108" s="434" t="str">
        <f t="shared" si="605"/>
        <v>USD</v>
      </c>
      <c r="AP2108" s="435">
        <f t="shared" si="606"/>
        <v>390</v>
      </c>
      <c r="AQ2108" s="436">
        <f t="shared" si="607"/>
        <v>436.80000000000007</v>
      </c>
      <c r="AR2108" s="247"/>
      <c r="AS2108" s="465" t="s">
        <v>15</v>
      </c>
      <c r="AT2108" s="247"/>
      <c r="AU2108" s="456" t="s">
        <v>15</v>
      </c>
    </row>
    <row r="2109" spans="1:47" s="29" customFormat="1">
      <c r="A2109" s="556">
        <v>2106</v>
      </c>
      <c r="B2109" s="558" t="s">
        <v>5513</v>
      </c>
      <c r="C2109" s="558" t="str">
        <f t="shared" si="625"/>
        <v>2021</v>
      </c>
      <c r="D2109" s="558" t="str">
        <f t="shared" si="626"/>
        <v>Mar</v>
      </c>
      <c r="E2109" s="605">
        <v>44279</v>
      </c>
      <c r="F2109" s="558">
        <v>126539</v>
      </c>
      <c r="G2109" s="558" t="s">
        <v>5730</v>
      </c>
      <c r="H2109" s="558">
        <v>99154</v>
      </c>
      <c r="I2109" s="558" t="s">
        <v>5511</v>
      </c>
      <c r="J2109" s="617" t="s">
        <v>5624</v>
      </c>
      <c r="K2109" s="607" t="s">
        <v>5514</v>
      </c>
      <c r="L2109" s="607" t="s">
        <v>5664</v>
      </c>
      <c r="M2109" s="607" t="s">
        <v>5669</v>
      </c>
      <c r="N2109" s="615" t="s">
        <v>15</v>
      </c>
      <c r="O2109" s="607" t="s">
        <v>40</v>
      </c>
      <c r="P2109" s="558">
        <v>1</v>
      </c>
      <c r="Q2109" s="558" t="s">
        <v>5152</v>
      </c>
      <c r="R2109" s="609">
        <f>IFERROR(VLOOKUP(CONCATENATE(D2109,"'",C2109),'Monthly Forex'!A:D,4,0),"-")</f>
        <v>48.59</v>
      </c>
      <c r="S2109" s="564" t="s">
        <v>15</v>
      </c>
      <c r="T2109" s="611">
        <v>600</v>
      </c>
      <c r="U2109" s="612" t="s">
        <v>47</v>
      </c>
      <c r="V2109" s="613" t="s">
        <v>49</v>
      </c>
      <c r="W2109" s="703" t="s">
        <v>3995</v>
      </c>
      <c r="X2109" s="673" t="s">
        <v>4595</v>
      </c>
      <c r="Y2109" s="669" t="s">
        <v>15</v>
      </c>
      <c r="Z2109" s="668" t="s">
        <v>15</v>
      </c>
      <c r="AA2109" s="558" t="s">
        <v>1856</v>
      </c>
      <c r="AB2109" s="139">
        <f t="shared" si="616"/>
        <v>44309</v>
      </c>
      <c r="AC2109" s="134">
        <f t="shared" si="617"/>
        <v>44287</v>
      </c>
      <c r="AD2109" s="144" t="str">
        <f t="shared" si="618"/>
        <v>-</v>
      </c>
      <c r="AE2109" s="136" t="str">
        <f t="shared" si="619"/>
        <v>-</v>
      </c>
      <c r="AF2109" s="191" t="s">
        <v>4551</v>
      </c>
      <c r="AG2109" s="140" t="str">
        <f t="shared" si="620"/>
        <v>-</v>
      </c>
      <c r="AH2109" s="141" t="str">
        <f t="shared" si="602"/>
        <v>-</v>
      </c>
      <c r="AI2109" s="210">
        <v>44298</v>
      </c>
      <c r="AJ2109" s="448" t="s">
        <v>4592</v>
      </c>
      <c r="AK2109" s="478">
        <f t="shared" si="603"/>
        <v>11</v>
      </c>
      <c r="AL2109" s="482">
        <f t="shared" si="604"/>
        <v>44287</v>
      </c>
      <c r="AM2109" s="432" t="str">
        <f>_xlfn.IFNA(VLOOKUP(O2109,Dropdown!$B:$G,6,0),"-")</f>
        <v>PEZA</v>
      </c>
      <c r="AN2109" s="433">
        <f>_xlfn.IFNA(VLOOKUP(O2109,Dropdown!$B:$H,7,0),"-")</f>
        <v>0.12</v>
      </c>
      <c r="AO2109" s="434" t="str">
        <f t="shared" si="605"/>
        <v>USD</v>
      </c>
      <c r="AP2109" s="435">
        <f t="shared" si="606"/>
        <v>600</v>
      </c>
      <c r="AQ2109" s="436">
        <f t="shared" si="607"/>
        <v>672.00000000000011</v>
      </c>
      <c r="AR2109" s="247"/>
      <c r="AS2109" s="465" t="s">
        <v>15</v>
      </c>
      <c r="AT2109" s="247"/>
      <c r="AU2109" s="456" t="s">
        <v>15</v>
      </c>
    </row>
    <row r="2110" spans="1:47" s="29" customFormat="1">
      <c r="A2110" s="556">
        <v>2107</v>
      </c>
      <c r="B2110" s="558" t="s">
        <v>5623</v>
      </c>
      <c r="C2110" s="558" t="str">
        <f t="shared" si="625"/>
        <v>2021</v>
      </c>
      <c r="D2110" s="558" t="str">
        <f t="shared" si="626"/>
        <v>Mar</v>
      </c>
      <c r="E2110" s="605">
        <v>44279</v>
      </c>
      <c r="F2110" s="558">
        <v>126539</v>
      </c>
      <c r="G2110" s="558" t="s">
        <v>5730</v>
      </c>
      <c r="H2110" s="558">
        <v>99154</v>
      </c>
      <c r="I2110" s="558" t="s">
        <v>5511</v>
      </c>
      <c r="J2110" s="617" t="s">
        <v>5624</v>
      </c>
      <c r="K2110" s="607" t="s">
        <v>5629</v>
      </c>
      <c r="L2110" s="607" t="s">
        <v>5664</v>
      </c>
      <c r="M2110" s="607" t="s">
        <v>5670</v>
      </c>
      <c r="N2110" s="615" t="s">
        <v>15</v>
      </c>
      <c r="O2110" s="607" t="s">
        <v>40</v>
      </c>
      <c r="P2110" s="558">
        <v>1</v>
      </c>
      <c r="Q2110" s="558" t="s">
        <v>5152</v>
      </c>
      <c r="R2110" s="609">
        <f>IFERROR(VLOOKUP(CONCATENATE(D2110,"'",C2110),'Monthly Forex'!A:D,4,0),"-")</f>
        <v>48.59</v>
      </c>
      <c r="S2110" s="564" t="s">
        <v>15</v>
      </c>
      <c r="T2110" s="611">
        <v>675</v>
      </c>
      <c r="U2110" s="612" t="s">
        <v>47</v>
      </c>
      <c r="V2110" s="613" t="s">
        <v>49</v>
      </c>
      <c r="W2110" s="703" t="s">
        <v>3995</v>
      </c>
      <c r="X2110" s="673" t="s">
        <v>4595</v>
      </c>
      <c r="Y2110" s="669" t="s">
        <v>15</v>
      </c>
      <c r="Z2110" s="668" t="s">
        <v>15</v>
      </c>
      <c r="AA2110" s="558" t="s">
        <v>1856</v>
      </c>
      <c r="AB2110" s="139">
        <f t="shared" si="616"/>
        <v>44309</v>
      </c>
      <c r="AC2110" s="134">
        <f t="shared" si="617"/>
        <v>44287</v>
      </c>
      <c r="AD2110" s="144" t="str">
        <f t="shared" si="618"/>
        <v>-</v>
      </c>
      <c r="AE2110" s="136" t="str">
        <f t="shared" si="619"/>
        <v>-</v>
      </c>
      <c r="AF2110" s="191" t="s">
        <v>4551</v>
      </c>
      <c r="AG2110" s="140" t="str">
        <f t="shared" si="620"/>
        <v>-</v>
      </c>
      <c r="AH2110" s="141" t="str">
        <f t="shared" si="602"/>
        <v>-</v>
      </c>
      <c r="AI2110" s="210">
        <v>44298</v>
      </c>
      <c r="AJ2110" s="448" t="s">
        <v>4592</v>
      </c>
      <c r="AK2110" s="478">
        <f t="shared" si="603"/>
        <v>11</v>
      </c>
      <c r="AL2110" s="482">
        <f t="shared" si="604"/>
        <v>44287</v>
      </c>
      <c r="AM2110" s="432" t="str">
        <f>_xlfn.IFNA(VLOOKUP(O2110,Dropdown!$B:$G,6,0),"-")</f>
        <v>PEZA</v>
      </c>
      <c r="AN2110" s="433">
        <f>_xlfn.IFNA(VLOOKUP(O2110,Dropdown!$B:$H,7,0),"-")</f>
        <v>0.12</v>
      </c>
      <c r="AO2110" s="434" t="str">
        <f t="shared" si="605"/>
        <v>USD</v>
      </c>
      <c r="AP2110" s="435">
        <f t="shared" si="606"/>
        <v>675</v>
      </c>
      <c r="AQ2110" s="436">
        <f t="shared" si="607"/>
        <v>756.00000000000011</v>
      </c>
      <c r="AR2110" s="247"/>
      <c r="AS2110" s="465" t="s">
        <v>15</v>
      </c>
      <c r="AT2110" s="247"/>
      <c r="AU2110" s="456" t="s">
        <v>15</v>
      </c>
    </row>
    <row r="2111" spans="1:47" s="29" customFormat="1">
      <c r="A2111" s="556">
        <v>2108</v>
      </c>
      <c r="B2111" s="558" t="s">
        <v>5638</v>
      </c>
      <c r="C2111" s="558" t="str">
        <f t="shared" si="625"/>
        <v>2021</v>
      </c>
      <c r="D2111" s="558" t="str">
        <f t="shared" si="626"/>
        <v>Mar</v>
      </c>
      <c r="E2111" s="605">
        <v>44279</v>
      </c>
      <c r="F2111" s="558">
        <v>126540</v>
      </c>
      <c r="G2111" s="558" t="s">
        <v>5731</v>
      </c>
      <c r="H2111" s="558">
        <v>99153</v>
      </c>
      <c r="I2111" s="558" t="s">
        <v>5511</v>
      </c>
      <c r="J2111" s="617" t="s">
        <v>5633</v>
      </c>
      <c r="K2111" s="607" t="s">
        <v>5634</v>
      </c>
      <c r="L2111" s="607" t="s">
        <v>5671</v>
      </c>
      <c r="M2111" s="607" t="s">
        <v>5672</v>
      </c>
      <c r="N2111" s="615" t="s">
        <v>15</v>
      </c>
      <c r="O2111" s="607" t="s">
        <v>40</v>
      </c>
      <c r="P2111" s="558">
        <v>1</v>
      </c>
      <c r="Q2111" s="558" t="s">
        <v>5152</v>
      </c>
      <c r="R2111" s="609">
        <f>IFERROR(VLOOKUP(CONCATENATE(D2111,"'",C2111),'Monthly Forex'!A:D,4,0),"-")</f>
        <v>48.59</v>
      </c>
      <c r="S2111" s="564" t="s">
        <v>15</v>
      </c>
      <c r="T2111" s="611">
        <v>1861.1999999999998</v>
      </c>
      <c r="U2111" s="612" t="s">
        <v>47</v>
      </c>
      <c r="V2111" s="613" t="s">
        <v>49</v>
      </c>
      <c r="W2111" s="703" t="s">
        <v>3995</v>
      </c>
      <c r="X2111" s="673" t="s">
        <v>4595</v>
      </c>
      <c r="Y2111" s="669" t="s">
        <v>15</v>
      </c>
      <c r="Z2111" s="668" t="s">
        <v>15</v>
      </c>
      <c r="AA2111" s="558" t="s">
        <v>1856</v>
      </c>
      <c r="AB2111" s="139">
        <f t="shared" si="616"/>
        <v>44309</v>
      </c>
      <c r="AC2111" s="134">
        <f t="shared" si="617"/>
        <v>44287</v>
      </c>
      <c r="AD2111" s="144" t="str">
        <f t="shared" si="618"/>
        <v>-</v>
      </c>
      <c r="AE2111" s="136" t="str">
        <f t="shared" si="619"/>
        <v>-</v>
      </c>
      <c r="AF2111" s="191" t="s">
        <v>4551</v>
      </c>
      <c r="AG2111" s="140" t="str">
        <f t="shared" si="620"/>
        <v>1</v>
      </c>
      <c r="AH2111" s="141" t="str">
        <f t="shared" si="602"/>
        <v>-</v>
      </c>
      <c r="AI2111" s="210">
        <v>44298</v>
      </c>
      <c r="AJ2111" s="448" t="s">
        <v>4592</v>
      </c>
      <c r="AK2111" s="478">
        <f t="shared" si="603"/>
        <v>11</v>
      </c>
      <c r="AL2111" s="482">
        <f t="shared" si="604"/>
        <v>44287</v>
      </c>
      <c r="AM2111" s="432" t="str">
        <f>_xlfn.IFNA(VLOOKUP(O2111,Dropdown!$B:$G,6,0),"-")</f>
        <v>PEZA</v>
      </c>
      <c r="AN2111" s="433">
        <f>_xlfn.IFNA(VLOOKUP(O2111,Dropdown!$B:$H,7,0),"-")</f>
        <v>0.12</v>
      </c>
      <c r="AO2111" s="434" t="str">
        <f t="shared" si="605"/>
        <v>USD</v>
      </c>
      <c r="AP2111" s="435">
        <f t="shared" si="606"/>
        <v>1861.1999999999998</v>
      </c>
      <c r="AQ2111" s="436">
        <f t="shared" si="607"/>
        <v>2084.5439999999999</v>
      </c>
      <c r="AR2111" s="247"/>
      <c r="AS2111" s="465" t="s">
        <v>15</v>
      </c>
      <c r="AT2111" s="247"/>
      <c r="AU2111" s="456" t="s">
        <v>15</v>
      </c>
    </row>
    <row r="2112" spans="1:47" s="29" customFormat="1">
      <c r="A2112" s="556">
        <v>2109</v>
      </c>
      <c r="B2112" s="558" t="s">
        <v>5630</v>
      </c>
      <c r="C2112" s="558" t="str">
        <f t="shared" si="625"/>
        <v>2021</v>
      </c>
      <c r="D2112" s="558" t="str">
        <f t="shared" si="626"/>
        <v>Mar</v>
      </c>
      <c r="E2112" s="605">
        <v>44279</v>
      </c>
      <c r="F2112" s="558">
        <v>126540</v>
      </c>
      <c r="G2112" s="558" t="s">
        <v>5731</v>
      </c>
      <c r="H2112" s="558">
        <v>99153</v>
      </c>
      <c r="I2112" s="558" t="s">
        <v>5511</v>
      </c>
      <c r="J2112" s="617" t="s">
        <v>5633</v>
      </c>
      <c r="K2112" s="607" t="s">
        <v>5635</v>
      </c>
      <c r="L2112" s="607" t="s">
        <v>5671</v>
      </c>
      <c r="M2112" s="607" t="s">
        <v>5666</v>
      </c>
      <c r="N2112" s="615" t="s">
        <v>15</v>
      </c>
      <c r="O2112" s="607" t="s">
        <v>40</v>
      </c>
      <c r="P2112" s="558">
        <v>1</v>
      </c>
      <c r="Q2112" s="558" t="s">
        <v>5152</v>
      </c>
      <c r="R2112" s="609">
        <f>IFERROR(VLOOKUP(CONCATENATE(D2112,"'",C2112),'Monthly Forex'!A:D,4,0),"-")</f>
        <v>48.59</v>
      </c>
      <c r="S2112" s="564" t="s">
        <v>15</v>
      </c>
      <c r="T2112" s="611">
        <v>450</v>
      </c>
      <c r="U2112" s="612" t="s">
        <v>47</v>
      </c>
      <c r="V2112" s="613" t="s">
        <v>49</v>
      </c>
      <c r="W2112" s="703" t="s">
        <v>3995</v>
      </c>
      <c r="X2112" s="673" t="s">
        <v>4595</v>
      </c>
      <c r="Y2112" s="669" t="s">
        <v>15</v>
      </c>
      <c r="Z2112" s="668" t="s">
        <v>15</v>
      </c>
      <c r="AA2112" s="558" t="s">
        <v>1856</v>
      </c>
      <c r="AB2112" s="139">
        <f t="shared" si="616"/>
        <v>44309</v>
      </c>
      <c r="AC2112" s="134">
        <f t="shared" si="617"/>
        <v>44287</v>
      </c>
      <c r="AD2112" s="144" t="str">
        <f t="shared" si="618"/>
        <v>-</v>
      </c>
      <c r="AE2112" s="136" t="str">
        <f t="shared" si="619"/>
        <v>-</v>
      </c>
      <c r="AF2112" s="191" t="s">
        <v>4551</v>
      </c>
      <c r="AG2112" s="140" t="str">
        <f t="shared" si="620"/>
        <v>-</v>
      </c>
      <c r="AH2112" s="141" t="str">
        <f t="shared" si="602"/>
        <v>-</v>
      </c>
      <c r="AI2112" s="210">
        <v>44298</v>
      </c>
      <c r="AJ2112" s="448" t="s">
        <v>4592</v>
      </c>
      <c r="AK2112" s="478">
        <f t="shared" si="603"/>
        <v>11</v>
      </c>
      <c r="AL2112" s="482">
        <f t="shared" si="604"/>
        <v>44287</v>
      </c>
      <c r="AM2112" s="432" t="str">
        <f>_xlfn.IFNA(VLOOKUP(O2112,Dropdown!$B:$G,6,0),"-")</f>
        <v>PEZA</v>
      </c>
      <c r="AN2112" s="433">
        <f>_xlfn.IFNA(VLOOKUP(O2112,Dropdown!$B:$H,7,0),"-")</f>
        <v>0.12</v>
      </c>
      <c r="AO2112" s="434" t="str">
        <f t="shared" si="605"/>
        <v>USD</v>
      </c>
      <c r="AP2112" s="435">
        <f t="shared" si="606"/>
        <v>450</v>
      </c>
      <c r="AQ2112" s="436">
        <f t="shared" si="607"/>
        <v>504.00000000000006</v>
      </c>
      <c r="AR2112" s="247"/>
      <c r="AS2112" s="465" t="s">
        <v>15</v>
      </c>
      <c r="AT2112" s="247"/>
      <c r="AU2112" s="456" t="s">
        <v>15</v>
      </c>
    </row>
    <row r="2113" spans="1:47" s="29" customFormat="1">
      <c r="A2113" s="556">
        <v>2110</v>
      </c>
      <c r="B2113" s="558" t="s">
        <v>5631</v>
      </c>
      <c r="C2113" s="558" t="str">
        <f>TEXT(E2113,"yyyy")</f>
        <v>2021</v>
      </c>
      <c r="D2113" s="558" t="str">
        <f>TEXT(E2113,"mmm")</f>
        <v>Mar</v>
      </c>
      <c r="E2113" s="605">
        <v>44279</v>
      </c>
      <c r="F2113" s="558">
        <v>126540</v>
      </c>
      <c r="G2113" s="558" t="s">
        <v>5731</v>
      </c>
      <c r="H2113" s="558">
        <v>99153</v>
      </c>
      <c r="I2113" s="558" t="s">
        <v>5511</v>
      </c>
      <c r="J2113" s="617" t="s">
        <v>5633</v>
      </c>
      <c r="K2113" s="607" t="s">
        <v>5636</v>
      </c>
      <c r="L2113" s="607" t="s">
        <v>5671</v>
      </c>
      <c r="M2113" s="607" t="s">
        <v>5673</v>
      </c>
      <c r="N2113" s="615" t="s">
        <v>15</v>
      </c>
      <c r="O2113" s="607" t="s">
        <v>40</v>
      </c>
      <c r="P2113" s="558">
        <v>1</v>
      </c>
      <c r="Q2113" s="558" t="s">
        <v>5152</v>
      </c>
      <c r="R2113" s="609">
        <f>IFERROR(VLOOKUP(CONCATENATE(D2113,"'",C2113),'Monthly Forex'!A:D,4,0),"-")</f>
        <v>48.59</v>
      </c>
      <c r="S2113" s="564" t="s">
        <v>15</v>
      </c>
      <c r="T2113" s="611">
        <v>390</v>
      </c>
      <c r="U2113" s="612" t="s">
        <v>47</v>
      </c>
      <c r="V2113" s="613" t="s">
        <v>49</v>
      </c>
      <c r="W2113" s="703" t="s">
        <v>3995</v>
      </c>
      <c r="X2113" s="673" t="s">
        <v>4595</v>
      </c>
      <c r="Y2113" s="669" t="s">
        <v>15</v>
      </c>
      <c r="Z2113" s="668" t="s">
        <v>15</v>
      </c>
      <c r="AA2113" s="558" t="s">
        <v>1856</v>
      </c>
      <c r="AB2113" s="139">
        <f t="shared" si="616"/>
        <v>44309</v>
      </c>
      <c r="AC2113" s="134">
        <f t="shared" si="617"/>
        <v>44287</v>
      </c>
      <c r="AD2113" s="144" t="str">
        <f t="shared" si="618"/>
        <v>-</v>
      </c>
      <c r="AE2113" s="136" t="str">
        <f t="shared" si="619"/>
        <v>-</v>
      </c>
      <c r="AF2113" s="191" t="s">
        <v>4551</v>
      </c>
      <c r="AG2113" s="140" t="str">
        <f t="shared" si="620"/>
        <v>-</v>
      </c>
      <c r="AH2113" s="141" t="str">
        <f t="shared" si="602"/>
        <v>-</v>
      </c>
      <c r="AI2113" s="210">
        <v>44298</v>
      </c>
      <c r="AJ2113" s="448" t="s">
        <v>4592</v>
      </c>
      <c r="AK2113" s="478">
        <f t="shared" si="603"/>
        <v>11</v>
      </c>
      <c r="AL2113" s="482">
        <f t="shared" si="604"/>
        <v>44287</v>
      </c>
      <c r="AM2113" s="432" t="str">
        <f>_xlfn.IFNA(VLOOKUP(O2113,Dropdown!$B:$G,6,0),"-")</f>
        <v>PEZA</v>
      </c>
      <c r="AN2113" s="433">
        <f>_xlfn.IFNA(VLOOKUP(O2113,Dropdown!$B:$H,7,0),"-")</f>
        <v>0.12</v>
      </c>
      <c r="AO2113" s="434" t="str">
        <f t="shared" si="605"/>
        <v>USD</v>
      </c>
      <c r="AP2113" s="435">
        <f t="shared" si="606"/>
        <v>390</v>
      </c>
      <c r="AQ2113" s="436">
        <f t="shared" si="607"/>
        <v>436.80000000000007</v>
      </c>
      <c r="AR2113" s="247"/>
      <c r="AS2113" s="465" t="s">
        <v>15</v>
      </c>
      <c r="AT2113" s="247"/>
      <c r="AU2113" s="456" t="s">
        <v>15</v>
      </c>
    </row>
    <row r="2114" spans="1:47" s="29" customFormat="1">
      <c r="A2114" s="556">
        <v>2111</v>
      </c>
      <c r="B2114" s="558" t="s">
        <v>5632</v>
      </c>
      <c r="C2114" s="558" t="str">
        <f>TEXT(E2114,"yyyy")</f>
        <v>2021</v>
      </c>
      <c r="D2114" s="558" t="str">
        <f>TEXT(E2114,"mmm")</f>
        <v>Mar</v>
      </c>
      <c r="E2114" s="605">
        <v>44279</v>
      </c>
      <c r="F2114" s="558">
        <v>126540</v>
      </c>
      <c r="G2114" s="558" t="s">
        <v>5731</v>
      </c>
      <c r="H2114" s="558">
        <v>99153</v>
      </c>
      <c r="I2114" s="558" t="s">
        <v>5511</v>
      </c>
      <c r="J2114" s="617" t="s">
        <v>5633</v>
      </c>
      <c r="K2114" s="607" t="s">
        <v>5637</v>
      </c>
      <c r="L2114" s="607" t="s">
        <v>5671</v>
      </c>
      <c r="M2114" s="607" t="s">
        <v>5674</v>
      </c>
      <c r="N2114" s="615" t="s">
        <v>15</v>
      </c>
      <c r="O2114" s="607" t="s">
        <v>40</v>
      </c>
      <c r="P2114" s="558">
        <v>1</v>
      </c>
      <c r="Q2114" s="558" t="s">
        <v>5152</v>
      </c>
      <c r="R2114" s="609">
        <f>IFERROR(VLOOKUP(CONCATENATE(D2114,"'",C2114),'Monthly Forex'!A:D,4,0),"-")</f>
        <v>48.59</v>
      </c>
      <c r="S2114" s="564" t="s">
        <v>15</v>
      </c>
      <c r="T2114" s="611">
        <v>390</v>
      </c>
      <c r="U2114" s="612" t="s">
        <v>47</v>
      </c>
      <c r="V2114" s="613" t="s">
        <v>49</v>
      </c>
      <c r="W2114" s="703" t="s">
        <v>3995</v>
      </c>
      <c r="X2114" s="673" t="s">
        <v>4595</v>
      </c>
      <c r="Y2114" s="669" t="s">
        <v>15</v>
      </c>
      <c r="Z2114" s="668" t="s">
        <v>15</v>
      </c>
      <c r="AA2114" s="558" t="s">
        <v>1856</v>
      </c>
      <c r="AB2114" s="139">
        <f t="shared" si="616"/>
        <v>44309</v>
      </c>
      <c r="AC2114" s="134">
        <f t="shared" si="617"/>
        <v>44287</v>
      </c>
      <c r="AD2114" s="144" t="str">
        <f t="shared" si="618"/>
        <v>-</v>
      </c>
      <c r="AE2114" s="136" t="str">
        <f t="shared" si="619"/>
        <v>-</v>
      </c>
      <c r="AF2114" s="191" t="s">
        <v>4551</v>
      </c>
      <c r="AG2114" s="140" t="str">
        <f t="shared" si="620"/>
        <v>-</v>
      </c>
      <c r="AH2114" s="141" t="str">
        <f t="shared" si="602"/>
        <v>-</v>
      </c>
      <c r="AI2114" s="210">
        <v>44298</v>
      </c>
      <c r="AJ2114" s="448" t="s">
        <v>4592</v>
      </c>
      <c r="AK2114" s="478">
        <f t="shared" si="603"/>
        <v>11</v>
      </c>
      <c r="AL2114" s="482">
        <f t="shared" si="604"/>
        <v>44287</v>
      </c>
      <c r="AM2114" s="432" t="str">
        <f>_xlfn.IFNA(VLOOKUP(O2114,Dropdown!$B:$G,6,0),"-")</f>
        <v>PEZA</v>
      </c>
      <c r="AN2114" s="433">
        <f>_xlfn.IFNA(VLOOKUP(O2114,Dropdown!$B:$H,7,0),"-")</f>
        <v>0.12</v>
      </c>
      <c r="AO2114" s="434" t="str">
        <f t="shared" si="605"/>
        <v>USD</v>
      </c>
      <c r="AP2114" s="435">
        <f t="shared" si="606"/>
        <v>390</v>
      </c>
      <c r="AQ2114" s="436">
        <f t="shared" si="607"/>
        <v>436.80000000000007</v>
      </c>
      <c r="AR2114" s="247"/>
      <c r="AS2114" s="465" t="s">
        <v>15</v>
      </c>
      <c r="AT2114" s="247"/>
      <c r="AU2114" s="456" t="s">
        <v>15</v>
      </c>
    </row>
    <row r="2115" spans="1:47" s="29" customFormat="1">
      <c r="A2115" s="556">
        <v>2112</v>
      </c>
      <c r="B2115" s="558" t="s">
        <v>5509</v>
      </c>
      <c r="C2115" s="558" t="str">
        <f>TEXT(E2115,"yyyy")</f>
        <v>2021</v>
      </c>
      <c r="D2115" s="558" t="str">
        <f>TEXT(E2115,"mmm")</f>
        <v>Mar</v>
      </c>
      <c r="E2115" s="605">
        <v>44279</v>
      </c>
      <c r="F2115" s="558">
        <v>126540</v>
      </c>
      <c r="G2115" s="558" t="s">
        <v>5731</v>
      </c>
      <c r="H2115" s="558">
        <v>99153</v>
      </c>
      <c r="I2115" s="558" t="s">
        <v>5511</v>
      </c>
      <c r="J2115" s="617" t="s">
        <v>5633</v>
      </c>
      <c r="K2115" s="607" t="s">
        <v>5512</v>
      </c>
      <c r="L2115" s="607" t="s">
        <v>5671</v>
      </c>
      <c r="M2115" s="607" t="s">
        <v>5669</v>
      </c>
      <c r="N2115" s="615" t="s">
        <v>15</v>
      </c>
      <c r="O2115" s="607" t="s">
        <v>40</v>
      </c>
      <c r="P2115" s="558">
        <v>1</v>
      </c>
      <c r="Q2115" s="558" t="s">
        <v>5152</v>
      </c>
      <c r="R2115" s="609">
        <f>IFERROR(VLOOKUP(CONCATENATE(D2115,"'",C2115),'Monthly Forex'!A:D,4,0),"-")</f>
        <v>48.59</v>
      </c>
      <c r="S2115" s="564" t="s">
        <v>15</v>
      </c>
      <c r="T2115" s="611">
        <v>600</v>
      </c>
      <c r="U2115" s="612" t="s">
        <v>47</v>
      </c>
      <c r="V2115" s="613" t="s">
        <v>49</v>
      </c>
      <c r="W2115" s="703" t="s">
        <v>3995</v>
      </c>
      <c r="X2115" s="673" t="s">
        <v>4595</v>
      </c>
      <c r="Y2115" s="669" t="s">
        <v>15</v>
      </c>
      <c r="Z2115" s="668" t="s">
        <v>15</v>
      </c>
      <c r="AA2115" s="558" t="s">
        <v>1856</v>
      </c>
      <c r="AB2115" s="139">
        <f t="shared" si="616"/>
        <v>44309</v>
      </c>
      <c r="AC2115" s="134">
        <f t="shared" si="617"/>
        <v>44287</v>
      </c>
      <c r="AD2115" s="144" t="str">
        <f t="shared" si="618"/>
        <v>-</v>
      </c>
      <c r="AE2115" s="136" t="str">
        <f t="shared" si="619"/>
        <v>-</v>
      </c>
      <c r="AF2115" s="191" t="s">
        <v>4551</v>
      </c>
      <c r="AG2115" s="140" t="str">
        <f t="shared" si="620"/>
        <v>-</v>
      </c>
      <c r="AH2115" s="141" t="str">
        <f t="shared" si="602"/>
        <v>-</v>
      </c>
      <c r="AI2115" s="210">
        <v>44298</v>
      </c>
      <c r="AJ2115" s="448" t="s">
        <v>4592</v>
      </c>
      <c r="AK2115" s="478">
        <f t="shared" si="603"/>
        <v>11</v>
      </c>
      <c r="AL2115" s="482">
        <f t="shared" si="604"/>
        <v>44287</v>
      </c>
      <c r="AM2115" s="432" t="str">
        <f>_xlfn.IFNA(VLOOKUP(O2115,Dropdown!$B:$G,6,0),"-")</f>
        <v>PEZA</v>
      </c>
      <c r="AN2115" s="433">
        <f>_xlfn.IFNA(VLOOKUP(O2115,Dropdown!$B:$H,7,0),"-")</f>
        <v>0.12</v>
      </c>
      <c r="AO2115" s="434" t="str">
        <f t="shared" si="605"/>
        <v>USD</v>
      </c>
      <c r="AP2115" s="435">
        <f t="shared" si="606"/>
        <v>600</v>
      </c>
      <c r="AQ2115" s="436">
        <f t="shared" si="607"/>
        <v>672.00000000000011</v>
      </c>
      <c r="AR2115" s="247"/>
      <c r="AS2115" s="465" t="s">
        <v>15</v>
      </c>
      <c r="AT2115" s="247"/>
      <c r="AU2115" s="456" t="s">
        <v>15</v>
      </c>
    </row>
    <row r="2116" spans="1:47" s="29" customFormat="1">
      <c r="A2116" s="556">
        <v>2113</v>
      </c>
      <c r="B2116" s="558" t="s">
        <v>5680</v>
      </c>
      <c r="C2116" s="558" t="str">
        <f t="shared" ref="C2116:C2123" si="627">TEXT(E2116,"yyyy")</f>
        <v>2021</v>
      </c>
      <c r="D2116" s="558" t="str">
        <f t="shared" ref="D2116:D2123" si="628">TEXT(E2116,"mmm")</f>
        <v>Mar</v>
      </c>
      <c r="E2116" s="605">
        <v>44279</v>
      </c>
      <c r="F2116" s="558">
        <v>126541</v>
      </c>
      <c r="G2116" s="558">
        <v>59343</v>
      </c>
      <c r="H2116" s="558">
        <v>99168</v>
      </c>
      <c r="I2116" s="558" t="s">
        <v>5685</v>
      </c>
      <c r="J2116" s="617" t="s">
        <v>5682</v>
      </c>
      <c r="K2116" s="607" t="s">
        <v>5686</v>
      </c>
      <c r="L2116" s="607" t="s">
        <v>15</v>
      </c>
      <c r="M2116" s="607" t="s">
        <v>5686</v>
      </c>
      <c r="N2116" s="615" t="s">
        <v>5688</v>
      </c>
      <c r="O2116" s="607" t="s">
        <v>31</v>
      </c>
      <c r="P2116" s="558">
        <v>1</v>
      </c>
      <c r="Q2116" s="558" t="s">
        <v>5151</v>
      </c>
      <c r="R2116" s="609">
        <f>IFERROR(VLOOKUP(CONCATENATE(D2116,"'",C2116),'Monthly Forex'!A:D,4,0),"-")</f>
        <v>48.59</v>
      </c>
      <c r="S2116" s="610">
        <v>55700</v>
      </c>
      <c r="T2116" s="611">
        <f>S2116/R2116</f>
        <v>1146.3264046100019</v>
      </c>
      <c r="U2116" s="612" t="s">
        <v>47</v>
      </c>
      <c r="V2116" s="613" t="s">
        <v>49</v>
      </c>
      <c r="W2116" s="703" t="s">
        <v>15</v>
      </c>
      <c r="X2116" s="673" t="s">
        <v>4604</v>
      </c>
      <c r="Y2116" s="669" t="s">
        <v>15</v>
      </c>
      <c r="Z2116" s="668" t="s">
        <v>15</v>
      </c>
      <c r="AA2116" s="558" t="s">
        <v>1856</v>
      </c>
      <c r="AB2116" s="139">
        <f t="shared" si="616"/>
        <v>44309</v>
      </c>
      <c r="AC2116" s="134">
        <f t="shared" si="617"/>
        <v>44287</v>
      </c>
      <c r="AD2116" s="144" t="str">
        <f t="shared" si="618"/>
        <v>-</v>
      </c>
      <c r="AE2116" s="136" t="str">
        <f t="shared" si="619"/>
        <v>-</v>
      </c>
      <c r="AF2116" s="140" t="s">
        <v>4551</v>
      </c>
      <c r="AG2116" s="140" t="str">
        <f t="shared" si="620"/>
        <v>1</v>
      </c>
      <c r="AH2116" s="141" t="str">
        <f t="shared" si="602"/>
        <v>-</v>
      </c>
      <c r="AI2116" s="210">
        <v>44377</v>
      </c>
      <c r="AJ2116" s="448" t="s">
        <v>4592</v>
      </c>
      <c r="AK2116" s="478">
        <f t="shared" si="603"/>
        <v>-68</v>
      </c>
      <c r="AL2116" s="482">
        <f t="shared" si="604"/>
        <v>44348</v>
      </c>
      <c r="AM2116" s="432" t="str">
        <f>_xlfn.IFNA(VLOOKUP(O2116,Dropdown!$B:$G,6,0),"-")</f>
        <v>PEZA</v>
      </c>
      <c r="AN2116" s="433">
        <f>_xlfn.IFNA(VLOOKUP(O2116,Dropdown!$B:$H,7,0),"-")</f>
        <v>0.12</v>
      </c>
      <c r="AO2116" s="434" t="str">
        <f t="shared" si="605"/>
        <v>PHP</v>
      </c>
      <c r="AP2116" s="435">
        <f t="shared" si="606"/>
        <v>55700</v>
      </c>
      <c r="AQ2116" s="436">
        <f t="shared" si="607"/>
        <v>62384.000000000007</v>
      </c>
      <c r="AR2116" s="247"/>
      <c r="AS2116" s="465" t="s">
        <v>15</v>
      </c>
      <c r="AT2116" s="247"/>
      <c r="AU2116" s="456" t="s">
        <v>15</v>
      </c>
    </row>
    <row r="2117" spans="1:47" s="29" customFormat="1">
      <c r="A2117" s="556">
        <v>2114</v>
      </c>
      <c r="B2117" s="558" t="s">
        <v>5681</v>
      </c>
      <c r="C2117" s="558" t="str">
        <f t="shared" si="627"/>
        <v>2021</v>
      </c>
      <c r="D2117" s="558" t="str">
        <f t="shared" si="628"/>
        <v>Mar</v>
      </c>
      <c r="E2117" s="605">
        <v>44279</v>
      </c>
      <c r="F2117" s="558">
        <v>126542</v>
      </c>
      <c r="G2117" s="558">
        <v>59344</v>
      </c>
      <c r="H2117" s="558">
        <v>99167</v>
      </c>
      <c r="I2117" s="558" t="s">
        <v>5683</v>
      </c>
      <c r="J2117" s="617" t="s">
        <v>5684</v>
      </c>
      <c r="K2117" s="607" t="s">
        <v>5687</v>
      </c>
      <c r="L2117" s="607" t="s">
        <v>15</v>
      </c>
      <c r="M2117" s="607" t="s">
        <v>5687</v>
      </c>
      <c r="N2117" s="615" t="s">
        <v>5689</v>
      </c>
      <c r="O2117" s="607" t="s">
        <v>31</v>
      </c>
      <c r="P2117" s="558">
        <v>1</v>
      </c>
      <c r="Q2117" s="558" t="s">
        <v>5152</v>
      </c>
      <c r="R2117" s="609">
        <f>IFERROR(VLOOKUP(CONCATENATE(D2117,"'",C2117),'Monthly Forex'!A:D,4,0),"-")</f>
        <v>48.59</v>
      </c>
      <c r="S2117" s="610">
        <v>52000</v>
      </c>
      <c r="T2117" s="727">
        <f>S2117/R2117</f>
        <v>1070.1790491870754</v>
      </c>
      <c r="U2117" s="612" t="s">
        <v>47</v>
      </c>
      <c r="V2117" s="613" t="s">
        <v>49</v>
      </c>
      <c r="W2117" s="703" t="s">
        <v>15</v>
      </c>
      <c r="X2117" s="673" t="s">
        <v>4752</v>
      </c>
      <c r="Y2117" s="669" t="s">
        <v>15</v>
      </c>
      <c r="Z2117" s="668" t="s">
        <v>15</v>
      </c>
      <c r="AA2117" s="558" t="s">
        <v>1856</v>
      </c>
      <c r="AB2117" s="139">
        <f t="shared" si="616"/>
        <v>44309</v>
      </c>
      <c r="AC2117" s="134">
        <f t="shared" si="617"/>
        <v>44287</v>
      </c>
      <c r="AD2117" s="144" t="str">
        <f t="shared" si="618"/>
        <v>-</v>
      </c>
      <c r="AE2117" s="136" t="str">
        <f t="shared" si="619"/>
        <v>-</v>
      </c>
      <c r="AF2117" s="140" t="s">
        <v>4551</v>
      </c>
      <c r="AG2117" s="140" t="str">
        <f t="shared" si="620"/>
        <v>1</v>
      </c>
      <c r="AH2117" s="141" t="str">
        <f t="shared" ref="AH2117:AH2180" si="629">IFERROR(IF(AF2117="-","-",IF(AF2117="O","-",$AK$1-E2117)),"-")</f>
        <v>-</v>
      </c>
      <c r="AI2117" s="210">
        <v>44362</v>
      </c>
      <c r="AJ2117" s="448" t="s">
        <v>4592</v>
      </c>
      <c r="AK2117" s="478">
        <f t="shared" ref="AK2117:AK2180" si="630">IFERROR(IF(AF2117="O",$AB2117-$AI2117,""),"-")</f>
        <v>-53</v>
      </c>
      <c r="AL2117" s="482">
        <f t="shared" ref="AL2117:AL2180" si="631">IFERROR(AI2117-DAY(AI2117)+1,"-")</f>
        <v>44348</v>
      </c>
      <c r="AM2117" s="432" t="str">
        <f>_xlfn.IFNA(VLOOKUP(O2117,Dropdown!$B:$G,6,0),"-")</f>
        <v>PEZA</v>
      </c>
      <c r="AN2117" s="433">
        <f>_xlfn.IFNA(VLOOKUP(O2117,Dropdown!$B:$H,7,0),"-")</f>
        <v>0.12</v>
      </c>
      <c r="AO2117" s="434" t="str">
        <f t="shared" ref="AO2117:AO2180" si="632">_xlfn.IFNA(IF(S2117="-","USD","PHP"),"-")</f>
        <v>PHP</v>
      </c>
      <c r="AP2117" s="435">
        <f t="shared" ref="AP2117:AP2180" si="633">IF(AO2117="USD",T2117,S2117)</f>
        <v>52000</v>
      </c>
      <c r="AQ2117" s="436">
        <f t="shared" ref="AQ2117:AQ2180" si="634">IFERROR(IF(AN2117="-",AP2117,AP2117*1.12),"-")</f>
        <v>58240.000000000007</v>
      </c>
      <c r="AR2117" s="247"/>
      <c r="AS2117" s="465" t="s">
        <v>15</v>
      </c>
      <c r="AT2117" s="247"/>
      <c r="AU2117" s="456" t="s">
        <v>15</v>
      </c>
    </row>
    <row r="2118" spans="1:47" s="29" customFormat="1">
      <c r="A2118" s="556">
        <v>2115</v>
      </c>
      <c r="B2118" s="558" t="s">
        <v>5690</v>
      </c>
      <c r="C2118" s="558" t="str">
        <f t="shared" si="627"/>
        <v>2021</v>
      </c>
      <c r="D2118" s="558" t="str">
        <f t="shared" si="628"/>
        <v>Mar</v>
      </c>
      <c r="E2118" s="605">
        <v>44280</v>
      </c>
      <c r="F2118" s="558">
        <v>126543</v>
      </c>
      <c r="G2118" s="558" t="s">
        <v>5729</v>
      </c>
      <c r="H2118" s="558">
        <v>99180</v>
      </c>
      <c r="I2118" s="558" t="s">
        <v>5532</v>
      </c>
      <c r="J2118" s="617" t="s">
        <v>5711</v>
      </c>
      <c r="K2118" s="607" t="s">
        <v>5712</v>
      </c>
      <c r="L2118" s="607" t="s">
        <v>5732</v>
      </c>
      <c r="M2118" s="607" t="s">
        <v>5718</v>
      </c>
      <c r="N2118" s="615" t="s">
        <v>15</v>
      </c>
      <c r="O2118" s="607" t="s">
        <v>40</v>
      </c>
      <c r="P2118" s="558">
        <v>1</v>
      </c>
      <c r="Q2118" s="558" t="s">
        <v>5152</v>
      </c>
      <c r="R2118" s="609">
        <f>IFERROR(VLOOKUP(CONCATENATE(D2118,"'",C2118),'Monthly Forex'!A:D,4,0),"-")</f>
        <v>48.59</v>
      </c>
      <c r="S2118" s="564" t="s">
        <v>15</v>
      </c>
      <c r="T2118" s="611">
        <v>1373.7</v>
      </c>
      <c r="U2118" s="612" t="s">
        <v>47</v>
      </c>
      <c r="V2118" s="613" t="s">
        <v>49</v>
      </c>
      <c r="W2118" s="703" t="s">
        <v>3995</v>
      </c>
      <c r="X2118" s="673" t="s">
        <v>4595</v>
      </c>
      <c r="Y2118" s="669" t="s">
        <v>15</v>
      </c>
      <c r="Z2118" s="668" t="s">
        <v>15</v>
      </c>
      <c r="AA2118" s="558" t="s">
        <v>1856</v>
      </c>
      <c r="AB2118" s="139">
        <f t="shared" ref="AB2118:AB2130" si="635">IF(V2118="","",IF(V2118="Cancelled","-",E2118+30))</f>
        <v>44310</v>
      </c>
      <c r="AC2118" s="134">
        <f t="shared" ref="AC2118:AC2130" si="636">IFERROR(IF(AB2118="-","-",(AB2118-DAY(AB2118)+1)),"")</f>
        <v>44287</v>
      </c>
      <c r="AD2118" s="144" t="str">
        <f t="shared" ref="AD2118:AD2130" si="637">IFERROR(IF(AF2118="O","-",AB2118+60),"-")</f>
        <v>-</v>
      </c>
      <c r="AE2118" s="136" t="str">
        <f t="shared" ref="AE2118:AE2130" si="638">IFERROR(IF(AD2118="-","-",(AD2118-DAY(AD2118)+1)),"")</f>
        <v>-</v>
      </c>
      <c r="AF2118" s="140" t="s">
        <v>4551</v>
      </c>
      <c r="AG2118" s="140" t="str">
        <f t="shared" ref="AG2118:AG2130" si="639">IF(F2118=F2117,"-","1")</f>
        <v>1</v>
      </c>
      <c r="AH2118" s="141" t="str">
        <f t="shared" si="629"/>
        <v>-</v>
      </c>
      <c r="AI2118" s="210">
        <v>44314</v>
      </c>
      <c r="AJ2118" s="448" t="s">
        <v>4592</v>
      </c>
      <c r="AK2118" s="478">
        <f t="shared" si="630"/>
        <v>-4</v>
      </c>
      <c r="AL2118" s="482">
        <f t="shared" si="631"/>
        <v>44287</v>
      </c>
      <c r="AM2118" s="432" t="str">
        <f>_xlfn.IFNA(VLOOKUP(O2118,Dropdown!$B:$G,6,0),"-")</f>
        <v>PEZA</v>
      </c>
      <c r="AN2118" s="433">
        <f>_xlfn.IFNA(VLOOKUP(O2118,Dropdown!$B:$H,7,0),"-")</f>
        <v>0.12</v>
      </c>
      <c r="AO2118" s="434" t="str">
        <f t="shared" si="632"/>
        <v>USD</v>
      </c>
      <c r="AP2118" s="435">
        <f t="shared" si="633"/>
        <v>1373.7</v>
      </c>
      <c r="AQ2118" s="436">
        <f t="shared" si="634"/>
        <v>1538.5440000000001</v>
      </c>
      <c r="AR2118" s="247"/>
      <c r="AS2118" s="465" t="s">
        <v>15</v>
      </c>
      <c r="AT2118" s="247"/>
      <c r="AU2118" s="456" t="s">
        <v>15</v>
      </c>
    </row>
    <row r="2119" spans="1:47" s="29" customFormat="1">
      <c r="A2119" s="556">
        <v>2116</v>
      </c>
      <c r="B2119" s="558" t="s">
        <v>5691</v>
      </c>
      <c r="C2119" s="558" t="str">
        <f t="shared" si="627"/>
        <v>2021</v>
      </c>
      <c r="D2119" s="558" t="str">
        <f t="shared" si="628"/>
        <v>Mar</v>
      </c>
      <c r="E2119" s="605">
        <v>44280</v>
      </c>
      <c r="F2119" s="558">
        <v>126543</v>
      </c>
      <c r="G2119" s="558" t="s">
        <v>5729</v>
      </c>
      <c r="H2119" s="558">
        <v>99180</v>
      </c>
      <c r="I2119" s="729" t="s">
        <v>5532</v>
      </c>
      <c r="J2119" s="617" t="s">
        <v>5711</v>
      </c>
      <c r="K2119" s="607" t="s">
        <v>5713</v>
      </c>
      <c r="L2119" s="607" t="s">
        <v>5732</v>
      </c>
      <c r="M2119" s="607" t="s">
        <v>5719</v>
      </c>
      <c r="N2119" s="615" t="s">
        <v>15</v>
      </c>
      <c r="O2119" s="607" t="s">
        <v>40</v>
      </c>
      <c r="P2119" s="558">
        <v>1</v>
      </c>
      <c r="Q2119" s="558" t="s">
        <v>5152</v>
      </c>
      <c r="R2119" s="609">
        <f>IFERROR(VLOOKUP(CONCATENATE(D2119,"'",C2119),'Monthly Forex'!A:D,4,0),"-")</f>
        <v>48.59</v>
      </c>
      <c r="S2119" s="564" t="s">
        <v>15</v>
      </c>
      <c r="T2119" s="611">
        <v>1631.3999999999999</v>
      </c>
      <c r="U2119" s="612" t="s">
        <v>47</v>
      </c>
      <c r="V2119" s="613" t="s">
        <v>49</v>
      </c>
      <c r="W2119" s="703" t="s">
        <v>3995</v>
      </c>
      <c r="X2119" s="673" t="s">
        <v>4595</v>
      </c>
      <c r="Y2119" s="669" t="s">
        <v>15</v>
      </c>
      <c r="Z2119" s="668" t="s">
        <v>15</v>
      </c>
      <c r="AA2119" s="558" t="s">
        <v>1856</v>
      </c>
      <c r="AB2119" s="139">
        <f t="shared" si="635"/>
        <v>44310</v>
      </c>
      <c r="AC2119" s="134">
        <f t="shared" si="636"/>
        <v>44287</v>
      </c>
      <c r="AD2119" s="144" t="str">
        <f t="shared" si="637"/>
        <v>-</v>
      </c>
      <c r="AE2119" s="136" t="str">
        <f t="shared" si="638"/>
        <v>-</v>
      </c>
      <c r="AF2119" s="140" t="s">
        <v>4551</v>
      </c>
      <c r="AG2119" s="140" t="str">
        <f t="shared" si="639"/>
        <v>-</v>
      </c>
      <c r="AH2119" s="141" t="str">
        <f t="shared" si="629"/>
        <v>-</v>
      </c>
      <c r="AI2119" s="210">
        <v>44314</v>
      </c>
      <c r="AJ2119" s="448" t="s">
        <v>4592</v>
      </c>
      <c r="AK2119" s="478">
        <f t="shared" si="630"/>
        <v>-4</v>
      </c>
      <c r="AL2119" s="482">
        <f t="shared" si="631"/>
        <v>44287</v>
      </c>
      <c r="AM2119" s="432" t="str">
        <f>_xlfn.IFNA(VLOOKUP(O2119,Dropdown!$B:$G,6,0),"-")</f>
        <v>PEZA</v>
      </c>
      <c r="AN2119" s="433">
        <f>_xlfn.IFNA(VLOOKUP(O2119,Dropdown!$B:$H,7,0),"-")</f>
        <v>0.12</v>
      </c>
      <c r="AO2119" s="434" t="str">
        <f t="shared" si="632"/>
        <v>USD</v>
      </c>
      <c r="AP2119" s="435">
        <f t="shared" si="633"/>
        <v>1631.3999999999999</v>
      </c>
      <c r="AQ2119" s="436">
        <f t="shared" si="634"/>
        <v>1827.1680000000001</v>
      </c>
      <c r="AR2119" s="247"/>
      <c r="AS2119" s="465" t="s">
        <v>15</v>
      </c>
      <c r="AT2119" s="247"/>
      <c r="AU2119" s="456" t="s">
        <v>15</v>
      </c>
    </row>
    <row r="2120" spans="1:47" s="29" customFormat="1">
      <c r="A2120" s="556">
        <v>2117</v>
      </c>
      <c r="B2120" s="558" t="s">
        <v>5530</v>
      </c>
      <c r="C2120" s="558" t="str">
        <f t="shared" si="627"/>
        <v>2021</v>
      </c>
      <c r="D2120" s="558" t="str">
        <f t="shared" si="628"/>
        <v>Mar</v>
      </c>
      <c r="E2120" s="605">
        <v>44280</v>
      </c>
      <c r="F2120" s="558">
        <v>126544</v>
      </c>
      <c r="G2120" s="558" t="s">
        <v>5735</v>
      </c>
      <c r="H2120" s="558">
        <v>99181</v>
      </c>
      <c r="I2120" s="558" t="s">
        <v>5532</v>
      </c>
      <c r="J2120" s="617" t="s">
        <v>5714</v>
      </c>
      <c r="K2120" s="607" t="s">
        <v>5715</v>
      </c>
      <c r="L2120" s="607" t="s">
        <v>5733</v>
      </c>
      <c r="M2120" s="607" t="s">
        <v>5720</v>
      </c>
      <c r="N2120" s="615" t="s">
        <v>15</v>
      </c>
      <c r="O2120" s="607" t="s">
        <v>40</v>
      </c>
      <c r="P2120" s="558">
        <v>1</v>
      </c>
      <c r="Q2120" s="558" t="s">
        <v>5152</v>
      </c>
      <c r="R2120" s="609">
        <f>IFERROR(VLOOKUP(CONCATENATE(D2120,"'",C2120),'Monthly Forex'!A:D,4,0),"-")</f>
        <v>48.59</v>
      </c>
      <c r="S2120" s="564" t="s">
        <v>15</v>
      </c>
      <c r="T2120" s="611">
        <v>1238.0999999999999</v>
      </c>
      <c r="U2120" s="612" t="s">
        <v>47</v>
      </c>
      <c r="V2120" s="613" t="s">
        <v>49</v>
      </c>
      <c r="W2120" s="703" t="s">
        <v>3995</v>
      </c>
      <c r="X2120" s="673" t="s">
        <v>4595</v>
      </c>
      <c r="Y2120" s="669" t="s">
        <v>15</v>
      </c>
      <c r="Z2120" s="668" t="s">
        <v>15</v>
      </c>
      <c r="AA2120" s="558" t="s">
        <v>1856</v>
      </c>
      <c r="AB2120" s="139">
        <f t="shared" si="635"/>
        <v>44310</v>
      </c>
      <c r="AC2120" s="134">
        <f t="shared" si="636"/>
        <v>44287</v>
      </c>
      <c r="AD2120" s="144" t="str">
        <f t="shared" si="637"/>
        <v>-</v>
      </c>
      <c r="AE2120" s="136" t="str">
        <f t="shared" si="638"/>
        <v>-</v>
      </c>
      <c r="AF2120" s="140" t="s">
        <v>4551</v>
      </c>
      <c r="AG2120" s="140" t="str">
        <f t="shared" si="639"/>
        <v>1</v>
      </c>
      <c r="AH2120" s="141" t="str">
        <f t="shared" si="629"/>
        <v>-</v>
      </c>
      <c r="AI2120" s="210">
        <v>44314</v>
      </c>
      <c r="AJ2120" s="448" t="s">
        <v>4592</v>
      </c>
      <c r="AK2120" s="478">
        <f t="shared" si="630"/>
        <v>-4</v>
      </c>
      <c r="AL2120" s="482">
        <f t="shared" si="631"/>
        <v>44287</v>
      </c>
      <c r="AM2120" s="432" t="str">
        <f>_xlfn.IFNA(VLOOKUP(O2120,Dropdown!$B:$G,6,0),"-")</f>
        <v>PEZA</v>
      </c>
      <c r="AN2120" s="433">
        <f>_xlfn.IFNA(VLOOKUP(O2120,Dropdown!$B:$H,7,0),"-")</f>
        <v>0.12</v>
      </c>
      <c r="AO2120" s="434" t="str">
        <f t="shared" si="632"/>
        <v>USD</v>
      </c>
      <c r="AP2120" s="435">
        <f t="shared" si="633"/>
        <v>1238.0999999999999</v>
      </c>
      <c r="AQ2120" s="436">
        <f t="shared" si="634"/>
        <v>1386.672</v>
      </c>
      <c r="AR2120" s="247"/>
      <c r="AS2120" s="465" t="s">
        <v>15</v>
      </c>
      <c r="AT2120" s="247"/>
      <c r="AU2120" s="456" t="s">
        <v>15</v>
      </c>
    </row>
    <row r="2121" spans="1:47" s="29" customFormat="1">
      <c r="A2121" s="556">
        <v>2118</v>
      </c>
      <c r="B2121" s="558" t="s">
        <v>5692</v>
      </c>
      <c r="C2121" s="558" t="str">
        <f t="shared" si="627"/>
        <v>2021</v>
      </c>
      <c r="D2121" s="558" t="str">
        <f t="shared" si="628"/>
        <v>Mar</v>
      </c>
      <c r="E2121" s="605">
        <v>44280</v>
      </c>
      <c r="F2121" s="558">
        <v>126544</v>
      </c>
      <c r="G2121" s="558" t="s">
        <v>5735</v>
      </c>
      <c r="H2121" s="558">
        <v>99181</v>
      </c>
      <c r="I2121" s="558" t="s">
        <v>5532</v>
      </c>
      <c r="J2121" s="617" t="s">
        <v>5714</v>
      </c>
      <c r="K2121" s="607" t="s">
        <v>5716</v>
      </c>
      <c r="L2121" s="607" t="s">
        <v>5733</v>
      </c>
      <c r="M2121" s="607" t="s">
        <v>5719</v>
      </c>
      <c r="N2121" s="615" t="s">
        <v>15</v>
      </c>
      <c r="O2121" s="607" t="s">
        <v>40</v>
      </c>
      <c r="P2121" s="558">
        <v>1</v>
      </c>
      <c r="Q2121" s="558" t="s">
        <v>5152</v>
      </c>
      <c r="R2121" s="609">
        <f>IFERROR(VLOOKUP(CONCATENATE(D2121,"'",C2121),'Monthly Forex'!A:D,4,0),"-")</f>
        <v>48.59</v>
      </c>
      <c r="S2121" s="564" t="s">
        <v>15</v>
      </c>
      <c r="T2121" s="611">
        <v>2216.6999999999998</v>
      </c>
      <c r="U2121" s="612" t="s">
        <v>47</v>
      </c>
      <c r="V2121" s="613" t="s">
        <v>49</v>
      </c>
      <c r="W2121" s="703" t="s">
        <v>3995</v>
      </c>
      <c r="X2121" s="673" t="s">
        <v>4595</v>
      </c>
      <c r="Y2121" s="669" t="s">
        <v>15</v>
      </c>
      <c r="Z2121" s="668" t="s">
        <v>15</v>
      </c>
      <c r="AA2121" s="558" t="s">
        <v>1856</v>
      </c>
      <c r="AB2121" s="139">
        <f t="shared" si="635"/>
        <v>44310</v>
      </c>
      <c r="AC2121" s="134">
        <f t="shared" si="636"/>
        <v>44287</v>
      </c>
      <c r="AD2121" s="144" t="str">
        <f t="shared" si="637"/>
        <v>-</v>
      </c>
      <c r="AE2121" s="136" t="str">
        <f t="shared" si="638"/>
        <v>-</v>
      </c>
      <c r="AF2121" s="140" t="s">
        <v>4551</v>
      </c>
      <c r="AG2121" s="140" t="str">
        <f t="shared" si="639"/>
        <v>-</v>
      </c>
      <c r="AH2121" s="141" t="str">
        <f t="shared" si="629"/>
        <v>-</v>
      </c>
      <c r="AI2121" s="210">
        <v>44314</v>
      </c>
      <c r="AJ2121" s="448" t="s">
        <v>4592</v>
      </c>
      <c r="AK2121" s="478">
        <f t="shared" si="630"/>
        <v>-4</v>
      </c>
      <c r="AL2121" s="482">
        <f t="shared" si="631"/>
        <v>44287</v>
      </c>
      <c r="AM2121" s="432" t="str">
        <f>_xlfn.IFNA(VLOOKUP(O2121,Dropdown!$B:$G,6,0),"-")</f>
        <v>PEZA</v>
      </c>
      <c r="AN2121" s="433">
        <f>_xlfn.IFNA(VLOOKUP(O2121,Dropdown!$B:$H,7,0),"-")</f>
        <v>0.12</v>
      </c>
      <c r="AO2121" s="434" t="str">
        <f t="shared" si="632"/>
        <v>USD</v>
      </c>
      <c r="AP2121" s="435">
        <f t="shared" si="633"/>
        <v>2216.6999999999998</v>
      </c>
      <c r="AQ2121" s="436">
        <f t="shared" si="634"/>
        <v>2482.7040000000002</v>
      </c>
      <c r="AR2121" s="247"/>
      <c r="AS2121" s="465" t="s">
        <v>15</v>
      </c>
      <c r="AT2121" s="247"/>
      <c r="AU2121" s="456" t="s">
        <v>15</v>
      </c>
    </row>
    <row r="2122" spans="1:47" s="29" customFormat="1">
      <c r="A2122" s="556">
        <v>2119</v>
      </c>
      <c r="B2122" s="558" t="s">
        <v>5693</v>
      </c>
      <c r="C2122" s="558" t="str">
        <f t="shared" si="627"/>
        <v>2021</v>
      </c>
      <c r="D2122" s="558" t="str">
        <f t="shared" si="628"/>
        <v>Mar</v>
      </c>
      <c r="E2122" s="605">
        <v>44280</v>
      </c>
      <c r="F2122" s="558">
        <v>126544</v>
      </c>
      <c r="G2122" s="558" t="s">
        <v>5735</v>
      </c>
      <c r="H2122" s="558">
        <v>99181</v>
      </c>
      <c r="I2122" s="558" t="s">
        <v>5532</v>
      </c>
      <c r="J2122" s="617" t="s">
        <v>5714</v>
      </c>
      <c r="K2122" s="607" t="s">
        <v>5717</v>
      </c>
      <c r="L2122" s="607" t="s">
        <v>5733</v>
      </c>
      <c r="M2122" s="607" t="s">
        <v>5721</v>
      </c>
      <c r="N2122" s="615" t="s">
        <v>15</v>
      </c>
      <c r="O2122" s="607" t="s">
        <v>40</v>
      </c>
      <c r="P2122" s="558">
        <v>1</v>
      </c>
      <c r="Q2122" s="558" t="s">
        <v>5152</v>
      </c>
      <c r="R2122" s="609">
        <f>IFERROR(VLOOKUP(CONCATENATE(D2122,"'",C2122),'Monthly Forex'!A:D,4,0),"-")</f>
        <v>48.59</v>
      </c>
      <c r="S2122" s="564" t="s">
        <v>15</v>
      </c>
      <c r="T2122" s="611">
        <v>630</v>
      </c>
      <c r="U2122" s="612" t="s">
        <v>47</v>
      </c>
      <c r="V2122" s="613" t="s">
        <v>49</v>
      </c>
      <c r="W2122" s="703" t="s">
        <v>3995</v>
      </c>
      <c r="X2122" s="673" t="s">
        <v>4595</v>
      </c>
      <c r="Y2122" s="669" t="s">
        <v>15</v>
      </c>
      <c r="Z2122" s="668" t="s">
        <v>15</v>
      </c>
      <c r="AA2122" s="558" t="s">
        <v>1856</v>
      </c>
      <c r="AB2122" s="139">
        <f t="shared" si="635"/>
        <v>44310</v>
      </c>
      <c r="AC2122" s="134">
        <f t="shared" si="636"/>
        <v>44287</v>
      </c>
      <c r="AD2122" s="144" t="str">
        <f t="shared" si="637"/>
        <v>-</v>
      </c>
      <c r="AE2122" s="136" t="str">
        <f t="shared" si="638"/>
        <v>-</v>
      </c>
      <c r="AF2122" s="140" t="s">
        <v>4551</v>
      </c>
      <c r="AG2122" s="140" t="str">
        <f t="shared" si="639"/>
        <v>-</v>
      </c>
      <c r="AH2122" s="141" t="str">
        <f t="shared" si="629"/>
        <v>-</v>
      </c>
      <c r="AI2122" s="210">
        <v>44314</v>
      </c>
      <c r="AJ2122" s="448" t="s">
        <v>4592</v>
      </c>
      <c r="AK2122" s="478">
        <f t="shared" si="630"/>
        <v>-4</v>
      </c>
      <c r="AL2122" s="482">
        <f t="shared" si="631"/>
        <v>44287</v>
      </c>
      <c r="AM2122" s="432" t="str">
        <f>_xlfn.IFNA(VLOOKUP(O2122,Dropdown!$B:$G,6,0),"-")</f>
        <v>PEZA</v>
      </c>
      <c r="AN2122" s="433">
        <f>_xlfn.IFNA(VLOOKUP(O2122,Dropdown!$B:$H,7,0),"-")</f>
        <v>0.12</v>
      </c>
      <c r="AO2122" s="434" t="str">
        <f t="shared" si="632"/>
        <v>USD</v>
      </c>
      <c r="AP2122" s="435">
        <f t="shared" si="633"/>
        <v>630</v>
      </c>
      <c r="AQ2122" s="436">
        <f t="shared" si="634"/>
        <v>705.6</v>
      </c>
      <c r="AR2122" s="247"/>
      <c r="AS2122" s="465" t="s">
        <v>15</v>
      </c>
      <c r="AT2122" s="247"/>
      <c r="AU2122" s="456" t="s">
        <v>15</v>
      </c>
    </row>
    <row r="2123" spans="1:47" s="29" customFormat="1">
      <c r="A2123" s="556">
        <v>2120</v>
      </c>
      <c r="B2123" s="558" t="s">
        <v>15</v>
      </c>
      <c r="C2123" s="558" t="str">
        <f t="shared" si="627"/>
        <v>2021</v>
      </c>
      <c r="D2123" s="558" t="str">
        <f t="shared" si="628"/>
        <v>Mar</v>
      </c>
      <c r="E2123" s="605">
        <v>44281</v>
      </c>
      <c r="F2123" s="558">
        <v>126545</v>
      </c>
      <c r="G2123" s="558" t="s">
        <v>15</v>
      </c>
      <c r="H2123" s="558" t="s">
        <v>15</v>
      </c>
      <c r="I2123" s="558" t="s">
        <v>15</v>
      </c>
      <c r="J2123" s="617" t="s">
        <v>15</v>
      </c>
      <c r="K2123" s="607" t="s">
        <v>15</v>
      </c>
      <c r="L2123" s="607" t="s">
        <v>15</v>
      </c>
      <c r="M2123" s="607" t="s">
        <v>15</v>
      </c>
      <c r="N2123" s="615" t="s">
        <v>15</v>
      </c>
      <c r="O2123" s="607" t="s">
        <v>31</v>
      </c>
      <c r="P2123" s="558" t="s">
        <v>15</v>
      </c>
      <c r="Q2123" s="558" t="s">
        <v>15</v>
      </c>
      <c r="R2123" s="609">
        <f>IFERROR(VLOOKUP(CONCATENATE(D2123,"'",C2123),'Monthly Forex'!A:D,4,0),"-")</f>
        <v>48.59</v>
      </c>
      <c r="S2123" s="564" t="s">
        <v>15</v>
      </c>
      <c r="T2123" s="611" t="s">
        <v>15</v>
      </c>
      <c r="U2123" s="612" t="s">
        <v>50</v>
      </c>
      <c r="V2123" s="613" t="s">
        <v>50</v>
      </c>
      <c r="W2123" s="703" t="s">
        <v>15</v>
      </c>
      <c r="X2123" s="673" t="s">
        <v>15</v>
      </c>
      <c r="Y2123" s="669" t="s">
        <v>15</v>
      </c>
      <c r="Z2123" s="668" t="s">
        <v>15</v>
      </c>
      <c r="AA2123" s="558" t="s">
        <v>1856</v>
      </c>
      <c r="AB2123" s="139" t="str">
        <f t="shared" si="635"/>
        <v>-</v>
      </c>
      <c r="AC2123" s="134" t="str">
        <f t="shared" si="636"/>
        <v>-</v>
      </c>
      <c r="AD2123" s="144" t="s">
        <v>15</v>
      </c>
      <c r="AE2123" s="136" t="s">
        <v>15</v>
      </c>
      <c r="AF2123" s="140" t="s">
        <v>15</v>
      </c>
      <c r="AG2123" s="140" t="s">
        <v>15</v>
      </c>
      <c r="AH2123" s="141" t="str">
        <f t="shared" si="629"/>
        <v>-</v>
      </c>
      <c r="AI2123" s="210" t="s">
        <v>15</v>
      </c>
      <c r="AJ2123" s="448" t="s">
        <v>15</v>
      </c>
      <c r="AK2123" s="478" t="str">
        <f t="shared" si="630"/>
        <v/>
      </c>
      <c r="AL2123" s="482" t="str">
        <f t="shared" si="631"/>
        <v>-</v>
      </c>
      <c r="AM2123" s="432" t="str">
        <f>_xlfn.IFNA(VLOOKUP(O2123,Dropdown!$B:$G,6,0),"-")</f>
        <v>PEZA</v>
      </c>
      <c r="AN2123" s="433">
        <f>_xlfn.IFNA(VLOOKUP(O2123,Dropdown!$B:$H,7,0),"-")</f>
        <v>0.12</v>
      </c>
      <c r="AO2123" s="434" t="str">
        <f t="shared" si="632"/>
        <v>USD</v>
      </c>
      <c r="AP2123" s="435" t="str">
        <f t="shared" si="633"/>
        <v>-</v>
      </c>
      <c r="AQ2123" s="438" t="str">
        <f t="shared" si="634"/>
        <v>-</v>
      </c>
      <c r="AR2123" s="452"/>
      <c r="AS2123" s="465" t="s">
        <v>15</v>
      </c>
      <c r="AT2123" s="452"/>
      <c r="AU2123" s="454" t="str">
        <f t="shared" ref="AU2123" si="640">IFERROR(IF(AJ2123="Collected",AI2123-E2123," "),"-")</f>
        <v xml:space="preserve"> </v>
      </c>
    </row>
    <row r="2124" spans="1:47" s="29" customFormat="1">
      <c r="A2124" s="556">
        <v>2121</v>
      </c>
      <c r="B2124" s="558" t="s">
        <v>4803</v>
      </c>
      <c r="C2124" s="558" t="str">
        <f t="shared" ref="C2124:C2130" si="641">TEXT(E2124,"yyyy")</f>
        <v>2021</v>
      </c>
      <c r="D2124" s="558" t="str">
        <f t="shared" ref="D2124:D2130" si="642">TEXT(E2124,"mmm")</f>
        <v>Mar</v>
      </c>
      <c r="E2124" s="605">
        <v>44281</v>
      </c>
      <c r="F2124" s="558">
        <v>126546</v>
      </c>
      <c r="G2124" s="558" t="s">
        <v>5744</v>
      </c>
      <c r="H2124" s="558">
        <v>99201</v>
      </c>
      <c r="I2124" s="558" t="s">
        <v>4739</v>
      </c>
      <c r="J2124" s="617" t="s">
        <v>4738</v>
      </c>
      <c r="K2124" s="607" t="s">
        <v>4812</v>
      </c>
      <c r="L2124" s="607" t="s">
        <v>4938</v>
      </c>
      <c r="M2124" s="607" t="s">
        <v>5737</v>
      </c>
      <c r="N2124" s="615" t="s">
        <v>4823</v>
      </c>
      <c r="O2124" s="607" t="s">
        <v>31</v>
      </c>
      <c r="P2124" s="558">
        <v>1</v>
      </c>
      <c r="Q2124" s="558" t="s">
        <v>5152</v>
      </c>
      <c r="R2124" s="609">
        <f>IFERROR(VLOOKUP(CONCATENATE(D2124,"'",C2124),'Monthly Forex'!A:D,4,0),"-")</f>
        <v>48.59</v>
      </c>
      <c r="S2124" s="610">
        <v>128620</v>
      </c>
      <c r="T2124" s="611">
        <f>IFERROR(S2124/R2124,"")</f>
        <v>2647.04671743157</v>
      </c>
      <c r="U2124" s="612" t="s">
        <v>47</v>
      </c>
      <c r="V2124" s="613" t="s">
        <v>49</v>
      </c>
      <c r="W2124" s="703" t="s">
        <v>4373</v>
      </c>
      <c r="X2124" s="673" t="s">
        <v>4595</v>
      </c>
      <c r="Y2124" s="669" t="s">
        <v>15</v>
      </c>
      <c r="Z2124" s="668" t="s">
        <v>15</v>
      </c>
      <c r="AA2124" s="558" t="s">
        <v>1856</v>
      </c>
      <c r="AB2124" s="139">
        <f t="shared" si="635"/>
        <v>44311</v>
      </c>
      <c r="AC2124" s="134">
        <f t="shared" si="636"/>
        <v>44287</v>
      </c>
      <c r="AD2124" s="144">
        <f t="shared" si="637"/>
        <v>44371</v>
      </c>
      <c r="AE2124" s="136">
        <f t="shared" si="638"/>
        <v>44348</v>
      </c>
      <c r="AF2124" s="140" t="s">
        <v>4552</v>
      </c>
      <c r="AG2124" s="140" t="str">
        <f>IF(F2124=F2122,"-","1")</f>
        <v>1</v>
      </c>
      <c r="AH2124" s="141">
        <f t="shared" ca="1" si="629"/>
        <v>209.70205462962622</v>
      </c>
      <c r="AI2124" s="210"/>
      <c r="AJ2124" s="448" t="s">
        <v>6168</v>
      </c>
      <c r="AK2124" s="478" t="str">
        <f t="shared" si="630"/>
        <v/>
      </c>
      <c r="AL2124" s="482">
        <f t="shared" si="631"/>
        <v>1</v>
      </c>
      <c r="AM2124" s="432" t="str">
        <f>_xlfn.IFNA(VLOOKUP(O2124,Dropdown!$B:$G,6,0),"-")</f>
        <v>PEZA</v>
      </c>
      <c r="AN2124" s="433">
        <f>_xlfn.IFNA(VLOOKUP(O2124,Dropdown!$B:$H,7,0),"-")</f>
        <v>0.12</v>
      </c>
      <c r="AO2124" s="434" t="str">
        <f t="shared" si="632"/>
        <v>PHP</v>
      </c>
      <c r="AP2124" s="435">
        <f t="shared" si="633"/>
        <v>128620</v>
      </c>
      <c r="AQ2124" s="436">
        <f t="shared" si="634"/>
        <v>144054.40000000002</v>
      </c>
      <c r="AR2124" s="247"/>
      <c r="AS2124" s="465" t="s">
        <v>15</v>
      </c>
      <c r="AT2124" s="247"/>
      <c r="AU2124" s="456" t="s">
        <v>15</v>
      </c>
    </row>
    <row r="2125" spans="1:47" s="29" customFormat="1">
      <c r="A2125" s="556">
        <v>2122</v>
      </c>
      <c r="B2125" s="558" t="s">
        <v>4807</v>
      </c>
      <c r="C2125" s="558" t="str">
        <f t="shared" si="641"/>
        <v>2021</v>
      </c>
      <c r="D2125" s="558" t="str">
        <f t="shared" si="642"/>
        <v>Mar</v>
      </c>
      <c r="E2125" s="605">
        <v>44281</v>
      </c>
      <c r="F2125" s="558">
        <v>126546</v>
      </c>
      <c r="G2125" s="558" t="s">
        <v>5744</v>
      </c>
      <c r="H2125" s="558">
        <v>99201</v>
      </c>
      <c r="I2125" s="558" t="s">
        <v>4739</v>
      </c>
      <c r="J2125" s="617" t="s">
        <v>4738</v>
      </c>
      <c r="K2125" s="607" t="s">
        <v>4816</v>
      </c>
      <c r="L2125" s="607" t="s">
        <v>4938</v>
      </c>
      <c r="M2125" s="607" t="s">
        <v>5741</v>
      </c>
      <c r="N2125" s="615" t="s">
        <v>4748</v>
      </c>
      <c r="O2125" s="607" t="s">
        <v>31</v>
      </c>
      <c r="P2125" s="558">
        <v>1</v>
      </c>
      <c r="Q2125" s="558" t="s">
        <v>5152</v>
      </c>
      <c r="R2125" s="609">
        <f>IFERROR(VLOOKUP(CONCATENATE(D2125,"'",C2125),'Monthly Forex'!A:D,4,0),"-")</f>
        <v>48.59</v>
      </c>
      <c r="S2125" s="610">
        <v>81510</v>
      </c>
      <c r="T2125" s="611">
        <f t="shared" ref="T2125:T2132" si="643">IFERROR(S2125/R2125,"")</f>
        <v>1677.5056596007407</v>
      </c>
      <c r="U2125" s="612" t="s">
        <v>47</v>
      </c>
      <c r="V2125" s="613" t="s">
        <v>49</v>
      </c>
      <c r="W2125" s="703" t="s">
        <v>4373</v>
      </c>
      <c r="X2125" s="673" t="s">
        <v>4595</v>
      </c>
      <c r="Y2125" s="669" t="s">
        <v>15</v>
      </c>
      <c r="Z2125" s="668" t="s">
        <v>15</v>
      </c>
      <c r="AA2125" s="558" t="s">
        <v>1856</v>
      </c>
      <c r="AB2125" s="139">
        <f t="shared" si="635"/>
        <v>44311</v>
      </c>
      <c r="AC2125" s="134">
        <f t="shared" si="636"/>
        <v>44287</v>
      </c>
      <c r="AD2125" s="144">
        <f t="shared" si="637"/>
        <v>44371</v>
      </c>
      <c r="AE2125" s="136">
        <f t="shared" si="638"/>
        <v>44348</v>
      </c>
      <c r="AF2125" s="140" t="s">
        <v>4552</v>
      </c>
      <c r="AG2125" s="140" t="str">
        <f t="shared" si="639"/>
        <v>-</v>
      </c>
      <c r="AH2125" s="141">
        <f t="shared" ca="1" si="629"/>
        <v>209.70205462962622</v>
      </c>
      <c r="AI2125" s="210"/>
      <c r="AJ2125" s="448" t="s">
        <v>6168</v>
      </c>
      <c r="AK2125" s="478" t="str">
        <f t="shared" si="630"/>
        <v/>
      </c>
      <c r="AL2125" s="482">
        <f t="shared" si="631"/>
        <v>1</v>
      </c>
      <c r="AM2125" s="432" t="str">
        <f>_xlfn.IFNA(VLOOKUP(O2125,Dropdown!$B:$G,6,0),"-")</f>
        <v>PEZA</v>
      </c>
      <c r="AN2125" s="433">
        <f>_xlfn.IFNA(VLOOKUP(O2125,Dropdown!$B:$H,7,0),"-")</f>
        <v>0.12</v>
      </c>
      <c r="AO2125" s="434" t="str">
        <f t="shared" si="632"/>
        <v>PHP</v>
      </c>
      <c r="AP2125" s="435">
        <f t="shared" si="633"/>
        <v>81510</v>
      </c>
      <c r="AQ2125" s="436">
        <f t="shared" si="634"/>
        <v>91291.200000000012</v>
      </c>
      <c r="AR2125" s="247"/>
      <c r="AS2125" s="465" t="s">
        <v>15</v>
      </c>
      <c r="AT2125" s="247"/>
      <c r="AU2125" s="456" t="s">
        <v>15</v>
      </c>
    </row>
    <row r="2126" spans="1:47" s="29" customFormat="1">
      <c r="A2126" s="556">
        <v>2123</v>
      </c>
      <c r="B2126" s="558" t="s">
        <v>4808</v>
      </c>
      <c r="C2126" s="558" t="str">
        <f t="shared" si="641"/>
        <v>2021</v>
      </c>
      <c r="D2126" s="558" t="str">
        <f t="shared" si="642"/>
        <v>Mar</v>
      </c>
      <c r="E2126" s="605">
        <v>44281</v>
      </c>
      <c r="F2126" s="558">
        <v>126546</v>
      </c>
      <c r="G2126" s="558" t="s">
        <v>5744</v>
      </c>
      <c r="H2126" s="558">
        <v>99201</v>
      </c>
      <c r="I2126" s="558" t="s">
        <v>4739</v>
      </c>
      <c r="J2126" s="617" t="s">
        <v>4738</v>
      </c>
      <c r="K2126" s="607" t="s">
        <v>4817</v>
      </c>
      <c r="L2126" s="607" t="s">
        <v>4938</v>
      </c>
      <c r="M2126" s="607" t="s">
        <v>5742</v>
      </c>
      <c r="N2126" s="615" t="s">
        <v>4826</v>
      </c>
      <c r="O2126" s="607" t="s">
        <v>31</v>
      </c>
      <c r="P2126" s="558">
        <v>1</v>
      </c>
      <c r="Q2126" s="558" t="s">
        <v>5152</v>
      </c>
      <c r="R2126" s="609">
        <f>IFERROR(VLOOKUP(CONCATENATE(D2126,"'",C2126),'Monthly Forex'!A:D,4,0),"-")</f>
        <v>48.59</v>
      </c>
      <c r="S2126" s="610">
        <v>62000</v>
      </c>
      <c r="T2126" s="611">
        <f t="shared" si="643"/>
        <v>1275.9827124922822</v>
      </c>
      <c r="U2126" s="612" t="s">
        <v>47</v>
      </c>
      <c r="V2126" s="613" t="s">
        <v>49</v>
      </c>
      <c r="W2126" s="703" t="s">
        <v>4373</v>
      </c>
      <c r="X2126" s="673" t="s">
        <v>4595</v>
      </c>
      <c r="Y2126" s="669" t="s">
        <v>15</v>
      </c>
      <c r="Z2126" s="668" t="s">
        <v>15</v>
      </c>
      <c r="AA2126" s="558" t="s">
        <v>1856</v>
      </c>
      <c r="AB2126" s="139">
        <f t="shared" si="635"/>
        <v>44311</v>
      </c>
      <c r="AC2126" s="134">
        <f t="shared" si="636"/>
        <v>44287</v>
      </c>
      <c r="AD2126" s="144">
        <f t="shared" si="637"/>
        <v>44371</v>
      </c>
      <c r="AE2126" s="136">
        <f t="shared" si="638"/>
        <v>44348</v>
      </c>
      <c r="AF2126" s="140" t="s">
        <v>4552</v>
      </c>
      <c r="AG2126" s="140" t="str">
        <f t="shared" si="639"/>
        <v>-</v>
      </c>
      <c r="AH2126" s="141">
        <f t="shared" ca="1" si="629"/>
        <v>209.70205462962622</v>
      </c>
      <c r="AI2126" s="210"/>
      <c r="AJ2126" s="448" t="s">
        <v>6168</v>
      </c>
      <c r="AK2126" s="478" t="str">
        <f t="shared" si="630"/>
        <v/>
      </c>
      <c r="AL2126" s="482">
        <f t="shared" si="631"/>
        <v>1</v>
      </c>
      <c r="AM2126" s="432" t="str">
        <f>_xlfn.IFNA(VLOOKUP(O2126,Dropdown!$B:$G,6,0),"-")</f>
        <v>PEZA</v>
      </c>
      <c r="AN2126" s="433">
        <f>_xlfn.IFNA(VLOOKUP(O2126,Dropdown!$B:$H,7,0),"-")</f>
        <v>0.12</v>
      </c>
      <c r="AO2126" s="434" t="str">
        <f t="shared" si="632"/>
        <v>PHP</v>
      </c>
      <c r="AP2126" s="435">
        <f t="shared" si="633"/>
        <v>62000</v>
      </c>
      <c r="AQ2126" s="436">
        <f t="shared" si="634"/>
        <v>69440</v>
      </c>
      <c r="AR2126" s="247"/>
      <c r="AS2126" s="465" t="s">
        <v>15</v>
      </c>
      <c r="AT2126" s="247"/>
      <c r="AU2126" s="456" t="s">
        <v>15</v>
      </c>
    </row>
    <row r="2127" spans="1:47" s="29" customFormat="1">
      <c r="A2127" s="556">
        <v>2124</v>
      </c>
      <c r="B2127" s="558" t="s">
        <v>4809</v>
      </c>
      <c r="C2127" s="558" t="str">
        <f t="shared" si="641"/>
        <v>2021</v>
      </c>
      <c r="D2127" s="558" t="str">
        <f t="shared" si="642"/>
        <v>Mar</v>
      </c>
      <c r="E2127" s="605">
        <v>44281</v>
      </c>
      <c r="F2127" s="558">
        <v>126546</v>
      </c>
      <c r="G2127" s="558" t="s">
        <v>5744</v>
      </c>
      <c r="H2127" s="558">
        <v>99201</v>
      </c>
      <c r="I2127" s="558" t="s">
        <v>4739</v>
      </c>
      <c r="J2127" s="617" t="s">
        <v>4738</v>
      </c>
      <c r="K2127" s="607" t="s">
        <v>4818</v>
      </c>
      <c r="L2127" s="607" t="s">
        <v>4938</v>
      </c>
      <c r="M2127" s="730" t="s">
        <v>5743</v>
      </c>
      <c r="N2127" s="615" t="s">
        <v>4750</v>
      </c>
      <c r="O2127" s="607" t="s">
        <v>31</v>
      </c>
      <c r="P2127" s="558">
        <v>1</v>
      </c>
      <c r="Q2127" s="558" t="s">
        <v>5152</v>
      </c>
      <c r="R2127" s="609">
        <f>IFERROR(VLOOKUP(CONCATENATE(D2127,"'",C2127),'Monthly Forex'!A:D,4,0),"-")</f>
        <v>48.59</v>
      </c>
      <c r="S2127" s="610">
        <v>63000</v>
      </c>
      <c r="T2127" s="611">
        <f t="shared" si="643"/>
        <v>1296.5630788228029</v>
      </c>
      <c r="U2127" s="612" t="s">
        <v>47</v>
      </c>
      <c r="V2127" s="613" t="s">
        <v>49</v>
      </c>
      <c r="W2127" s="703" t="s">
        <v>4373</v>
      </c>
      <c r="X2127" s="673" t="s">
        <v>4595</v>
      </c>
      <c r="Y2127" s="669" t="s">
        <v>15</v>
      </c>
      <c r="Z2127" s="668" t="s">
        <v>15</v>
      </c>
      <c r="AA2127" s="558" t="s">
        <v>1856</v>
      </c>
      <c r="AB2127" s="139">
        <f t="shared" si="635"/>
        <v>44311</v>
      </c>
      <c r="AC2127" s="134">
        <f t="shared" si="636"/>
        <v>44287</v>
      </c>
      <c r="AD2127" s="144">
        <f t="shared" si="637"/>
        <v>44371</v>
      </c>
      <c r="AE2127" s="136">
        <f t="shared" si="638"/>
        <v>44348</v>
      </c>
      <c r="AF2127" s="140" t="s">
        <v>4552</v>
      </c>
      <c r="AG2127" s="140" t="str">
        <f t="shared" si="639"/>
        <v>-</v>
      </c>
      <c r="AH2127" s="141">
        <f t="shared" ca="1" si="629"/>
        <v>209.70205462962622</v>
      </c>
      <c r="AI2127" s="210"/>
      <c r="AJ2127" s="448" t="s">
        <v>6168</v>
      </c>
      <c r="AK2127" s="478" t="str">
        <f t="shared" si="630"/>
        <v/>
      </c>
      <c r="AL2127" s="482">
        <f t="shared" si="631"/>
        <v>1</v>
      </c>
      <c r="AM2127" s="432" t="str">
        <f>_xlfn.IFNA(VLOOKUP(O2127,Dropdown!$B:$G,6,0),"-")</f>
        <v>PEZA</v>
      </c>
      <c r="AN2127" s="433">
        <f>_xlfn.IFNA(VLOOKUP(O2127,Dropdown!$B:$H,7,0),"-")</f>
        <v>0.12</v>
      </c>
      <c r="AO2127" s="434" t="str">
        <f t="shared" si="632"/>
        <v>PHP</v>
      </c>
      <c r="AP2127" s="435">
        <f t="shared" si="633"/>
        <v>63000</v>
      </c>
      <c r="AQ2127" s="436">
        <f t="shared" si="634"/>
        <v>70560</v>
      </c>
      <c r="AR2127" s="247"/>
      <c r="AS2127" s="465" t="s">
        <v>15</v>
      </c>
      <c r="AT2127" s="247"/>
      <c r="AU2127" s="456" t="s">
        <v>15</v>
      </c>
    </row>
    <row r="2128" spans="1:47" s="29" customFormat="1">
      <c r="A2128" s="556">
        <v>2125</v>
      </c>
      <c r="B2128" s="558" t="s">
        <v>4804</v>
      </c>
      <c r="C2128" s="558" t="str">
        <f t="shared" si="641"/>
        <v>2021</v>
      </c>
      <c r="D2128" s="558" t="str">
        <f t="shared" si="642"/>
        <v>Mar</v>
      </c>
      <c r="E2128" s="605">
        <v>44281</v>
      </c>
      <c r="F2128" s="558">
        <v>126546</v>
      </c>
      <c r="G2128" s="558" t="s">
        <v>5744</v>
      </c>
      <c r="H2128" s="558">
        <v>99201</v>
      </c>
      <c r="I2128" s="558" t="s">
        <v>4739</v>
      </c>
      <c r="J2128" s="617" t="s">
        <v>4738</v>
      </c>
      <c r="K2128" s="607" t="s">
        <v>4813</v>
      </c>
      <c r="L2128" s="607" t="s">
        <v>4938</v>
      </c>
      <c r="M2128" s="607" t="s">
        <v>5738</v>
      </c>
      <c r="N2128" s="615" t="s">
        <v>4824</v>
      </c>
      <c r="O2128" s="607" t="s">
        <v>31</v>
      </c>
      <c r="P2128" s="558">
        <v>1</v>
      </c>
      <c r="Q2128" s="558" t="s">
        <v>5152</v>
      </c>
      <c r="R2128" s="609">
        <f>IFERROR(VLOOKUP(CONCATENATE(D2128,"'",C2128),'Monthly Forex'!A:D,4,0),"-")</f>
        <v>48.59</v>
      </c>
      <c r="S2128" s="610">
        <v>81200</v>
      </c>
      <c r="T2128" s="611">
        <f t="shared" si="643"/>
        <v>1671.1257460382794</v>
      </c>
      <c r="U2128" s="612" t="s">
        <v>47</v>
      </c>
      <c r="V2128" s="613" t="s">
        <v>49</v>
      </c>
      <c r="W2128" s="703" t="s">
        <v>4373</v>
      </c>
      <c r="X2128" s="673" t="s">
        <v>4595</v>
      </c>
      <c r="Y2128" s="669" t="s">
        <v>15</v>
      </c>
      <c r="Z2128" s="668" t="s">
        <v>15</v>
      </c>
      <c r="AA2128" s="558" t="s">
        <v>1856</v>
      </c>
      <c r="AB2128" s="139">
        <f t="shared" si="635"/>
        <v>44311</v>
      </c>
      <c r="AC2128" s="134">
        <f t="shared" si="636"/>
        <v>44287</v>
      </c>
      <c r="AD2128" s="144">
        <f t="shared" si="637"/>
        <v>44371</v>
      </c>
      <c r="AE2128" s="136">
        <f t="shared" si="638"/>
        <v>44348</v>
      </c>
      <c r="AF2128" s="140" t="s">
        <v>4552</v>
      </c>
      <c r="AG2128" s="140" t="str">
        <f t="shared" si="639"/>
        <v>-</v>
      </c>
      <c r="AH2128" s="141">
        <f t="shared" ca="1" si="629"/>
        <v>209.70205462962622</v>
      </c>
      <c r="AI2128" s="210"/>
      <c r="AJ2128" s="448" t="s">
        <v>6168</v>
      </c>
      <c r="AK2128" s="478" t="str">
        <f t="shared" si="630"/>
        <v/>
      </c>
      <c r="AL2128" s="482">
        <f t="shared" si="631"/>
        <v>1</v>
      </c>
      <c r="AM2128" s="432" t="str">
        <f>_xlfn.IFNA(VLOOKUP(O2128,Dropdown!$B:$G,6,0),"-")</f>
        <v>PEZA</v>
      </c>
      <c r="AN2128" s="433">
        <f>_xlfn.IFNA(VLOOKUP(O2128,Dropdown!$B:$H,7,0),"-")</f>
        <v>0.12</v>
      </c>
      <c r="AO2128" s="434" t="str">
        <f t="shared" si="632"/>
        <v>PHP</v>
      </c>
      <c r="AP2128" s="435">
        <f t="shared" si="633"/>
        <v>81200</v>
      </c>
      <c r="AQ2128" s="436">
        <f t="shared" si="634"/>
        <v>90944.000000000015</v>
      </c>
      <c r="AR2128" s="247"/>
      <c r="AS2128" s="465" t="s">
        <v>15</v>
      </c>
      <c r="AT2128" s="247"/>
      <c r="AU2128" s="456" t="s">
        <v>15</v>
      </c>
    </row>
    <row r="2129" spans="1:47" s="29" customFormat="1">
      <c r="A2129" s="556">
        <v>2126</v>
      </c>
      <c r="B2129" s="558" t="s">
        <v>4805</v>
      </c>
      <c r="C2129" s="558" t="str">
        <f t="shared" si="641"/>
        <v>2021</v>
      </c>
      <c r="D2129" s="558" t="str">
        <f t="shared" si="642"/>
        <v>Mar</v>
      </c>
      <c r="E2129" s="605">
        <v>44281</v>
      </c>
      <c r="F2129" s="558">
        <v>126546</v>
      </c>
      <c r="G2129" s="558" t="s">
        <v>5744</v>
      </c>
      <c r="H2129" s="558">
        <v>99201</v>
      </c>
      <c r="I2129" s="558" t="s">
        <v>4739</v>
      </c>
      <c r="J2129" s="617" t="s">
        <v>4738</v>
      </c>
      <c r="K2129" s="607" t="s">
        <v>4814</v>
      </c>
      <c r="L2129" s="607" t="s">
        <v>4938</v>
      </c>
      <c r="M2129" s="607" t="s">
        <v>5739</v>
      </c>
      <c r="N2129" s="615" t="s">
        <v>4746</v>
      </c>
      <c r="O2129" s="607" t="s">
        <v>31</v>
      </c>
      <c r="P2129" s="558">
        <v>1</v>
      </c>
      <c r="Q2129" s="558" t="s">
        <v>5152</v>
      </c>
      <c r="R2129" s="609">
        <f>IFERROR(VLOOKUP(CONCATENATE(D2129,"'",C2129),'Monthly Forex'!A:D,4,0),"-")</f>
        <v>48.59</v>
      </c>
      <c r="S2129" s="610">
        <v>83220</v>
      </c>
      <c r="T2129" s="611">
        <f t="shared" si="643"/>
        <v>1712.6980860259312</v>
      </c>
      <c r="U2129" s="612" t="s">
        <v>47</v>
      </c>
      <c r="V2129" s="613" t="s">
        <v>49</v>
      </c>
      <c r="W2129" s="703" t="s">
        <v>4373</v>
      </c>
      <c r="X2129" s="673" t="s">
        <v>4595</v>
      </c>
      <c r="Y2129" s="669" t="s">
        <v>15</v>
      </c>
      <c r="Z2129" s="668" t="s">
        <v>15</v>
      </c>
      <c r="AA2129" s="558" t="s">
        <v>1856</v>
      </c>
      <c r="AB2129" s="139">
        <f t="shared" si="635"/>
        <v>44311</v>
      </c>
      <c r="AC2129" s="134">
        <f t="shared" si="636"/>
        <v>44287</v>
      </c>
      <c r="AD2129" s="144">
        <f t="shared" si="637"/>
        <v>44371</v>
      </c>
      <c r="AE2129" s="136">
        <f t="shared" si="638"/>
        <v>44348</v>
      </c>
      <c r="AF2129" s="140" t="s">
        <v>4552</v>
      </c>
      <c r="AG2129" s="140" t="str">
        <f t="shared" si="639"/>
        <v>-</v>
      </c>
      <c r="AH2129" s="141">
        <f t="shared" ca="1" si="629"/>
        <v>209.70205462962622</v>
      </c>
      <c r="AI2129" s="210"/>
      <c r="AJ2129" s="448" t="s">
        <v>6168</v>
      </c>
      <c r="AK2129" s="478" t="str">
        <f t="shared" si="630"/>
        <v/>
      </c>
      <c r="AL2129" s="482">
        <f t="shared" si="631"/>
        <v>1</v>
      </c>
      <c r="AM2129" s="432" t="str">
        <f>_xlfn.IFNA(VLOOKUP(O2129,Dropdown!$B:$G,6,0),"-")</f>
        <v>PEZA</v>
      </c>
      <c r="AN2129" s="433">
        <f>_xlfn.IFNA(VLOOKUP(O2129,Dropdown!$B:$H,7,0),"-")</f>
        <v>0.12</v>
      </c>
      <c r="AO2129" s="434" t="str">
        <f t="shared" si="632"/>
        <v>PHP</v>
      </c>
      <c r="AP2129" s="435">
        <f t="shared" si="633"/>
        <v>83220</v>
      </c>
      <c r="AQ2129" s="436">
        <f t="shared" si="634"/>
        <v>93206.400000000009</v>
      </c>
      <c r="AR2129" s="247"/>
      <c r="AS2129" s="465" t="s">
        <v>15</v>
      </c>
      <c r="AT2129" s="247"/>
      <c r="AU2129" s="456" t="s">
        <v>15</v>
      </c>
    </row>
    <row r="2130" spans="1:47" s="29" customFormat="1">
      <c r="A2130" s="556">
        <v>2127</v>
      </c>
      <c r="B2130" s="558" t="s">
        <v>4806</v>
      </c>
      <c r="C2130" s="558" t="str">
        <f t="shared" si="641"/>
        <v>2021</v>
      </c>
      <c r="D2130" s="558" t="str">
        <f t="shared" si="642"/>
        <v>Mar</v>
      </c>
      <c r="E2130" s="605">
        <v>44281</v>
      </c>
      <c r="F2130" s="558">
        <v>126546</v>
      </c>
      <c r="G2130" s="558" t="s">
        <v>5744</v>
      </c>
      <c r="H2130" s="558">
        <v>99201</v>
      </c>
      <c r="I2130" s="558" t="s">
        <v>4739</v>
      </c>
      <c r="J2130" s="617" t="s">
        <v>4738</v>
      </c>
      <c r="K2130" s="607" t="s">
        <v>4815</v>
      </c>
      <c r="L2130" s="607" t="s">
        <v>4938</v>
      </c>
      <c r="M2130" s="607" t="s">
        <v>5740</v>
      </c>
      <c r="N2130" s="615" t="s">
        <v>4825</v>
      </c>
      <c r="O2130" s="607" t="s">
        <v>31</v>
      </c>
      <c r="P2130" s="558">
        <v>1</v>
      </c>
      <c r="Q2130" s="558" t="s">
        <v>5152</v>
      </c>
      <c r="R2130" s="609">
        <f>IFERROR(VLOOKUP(CONCATENATE(D2130,"'",C2130),'Monthly Forex'!A:D,4,0),"-")</f>
        <v>48.59</v>
      </c>
      <c r="S2130" s="610">
        <v>65100</v>
      </c>
      <c r="T2130" s="611">
        <f t="shared" si="643"/>
        <v>1339.7818481168963</v>
      </c>
      <c r="U2130" s="612" t="s">
        <v>47</v>
      </c>
      <c r="V2130" s="613" t="s">
        <v>49</v>
      </c>
      <c r="W2130" s="703" t="s">
        <v>4373</v>
      </c>
      <c r="X2130" s="673" t="s">
        <v>4595</v>
      </c>
      <c r="Y2130" s="669" t="s">
        <v>15</v>
      </c>
      <c r="Z2130" s="668" t="s">
        <v>15</v>
      </c>
      <c r="AA2130" s="558" t="s">
        <v>1856</v>
      </c>
      <c r="AB2130" s="139">
        <f t="shared" si="635"/>
        <v>44311</v>
      </c>
      <c r="AC2130" s="134">
        <f t="shared" si="636"/>
        <v>44287</v>
      </c>
      <c r="AD2130" s="144">
        <f t="shared" si="637"/>
        <v>44371</v>
      </c>
      <c r="AE2130" s="136">
        <f t="shared" si="638"/>
        <v>44348</v>
      </c>
      <c r="AF2130" s="140" t="s">
        <v>4552</v>
      </c>
      <c r="AG2130" s="140" t="str">
        <f t="shared" si="639"/>
        <v>-</v>
      </c>
      <c r="AH2130" s="141">
        <f t="shared" ca="1" si="629"/>
        <v>209.70205462962622</v>
      </c>
      <c r="AI2130" s="210"/>
      <c r="AJ2130" s="448" t="s">
        <v>6168</v>
      </c>
      <c r="AK2130" s="478" t="str">
        <f t="shared" si="630"/>
        <v/>
      </c>
      <c r="AL2130" s="482">
        <f t="shared" si="631"/>
        <v>1</v>
      </c>
      <c r="AM2130" s="432" t="str">
        <f>_xlfn.IFNA(VLOOKUP(O2130,Dropdown!$B:$G,6,0),"-")</f>
        <v>PEZA</v>
      </c>
      <c r="AN2130" s="433">
        <f>_xlfn.IFNA(VLOOKUP(O2130,Dropdown!$B:$H,7,0),"-")</f>
        <v>0.12</v>
      </c>
      <c r="AO2130" s="434" t="str">
        <f t="shared" si="632"/>
        <v>PHP</v>
      </c>
      <c r="AP2130" s="435">
        <f t="shared" si="633"/>
        <v>65100</v>
      </c>
      <c r="AQ2130" s="436">
        <f t="shared" si="634"/>
        <v>72912</v>
      </c>
      <c r="AR2130" s="247"/>
      <c r="AS2130" s="465" t="s">
        <v>15</v>
      </c>
      <c r="AT2130" s="247"/>
      <c r="AU2130" s="456" t="s">
        <v>15</v>
      </c>
    </row>
    <row r="2131" spans="1:47" s="29" customFormat="1">
      <c r="A2131" s="556">
        <v>2128</v>
      </c>
      <c r="B2131" s="558" t="s">
        <v>5745</v>
      </c>
      <c r="C2131" s="558" t="str">
        <f t="shared" ref="C2131:C2138" si="644">TEXT(E2131,"yyyy")</f>
        <v>2021</v>
      </c>
      <c r="D2131" s="558" t="str">
        <f t="shared" ref="D2131:D2138" si="645">TEXT(E2131,"mmm")</f>
        <v>Mar</v>
      </c>
      <c r="E2131" s="605">
        <v>44284</v>
      </c>
      <c r="F2131" s="558">
        <v>126547</v>
      </c>
      <c r="G2131" s="558">
        <v>59345</v>
      </c>
      <c r="H2131" s="558">
        <v>99242</v>
      </c>
      <c r="I2131" s="558" t="s">
        <v>5749</v>
      </c>
      <c r="J2131" s="617" t="s">
        <v>5748</v>
      </c>
      <c r="K2131" s="607" t="s">
        <v>5747</v>
      </c>
      <c r="L2131" s="607" t="s">
        <v>15</v>
      </c>
      <c r="M2131" s="607" t="s">
        <v>5747</v>
      </c>
      <c r="N2131" s="615" t="s">
        <v>15</v>
      </c>
      <c r="O2131" s="607" t="s">
        <v>5306</v>
      </c>
      <c r="P2131" s="558">
        <v>1</v>
      </c>
      <c r="Q2131" s="558" t="s">
        <v>5151</v>
      </c>
      <c r="R2131" s="609">
        <f>IFERROR(VLOOKUP(CONCATENATE(D2131,"'",C2131),'Monthly Forex'!A:D,4,0),"-")</f>
        <v>48.59</v>
      </c>
      <c r="S2131" s="610">
        <v>18200</v>
      </c>
      <c r="T2131" s="611">
        <f t="shared" si="643"/>
        <v>374.56266721547638</v>
      </c>
      <c r="U2131" s="612" t="s">
        <v>47</v>
      </c>
      <c r="V2131" s="613" t="s">
        <v>49</v>
      </c>
      <c r="W2131" s="703" t="s">
        <v>15</v>
      </c>
      <c r="X2131" s="673" t="s">
        <v>5855</v>
      </c>
      <c r="Y2131" s="669"/>
      <c r="Z2131" s="668"/>
      <c r="AA2131" s="558" t="s">
        <v>1856</v>
      </c>
      <c r="AB2131" s="139">
        <f t="shared" ref="AB2131:AB2144" si="646">IF(V2131="","",IF(V2131="Cancelled","-",E2131+30))</f>
        <v>44314</v>
      </c>
      <c r="AC2131" s="134">
        <f t="shared" ref="AC2131:AC2144" si="647">IFERROR(IF(AB2131="-","-",(AB2131-DAY(AB2131)+1)),"")</f>
        <v>44287</v>
      </c>
      <c r="AD2131" s="144" t="str">
        <f t="shared" ref="AD2131:AD2144" si="648">IFERROR(IF(AF2131="O","-",AB2131+60),"-")</f>
        <v>-</v>
      </c>
      <c r="AE2131" s="136" t="str">
        <f t="shared" ref="AE2131:AE2144" si="649">IFERROR(IF(AD2131="-","-",(AD2131-DAY(AD2131)+1)),"")</f>
        <v>-</v>
      </c>
      <c r="AF2131" s="140" t="s">
        <v>4551</v>
      </c>
      <c r="AG2131" s="140" t="str">
        <f t="shared" ref="AG2131:AG2144" si="650">IF(F2131=F2130,"-","1")</f>
        <v>1</v>
      </c>
      <c r="AH2131" s="141" t="str">
        <f t="shared" si="629"/>
        <v>-</v>
      </c>
      <c r="AI2131" s="210">
        <v>44293</v>
      </c>
      <c r="AJ2131" s="448" t="s">
        <v>4592</v>
      </c>
      <c r="AK2131" s="478">
        <f t="shared" si="630"/>
        <v>21</v>
      </c>
      <c r="AL2131" s="482">
        <f t="shared" si="631"/>
        <v>44287</v>
      </c>
      <c r="AM2131" s="432" t="str">
        <f>_xlfn.IFNA(VLOOKUP(O2131,Dropdown!$B:$G,6,0),"-")</f>
        <v>PEZA</v>
      </c>
      <c r="AN2131" s="433">
        <f>_xlfn.IFNA(VLOOKUP(O2131,Dropdown!$B:$H,7,0),"-")</f>
        <v>0.12</v>
      </c>
      <c r="AO2131" s="434" t="str">
        <f t="shared" si="632"/>
        <v>PHP</v>
      </c>
      <c r="AP2131" s="435">
        <f t="shared" si="633"/>
        <v>18200</v>
      </c>
      <c r="AQ2131" s="436">
        <f t="shared" si="634"/>
        <v>20384.000000000004</v>
      </c>
      <c r="AR2131" s="247"/>
      <c r="AS2131" s="465" t="s">
        <v>15</v>
      </c>
      <c r="AT2131" s="247"/>
      <c r="AU2131" s="456" t="s">
        <v>15</v>
      </c>
    </row>
    <row r="2132" spans="1:47" s="29" customFormat="1">
      <c r="A2132" s="556">
        <v>2129</v>
      </c>
      <c r="B2132" s="558" t="s">
        <v>4801</v>
      </c>
      <c r="C2132" s="558" t="str">
        <f t="shared" si="644"/>
        <v>2021</v>
      </c>
      <c r="D2132" s="558" t="str">
        <f t="shared" si="645"/>
        <v>Mar</v>
      </c>
      <c r="E2132" s="605">
        <v>44284</v>
      </c>
      <c r="F2132" s="558">
        <v>126548</v>
      </c>
      <c r="G2132" s="558">
        <v>59346</v>
      </c>
      <c r="H2132" s="558">
        <v>99247</v>
      </c>
      <c r="I2132" s="558" t="s">
        <v>5375</v>
      </c>
      <c r="J2132" s="617" t="s">
        <v>4811</v>
      </c>
      <c r="K2132" s="607" t="s">
        <v>4819</v>
      </c>
      <c r="L2132" s="607" t="s">
        <v>15</v>
      </c>
      <c r="M2132" s="607" t="s">
        <v>3517</v>
      </c>
      <c r="N2132" s="615" t="s">
        <v>3534</v>
      </c>
      <c r="O2132" s="607" t="s">
        <v>31</v>
      </c>
      <c r="P2132" s="558">
        <v>1</v>
      </c>
      <c r="Q2132" s="558" t="s">
        <v>5151</v>
      </c>
      <c r="R2132" s="609">
        <f>IFERROR(VLOOKUP(CONCATENATE(D2132,"'",C2132),'Monthly Forex'!A:D,4,0),"-")</f>
        <v>48.59</v>
      </c>
      <c r="S2132" s="610">
        <v>64800</v>
      </c>
      <c r="T2132" s="611">
        <f t="shared" si="643"/>
        <v>1333.6077382177402</v>
      </c>
      <c r="U2132" s="612" t="s">
        <v>47</v>
      </c>
      <c r="V2132" s="613" t="s">
        <v>49</v>
      </c>
      <c r="W2132" s="703" t="s">
        <v>15</v>
      </c>
      <c r="X2132" s="673" t="s">
        <v>5855</v>
      </c>
      <c r="Y2132" s="669"/>
      <c r="Z2132" s="668"/>
      <c r="AA2132" s="558" t="s">
        <v>1856</v>
      </c>
      <c r="AB2132" s="139">
        <f t="shared" si="646"/>
        <v>44314</v>
      </c>
      <c r="AC2132" s="134">
        <f t="shared" si="647"/>
        <v>44287</v>
      </c>
      <c r="AD2132" s="144" t="str">
        <f t="shared" si="648"/>
        <v>-</v>
      </c>
      <c r="AE2132" s="136" t="str">
        <f t="shared" si="649"/>
        <v>-</v>
      </c>
      <c r="AF2132" s="140" t="s">
        <v>4551</v>
      </c>
      <c r="AG2132" s="140" t="str">
        <f t="shared" si="650"/>
        <v>1</v>
      </c>
      <c r="AH2132" s="141" t="str">
        <f t="shared" si="629"/>
        <v>-</v>
      </c>
      <c r="AI2132" s="210">
        <v>44315</v>
      </c>
      <c r="AJ2132" s="448" t="s">
        <v>4592</v>
      </c>
      <c r="AK2132" s="478">
        <f t="shared" si="630"/>
        <v>-1</v>
      </c>
      <c r="AL2132" s="482">
        <f t="shared" si="631"/>
        <v>44287</v>
      </c>
      <c r="AM2132" s="432" t="str">
        <f>_xlfn.IFNA(VLOOKUP(O2132,Dropdown!$B:$G,6,0),"-")</f>
        <v>PEZA</v>
      </c>
      <c r="AN2132" s="433">
        <f>_xlfn.IFNA(VLOOKUP(O2132,Dropdown!$B:$H,7,0),"-")</f>
        <v>0.12</v>
      </c>
      <c r="AO2132" s="434" t="str">
        <f t="shared" si="632"/>
        <v>PHP</v>
      </c>
      <c r="AP2132" s="435">
        <f t="shared" si="633"/>
        <v>64800</v>
      </c>
      <c r="AQ2132" s="436">
        <f t="shared" si="634"/>
        <v>72576</v>
      </c>
      <c r="AR2132" s="247"/>
      <c r="AS2132" s="465" t="s">
        <v>15</v>
      </c>
      <c r="AT2132" s="247"/>
      <c r="AU2132" s="456" t="s">
        <v>15</v>
      </c>
    </row>
    <row r="2133" spans="1:47" s="29" customFormat="1">
      <c r="A2133" s="556">
        <v>2130</v>
      </c>
      <c r="B2133" s="558" t="s">
        <v>5746</v>
      </c>
      <c r="C2133" s="558" t="str">
        <f t="shared" si="644"/>
        <v>2021</v>
      </c>
      <c r="D2133" s="558" t="str">
        <f t="shared" si="645"/>
        <v>Mar</v>
      </c>
      <c r="E2133" s="605">
        <v>44284</v>
      </c>
      <c r="F2133" s="558">
        <v>126549</v>
      </c>
      <c r="G2133" s="558">
        <v>59347</v>
      </c>
      <c r="H2133" s="558">
        <v>99263</v>
      </c>
      <c r="I2133" s="558" t="s">
        <v>5751</v>
      </c>
      <c r="J2133" s="617" t="s">
        <v>5750</v>
      </c>
      <c r="K2133" s="607" t="s">
        <v>5752</v>
      </c>
      <c r="L2133" s="607" t="s">
        <v>15</v>
      </c>
      <c r="M2133" s="607" t="s">
        <v>5752</v>
      </c>
      <c r="N2133" s="615" t="s">
        <v>15</v>
      </c>
      <c r="O2133" s="607" t="s">
        <v>36</v>
      </c>
      <c r="P2133" s="558">
        <v>1</v>
      </c>
      <c r="Q2133" s="558" t="s">
        <v>5151</v>
      </c>
      <c r="R2133" s="609">
        <f>IFERROR(VLOOKUP(CONCATENATE(D2133,"'",C2133),'Monthly Forex'!A:D,4,0),"-")</f>
        <v>48.59</v>
      </c>
      <c r="S2133" s="564" t="s">
        <v>15</v>
      </c>
      <c r="T2133" s="611">
        <v>320</v>
      </c>
      <c r="U2133" s="612" t="s">
        <v>47</v>
      </c>
      <c r="V2133" s="613" t="s">
        <v>49</v>
      </c>
      <c r="W2133" s="703" t="s">
        <v>15</v>
      </c>
      <c r="X2133" s="673" t="s">
        <v>4595</v>
      </c>
      <c r="Y2133" s="667" t="s">
        <v>5850</v>
      </c>
      <c r="Z2133" s="668">
        <v>44285</v>
      </c>
      <c r="AA2133" s="558" t="s">
        <v>1856</v>
      </c>
      <c r="AB2133" s="139">
        <f t="shared" si="646"/>
        <v>44314</v>
      </c>
      <c r="AC2133" s="134">
        <f t="shared" si="647"/>
        <v>44287</v>
      </c>
      <c r="AD2133" s="144" t="str">
        <f t="shared" si="648"/>
        <v>-</v>
      </c>
      <c r="AE2133" s="136" t="str">
        <f t="shared" si="649"/>
        <v>-</v>
      </c>
      <c r="AF2133" s="140" t="s">
        <v>4551</v>
      </c>
      <c r="AG2133" s="140" t="str">
        <f t="shared" si="650"/>
        <v>1</v>
      </c>
      <c r="AH2133" s="141" t="str">
        <f t="shared" si="629"/>
        <v>-</v>
      </c>
      <c r="AI2133" s="210">
        <v>44348</v>
      </c>
      <c r="AJ2133" s="448" t="s">
        <v>4592</v>
      </c>
      <c r="AK2133" s="478">
        <f t="shared" si="630"/>
        <v>-34</v>
      </c>
      <c r="AL2133" s="482">
        <f t="shared" si="631"/>
        <v>44348</v>
      </c>
      <c r="AM2133" s="432" t="str">
        <f>_xlfn.IFNA(VLOOKUP(O2133,Dropdown!$B:$G,6,0),"-")</f>
        <v>PEZA</v>
      </c>
      <c r="AN2133" s="433">
        <f>_xlfn.IFNA(VLOOKUP(O2133,Dropdown!$B:$H,7,0),"-")</f>
        <v>0.12</v>
      </c>
      <c r="AO2133" s="434" t="str">
        <f t="shared" si="632"/>
        <v>USD</v>
      </c>
      <c r="AP2133" s="435">
        <f t="shared" si="633"/>
        <v>320</v>
      </c>
      <c r="AQ2133" s="436">
        <f t="shared" si="634"/>
        <v>358.40000000000003</v>
      </c>
      <c r="AR2133" s="247"/>
      <c r="AS2133" s="465" t="s">
        <v>15</v>
      </c>
      <c r="AT2133" s="247"/>
      <c r="AU2133" s="456" t="s">
        <v>15</v>
      </c>
    </row>
    <row r="2134" spans="1:47" s="29" customFormat="1">
      <c r="A2134" s="556">
        <v>2131</v>
      </c>
      <c r="B2134" s="558" t="s">
        <v>5772</v>
      </c>
      <c r="C2134" s="558" t="str">
        <f t="shared" si="644"/>
        <v>2021</v>
      </c>
      <c r="D2134" s="558" t="str">
        <f t="shared" si="645"/>
        <v>Mar</v>
      </c>
      <c r="E2134" s="605">
        <v>44284</v>
      </c>
      <c r="F2134" s="558">
        <v>126550</v>
      </c>
      <c r="G2134" s="558">
        <v>59348</v>
      </c>
      <c r="H2134" s="558">
        <v>99248</v>
      </c>
      <c r="I2134" s="558" t="s">
        <v>3471</v>
      </c>
      <c r="J2134" s="617">
        <v>20210630</v>
      </c>
      <c r="K2134" s="607" t="s">
        <v>2469</v>
      </c>
      <c r="L2134" s="607" t="s">
        <v>15</v>
      </c>
      <c r="M2134" s="607" t="s">
        <v>2469</v>
      </c>
      <c r="N2134" s="615" t="s">
        <v>15</v>
      </c>
      <c r="O2134" s="607" t="s">
        <v>38</v>
      </c>
      <c r="P2134" s="558">
        <v>4</v>
      </c>
      <c r="Q2134" s="558" t="s">
        <v>5151</v>
      </c>
      <c r="R2134" s="609">
        <f>IFERROR(VLOOKUP(CONCATENATE(D2134,"'",C2134),'Monthly Forex'!A:D,4,0),"-")</f>
        <v>48.59</v>
      </c>
      <c r="S2134" s="610"/>
      <c r="T2134" s="611">
        <v>1760</v>
      </c>
      <c r="U2134" s="612" t="s">
        <v>47</v>
      </c>
      <c r="V2134" s="613" t="s">
        <v>49</v>
      </c>
      <c r="W2134" s="703" t="s">
        <v>15</v>
      </c>
      <c r="X2134" s="673" t="s">
        <v>5855</v>
      </c>
      <c r="Y2134" s="669" t="s">
        <v>15</v>
      </c>
      <c r="Z2134" s="668" t="s">
        <v>15</v>
      </c>
      <c r="AA2134" s="558" t="s">
        <v>1856</v>
      </c>
      <c r="AB2134" s="139">
        <f t="shared" si="646"/>
        <v>44314</v>
      </c>
      <c r="AC2134" s="134">
        <f t="shared" si="647"/>
        <v>44287</v>
      </c>
      <c r="AD2134" s="144" t="str">
        <f t="shared" si="648"/>
        <v>-</v>
      </c>
      <c r="AE2134" s="136" t="str">
        <f t="shared" si="649"/>
        <v>-</v>
      </c>
      <c r="AF2134" s="140" t="s">
        <v>4551</v>
      </c>
      <c r="AG2134" s="140" t="str">
        <f t="shared" si="650"/>
        <v>1</v>
      </c>
      <c r="AH2134" s="141" t="str">
        <f t="shared" si="629"/>
        <v>-</v>
      </c>
      <c r="AI2134" s="210">
        <v>44316</v>
      </c>
      <c r="AJ2134" s="448" t="s">
        <v>4592</v>
      </c>
      <c r="AK2134" s="478">
        <f t="shared" si="630"/>
        <v>-2</v>
      </c>
      <c r="AL2134" s="482">
        <f t="shared" si="631"/>
        <v>44287</v>
      </c>
      <c r="AM2134" s="432" t="str">
        <f>_xlfn.IFNA(VLOOKUP(O2134,Dropdown!$B:$G,6,0),"-")</f>
        <v>PEZA</v>
      </c>
      <c r="AN2134" s="433">
        <f>_xlfn.IFNA(VLOOKUP(O2134,Dropdown!$B:$H,7,0),"-")</f>
        <v>0.12</v>
      </c>
      <c r="AO2134" s="434" t="str">
        <f t="shared" si="632"/>
        <v>PHP</v>
      </c>
      <c r="AP2134" s="435">
        <f t="shared" si="633"/>
        <v>0</v>
      </c>
      <c r="AQ2134" s="436">
        <f t="shared" si="634"/>
        <v>0</v>
      </c>
      <c r="AR2134" s="247"/>
      <c r="AS2134" s="465" t="s">
        <v>15</v>
      </c>
      <c r="AT2134" s="247"/>
      <c r="AU2134" s="456" t="s">
        <v>15</v>
      </c>
    </row>
    <row r="2135" spans="1:47" s="29" customFormat="1">
      <c r="A2135" s="556">
        <v>2132</v>
      </c>
      <c r="B2135" s="558" t="s">
        <v>5753</v>
      </c>
      <c r="C2135" s="558" t="str">
        <f t="shared" si="644"/>
        <v>2021</v>
      </c>
      <c r="D2135" s="558" t="str">
        <f t="shared" si="645"/>
        <v>Mar</v>
      </c>
      <c r="E2135" s="605">
        <v>44284</v>
      </c>
      <c r="F2135" s="558">
        <v>127351</v>
      </c>
      <c r="G2135" s="558">
        <v>59349</v>
      </c>
      <c r="H2135" s="558">
        <v>99249</v>
      </c>
      <c r="I2135" s="558" t="s">
        <v>5755</v>
      </c>
      <c r="J2135" s="617" t="s">
        <v>5754</v>
      </c>
      <c r="K2135" s="607" t="s">
        <v>5756</v>
      </c>
      <c r="L2135" s="607" t="s">
        <v>15</v>
      </c>
      <c r="M2135" s="607" t="s">
        <v>5756</v>
      </c>
      <c r="N2135" s="615" t="s">
        <v>15</v>
      </c>
      <c r="O2135" s="607" t="s">
        <v>2311</v>
      </c>
      <c r="P2135" s="558">
        <v>1</v>
      </c>
      <c r="Q2135" s="558" t="s">
        <v>5151</v>
      </c>
      <c r="R2135" s="609">
        <f>IFERROR(VLOOKUP(CONCATENATE(D2135,"'",C2135),'Monthly Forex'!A:D,4,0),"-")</f>
        <v>48.59</v>
      </c>
      <c r="S2135" s="564" t="s">
        <v>15</v>
      </c>
      <c r="T2135" s="611">
        <v>3940</v>
      </c>
      <c r="U2135" s="612" t="s">
        <v>47</v>
      </c>
      <c r="V2135" s="613" t="s">
        <v>49</v>
      </c>
      <c r="W2135" s="703" t="s">
        <v>15</v>
      </c>
      <c r="X2135" s="673" t="s">
        <v>5855</v>
      </c>
      <c r="Y2135" s="669" t="s">
        <v>15</v>
      </c>
      <c r="Z2135" s="668" t="s">
        <v>15</v>
      </c>
      <c r="AA2135" s="558" t="s">
        <v>1856</v>
      </c>
      <c r="AB2135" s="139">
        <f t="shared" si="646"/>
        <v>44314</v>
      </c>
      <c r="AC2135" s="134">
        <f t="shared" si="647"/>
        <v>44287</v>
      </c>
      <c r="AD2135" s="144" t="str">
        <f t="shared" si="648"/>
        <v>-</v>
      </c>
      <c r="AE2135" s="136" t="str">
        <f t="shared" si="649"/>
        <v>-</v>
      </c>
      <c r="AF2135" s="140" t="s">
        <v>4551</v>
      </c>
      <c r="AG2135" s="140" t="str">
        <f t="shared" si="650"/>
        <v>1</v>
      </c>
      <c r="AH2135" s="141" t="str">
        <f t="shared" si="629"/>
        <v>-</v>
      </c>
      <c r="AI2135" s="210">
        <v>44330</v>
      </c>
      <c r="AJ2135" s="448" t="s">
        <v>4592</v>
      </c>
      <c r="AK2135" s="478">
        <f t="shared" si="630"/>
        <v>-16</v>
      </c>
      <c r="AL2135" s="482">
        <f t="shared" si="631"/>
        <v>44317</v>
      </c>
      <c r="AM2135" s="432" t="str">
        <f>_xlfn.IFNA(VLOOKUP(O2135,Dropdown!$B:$G,6,0),"-")</f>
        <v>PEZA</v>
      </c>
      <c r="AN2135" s="433">
        <f>_xlfn.IFNA(VLOOKUP(O2135,Dropdown!$B:$H,7,0),"-")</f>
        <v>0.12</v>
      </c>
      <c r="AO2135" s="434" t="str">
        <f t="shared" si="632"/>
        <v>USD</v>
      </c>
      <c r="AP2135" s="435">
        <f t="shared" si="633"/>
        <v>3940</v>
      </c>
      <c r="AQ2135" s="436">
        <f t="shared" si="634"/>
        <v>4412.8</v>
      </c>
      <c r="AR2135" s="247"/>
      <c r="AS2135" s="465" t="s">
        <v>15</v>
      </c>
      <c r="AT2135" s="247"/>
      <c r="AU2135" s="456" t="s">
        <v>15</v>
      </c>
    </row>
    <row r="2136" spans="1:47" s="29" customFormat="1">
      <c r="A2136" s="556">
        <v>2133</v>
      </c>
      <c r="B2136" s="558" t="s">
        <v>5676</v>
      </c>
      <c r="C2136" s="558" t="str">
        <f t="shared" si="644"/>
        <v>2021</v>
      </c>
      <c r="D2136" s="558" t="str">
        <f t="shared" si="645"/>
        <v>Mar</v>
      </c>
      <c r="E2136" s="605">
        <v>44284</v>
      </c>
      <c r="F2136" s="558">
        <v>127352</v>
      </c>
      <c r="G2136" s="558">
        <v>59350</v>
      </c>
      <c r="H2136" s="558">
        <v>99260</v>
      </c>
      <c r="I2136" s="558" t="s">
        <v>5677</v>
      </c>
      <c r="J2136" s="617" t="s">
        <v>5678</v>
      </c>
      <c r="K2136" s="607" t="s">
        <v>5679</v>
      </c>
      <c r="L2136" s="607" t="s">
        <v>15</v>
      </c>
      <c r="M2136" s="607" t="s">
        <v>5679</v>
      </c>
      <c r="N2136" s="615" t="s">
        <v>15</v>
      </c>
      <c r="O2136" s="607" t="s">
        <v>33</v>
      </c>
      <c r="P2136" s="558">
        <v>1</v>
      </c>
      <c r="Q2136" s="558" t="s">
        <v>5151</v>
      </c>
      <c r="R2136" s="609">
        <f>IFERROR(VLOOKUP(CONCATENATE(D2136,"'",C2136),'Monthly Forex'!A:D,4,0),"-")</f>
        <v>48.59</v>
      </c>
      <c r="S2136" s="564" t="s">
        <v>15</v>
      </c>
      <c r="T2136" s="611">
        <v>322</v>
      </c>
      <c r="U2136" s="612" t="s">
        <v>47</v>
      </c>
      <c r="V2136" s="613" t="s">
        <v>49</v>
      </c>
      <c r="W2136" s="703" t="s">
        <v>15</v>
      </c>
      <c r="X2136" s="673" t="s">
        <v>5853</v>
      </c>
      <c r="Y2136" s="667" t="s">
        <v>5851</v>
      </c>
      <c r="Z2136" s="668">
        <v>44298</v>
      </c>
      <c r="AA2136" s="558" t="s">
        <v>1856</v>
      </c>
      <c r="AB2136" s="139">
        <f t="shared" si="646"/>
        <v>44314</v>
      </c>
      <c r="AC2136" s="134">
        <f t="shared" si="647"/>
        <v>44287</v>
      </c>
      <c r="AD2136" s="144" t="str">
        <f t="shared" si="648"/>
        <v>-</v>
      </c>
      <c r="AE2136" s="136" t="str">
        <f t="shared" si="649"/>
        <v>-</v>
      </c>
      <c r="AF2136" s="191" t="s">
        <v>4551</v>
      </c>
      <c r="AG2136" s="140" t="str">
        <f t="shared" si="650"/>
        <v>1</v>
      </c>
      <c r="AH2136" s="141" t="str">
        <f t="shared" si="629"/>
        <v>-</v>
      </c>
      <c r="AI2136" s="209">
        <v>44315</v>
      </c>
      <c r="AJ2136" s="448" t="s">
        <v>4592</v>
      </c>
      <c r="AK2136" s="478">
        <f t="shared" si="630"/>
        <v>-1</v>
      </c>
      <c r="AL2136" s="482">
        <f t="shared" si="631"/>
        <v>44287</v>
      </c>
      <c r="AM2136" s="432" t="str">
        <f>_xlfn.IFNA(VLOOKUP(O2136,Dropdown!$B:$G,6,0),"-")</f>
        <v>NON-PEZA</v>
      </c>
      <c r="AN2136" s="433" t="str">
        <f>_xlfn.IFNA(VLOOKUP(O2136,Dropdown!$B:$H,7,0),"-")</f>
        <v>-</v>
      </c>
      <c r="AO2136" s="434" t="str">
        <f t="shared" si="632"/>
        <v>USD</v>
      </c>
      <c r="AP2136" s="435">
        <f t="shared" si="633"/>
        <v>322</v>
      </c>
      <c r="AQ2136" s="436">
        <f t="shared" si="634"/>
        <v>322</v>
      </c>
      <c r="AR2136" s="247"/>
      <c r="AS2136" s="465" t="s">
        <v>15</v>
      </c>
      <c r="AT2136" s="247"/>
      <c r="AU2136" s="456" t="s">
        <v>15</v>
      </c>
    </row>
    <row r="2137" spans="1:47" s="29" customFormat="1">
      <c r="A2137" s="556">
        <v>2134</v>
      </c>
      <c r="B2137" s="558" t="s">
        <v>5774</v>
      </c>
      <c r="C2137" s="558" t="str">
        <f t="shared" si="644"/>
        <v>2021</v>
      </c>
      <c r="D2137" s="558" t="str">
        <f t="shared" si="645"/>
        <v>Mar</v>
      </c>
      <c r="E2137" s="605">
        <v>44284</v>
      </c>
      <c r="F2137" s="558">
        <v>127352</v>
      </c>
      <c r="G2137" s="558">
        <v>59350</v>
      </c>
      <c r="H2137" s="558">
        <v>99260</v>
      </c>
      <c r="I2137" s="558" t="s">
        <v>5458</v>
      </c>
      <c r="J2137" s="617" t="s">
        <v>5678</v>
      </c>
      <c r="K2137" s="607" t="s">
        <v>5778</v>
      </c>
      <c r="L2137" s="607" t="s">
        <v>15</v>
      </c>
      <c r="M2137" s="607" t="s">
        <v>5778</v>
      </c>
      <c r="N2137" s="615" t="s">
        <v>15</v>
      </c>
      <c r="O2137" s="607" t="s">
        <v>33</v>
      </c>
      <c r="P2137" s="558">
        <v>2</v>
      </c>
      <c r="Q2137" s="558" t="s">
        <v>5151</v>
      </c>
      <c r="R2137" s="609">
        <f>IFERROR(VLOOKUP(CONCATENATE(D2137,"'",C2137),'Monthly Forex'!A:D,4,0),"-")</f>
        <v>48.59</v>
      </c>
      <c r="S2137" s="564" t="s">
        <v>15</v>
      </c>
      <c r="T2137" s="611">
        <v>180</v>
      </c>
      <c r="U2137" s="612" t="s">
        <v>47</v>
      </c>
      <c r="V2137" s="613" t="s">
        <v>49</v>
      </c>
      <c r="W2137" s="703" t="s">
        <v>15</v>
      </c>
      <c r="X2137" s="673" t="s">
        <v>5853</v>
      </c>
      <c r="Y2137" s="667" t="s">
        <v>5851</v>
      </c>
      <c r="Z2137" s="668"/>
      <c r="AA2137" s="558" t="s">
        <v>1856</v>
      </c>
      <c r="AB2137" s="139">
        <f t="shared" si="646"/>
        <v>44314</v>
      </c>
      <c r="AC2137" s="134">
        <f t="shared" si="647"/>
        <v>44287</v>
      </c>
      <c r="AD2137" s="144" t="str">
        <f t="shared" si="648"/>
        <v>-</v>
      </c>
      <c r="AE2137" s="136" t="str">
        <f t="shared" si="649"/>
        <v>-</v>
      </c>
      <c r="AF2137" s="191" t="s">
        <v>4551</v>
      </c>
      <c r="AG2137" s="140" t="str">
        <f t="shared" si="650"/>
        <v>-</v>
      </c>
      <c r="AH2137" s="141" t="str">
        <f t="shared" si="629"/>
        <v>-</v>
      </c>
      <c r="AI2137" s="209">
        <v>44315</v>
      </c>
      <c r="AJ2137" s="448" t="s">
        <v>4592</v>
      </c>
      <c r="AK2137" s="478">
        <f t="shared" si="630"/>
        <v>-1</v>
      </c>
      <c r="AL2137" s="482">
        <f t="shared" si="631"/>
        <v>44287</v>
      </c>
      <c r="AM2137" s="432" t="str">
        <f>_xlfn.IFNA(VLOOKUP(O2137,Dropdown!$B:$G,6,0),"-")</f>
        <v>NON-PEZA</v>
      </c>
      <c r="AN2137" s="433" t="str">
        <f>_xlfn.IFNA(VLOOKUP(O2137,Dropdown!$B:$H,7,0),"-")</f>
        <v>-</v>
      </c>
      <c r="AO2137" s="434" t="str">
        <f t="shared" si="632"/>
        <v>USD</v>
      </c>
      <c r="AP2137" s="435">
        <f t="shared" si="633"/>
        <v>180</v>
      </c>
      <c r="AQ2137" s="436">
        <f t="shared" si="634"/>
        <v>180</v>
      </c>
      <c r="AR2137" s="247"/>
      <c r="AS2137" s="465" t="s">
        <v>15</v>
      </c>
      <c r="AT2137" s="247"/>
      <c r="AU2137" s="456" t="s">
        <v>15</v>
      </c>
    </row>
    <row r="2138" spans="1:47" s="29" customFormat="1">
      <c r="A2138" s="556">
        <v>2135</v>
      </c>
      <c r="B2138" s="558" t="s">
        <v>5773</v>
      </c>
      <c r="C2138" s="558" t="str">
        <f t="shared" si="644"/>
        <v>2021</v>
      </c>
      <c r="D2138" s="558" t="str">
        <f t="shared" si="645"/>
        <v>Mar</v>
      </c>
      <c r="E2138" s="605">
        <v>44284</v>
      </c>
      <c r="F2138" s="558">
        <v>127352</v>
      </c>
      <c r="G2138" s="558">
        <v>59350</v>
      </c>
      <c r="H2138" s="558">
        <v>99260</v>
      </c>
      <c r="I2138" s="558" t="s">
        <v>5779</v>
      </c>
      <c r="J2138" s="617" t="s">
        <v>5780</v>
      </c>
      <c r="K2138" s="607" t="s">
        <v>5777</v>
      </c>
      <c r="L2138" s="607" t="s">
        <v>15</v>
      </c>
      <c r="M2138" s="607" t="s">
        <v>5777</v>
      </c>
      <c r="N2138" s="615" t="s">
        <v>15</v>
      </c>
      <c r="O2138" s="607" t="s">
        <v>33</v>
      </c>
      <c r="P2138" s="558">
        <v>1</v>
      </c>
      <c r="Q2138" s="558" t="s">
        <v>5151</v>
      </c>
      <c r="R2138" s="609">
        <f>IFERROR(VLOOKUP(CONCATENATE(D2138,"'",C2138),'Monthly Forex'!A:D,4,0),"-")</f>
        <v>48.59</v>
      </c>
      <c r="S2138" s="564" t="s">
        <v>15</v>
      </c>
      <c r="T2138" s="611">
        <v>590</v>
      </c>
      <c r="U2138" s="612" t="s">
        <v>47</v>
      </c>
      <c r="V2138" s="613" t="s">
        <v>49</v>
      </c>
      <c r="W2138" s="703" t="s">
        <v>15</v>
      </c>
      <c r="X2138" s="673" t="s">
        <v>5853</v>
      </c>
      <c r="Y2138" s="667" t="s">
        <v>5851</v>
      </c>
      <c r="Z2138" s="668"/>
      <c r="AA2138" s="558" t="s">
        <v>1856</v>
      </c>
      <c r="AB2138" s="139">
        <f t="shared" si="646"/>
        <v>44314</v>
      </c>
      <c r="AC2138" s="134">
        <f t="shared" si="647"/>
        <v>44287</v>
      </c>
      <c r="AD2138" s="144" t="str">
        <f t="shared" si="648"/>
        <v>-</v>
      </c>
      <c r="AE2138" s="136" t="str">
        <f t="shared" si="649"/>
        <v>-</v>
      </c>
      <c r="AF2138" s="191" t="s">
        <v>4551</v>
      </c>
      <c r="AG2138" s="140" t="str">
        <f t="shared" si="650"/>
        <v>-</v>
      </c>
      <c r="AH2138" s="141" t="str">
        <f t="shared" si="629"/>
        <v>-</v>
      </c>
      <c r="AI2138" s="209">
        <v>44315</v>
      </c>
      <c r="AJ2138" s="448" t="s">
        <v>4592</v>
      </c>
      <c r="AK2138" s="478">
        <f t="shared" si="630"/>
        <v>-1</v>
      </c>
      <c r="AL2138" s="482">
        <f t="shared" si="631"/>
        <v>44287</v>
      </c>
      <c r="AM2138" s="432" t="str">
        <f>_xlfn.IFNA(VLOOKUP(O2138,Dropdown!$B:$G,6,0),"-")</f>
        <v>NON-PEZA</v>
      </c>
      <c r="AN2138" s="433" t="str">
        <f>_xlfn.IFNA(VLOOKUP(O2138,Dropdown!$B:$H,7,0),"-")</f>
        <v>-</v>
      </c>
      <c r="AO2138" s="434" t="str">
        <f t="shared" si="632"/>
        <v>USD</v>
      </c>
      <c r="AP2138" s="435">
        <f t="shared" si="633"/>
        <v>590</v>
      </c>
      <c r="AQ2138" s="436">
        <f t="shared" si="634"/>
        <v>590</v>
      </c>
      <c r="AR2138" s="247"/>
      <c r="AS2138" s="465" t="s">
        <v>15</v>
      </c>
      <c r="AT2138" s="247"/>
      <c r="AU2138" s="456" t="s">
        <v>15</v>
      </c>
    </row>
    <row r="2139" spans="1:47" s="29" customFormat="1">
      <c r="A2139" s="556">
        <v>2136</v>
      </c>
      <c r="B2139" s="558" t="s">
        <v>5775</v>
      </c>
      <c r="C2139" s="558" t="str">
        <f t="shared" ref="C2139:C2147" si="651">TEXT(E2139,"yyyy")</f>
        <v>2021</v>
      </c>
      <c r="D2139" s="558" t="str">
        <f t="shared" ref="D2139:D2147" si="652">TEXT(E2139,"mmm")</f>
        <v>Mar</v>
      </c>
      <c r="E2139" s="605">
        <v>44284</v>
      </c>
      <c r="F2139" s="558">
        <v>127352</v>
      </c>
      <c r="G2139" s="558">
        <v>59350</v>
      </c>
      <c r="H2139" s="558">
        <v>99260</v>
      </c>
      <c r="I2139" s="558" t="s">
        <v>5836</v>
      </c>
      <c r="J2139" s="617" t="s">
        <v>5781</v>
      </c>
      <c r="K2139" s="607" t="s">
        <v>5783</v>
      </c>
      <c r="L2139" s="607" t="s">
        <v>15</v>
      </c>
      <c r="M2139" s="607" t="s">
        <v>5783</v>
      </c>
      <c r="N2139" s="615" t="s">
        <v>15</v>
      </c>
      <c r="O2139" s="607" t="s">
        <v>33</v>
      </c>
      <c r="P2139" s="558">
        <v>1</v>
      </c>
      <c r="Q2139" s="558" t="s">
        <v>5151</v>
      </c>
      <c r="R2139" s="609">
        <f>IFERROR(VLOOKUP(CONCATENATE(D2139,"'",C2139),'Monthly Forex'!A:D,4,0),"-")</f>
        <v>48.59</v>
      </c>
      <c r="S2139" s="564" t="s">
        <v>15</v>
      </c>
      <c r="T2139" s="611">
        <v>422</v>
      </c>
      <c r="U2139" s="612" t="s">
        <v>47</v>
      </c>
      <c r="V2139" s="613" t="s">
        <v>49</v>
      </c>
      <c r="W2139" s="703" t="s">
        <v>15</v>
      </c>
      <c r="X2139" s="673" t="s">
        <v>5853</v>
      </c>
      <c r="Y2139" s="667" t="s">
        <v>5851</v>
      </c>
      <c r="Z2139" s="668"/>
      <c r="AA2139" s="558" t="s">
        <v>1856</v>
      </c>
      <c r="AB2139" s="139">
        <f t="shared" si="646"/>
        <v>44314</v>
      </c>
      <c r="AC2139" s="134">
        <f t="shared" si="647"/>
        <v>44287</v>
      </c>
      <c r="AD2139" s="144" t="str">
        <f t="shared" si="648"/>
        <v>-</v>
      </c>
      <c r="AE2139" s="136" t="str">
        <f t="shared" si="649"/>
        <v>-</v>
      </c>
      <c r="AF2139" s="191" t="s">
        <v>4551</v>
      </c>
      <c r="AG2139" s="140" t="str">
        <f t="shared" si="650"/>
        <v>-</v>
      </c>
      <c r="AH2139" s="141" t="str">
        <f t="shared" si="629"/>
        <v>-</v>
      </c>
      <c r="AI2139" s="209">
        <v>44315</v>
      </c>
      <c r="AJ2139" s="448" t="s">
        <v>4592</v>
      </c>
      <c r="AK2139" s="478">
        <f t="shared" si="630"/>
        <v>-1</v>
      </c>
      <c r="AL2139" s="482">
        <f t="shared" si="631"/>
        <v>44287</v>
      </c>
      <c r="AM2139" s="432" t="str">
        <f>_xlfn.IFNA(VLOOKUP(O2139,Dropdown!$B:$G,6,0),"-")</f>
        <v>NON-PEZA</v>
      </c>
      <c r="AN2139" s="433" t="str">
        <f>_xlfn.IFNA(VLOOKUP(O2139,Dropdown!$B:$H,7,0),"-")</f>
        <v>-</v>
      </c>
      <c r="AO2139" s="434" t="str">
        <f t="shared" si="632"/>
        <v>USD</v>
      </c>
      <c r="AP2139" s="435">
        <f t="shared" si="633"/>
        <v>422</v>
      </c>
      <c r="AQ2139" s="436">
        <f t="shared" si="634"/>
        <v>422</v>
      </c>
      <c r="AR2139" s="247"/>
      <c r="AS2139" s="465" t="s">
        <v>15</v>
      </c>
      <c r="AT2139" s="247"/>
      <c r="AU2139" s="456" t="s">
        <v>15</v>
      </c>
    </row>
    <row r="2140" spans="1:47" s="29" customFormat="1">
      <c r="A2140" s="556">
        <v>2137</v>
      </c>
      <c r="B2140" s="558" t="s">
        <v>5776</v>
      </c>
      <c r="C2140" s="558" t="str">
        <f t="shared" si="651"/>
        <v>2021</v>
      </c>
      <c r="D2140" s="558" t="str">
        <f t="shared" si="652"/>
        <v>Mar</v>
      </c>
      <c r="E2140" s="605">
        <v>44284</v>
      </c>
      <c r="F2140" s="558">
        <v>127352</v>
      </c>
      <c r="G2140" s="558">
        <v>59350</v>
      </c>
      <c r="H2140" s="558">
        <v>99260</v>
      </c>
      <c r="I2140" s="558" t="s">
        <v>2773</v>
      </c>
      <c r="J2140" s="617" t="s">
        <v>5782</v>
      </c>
      <c r="K2140" s="607" t="s">
        <v>2936</v>
      </c>
      <c r="L2140" s="607" t="s">
        <v>15</v>
      </c>
      <c r="M2140" s="607" t="s">
        <v>2936</v>
      </c>
      <c r="N2140" s="615" t="s">
        <v>15</v>
      </c>
      <c r="O2140" s="607" t="s">
        <v>33</v>
      </c>
      <c r="P2140" s="558">
        <v>1</v>
      </c>
      <c r="Q2140" s="558" t="s">
        <v>5151</v>
      </c>
      <c r="R2140" s="609">
        <f>IFERROR(VLOOKUP(CONCATENATE(D2140,"'",C2140),'Monthly Forex'!A:D,4,0),"-")</f>
        <v>48.59</v>
      </c>
      <c r="S2140" s="564" t="s">
        <v>15</v>
      </c>
      <c r="T2140" s="611">
        <v>240</v>
      </c>
      <c r="U2140" s="612" t="s">
        <v>47</v>
      </c>
      <c r="V2140" s="613" t="s">
        <v>49</v>
      </c>
      <c r="W2140" s="703" t="s">
        <v>15</v>
      </c>
      <c r="X2140" s="673" t="s">
        <v>5853</v>
      </c>
      <c r="Y2140" s="667" t="s">
        <v>5851</v>
      </c>
      <c r="Z2140" s="668"/>
      <c r="AA2140" s="558" t="s">
        <v>1856</v>
      </c>
      <c r="AB2140" s="139">
        <f t="shared" si="646"/>
        <v>44314</v>
      </c>
      <c r="AC2140" s="134">
        <f t="shared" si="647"/>
        <v>44287</v>
      </c>
      <c r="AD2140" s="144" t="str">
        <f t="shared" si="648"/>
        <v>-</v>
      </c>
      <c r="AE2140" s="136" t="str">
        <f t="shared" si="649"/>
        <v>-</v>
      </c>
      <c r="AF2140" s="191" t="s">
        <v>4551</v>
      </c>
      <c r="AG2140" s="140" t="str">
        <f t="shared" si="650"/>
        <v>-</v>
      </c>
      <c r="AH2140" s="141" t="str">
        <f t="shared" si="629"/>
        <v>-</v>
      </c>
      <c r="AI2140" s="209">
        <v>44315</v>
      </c>
      <c r="AJ2140" s="448" t="s">
        <v>4592</v>
      </c>
      <c r="AK2140" s="478">
        <f t="shared" si="630"/>
        <v>-1</v>
      </c>
      <c r="AL2140" s="482">
        <f t="shared" si="631"/>
        <v>44287</v>
      </c>
      <c r="AM2140" s="432" t="str">
        <f>_xlfn.IFNA(VLOOKUP(O2140,Dropdown!$B:$G,6,0),"-")</f>
        <v>NON-PEZA</v>
      </c>
      <c r="AN2140" s="433" t="str">
        <f>_xlfn.IFNA(VLOOKUP(O2140,Dropdown!$B:$H,7,0),"-")</f>
        <v>-</v>
      </c>
      <c r="AO2140" s="434" t="str">
        <f t="shared" si="632"/>
        <v>USD</v>
      </c>
      <c r="AP2140" s="435">
        <f t="shared" si="633"/>
        <v>240</v>
      </c>
      <c r="AQ2140" s="436">
        <f t="shared" si="634"/>
        <v>240</v>
      </c>
      <c r="AR2140" s="247"/>
      <c r="AS2140" s="465" t="s">
        <v>15</v>
      </c>
      <c r="AT2140" s="247"/>
      <c r="AU2140" s="456" t="s">
        <v>15</v>
      </c>
    </row>
    <row r="2141" spans="1:47" s="29" customFormat="1">
      <c r="A2141" s="556">
        <v>2138</v>
      </c>
      <c r="B2141" s="558" t="s">
        <v>5784</v>
      </c>
      <c r="C2141" s="558" t="str">
        <f t="shared" si="651"/>
        <v>2021</v>
      </c>
      <c r="D2141" s="558" t="str">
        <f t="shared" si="652"/>
        <v>Mar</v>
      </c>
      <c r="E2141" s="605">
        <v>44284</v>
      </c>
      <c r="F2141" s="558">
        <v>127353</v>
      </c>
      <c r="G2141" s="558">
        <v>60601</v>
      </c>
      <c r="H2141" s="558">
        <v>99262</v>
      </c>
      <c r="I2141" s="558" t="s">
        <v>5785</v>
      </c>
      <c r="J2141" s="617" t="s">
        <v>5786</v>
      </c>
      <c r="K2141" s="607" t="s">
        <v>5787</v>
      </c>
      <c r="L2141" s="607" t="s">
        <v>15</v>
      </c>
      <c r="M2141" s="607" t="s">
        <v>5787</v>
      </c>
      <c r="N2141" s="615"/>
      <c r="O2141" s="607" t="s">
        <v>42</v>
      </c>
      <c r="P2141" s="558">
        <v>1</v>
      </c>
      <c r="Q2141" s="558" t="s">
        <v>5151</v>
      </c>
      <c r="R2141" s="609">
        <f>IFERROR(VLOOKUP(CONCATENATE(D2141,"'",C2141),'Monthly Forex'!A:D,4,0),"-")</f>
        <v>48.59</v>
      </c>
      <c r="S2141" s="564" t="s">
        <v>15</v>
      </c>
      <c r="T2141" s="611">
        <v>307</v>
      </c>
      <c r="U2141" s="612" t="s">
        <v>47</v>
      </c>
      <c r="V2141" s="613" t="s">
        <v>49</v>
      </c>
      <c r="W2141" s="703" t="s">
        <v>15</v>
      </c>
      <c r="X2141" s="673" t="s">
        <v>4595</v>
      </c>
      <c r="Y2141" s="667" t="s">
        <v>5852</v>
      </c>
      <c r="Z2141" s="668">
        <v>44285</v>
      </c>
      <c r="AA2141" s="558" t="s">
        <v>1856</v>
      </c>
      <c r="AB2141" s="139">
        <f t="shared" si="646"/>
        <v>44314</v>
      </c>
      <c r="AC2141" s="134">
        <f t="shared" si="647"/>
        <v>44287</v>
      </c>
      <c r="AD2141" s="144" t="str">
        <f t="shared" si="648"/>
        <v>-</v>
      </c>
      <c r="AE2141" s="136" t="str">
        <f t="shared" si="649"/>
        <v>-</v>
      </c>
      <c r="AF2141" s="140" t="s">
        <v>4551</v>
      </c>
      <c r="AG2141" s="140" t="str">
        <f t="shared" si="650"/>
        <v>1</v>
      </c>
      <c r="AH2141" s="141" t="str">
        <f t="shared" si="629"/>
        <v>-</v>
      </c>
      <c r="AI2141" s="210">
        <v>44344</v>
      </c>
      <c r="AJ2141" s="448" t="s">
        <v>4592</v>
      </c>
      <c r="AK2141" s="478">
        <f t="shared" si="630"/>
        <v>-30</v>
      </c>
      <c r="AL2141" s="482">
        <f t="shared" si="631"/>
        <v>44317</v>
      </c>
      <c r="AM2141" s="432" t="str">
        <f>_xlfn.IFNA(VLOOKUP(O2141,Dropdown!$B:$G,6,0),"-")</f>
        <v>PEZA</v>
      </c>
      <c r="AN2141" s="433">
        <f>_xlfn.IFNA(VLOOKUP(O2141,Dropdown!$B:$H,7,0),"-")</f>
        <v>0.12</v>
      </c>
      <c r="AO2141" s="434" t="str">
        <f t="shared" si="632"/>
        <v>USD</v>
      </c>
      <c r="AP2141" s="435">
        <f t="shared" si="633"/>
        <v>307</v>
      </c>
      <c r="AQ2141" s="436">
        <f t="shared" si="634"/>
        <v>343.84000000000003</v>
      </c>
      <c r="AR2141" s="247"/>
      <c r="AS2141" s="465" t="s">
        <v>15</v>
      </c>
      <c r="AT2141" s="247"/>
      <c r="AU2141" s="456" t="s">
        <v>15</v>
      </c>
    </row>
    <row r="2142" spans="1:47" s="29" customFormat="1">
      <c r="A2142" s="556">
        <v>2139</v>
      </c>
      <c r="B2142" s="558" t="s">
        <v>5577</v>
      </c>
      <c r="C2142" s="558" t="str">
        <f t="shared" si="651"/>
        <v>2021</v>
      </c>
      <c r="D2142" s="558" t="str">
        <f t="shared" si="652"/>
        <v>Mar</v>
      </c>
      <c r="E2142" s="605">
        <v>44284</v>
      </c>
      <c r="F2142" s="558">
        <v>127354</v>
      </c>
      <c r="G2142" s="558">
        <v>60602</v>
      </c>
      <c r="H2142" s="558">
        <v>99240</v>
      </c>
      <c r="I2142" s="558" t="s">
        <v>5583</v>
      </c>
      <c r="J2142" s="617" t="s">
        <v>5584</v>
      </c>
      <c r="K2142" s="607" t="s">
        <v>5580</v>
      </c>
      <c r="L2142" s="607" t="s">
        <v>15</v>
      </c>
      <c r="M2142" s="607" t="s">
        <v>2043</v>
      </c>
      <c r="N2142" s="615" t="s">
        <v>5769</v>
      </c>
      <c r="O2142" s="607" t="s">
        <v>43</v>
      </c>
      <c r="P2142" s="558">
        <v>6</v>
      </c>
      <c r="Q2142" s="558" t="s">
        <v>5151</v>
      </c>
      <c r="R2142" s="609">
        <f>IFERROR(VLOOKUP(CONCATENATE(D2142,"'",C2142),'Monthly Forex'!A:D,4,0),"-")</f>
        <v>48.59</v>
      </c>
      <c r="S2142" s="564" t="s">
        <v>15</v>
      </c>
      <c r="T2142" s="611">
        <v>2220</v>
      </c>
      <c r="U2142" s="612" t="s">
        <v>47</v>
      </c>
      <c r="V2142" s="613" t="s">
        <v>49</v>
      </c>
      <c r="W2142" s="703" t="s">
        <v>15</v>
      </c>
      <c r="X2142" s="673" t="s">
        <v>2902</v>
      </c>
      <c r="Y2142" s="669" t="s">
        <v>15</v>
      </c>
      <c r="Z2142" s="668" t="s">
        <v>15</v>
      </c>
      <c r="AA2142" s="558" t="s">
        <v>1856</v>
      </c>
      <c r="AB2142" s="139">
        <f t="shared" si="646"/>
        <v>44314</v>
      </c>
      <c r="AC2142" s="134">
        <f t="shared" si="647"/>
        <v>44287</v>
      </c>
      <c r="AD2142" s="144" t="str">
        <f t="shared" si="648"/>
        <v>-</v>
      </c>
      <c r="AE2142" s="136" t="str">
        <f t="shared" si="649"/>
        <v>-</v>
      </c>
      <c r="AF2142" s="140" t="s">
        <v>4551</v>
      </c>
      <c r="AG2142" s="140" t="str">
        <f t="shared" si="650"/>
        <v>1</v>
      </c>
      <c r="AH2142" s="141" t="str">
        <f t="shared" si="629"/>
        <v>-</v>
      </c>
      <c r="AI2142" s="210">
        <v>44337</v>
      </c>
      <c r="AJ2142" s="448" t="s">
        <v>4592</v>
      </c>
      <c r="AK2142" s="478">
        <f t="shared" si="630"/>
        <v>-23</v>
      </c>
      <c r="AL2142" s="482">
        <f t="shared" si="631"/>
        <v>44317</v>
      </c>
      <c r="AM2142" s="432" t="str">
        <f>_xlfn.IFNA(VLOOKUP(O2142,Dropdown!$B:$G,6,0),"-")</f>
        <v>EXPORT</v>
      </c>
      <c r="AN2142" s="433" t="str">
        <f>_xlfn.IFNA(VLOOKUP(O2142,Dropdown!$B:$H,7,0),"-")</f>
        <v>-</v>
      </c>
      <c r="AO2142" s="434" t="str">
        <f t="shared" si="632"/>
        <v>USD</v>
      </c>
      <c r="AP2142" s="435">
        <f t="shared" si="633"/>
        <v>2220</v>
      </c>
      <c r="AQ2142" s="436">
        <f t="shared" si="634"/>
        <v>2220</v>
      </c>
      <c r="AR2142" s="247"/>
      <c r="AS2142" s="465" t="s">
        <v>15</v>
      </c>
      <c r="AT2142" s="247"/>
      <c r="AU2142" s="456" t="s">
        <v>15</v>
      </c>
    </row>
    <row r="2143" spans="1:47" s="29" customFormat="1">
      <c r="A2143" s="556">
        <v>2140</v>
      </c>
      <c r="B2143" s="558" t="s">
        <v>5578</v>
      </c>
      <c r="C2143" s="558" t="str">
        <f t="shared" si="651"/>
        <v>2021</v>
      </c>
      <c r="D2143" s="558" t="str">
        <f t="shared" si="652"/>
        <v>Mar</v>
      </c>
      <c r="E2143" s="605">
        <v>44284</v>
      </c>
      <c r="F2143" s="558">
        <v>127354</v>
      </c>
      <c r="G2143" s="558">
        <v>60602</v>
      </c>
      <c r="H2143" s="558">
        <v>99240</v>
      </c>
      <c r="I2143" s="558" t="s">
        <v>5583</v>
      </c>
      <c r="J2143" s="617" t="s">
        <v>5584</v>
      </c>
      <c r="K2143" s="607" t="s">
        <v>5581</v>
      </c>
      <c r="L2143" s="607" t="s">
        <v>15</v>
      </c>
      <c r="M2143" s="607" t="s">
        <v>2060</v>
      </c>
      <c r="N2143" s="615" t="s">
        <v>5770</v>
      </c>
      <c r="O2143" s="607" t="s">
        <v>43</v>
      </c>
      <c r="P2143" s="558">
        <v>4</v>
      </c>
      <c r="Q2143" s="558" t="s">
        <v>5151</v>
      </c>
      <c r="R2143" s="609">
        <f>IFERROR(VLOOKUP(CONCATENATE(D2143,"'",C2143),'Monthly Forex'!A:D,4,0),"-")</f>
        <v>48.59</v>
      </c>
      <c r="S2143" s="564" t="s">
        <v>15</v>
      </c>
      <c r="T2143" s="611">
        <v>800</v>
      </c>
      <c r="U2143" s="612" t="s">
        <v>47</v>
      </c>
      <c r="V2143" s="613" t="s">
        <v>49</v>
      </c>
      <c r="W2143" s="703" t="s">
        <v>15</v>
      </c>
      <c r="X2143" s="673" t="s">
        <v>2902</v>
      </c>
      <c r="Y2143" s="669" t="s">
        <v>15</v>
      </c>
      <c r="Z2143" s="668" t="s">
        <v>15</v>
      </c>
      <c r="AA2143" s="558" t="s">
        <v>1856</v>
      </c>
      <c r="AB2143" s="139">
        <f t="shared" si="646"/>
        <v>44314</v>
      </c>
      <c r="AC2143" s="134">
        <f t="shared" si="647"/>
        <v>44287</v>
      </c>
      <c r="AD2143" s="144" t="str">
        <f t="shared" si="648"/>
        <v>-</v>
      </c>
      <c r="AE2143" s="136" t="str">
        <f t="shared" si="649"/>
        <v>-</v>
      </c>
      <c r="AF2143" s="140" t="s">
        <v>4551</v>
      </c>
      <c r="AG2143" s="140" t="str">
        <f t="shared" si="650"/>
        <v>-</v>
      </c>
      <c r="AH2143" s="141" t="str">
        <f t="shared" si="629"/>
        <v>-</v>
      </c>
      <c r="AI2143" s="210">
        <v>44337</v>
      </c>
      <c r="AJ2143" s="448" t="s">
        <v>4592</v>
      </c>
      <c r="AK2143" s="478">
        <f t="shared" si="630"/>
        <v>-23</v>
      </c>
      <c r="AL2143" s="482">
        <f t="shared" si="631"/>
        <v>44317</v>
      </c>
      <c r="AM2143" s="432" t="str">
        <f>_xlfn.IFNA(VLOOKUP(O2143,Dropdown!$B:$G,6,0),"-")</f>
        <v>EXPORT</v>
      </c>
      <c r="AN2143" s="433" t="str">
        <f>_xlfn.IFNA(VLOOKUP(O2143,Dropdown!$B:$H,7,0),"-")</f>
        <v>-</v>
      </c>
      <c r="AO2143" s="434" t="str">
        <f t="shared" si="632"/>
        <v>USD</v>
      </c>
      <c r="AP2143" s="435">
        <f t="shared" si="633"/>
        <v>800</v>
      </c>
      <c r="AQ2143" s="436">
        <f t="shared" si="634"/>
        <v>800</v>
      </c>
      <c r="AR2143" s="247"/>
      <c r="AS2143" s="465" t="s">
        <v>15</v>
      </c>
      <c r="AT2143" s="247"/>
      <c r="AU2143" s="456" t="s">
        <v>15</v>
      </c>
    </row>
    <row r="2144" spans="1:47" s="29" customFormat="1">
      <c r="A2144" s="556">
        <v>2141</v>
      </c>
      <c r="B2144" s="558" t="s">
        <v>5579</v>
      </c>
      <c r="C2144" s="558" t="str">
        <f t="shared" si="651"/>
        <v>2021</v>
      </c>
      <c r="D2144" s="558" t="str">
        <f t="shared" si="652"/>
        <v>Mar</v>
      </c>
      <c r="E2144" s="605">
        <v>44284</v>
      </c>
      <c r="F2144" s="558">
        <v>127354</v>
      </c>
      <c r="G2144" s="558">
        <v>60602</v>
      </c>
      <c r="H2144" s="558">
        <v>99240</v>
      </c>
      <c r="I2144" s="558" t="s">
        <v>5583</v>
      </c>
      <c r="J2144" s="617" t="s">
        <v>5584</v>
      </c>
      <c r="K2144" s="607" t="s">
        <v>5582</v>
      </c>
      <c r="L2144" s="607" t="s">
        <v>15</v>
      </c>
      <c r="M2144" s="607" t="s">
        <v>2061</v>
      </c>
      <c r="N2144" s="615" t="s">
        <v>5771</v>
      </c>
      <c r="O2144" s="607" t="s">
        <v>43</v>
      </c>
      <c r="P2144" s="558">
        <v>6</v>
      </c>
      <c r="Q2144" s="558" t="s">
        <v>5151</v>
      </c>
      <c r="R2144" s="609">
        <f>IFERROR(VLOOKUP(CONCATENATE(D2144,"'",C2144),'Monthly Forex'!A:D,4,0),"-")</f>
        <v>48.59</v>
      </c>
      <c r="S2144" s="564" t="s">
        <v>15</v>
      </c>
      <c r="T2144" s="611">
        <v>1800</v>
      </c>
      <c r="U2144" s="612" t="s">
        <v>47</v>
      </c>
      <c r="V2144" s="613" t="s">
        <v>49</v>
      </c>
      <c r="W2144" s="703" t="s">
        <v>15</v>
      </c>
      <c r="X2144" s="673" t="s">
        <v>2902</v>
      </c>
      <c r="Y2144" s="669" t="s">
        <v>15</v>
      </c>
      <c r="Z2144" s="668" t="s">
        <v>15</v>
      </c>
      <c r="AA2144" s="558" t="s">
        <v>1856</v>
      </c>
      <c r="AB2144" s="139">
        <f t="shared" si="646"/>
        <v>44314</v>
      </c>
      <c r="AC2144" s="134">
        <f t="shared" si="647"/>
        <v>44287</v>
      </c>
      <c r="AD2144" s="144" t="str">
        <f t="shared" si="648"/>
        <v>-</v>
      </c>
      <c r="AE2144" s="136" t="str">
        <f t="shared" si="649"/>
        <v>-</v>
      </c>
      <c r="AF2144" s="140" t="s">
        <v>4551</v>
      </c>
      <c r="AG2144" s="140" t="str">
        <f t="shared" si="650"/>
        <v>-</v>
      </c>
      <c r="AH2144" s="141" t="str">
        <f t="shared" si="629"/>
        <v>-</v>
      </c>
      <c r="AI2144" s="210">
        <v>44337</v>
      </c>
      <c r="AJ2144" s="448" t="s">
        <v>4592</v>
      </c>
      <c r="AK2144" s="478">
        <f t="shared" si="630"/>
        <v>-23</v>
      </c>
      <c r="AL2144" s="482">
        <f t="shared" si="631"/>
        <v>44317</v>
      </c>
      <c r="AM2144" s="432" t="str">
        <f>_xlfn.IFNA(VLOOKUP(O2144,Dropdown!$B:$G,6,0),"-")</f>
        <v>EXPORT</v>
      </c>
      <c r="AN2144" s="433" t="str">
        <f>_xlfn.IFNA(VLOOKUP(O2144,Dropdown!$B:$H,7,0),"-")</f>
        <v>-</v>
      </c>
      <c r="AO2144" s="434" t="str">
        <f t="shared" si="632"/>
        <v>USD</v>
      </c>
      <c r="AP2144" s="435">
        <f t="shared" si="633"/>
        <v>1800</v>
      </c>
      <c r="AQ2144" s="436">
        <f t="shared" si="634"/>
        <v>1800</v>
      </c>
      <c r="AR2144" s="247"/>
      <c r="AS2144" s="465" t="s">
        <v>15</v>
      </c>
      <c r="AT2144" s="247"/>
      <c r="AU2144" s="456" t="s">
        <v>15</v>
      </c>
    </row>
    <row r="2145" spans="1:47" s="29" customFormat="1">
      <c r="A2145" s="556">
        <v>2142</v>
      </c>
      <c r="B2145" s="558" t="s">
        <v>5757</v>
      </c>
      <c r="C2145" s="558" t="str">
        <f t="shared" si="651"/>
        <v>2021</v>
      </c>
      <c r="D2145" s="558" t="str">
        <f t="shared" si="652"/>
        <v>Mar</v>
      </c>
      <c r="E2145" s="605">
        <v>44285</v>
      </c>
      <c r="F2145" s="558">
        <v>127355</v>
      </c>
      <c r="G2145" s="558">
        <v>60603</v>
      </c>
      <c r="H2145" s="558">
        <v>99281</v>
      </c>
      <c r="I2145" s="558" t="s">
        <v>5760</v>
      </c>
      <c r="J2145" s="617" t="s">
        <v>5762</v>
      </c>
      <c r="K2145" s="607" t="s">
        <v>5766</v>
      </c>
      <c r="L2145" s="607" t="s">
        <v>5813</v>
      </c>
      <c r="M2145" s="607" t="s">
        <v>5814</v>
      </c>
      <c r="N2145" s="615" t="s">
        <v>15</v>
      </c>
      <c r="O2145" s="607" t="s">
        <v>1712</v>
      </c>
      <c r="P2145" s="558">
        <v>1</v>
      </c>
      <c r="Q2145" s="558" t="s">
        <v>5152</v>
      </c>
      <c r="R2145" s="609">
        <f>IFERROR(VLOOKUP(CONCATENATE(D2145,"'",C2145),'Monthly Forex'!A:D,4,0),"-")</f>
        <v>48.59</v>
      </c>
      <c r="S2145" s="610">
        <v>83000</v>
      </c>
      <c r="T2145" s="611">
        <f>IFERROR(S2145/R2145,"")</f>
        <v>1708.1704054332165</v>
      </c>
      <c r="U2145" s="612" t="s">
        <v>47</v>
      </c>
      <c r="V2145" s="613" t="s">
        <v>49</v>
      </c>
      <c r="W2145" s="703" t="s">
        <v>5837</v>
      </c>
      <c r="X2145" s="673" t="s">
        <v>2769</v>
      </c>
      <c r="Y2145" s="669" t="s">
        <v>15</v>
      </c>
      <c r="Z2145" s="668" t="s">
        <v>15</v>
      </c>
      <c r="AA2145" s="558" t="s">
        <v>1856</v>
      </c>
      <c r="AB2145" s="139">
        <f>IF(V2145="","",IF(V2145="Cancelled","-",E2145+30))</f>
        <v>44315</v>
      </c>
      <c r="AC2145" s="134">
        <f>IFERROR(IF(AB2145="-","-",(AB2145-DAY(AB2145)+1)),"")</f>
        <v>44287</v>
      </c>
      <c r="AD2145" s="144" t="str">
        <f>IFERROR(IF(AF2145="O","-",AB2145+60),"-")</f>
        <v>-</v>
      </c>
      <c r="AE2145" s="136" t="str">
        <f>IFERROR(IF(AD2145="-","-",(AD2145-DAY(AD2145)+1)),"")</f>
        <v>-</v>
      </c>
      <c r="AF2145" s="140" t="s">
        <v>4551</v>
      </c>
      <c r="AG2145" s="140" t="str">
        <f>IF(F2145=F2144,"-","1")</f>
        <v>1</v>
      </c>
      <c r="AH2145" s="141" t="str">
        <f t="shared" si="629"/>
        <v>-</v>
      </c>
      <c r="AI2145" s="210">
        <v>44313</v>
      </c>
      <c r="AJ2145" s="448" t="s">
        <v>4592</v>
      </c>
      <c r="AK2145" s="478">
        <f t="shared" si="630"/>
        <v>2</v>
      </c>
      <c r="AL2145" s="482">
        <f t="shared" si="631"/>
        <v>44287</v>
      </c>
      <c r="AM2145" s="432" t="str">
        <f>_xlfn.IFNA(VLOOKUP(O2145,Dropdown!$B:$G,6,0),"-")</f>
        <v>PEZA</v>
      </c>
      <c r="AN2145" s="433">
        <f>_xlfn.IFNA(VLOOKUP(O2145,Dropdown!$B:$H,7,0),"-")</f>
        <v>0.12</v>
      </c>
      <c r="AO2145" s="434" t="str">
        <f t="shared" si="632"/>
        <v>PHP</v>
      </c>
      <c r="AP2145" s="435">
        <f t="shared" si="633"/>
        <v>83000</v>
      </c>
      <c r="AQ2145" s="436">
        <f t="shared" si="634"/>
        <v>92960.000000000015</v>
      </c>
      <c r="AR2145" s="247"/>
      <c r="AS2145" s="465" t="s">
        <v>15</v>
      </c>
      <c r="AT2145" s="247"/>
      <c r="AU2145" s="456" t="s">
        <v>15</v>
      </c>
    </row>
    <row r="2146" spans="1:47" s="29" customFormat="1">
      <c r="A2146" s="556">
        <v>2143</v>
      </c>
      <c r="B2146" s="558" t="s">
        <v>5758</v>
      </c>
      <c r="C2146" s="558" t="str">
        <f t="shared" si="651"/>
        <v>2021</v>
      </c>
      <c r="D2146" s="558" t="str">
        <f t="shared" si="652"/>
        <v>Mar</v>
      </c>
      <c r="E2146" s="605">
        <v>44284</v>
      </c>
      <c r="F2146" s="558">
        <v>127356</v>
      </c>
      <c r="G2146" s="558">
        <v>60604</v>
      </c>
      <c r="H2146" s="558">
        <v>99261</v>
      </c>
      <c r="I2146" s="558" t="s">
        <v>5761</v>
      </c>
      <c r="J2146" s="617" t="s">
        <v>5763</v>
      </c>
      <c r="K2146" s="607" t="s">
        <v>5767</v>
      </c>
      <c r="L2146" s="607" t="s">
        <v>5813</v>
      </c>
      <c r="M2146" s="607" t="s">
        <v>5815</v>
      </c>
      <c r="N2146" s="615" t="s">
        <v>15</v>
      </c>
      <c r="O2146" s="607" t="s">
        <v>1712</v>
      </c>
      <c r="P2146" s="558">
        <v>1</v>
      </c>
      <c r="Q2146" s="558" t="s">
        <v>5152</v>
      </c>
      <c r="R2146" s="609">
        <f>IFERROR(VLOOKUP(CONCATENATE(D2146,"'",C2146),'Monthly Forex'!A:D,4,0),"-")</f>
        <v>48.59</v>
      </c>
      <c r="S2146" s="610">
        <v>91000</v>
      </c>
      <c r="T2146" s="611">
        <f>IFERROR(S2146/R2146,"")</f>
        <v>1872.813336077382</v>
      </c>
      <c r="U2146" s="612" t="s">
        <v>47</v>
      </c>
      <c r="V2146" s="613" t="s">
        <v>49</v>
      </c>
      <c r="W2146" s="703" t="s">
        <v>15</v>
      </c>
      <c r="X2146" s="673" t="s">
        <v>2769</v>
      </c>
      <c r="Y2146" s="669" t="s">
        <v>15</v>
      </c>
      <c r="Z2146" s="668" t="s">
        <v>15</v>
      </c>
      <c r="AA2146" s="558" t="s">
        <v>1856</v>
      </c>
      <c r="AB2146" s="139">
        <f t="shared" ref="AB2146:AB2159" si="653">IF(V2146="","",IF(V2146="Cancelled","-",E2146+30))</f>
        <v>44314</v>
      </c>
      <c r="AC2146" s="134">
        <f t="shared" ref="AC2146:AC2159" si="654">IFERROR(IF(AB2146="-","-",(AB2146-DAY(AB2146)+1)),"")</f>
        <v>44287</v>
      </c>
      <c r="AD2146" s="144" t="str">
        <f t="shared" ref="AD2146:AD2159" si="655">IFERROR(IF(AF2146="O","-",AB2146+60),"-")</f>
        <v>-</v>
      </c>
      <c r="AE2146" s="136" t="str">
        <f t="shared" ref="AE2146:AE2159" si="656">IFERROR(IF(AD2146="-","-",(AD2146-DAY(AD2146)+1)),"")</f>
        <v>-</v>
      </c>
      <c r="AF2146" s="140" t="s">
        <v>4551</v>
      </c>
      <c r="AG2146" s="140" t="str">
        <f t="shared" ref="AG2146:AG2159" si="657">IF(F2146=F2145,"-","1")</f>
        <v>1</v>
      </c>
      <c r="AH2146" s="141" t="str">
        <f t="shared" si="629"/>
        <v>-</v>
      </c>
      <c r="AI2146" s="210">
        <v>44313</v>
      </c>
      <c r="AJ2146" s="448" t="s">
        <v>4592</v>
      </c>
      <c r="AK2146" s="478">
        <f t="shared" si="630"/>
        <v>1</v>
      </c>
      <c r="AL2146" s="482">
        <f t="shared" si="631"/>
        <v>44287</v>
      </c>
      <c r="AM2146" s="432" t="str">
        <f>_xlfn.IFNA(VLOOKUP(O2146,Dropdown!$B:$G,6,0),"-")</f>
        <v>PEZA</v>
      </c>
      <c r="AN2146" s="433">
        <f>_xlfn.IFNA(VLOOKUP(O2146,Dropdown!$B:$H,7,0),"-")</f>
        <v>0.12</v>
      </c>
      <c r="AO2146" s="434" t="str">
        <f t="shared" si="632"/>
        <v>PHP</v>
      </c>
      <c r="AP2146" s="435">
        <f t="shared" si="633"/>
        <v>91000</v>
      </c>
      <c r="AQ2146" s="436">
        <f t="shared" si="634"/>
        <v>101920.00000000001</v>
      </c>
      <c r="AR2146" s="247"/>
      <c r="AS2146" s="465" t="s">
        <v>15</v>
      </c>
      <c r="AT2146" s="247"/>
      <c r="AU2146" s="456" t="s">
        <v>15</v>
      </c>
    </row>
    <row r="2147" spans="1:47" s="29" customFormat="1">
      <c r="A2147" s="556">
        <v>2144</v>
      </c>
      <c r="B2147" s="558" t="s">
        <v>5788</v>
      </c>
      <c r="C2147" s="558" t="str">
        <f t="shared" si="651"/>
        <v>2021</v>
      </c>
      <c r="D2147" s="558" t="str">
        <f t="shared" si="652"/>
        <v>Mar</v>
      </c>
      <c r="E2147" s="605">
        <v>44284</v>
      </c>
      <c r="F2147" s="558">
        <v>127357</v>
      </c>
      <c r="G2147" s="558" t="s">
        <v>5980</v>
      </c>
      <c r="H2147" s="558">
        <v>99264</v>
      </c>
      <c r="I2147" s="558" t="s">
        <v>5805</v>
      </c>
      <c r="J2147" s="617" t="s">
        <v>5816</v>
      </c>
      <c r="K2147" s="607" t="s">
        <v>5800</v>
      </c>
      <c r="L2147" s="607" t="s">
        <v>5817</v>
      </c>
      <c r="M2147" s="607" t="s">
        <v>5818</v>
      </c>
      <c r="N2147" s="615"/>
      <c r="O2147" s="607" t="s">
        <v>40</v>
      </c>
      <c r="P2147" s="558">
        <v>1</v>
      </c>
      <c r="Q2147" s="558" t="s">
        <v>5152</v>
      </c>
      <c r="R2147" s="609">
        <f>IFERROR(VLOOKUP(CONCATENATE(D2147,"'",C2147),'Monthly Forex'!A:D,4,0),"-")</f>
        <v>48.59</v>
      </c>
      <c r="S2147" s="564" t="s">
        <v>15</v>
      </c>
      <c r="T2147" s="611">
        <f>6222*0.3</f>
        <v>1866.6</v>
      </c>
      <c r="U2147" s="612" t="s">
        <v>47</v>
      </c>
      <c r="V2147" s="613" t="s">
        <v>49</v>
      </c>
      <c r="W2147" s="703" t="s">
        <v>3995</v>
      </c>
      <c r="X2147" s="673" t="s">
        <v>4604</v>
      </c>
      <c r="Y2147" s="669" t="s">
        <v>15</v>
      </c>
      <c r="Z2147" s="668" t="s">
        <v>15</v>
      </c>
      <c r="AA2147" s="558" t="s">
        <v>1856</v>
      </c>
      <c r="AB2147" s="139">
        <f t="shared" si="653"/>
        <v>44314</v>
      </c>
      <c r="AC2147" s="134">
        <f t="shared" si="654"/>
        <v>44287</v>
      </c>
      <c r="AD2147" s="144" t="str">
        <f t="shared" si="655"/>
        <v>-</v>
      </c>
      <c r="AE2147" s="136" t="str">
        <f t="shared" si="656"/>
        <v>-</v>
      </c>
      <c r="AF2147" s="140" t="s">
        <v>4551</v>
      </c>
      <c r="AG2147" s="140" t="str">
        <f t="shared" si="657"/>
        <v>1</v>
      </c>
      <c r="AH2147" s="141" t="str">
        <f t="shared" si="629"/>
        <v>-</v>
      </c>
      <c r="AI2147" s="210">
        <v>44314</v>
      </c>
      <c r="AJ2147" s="448" t="s">
        <v>4592</v>
      </c>
      <c r="AK2147" s="478">
        <f t="shared" si="630"/>
        <v>0</v>
      </c>
      <c r="AL2147" s="482">
        <f t="shared" si="631"/>
        <v>44287</v>
      </c>
      <c r="AM2147" s="432" t="str">
        <f>_xlfn.IFNA(VLOOKUP(O2147,Dropdown!$B:$G,6,0),"-")</f>
        <v>PEZA</v>
      </c>
      <c r="AN2147" s="433">
        <f>_xlfn.IFNA(VLOOKUP(O2147,Dropdown!$B:$H,7,0),"-")</f>
        <v>0.12</v>
      </c>
      <c r="AO2147" s="434" t="str">
        <f t="shared" si="632"/>
        <v>USD</v>
      </c>
      <c r="AP2147" s="435">
        <f t="shared" si="633"/>
        <v>1866.6</v>
      </c>
      <c r="AQ2147" s="436">
        <f t="shared" si="634"/>
        <v>2090.5920000000001</v>
      </c>
      <c r="AR2147" s="247"/>
      <c r="AS2147" s="465" t="s">
        <v>15</v>
      </c>
      <c r="AT2147" s="247"/>
      <c r="AU2147" s="456" t="s">
        <v>15</v>
      </c>
    </row>
    <row r="2148" spans="1:47" s="29" customFormat="1">
      <c r="A2148" s="556">
        <v>2145</v>
      </c>
      <c r="B2148" s="558" t="s">
        <v>5789</v>
      </c>
      <c r="C2148" s="558" t="str">
        <f t="shared" ref="C2148:C2161" si="658">TEXT(E2148,"yyyy")</f>
        <v>2021</v>
      </c>
      <c r="D2148" s="558" t="str">
        <f t="shared" ref="D2148:D2161" si="659">TEXT(E2148,"mmm")</f>
        <v>Mar</v>
      </c>
      <c r="E2148" s="605">
        <v>44284</v>
      </c>
      <c r="F2148" s="558">
        <v>127357</v>
      </c>
      <c r="G2148" s="558" t="s">
        <v>5980</v>
      </c>
      <c r="H2148" s="558">
        <v>99264</v>
      </c>
      <c r="I2148" s="558" t="s">
        <v>5532</v>
      </c>
      <c r="J2148" s="617" t="s">
        <v>5816</v>
      </c>
      <c r="K2148" s="607" t="s">
        <v>5801</v>
      </c>
      <c r="L2148" s="607" t="s">
        <v>5817</v>
      </c>
      <c r="M2148" s="607" t="s">
        <v>5819</v>
      </c>
      <c r="N2148" s="615"/>
      <c r="O2148" s="607" t="s">
        <v>40</v>
      </c>
      <c r="P2148" s="558">
        <v>1</v>
      </c>
      <c r="Q2148" s="558" t="s">
        <v>5152</v>
      </c>
      <c r="R2148" s="609">
        <f>IFERROR(VLOOKUP(CONCATENATE(D2148,"'",C2148),'Monthly Forex'!A:D,4,0),"-")</f>
        <v>48.59</v>
      </c>
      <c r="S2148" s="564" t="s">
        <v>15</v>
      </c>
      <c r="T2148" s="611">
        <f>4579*0.3</f>
        <v>1373.7</v>
      </c>
      <c r="U2148" s="612" t="s">
        <v>47</v>
      </c>
      <c r="V2148" s="613" t="s">
        <v>49</v>
      </c>
      <c r="W2148" s="703" t="s">
        <v>3995</v>
      </c>
      <c r="X2148" s="673" t="s">
        <v>4604</v>
      </c>
      <c r="Y2148" s="669" t="s">
        <v>15</v>
      </c>
      <c r="Z2148" s="668" t="s">
        <v>15</v>
      </c>
      <c r="AA2148" s="558" t="s">
        <v>1856</v>
      </c>
      <c r="AB2148" s="139">
        <f t="shared" si="653"/>
        <v>44314</v>
      </c>
      <c r="AC2148" s="134">
        <f t="shared" si="654"/>
        <v>44287</v>
      </c>
      <c r="AD2148" s="144" t="str">
        <f t="shared" si="655"/>
        <v>-</v>
      </c>
      <c r="AE2148" s="136" t="str">
        <f t="shared" si="656"/>
        <v>-</v>
      </c>
      <c r="AF2148" s="140" t="s">
        <v>4551</v>
      </c>
      <c r="AG2148" s="140" t="str">
        <f t="shared" si="657"/>
        <v>-</v>
      </c>
      <c r="AH2148" s="141" t="str">
        <f t="shared" si="629"/>
        <v>-</v>
      </c>
      <c r="AI2148" s="210">
        <v>44314</v>
      </c>
      <c r="AJ2148" s="448" t="s">
        <v>4592</v>
      </c>
      <c r="AK2148" s="478">
        <f t="shared" si="630"/>
        <v>0</v>
      </c>
      <c r="AL2148" s="482">
        <f t="shared" si="631"/>
        <v>44287</v>
      </c>
      <c r="AM2148" s="432" t="str">
        <f>_xlfn.IFNA(VLOOKUP(O2148,Dropdown!$B:$G,6,0),"-")</f>
        <v>PEZA</v>
      </c>
      <c r="AN2148" s="433">
        <f>_xlfn.IFNA(VLOOKUP(O2148,Dropdown!$B:$H,7,0),"-")</f>
        <v>0.12</v>
      </c>
      <c r="AO2148" s="434" t="str">
        <f t="shared" si="632"/>
        <v>USD</v>
      </c>
      <c r="AP2148" s="435">
        <f t="shared" si="633"/>
        <v>1373.7</v>
      </c>
      <c r="AQ2148" s="436">
        <f t="shared" si="634"/>
        <v>1538.5440000000001</v>
      </c>
      <c r="AR2148" s="247"/>
      <c r="AS2148" s="465" t="s">
        <v>15</v>
      </c>
      <c r="AT2148" s="247"/>
      <c r="AU2148" s="456" t="s">
        <v>15</v>
      </c>
    </row>
    <row r="2149" spans="1:47" s="29" customFormat="1">
      <c r="A2149" s="556">
        <v>2146</v>
      </c>
      <c r="B2149" s="558" t="s">
        <v>5790</v>
      </c>
      <c r="C2149" s="558" t="str">
        <f t="shared" si="658"/>
        <v>2021</v>
      </c>
      <c r="D2149" s="558" t="str">
        <f t="shared" si="659"/>
        <v>Mar</v>
      </c>
      <c r="E2149" s="605">
        <v>44284</v>
      </c>
      <c r="F2149" s="558">
        <v>127357</v>
      </c>
      <c r="G2149" s="558" t="s">
        <v>5980</v>
      </c>
      <c r="H2149" s="558">
        <v>99264</v>
      </c>
      <c r="I2149" s="558" t="s">
        <v>5532</v>
      </c>
      <c r="J2149" s="617" t="s">
        <v>5816</v>
      </c>
      <c r="K2149" s="607" t="s">
        <v>5802</v>
      </c>
      <c r="L2149" s="607" t="s">
        <v>5817</v>
      </c>
      <c r="M2149" s="607" t="s">
        <v>5820</v>
      </c>
      <c r="N2149" s="615"/>
      <c r="O2149" s="607" t="s">
        <v>40</v>
      </c>
      <c r="P2149" s="558">
        <v>1</v>
      </c>
      <c r="Q2149" s="558" t="s">
        <v>5152</v>
      </c>
      <c r="R2149" s="609">
        <f>IFERROR(VLOOKUP(CONCATENATE(D2149,"'",C2149),'Monthly Forex'!A:D,4,0),"-")</f>
        <v>48.59</v>
      </c>
      <c r="S2149" s="564" t="s">
        <v>15</v>
      </c>
      <c r="T2149" s="611">
        <f>2100*0.3</f>
        <v>630</v>
      </c>
      <c r="U2149" s="612" t="s">
        <v>47</v>
      </c>
      <c r="V2149" s="613" t="s">
        <v>49</v>
      </c>
      <c r="W2149" s="703" t="s">
        <v>3995</v>
      </c>
      <c r="X2149" s="673" t="s">
        <v>4604</v>
      </c>
      <c r="Y2149" s="669" t="s">
        <v>15</v>
      </c>
      <c r="Z2149" s="668" t="s">
        <v>15</v>
      </c>
      <c r="AA2149" s="558" t="s">
        <v>1856</v>
      </c>
      <c r="AB2149" s="139">
        <f t="shared" si="653"/>
        <v>44314</v>
      </c>
      <c r="AC2149" s="134">
        <f t="shared" si="654"/>
        <v>44287</v>
      </c>
      <c r="AD2149" s="144" t="str">
        <f t="shared" si="655"/>
        <v>-</v>
      </c>
      <c r="AE2149" s="136" t="str">
        <f t="shared" si="656"/>
        <v>-</v>
      </c>
      <c r="AF2149" s="140" t="s">
        <v>4551</v>
      </c>
      <c r="AG2149" s="140" t="str">
        <f t="shared" si="657"/>
        <v>-</v>
      </c>
      <c r="AH2149" s="141" t="str">
        <f t="shared" si="629"/>
        <v>-</v>
      </c>
      <c r="AI2149" s="210">
        <v>44314</v>
      </c>
      <c r="AJ2149" s="448" t="s">
        <v>4592</v>
      </c>
      <c r="AK2149" s="478">
        <f t="shared" si="630"/>
        <v>0</v>
      </c>
      <c r="AL2149" s="482">
        <f t="shared" si="631"/>
        <v>44287</v>
      </c>
      <c r="AM2149" s="432" t="str">
        <f>_xlfn.IFNA(VLOOKUP(O2149,Dropdown!$B:$G,6,0),"-")</f>
        <v>PEZA</v>
      </c>
      <c r="AN2149" s="433">
        <f>_xlfn.IFNA(VLOOKUP(O2149,Dropdown!$B:$H,7,0),"-")</f>
        <v>0.12</v>
      </c>
      <c r="AO2149" s="434" t="str">
        <f t="shared" si="632"/>
        <v>USD</v>
      </c>
      <c r="AP2149" s="435">
        <f t="shared" si="633"/>
        <v>630</v>
      </c>
      <c r="AQ2149" s="436">
        <f t="shared" si="634"/>
        <v>705.6</v>
      </c>
      <c r="AR2149" s="247"/>
      <c r="AS2149" s="465" t="s">
        <v>15</v>
      </c>
      <c r="AT2149" s="247"/>
      <c r="AU2149" s="456" t="s">
        <v>15</v>
      </c>
    </row>
    <row r="2150" spans="1:47" s="29" customFormat="1">
      <c r="A2150" s="556">
        <v>2147</v>
      </c>
      <c r="B2150" s="558" t="s">
        <v>5791</v>
      </c>
      <c r="C2150" s="558" t="str">
        <f t="shared" si="658"/>
        <v>2021</v>
      </c>
      <c r="D2150" s="558" t="str">
        <f t="shared" si="659"/>
        <v>Mar</v>
      </c>
      <c r="E2150" s="605">
        <v>44284</v>
      </c>
      <c r="F2150" s="558">
        <v>127358</v>
      </c>
      <c r="G2150" s="558" t="s">
        <v>5981</v>
      </c>
      <c r="H2150" s="558">
        <v>99265</v>
      </c>
      <c r="I2150" s="558" t="s">
        <v>5532</v>
      </c>
      <c r="J2150" s="617" t="s">
        <v>5821</v>
      </c>
      <c r="K2150" s="607" t="s">
        <v>5803</v>
      </c>
      <c r="L2150" s="607" t="s">
        <v>5822</v>
      </c>
      <c r="M2150" s="607" t="s">
        <v>5818</v>
      </c>
      <c r="N2150" s="615"/>
      <c r="O2150" s="607" t="s">
        <v>40</v>
      </c>
      <c r="P2150" s="558">
        <v>1</v>
      </c>
      <c r="Q2150" s="558" t="s">
        <v>5152</v>
      </c>
      <c r="R2150" s="609">
        <f>IFERROR(VLOOKUP(CONCATENATE(D2150,"'",C2150),'Monthly Forex'!A:D,4,0),"-")</f>
        <v>48.59</v>
      </c>
      <c r="S2150" s="564" t="s">
        <v>15</v>
      </c>
      <c r="T2150" s="611">
        <f>7389*0.3</f>
        <v>2216.6999999999998</v>
      </c>
      <c r="U2150" s="612" t="s">
        <v>47</v>
      </c>
      <c r="V2150" s="613" t="s">
        <v>49</v>
      </c>
      <c r="W2150" s="703" t="s">
        <v>3995</v>
      </c>
      <c r="X2150" s="673" t="s">
        <v>4604</v>
      </c>
      <c r="Y2150" s="669" t="s">
        <v>15</v>
      </c>
      <c r="Z2150" s="668" t="s">
        <v>15</v>
      </c>
      <c r="AA2150" s="558" t="s">
        <v>1856</v>
      </c>
      <c r="AB2150" s="139">
        <f t="shared" si="653"/>
        <v>44314</v>
      </c>
      <c r="AC2150" s="134">
        <f t="shared" si="654"/>
        <v>44287</v>
      </c>
      <c r="AD2150" s="144" t="str">
        <f t="shared" si="655"/>
        <v>-</v>
      </c>
      <c r="AE2150" s="136" t="str">
        <f t="shared" si="656"/>
        <v>-</v>
      </c>
      <c r="AF2150" s="140" t="s">
        <v>4551</v>
      </c>
      <c r="AG2150" s="140" t="str">
        <f t="shared" si="657"/>
        <v>1</v>
      </c>
      <c r="AH2150" s="141" t="str">
        <f t="shared" si="629"/>
        <v>-</v>
      </c>
      <c r="AI2150" s="210">
        <v>44314</v>
      </c>
      <c r="AJ2150" s="448" t="s">
        <v>4592</v>
      </c>
      <c r="AK2150" s="478">
        <f t="shared" si="630"/>
        <v>0</v>
      </c>
      <c r="AL2150" s="482">
        <f t="shared" si="631"/>
        <v>44287</v>
      </c>
      <c r="AM2150" s="432" t="str">
        <f>_xlfn.IFNA(VLOOKUP(O2150,Dropdown!$B:$G,6,0),"-")</f>
        <v>PEZA</v>
      </c>
      <c r="AN2150" s="433">
        <f>_xlfn.IFNA(VLOOKUP(O2150,Dropdown!$B:$H,7,0),"-")</f>
        <v>0.12</v>
      </c>
      <c r="AO2150" s="434" t="str">
        <f t="shared" si="632"/>
        <v>USD</v>
      </c>
      <c r="AP2150" s="435">
        <f t="shared" si="633"/>
        <v>2216.6999999999998</v>
      </c>
      <c r="AQ2150" s="436">
        <f t="shared" si="634"/>
        <v>2482.7040000000002</v>
      </c>
      <c r="AR2150" s="247"/>
      <c r="AS2150" s="465" t="s">
        <v>15</v>
      </c>
      <c r="AT2150" s="247"/>
      <c r="AU2150" s="456" t="s">
        <v>15</v>
      </c>
    </row>
    <row r="2151" spans="1:47" s="29" customFormat="1">
      <c r="A2151" s="556">
        <v>2148</v>
      </c>
      <c r="B2151" s="558" t="s">
        <v>5792</v>
      </c>
      <c r="C2151" s="558" t="str">
        <f t="shared" si="658"/>
        <v>2021</v>
      </c>
      <c r="D2151" s="558" t="str">
        <f t="shared" si="659"/>
        <v>Mar</v>
      </c>
      <c r="E2151" s="605">
        <v>44284</v>
      </c>
      <c r="F2151" s="558">
        <v>127358</v>
      </c>
      <c r="G2151" s="558" t="s">
        <v>5981</v>
      </c>
      <c r="H2151" s="558">
        <v>99265</v>
      </c>
      <c r="I2151" s="558" t="s">
        <v>5532</v>
      </c>
      <c r="J2151" s="617" t="s">
        <v>5821</v>
      </c>
      <c r="K2151" s="607" t="s">
        <v>5804</v>
      </c>
      <c r="L2151" s="607" t="s">
        <v>5822</v>
      </c>
      <c r="M2151" s="607" t="s">
        <v>5823</v>
      </c>
      <c r="N2151" s="615"/>
      <c r="O2151" s="607" t="s">
        <v>40</v>
      </c>
      <c r="P2151" s="558">
        <v>1</v>
      </c>
      <c r="Q2151" s="558" t="s">
        <v>5152</v>
      </c>
      <c r="R2151" s="609">
        <f>IFERROR(VLOOKUP(CONCATENATE(D2151,"'",C2151),'Monthly Forex'!A:D,4,0),"-")</f>
        <v>48.59</v>
      </c>
      <c r="S2151" s="564" t="s">
        <v>15</v>
      </c>
      <c r="T2151" s="611">
        <f>4579*0.3</f>
        <v>1373.7</v>
      </c>
      <c r="U2151" s="612" t="s">
        <v>47</v>
      </c>
      <c r="V2151" s="613" t="s">
        <v>49</v>
      </c>
      <c r="W2151" s="703" t="s">
        <v>3995</v>
      </c>
      <c r="X2151" s="673" t="s">
        <v>4604</v>
      </c>
      <c r="Y2151" s="669" t="s">
        <v>15</v>
      </c>
      <c r="Z2151" s="668" t="s">
        <v>15</v>
      </c>
      <c r="AA2151" s="558" t="s">
        <v>1856</v>
      </c>
      <c r="AB2151" s="139">
        <f t="shared" si="653"/>
        <v>44314</v>
      </c>
      <c r="AC2151" s="134">
        <f t="shared" si="654"/>
        <v>44287</v>
      </c>
      <c r="AD2151" s="144" t="str">
        <f t="shared" si="655"/>
        <v>-</v>
      </c>
      <c r="AE2151" s="136" t="str">
        <f t="shared" si="656"/>
        <v>-</v>
      </c>
      <c r="AF2151" s="140" t="s">
        <v>4551</v>
      </c>
      <c r="AG2151" s="140" t="str">
        <f t="shared" si="657"/>
        <v>-</v>
      </c>
      <c r="AH2151" s="141" t="str">
        <f t="shared" si="629"/>
        <v>-</v>
      </c>
      <c r="AI2151" s="210">
        <v>44314</v>
      </c>
      <c r="AJ2151" s="448" t="s">
        <v>4592</v>
      </c>
      <c r="AK2151" s="478">
        <f t="shared" si="630"/>
        <v>0</v>
      </c>
      <c r="AL2151" s="482">
        <f t="shared" si="631"/>
        <v>44287</v>
      </c>
      <c r="AM2151" s="432" t="str">
        <f>_xlfn.IFNA(VLOOKUP(O2151,Dropdown!$B:$G,6,0),"-")</f>
        <v>PEZA</v>
      </c>
      <c r="AN2151" s="433">
        <f>_xlfn.IFNA(VLOOKUP(O2151,Dropdown!$B:$H,7,0),"-")</f>
        <v>0.12</v>
      </c>
      <c r="AO2151" s="434" t="str">
        <f t="shared" si="632"/>
        <v>USD</v>
      </c>
      <c r="AP2151" s="435">
        <f t="shared" si="633"/>
        <v>1373.7</v>
      </c>
      <c r="AQ2151" s="436">
        <f t="shared" si="634"/>
        <v>1538.5440000000001</v>
      </c>
      <c r="AR2151" s="247"/>
      <c r="AS2151" s="465" t="s">
        <v>15</v>
      </c>
      <c r="AT2151" s="247"/>
      <c r="AU2151" s="456" t="s">
        <v>15</v>
      </c>
    </row>
    <row r="2152" spans="1:47" s="29" customFormat="1">
      <c r="A2152" s="556">
        <v>2149</v>
      </c>
      <c r="B2152" s="558" t="s">
        <v>5529</v>
      </c>
      <c r="C2152" s="558" t="str">
        <f t="shared" si="658"/>
        <v>2021</v>
      </c>
      <c r="D2152" s="558" t="str">
        <f t="shared" si="659"/>
        <v>Mar</v>
      </c>
      <c r="E2152" s="605">
        <v>44284</v>
      </c>
      <c r="F2152" s="558">
        <v>127359</v>
      </c>
      <c r="G2152" s="558" t="s">
        <v>5982</v>
      </c>
      <c r="H2152" s="558">
        <v>99266</v>
      </c>
      <c r="I2152" s="558" t="s">
        <v>5532</v>
      </c>
      <c r="J2152" s="617" t="s">
        <v>5825</v>
      </c>
      <c r="K2152" s="607" t="s">
        <v>5531</v>
      </c>
      <c r="L2152" s="607" t="s">
        <v>5824</v>
      </c>
      <c r="M2152" s="607" t="s">
        <v>5826</v>
      </c>
      <c r="N2152" s="615" t="s">
        <v>15</v>
      </c>
      <c r="O2152" s="607" t="s">
        <v>40</v>
      </c>
      <c r="P2152" s="558">
        <v>1</v>
      </c>
      <c r="Q2152" s="558" t="s">
        <v>5152</v>
      </c>
      <c r="R2152" s="609">
        <f>IFERROR(VLOOKUP(CONCATENATE(D2152,"'",C2152),'Monthly Forex'!A:D,4,0),"-")</f>
        <v>48.59</v>
      </c>
      <c r="S2152" s="564" t="s">
        <v>15</v>
      </c>
      <c r="T2152" s="611">
        <v>692.4</v>
      </c>
      <c r="U2152" s="612" t="s">
        <v>47</v>
      </c>
      <c r="V2152" s="613" t="s">
        <v>49</v>
      </c>
      <c r="W2152" s="703" t="s">
        <v>3995</v>
      </c>
      <c r="X2152" s="673" t="s">
        <v>4604</v>
      </c>
      <c r="Y2152" s="669" t="s">
        <v>15</v>
      </c>
      <c r="Z2152" s="668" t="s">
        <v>15</v>
      </c>
      <c r="AA2152" s="558" t="s">
        <v>1856</v>
      </c>
      <c r="AB2152" s="139">
        <f t="shared" si="653"/>
        <v>44314</v>
      </c>
      <c r="AC2152" s="134">
        <f t="shared" si="654"/>
        <v>44287</v>
      </c>
      <c r="AD2152" s="144" t="str">
        <f t="shared" si="655"/>
        <v>-</v>
      </c>
      <c r="AE2152" s="136" t="str">
        <f t="shared" si="656"/>
        <v>-</v>
      </c>
      <c r="AF2152" s="140" t="s">
        <v>4551</v>
      </c>
      <c r="AG2152" s="140" t="str">
        <f t="shared" si="657"/>
        <v>1</v>
      </c>
      <c r="AH2152" s="141" t="str">
        <f t="shared" si="629"/>
        <v>-</v>
      </c>
      <c r="AI2152" s="210">
        <v>44314</v>
      </c>
      <c r="AJ2152" s="448" t="s">
        <v>4592</v>
      </c>
      <c r="AK2152" s="478">
        <f t="shared" si="630"/>
        <v>0</v>
      </c>
      <c r="AL2152" s="482">
        <f t="shared" si="631"/>
        <v>44287</v>
      </c>
      <c r="AM2152" s="432" t="str">
        <f>_xlfn.IFNA(VLOOKUP(O2152,Dropdown!$B:$G,6,0),"-")</f>
        <v>PEZA</v>
      </c>
      <c r="AN2152" s="433">
        <f>_xlfn.IFNA(VLOOKUP(O2152,Dropdown!$B:$H,7,0),"-")</f>
        <v>0.12</v>
      </c>
      <c r="AO2152" s="434" t="str">
        <f t="shared" si="632"/>
        <v>USD</v>
      </c>
      <c r="AP2152" s="435">
        <f t="shared" si="633"/>
        <v>692.4</v>
      </c>
      <c r="AQ2152" s="436">
        <f t="shared" si="634"/>
        <v>775.48800000000006</v>
      </c>
      <c r="AR2152" s="247"/>
      <c r="AS2152" s="465" t="s">
        <v>15</v>
      </c>
      <c r="AT2152" s="247"/>
      <c r="AU2152" s="456" t="s">
        <v>15</v>
      </c>
    </row>
    <row r="2153" spans="1:47" s="29" customFormat="1">
      <c r="A2153" s="556">
        <v>2150</v>
      </c>
      <c r="B2153" s="558" t="s">
        <v>5793</v>
      </c>
      <c r="C2153" s="558" t="str">
        <f t="shared" si="658"/>
        <v>2021</v>
      </c>
      <c r="D2153" s="558" t="str">
        <f t="shared" si="659"/>
        <v>Mar</v>
      </c>
      <c r="E2153" s="605">
        <v>44284</v>
      </c>
      <c r="F2153" s="558">
        <v>127359</v>
      </c>
      <c r="G2153" s="558" t="s">
        <v>5982</v>
      </c>
      <c r="H2153" s="558">
        <v>99266</v>
      </c>
      <c r="I2153" s="558" t="s">
        <v>5532</v>
      </c>
      <c r="J2153" s="617" t="s">
        <v>5825</v>
      </c>
      <c r="K2153" s="607" t="s">
        <v>5806</v>
      </c>
      <c r="L2153" s="607" t="s">
        <v>5824</v>
      </c>
      <c r="M2153" s="607" t="s">
        <v>5827</v>
      </c>
      <c r="N2153" s="615" t="s">
        <v>15</v>
      </c>
      <c r="O2153" s="607" t="s">
        <v>40</v>
      </c>
      <c r="P2153" s="558">
        <v>1</v>
      </c>
      <c r="Q2153" s="558" t="s">
        <v>5152</v>
      </c>
      <c r="R2153" s="609">
        <f>IFERROR(VLOOKUP(CONCATENATE(D2153,"'",C2153),'Monthly Forex'!A:D,4,0),"-")</f>
        <v>48.59</v>
      </c>
      <c r="S2153" s="564" t="s">
        <v>15</v>
      </c>
      <c r="T2153" s="611">
        <v>600</v>
      </c>
      <c r="U2153" s="612" t="s">
        <v>47</v>
      </c>
      <c r="V2153" s="613" t="s">
        <v>49</v>
      </c>
      <c r="W2153" s="703" t="s">
        <v>3995</v>
      </c>
      <c r="X2153" s="673" t="s">
        <v>4604</v>
      </c>
      <c r="Y2153" s="669" t="s">
        <v>15</v>
      </c>
      <c r="Z2153" s="668" t="s">
        <v>15</v>
      </c>
      <c r="AA2153" s="558" t="s">
        <v>1856</v>
      </c>
      <c r="AB2153" s="139">
        <f t="shared" si="653"/>
        <v>44314</v>
      </c>
      <c r="AC2153" s="134">
        <f t="shared" si="654"/>
        <v>44287</v>
      </c>
      <c r="AD2153" s="144" t="str">
        <f t="shared" si="655"/>
        <v>-</v>
      </c>
      <c r="AE2153" s="136" t="str">
        <f t="shared" si="656"/>
        <v>-</v>
      </c>
      <c r="AF2153" s="140" t="s">
        <v>4551</v>
      </c>
      <c r="AG2153" s="140" t="str">
        <f t="shared" si="657"/>
        <v>-</v>
      </c>
      <c r="AH2153" s="141" t="str">
        <f t="shared" si="629"/>
        <v>-</v>
      </c>
      <c r="AI2153" s="210">
        <v>44314</v>
      </c>
      <c r="AJ2153" s="448" t="s">
        <v>4592</v>
      </c>
      <c r="AK2153" s="478">
        <f t="shared" si="630"/>
        <v>0</v>
      </c>
      <c r="AL2153" s="482">
        <f t="shared" si="631"/>
        <v>44287</v>
      </c>
      <c r="AM2153" s="432" t="str">
        <f>_xlfn.IFNA(VLOOKUP(O2153,Dropdown!$B:$G,6,0),"-")</f>
        <v>PEZA</v>
      </c>
      <c r="AN2153" s="433">
        <f>_xlfn.IFNA(VLOOKUP(O2153,Dropdown!$B:$H,7,0),"-")</f>
        <v>0.12</v>
      </c>
      <c r="AO2153" s="434" t="str">
        <f t="shared" si="632"/>
        <v>USD</v>
      </c>
      <c r="AP2153" s="435">
        <f t="shared" si="633"/>
        <v>600</v>
      </c>
      <c r="AQ2153" s="436">
        <f t="shared" si="634"/>
        <v>672.00000000000011</v>
      </c>
      <c r="AR2153" s="247"/>
      <c r="AS2153" s="465" t="s">
        <v>15</v>
      </c>
      <c r="AT2153" s="247"/>
      <c r="AU2153" s="456" t="s">
        <v>15</v>
      </c>
    </row>
    <row r="2154" spans="1:47" s="29" customFormat="1">
      <c r="A2154" s="556">
        <v>2151</v>
      </c>
      <c r="B2154" s="558" t="s">
        <v>5794</v>
      </c>
      <c r="C2154" s="558" t="str">
        <f t="shared" si="658"/>
        <v>2021</v>
      </c>
      <c r="D2154" s="558" t="str">
        <f t="shared" si="659"/>
        <v>Mar</v>
      </c>
      <c r="E2154" s="605">
        <v>44284</v>
      </c>
      <c r="F2154" s="558">
        <v>127359</v>
      </c>
      <c r="G2154" s="558" t="s">
        <v>5982</v>
      </c>
      <c r="H2154" s="558">
        <v>99266</v>
      </c>
      <c r="I2154" s="558" t="s">
        <v>5532</v>
      </c>
      <c r="J2154" s="617" t="s">
        <v>5825</v>
      </c>
      <c r="K2154" s="607" t="s">
        <v>5807</v>
      </c>
      <c r="L2154" s="607" t="s">
        <v>5824</v>
      </c>
      <c r="M2154" s="607" t="s">
        <v>5828</v>
      </c>
      <c r="N2154" s="615" t="s">
        <v>15</v>
      </c>
      <c r="O2154" s="607" t="s">
        <v>40</v>
      </c>
      <c r="P2154" s="558">
        <v>1</v>
      </c>
      <c r="Q2154" s="558" t="s">
        <v>5152</v>
      </c>
      <c r="R2154" s="609">
        <f>IFERROR(VLOOKUP(CONCATENATE(D2154,"'",C2154),'Monthly Forex'!A:D,4,0),"-")</f>
        <v>48.59</v>
      </c>
      <c r="S2154" s="564" t="s">
        <v>15</v>
      </c>
      <c r="T2154" s="611">
        <v>600</v>
      </c>
      <c r="U2154" s="612" t="s">
        <v>47</v>
      </c>
      <c r="V2154" s="613" t="s">
        <v>49</v>
      </c>
      <c r="W2154" s="703" t="s">
        <v>3995</v>
      </c>
      <c r="X2154" s="673" t="s">
        <v>4604</v>
      </c>
      <c r="Y2154" s="669" t="s">
        <v>15</v>
      </c>
      <c r="Z2154" s="668" t="s">
        <v>15</v>
      </c>
      <c r="AA2154" s="558" t="s">
        <v>1856</v>
      </c>
      <c r="AB2154" s="139">
        <f t="shared" si="653"/>
        <v>44314</v>
      </c>
      <c r="AC2154" s="134">
        <f t="shared" si="654"/>
        <v>44287</v>
      </c>
      <c r="AD2154" s="144" t="str">
        <f t="shared" si="655"/>
        <v>-</v>
      </c>
      <c r="AE2154" s="136" t="str">
        <f t="shared" si="656"/>
        <v>-</v>
      </c>
      <c r="AF2154" s="140" t="s">
        <v>4551</v>
      </c>
      <c r="AG2154" s="140" t="str">
        <f t="shared" si="657"/>
        <v>-</v>
      </c>
      <c r="AH2154" s="141" t="str">
        <f t="shared" si="629"/>
        <v>-</v>
      </c>
      <c r="AI2154" s="210">
        <v>44314</v>
      </c>
      <c r="AJ2154" s="448" t="s">
        <v>4592</v>
      </c>
      <c r="AK2154" s="478">
        <f t="shared" si="630"/>
        <v>0</v>
      </c>
      <c r="AL2154" s="482">
        <f t="shared" si="631"/>
        <v>44287</v>
      </c>
      <c r="AM2154" s="432" t="str">
        <f>_xlfn.IFNA(VLOOKUP(O2154,Dropdown!$B:$G,6,0),"-")</f>
        <v>PEZA</v>
      </c>
      <c r="AN2154" s="433">
        <f>_xlfn.IFNA(VLOOKUP(O2154,Dropdown!$B:$H,7,0),"-")</f>
        <v>0.12</v>
      </c>
      <c r="AO2154" s="434" t="str">
        <f t="shared" si="632"/>
        <v>USD</v>
      </c>
      <c r="AP2154" s="435">
        <f t="shared" si="633"/>
        <v>600</v>
      </c>
      <c r="AQ2154" s="436">
        <f t="shared" si="634"/>
        <v>672.00000000000011</v>
      </c>
      <c r="AR2154" s="247"/>
      <c r="AS2154" s="465" t="s">
        <v>15</v>
      </c>
      <c r="AT2154" s="247"/>
      <c r="AU2154" s="456" t="s">
        <v>15</v>
      </c>
    </row>
    <row r="2155" spans="1:47" s="29" customFormat="1">
      <c r="A2155" s="556">
        <v>2152</v>
      </c>
      <c r="B2155" s="558" t="s">
        <v>5795</v>
      </c>
      <c r="C2155" s="558" t="str">
        <f t="shared" si="658"/>
        <v>2021</v>
      </c>
      <c r="D2155" s="558" t="str">
        <f t="shared" si="659"/>
        <v>Mar</v>
      </c>
      <c r="E2155" s="605">
        <v>44284</v>
      </c>
      <c r="F2155" s="558">
        <v>127359</v>
      </c>
      <c r="G2155" s="558" t="s">
        <v>5982</v>
      </c>
      <c r="H2155" s="558">
        <v>99266</v>
      </c>
      <c r="I2155" s="558" t="s">
        <v>5532</v>
      </c>
      <c r="J2155" s="617" t="s">
        <v>5825</v>
      </c>
      <c r="K2155" s="607" t="s">
        <v>5808</v>
      </c>
      <c r="L2155" s="607" t="s">
        <v>5824</v>
      </c>
      <c r="M2155" s="607" t="s">
        <v>5829</v>
      </c>
      <c r="N2155" s="615" t="s">
        <v>15</v>
      </c>
      <c r="O2155" s="607" t="s">
        <v>40</v>
      </c>
      <c r="P2155" s="558">
        <v>1</v>
      </c>
      <c r="Q2155" s="558" t="s">
        <v>5152</v>
      </c>
      <c r="R2155" s="609">
        <f>IFERROR(VLOOKUP(CONCATENATE(D2155,"'",C2155),'Monthly Forex'!A:D,4,0),"-")</f>
        <v>48.59</v>
      </c>
      <c r="S2155" s="564" t="s">
        <v>15</v>
      </c>
      <c r="T2155" s="611">
        <v>1631.3999999999999</v>
      </c>
      <c r="U2155" s="612" t="s">
        <v>47</v>
      </c>
      <c r="V2155" s="613" t="s">
        <v>49</v>
      </c>
      <c r="W2155" s="703" t="s">
        <v>3995</v>
      </c>
      <c r="X2155" s="673" t="s">
        <v>4604</v>
      </c>
      <c r="Y2155" s="669" t="s">
        <v>15</v>
      </c>
      <c r="Z2155" s="668" t="s">
        <v>15</v>
      </c>
      <c r="AA2155" s="558" t="s">
        <v>1856</v>
      </c>
      <c r="AB2155" s="139">
        <f t="shared" si="653"/>
        <v>44314</v>
      </c>
      <c r="AC2155" s="134">
        <f t="shared" si="654"/>
        <v>44287</v>
      </c>
      <c r="AD2155" s="144" t="str">
        <f t="shared" si="655"/>
        <v>-</v>
      </c>
      <c r="AE2155" s="136" t="str">
        <f t="shared" si="656"/>
        <v>-</v>
      </c>
      <c r="AF2155" s="140" t="s">
        <v>4551</v>
      </c>
      <c r="AG2155" s="140" t="str">
        <f t="shared" si="657"/>
        <v>-</v>
      </c>
      <c r="AH2155" s="141" t="str">
        <f t="shared" si="629"/>
        <v>-</v>
      </c>
      <c r="AI2155" s="210">
        <v>44314</v>
      </c>
      <c r="AJ2155" s="448" t="s">
        <v>4592</v>
      </c>
      <c r="AK2155" s="478">
        <f t="shared" si="630"/>
        <v>0</v>
      </c>
      <c r="AL2155" s="482">
        <f t="shared" si="631"/>
        <v>44287</v>
      </c>
      <c r="AM2155" s="432" t="str">
        <f>_xlfn.IFNA(VLOOKUP(O2155,Dropdown!$B:$G,6,0),"-")</f>
        <v>PEZA</v>
      </c>
      <c r="AN2155" s="433">
        <f>_xlfn.IFNA(VLOOKUP(O2155,Dropdown!$B:$H,7,0),"-")</f>
        <v>0.12</v>
      </c>
      <c r="AO2155" s="434" t="str">
        <f t="shared" si="632"/>
        <v>USD</v>
      </c>
      <c r="AP2155" s="435">
        <f t="shared" si="633"/>
        <v>1631.3999999999999</v>
      </c>
      <c r="AQ2155" s="436">
        <f t="shared" si="634"/>
        <v>1827.1680000000001</v>
      </c>
      <c r="AR2155" s="247"/>
      <c r="AS2155" s="465" t="s">
        <v>15</v>
      </c>
      <c r="AT2155" s="247"/>
      <c r="AU2155" s="456" t="s">
        <v>15</v>
      </c>
    </row>
    <row r="2156" spans="1:47" s="29" customFormat="1">
      <c r="A2156" s="556">
        <v>2153</v>
      </c>
      <c r="B2156" s="558" t="s">
        <v>5796</v>
      </c>
      <c r="C2156" s="558" t="str">
        <f t="shared" si="658"/>
        <v>2021</v>
      </c>
      <c r="D2156" s="558" t="str">
        <f t="shared" si="659"/>
        <v>Mar</v>
      </c>
      <c r="E2156" s="605">
        <v>44284</v>
      </c>
      <c r="F2156" s="558">
        <v>127359</v>
      </c>
      <c r="G2156" s="558" t="s">
        <v>5982</v>
      </c>
      <c r="H2156" s="558">
        <v>99266</v>
      </c>
      <c r="I2156" s="558" t="s">
        <v>5532</v>
      </c>
      <c r="J2156" s="617" t="s">
        <v>5825</v>
      </c>
      <c r="K2156" s="607" t="s">
        <v>5809</v>
      </c>
      <c r="L2156" s="607" t="s">
        <v>5824</v>
      </c>
      <c r="M2156" s="607" t="s">
        <v>5830</v>
      </c>
      <c r="N2156" s="615" t="s">
        <v>15</v>
      </c>
      <c r="O2156" s="607" t="s">
        <v>40</v>
      </c>
      <c r="P2156" s="558">
        <v>1</v>
      </c>
      <c r="Q2156" s="558" t="s">
        <v>5152</v>
      </c>
      <c r="R2156" s="609">
        <f>IFERROR(VLOOKUP(CONCATENATE(D2156,"'",C2156),'Monthly Forex'!A:D,4,0),"-")</f>
        <v>48.59</v>
      </c>
      <c r="S2156" s="564" t="s">
        <v>15</v>
      </c>
      <c r="T2156" s="611">
        <v>1631.3999999999999</v>
      </c>
      <c r="U2156" s="612" t="s">
        <v>47</v>
      </c>
      <c r="V2156" s="613" t="s">
        <v>49</v>
      </c>
      <c r="W2156" s="703" t="s">
        <v>3995</v>
      </c>
      <c r="X2156" s="673" t="s">
        <v>4604</v>
      </c>
      <c r="Y2156" s="669" t="s">
        <v>15</v>
      </c>
      <c r="Z2156" s="668" t="s">
        <v>15</v>
      </c>
      <c r="AA2156" s="558" t="s">
        <v>1856</v>
      </c>
      <c r="AB2156" s="139">
        <f t="shared" si="653"/>
        <v>44314</v>
      </c>
      <c r="AC2156" s="134">
        <f t="shared" si="654"/>
        <v>44287</v>
      </c>
      <c r="AD2156" s="144" t="str">
        <f t="shared" si="655"/>
        <v>-</v>
      </c>
      <c r="AE2156" s="136" t="str">
        <f t="shared" si="656"/>
        <v>-</v>
      </c>
      <c r="AF2156" s="140" t="s">
        <v>4551</v>
      </c>
      <c r="AG2156" s="140" t="str">
        <f t="shared" si="657"/>
        <v>-</v>
      </c>
      <c r="AH2156" s="141" t="str">
        <f t="shared" si="629"/>
        <v>-</v>
      </c>
      <c r="AI2156" s="210">
        <v>44314</v>
      </c>
      <c r="AJ2156" s="448" t="s">
        <v>4592</v>
      </c>
      <c r="AK2156" s="478">
        <f t="shared" si="630"/>
        <v>0</v>
      </c>
      <c r="AL2156" s="482">
        <f t="shared" si="631"/>
        <v>44287</v>
      </c>
      <c r="AM2156" s="432" t="str">
        <f>_xlfn.IFNA(VLOOKUP(O2156,Dropdown!$B:$G,6,0),"-")</f>
        <v>PEZA</v>
      </c>
      <c r="AN2156" s="433">
        <f>_xlfn.IFNA(VLOOKUP(O2156,Dropdown!$B:$H,7,0),"-")</f>
        <v>0.12</v>
      </c>
      <c r="AO2156" s="434" t="str">
        <f t="shared" si="632"/>
        <v>USD</v>
      </c>
      <c r="AP2156" s="435">
        <f t="shared" si="633"/>
        <v>1631.3999999999999</v>
      </c>
      <c r="AQ2156" s="436">
        <f t="shared" si="634"/>
        <v>1827.1680000000001</v>
      </c>
      <c r="AR2156" s="247"/>
      <c r="AS2156" s="465" t="s">
        <v>15</v>
      </c>
      <c r="AT2156" s="247"/>
      <c r="AU2156" s="456" t="s">
        <v>15</v>
      </c>
    </row>
    <row r="2157" spans="1:47" s="29" customFormat="1">
      <c r="A2157" s="556">
        <v>2154</v>
      </c>
      <c r="B2157" s="558" t="s">
        <v>5797</v>
      </c>
      <c r="C2157" s="558" t="str">
        <f t="shared" si="658"/>
        <v>2021</v>
      </c>
      <c r="D2157" s="558" t="str">
        <f t="shared" si="659"/>
        <v>Mar</v>
      </c>
      <c r="E2157" s="605">
        <v>44284</v>
      </c>
      <c r="F2157" s="558">
        <v>127360</v>
      </c>
      <c r="G2157" s="558" t="s">
        <v>5983</v>
      </c>
      <c r="H2157" s="558">
        <v>99267</v>
      </c>
      <c r="I2157" s="558" t="s">
        <v>5532</v>
      </c>
      <c r="J2157" s="617" t="s">
        <v>5831</v>
      </c>
      <c r="K2157" s="607" t="s">
        <v>5810</v>
      </c>
      <c r="L2157" s="607" t="s">
        <v>5832</v>
      </c>
      <c r="M2157" s="607" t="s">
        <v>5833</v>
      </c>
      <c r="N2157" s="615" t="s">
        <v>15</v>
      </c>
      <c r="O2157" s="607" t="s">
        <v>40</v>
      </c>
      <c r="P2157" s="558">
        <v>1</v>
      </c>
      <c r="Q2157" s="558" t="s">
        <v>5152</v>
      </c>
      <c r="R2157" s="609">
        <f>IFERROR(VLOOKUP(CONCATENATE(D2157,"'",C2157),'Monthly Forex'!A:D,4,0),"-")</f>
        <v>48.59</v>
      </c>
      <c r="S2157" s="564" t="s">
        <v>15</v>
      </c>
      <c r="T2157" s="611">
        <v>1238.0999999999999</v>
      </c>
      <c r="U2157" s="612" t="s">
        <v>47</v>
      </c>
      <c r="V2157" s="613" t="s">
        <v>49</v>
      </c>
      <c r="W2157" s="703" t="s">
        <v>3995</v>
      </c>
      <c r="X2157" s="673" t="s">
        <v>4604</v>
      </c>
      <c r="Y2157" s="669" t="s">
        <v>15</v>
      </c>
      <c r="Z2157" s="668" t="s">
        <v>15</v>
      </c>
      <c r="AA2157" s="558" t="s">
        <v>1856</v>
      </c>
      <c r="AB2157" s="139">
        <f t="shared" si="653"/>
        <v>44314</v>
      </c>
      <c r="AC2157" s="134">
        <f t="shared" si="654"/>
        <v>44287</v>
      </c>
      <c r="AD2157" s="144" t="str">
        <f t="shared" si="655"/>
        <v>-</v>
      </c>
      <c r="AE2157" s="136" t="str">
        <f t="shared" si="656"/>
        <v>-</v>
      </c>
      <c r="AF2157" s="140" t="s">
        <v>4551</v>
      </c>
      <c r="AG2157" s="140" t="str">
        <f t="shared" si="657"/>
        <v>1</v>
      </c>
      <c r="AH2157" s="141" t="str">
        <f t="shared" si="629"/>
        <v>-</v>
      </c>
      <c r="AI2157" s="210">
        <v>44314</v>
      </c>
      <c r="AJ2157" s="448" t="s">
        <v>4592</v>
      </c>
      <c r="AK2157" s="478">
        <f t="shared" si="630"/>
        <v>0</v>
      </c>
      <c r="AL2157" s="482">
        <f t="shared" si="631"/>
        <v>44287</v>
      </c>
      <c r="AM2157" s="432" t="str">
        <f>_xlfn.IFNA(VLOOKUP(O2157,Dropdown!$B:$G,6,0),"-")</f>
        <v>PEZA</v>
      </c>
      <c r="AN2157" s="433">
        <f>_xlfn.IFNA(VLOOKUP(O2157,Dropdown!$B:$H,7,0),"-")</f>
        <v>0.12</v>
      </c>
      <c r="AO2157" s="434" t="str">
        <f t="shared" si="632"/>
        <v>USD</v>
      </c>
      <c r="AP2157" s="435">
        <f t="shared" si="633"/>
        <v>1238.0999999999999</v>
      </c>
      <c r="AQ2157" s="436">
        <f t="shared" si="634"/>
        <v>1386.672</v>
      </c>
      <c r="AR2157" s="247"/>
      <c r="AS2157" s="465" t="s">
        <v>15</v>
      </c>
      <c r="AT2157" s="247"/>
      <c r="AU2157" s="456" t="s">
        <v>15</v>
      </c>
    </row>
    <row r="2158" spans="1:47" s="29" customFormat="1">
      <c r="A2158" s="556">
        <v>2155</v>
      </c>
      <c r="B2158" s="558" t="s">
        <v>5798</v>
      </c>
      <c r="C2158" s="558" t="str">
        <f t="shared" si="658"/>
        <v>2021</v>
      </c>
      <c r="D2158" s="558" t="str">
        <f t="shared" si="659"/>
        <v>Mar</v>
      </c>
      <c r="E2158" s="605">
        <v>44284</v>
      </c>
      <c r="F2158" s="558">
        <v>127360</v>
      </c>
      <c r="G2158" s="558" t="s">
        <v>5983</v>
      </c>
      <c r="H2158" s="558">
        <v>99267</v>
      </c>
      <c r="I2158" s="558" t="s">
        <v>5532</v>
      </c>
      <c r="J2158" s="617" t="s">
        <v>5831</v>
      </c>
      <c r="K2158" s="607" t="s">
        <v>5811</v>
      </c>
      <c r="L2158" s="607" t="s">
        <v>5832</v>
      </c>
      <c r="M2158" s="607" t="s">
        <v>5835</v>
      </c>
      <c r="N2158" s="615" t="s">
        <v>15</v>
      </c>
      <c r="O2158" s="607" t="s">
        <v>40</v>
      </c>
      <c r="P2158" s="558">
        <v>1</v>
      </c>
      <c r="Q2158" s="558" t="s">
        <v>5152</v>
      </c>
      <c r="R2158" s="609">
        <f>IFERROR(VLOOKUP(CONCATENATE(D2158,"'",C2158),'Monthly Forex'!A:D,4,0),"-")</f>
        <v>48.59</v>
      </c>
      <c r="S2158" s="564" t="s">
        <v>15</v>
      </c>
      <c r="T2158" s="611">
        <v>2216.6999999999998</v>
      </c>
      <c r="U2158" s="612" t="s">
        <v>47</v>
      </c>
      <c r="V2158" s="613" t="s">
        <v>49</v>
      </c>
      <c r="W2158" s="703" t="s">
        <v>3995</v>
      </c>
      <c r="X2158" s="673" t="s">
        <v>4604</v>
      </c>
      <c r="Y2158" s="669" t="s">
        <v>15</v>
      </c>
      <c r="Z2158" s="668" t="s">
        <v>15</v>
      </c>
      <c r="AA2158" s="558" t="s">
        <v>1856</v>
      </c>
      <c r="AB2158" s="139">
        <f t="shared" si="653"/>
        <v>44314</v>
      </c>
      <c r="AC2158" s="134">
        <f t="shared" si="654"/>
        <v>44287</v>
      </c>
      <c r="AD2158" s="144" t="str">
        <f t="shared" si="655"/>
        <v>-</v>
      </c>
      <c r="AE2158" s="136" t="str">
        <f t="shared" si="656"/>
        <v>-</v>
      </c>
      <c r="AF2158" s="140" t="s">
        <v>4551</v>
      </c>
      <c r="AG2158" s="140" t="str">
        <f t="shared" si="657"/>
        <v>-</v>
      </c>
      <c r="AH2158" s="141" t="str">
        <f t="shared" si="629"/>
        <v>-</v>
      </c>
      <c r="AI2158" s="210">
        <v>44314</v>
      </c>
      <c r="AJ2158" s="448" t="s">
        <v>4592</v>
      </c>
      <c r="AK2158" s="478">
        <f t="shared" si="630"/>
        <v>0</v>
      </c>
      <c r="AL2158" s="482">
        <f t="shared" si="631"/>
        <v>44287</v>
      </c>
      <c r="AM2158" s="432" t="str">
        <f>_xlfn.IFNA(VLOOKUP(O2158,Dropdown!$B:$G,6,0),"-")</f>
        <v>PEZA</v>
      </c>
      <c r="AN2158" s="433">
        <f>_xlfn.IFNA(VLOOKUP(O2158,Dropdown!$B:$H,7,0),"-")</f>
        <v>0.12</v>
      </c>
      <c r="AO2158" s="434" t="str">
        <f t="shared" si="632"/>
        <v>USD</v>
      </c>
      <c r="AP2158" s="435">
        <f t="shared" si="633"/>
        <v>2216.6999999999998</v>
      </c>
      <c r="AQ2158" s="436">
        <f t="shared" si="634"/>
        <v>2482.7040000000002</v>
      </c>
      <c r="AR2158" s="247"/>
      <c r="AS2158" s="465" t="s">
        <v>15</v>
      </c>
      <c r="AT2158" s="247"/>
      <c r="AU2158" s="456" t="s">
        <v>15</v>
      </c>
    </row>
    <row r="2159" spans="1:47" s="29" customFormat="1">
      <c r="A2159" s="556">
        <v>2156</v>
      </c>
      <c r="B2159" s="558" t="s">
        <v>5799</v>
      </c>
      <c r="C2159" s="558" t="str">
        <f t="shared" si="658"/>
        <v>2021</v>
      </c>
      <c r="D2159" s="558" t="str">
        <f t="shared" si="659"/>
        <v>Mar</v>
      </c>
      <c r="E2159" s="605">
        <v>44284</v>
      </c>
      <c r="F2159" s="558">
        <v>127360</v>
      </c>
      <c r="G2159" s="558" t="s">
        <v>5983</v>
      </c>
      <c r="H2159" s="558">
        <v>99267</v>
      </c>
      <c r="I2159" s="558" t="s">
        <v>5532</v>
      </c>
      <c r="J2159" s="617" t="s">
        <v>5831</v>
      </c>
      <c r="K2159" s="607" t="s">
        <v>5812</v>
      </c>
      <c r="L2159" s="607" t="s">
        <v>5832</v>
      </c>
      <c r="M2159" s="607" t="s">
        <v>5834</v>
      </c>
      <c r="N2159" s="615" t="s">
        <v>15</v>
      </c>
      <c r="O2159" s="607" t="s">
        <v>40</v>
      </c>
      <c r="P2159" s="558">
        <v>1</v>
      </c>
      <c r="Q2159" s="558" t="s">
        <v>5152</v>
      </c>
      <c r="R2159" s="609">
        <f>IFERROR(VLOOKUP(CONCATENATE(D2159,"'",C2159),'Monthly Forex'!A:D,4,0),"-")</f>
        <v>48.59</v>
      </c>
      <c r="S2159" s="564" t="s">
        <v>15</v>
      </c>
      <c r="T2159" s="611">
        <v>630</v>
      </c>
      <c r="U2159" s="612" t="s">
        <v>47</v>
      </c>
      <c r="V2159" s="613" t="s">
        <v>49</v>
      </c>
      <c r="W2159" s="703" t="s">
        <v>3995</v>
      </c>
      <c r="X2159" s="673" t="s">
        <v>4604</v>
      </c>
      <c r="Y2159" s="669" t="s">
        <v>15</v>
      </c>
      <c r="Z2159" s="668" t="s">
        <v>15</v>
      </c>
      <c r="AA2159" s="558" t="s">
        <v>1856</v>
      </c>
      <c r="AB2159" s="139">
        <f t="shared" si="653"/>
        <v>44314</v>
      </c>
      <c r="AC2159" s="134">
        <f t="shared" si="654"/>
        <v>44287</v>
      </c>
      <c r="AD2159" s="144" t="str">
        <f t="shared" si="655"/>
        <v>-</v>
      </c>
      <c r="AE2159" s="136" t="str">
        <f t="shared" si="656"/>
        <v>-</v>
      </c>
      <c r="AF2159" s="140" t="s">
        <v>4551</v>
      </c>
      <c r="AG2159" s="140" t="str">
        <f t="shared" si="657"/>
        <v>-</v>
      </c>
      <c r="AH2159" s="141" t="str">
        <f t="shared" si="629"/>
        <v>-</v>
      </c>
      <c r="AI2159" s="210">
        <v>44314</v>
      </c>
      <c r="AJ2159" s="448" t="s">
        <v>4592</v>
      </c>
      <c r="AK2159" s="478">
        <f t="shared" si="630"/>
        <v>0</v>
      </c>
      <c r="AL2159" s="482">
        <f t="shared" si="631"/>
        <v>44287</v>
      </c>
      <c r="AM2159" s="432" t="str">
        <f>_xlfn.IFNA(VLOOKUP(O2159,Dropdown!$B:$G,6,0),"-")</f>
        <v>PEZA</v>
      </c>
      <c r="AN2159" s="433">
        <f>_xlfn.IFNA(VLOOKUP(O2159,Dropdown!$B:$H,7,0),"-")</f>
        <v>0.12</v>
      </c>
      <c r="AO2159" s="434" t="str">
        <f t="shared" si="632"/>
        <v>USD</v>
      </c>
      <c r="AP2159" s="435">
        <f t="shared" si="633"/>
        <v>630</v>
      </c>
      <c r="AQ2159" s="436">
        <f t="shared" si="634"/>
        <v>705.6</v>
      </c>
      <c r="AR2159" s="247"/>
      <c r="AS2159" s="465" t="s">
        <v>15</v>
      </c>
      <c r="AT2159" s="247"/>
      <c r="AU2159" s="456" t="s">
        <v>15</v>
      </c>
    </row>
    <row r="2160" spans="1:47" s="29" customFormat="1">
      <c r="A2160" s="556">
        <v>2157</v>
      </c>
      <c r="B2160" s="321" t="s">
        <v>5620</v>
      </c>
      <c r="C2160" s="321" t="str">
        <f t="shared" si="658"/>
        <v>2021</v>
      </c>
      <c r="D2160" s="321" t="str">
        <f t="shared" si="659"/>
        <v>Mar</v>
      </c>
      <c r="E2160" s="322">
        <v>44285</v>
      </c>
      <c r="F2160" s="321" t="s">
        <v>15</v>
      </c>
      <c r="G2160" s="321">
        <v>60605</v>
      </c>
      <c r="H2160" s="321" t="s">
        <v>15</v>
      </c>
      <c r="I2160" s="321" t="s">
        <v>5511</v>
      </c>
      <c r="J2160" s="323" t="s">
        <v>5624</v>
      </c>
      <c r="K2160" s="324" t="s">
        <v>5626</v>
      </c>
      <c r="L2160" s="324" t="s">
        <v>5664</v>
      </c>
      <c r="M2160" s="324" t="s">
        <v>5666</v>
      </c>
      <c r="N2160" s="325" t="s">
        <v>15</v>
      </c>
      <c r="O2160" s="324" t="s">
        <v>40</v>
      </c>
      <c r="P2160" s="321">
        <v>1</v>
      </c>
      <c r="Q2160" s="321" t="s">
        <v>5152</v>
      </c>
      <c r="R2160" s="326">
        <f>IFERROR(VLOOKUP(CONCATENATE(D2160,"'",C2160),'Monthly Forex'!A:D,4,0),"-")</f>
        <v>48.59</v>
      </c>
      <c r="S2160" s="495" t="s">
        <v>15</v>
      </c>
      <c r="T2160" s="327">
        <v>1500</v>
      </c>
      <c r="U2160" s="328" t="s">
        <v>15</v>
      </c>
      <c r="V2160" s="329" t="s">
        <v>15</v>
      </c>
      <c r="W2160" s="330" t="s">
        <v>5519</v>
      </c>
      <c r="X2160" s="331" t="s">
        <v>5855</v>
      </c>
      <c r="Y2160" s="332" t="s">
        <v>15</v>
      </c>
      <c r="Z2160" s="333" t="s">
        <v>15</v>
      </c>
      <c r="AA2160" s="321"/>
      <c r="AB2160" s="139" t="s">
        <v>15</v>
      </c>
      <c r="AC2160" s="134" t="s">
        <v>15</v>
      </c>
      <c r="AD2160" s="144" t="s">
        <v>15</v>
      </c>
      <c r="AE2160" s="136" t="s">
        <v>15</v>
      </c>
      <c r="AF2160" s="140" t="s">
        <v>15</v>
      </c>
      <c r="AG2160" s="140" t="s">
        <v>15</v>
      </c>
      <c r="AH2160" s="141" t="str">
        <f t="shared" si="629"/>
        <v>-</v>
      </c>
      <c r="AI2160" s="210" t="s">
        <v>15</v>
      </c>
      <c r="AJ2160" s="448" t="s">
        <v>15</v>
      </c>
      <c r="AK2160" s="478" t="str">
        <f t="shared" si="630"/>
        <v/>
      </c>
      <c r="AL2160" s="482" t="str">
        <f t="shared" si="631"/>
        <v>-</v>
      </c>
      <c r="AM2160" s="432" t="str">
        <f>_xlfn.IFNA(VLOOKUP(O2160,Dropdown!$B:$G,6,0),"-")</f>
        <v>PEZA</v>
      </c>
      <c r="AN2160" s="433">
        <f>_xlfn.IFNA(VLOOKUP(O2160,Dropdown!$B:$H,7,0),"-")</f>
        <v>0.12</v>
      </c>
      <c r="AO2160" s="434" t="str">
        <f t="shared" si="632"/>
        <v>USD</v>
      </c>
      <c r="AP2160" s="435">
        <f t="shared" si="633"/>
        <v>1500</v>
      </c>
      <c r="AQ2160" s="436">
        <f t="shared" si="634"/>
        <v>1680.0000000000002</v>
      </c>
      <c r="AR2160" s="247"/>
      <c r="AS2160" s="465" t="s">
        <v>15</v>
      </c>
      <c r="AT2160" s="247"/>
      <c r="AU2160" s="454" t="s">
        <v>15</v>
      </c>
    </row>
    <row r="2161" spans="1:47" s="29" customFormat="1">
      <c r="A2161" s="556">
        <v>2158</v>
      </c>
      <c r="B2161" s="321" t="s">
        <v>5630</v>
      </c>
      <c r="C2161" s="321" t="str">
        <f t="shared" si="658"/>
        <v>2021</v>
      </c>
      <c r="D2161" s="321" t="str">
        <f t="shared" si="659"/>
        <v>Mar</v>
      </c>
      <c r="E2161" s="322">
        <v>44285</v>
      </c>
      <c r="F2161" s="321" t="s">
        <v>15</v>
      </c>
      <c r="G2161" s="321">
        <v>60606</v>
      </c>
      <c r="H2161" s="321" t="s">
        <v>15</v>
      </c>
      <c r="I2161" s="321" t="s">
        <v>5511</v>
      </c>
      <c r="J2161" s="323" t="s">
        <v>5633</v>
      </c>
      <c r="K2161" s="324" t="s">
        <v>5635</v>
      </c>
      <c r="L2161" s="324" t="s">
        <v>5671</v>
      </c>
      <c r="M2161" s="324" t="s">
        <v>5666</v>
      </c>
      <c r="N2161" s="325" t="s">
        <v>15</v>
      </c>
      <c r="O2161" s="324" t="s">
        <v>40</v>
      </c>
      <c r="P2161" s="321">
        <v>1</v>
      </c>
      <c r="Q2161" s="321" t="s">
        <v>5152</v>
      </c>
      <c r="R2161" s="326">
        <f>IFERROR(VLOOKUP(CONCATENATE(D2161,"'",C2161),'Monthly Forex'!A:D,4,0),"-")</f>
        <v>48.59</v>
      </c>
      <c r="S2161" s="495" t="s">
        <v>15</v>
      </c>
      <c r="T2161" s="327">
        <v>1500</v>
      </c>
      <c r="U2161" s="328" t="s">
        <v>15</v>
      </c>
      <c r="V2161" s="329" t="s">
        <v>15</v>
      </c>
      <c r="W2161" s="330" t="s">
        <v>5519</v>
      </c>
      <c r="X2161" s="331" t="s">
        <v>5855</v>
      </c>
      <c r="Y2161" s="332" t="s">
        <v>15</v>
      </c>
      <c r="Z2161" s="333" t="s">
        <v>15</v>
      </c>
      <c r="AA2161" s="321"/>
      <c r="AB2161" s="139" t="s">
        <v>15</v>
      </c>
      <c r="AC2161" s="134" t="s">
        <v>15</v>
      </c>
      <c r="AD2161" s="144" t="s">
        <v>15</v>
      </c>
      <c r="AE2161" s="136" t="s">
        <v>15</v>
      </c>
      <c r="AF2161" s="140" t="s">
        <v>15</v>
      </c>
      <c r="AG2161" s="140" t="s">
        <v>15</v>
      </c>
      <c r="AH2161" s="141" t="str">
        <f t="shared" si="629"/>
        <v>-</v>
      </c>
      <c r="AI2161" s="210" t="s">
        <v>15</v>
      </c>
      <c r="AJ2161" s="448" t="s">
        <v>15</v>
      </c>
      <c r="AK2161" s="478" t="str">
        <f t="shared" si="630"/>
        <v/>
      </c>
      <c r="AL2161" s="482" t="str">
        <f t="shared" si="631"/>
        <v>-</v>
      </c>
      <c r="AM2161" s="432" t="str">
        <f>_xlfn.IFNA(VLOOKUP(O2161,Dropdown!$B:$G,6,0),"-")</f>
        <v>PEZA</v>
      </c>
      <c r="AN2161" s="433">
        <f>_xlfn.IFNA(VLOOKUP(O2161,Dropdown!$B:$H,7,0),"-")</f>
        <v>0.12</v>
      </c>
      <c r="AO2161" s="434" t="str">
        <f t="shared" si="632"/>
        <v>USD</v>
      </c>
      <c r="AP2161" s="435">
        <f t="shared" si="633"/>
        <v>1500</v>
      </c>
      <c r="AQ2161" s="436">
        <f t="shared" si="634"/>
        <v>1680.0000000000002</v>
      </c>
      <c r="AR2161" s="247"/>
      <c r="AS2161" s="465" t="s">
        <v>15</v>
      </c>
      <c r="AT2161" s="247"/>
      <c r="AU2161" s="454" t="s">
        <v>15</v>
      </c>
    </row>
    <row r="2162" spans="1:47" s="29" customFormat="1">
      <c r="A2162" s="556">
        <v>2159</v>
      </c>
      <c r="B2162" s="558" t="s">
        <v>5759</v>
      </c>
      <c r="C2162" s="558" t="str">
        <f t="shared" ref="C2162:C2168" si="660">TEXT(E2162,"yyyy")</f>
        <v>2021</v>
      </c>
      <c r="D2162" s="558" t="str">
        <f t="shared" ref="D2162:D2168" si="661">TEXT(E2162,"mmm")</f>
        <v>Mar</v>
      </c>
      <c r="E2162" s="605">
        <v>44286</v>
      </c>
      <c r="F2162" s="558">
        <v>127361</v>
      </c>
      <c r="G2162" s="558">
        <v>60607</v>
      </c>
      <c r="H2162" s="558">
        <v>99288</v>
      </c>
      <c r="I2162" s="558" t="s">
        <v>5765</v>
      </c>
      <c r="J2162" s="617" t="s">
        <v>5764</v>
      </c>
      <c r="K2162" s="607" t="s">
        <v>5768</v>
      </c>
      <c r="L2162" s="607" t="s">
        <v>5813</v>
      </c>
      <c r="M2162" s="607" t="s">
        <v>5838</v>
      </c>
      <c r="N2162" s="615" t="s">
        <v>15</v>
      </c>
      <c r="O2162" s="607" t="s">
        <v>1712</v>
      </c>
      <c r="P2162" s="558">
        <v>1</v>
      </c>
      <c r="Q2162" s="558" t="s">
        <v>5152</v>
      </c>
      <c r="R2162" s="609">
        <f>IFERROR(VLOOKUP(CONCATENATE(D2162,"'",C2162),'Monthly Forex'!A:D,4,0),"-")</f>
        <v>48.59</v>
      </c>
      <c r="S2162" s="610">
        <v>55400</v>
      </c>
      <c r="T2162" s="611">
        <f>IFERROR(S2162/R2162,"")</f>
        <v>1140.1522947108458</v>
      </c>
      <c r="U2162" s="612" t="s">
        <v>47</v>
      </c>
      <c r="V2162" s="613" t="s">
        <v>49</v>
      </c>
      <c r="W2162" s="703" t="s">
        <v>15</v>
      </c>
      <c r="X2162" s="673" t="s">
        <v>4752</v>
      </c>
      <c r="Y2162" s="667" t="s">
        <v>15</v>
      </c>
      <c r="Z2162" s="698" t="s">
        <v>15</v>
      </c>
      <c r="AA2162" s="558" t="s">
        <v>1856</v>
      </c>
      <c r="AB2162" s="139">
        <f>IF(V2162="","",IF(V2162="Cancelled","-",E2162+30))</f>
        <v>44316</v>
      </c>
      <c r="AC2162" s="134">
        <f>IFERROR(IF(AB2162="-","-",(AB2162-DAY(AB2162)+1)),"")</f>
        <v>44287</v>
      </c>
      <c r="AD2162" s="144" t="str">
        <f>IFERROR(IF(AF2162="O","-",AB2162+60),"-")</f>
        <v>-</v>
      </c>
      <c r="AE2162" s="136" t="str">
        <f>IFERROR(IF(AD2162="-","-",(AD2162-DAY(AD2162)+1)),"")</f>
        <v>-</v>
      </c>
      <c r="AF2162" s="140" t="s">
        <v>4551</v>
      </c>
      <c r="AG2162" s="140" t="str">
        <f>IF(F2162=F2161,"-","1")</f>
        <v>1</v>
      </c>
      <c r="AH2162" s="141" t="str">
        <f t="shared" si="629"/>
        <v>-</v>
      </c>
      <c r="AI2162" s="210">
        <v>44313</v>
      </c>
      <c r="AJ2162" s="448" t="s">
        <v>4592</v>
      </c>
      <c r="AK2162" s="478">
        <f t="shared" si="630"/>
        <v>3</v>
      </c>
      <c r="AL2162" s="482">
        <f t="shared" si="631"/>
        <v>44287</v>
      </c>
      <c r="AM2162" s="432" t="str">
        <f>_xlfn.IFNA(VLOOKUP(O2162,Dropdown!$B:$G,6,0),"-")</f>
        <v>PEZA</v>
      </c>
      <c r="AN2162" s="433">
        <f>_xlfn.IFNA(VLOOKUP(O2162,Dropdown!$B:$H,7,0),"-")</f>
        <v>0.12</v>
      </c>
      <c r="AO2162" s="434" t="str">
        <f t="shared" si="632"/>
        <v>PHP</v>
      </c>
      <c r="AP2162" s="435">
        <f t="shared" si="633"/>
        <v>55400</v>
      </c>
      <c r="AQ2162" s="436">
        <f t="shared" si="634"/>
        <v>62048.000000000007</v>
      </c>
      <c r="AR2162" s="247"/>
      <c r="AS2162" s="465" t="s">
        <v>15</v>
      </c>
      <c r="AT2162" s="247"/>
      <c r="AU2162" s="456" t="s">
        <v>15</v>
      </c>
    </row>
    <row r="2163" spans="1:47" s="29" customFormat="1">
      <c r="A2163" s="556">
        <v>2160</v>
      </c>
      <c r="B2163" s="558" t="s">
        <v>5839</v>
      </c>
      <c r="C2163" s="558" t="str">
        <f t="shared" si="660"/>
        <v>2021</v>
      </c>
      <c r="D2163" s="558" t="str">
        <f t="shared" si="661"/>
        <v>Apr</v>
      </c>
      <c r="E2163" s="605">
        <v>44291</v>
      </c>
      <c r="F2163" s="558">
        <v>127362</v>
      </c>
      <c r="G2163" s="558">
        <v>60608</v>
      </c>
      <c r="H2163" s="558">
        <v>99306</v>
      </c>
      <c r="I2163" s="558" t="s">
        <v>5677</v>
      </c>
      <c r="J2163" s="617" t="s">
        <v>5678</v>
      </c>
      <c r="K2163" s="607" t="s">
        <v>5841</v>
      </c>
      <c r="L2163" s="607" t="s">
        <v>15</v>
      </c>
      <c r="M2163" s="607" t="s">
        <v>5841</v>
      </c>
      <c r="N2163" s="615" t="s">
        <v>15</v>
      </c>
      <c r="O2163" s="607" t="s">
        <v>33</v>
      </c>
      <c r="P2163" s="558">
        <v>2</v>
      </c>
      <c r="Q2163" s="558" t="s">
        <v>5151</v>
      </c>
      <c r="R2163" s="609">
        <f>IFERROR(VLOOKUP(CONCATENATE(D2163,"'",C2163),'Monthly Forex'!A:D,4,0),"-")</f>
        <v>48.53</v>
      </c>
      <c r="S2163" s="610"/>
      <c r="T2163" s="611">
        <v>360</v>
      </c>
      <c r="U2163" s="612" t="s">
        <v>47</v>
      </c>
      <c r="V2163" s="613" t="s">
        <v>49</v>
      </c>
      <c r="W2163" s="703" t="s">
        <v>15</v>
      </c>
      <c r="X2163" s="673" t="s">
        <v>4599</v>
      </c>
      <c r="Y2163" s="667" t="s">
        <v>5854</v>
      </c>
      <c r="Z2163" s="668" t="s">
        <v>15</v>
      </c>
      <c r="AA2163" s="558" t="s">
        <v>1856</v>
      </c>
      <c r="AB2163" s="139">
        <f>IF(V2163="","",IF(V2163="Cancelled","-",E2163+30))</f>
        <v>44321</v>
      </c>
      <c r="AC2163" s="134">
        <f>IFERROR(IF(AB2163="-","-",(AB2163-DAY(AB2163)+1)),"")</f>
        <v>44317</v>
      </c>
      <c r="AD2163" s="144" t="str">
        <f>IFERROR(IF(AF2163="O","-",AB2163+60),"-")</f>
        <v>-</v>
      </c>
      <c r="AE2163" s="136" t="str">
        <f>IFERROR(IF(AD2163="-","-",(AD2163-DAY(AD2163)+1)),"")</f>
        <v>-</v>
      </c>
      <c r="AF2163" s="140" t="s">
        <v>4551</v>
      </c>
      <c r="AG2163" s="140" t="str">
        <f>IF(F2163=F2162,"-","1")</f>
        <v>1</v>
      </c>
      <c r="AH2163" s="141" t="str">
        <f t="shared" si="629"/>
        <v>-</v>
      </c>
      <c r="AI2163" s="210">
        <v>44343</v>
      </c>
      <c r="AJ2163" s="448" t="s">
        <v>4592</v>
      </c>
      <c r="AK2163" s="478">
        <f t="shared" si="630"/>
        <v>-22</v>
      </c>
      <c r="AL2163" s="482">
        <f t="shared" si="631"/>
        <v>44317</v>
      </c>
      <c r="AM2163" s="432" t="str">
        <f>_xlfn.IFNA(VLOOKUP(O2163,Dropdown!$B:$G,6,0),"-")</f>
        <v>NON-PEZA</v>
      </c>
      <c r="AN2163" s="433" t="str">
        <f>_xlfn.IFNA(VLOOKUP(O2163,Dropdown!$B:$H,7,0),"-")</f>
        <v>-</v>
      </c>
      <c r="AO2163" s="434" t="str">
        <f t="shared" si="632"/>
        <v>PHP</v>
      </c>
      <c r="AP2163" s="435">
        <f t="shared" si="633"/>
        <v>0</v>
      </c>
      <c r="AQ2163" s="436">
        <f t="shared" si="634"/>
        <v>0</v>
      </c>
      <c r="AR2163" s="247"/>
      <c r="AS2163" s="465" t="s">
        <v>15</v>
      </c>
      <c r="AT2163" s="247"/>
      <c r="AU2163" s="456" t="s">
        <v>15</v>
      </c>
    </row>
    <row r="2164" spans="1:47" s="29" customFormat="1">
      <c r="A2164" s="556">
        <v>2161</v>
      </c>
      <c r="B2164" s="558" t="s">
        <v>5840</v>
      </c>
      <c r="C2164" s="558" t="str">
        <f t="shared" si="660"/>
        <v>2021</v>
      </c>
      <c r="D2164" s="558" t="str">
        <f t="shared" si="661"/>
        <v>Apr</v>
      </c>
      <c r="E2164" s="605">
        <v>44291</v>
      </c>
      <c r="F2164" s="558">
        <v>127362</v>
      </c>
      <c r="G2164" s="558">
        <v>60608</v>
      </c>
      <c r="H2164" s="558">
        <v>99306</v>
      </c>
      <c r="I2164" s="558" t="s">
        <v>5677</v>
      </c>
      <c r="J2164" s="617" t="s">
        <v>5678</v>
      </c>
      <c r="K2164" s="607" t="s">
        <v>5842</v>
      </c>
      <c r="L2164" s="607" t="s">
        <v>15</v>
      </c>
      <c r="M2164" s="607" t="s">
        <v>5842</v>
      </c>
      <c r="N2164" s="615" t="s">
        <v>15</v>
      </c>
      <c r="O2164" s="607" t="s">
        <v>33</v>
      </c>
      <c r="P2164" s="558">
        <v>2</v>
      </c>
      <c r="Q2164" s="558" t="s">
        <v>5151</v>
      </c>
      <c r="R2164" s="609">
        <f>IFERROR(VLOOKUP(CONCATENATE(D2164,"'",C2164),'Monthly Forex'!A:D,4,0),"-")</f>
        <v>48.53</v>
      </c>
      <c r="S2164" s="610"/>
      <c r="T2164" s="611">
        <v>334</v>
      </c>
      <c r="U2164" s="612" t="s">
        <v>47</v>
      </c>
      <c r="V2164" s="613" t="s">
        <v>49</v>
      </c>
      <c r="W2164" s="703" t="s">
        <v>15</v>
      </c>
      <c r="X2164" s="673" t="s">
        <v>4599</v>
      </c>
      <c r="Y2164" s="667" t="s">
        <v>5854</v>
      </c>
      <c r="Z2164" s="668" t="s">
        <v>15</v>
      </c>
      <c r="AA2164" s="558" t="s">
        <v>1856</v>
      </c>
      <c r="AB2164" s="139">
        <f>IF(V2164="","",IF(V2164="Cancelled","-",E2164+30))</f>
        <v>44321</v>
      </c>
      <c r="AC2164" s="134">
        <f>IFERROR(IF(AB2164="-","-",(AB2164-DAY(AB2164)+1)),"")</f>
        <v>44317</v>
      </c>
      <c r="AD2164" s="144" t="str">
        <f>IFERROR(IF(AF2164="O","-",AB2164+60),"-")</f>
        <v>-</v>
      </c>
      <c r="AE2164" s="136" t="str">
        <f>IFERROR(IF(AD2164="-","-",(AD2164-DAY(AD2164)+1)),"")</f>
        <v>-</v>
      </c>
      <c r="AF2164" s="140" t="s">
        <v>4551</v>
      </c>
      <c r="AG2164" s="140" t="str">
        <f>IF(F2164=F2163,"-","1")</f>
        <v>-</v>
      </c>
      <c r="AH2164" s="141" t="str">
        <f t="shared" si="629"/>
        <v>-</v>
      </c>
      <c r="AI2164" s="210">
        <v>44343</v>
      </c>
      <c r="AJ2164" s="448" t="s">
        <v>4592</v>
      </c>
      <c r="AK2164" s="478">
        <f t="shared" si="630"/>
        <v>-22</v>
      </c>
      <c r="AL2164" s="482">
        <f t="shared" si="631"/>
        <v>44317</v>
      </c>
      <c r="AM2164" s="432" t="str">
        <f>_xlfn.IFNA(VLOOKUP(O2164,Dropdown!$B:$G,6,0),"-")</f>
        <v>NON-PEZA</v>
      </c>
      <c r="AN2164" s="433" t="str">
        <f>_xlfn.IFNA(VLOOKUP(O2164,Dropdown!$B:$H,7,0),"-")</f>
        <v>-</v>
      </c>
      <c r="AO2164" s="434" t="str">
        <f t="shared" si="632"/>
        <v>PHP</v>
      </c>
      <c r="AP2164" s="435">
        <f t="shared" si="633"/>
        <v>0</v>
      </c>
      <c r="AQ2164" s="436">
        <f t="shared" si="634"/>
        <v>0</v>
      </c>
      <c r="AR2164" s="247"/>
      <c r="AS2164" s="465" t="s">
        <v>15</v>
      </c>
      <c r="AT2164" s="247"/>
      <c r="AU2164" s="456" t="s">
        <v>15</v>
      </c>
    </row>
    <row r="2165" spans="1:47" s="29" customFormat="1">
      <c r="A2165" s="556">
        <v>2162</v>
      </c>
      <c r="B2165" s="321" t="s">
        <v>5623</v>
      </c>
      <c r="C2165" s="321" t="str">
        <f t="shared" si="660"/>
        <v>2021</v>
      </c>
      <c r="D2165" s="321" t="str">
        <f t="shared" si="661"/>
        <v>Apr</v>
      </c>
      <c r="E2165" s="322">
        <v>44291</v>
      </c>
      <c r="F2165" s="321" t="s">
        <v>15</v>
      </c>
      <c r="G2165" s="321">
        <v>60609</v>
      </c>
      <c r="H2165" s="321" t="s">
        <v>15</v>
      </c>
      <c r="I2165" s="321" t="s">
        <v>5511</v>
      </c>
      <c r="J2165" s="323" t="s">
        <v>5624</v>
      </c>
      <c r="K2165" s="324" t="s">
        <v>5629</v>
      </c>
      <c r="L2165" s="324" t="s">
        <v>5664</v>
      </c>
      <c r="M2165" s="324" t="s">
        <v>5670</v>
      </c>
      <c r="N2165" s="325" t="s">
        <v>15</v>
      </c>
      <c r="O2165" s="324" t="s">
        <v>40</v>
      </c>
      <c r="P2165" s="321">
        <v>1</v>
      </c>
      <c r="Q2165" s="321" t="s">
        <v>5152</v>
      </c>
      <c r="R2165" s="326">
        <f>IFERROR(VLOOKUP(CONCATENATE(D2165,"'",C2165),'Monthly Forex'!A:D,4,0),"-")</f>
        <v>48.53</v>
      </c>
      <c r="S2165" s="495" t="s">
        <v>15</v>
      </c>
      <c r="T2165" s="327">
        <v>2250</v>
      </c>
      <c r="U2165" s="328" t="s">
        <v>15</v>
      </c>
      <c r="V2165" s="329" t="s">
        <v>15</v>
      </c>
      <c r="W2165" s="330" t="s">
        <v>5519</v>
      </c>
      <c r="X2165" s="331" t="s">
        <v>5855</v>
      </c>
      <c r="Y2165" s="332" t="s">
        <v>15</v>
      </c>
      <c r="Z2165" s="333" t="s">
        <v>15</v>
      </c>
      <c r="AA2165" s="321"/>
      <c r="AB2165" s="139" t="s">
        <v>15</v>
      </c>
      <c r="AC2165" s="134" t="s">
        <v>15</v>
      </c>
      <c r="AD2165" s="144" t="s">
        <v>15</v>
      </c>
      <c r="AE2165" s="136" t="s">
        <v>15</v>
      </c>
      <c r="AF2165" s="140" t="s">
        <v>15</v>
      </c>
      <c r="AG2165" s="140" t="s">
        <v>15</v>
      </c>
      <c r="AH2165" s="141" t="str">
        <f t="shared" si="629"/>
        <v>-</v>
      </c>
      <c r="AI2165" s="210" t="s">
        <v>15</v>
      </c>
      <c r="AJ2165" s="448" t="s">
        <v>15</v>
      </c>
      <c r="AK2165" s="478" t="str">
        <f t="shared" si="630"/>
        <v/>
      </c>
      <c r="AL2165" s="482" t="str">
        <f t="shared" si="631"/>
        <v>-</v>
      </c>
      <c r="AM2165" s="432" t="str">
        <f>_xlfn.IFNA(VLOOKUP(O2165,Dropdown!$B:$G,6,0),"-")</f>
        <v>PEZA</v>
      </c>
      <c r="AN2165" s="433">
        <f>_xlfn.IFNA(VLOOKUP(O2165,Dropdown!$B:$H,7,0),"-")</f>
        <v>0.12</v>
      </c>
      <c r="AO2165" s="434" t="str">
        <f t="shared" si="632"/>
        <v>USD</v>
      </c>
      <c r="AP2165" s="435">
        <f t="shared" si="633"/>
        <v>2250</v>
      </c>
      <c r="AQ2165" s="436">
        <f t="shared" si="634"/>
        <v>2520.0000000000005</v>
      </c>
      <c r="AR2165" s="247"/>
      <c r="AS2165" s="465" t="s">
        <v>15</v>
      </c>
      <c r="AT2165" s="247"/>
      <c r="AU2165" s="454" t="s">
        <v>15</v>
      </c>
    </row>
    <row r="2166" spans="1:47" s="29" customFormat="1">
      <c r="A2166" s="556">
        <v>2163</v>
      </c>
      <c r="B2166" s="321" t="s">
        <v>5797</v>
      </c>
      <c r="C2166" s="321" t="str">
        <f t="shared" si="660"/>
        <v>2021</v>
      </c>
      <c r="D2166" s="321" t="str">
        <f t="shared" si="661"/>
        <v>Apr</v>
      </c>
      <c r="E2166" s="322">
        <v>44291</v>
      </c>
      <c r="F2166" s="321" t="s">
        <v>15</v>
      </c>
      <c r="G2166" s="321">
        <v>60610</v>
      </c>
      <c r="H2166" s="321" t="s">
        <v>15</v>
      </c>
      <c r="I2166" s="321" t="s">
        <v>5532</v>
      </c>
      <c r="J2166" s="323" t="s">
        <v>5831</v>
      </c>
      <c r="K2166" s="324" t="s">
        <v>5810</v>
      </c>
      <c r="L2166" s="324" t="s">
        <v>5832</v>
      </c>
      <c r="M2166" s="324" t="s">
        <v>5833</v>
      </c>
      <c r="N2166" s="325" t="s">
        <v>15</v>
      </c>
      <c r="O2166" s="324" t="s">
        <v>40</v>
      </c>
      <c r="P2166" s="321">
        <v>1</v>
      </c>
      <c r="Q2166" s="321" t="s">
        <v>5152</v>
      </c>
      <c r="R2166" s="326">
        <f>IFERROR(VLOOKUP(CONCATENATE(D2166,"'",C2166),'Monthly Forex'!A:D,4,0),"-")</f>
        <v>48.53</v>
      </c>
      <c r="S2166" s="495" t="s">
        <v>15</v>
      </c>
      <c r="T2166" s="327">
        <v>4127</v>
      </c>
      <c r="U2166" s="328" t="s">
        <v>15</v>
      </c>
      <c r="V2166" s="329" t="s">
        <v>15</v>
      </c>
      <c r="W2166" s="330" t="s">
        <v>5519</v>
      </c>
      <c r="X2166" s="331" t="s">
        <v>5855</v>
      </c>
      <c r="Y2166" s="332" t="s">
        <v>15</v>
      </c>
      <c r="Z2166" s="333" t="s">
        <v>15</v>
      </c>
      <c r="AA2166" s="321"/>
      <c r="AB2166" s="139" t="s">
        <v>15</v>
      </c>
      <c r="AC2166" s="134" t="s">
        <v>15</v>
      </c>
      <c r="AD2166" s="144" t="s">
        <v>15</v>
      </c>
      <c r="AE2166" s="136" t="s">
        <v>15</v>
      </c>
      <c r="AF2166" s="140" t="s">
        <v>15</v>
      </c>
      <c r="AG2166" s="140" t="s">
        <v>15</v>
      </c>
      <c r="AH2166" s="141" t="str">
        <f t="shared" si="629"/>
        <v>-</v>
      </c>
      <c r="AI2166" s="210" t="s">
        <v>15</v>
      </c>
      <c r="AJ2166" s="448" t="s">
        <v>15</v>
      </c>
      <c r="AK2166" s="478" t="str">
        <f t="shared" si="630"/>
        <v/>
      </c>
      <c r="AL2166" s="482" t="str">
        <f t="shared" si="631"/>
        <v>-</v>
      </c>
      <c r="AM2166" s="432" t="str">
        <f>_xlfn.IFNA(VLOOKUP(O2166,Dropdown!$B:$G,6,0),"-")</f>
        <v>PEZA</v>
      </c>
      <c r="AN2166" s="433">
        <f>_xlfn.IFNA(VLOOKUP(O2166,Dropdown!$B:$H,7,0),"-")</f>
        <v>0.12</v>
      </c>
      <c r="AO2166" s="434" t="str">
        <f t="shared" si="632"/>
        <v>USD</v>
      </c>
      <c r="AP2166" s="435">
        <f t="shared" si="633"/>
        <v>4127</v>
      </c>
      <c r="AQ2166" s="436">
        <f t="shared" si="634"/>
        <v>4622.2400000000007</v>
      </c>
      <c r="AR2166" s="247"/>
      <c r="AS2166" s="465" t="s">
        <v>15</v>
      </c>
      <c r="AT2166" s="247"/>
      <c r="AU2166" s="454" t="s">
        <v>15</v>
      </c>
    </row>
    <row r="2167" spans="1:47" s="29" customFormat="1">
      <c r="A2167" s="556">
        <v>2164</v>
      </c>
      <c r="B2167" s="321" t="s">
        <v>5619</v>
      </c>
      <c r="C2167" s="321" t="str">
        <f t="shared" si="660"/>
        <v>2021</v>
      </c>
      <c r="D2167" s="321" t="str">
        <f t="shared" si="661"/>
        <v>Apr</v>
      </c>
      <c r="E2167" s="322">
        <v>44293</v>
      </c>
      <c r="F2167" s="321" t="s">
        <v>15</v>
      </c>
      <c r="G2167" s="321">
        <v>60611</v>
      </c>
      <c r="H2167" s="321" t="s">
        <v>15</v>
      </c>
      <c r="I2167" s="321" t="s">
        <v>5511</v>
      </c>
      <c r="J2167" s="323" t="s">
        <v>5624</v>
      </c>
      <c r="K2167" s="324" t="s">
        <v>5625</v>
      </c>
      <c r="L2167" s="324" t="s">
        <v>5664</v>
      </c>
      <c r="M2167" s="324" t="s">
        <v>5665</v>
      </c>
      <c r="N2167" s="325"/>
      <c r="O2167" s="324" t="s">
        <v>40</v>
      </c>
      <c r="P2167" s="321">
        <v>1</v>
      </c>
      <c r="Q2167" s="321" t="s">
        <v>5152</v>
      </c>
      <c r="R2167" s="326">
        <f>IFERROR(VLOOKUP(CONCATENATE(D2167,"'",C2167),'Monthly Forex'!A:D,4,0),"-")</f>
        <v>48.53</v>
      </c>
      <c r="S2167" s="495" t="s">
        <v>15</v>
      </c>
      <c r="T2167" s="327">
        <v>6204</v>
      </c>
      <c r="U2167" s="328" t="s">
        <v>15</v>
      </c>
      <c r="V2167" s="329" t="s">
        <v>15</v>
      </c>
      <c r="W2167" s="330" t="s">
        <v>5519</v>
      </c>
      <c r="X2167" s="331" t="s">
        <v>5855</v>
      </c>
      <c r="Y2167" s="332" t="s">
        <v>15</v>
      </c>
      <c r="Z2167" s="333" t="s">
        <v>15</v>
      </c>
      <c r="AA2167" s="321"/>
      <c r="AB2167" s="139" t="s">
        <v>15</v>
      </c>
      <c r="AC2167" s="134" t="s">
        <v>15</v>
      </c>
      <c r="AD2167" s="144" t="s">
        <v>15</v>
      </c>
      <c r="AE2167" s="136" t="s">
        <v>15</v>
      </c>
      <c r="AF2167" s="140" t="s">
        <v>15</v>
      </c>
      <c r="AG2167" s="140" t="s">
        <v>15</v>
      </c>
      <c r="AH2167" s="141" t="str">
        <f t="shared" si="629"/>
        <v>-</v>
      </c>
      <c r="AI2167" s="210" t="s">
        <v>15</v>
      </c>
      <c r="AJ2167" s="448" t="s">
        <v>15</v>
      </c>
      <c r="AK2167" s="478" t="str">
        <f t="shared" si="630"/>
        <v/>
      </c>
      <c r="AL2167" s="482" t="str">
        <f t="shared" si="631"/>
        <v>-</v>
      </c>
      <c r="AM2167" s="432" t="str">
        <f>_xlfn.IFNA(VLOOKUP(O2167,Dropdown!$B:$G,6,0),"-")</f>
        <v>PEZA</v>
      </c>
      <c r="AN2167" s="433">
        <f>_xlfn.IFNA(VLOOKUP(O2167,Dropdown!$B:$H,7,0),"-")</f>
        <v>0.12</v>
      </c>
      <c r="AO2167" s="434" t="str">
        <f t="shared" si="632"/>
        <v>USD</v>
      </c>
      <c r="AP2167" s="435">
        <f t="shared" si="633"/>
        <v>6204</v>
      </c>
      <c r="AQ2167" s="436">
        <f t="shared" si="634"/>
        <v>6948.4800000000005</v>
      </c>
      <c r="AR2167" s="247"/>
      <c r="AS2167" s="465" t="s">
        <v>15</v>
      </c>
      <c r="AT2167" s="247"/>
      <c r="AU2167" s="454" t="s">
        <v>15</v>
      </c>
    </row>
    <row r="2168" spans="1:47" s="29" customFormat="1">
      <c r="A2168" s="556">
        <v>2165</v>
      </c>
      <c r="B2168" s="321" t="s">
        <v>5638</v>
      </c>
      <c r="C2168" s="321" t="str">
        <f t="shared" si="660"/>
        <v>2021</v>
      </c>
      <c r="D2168" s="321" t="str">
        <f t="shared" si="661"/>
        <v>Apr</v>
      </c>
      <c r="E2168" s="322">
        <v>44293</v>
      </c>
      <c r="F2168" s="321" t="s">
        <v>15</v>
      </c>
      <c r="G2168" s="321">
        <v>60612</v>
      </c>
      <c r="H2168" s="321" t="s">
        <v>15</v>
      </c>
      <c r="I2168" s="321" t="s">
        <v>5511</v>
      </c>
      <c r="J2168" s="323" t="s">
        <v>5633</v>
      </c>
      <c r="K2168" s="324" t="s">
        <v>5634</v>
      </c>
      <c r="L2168" s="324" t="s">
        <v>5671</v>
      </c>
      <c r="M2168" s="324" t="s">
        <v>5672</v>
      </c>
      <c r="N2168" s="325"/>
      <c r="O2168" s="324" t="s">
        <v>40</v>
      </c>
      <c r="P2168" s="321">
        <v>1</v>
      </c>
      <c r="Q2168" s="321" t="s">
        <v>5152</v>
      </c>
      <c r="R2168" s="326">
        <f>IFERROR(VLOOKUP(CONCATENATE(D2168,"'",C2168),'Monthly Forex'!A:D,4,0),"-")</f>
        <v>48.53</v>
      </c>
      <c r="S2168" s="495" t="s">
        <v>15</v>
      </c>
      <c r="T2168" s="327">
        <v>6204</v>
      </c>
      <c r="U2168" s="328" t="s">
        <v>15</v>
      </c>
      <c r="V2168" s="329" t="s">
        <v>15</v>
      </c>
      <c r="W2168" s="330" t="s">
        <v>5519</v>
      </c>
      <c r="X2168" s="331" t="s">
        <v>5855</v>
      </c>
      <c r="Y2168" s="332" t="s">
        <v>15</v>
      </c>
      <c r="Z2168" s="333" t="s">
        <v>15</v>
      </c>
      <c r="AA2168" s="321"/>
      <c r="AB2168" s="139" t="s">
        <v>15</v>
      </c>
      <c r="AC2168" s="134" t="s">
        <v>15</v>
      </c>
      <c r="AD2168" s="144" t="s">
        <v>15</v>
      </c>
      <c r="AE2168" s="136" t="s">
        <v>15</v>
      </c>
      <c r="AF2168" s="140" t="s">
        <v>15</v>
      </c>
      <c r="AG2168" s="140" t="s">
        <v>15</v>
      </c>
      <c r="AH2168" s="141" t="str">
        <f t="shared" si="629"/>
        <v>-</v>
      </c>
      <c r="AI2168" s="210" t="s">
        <v>15</v>
      </c>
      <c r="AJ2168" s="448" t="s">
        <v>15</v>
      </c>
      <c r="AK2168" s="478" t="str">
        <f t="shared" si="630"/>
        <v/>
      </c>
      <c r="AL2168" s="482" t="str">
        <f t="shared" si="631"/>
        <v>-</v>
      </c>
      <c r="AM2168" s="432" t="str">
        <f>_xlfn.IFNA(VLOOKUP(O2168,Dropdown!$B:$G,6,0),"-")</f>
        <v>PEZA</v>
      </c>
      <c r="AN2168" s="433">
        <f>_xlfn.IFNA(VLOOKUP(O2168,Dropdown!$B:$H,7,0),"-")</f>
        <v>0.12</v>
      </c>
      <c r="AO2168" s="434" t="str">
        <f t="shared" si="632"/>
        <v>USD</v>
      </c>
      <c r="AP2168" s="435">
        <f t="shared" si="633"/>
        <v>6204</v>
      </c>
      <c r="AQ2168" s="436">
        <f t="shared" si="634"/>
        <v>6948.4800000000005</v>
      </c>
      <c r="AR2168" s="247"/>
      <c r="AS2168" s="465" t="s">
        <v>15</v>
      </c>
      <c r="AT2168" s="247"/>
      <c r="AU2168" s="454" t="s">
        <v>15</v>
      </c>
    </row>
    <row r="2169" spans="1:47" s="29" customFormat="1">
      <c r="A2169" s="556">
        <v>2166</v>
      </c>
      <c r="B2169" s="321" t="s">
        <v>5590</v>
      </c>
      <c r="C2169" s="321" t="str">
        <f t="shared" ref="C2169:C2179" si="662">TEXT(E2169,"yyyy")</f>
        <v>2021</v>
      </c>
      <c r="D2169" s="321" t="str">
        <f t="shared" ref="D2169:D2179" si="663">TEXT(E2169,"mmm")</f>
        <v>Apr</v>
      </c>
      <c r="E2169" s="322">
        <v>44295</v>
      </c>
      <c r="F2169" s="321" t="s">
        <v>15</v>
      </c>
      <c r="G2169" s="321">
        <v>60613</v>
      </c>
      <c r="H2169" s="321" t="s">
        <v>15</v>
      </c>
      <c r="I2169" s="321" t="s">
        <v>5511</v>
      </c>
      <c r="J2169" s="323" t="s">
        <v>5593</v>
      </c>
      <c r="K2169" s="324" t="s">
        <v>5594</v>
      </c>
      <c r="L2169" s="324" t="s">
        <v>5653</v>
      </c>
      <c r="M2169" s="324" t="s">
        <v>5648</v>
      </c>
      <c r="N2169" s="325" t="s">
        <v>15</v>
      </c>
      <c r="O2169" s="324" t="s">
        <v>40</v>
      </c>
      <c r="P2169" s="321">
        <v>1</v>
      </c>
      <c r="Q2169" s="321" t="s">
        <v>5152</v>
      </c>
      <c r="R2169" s="326">
        <f>IFERROR(VLOOKUP(CONCATENATE(D2169,"'",C2169),'Monthly Forex'!A:D,4,0),"-")</f>
        <v>48.53</v>
      </c>
      <c r="S2169" s="495" t="s">
        <v>15</v>
      </c>
      <c r="T2169" s="327">
        <v>2520</v>
      </c>
      <c r="U2169" s="328" t="s">
        <v>15</v>
      </c>
      <c r="V2169" s="329" t="s">
        <v>15</v>
      </c>
      <c r="W2169" s="330" t="s">
        <v>5519</v>
      </c>
      <c r="X2169" s="331" t="s">
        <v>4752</v>
      </c>
      <c r="Y2169" s="332" t="s">
        <v>15</v>
      </c>
      <c r="Z2169" s="333" t="s">
        <v>15</v>
      </c>
      <c r="AA2169" s="321"/>
      <c r="AB2169" s="139" t="s">
        <v>15</v>
      </c>
      <c r="AC2169" s="134" t="s">
        <v>15</v>
      </c>
      <c r="AD2169" s="144" t="s">
        <v>15</v>
      </c>
      <c r="AE2169" s="136" t="s">
        <v>15</v>
      </c>
      <c r="AF2169" s="140" t="s">
        <v>15</v>
      </c>
      <c r="AG2169" s="140" t="s">
        <v>15</v>
      </c>
      <c r="AH2169" s="141" t="str">
        <f t="shared" si="629"/>
        <v>-</v>
      </c>
      <c r="AI2169" s="210" t="s">
        <v>15</v>
      </c>
      <c r="AJ2169" s="448" t="s">
        <v>15</v>
      </c>
      <c r="AK2169" s="478" t="str">
        <f t="shared" si="630"/>
        <v/>
      </c>
      <c r="AL2169" s="482" t="str">
        <f t="shared" si="631"/>
        <v>-</v>
      </c>
      <c r="AM2169" s="432" t="str">
        <f>_xlfn.IFNA(VLOOKUP(O2169,Dropdown!$B:$G,6,0),"-")</f>
        <v>PEZA</v>
      </c>
      <c r="AN2169" s="433">
        <f>_xlfn.IFNA(VLOOKUP(O2169,Dropdown!$B:$H,7,0),"-")</f>
        <v>0.12</v>
      </c>
      <c r="AO2169" s="434" t="str">
        <f t="shared" si="632"/>
        <v>USD</v>
      </c>
      <c r="AP2169" s="435">
        <f t="shared" si="633"/>
        <v>2520</v>
      </c>
      <c r="AQ2169" s="436">
        <f t="shared" si="634"/>
        <v>2822.4</v>
      </c>
      <c r="AR2169" s="247"/>
      <c r="AS2169" s="465" t="s">
        <v>15</v>
      </c>
      <c r="AT2169" s="247"/>
      <c r="AU2169" s="454" t="s">
        <v>15</v>
      </c>
    </row>
    <row r="2170" spans="1:47" s="29" customFormat="1">
      <c r="A2170" s="556">
        <v>2167</v>
      </c>
      <c r="B2170" s="321" t="s">
        <v>5591</v>
      </c>
      <c r="C2170" s="321" t="str">
        <f t="shared" si="662"/>
        <v>2021</v>
      </c>
      <c r="D2170" s="321" t="str">
        <f t="shared" si="663"/>
        <v>Apr</v>
      </c>
      <c r="E2170" s="322">
        <v>44295</v>
      </c>
      <c r="F2170" s="321" t="s">
        <v>15</v>
      </c>
      <c r="G2170" s="321">
        <v>60613</v>
      </c>
      <c r="H2170" s="321" t="s">
        <v>15</v>
      </c>
      <c r="I2170" s="321" t="s">
        <v>5511</v>
      </c>
      <c r="J2170" s="323" t="s">
        <v>5593</v>
      </c>
      <c r="K2170" s="324" t="s">
        <v>5595</v>
      </c>
      <c r="L2170" s="324" t="s">
        <v>5653</v>
      </c>
      <c r="M2170" s="324" t="s">
        <v>5654</v>
      </c>
      <c r="N2170" s="325" t="s">
        <v>15</v>
      </c>
      <c r="O2170" s="324" t="s">
        <v>40</v>
      </c>
      <c r="P2170" s="321">
        <v>1</v>
      </c>
      <c r="Q2170" s="321" t="s">
        <v>5152</v>
      </c>
      <c r="R2170" s="326">
        <f>IFERROR(VLOOKUP(CONCATENATE(D2170,"'",C2170),'Monthly Forex'!A:D,4,0),"-")</f>
        <v>48.53</v>
      </c>
      <c r="S2170" s="495" t="s">
        <v>15</v>
      </c>
      <c r="T2170" s="327">
        <v>4837</v>
      </c>
      <c r="U2170" s="328" t="s">
        <v>15</v>
      </c>
      <c r="V2170" s="329" t="s">
        <v>15</v>
      </c>
      <c r="W2170" s="330" t="s">
        <v>5519</v>
      </c>
      <c r="X2170" s="331" t="s">
        <v>4752</v>
      </c>
      <c r="Y2170" s="332" t="s">
        <v>15</v>
      </c>
      <c r="Z2170" s="333" t="s">
        <v>15</v>
      </c>
      <c r="AA2170" s="321"/>
      <c r="AB2170" s="139" t="s">
        <v>15</v>
      </c>
      <c r="AC2170" s="134" t="s">
        <v>15</v>
      </c>
      <c r="AD2170" s="144" t="s">
        <v>15</v>
      </c>
      <c r="AE2170" s="136" t="s">
        <v>15</v>
      </c>
      <c r="AF2170" s="140" t="s">
        <v>15</v>
      </c>
      <c r="AG2170" s="140" t="s">
        <v>15</v>
      </c>
      <c r="AH2170" s="141" t="str">
        <f t="shared" si="629"/>
        <v>-</v>
      </c>
      <c r="AI2170" s="210" t="s">
        <v>15</v>
      </c>
      <c r="AJ2170" s="448" t="s">
        <v>15</v>
      </c>
      <c r="AK2170" s="478" t="str">
        <f t="shared" si="630"/>
        <v/>
      </c>
      <c r="AL2170" s="482" t="str">
        <f t="shared" si="631"/>
        <v>-</v>
      </c>
      <c r="AM2170" s="432" t="str">
        <f>_xlfn.IFNA(VLOOKUP(O2170,Dropdown!$B:$G,6,0),"-")</f>
        <v>PEZA</v>
      </c>
      <c r="AN2170" s="433">
        <f>_xlfn.IFNA(VLOOKUP(O2170,Dropdown!$B:$H,7,0),"-")</f>
        <v>0.12</v>
      </c>
      <c r="AO2170" s="434" t="str">
        <f t="shared" si="632"/>
        <v>USD</v>
      </c>
      <c r="AP2170" s="435">
        <f t="shared" si="633"/>
        <v>4837</v>
      </c>
      <c r="AQ2170" s="436">
        <f t="shared" si="634"/>
        <v>5417.4400000000005</v>
      </c>
      <c r="AR2170" s="247"/>
      <c r="AS2170" s="465" t="s">
        <v>15</v>
      </c>
      <c r="AT2170" s="247"/>
      <c r="AU2170" s="454" t="s">
        <v>15</v>
      </c>
    </row>
    <row r="2171" spans="1:47" s="29" customFormat="1">
      <c r="A2171" s="556">
        <v>2168</v>
      </c>
      <c r="B2171" s="321" t="s">
        <v>5592</v>
      </c>
      <c r="C2171" s="321" t="str">
        <f t="shared" si="662"/>
        <v>2021</v>
      </c>
      <c r="D2171" s="321" t="str">
        <f t="shared" si="663"/>
        <v>Apr</v>
      </c>
      <c r="E2171" s="322">
        <v>44295</v>
      </c>
      <c r="F2171" s="321" t="s">
        <v>15</v>
      </c>
      <c r="G2171" s="321">
        <v>60613</v>
      </c>
      <c r="H2171" s="321" t="s">
        <v>15</v>
      </c>
      <c r="I2171" s="321" t="s">
        <v>5511</v>
      </c>
      <c r="J2171" s="323" t="s">
        <v>5593</v>
      </c>
      <c r="K2171" s="324" t="s">
        <v>5596</v>
      </c>
      <c r="L2171" s="324" t="s">
        <v>5653</v>
      </c>
      <c r="M2171" s="324" t="s">
        <v>5655</v>
      </c>
      <c r="N2171" s="325" t="s">
        <v>15</v>
      </c>
      <c r="O2171" s="324" t="s">
        <v>40</v>
      </c>
      <c r="P2171" s="321">
        <v>1</v>
      </c>
      <c r="Q2171" s="321" t="s">
        <v>5152</v>
      </c>
      <c r="R2171" s="326">
        <f>IFERROR(VLOOKUP(CONCATENATE(D2171,"'",C2171),'Monthly Forex'!A:D,4,0),"-")</f>
        <v>48.53</v>
      </c>
      <c r="S2171" s="495" t="s">
        <v>15</v>
      </c>
      <c r="T2171" s="327">
        <v>590</v>
      </c>
      <c r="U2171" s="328" t="s">
        <v>15</v>
      </c>
      <c r="V2171" s="329" t="s">
        <v>15</v>
      </c>
      <c r="W2171" s="330" t="s">
        <v>5519</v>
      </c>
      <c r="X2171" s="331" t="s">
        <v>4752</v>
      </c>
      <c r="Y2171" s="332" t="s">
        <v>15</v>
      </c>
      <c r="Z2171" s="333" t="s">
        <v>15</v>
      </c>
      <c r="AA2171" s="321"/>
      <c r="AB2171" s="139" t="s">
        <v>15</v>
      </c>
      <c r="AC2171" s="134" t="s">
        <v>15</v>
      </c>
      <c r="AD2171" s="144" t="s">
        <v>15</v>
      </c>
      <c r="AE2171" s="136" t="s">
        <v>15</v>
      </c>
      <c r="AF2171" s="140" t="s">
        <v>15</v>
      </c>
      <c r="AG2171" s="140" t="s">
        <v>15</v>
      </c>
      <c r="AH2171" s="141" t="str">
        <f t="shared" si="629"/>
        <v>-</v>
      </c>
      <c r="AI2171" s="210" t="s">
        <v>15</v>
      </c>
      <c r="AJ2171" s="448" t="s">
        <v>15</v>
      </c>
      <c r="AK2171" s="478" t="str">
        <f t="shared" si="630"/>
        <v/>
      </c>
      <c r="AL2171" s="482" t="str">
        <f t="shared" si="631"/>
        <v>-</v>
      </c>
      <c r="AM2171" s="432" t="str">
        <f>_xlfn.IFNA(VLOOKUP(O2171,Dropdown!$B:$G,6,0),"-")</f>
        <v>PEZA</v>
      </c>
      <c r="AN2171" s="433">
        <f>_xlfn.IFNA(VLOOKUP(O2171,Dropdown!$B:$H,7,0),"-")</f>
        <v>0.12</v>
      </c>
      <c r="AO2171" s="434" t="str">
        <f t="shared" si="632"/>
        <v>USD</v>
      </c>
      <c r="AP2171" s="435">
        <f t="shared" si="633"/>
        <v>590</v>
      </c>
      <c r="AQ2171" s="436">
        <f t="shared" si="634"/>
        <v>660.80000000000007</v>
      </c>
      <c r="AR2171" s="247"/>
      <c r="AS2171" s="465" t="s">
        <v>15</v>
      </c>
      <c r="AT2171" s="247"/>
      <c r="AU2171" s="454" t="s">
        <v>15</v>
      </c>
    </row>
    <row r="2172" spans="1:47" s="29" customFormat="1">
      <c r="A2172" s="556">
        <v>2169</v>
      </c>
      <c r="B2172" s="558" t="s">
        <v>5597</v>
      </c>
      <c r="C2172" s="558" t="str">
        <f t="shared" si="662"/>
        <v>2021</v>
      </c>
      <c r="D2172" s="558" t="str">
        <f t="shared" si="663"/>
        <v>Apr</v>
      </c>
      <c r="E2172" s="605">
        <v>44295</v>
      </c>
      <c r="F2172" s="558" t="s">
        <v>15</v>
      </c>
      <c r="G2172" s="558">
        <v>60614</v>
      </c>
      <c r="H2172" s="558" t="s">
        <v>15</v>
      </c>
      <c r="I2172" s="558" t="s">
        <v>5511</v>
      </c>
      <c r="J2172" s="617" t="s">
        <v>5601</v>
      </c>
      <c r="K2172" s="607" t="s">
        <v>5602</v>
      </c>
      <c r="L2172" s="607" t="s">
        <v>5656</v>
      </c>
      <c r="M2172" s="607" t="s">
        <v>5648</v>
      </c>
      <c r="N2172" s="615" t="s">
        <v>15</v>
      </c>
      <c r="O2172" s="607" t="s">
        <v>40</v>
      </c>
      <c r="P2172" s="558">
        <v>1</v>
      </c>
      <c r="Q2172" s="558" t="s">
        <v>5152</v>
      </c>
      <c r="R2172" s="609">
        <f>IFERROR(VLOOKUP(CONCATENATE(D2172,"'",C2172),'Monthly Forex'!A:D,4,0),"-")</f>
        <v>48.53</v>
      </c>
      <c r="S2172" s="564" t="s">
        <v>15</v>
      </c>
      <c r="T2172" s="611">
        <v>2715</v>
      </c>
      <c r="U2172" s="612" t="s">
        <v>50</v>
      </c>
      <c r="V2172" s="613" t="s">
        <v>50</v>
      </c>
      <c r="W2172" s="703" t="s">
        <v>5519</v>
      </c>
      <c r="X2172" s="673" t="s">
        <v>15</v>
      </c>
      <c r="Y2172" s="669" t="s">
        <v>15</v>
      </c>
      <c r="Z2172" s="668" t="s">
        <v>15</v>
      </c>
      <c r="AA2172" s="558"/>
      <c r="AB2172" s="139" t="s">
        <v>15</v>
      </c>
      <c r="AC2172" s="134" t="s">
        <v>15</v>
      </c>
      <c r="AD2172" s="144" t="s">
        <v>15</v>
      </c>
      <c r="AE2172" s="136" t="s">
        <v>15</v>
      </c>
      <c r="AF2172" s="140" t="s">
        <v>15</v>
      </c>
      <c r="AG2172" s="140" t="s">
        <v>15</v>
      </c>
      <c r="AH2172" s="141" t="str">
        <f t="shared" si="629"/>
        <v>-</v>
      </c>
      <c r="AI2172" s="210" t="s">
        <v>15</v>
      </c>
      <c r="AJ2172" s="448" t="s">
        <v>15</v>
      </c>
      <c r="AK2172" s="478" t="str">
        <f t="shared" si="630"/>
        <v/>
      </c>
      <c r="AL2172" s="482" t="str">
        <f t="shared" si="631"/>
        <v>-</v>
      </c>
      <c r="AM2172" s="432" t="str">
        <f>_xlfn.IFNA(VLOOKUP(O2172,Dropdown!$B:$G,6,0),"-")</f>
        <v>PEZA</v>
      </c>
      <c r="AN2172" s="433">
        <f>_xlfn.IFNA(VLOOKUP(O2172,Dropdown!$B:$H,7,0),"-")</f>
        <v>0.12</v>
      </c>
      <c r="AO2172" s="434" t="str">
        <f t="shared" si="632"/>
        <v>USD</v>
      </c>
      <c r="AP2172" s="435">
        <f t="shared" si="633"/>
        <v>2715</v>
      </c>
      <c r="AQ2172" s="436">
        <f t="shared" si="634"/>
        <v>3040.8</v>
      </c>
      <c r="AR2172" s="247"/>
      <c r="AS2172" s="465" t="s">
        <v>15</v>
      </c>
      <c r="AT2172" s="247"/>
      <c r="AU2172" s="454" t="s">
        <v>15</v>
      </c>
    </row>
    <row r="2173" spans="1:47" s="29" customFormat="1">
      <c r="A2173" s="556">
        <v>2170</v>
      </c>
      <c r="B2173" s="558" t="s">
        <v>5598</v>
      </c>
      <c r="C2173" s="558" t="str">
        <f t="shared" si="662"/>
        <v>2021</v>
      </c>
      <c r="D2173" s="558" t="str">
        <f t="shared" si="663"/>
        <v>Apr</v>
      </c>
      <c r="E2173" s="605">
        <v>44295</v>
      </c>
      <c r="F2173" s="558" t="s">
        <v>15</v>
      </c>
      <c r="G2173" s="558">
        <v>60614</v>
      </c>
      <c r="H2173" s="558" t="s">
        <v>15</v>
      </c>
      <c r="I2173" s="558" t="s">
        <v>5511</v>
      </c>
      <c r="J2173" s="617" t="s">
        <v>5601</v>
      </c>
      <c r="K2173" s="607" t="s">
        <v>5603</v>
      </c>
      <c r="L2173" s="607" t="s">
        <v>5656</v>
      </c>
      <c r="M2173" s="607" t="s">
        <v>5654</v>
      </c>
      <c r="N2173" s="615" t="s">
        <v>15</v>
      </c>
      <c r="O2173" s="607" t="s">
        <v>40</v>
      </c>
      <c r="P2173" s="558">
        <v>1</v>
      </c>
      <c r="Q2173" s="558" t="s">
        <v>5152</v>
      </c>
      <c r="R2173" s="609">
        <f>IFERROR(VLOOKUP(CONCATENATE(D2173,"'",C2173),'Monthly Forex'!A:D,4,0),"-")</f>
        <v>48.53</v>
      </c>
      <c r="S2173" s="564" t="s">
        <v>15</v>
      </c>
      <c r="T2173" s="611">
        <v>4307</v>
      </c>
      <c r="U2173" s="612" t="s">
        <v>50</v>
      </c>
      <c r="V2173" s="613" t="s">
        <v>50</v>
      </c>
      <c r="W2173" s="703" t="s">
        <v>5519</v>
      </c>
      <c r="X2173" s="673" t="s">
        <v>15</v>
      </c>
      <c r="Y2173" s="669" t="s">
        <v>15</v>
      </c>
      <c r="Z2173" s="668" t="s">
        <v>15</v>
      </c>
      <c r="AA2173" s="558"/>
      <c r="AB2173" s="139" t="s">
        <v>15</v>
      </c>
      <c r="AC2173" s="134" t="s">
        <v>15</v>
      </c>
      <c r="AD2173" s="144" t="s">
        <v>15</v>
      </c>
      <c r="AE2173" s="136" t="s">
        <v>15</v>
      </c>
      <c r="AF2173" s="140" t="s">
        <v>15</v>
      </c>
      <c r="AG2173" s="140" t="s">
        <v>15</v>
      </c>
      <c r="AH2173" s="141" t="str">
        <f t="shared" si="629"/>
        <v>-</v>
      </c>
      <c r="AI2173" s="210" t="s">
        <v>15</v>
      </c>
      <c r="AJ2173" s="448" t="s">
        <v>15</v>
      </c>
      <c r="AK2173" s="478" t="str">
        <f t="shared" si="630"/>
        <v/>
      </c>
      <c r="AL2173" s="482" t="str">
        <f t="shared" si="631"/>
        <v>-</v>
      </c>
      <c r="AM2173" s="432" t="str">
        <f>_xlfn.IFNA(VLOOKUP(O2173,Dropdown!$B:$G,6,0),"-")</f>
        <v>PEZA</v>
      </c>
      <c r="AN2173" s="433">
        <f>_xlfn.IFNA(VLOOKUP(O2173,Dropdown!$B:$H,7,0),"-")</f>
        <v>0.12</v>
      </c>
      <c r="AO2173" s="434" t="str">
        <f t="shared" si="632"/>
        <v>USD</v>
      </c>
      <c r="AP2173" s="435">
        <f t="shared" si="633"/>
        <v>4307</v>
      </c>
      <c r="AQ2173" s="436">
        <f t="shared" si="634"/>
        <v>4823.84</v>
      </c>
      <c r="AR2173" s="247"/>
      <c r="AS2173" s="465" t="s">
        <v>15</v>
      </c>
      <c r="AT2173" s="247"/>
      <c r="AU2173" s="454" t="s">
        <v>15</v>
      </c>
    </row>
    <row r="2174" spans="1:47" s="29" customFormat="1">
      <c r="A2174" s="556">
        <v>2171</v>
      </c>
      <c r="B2174" s="558" t="s">
        <v>5599</v>
      </c>
      <c r="C2174" s="558" t="str">
        <f t="shared" si="662"/>
        <v>2021</v>
      </c>
      <c r="D2174" s="558" t="str">
        <f t="shared" si="663"/>
        <v>Apr</v>
      </c>
      <c r="E2174" s="605">
        <v>44295</v>
      </c>
      <c r="F2174" s="558" t="s">
        <v>15</v>
      </c>
      <c r="G2174" s="558">
        <v>60614</v>
      </c>
      <c r="H2174" s="558" t="s">
        <v>15</v>
      </c>
      <c r="I2174" s="558" t="s">
        <v>5511</v>
      </c>
      <c r="J2174" s="617" t="s">
        <v>5601</v>
      </c>
      <c r="K2174" s="607" t="s">
        <v>5604</v>
      </c>
      <c r="L2174" s="607" t="s">
        <v>5656</v>
      </c>
      <c r="M2174" s="607" t="s">
        <v>5657</v>
      </c>
      <c r="N2174" s="615" t="s">
        <v>15</v>
      </c>
      <c r="O2174" s="607" t="s">
        <v>40</v>
      </c>
      <c r="P2174" s="558">
        <v>1</v>
      </c>
      <c r="Q2174" s="558" t="s">
        <v>5152</v>
      </c>
      <c r="R2174" s="609">
        <f>IFERROR(VLOOKUP(CONCATENATE(D2174,"'",C2174),'Monthly Forex'!A:D,4,0),"-")</f>
        <v>48.53</v>
      </c>
      <c r="S2174" s="564" t="s">
        <v>15</v>
      </c>
      <c r="T2174" s="611">
        <v>2600</v>
      </c>
      <c r="U2174" s="612" t="s">
        <v>50</v>
      </c>
      <c r="V2174" s="613" t="s">
        <v>50</v>
      </c>
      <c r="W2174" s="703" t="s">
        <v>5519</v>
      </c>
      <c r="X2174" s="673" t="s">
        <v>15</v>
      </c>
      <c r="Y2174" s="669" t="s">
        <v>15</v>
      </c>
      <c r="Z2174" s="668" t="s">
        <v>15</v>
      </c>
      <c r="AA2174" s="558"/>
      <c r="AB2174" s="139" t="s">
        <v>15</v>
      </c>
      <c r="AC2174" s="134" t="s">
        <v>15</v>
      </c>
      <c r="AD2174" s="144" t="s">
        <v>15</v>
      </c>
      <c r="AE2174" s="136" t="s">
        <v>15</v>
      </c>
      <c r="AF2174" s="140" t="s">
        <v>15</v>
      </c>
      <c r="AG2174" s="140" t="s">
        <v>15</v>
      </c>
      <c r="AH2174" s="141" t="str">
        <f t="shared" si="629"/>
        <v>-</v>
      </c>
      <c r="AI2174" s="210" t="s">
        <v>15</v>
      </c>
      <c r="AJ2174" s="448" t="s">
        <v>15</v>
      </c>
      <c r="AK2174" s="478" t="str">
        <f t="shared" si="630"/>
        <v/>
      </c>
      <c r="AL2174" s="482" t="str">
        <f t="shared" si="631"/>
        <v>-</v>
      </c>
      <c r="AM2174" s="432" t="str">
        <f>_xlfn.IFNA(VLOOKUP(O2174,Dropdown!$B:$G,6,0),"-")</f>
        <v>PEZA</v>
      </c>
      <c r="AN2174" s="433">
        <f>_xlfn.IFNA(VLOOKUP(O2174,Dropdown!$B:$H,7,0),"-")</f>
        <v>0.12</v>
      </c>
      <c r="AO2174" s="434" t="str">
        <f t="shared" si="632"/>
        <v>USD</v>
      </c>
      <c r="AP2174" s="435">
        <f t="shared" si="633"/>
        <v>2600</v>
      </c>
      <c r="AQ2174" s="436">
        <f t="shared" si="634"/>
        <v>2912.0000000000005</v>
      </c>
      <c r="AR2174" s="247"/>
      <c r="AS2174" s="465" t="s">
        <v>15</v>
      </c>
      <c r="AT2174" s="247"/>
      <c r="AU2174" s="454" t="s">
        <v>15</v>
      </c>
    </row>
    <row r="2175" spans="1:47" s="29" customFormat="1">
      <c r="A2175" s="556">
        <v>2172</v>
      </c>
      <c r="B2175" s="558" t="s">
        <v>5600</v>
      </c>
      <c r="C2175" s="558" t="str">
        <f t="shared" si="662"/>
        <v>2021</v>
      </c>
      <c r="D2175" s="558" t="str">
        <f t="shared" si="663"/>
        <v>Apr</v>
      </c>
      <c r="E2175" s="605">
        <v>44295</v>
      </c>
      <c r="F2175" s="558" t="s">
        <v>15</v>
      </c>
      <c r="G2175" s="558">
        <v>60614</v>
      </c>
      <c r="H2175" s="558" t="s">
        <v>15</v>
      </c>
      <c r="I2175" s="558" t="s">
        <v>5511</v>
      </c>
      <c r="J2175" s="617" t="s">
        <v>5601</v>
      </c>
      <c r="K2175" s="607" t="s">
        <v>5605</v>
      </c>
      <c r="L2175" s="607" t="s">
        <v>5656</v>
      </c>
      <c r="M2175" s="607" t="s">
        <v>5043</v>
      </c>
      <c r="N2175" s="615" t="s">
        <v>15</v>
      </c>
      <c r="O2175" s="607" t="s">
        <v>40</v>
      </c>
      <c r="P2175" s="558">
        <v>1</v>
      </c>
      <c r="Q2175" s="558" t="s">
        <v>5152</v>
      </c>
      <c r="R2175" s="609">
        <f>IFERROR(VLOOKUP(CONCATENATE(D2175,"'",C2175),'Monthly Forex'!A:D,4,0),"-")</f>
        <v>48.53</v>
      </c>
      <c r="S2175" s="564" t="s">
        <v>15</v>
      </c>
      <c r="T2175" s="611">
        <v>650</v>
      </c>
      <c r="U2175" s="612" t="s">
        <v>50</v>
      </c>
      <c r="V2175" s="613" t="s">
        <v>50</v>
      </c>
      <c r="W2175" s="703" t="s">
        <v>5519</v>
      </c>
      <c r="X2175" s="673" t="s">
        <v>15</v>
      </c>
      <c r="Y2175" s="669" t="s">
        <v>15</v>
      </c>
      <c r="Z2175" s="668" t="s">
        <v>15</v>
      </c>
      <c r="AA2175" s="558"/>
      <c r="AB2175" s="139" t="s">
        <v>15</v>
      </c>
      <c r="AC2175" s="134" t="s">
        <v>15</v>
      </c>
      <c r="AD2175" s="144" t="s">
        <v>15</v>
      </c>
      <c r="AE2175" s="136" t="s">
        <v>15</v>
      </c>
      <c r="AF2175" s="140" t="s">
        <v>15</v>
      </c>
      <c r="AG2175" s="140" t="s">
        <v>15</v>
      </c>
      <c r="AH2175" s="141" t="str">
        <f t="shared" si="629"/>
        <v>-</v>
      </c>
      <c r="AI2175" s="210" t="s">
        <v>15</v>
      </c>
      <c r="AJ2175" s="448" t="s">
        <v>15</v>
      </c>
      <c r="AK2175" s="478" t="str">
        <f t="shared" si="630"/>
        <v/>
      </c>
      <c r="AL2175" s="482" t="str">
        <f t="shared" si="631"/>
        <v>-</v>
      </c>
      <c r="AM2175" s="432" t="str">
        <f>_xlfn.IFNA(VLOOKUP(O2175,Dropdown!$B:$G,6,0),"-")</f>
        <v>PEZA</v>
      </c>
      <c r="AN2175" s="433">
        <f>_xlfn.IFNA(VLOOKUP(O2175,Dropdown!$B:$H,7,0),"-")</f>
        <v>0.12</v>
      </c>
      <c r="AO2175" s="434" t="str">
        <f t="shared" si="632"/>
        <v>USD</v>
      </c>
      <c r="AP2175" s="435">
        <f t="shared" si="633"/>
        <v>650</v>
      </c>
      <c r="AQ2175" s="436">
        <f t="shared" si="634"/>
        <v>728.00000000000011</v>
      </c>
      <c r="AR2175" s="247"/>
      <c r="AS2175" s="465" t="s">
        <v>15</v>
      </c>
      <c r="AT2175" s="247"/>
      <c r="AU2175" s="454" t="s">
        <v>15</v>
      </c>
    </row>
    <row r="2176" spans="1:47" s="29" customFormat="1">
      <c r="A2176" s="556">
        <v>2173</v>
      </c>
      <c r="B2176" s="321" t="s">
        <v>5621</v>
      </c>
      <c r="C2176" s="321" t="str">
        <f t="shared" si="662"/>
        <v>2021</v>
      </c>
      <c r="D2176" s="321" t="str">
        <f t="shared" si="663"/>
        <v>Apr</v>
      </c>
      <c r="E2176" s="322">
        <v>44295</v>
      </c>
      <c r="F2176" s="321" t="s">
        <v>15</v>
      </c>
      <c r="G2176" s="321">
        <v>60615</v>
      </c>
      <c r="H2176" s="321" t="s">
        <v>15</v>
      </c>
      <c r="I2176" s="321" t="s">
        <v>5511</v>
      </c>
      <c r="J2176" s="323" t="s">
        <v>5624</v>
      </c>
      <c r="K2176" s="324" t="s">
        <v>5627</v>
      </c>
      <c r="L2176" s="324" t="s">
        <v>5664</v>
      </c>
      <c r="M2176" s="324" t="s">
        <v>5667</v>
      </c>
      <c r="N2176" s="325" t="s">
        <v>15</v>
      </c>
      <c r="O2176" s="324" t="s">
        <v>40</v>
      </c>
      <c r="P2176" s="321">
        <v>1</v>
      </c>
      <c r="Q2176" s="321" t="s">
        <v>5152</v>
      </c>
      <c r="R2176" s="326">
        <f>IFERROR(VLOOKUP(CONCATENATE(D2176,"'",C2176),'Monthly Forex'!A:D,4,0),"-")</f>
        <v>48.53</v>
      </c>
      <c r="S2176" s="495" t="s">
        <v>15</v>
      </c>
      <c r="T2176" s="327">
        <v>1300</v>
      </c>
      <c r="U2176" s="328" t="s">
        <v>15</v>
      </c>
      <c r="V2176" s="329" t="s">
        <v>15</v>
      </c>
      <c r="W2176" s="330" t="s">
        <v>5519</v>
      </c>
      <c r="X2176" s="331" t="s">
        <v>4752</v>
      </c>
      <c r="Y2176" s="332" t="s">
        <v>15</v>
      </c>
      <c r="Z2176" s="333" t="s">
        <v>15</v>
      </c>
      <c r="AA2176" s="321"/>
      <c r="AB2176" s="139" t="s">
        <v>15</v>
      </c>
      <c r="AC2176" s="134" t="s">
        <v>15</v>
      </c>
      <c r="AD2176" s="144" t="s">
        <v>15</v>
      </c>
      <c r="AE2176" s="136" t="s">
        <v>15</v>
      </c>
      <c r="AF2176" s="140" t="s">
        <v>15</v>
      </c>
      <c r="AG2176" s="140" t="s">
        <v>15</v>
      </c>
      <c r="AH2176" s="141" t="str">
        <f t="shared" si="629"/>
        <v>-</v>
      </c>
      <c r="AI2176" s="210" t="s">
        <v>15</v>
      </c>
      <c r="AJ2176" s="448" t="s">
        <v>15</v>
      </c>
      <c r="AK2176" s="478" t="str">
        <f t="shared" si="630"/>
        <v/>
      </c>
      <c r="AL2176" s="482" t="str">
        <f t="shared" si="631"/>
        <v>-</v>
      </c>
      <c r="AM2176" s="432" t="str">
        <f>_xlfn.IFNA(VLOOKUP(O2176,Dropdown!$B:$G,6,0),"-")</f>
        <v>PEZA</v>
      </c>
      <c r="AN2176" s="433">
        <f>_xlfn.IFNA(VLOOKUP(O2176,Dropdown!$B:$H,7,0),"-")</f>
        <v>0.12</v>
      </c>
      <c r="AO2176" s="434" t="str">
        <f t="shared" si="632"/>
        <v>USD</v>
      </c>
      <c r="AP2176" s="435">
        <f t="shared" si="633"/>
        <v>1300</v>
      </c>
      <c r="AQ2176" s="436">
        <f t="shared" si="634"/>
        <v>1456.0000000000002</v>
      </c>
      <c r="AR2176" s="247"/>
      <c r="AS2176" s="465" t="s">
        <v>15</v>
      </c>
      <c r="AT2176" s="247"/>
      <c r="AU2176" s="454" t="s">
        <v>15</v>
      </c>
    </row>
    <row r="2177" spans="1:47" s="29" customFormat="1">
      <c r="A2177" s="556">
        <v>2174</v>
      </c>
      <c r="B2177" s="321" t="s">
        <v>5622</v>
      </c>
      <c r="C2177" s="321" t="str">
        <f t="shared" si="662"/>
        <v>2021</v>
      </c>
      <c r="D2177" s="321" t="str">
        <f t="shared" si="663"/>
        <v>Apr</v>
      </c>
      <c r="E2177" s="322">
        <v>44295</v>
      </c>
      <c r="F2177" s="321" t="s">
        <v>15</v>
      </c>
      <c r="G2177" s="321">
        <v>60615</v>
      </c>
      <c r="H2177" s="321" t="s">
        <v>15</v>
      </c>
      <c r="I2177" s="321" t="s">
        <v>5511</v>
      </c>
      <c r="J2177" s="323" t="s">
        <v>5624</v>
      </c>
      <c r="K2177" s="324" t="s">
        <v>5628</v>
      </c>
      <c r="L2177" s="324" t="s">
        <v>5664</v>
      </c>
      <c r="M2177" s="324" t="s">
        <v>5668</v>
      </c>
      <c r="N2177" s="325" t="s">
        <v>15</v>
      </c>
      <c r="O2177" s="324" t="s">
        <v>40</v>
      </c>
      <c r="P2177" s="321">
        <v>1</v>
      </c>
      <c r="Q2177" s="321" t="s">
        <v>5152</v>
      </c>
      <c r="R2177" s="326">
        <f>IFERROR(VLOOKUP(CONCATENATE(D2177,"'",C2177),'Monthly Forex'!A:D,4,0),"-")</f>
        <v>48.53</v>
      </c>
      <c r="S2177" s="495" t="s">
        <v>15</v>
      </c>
      <c r="T2177" s="327">
        <v>1300</v>
      </c>
      <c r="U2177" s="328" t="s">
        <v>15</v>
      </c>
      <c r="V2177" s="329" t="s">
        <v>15</v>
      </c>
      <c r="W2177" s="330" t="s">
        <v>5519</v>
      </c>
      <c r="X2177" s="331" t="s">
        <v>4752</v>
      </c>
      <c r="Y2177" s="332" t="s">
        <v>15</v>
      </c>
      <c r="Z2177" s="333" t="s">
        <v>15</v>
      </c>
      <c r="AA2177" s="321"/>
      <c r="AB2177" s="139" t="s">
        <v>15</v>
      </c>
      <c r="AC2177" s="134" t="s">
        <v>15</v>
      </c>
      <c r="AD2177" s="144" t="s">
        <v>15</v>
      </c>
      <c r="AE2177" s="136" t="s">
        <v>15</v>
      </c>
      <c r="AF2177" s="140" t="s">
        <v>15</v>
      </c>
      <c r="AG2177" s="140" t="s">
        <v>15</v>
      </c>
      <c r="AH2177" s="141" t="str">
        <f t="shared" si="629"/>
        <v>-</v>
      </c>
      <c r="AI2177" s="210" t="s">
        <v>15</v>
      </c>
      <c r="AJ2177" s="448" t="s">
        <v>15</v>
      </c>
      <c r="AK2177" s="478" t="str">
        <f t="shared" si="630"/>
        <v/>
      </c>
      <c r="AL2177" s="482" t="str">
        <f t="shared" si="631"/>
        <v>-</v>
      </c>
      <c r="AM2177" s="432" t="str">
        <f>_xlfn.IFNA(VLOOKUP(O2177,Dropdown!$B:$G,6,0),"-")</f>
        <v>PEZA</v>
      </c>
      <c r="AN2177" s="433">
        <f>_xlfn.IFNA(VLOOKUP(O2177,Dropdown!$B:$H,7,0),"-")</f>
        <v>0.12</v>
      </c>
      <c r="AO2177" s="434" t="str">
        <f t="shared" si="632"/>
        <v>USD</v>
      </c>
      <c r="AP2177" s="435">
        <f t="shared" si="633"/>
        <v>1300</v>
      </c>
      <c r="AQ2177" s="436">
        <f t="shared" si="634"/>
        <v>1456.0000000000002</v>
      </c>
      <c r="AR2177" s="247"/>
      <c r="AS2177" s="465" t="s">
        <v>15</v>
      </c>
      <c r="AT2177" s="247"/>
      <c r="AU2177" s="454" t="s">
        <v>15</v>
      </c>
    </row>
    <row r="2178" spans="1:47" s="29" customFormat="1">
      <c r="A2178" s="556">
        <v>2175</v>
      </c>
      <c r="B2178" s="321" t="s">
        <v>5631</v>
      </c>
      <c r="C2178" s="321" t="str">
        <f t="shared" si="662"/>
        <v>2021</v>
      </c>
      <c r="D2178" s="321" t="str">
        <f t="shared" si="663"/>
        <v>Apr</v>
      </c>
      <c r="E2178" s="322">
        <v>44295</v>
      </c>
      <c r="F2178" s="321" t="s">
        <v>15</v>
      </c>
      <c r="G2178" s="321">
        <v>60616</v>
      </c>
      <c r="H2178" s="321" t="s">
        <v>15</v>
      </c>
      <c r="I2178" s="321" t="s">
        <v>5511</v>
      </c>
      <c r="J2178" s="323" t="s">
        <v>5633</v>
      </c>
      <c r="K2178" s="324" t="s">
        <v>5636</v>
      </c>
      <c r="L2178" s="324" t="s">
        <v>5671</v>
      </c>
      <c r="M2178" s="324" t="s">
        <v>5673</v>
      </c>
      <c r="N2178" s="325" t="s">
        <v>15</v>
      </c>
      <c r="O2178" s="324" t="s">
        <v>40</v>
      </c>
      <c r="P2178" s="321">
        <v>1</v>
      </c>
      <c r="Q2178" s="321" t="s">
        <v>5152</v>
      </c>
      <c r="R2178" s="326">
        <f>IFERROR(VLOOKUP(CONCATENATE(D2178,"'",C2178),'Monthly Forex'!A:D,4,0),"-")</f>
        <v>48.53</v>
      </c>
      <c r="S2178" s="495" t="s">
        <v>15</v>
      </c>
      <c r="T2178" s="327">
        <v>1300</v>
      </c>
      <c r="U2178" s="328" t="s">
        <v>15</v>
      </c>
      <c r="V2178" s="329" t="s">
        <v>15</v>
      </c>
      <c r="W2178" s="330" t="s">
        <v>5519</v>
      </c>
      <c r="X2178" s="331" t="s">
        <v>4752</v>
      </c>
      <c r="Y2178" s="332" t="s">
        <v>15</v>
      </c>
      <c r="Z2178" s="333" t="s">
        <v>15</v>
      </c>
      <c r="AA2178" s="321"/>
      <c r="AB2178" s="139" t="s">
        <v>15</v>
      </c>
      <c r="AC2178" s="134" t="s">
        <v>15</v>
      </c>
      <c r="AD2178" s="144" t="s">
        <v>15</v>
      </c>
      <c r="AE2178" s="136" t="s">
        <v>15</v>
      </c>
      <c r="AF2178" s="140" t="s">
        <v>15</v>
      </c>
      <c r="AG2178" s="140" t="s">
        <v>15</v>
      </c>
      <c r="AH2178" s="141" t="str">
        <f t="shared" si="629"/>
        <v>-</v>
      </c>
      <c r="AI2178" s="210" t="s">
        <v>15</v>
      </c>
      <c r="AJ2178" s="448" t="s">
        <v>15</v>
      </c>
      <c r="AK2178" s="478" t="str">
        <f t="shared" si="630"/>
        <v/>
      </c>
      <c r="AL2178" s="482" t="str">
        <f t="shared" si="631"/>
        <v>-</v>
      </c>
      <c r="AM2178" s="432" t="str">
        <f>_xlfn.IFNA(VLOOKUP(O2178,Dropdown!$B:$G,6,0),"-")</f>
        <v>PEZA</v>
      </c>
      <c r="AN2178" s="433">
        <f>_xlfn.IFNA(VLOOKUP(O2178,Dropdown!$B:$H,7,0),"-")</f>
        <v>0.12</v>
      </c>
      <c r="AO2178" s="434" t="str">
        <f t="shared" si="632"/>
        <v>USD</v>
      </c>
      <c r="AP2178" s="435">
        <f t="shared" si="633"/>
        <v>1300</v>
      </c>
      <c r="AQ2178" s="436">
        <f t="shared" si="634"/>
        <v>1456.0000000000002</v>
      </c>
      <c r="AR2178" s="247"/>
      <c r="AS2178" s="465" t="s">
        <v>15</v>
      </c>
      <c r="AT2178" s="247"/>
      <c r="AU2178" s="454" t="s">
        <v>15</v>
      </c>
    </row>
    <row r="2179" spans="1:47" s="29" customFormat="1">
      <c r="A2179" s="556">
        <v>2176</v>
      </c>
      <c r="B2179" s="321" t="s">
        <v>5632</v>
      </c>
      <c r="C2179" s="321" t="str">
        <f t="shared" si="662"/>
        <v>2021</v>
      </c>
      <c r="D2179" s="321" t="str">
        <f t="shared" si="663"/>
        <v>Apr</v>
      </c>
      <c r="E2179" s="322">
        <v>44295</v>
      </c>
      <c r="F2179" s="321" t="s">
        <v>15</v>
      </c>
      <c r="G2179" s="321">
        <v>60616</v>
      </c>
      <c r="H2179" s="321" t="s">
        <v>15</v>
      </c>
      <c r="I2179" s="321" t="s">
        <v>5511</v>
      </c>
      <c r="J2179" s="323" t="s">
        <v>5633</v>
      </c>
      <c r="K2179" s="324" t="s">
        <v>5637</v>
      </c>
      <c r="L2179" s="324" t="s">
        <v>5671</v>
      </c>
      <c r="M2179" s="324" t="s">
        <v>5674</v>
      </c>
      <c r="N2179" s="325" t="s">
        <v>15</v>
      </c>
      <c r="O2179" s="324" t="s">
        <v>40</v>
      </c>
      <c r="P2179" s="321">
        <v>1</v>
      </c>
      <c r="Q2179" s="321" t="s">
        <v>5152</v>
      </c>
      <c r="R2179" s="326">
        <f>IFERROR(VLOOKUP(CONCATENATE(D2179,"'",C2179),'Monthly Forex'!A:D,4,0),"-")</f>
        <v>48.53</v>
      </c>
      <c r="S2179" s="495" t="s">
        <v>15</v>
      </c>
      <c r="T2179" s="327">
        <v>1300</v>
      </c>
      <c r="U2179" s="328" t="s">
        <v>15</v>
      </c>
      <c r="V2179" s="329" t="s">
        <v>15</v>
      </c>
      <c r="W2179" s="330" t="s">
        <v>5519</v>
      </c>
      <c r="X2179" s="331" t="s">
        <v>4752</v>
      </c>
      <c r="Y2179" s="332" t="s">
        <v>15</v>
      </c>
      <c r="Z2179" s="333" t="s">
        <v>15</v>
      </c>
      <c r="AA2179" s="321"/>
      <c r="AB2179" s="139" t="s">
        <v>15</v>
      </c>
      <c r="AC2179" s="134" t="s">
        <v>15</v>
      </c>
      <c r="AD2179" s="144" t="s">
        <v>15</v>
      </c>
      <c r="AE2179" s="136" t="s">
        <v>15</v>
      </c>
      <c r="AF2179" s="140" t="s">
        <v>15</v>
      </c>
      <c r="AG2179" s="140" t="s">
        <v>15</v>
      </c>
      <c r="AH2179" s="141" t="str">
        <f t="shared" si="629"/>
        <v>-</v>
      </c>
      <c r="AI2179" s="210" t="s">
        <v>15</v>
      </c>
      <c r="AJ2179" s="448" t="s">
        <v>15</v>
      </c>
      <c r="AK2179" s="478" t="str">
        <f t="shared" si="630"/>
        <v/>
      </c>
      <c r="AL2179" s="482" t="str">
        <f t="shared" si="631"/>
        <v>-</v>
      </c>
      <c r="AM2179" s="432" t="str">
        <f>_xlfn.IFNA(VLOOKUP(O2179,Dropdown!$B:$G,6,0),"-")</f>
        <v>PEZA</v>
      </c>
      <c r="AN2179" s="433">
        <f>_xlfn.IFNA(VLOOKUP(O2179,Dropdown!$B:$H,7,0),"-")</f>
        <v>0.12</v>
      </c>
      <c r="AO2179" s="434" t="str">
        <f t="shared" si="632"/>
        <v>USD</v>
      </c>
      <c r="AP2179" s="435">
        <f t="shared" si="633"/>
        <v>1300</v>
      </c>
      <c r="AQ2179" s="436">
        <f t="shared" si="634"/>
        <v>1456.0000000000002</v>
      </c>
      <c r="AR2179" s="247"/>
      <c r="AS2179" s="465" t="s">
        <v>15</v>
      </c>
      <c r="AT2179" s="247"/>
      <c r="AU2179" s="454" t="s">
        <v>15</v>
      </c>
    </row>
    <row r="2180" spans="1:47" s="29" customFormat="1">
      <c r="A2180" s="556">
        <v>2177</v>
      </c>
      <c r="B2180" s="321" t="s">
        <v>5793</v>
      </c>
      <c r="C2180" s="321" t="str">
        <f>TEXT(E2180,"yyyy")</f>
        <v>2021</v>
      </c>
      <c r="D2180" s="321" t="str">
        <f>TEXT(E2180,"mmm")</f>
        <v>Apr</v>
      </c>
      <c r="E2180" s="322">
        <v>44300</v>
      </c>
      <c r="F2180" s="321" t="s">
        <v>15</v>
      </c>
      <c r="G2180" s="321">
        <v>60617</v>
      </c>
      <c r="H2180" s="321" t="s">
        <v>15</v>
      </c>
      <c r="I2180" s="321" t="s">
        <v>5532</v>
      </c>
      <c r="J2180" s="323" t="s">
        <v>5825</v>
      </c>
      <c r="K2180" s="324" t="s">
        <v>5806</v>
      </c>
      <c r="L2180" s="324" t="s">
        <v>5824</v>
      </c>
      <c r="M2180" s="324" t="s">
        <v>5827</v>
      </c>
      <c r="N2180" s="325" t="s">
        <v>15</v>
      </c>
      <c r="O2180" s="324" t="s">
        <v>40</v>
      </c>
      <c r="P2180" s="321">
        <v>1</v>
      </c>
      <c r="Q2180" s="321" t="s">
        <v>5152</v>
      </c>
      <c r="R2180" s="326">
        <f>IFERROR(VLOOKUP(CONCATENATE(D2180,"'",C2180),'Monthly Forex'!A:D,4,0),"-")</f>
        <v>48.53</v>
      </c>
      <c r="S2180" s="495" t="s">
        <v>15</v>
      </c>
      <c r="T2180" s="327">
        <v>2000</v>
      </c>
      <c r="U2180" s="328" t="s">
        <v>15</v>
      </c>
      <c r="V2180" s="329" t="s">
        <v>15</v>
      </c>
      <c r="W2180" s="330" t="s">
        <v>5519</v>
      </c>
      <c r="X2180" s="331" t="s">
        <v>4752</v>
      </c>
      <c r="Y2180" s="332" t="s">
        <v>15</v>
      </c>
      <c r="Z2180" s="333" t="s">
        <v>15</v>
      </c>
      <c r="AA2180" s="321"/>
      <c r="AB2180" s="139" t="s">
        <v>15</v>
      </c>
      <c r="AC2180" s="134" t="s">
        <v>15</v>
      </c>
      <c r="AD2180" s="144" t="s">
        <v>15</v>
      </c>
      <c r="AE2180" s="136" t="s">
        <v>15</v>
      </c>
      <c r="AF2180" s="140" t="s">
        <v>15</v>
      </c>
      <c r="AG2180" s="140" t="s">
        <v>15</v>
      </c>
      <c r="AH2180" s="141" t="str">
        <f t="shared" si="629"/>
        <v>-</v>
      </c>
      <c r="AI2180" s="210" t="s">
        <v>15</v>
      </c>
      <c r="AJ2180" s="448" t="s">
        <v>15</v>
      </c>
      <c r="AK2180" s="478" t="str">
        <f t="shared" si="630"/>
        <v/>
      </c>
      <c r="AL2180" s="482" t="str">
        <f t="shared" si="631"/>
        <v>-</v>
      </c>
      <c r="AM2180" s="432" t="str">
        <f>_xlfn.IFNA(VLOOKUP(O2180,Dropdown!$B:$G,6,0),"-")</f>
        <v>PEZA</v>
      </c>
      <c r="AN2180" s="433">
        <f>_xlfn.IFNA(VLOOKUP(O2180,Dropdown!$B:$H,7,0),"-")</f>
        <v>0.12</v>
      </c>
      <c r="AO2180" s="434" t="str">
        <f t="shared" si="632"/>
        <v>USD</v>
      </c>
      <c r="AP2180" s="435">
        <f t="shared" si="633"/>
        <v>2000</v>
      </c>
      <c r="AQ2180" s="436">
        <f t="shared" si="634"/>
        <v>2240</v>
      </c>
      <c r="AR2180" s="247"/>
      <c r="AS2180" s="465" t="s">
        <v>15</v>
      </c>
      <c r="AT2180" s="247"/>
      <c r="AU2180" s="454" t="s">
        <v>15</v>
      </c>
    </row>
    <row r="2181" spans="1:47" s="29" customFormat="1">
      <c r="A2181" s="556">
        <v>2178</v>
      </c>
      <c r="B2181" s="321" t="s">
        <v>5794</v>
      </c>
      <c r="C2181" s="321" t="str">
        <f>TEXT(E2181,"yyyy")</f>
        <v>2021</v>
      </c>
      <c r="D2181" s="321" t="str">
        <f>TEXT(E2181,"mmm")</f>
        <v>Apr</v>
      </c>
      <c r="E2181" s="322">
        <v>44300</v>
      </c>
      <c r="F2181" s="321" t="s">
        <v>15</v>
      </c>
      <c r="G2181" s="321">
        <v>60617</v>
      </c>
      <c r="H2181" s="321" t="s">
        <v>15</v>
      </c>
      <c r="I2181" s="321" t="s">
        <v>5532</v>
      </c>
      <c r="J2181" s="323" t="s">
        <v>5825</v>
      </c>
      <c r="K2181" s="324" t="s">
        <v>5807</v>
      </c>
      <c r="L2181" s="324" t="s">
        <v>5824</v>
      </c>
      <c r="M2181" s="324" t="s">
        <v>5828</v>
      </c>
      <c r="N2181" s="325" t="s">
        <v>15</v>
      </c>
      <c r="O2181" s="324" t="s">
        <v>40</v>
      </c>
      <c r="P2181" s="321">
        <v>1</v>
      </c>
      <c r="Q2181" s="321" t="s">
        <v>5152</v>
      </c>
      <c r="R2181" s="326">
        <f>IFERROR(VLOOKUP(CONCATENATE(D2181,"'",C2181),'Monthly Forex'!A:D,4,0),"-")</f>
        <v>48.53</v>
      </c>
      <c r="S2181" s="495" t="s">
        <v>15</v>
      </c>
      <c r="T2181" s="327">
        <v>2000</v>
      </c>
      <c r="U2181" s="328" t="s">
        <v>15</v>
      </c>
      <c r="V2181" s="329" t="s">
        <v>15</v>
      </c>
      <c r="W2181" s="330" t="s">
        <v>5519</v>
      </c>
      <c r="X2181" s="331" t="s">
        <v>4752</v>
      </c>
      <c r="Y2181" s="332" t="s">
        <v>15</v>
      </c>
      <c r="Z2181" s="333" t="s">
        <v>15</v>
      </c>
      <c r="AA2181" s="321"/>
      <c r="AB2181" s="139" t="s">
        <v>15</v>
      </c>
      <c r="AC2181" s="134" t="s">
        <v>15</v>
      </c>
      <c r="AD2181" s="144" t="s">
        <v>15</v>
      </c>
      <c r="AE2181" s="136" t="s">
        <v>15</v>
      </c>
      <c r="AF2181" s="140" t="s">
        <v>15</v>
      </c>
      <c r="AG2181" s="140" t="s">
        <v>15</v>
      </c>
      <c r="AH2181" s="141" t="str">
        <f t="shared" ref="AH2181:AH2244" si="664">IFERROR(IF(AF2181="-","-",IF(AF2181="O","-",$AK$1-E2181)),"-")</f>
        <v>-</v>
      </c>
      <c r="AI2181" s="210" t="s">
        <v>15</v>
      </c>
      <c r="AJ2181" s="448" t="s">
        <v>15</v>
      </c>
      <c r="AK2181" s="478" t="str">
        <f t="shared" ref="AK2181:AK2244" si="665">IFERROR(IF(AF2181="O",$AB2181-$AI2181,""),"-")</f>
        <v/>
      </c>
      <c r="AL2181" s="482" t="str">
        <f t="shared" ref="AL2181:AL2244" si="666">IFERROR(AI2181-DAY(AI2181)+1,"-")</f>
        <v>-</v>
      </c>
      <c r="AM2181" s="432" t="str">
        <f>_xlfn.IFNA(VLOOKUP(O2181,Dropdown!$B:$G,6,0),"-")</f>
        <v>PEZA</v>
      </c>
      <c r="AN2181" s="433">
        <f>_xlfn.IFNA(VLOOKUP(O2181,Dropdown!$B:$H,7,0),"-")</f>
        <v>0.12</v>
      </c>
      <c r="AO2181" s="434" t="str">
        <f t="shared" ref="AO2181:AO2244" si="667">_xlfn.IFNA(IF(S2181="-","USD","PHP"),"-")</f>
        <v>USD</v>
      </c>
      <c r="AP2181" s="435">
        <f t="shared" ref="AP2181:AP2244" si="668">IF(AO2181="USD",T2181,S2181)</f>
        <v>2000</v>
      </c>
      <c r="AQ2181" s="436">
        <f t="shared" ref="AQ2181:AQ2244" si="669">IFERROR(IF(AN2181="-",AP2181,AP2181*1.12),"-")</f>
        <v>2240</v>
      </c>
      <c r="AR2181" s="247"/>
      <c r="AS2181" s="465" t="s">
        <v>15</v>
      </c>
      <c r="AT2181" s="247"/>
      <c r="AU2181" s="454" t="s">
        <v>15</v>
      </c>
    </row>
    <row r="2182" spans="1:47" s="29" customFormat="1">
      <c r="A2182" s="556">
        <v>2179</v>
      </c>
      <c r="B2182" s="321" t="s">
        <v>5795</v>
      </c>
      <c r="C2182" s="321" t="str">
        <f>TEXT(E2182,"yyyy")</f>
        <v>2021</v>
      </c>
      <c r="D2182" s="321" t="str">
        <f>TEXT(E2182,"mmm")</f>
        <v>Apr</v>
      </c>
      <c r="E2182" s="322">
        <v>44300</v>
      </c>
      <c r="F2182" s="321" t="s">
        <v>15</v>
      </c>
      <c r="G2182" s="321">
        <v>60617</v>
      </c>
      <c r="H2182" s="321" t="s">
        <v>15</v>
      </c>
      <c r="I2182" s="321" t="s">
        <v>5532</v>
      </c>
      <c r="J2182" s="323" t="s">
        <v>5825</v>
      </c>
      <c r="K2182" s="324" t="s">
        <v>5808</v>
      </c>
      <c r="L2182" s="324" t="s">
        <v>5824</v>
      </c>
      <c r="M2182" s="324" t="s">
        <v>5829</v>
      </c>
      <c r="N2182" s="325" t="s">
        <v>15</v>
      </c>
      <c r="O2182" s="324" t="s">
        <v>40</v>
      </c>
      <c r="P2182" s="321">
        <v>1</v>
      </c>
      <c r="Q2182" s="321" t="s">
        <v>5152</v>
      </c>
      <c r="R2182" s="326">
        <f>IFERROR(VLOOKUP(CONCATENATE(D2182,"'",C2182),'Monthly Forex'!A:D,4,0),"-")</f>
        <v>48.53</v>
      </c>
      <c r="S2182" s="495" t="s">
        <v>15</v>
      </c>
      <c r="T2182" s="327">
        <v>5438</v>
      </c>
      <c r="U2182" s="328" t="s">
        <v>15</v>
      </c>
      <c r="V2182" s="329" t="s">
        <v>15</v>
      </c>
      <c r="W2182" s="330" t="s">
        <v>5519</v>
      </c>
      <c r="X2182" s="331" t="s">
        <v>4752</v>
      </c>
      <c r="Y2182" s="332" t="s">
        <v>15</v>
      </c>
      <c r="Z2182" s="333" t="s">
        <v>15</v>
      </c>
      <c r="AA2182" s="321"/>
      <c r="AB2182" s="139" t="s">
        <v>15</v>
      </c>
      <c r="AC2182" s="134" t="s">
        <v>15</v>
      </c>
      <c r="AD2182" s="144" t="s">
        <v>15</v>
      </c>
      <c r="AE2182" s="136" t="s">
        <v>15</v>
      </c>
      <c r="AF2182" s="140" t="s">
        <v>15</v>
      </c>
      <c r="AG2182" s="140" t="s">
        <v>15</v>
      </c>
      <c r="AH2182" s="141" t="str">
        <f t="shared" si="664"/>
        <v>-</v>
      </c>
      <c r="AI2182" s="210" t="s">
        <v>15</v>
      </c>
      <c r="AJ2182" s="448" t="s">
        <v>15</v>
      </c>
      <c r="AK2182" s="478" t="str">
        <f t="shared" si="665"/>
        <v/>
      </c>
      <c r="AL2182" s="482" t="str">
        <f t="shared" si="666"/>
        <v>-</v>
      </c>
      <c r="AM2182" s="432" t="str">
        <f>_xlfn.IFNA(VLOOKUP(O2182,Dropdown!$B:$G,6,0),"-")</f>
        <v>PEZA</v>
      </c>
      <c r="AN2182" s="433">
        <f>_xlfn.IFNA(VLOOKUP(O2182,Dropdown!$B:$H,7,0),"-")</f>
        <v>0.12</v>
      </c>
      <c r="AO2182" s="434" t="str">
        <f t="shared" si="667"/>
        <v>USD</v>
      </c>
      <c r="AP2182" s="435">
        <f t="shared" si="668"/>
        <v>5438</v>
      </c>
      <c r="AQ2182" s="436">
        <f t="shared" si="669"/>
        <v>6090.56</v>
      </c>
      <c r="AR2182" s="247"/>
      <c r="AS2182" s="465" t="s">
        <v>15</v>
      </c>
      <c r="AT2182" s="247"/>
      <c r="AU2182" s="454" t="s">
        <v>15</v>
      </c>
    </row>
    <row r="2183" spans="1:47" s="29" customFormat="1">
      <c r="A2183" s="556">
        <v>2180</v>
      </c>
      <c r="B2183" s="321" t="s">
        <v>5796</v>
      </c>
      <c r="C2183" s="321" t="str">
        <f>TEXT(E2183,"yyyy")</f>
        <v>2021</v>
      </c>
      <c r="D2183" s="321" t="str">
        <f>TEXT(E2183,"mmm")</f>
        <v>Apr</v>
      </c>
      <c r="E2183" s="322">
        <v>44300</v>
      </c>
      <c r="F2183" s="321" t="s">
        <v>15</v>
      </c>
      <c r="G2183" s="321">
        <v>60617</v>
      </c>
      <c r="H2183" s="321" t="s">
        <v>15</v>
      </c>
      <c r="I2183" s="321" t="s">
        <v>5532</v>
      </c>
      <c r="J2183" s="323" t="s">
        <v>5825</v>
      </c>
      <c r="K2183" s="324" t="s">
        <v>5809</v>
      </c>
      <c r="L2183" s="324" t="s">
        <v>5824</v>
      </c>
      <c r="M2183" s="324" t="s">
        <v>5830</v>
      </c>
      <c r="N2183" s="325" t="s">
        <v>15</v>
      </c>
      <c r="O2183" s="324" t="s">
        <v>40</v>
      </c>
      <c r="P2183" s="321">
        <v>1</v>
      </c>
      <c r="Q2183" s="321" t="s">
        <v>5152</v>
      </c>
      <c r="R2183" s="326">
        <f>IFERROR(VLOOKUP(CONCATENATE(D2183,"'",C2183),'Monthly Forex'!A:D,4,0),"-")</f>
        <v>48.53</v>
      </c>
      <c r="S2183" s="495" t="s">
        <v>15</v>
      </c>
      <c r="T2183" s="327">
        <v>5438</v>
      </c>
      <c r="U2183" s="328" t="s">
        <v>15</v>
      </c>
      <c r="V2183" s="329" t="s">
        <v>15</v>
      </c>
      <c r="W2183" s="330" t="s">
        <v>5519</v>
      </c>
      <c r="X2183" s="331" t="s">
        <v>4752</v>
      </c>
      <c r="Y2183" s="332" t="s">
        <v>15</v>
      </c>
      <c r="Z2183" s="333" t="s">
        <v>15</v>
      </c>
      <c r="AA2183" s="321"/>
      <c r="AB2183" s="139" t="s">
        <v>15</v>
      </c>
      <c r="AC2183" s="134" t="s">
        <v>15</v>
      </c>
      <c r="AD2183" s="144" t="s">
        <v>15</v>
      </c>
      <c r="AE2183" s="136" t="s">
        <v>15</v>
      </c>
      <c r="AF2183" s="140" t="s">
        <v>15</v>
      </c>
      <c r="AG2183" s="140" t="s">
        <v>15</v>
      </c>
      <c r="AH2183" s="141" t="str">
        <f t="shared" si="664"/>
        <v>-</v>
      </c>
      <c r="AI2183" s="210" t="s">
        <v>15</v>
      </c>
      <c r="AJ2183" s="448" t="s">
        <v>15</v>
      </c>
      <c r="AK2183" s="478" t="str">
        <f t="shared" si="665"/>
        <v/>
      </c>
      <c r="AL2183" s="482" t="str">
        <f t="shared" si="666"/>
        <v>-</v>
      </c>
      <c r="AM2183" s="432" t="str">
        <f>_xlfn.IFNA(VLOOKUP(O2183,Dropdown!$B:$G,6,0),"-")</f>
        <v>PEZA</v>
      </c>
      <c r="AN2183" s="433">
        <f>_xlfn.IFNA(VLOOKUP(O2183,Dropdown!$B:$H,7,0),"-")</f>
        <v>0.12</v>
      </c>
      <c r="AO2183" s="434" t="str">
        <f t="shared" si="667"/>
        <v>USD</v>
      </c>
      <c r="AP2183" s="435">
        <f t="shared" si="668"/>
        <v>5438</v>
      </c>
      <c r="AQ2183" s="436">
        <f t="shared" si="669"/>
        <v>6090.56</v>
      </c>
      <c r="AR2183" s="247"/>
      <c r="AS2183" s="465" t="s">
        <v>15</v>
      </c>
      <c r="AT2183" s="247"/>
      <c r="AU2183" s="454" t="s">
        <v>15</v>
      </c>
    </row>
    <row r="2184" spans="1:47" s="29" customFormat="1">
      <c r="A2184" s="556">
        <v>2181</v>
      </c>
      <c r="B2184" s="321" t="s">
        <v>5692</v>
      </c>
      <c r="C2184" s="321" t="str">
        <f t="shared" ref="C2184:C2197" si="670">TEXT(E2184,"yyyy")</f>
        <v>2021</v>
      </c>
      <c r="D2184" s="321" t="str">
        <f t="shared" ref="D2184:D2197" si="671">TEXT(E2184,"mmm")</f>
        <v>Apr</v>
      </c>
      <c r="E2184" s="322">
        <v>44300</v>
      </c>
      <c r="F2184" s="321" t="s">
        <v>15</v>
      </c>
      <c r="G2184" s="321">
        <v>60618</v>
      </c>
      <c r="H2184" s="321" t="s">
        <v>15</v>
      </c>
      <c r="I2184" s="321" t="s">
        <v>5532</v>
      </c>
      <c r="J2184" s="323" t="s">
        <v>5714</v>
      </c>
      <c r="K2184" s="324" t="s">
        <v>5716</v>
      </c>
      <c r="L2184" s="324" t="s">
        <v>5733</v>
      </c>
      <c r="M2184" s="324" t="s">
        <v>5719</v>
      </c>
      <c r="N2184" s="325" t="s">
        <v>15</v>
      </c>
      <c r="O2184" s="324" t="s">
        <v>40</v>
      </c>
      <c r="P2184" s="321">
        <v>1</v>
      </c>
      <c r="Q2184" s="321" t="s">
        <v>5152</v>
      </c>
      <c r="R2184" s="326">
        <f>IFERROR(VLOOKUP(CONCATENATE(D2184,"'",C2184),'Monthly Forex'!A:D,4,0),"-")</f>
        <v>48.53</v>
      </c>
      <c r="S2184" s="495" t="s">
        <v>15</v>
      </c>
      <c r="T2184" s="327">
        <v>7389</v>
      </c>
      <c r="U2184" s="328" t="s">
        <v>15</v>
      </c>
      <c r="V2184" s="329" t="s">
        <v>15</v>
      </c>
      <c r="W2184" s="330" t="s">
        <v>5519</v>
      </c>
      <c r="X2184" s="331" t="s">
        <v>4752</v>
      </c>
      <c r="Y2184" s="332" t="s">
        <v>15</v>
      </c>
      <c r="Z2184" s="333" t="s">
        <v>15</v>
      </c>
      <c r="AA2184" s="321"/>
      <c r="AB2184" s="139" t="s">
        <v>15</v>
      </c>
      <c r="AC2184" s="134" t="s">
        <v>15</v>
      </c>
      <c r="AD2184" s="144" t="s">
        <v>15</v>
      </c>
      <c r="AE2184" s="136" t="s">
        <v>15</v>
      </c>
      <c r="AF2184" s="140" t="s">
        <v>15</v>
      </c>
      <c r="AG2184" s="140" t="s">
        <v>15</v>
      </c>
      <c r="AH2184" s="141" t="str">
        <f t="shared" si="664"/>
        <v>-</v>
      </c>
      <c r="AI2184" s="210" t="s">
        <v>15</v>
      </c>
      <c r="AJ2184" s="448" t="s">
        <v>15</v>
      </c>
      <c r="AK2184" s="478" t="str">
        <f t="shared" si="665"/>
        <v/>
      </c>
      <c r="AL2184" s="482" t="str">
        <f t="shared" si="666"/>
        <v>-</v>
      </c>
      <c r="AM2184" s="432" t="str">
        <f>_xlfn.IFNA(VLOOKUP(O2184,Dropdown!$B:$G,6,0),"-")</f>
        <v>PEZA</v>
      </c>
      <c r="AN2184" s="433">
        <f>_xlfn.IFNA(VLOOKUP(O2184,Dropdown!$B:$H,7,0),"-")</f>
        <v>0.12</v>
      </c>
      <c r="AO2184" s="434" t="str">
        <f t="shared" si="667"/>
        <v>USD</v>
      </c>
      <c r="AP2184" s="435">
        <f t="shared" si="668"/>
        <v>7389</v>
      </c>
      <c r="AQ2184" s="436">
        <f t="shared" si="669"/>
        <v>8275.68</v>
      </c>
      <c r="AR2184" s="247"/>
      <c r="AS2184" s="465" t="s">
        <v>15</v>
      </c>
      <c r="AT2184" s="247"/>
      <c r="AU2184" s="454" t="s">
        <v>15</v>
      </c>
    </row>
    <row r="2185" spans="1:47" s="29" customFormat="1">
      <c r="A2185" s="556">
        <v>2182</v>
      </c>
      <c r="B2185" s="321" t="s">
        <v>5693</v>
      </c>
      <c r="C2185" s="321" t="str">
        <f t="shared" si="670"/>
        <v>2021</v>
      </c>
      <c r="D2185" s="321" t="str">
        <f t="shared" si="671"/>
        <v>Apr</v>
      </c>
      <c r="E2185" s="322">
        <v>44300</v>
      </c>
      <c r="F2185" s="321" t="s">
        <v>15</v>
      </c>
      <c r="G2185" s="321">
        <v>60618</v>
      </c>
      <c r="H2185" s="321" t="s">
        <v>15</v>
      </c>
      <c r="I2185" s="321" t="s">
        <v>5532</v>
      </c>
      <c r="J2185" s="323" t="s">
        <v>5714</v>
      </c>
      <c r="K2185" s="324" t="s">
        <v>5717</v>
      </c>
      <c r="L2185" s="324" t="s">
        <v>5733</v>
      </c>
      <c r="M2185" s="324" t="s">
        <v>5721</v>
      </c>
      <c r="N2185" s="325" t="s">
        <v>15</v>
      </c>
      <c r="O2185" s="324" t="s">
        <v>40</v>
      </c>
      <c r="P2185" s="321">
        <v>1</v>
      </c>
      <c r="Q2185" s="321" t="s">
        <v>5152</v>
      </c>
      <c r="R2185" s="326">
        <f>IFERROR(VLOOKUP(CONCATENATE(D2185,"'",C2185),'Monthly Forex'!A:D,4,0),"-")</f>
        <v>48.53</v>
      </c>
      <c r="S2185" s="495" t="s">
        <v>15</v>
      </c>
      <c r="T2185" s="327">
        <v>2100</v>
      </c>
      <c r="U2185" s="328" t="s">
        <v>15</v>
      </c>
      <c r="V2185" s="329" t="s">
        <v>15</v>
      </c>
      <c r="W2185" s="330" t="s">
        <v>5519</v>
      </c>
      <c r="X2185" s="331" t="s">
        <v>4752</v>
      </c>
      <c r="Y2185" s="332" t="s">
        <v>15</v>
      </c>
      <c r="Z2185" s="333" t="s">
        <v>15</v>
      </c>
      <c r="AA2185" s="321"/>
      <c r="AB2185" s="139" t="s">
        <v>15</v>
      </c>
      <c r="AC2185" s="134" t="s">
        <v>15</v>
      </c>
      <c r="AD2185" s="144" t="s">
        <v>15</v>
      </c>
      <c r="AE2185" s="136" t="s">
        <v>15</v>
      </c>
      <c r="AF2185" s="140" t="s">
        <v>15</v>
      </c>
      <c r="AG2185" s="140" t="s">
        <v>15</v>
      </c>
      <c r="AH2185" s="141" t="str">
        <f t="shared" si="664"/>
        <v>-</v>
      </c>
      <c r="AI2185" s="210" t="s">
        <v>15</v>
      </c>
      <c r="AJ2185" s="448" t="s">
        <v>15</v>
      </c>
      <c r="AK2185" s="478" t="str">
        <f t="shared" si="665"/>
        <v/>
      </c>
      <c r="AL2185" s="482" t="str">
        <f t="shared" si="666"/>
        <v>-</v>
      </c>
      <c r="AM2185" s="432" t="str">
        <f>_xlfn.IFNA(VLOOKUP(O2185,Dropdown!$B:$G,6,0),"-")</f>
        <v>PEZA</v>
      </c>
      <c r="AN2185" s="433">
        <f>_xlfn.IFNA(VLOOKUP(O2185,Dropdown!$B:$H,7,0),"-")</f>
        <v>0.12</v>
      </c>
      <c r="AO2185" s="434" t="str">
        <f t="shared" si="667"/>
        <v>USD</v>
      </c>
      <c r="AP2185" s="435">
        <f t="shared" si="668"/>
        <v>2100</v>
      </c>
      <c r="AQ2185" s="436">
        <f t="shared" si="669"/>
        <v>2352</v>
      </c>
      <c r="AR2185" s="247"/>
      <c r="AS2185" s="465" t="s">
        <v>15</v>
      </c>
      <c r="AT2185" s="247"/>
      <c r="AU2185" s="454" t="s">
        <v>15</v>
      </c>
    </row>
    <row r="2186" spans="1:47" s="29" customFormat="1">
      <c r="A2186" s="556">
        <v>2183</v>
      </c>
      <c r="B2186" s="321" t="s">
        <v>5799</v>
      </c>
      <c r="C2186" s="321" t="str">
        <f t="shared" si="670"/>
        <v>2021</v>
      </c>
      <c r="D2186" s="321" t="str">
        <f t="shared" si="671"/>
        <v>Apr</v>
      </c>
      <c r="E2186" s="322">
        <v>44300</v>
      </c>
      <c r="F2186" s="321" t="s">
        <v>15</v>
      </c>
      <c r="G2186" s="321">
        <v>60619</v>
      </c>
      <c r="H2186" s="321" t="s">
        <v>15</v>
      </c>
      <c r="I2186" s="321" t="s">
        <v>5532</v>
      </c>
      <c r="J2186" s="323" t="s">
        <v>5831</v>
      </c>
      <c r="K2186" s="324" t="s">
        <v>5812</v>
      </c>
      <c r="L2186" s="324" t="s">
        <v>5832</v>
      </c>
      <c r="M2186" s="324" t="s">
        <v>5857</v>
      </c>
      <c r="N2186" s="325" t="s">
        <v>15</v>
      </c>
      <c r="O2186" s="324" t="s">
        <v>40</v>
      </c>
      <c r="P2186" s="321">
        <v>1</v>
      </c>
      <c r="Q2186" s="321" t="s">
        <v>5152</v>
      </c>
      <c r="R2186" s="326">
        <f>IFERROR(VLOOKUP(CONCATENATE(D2186,"'",C2186),'Monthly Forex'!A:D,4,0),"-")</f>
        <v>48.53</v>
      </c>
      <c r="S2186" s="495" t="s">
        <v>15</v>
      </c>
      <c r="T2186" s="327">
        <v>2100</v>
      </c>
      <c r="U2186" s="328" t="s">
        <v>15</v>
      </c>
      <c r="V2186" s="329" t="s">
        <v>15</v>
      </c>
      <c r="W2186" s="330" t="s">
        <v>5519</v>
      </c>
      <c r="X2186" s="331" t="s">
        <v>4752</v>
      </c>
      <c r="Y2186" s="332" t="s">
        <v>15</v>
      </c>
      <c r="Z2186" s="333" t="s">
        <v>15</v>
      </c>
      <c r="AA2186" s="321"/>
      <c r="AB2186" s="139" t="s">
        <v>15</v>
      </c>
      <c r="AC2186" s="134" t="s">
        <v>15</v>
      </c>
      <c r="AD2186" s="144" t="s">
        <v>15</v>
      </c>
      <c r="AE2186" s="136" t="s">
        <v>15</v>
      </c>
      <c r="AF2186" s="140" t="s">
        <v>15</v>
      </c>
      <c r="AG2186" s="140" t="s">
        <v>15</v>
      </c>
      <c r="AH2186" s="141" t="str">
        <f t="shared" si="664"/>
        <v>-</v>
      </c>
      <c r="AI2186" s="210" t="s">
        <v>15</v>
      </c>
      <c r="AJ2186" s="448" t="s">
        <v>15</v>
      </c>
      <c r="AK2186" s="478" t="str">
        <f t="shared" si="665"/>
        <v/>
      </c>
      <c r="AL2186" s="482" t="str">
        <f t="shared" si="666"/>
        <v>-</v>
      </c>
      <c r="AM2186" s="432" t="str">
        <f>_xlfn.IFNA(VLOOKUP(O2186,Dropdown!$B:$G,6,0),"-")</f>
        <v>PEZA</v>
      </c>
      <c r="AN2186" s="433">
        <f>_xlfn.IFNA(VLOOKUP(O2186,Dropdown!$B:$H,7,0),"-")</f>
        <v>0.12</v>
      </c>
      <c r="AO2186" s="434" t="str">
        <f t="shared" si="667"/>
        <v>USD</v>
      </c>
      <c r="AP2186" s="435">
        <f t="shared" si="668"/>
        <v>2100</v>
      </c>
      <c r="AQ2186" s="436">
        <f t="shared" si="669"/>
        <v>2352</v>
      </c>
      <c r="AR2186" s="247"/>
      <c r="AS2186" s="465" t="s">
        <v>15</v>
      </c>
      <c r="AT2186" s="247"/>
      <c r="AU2186" s="454" t="s">
        <v>15</v>
      </c>
    </row>
    <row r="2187" spans="1:47" s="29" customFormat="1">
      <c r="A2187" s="556">
        <v>2184</v>
      </c>
      <c r="B2187" s="558" t="s">
        <v>5858</v>
      </c>
      <c r="C2187" s="558" t="str">
        <f>TEXT(E2187,"yyyy")</f>
        <v>2021</v>
      </c>
      <c r="D2187" s="558" t="str">
        <f>TEXT(E2187,"mmm")</f>
        <v>Apr</v>
      </c>
      <c r="E2187" s="605">
        <v>44302</v>
      </c>
      <c r="F2187" s="558">
        <v>127363</v>
      </c>
      <c r="G2187" s="558" t="s">
        <v>15</v>
      </c>
      <c r="H2187" s="558" t="s">
        <v>15</v>
      </c>
      <c r="I2187" s="558" t="s">
        <v>15</v>
      </c>
      <c r="J2187" s="617" t="s">
        <v>15</v>
      </c>
      <c r="K2187" s="607" t="s">
        <v>15</v>
      </c>
      <c r="L2187" s="607" t="s">
        <v>15</v>
      </c>
      <c r="M2187" s="607" t="s">
        <v>15</v>
      </c>
      <c r="N2187" s="615"/>
      <c r="O2187" s="607" t="s">
        <v>31</v>
      </c>
      <c r="P2187" s="558"/>
      <c r="Q2187" s="558"/>
      <c r="R2187" s="609"/>
      <c r="S2187" s="610"/>
      <c r="T2187" s="611"/>
      <c r="U2187" s="612" t="s">
        <v>50</v>
      </c>
      <c r="V2187" s="613" t="s">
        <v>50</v>
      </c>
      <c r="W2187" s="703" t="s">
        <v>15</v>
      </c>
      <c r="X2187" s="673" t="s">
        <v>15</v>
      </c>
      <c r="Y2187" s="669" t="s">
        <v>15</v>
      </c>
      <c r="Z2187" s="668" t="s">
        <v>15</v>
      </c>
      <c r="AA2187" s="558" t="s">
        <v>1856</v>
      </c>
      <c r="AB2187" s="139" t="s">
        <v>15</v>
      </c>
      <c r="AC2187" s="134" t="s">
        <v>15</v>
      </c>
      <c r="AD2187" s="144" t="s">
        <v>15</v>
      </c>
      <c r="AE2187" s="136" t="s">
        <v>15</v>
      </c>
      <c r="AF2187" s="140" t="s">
        <v>15</v>
      </c>
      <c r="AG2187" s="140" t="s">
        <v>15</v>
      </c>
      <c r="AH2187" s="141" t="str">
        <f t="shared" si="664"/>
        <v>-</v>
      </c>
      <c r="AI2187" s="210" t="s">
        <v>15</v>
      </c>
      <c r="AJ2187" s="448" t="s">
        <v>15</v>
      </c>
      <c r="AK2187" s="478" t="str">
        <f t="shared" si="665"/>
        <v/>
      </c>
      <c r="AL2187" s="482" t="str">
        <f t="shared" si="666"/>
        <v>-</v>
      </c>
      <c r="AM2187" s="432" t="str">
        <f>_xlfn.IFNA(VLOOKUP(O2187,Dropdown!$B:$G,6,0),"-")</f>
        <v>PEZA</v>
      </c>
      <c r="AN2187" s="433">
        <f>_xlfn.IFNA(VLOOKUP(O2187,Dropdown!$B:$H,7,0),"-")</f>
        <v>0.12</v>
      </c>
      <c r="AO2187" s="434" t="str">
        <f t="shared" si="667"/>
        <v>PHP</v>
      </c>
      <c r="AP2187" s="435">
        <f t="shared" si="668"/>
        <v>0</v>
      </c>
      <c r="AQ2187" s="436">
        <f t="shared" si="669"/>
        <v>0</v>
      </c>
      <c r="AR2187" s="247"/>
      <c r="AS2187" s="465" t="s">
        <v>15</v>
      </c>
      <c r="AT2187" s="247"/>
      <c r="AU2187" s="454" t="s">
        <v>15</v>
      </c>
    </row>
    <row r="2188" spans="1:47" s="29" customFormat="1">
      <c r="A2188" s="556">
        <v>2185</v>
      </c>
      <c r="B2188" s="558" t="s">
        <v>5858</v>
      </c>
      <c r="C2188" s="558" t="str">
        <f t="shared" si="670"/>
        <v>2021</v>
      </c>
      <c r="D2188" s="558" t="str">
        <f t="shared" si="671"/>
        <v>Apr</v>
      </c>
      <c r="E2188" s="605">
        <v>44302</v>
      </c>
      <c r="F2188" s="558">
        <v>127364</v>
      </c>
      <c r="G2188" s="558" t="s">
        <v>5881</v>
      </c>
      <c r="H2188" s="558">
        <v>99502</v>
      </c>
      <c r="I2188" s="558" t="s">
        <v>5859</v>
      </c>
      <c r="J2188" s="617" t="s">
        <v>5861</v>
      </c>
      <c r="K2188" s="607" t="s">
        <v>5860</v>
      </c>
      <c r="L2188" s="607" t="s">
        <v>15</v>
      </c>
      <c r="M2188" s="607" t="s">
        <v>5860</v>
      </c>
      <c r="N2188" s="615" t="s">
        <v>5862</v>
      </c>
      <c r="O2188" s="607" t="s">
        <v>31</v>
      </c>
      <c r="P2188" s="558">
        <v>1</v>
      </c>
      <c r="Q2188" s="558" t="s">
        <v>5152</v>
      </c>
      <c r="R2188" s="609">
        <f>IFERROR(VLOOKUP(CONCATENATE(D2188,"'",C2188),'Monthly Forex'!A:D,4,0),"-")</f>
        <v>48.53</v>
      </c>
      <c r="S2188" s="610">
        <v>194500</v>
      </c>
      <c r="T2188" s="611">
        <f>IFERROR(S2188/R2188,"")</f>
        <v>4007.8302081186894</v>
      </c>
      <c r="U2188" s="612" t="s">
        <v>47</v>
      </c>
      <c r="V2188" s="613" t="s">
        <v>49</v>
      </c>
      <c r="W2188" s="731" t="s">
        <v>2314</v>
      </c>
      <c r="X2188" s="673" t="s">
        <v>4752</v>
      </c>
      <c r="Y2188" s="669" t="s">
        <v>15</v>
      </c>
      <c r="Z2188" s="668" t="s">
        <v>15</v>
      </c>
      <c r="AA2188" s="558" t="s">
        <v>1856</v>
      </c>
      <c r="AB2188" s="139">
        <f t="shared" ref="AB2188:AB2195" si="672">IF(V2188="","",IF(V2188="Cancelled","-",E2188+30))</f>
        <v>44332</v>
      </c>
      <c r="AC2188" s="134">
        <f t="shared" ref="AC2188:AC2195" si="673">IFERROR(IF(AB2188="-","-",(AB2188-DAY(AB2188)+1)),"")</f>
        <v>44317</v>
      </c>
      <c r="AD2188" s="144" t="str">
        <f t="shared" ref="AD2188:AD2195" si="674">IFERROR(IF(AF2188="O","-",AB2188+60),"-")</f>
        <v>-</v>
      </c>
      <c r="AE2188" s="136" t="str">
        <f t="shared" ref="AE2188:AE2195" si="675">IFERROR(IF(AD2188="-","-",(AD2188-DAY(AD2188)+1)),"")</f>
        <v>-</v>
      </c>
      <c r="AF2188" s="140" t="s">
        <v>4551</v>
      </c>
      <c r="AG2188" s="140" t="str">
        <f>IF(F2188=F2186,"-","1")</f>
        <v>1</v>
      </c>
      <c r="AH2188" s="141" t="str">
        <f t="shared" si="664"/>
        <v>-</v>
      </c>
      <c r="AI2188" s="210">
        <v>44316</v>
      </c>
      <c r="AJ2188" s="448" t="s">
        <v>4592</v>
      </c>
      <c r="AK2188" s="478">
        <f t="shared" si="665"/>
        <v>16</v>
      </c>
      <c r="AL2188" s="482">
        <f t="shared" si="666"/>
        <v>44287</v>
      </c>
      <c r="AM2188" s="432" t="str">
        <f>_xlfn.IFNA(VLOOKUP(O2188,Dropdown!$B:$G,6,0),"-")</f>
        <v>PEZA</v>
      </c>
      <c r="AN2188" s="433">
        <f>_xlfn.IFNA(VLOOKUP(O2188,Dropdown!$B:$H,7,0),"-")</f>
        <v>0.12</v>
      </c>
      <c r="AO2188" s="434" t="str">
        <f t="shared" si="667"/>
        <v>PHP</v>
      </c>
      <c r="AP2188" s="435">
        <f t="shared" si="668"/>
        <v>194500</v>
      </c>
      <c r="AQ2188" s="436">
        <f t="shared" si="669"/>
        <v>217840.00000000003</v>
      </c>
      <c r="AR2188" s="247"/>
      <c r="AS2188" s="465" t="s">
        <v>15</v>
      </c>
      <c r="AT2188" s="247"/>
      <c r="AU2188" s="456" t="s">
        <v>15</v>
      </c>
    </row>
    <row r="2189" spans="1:47" s="29" customFormat="1">
      <c r="A2189" s="556">
        <v>2186</v>
      </c>
      <c r="B2189" s="558" t="s">
        <v>5858</v>
      </c>
      <c r="C2189" s="558" t="str">
        <f t="shared" si="670"/>
        <v>2021</v>
      </c>
      <c r="D2189" s="558" t="str">
        <f t="shared" si="671"/>
        <v>Apr</v>
      </c>
      <c r="E2189" s="605">
        <v>44302</v>
      </c>
      <c r="F2189" s="558">
        <v>127365</v>
      </c>
      <c r="G2189" s="558" t="s">
        <v>5882</v>
      </c>
      <c r="H2189" s="558">
        <v>99503</v>
      </c>
      <c r="I2189" s="558" t="s">
        <v>5859</v>
      </c>
      <c r="J2189" s="617" t="s">
        <v>5861</v>
      </c>
      <c r="K2189" s="607" t="s">
        <v>5860</v>
      </c>
      <c r="L2189" s="607" t="s">
        <v>15</v>
      </c>
      <c r="M2189" s="607" t="s">
        <v>5860</v>
      </c>
      <c r="N2189" s="615" t="s">
        <v>5862</v>
      </c>
      <c r="O2189" s="607" t="s">
        <v>31</v>
      </c>
      <c r="P2189" s="558">
        <v>1</v>
      </c>
      <c r="Q2189" s="558" t="s">
        <v>5152</v>
      </c>
      <c r="R2189" s="609">
        <f>IFERROR(VLOOKUP(CONCATENATE(D2189,"'",C2189),'Monthly Forex'!A:D,4,0),"-")</f>
        <v>48.53</v>
      </c>
      <c r="S2189" s="610">
        <v>116700</v>
      </c>
      <c r="T2189" s="611">
        <f>IFERROR(S2189/R2189,"")</f>
        <v>2404.6981248712136</v>
      </c>
      <c r="U2189" s="612" t="s">
        <v>47</v>
      </c>
      <c r="V2189" s="613" t="s">
        <v>49</v>
      </c>
      <c r="W2189" s="731" t="s">
        <v>4316</v>
      </c>
      <c r="X2189" s="673" t="s">
        <v>4752</v>
      </c>
      <c r="Y2189" s="669" t="s">
        <v>15</v>
      </c>
      <c r="Z2189" s="668" t="s">
        <v>15</v>
      </c>
      <c r="AA2189" s="558" t="s">
        <v>1856</v>
      </c>
      <c r="AB2189" s="139">
        <f t="shared" si="672"/>
        <v>44332</v>
      </c>
      <c r="AC2189" s="134">
        <f t="shared" si="673"/>
        <v>44317</v>
      </c>
      <c r="AD2189" s="144">
        <f t="shared" si="674"/>
        <v>44392</v>
      </c>
      <c r="AE2189" s="136">
        <f t="shared" si="675"/>
        <v>44378</v>
      </c>
      <c r="AF2189" s="140" t="s">
        <v>4552</v>
      </c>
      <c r="AG2189" s="140" t="str">
        <f t="shared" ref="AG2189:AG2195" si="676">IF(F2189=F2188,"-","1")</f>
        <v>1</v>
      </c>
      <c r="AH2189" s="141">
        <f t="shared" ca="1" si="664"/>
        <v>188.70205462962622</v>
      </c>
      <c r="AI2189" s="210"/>
      <c r="AJ2189" s="448" t="s">
        <v>6169</v>
      </c>
      <c r="AK2189" s="478" t="str">
        <f t="shared" si="665"/>
        <v/>
      </c>
      <c r="AL2189" s="482">
        <f t="shared" si="666"/>
        <v>1</v>
      </c>
      <c r="AM2189" s="432" t="str">
        <f>_xlfn.IFNA(VLOOKUP(O2189,Dropdown!$B:$G,6,0),"-")</f>
        <v>PEZA</v>
      </c>
      <c r="AN2189" s="433">
        <f>_xlfn.IFNA(VLOOKUP(O2189,Dropdown!$B:$H,7,0),"-")</f>
        <v>0.12</v>
      </c>
      <c r="AO2189" s="434" t="str">
        <f t="shared" si="667"/>
        <v>PHP</v>
      </c>
      <c r="AP2189" s="435">
        <f t="shared" si="668"/>
        <v>116700</v>
      </c>
      <c r="AQ2189" s="436">
        <f t="shared" si="669"/>
        <v>130704.00000000001</v>
      </c>
      <c r="AR2189" s="247"/>
      <c r="AS2189" s="465" t="s">
        <v>15</v>
      </c>
      <c r="AT2189" s="247"/>
      <c r="AU2189" s="454" t="s">
        <v>15</v>
      </c>
    </row>
    <row r="2190" spans="1:47" s="29" customFormat="1">
      <c r="A2190" s="556">
        <v>2187</v>
      </c>
      <c r="B2190" s="558" t="s">
        <v>5858</v>
      </c>
      <c r="C2190" s="558" t="str">
        <f t="shared" si="670"/>
        <v>2021</v>
      </c>
      <c r="D2190" s="558" t="str">
        <f t="shared" si="671"/>
        <v>Apr</v>
      </c>
      <c r="E2190" s="605">
        <v>44302</v>
      </c>
      <c r="F2190" s="558">
        <v>127366</v>
      </c>
      <c r="G2190" s="558">
        <v>60620</v>
      </c>
      <c r="H2190" s="558">
        <v>99504</v>
      </c>
      <c r="I2190" s="558" t="s">
        <v>5859</v>
      </c>
      <c r="J2190" s="617" t="s">
        <v>5861</v>
      </c>
      <c r="K2190" s="607" t="s">
        <v>5860</v>
      </c>
      <c r="L2190" s="607" t="s">
        <v>15</v>
      </c>
      <c r="M2190" s="607" t="s">
        <v>5860</v>
      </c>
      <c r="N2190" s="615" t="s">
        <v>5862</v>
      </c>
      <c r="O2190" s="607" t="s">
        <v>31</v>
      </c>
      <c r="P2190" s="558">
        <v>1</v>
      </c>
      <c r="Q2190" s="558" t="s">
        <v>5152</v>
      </c>
      <c r="R2190" s="609">
        <f>IFERROR(VLOOKUP(CONCATENATE(D2190,"'",C2190),'Monthly Forex'!A:D,4,0),"-")</f>
        <v>48.53</v>
      </c>
      <c r="S2190" s="610">
        <v>38900</v>
      </c>
      <c r="T2190" s="611">
        <f>IFERROR(S2190/R2190,"")</f>
        <v>801.56604162373787</v>
      </c>
      <c r="U2190" s="612" t="s">
        <v>47</v>
      </c>
      <c r="V2190" s="613" t="s">
        <v>49</v>
      </c>
      <c r="W2190" s="731" t="s">
        <v>4317</v>
      </c>
      <c r="X2190" s="673" t="s">
        <v>4752</v>
      </c>
      <c r="Y2190" s="669" t="s">
        <v>15</v>
      </c>
      <c r="Z2190" s="668" t="s">
        <v>15</v>
      </c>
      <c r="AA2190" s="558" t="s">
        <v>1856</v>
      </c>
      <c r="AB2190" s="139">
        <f t="shared" si="672"/>
        <v>44332</v>
      </c>
      <c r="AC2190" s="134">
        <f t="shared" si="673"/>
        <v>44317</v>
      </c>
      <c r="AD2190" s="144">
        <f t="shared" si="674"/>
        <v>44392</v>
      </c>
      <c r="AE2190" s="136">
        <f t="shared" si="675"/>
        <v>44378</v>
      </c>
      <c r="AF2190" s="140" t="s">
        <v>4552</v>
      </c>
      <c r="AG2190" s="140" t="str">
        <f t="shared" si="676"/>
        <v>1</v>
      </c>
      <c r="AH2190" s="141">
        <f t="shared" ca="1" si="664"/>
        <v>188.70205462962622</v>
      </c>
      <c r="AI2190" s="210"/>
      <c r="AJ2190" s="448" t="s">
        <v>6169</v>
      </c>
      <c r="AK2190" s="478" t="str">
        <f t="shared" si="665"/>
        <v/>
      </c>
      <c r="AL2190" s="482">
        <f t="shared" si="666"/>
        <v>1</v>
      </c>
      <c r="AM2190" s="432" t="str">
        <f>_xlfn.IFNA(VLOOKUP(O2190,Dropdown!$B:$G,6,0),"-")</f>
        <v>PEZA</v>
      </c>
      <c r="AN2190" s="433">
        <f>_xlfn.IFNA(VLOOKUP(O2190,Dropdown!$B:$H,7,0),"-")</f>
        <v>0.12</v>
      </c>
      <c r="AO2190" s="434" t="str">
        <f t="shared" si="667"/>
        <v>PHP</v>
      </c>
      <c r="AP2190" s="435">
        <f t="shared" si="668"/>
        <v>38900</v>
      </c>
      <c r="AQ2190" s="436">
        <f t="shared" si="669"/>
        <v>43568.000000000007</v>
      </c>
      <c r="AR2190" s="247"/>
      <c r="AS2190" s="465" t="s">
        <v>15</v>
      </c>
      <c r="AT2190" s="247"/>
      <c r="AU2190" s="454" t="s">
        <v>15</v>
      </c>
    </row>
    <row r="2191" spans="1:47" s="29" customFormat="1">
      <c r="A2191" s="556">
        <v>2188</v>
      </c>
      <c r="B2191" s="558" t="s">
        <v>5864</v>
      </c>
      <c r="C2191" s="558" t="str">
        <f>TEXT(E2191,"yyyy")</f>
        <v>2021</v>
      </c>
      <c r="D2191" s="558" t="str">
        <f>TEXT(E2191,"mmm")</f>
        <v>Apr</v>
      </c>
      <c r="E2191" s="605">
        <v>44306</v>
      </c>
      <c r="F2191" s="558">
        <v>127367</v>
      </c>
      <c r="G2191" s="558">
        <v>60621</v>
      </c>
      <c r="H2191" s="558">
        <v>99547</v>
      </c>
      <c r="I2191" s="558" t="s">
        <v>5677</v>
      </c>
      <c r="J2191" s="617" t="s">
        <v>5678</v>
      </c>
      <c r="K2191" s="607" t="s">
        <v>5871</v>
      </c>
      <c r="L2191" s="607" t="s">
        <v>15</v>
      </c>
      <c r="M2191" s="607" t="s">
        <v>5878</v>
      </c>
      <c r="N2191" s="615" t="s">
        <v>15</v>
      </c>
      <c r="O2191" s="607" t="s">
        <v>33</v>
      </c>
      <c r="P2191" s="558">
        <v>1</v>
      </c>
      <c r="Q2191" s="558" t="s">
        <v>5151</v>
      </c>
      <c r="R2191" s="609">
        <f>IFERROR(VLOOKUP(CONCATENATE(D2191,"'",C2191),'Monthly Forex'!A:D,4,0),"-")</f>
        <v>48.53</v>
      </c>
      <c r="S2191" s="564" t="s">
        <v>15</v>
      </c>
      <c r="T2191" s="611">
        <v>515</v>
      </c>
      <c r="U2191" s="612" t="s">
        <v>47</v>
      </c>
      <c r="V2191" s="613" t="s">
        <v>49</v>
      </c>
      <c r="W2191" s="703" t="s">
        <v>5883</v>
      </c>
      <c r="X2191" s="673" t="s">
        <v>4599</v>
      </c>
      <c r="Y2191" s="667" t="s">
        <v>5990</v>
      </c>
      <c r="Z2191" s="668" t="s">
        <v>15</v>
      </c>
      <c r="AA2191" s="558" t="s">
        <v>1856</v>
      </c>
      <c r="AB2191" s="139">
        <f t="shared" si="672"/>
        <v>44336</v>
      </c>
      <c r="AC2191" s="134">
        <f t="shared" si="673"/>
        <v>44317</v>
      </c>
      <c r="AD2191" s="144" t="str">
        <f t="shared" si="674"/>
        <v>-</v>
      </c>
      <c r="AE2191" s="136" t="str">
        <f t="shared" si="675"/>
        <v>-</v>
      </c>
      <c r="AF2191" s="140" t="s">
        <v>4551</v>
      </c>
      <c r="AG2191" s="140" t="str">
        <f t="shared" si="676"/>
        <v>1</v>
      </c>
      <c r="AH2191" s="141" t="str">
        <f t="shared" si="664"/>
        <v>-</v>
      </c>
      <c r="AI2191" s="210">
        <v>44343</v>
      </c>
      <c r="AJ2191" s="448" t="s">
        <v>4592</v>
      </c>
      <c r="AK2191" s="478">
        <f t="shared" si="665"/>
        <v>-7</v>
      </c>
      <c r="AL2191" s="482">
        <f t="shared" si="666"/>
        <v>44317</v>
      </c>
      <c r="AM2191" s="432" t="str">
        <f>_xlfn.IFNA(VLOOKUP(O2191,Dropdown!$B:$G,6,0),"-")</f>
        <v>NON-PEZA</v>
      </c>
      <c r="AN2191" s="433" t="str">
        <f>_xlfn.IFNA(VLOOKUP(O2191,Dropdown!$B:$H,7,0),"-")</f>
        <v>-</v>
      </c>
      <c r="AO2191" s="434" t="str">
        <f t="shared" si="667"/>
        <v>USD</v>
      </c>
      <c r="AP2191" s="435">
        <f t="shared" si="668"/>
        <v>515</v>
      </c>
      <c r="AQ2191" s="436">
        <f t="shared" si="669"/>
        <v>515</v>
      </c>
      <c r="AR2191" s="247"/>
      <c r="AS2191" s="465" t="s">
        <v>15</v>
      </c>
      <c r="AT2191" s="247"/>
      <c r="AU2191" s="456" t="s">
        <v>15</v>
      </c>
    </row>
    <row r="2192" spans="1:47" s="29" customFormat="1">
      <c r="A2192" s="556">
        <v>2189</v>
      </c>
      <c r="B2192" s="558" t="s">
        <v>5874</v>
      </c>
      <c r="C2192" s="558" t="str">
        <f>TEXT(E2192,"yyyy")</f>
        <v>2021</v>
      </c>
      <c r="D2192" s="558" t="str">
        <f>TEXT(E2192,"mmm")</f>
        <v>Apr</v>
      </c>
      <c r="E2192" s="605">
        <v>44306</v>
      </c>
      <c r="F2192" s="558">
        <v>127367</v>
      </c>
      <c r="G2192" s="558">
        <v>60621</v>
      </c>
      <c r="H2192" s="558">
        <v>99547</v>
      </c>
      <c r="I2192" s="558" t="s">
        <v>5779</v>
      </c>
      <c r="J2192" s="617" t="s">
        <v>5780</v>
      </c>
      <c r="K2192" s="607" t="s">
        <v>5875</v>
      </c>
      <c r="L2192" s="607" t="s">
        <v>15</v>
      </c>
      <c r="M2192" s="607" t="s">
        <v>5877</v>
      </c>
      <c r="N2192" s="615" t="s">
        <v>15</v>
      </c>
      <c r="O2192" s="607" t="s">
        <v>33</v>
      </c>
      <c r="P2192" s="558">
        <v>3</v>
      </c>
      <c r="Q2192" s="558" t="s">
        <v>5151</v>
      </c>
      <c r="R2192" s="609">
        <f>IFERROR(VLOOKUP(CONCATENATE(D2192,"'",C2192),'Monthly Forex'!A:D,4,0),"-")</f>
        <v>48.53</v>
      </c>
      <c r="S2192" s="564" t="s">
        <v>15</v>
      </c>
      <c r="T2192" s="611">
        <v>870</v>
      </c>
      <c r="U2192" s="612" t="s">
        <v>47</v>
      </c>
      <c r="V2192" s="613" t="s">
        <v>49</v>
      </c>
      <c r="W2192" s="703" t="s">
        <v>5883</v>
      </c>
      <c r="X2192" s="673" t="s">
        <v>4599</v>
      </c>
      <c r="Y2192" s="667" t="s">
        <v>5990</v>
      </c>
      <c r="Z2192" s="668" t="s">
        <v>15</v>
      </c>
      <c r="AA2192" s="558" t="s">
        <v>1856</v>
      </c>
      <c r="AB2192" s="139">
        <f t="shared" si="672"/>
        <v>44336</v>
      </c>
      <c r="AC2192" s="134">
        <f t="shared" si="673"/>
        <v>44317</v>
      </c>
      <c r="AD2192" s="144" t="str">
        <f t="shared" si="674"/>
        <v>-</v>
      </c>
      <c r="AE2192" s="136" t="str">
        <f t="shared" si="675"/>
        <v>-</v>
      </c>
      <c r="AF2192" s="140" t="s">
        <v>4551</v>
      </c>
      <c r="AG2192" s="140" t="str">
        <f t="shared" si="676"/>
        <v>-</v>
      </c>
      <c r="AH2192" s="141" t="str">
        <f t="shared" si="664"/>
        <v>-</v>
      </c>
      <c r="AI2192" s="210">
        <v>44343</v>
      </c>
      <c r="AJ2192" s="448" t="s">
        <v>4592</v>
      </c>
      <c r="AK2192" s="478">
        <f t="shared" si="665"/>
        <v>-7</v>
      </c>
      <c r="AL2192" s="482">
        <f t="shared" si="666"/>
        <v>44317</v>
      </c>
      <c r="AM2192" s="432" t="str">
        <f>_xlfn.IFNA(VLOOKUP(O2192,Dropdown!$B:$G,6,0),"-")</f>
        <v>NON-PEZA</v>
      </c>
      <c r="AN2192" s="433" t="str">
        <f>_xlfn.IFNA(VLOOKUP(O2192,Dropdown!$B:$H,7,0),"-")</f>
        <v>-</v>
      </c>
      <c r="AO2192" s="434" t="str">
        <f t="shared" si="667"/>
        <v>USD</v>
      </c>
      <c r="AP2192" s="435">
        <f t="shared" si="668"/>
        <v>870</v>
      </c>
      <c r="AQ2192" s="436">
        <f t="shared" si="669"/>
        <v>870</v>
      </c>
      <c r="AR2192" s="247"/>
      <c r="AS2192" s="465" t="s">
        <v>15</v>
      </c>
      <c r="AT2192" s="247"/>
      <c r="AU2192" s="456" t="s">
        <v>15</v>
      </c>
    </row>
    <row r="2193" spans="1:47" s="29" customFormat="1">
      <c r="A2193" s="556">
        <v>2190</v>
      </c>
      <c r="B2193" s="558" t="s">
        <v>5863</v>
      </c>
      <c r="C2193" s="558" t="str">
        <f t="shared" si="670"/>
        <v>2021</v>
      </c>
      <c r="D2193" s="558" t="str">
        <f t="shared" si="671"/>
        <v>Apr</v>
      </c>
      <c r="E2193" s="605">
        <v>44306</v>
      </c>
      <c r="F2193" s="558">
        <v>127367</v>
      </c>
      <c r="G2193" s="558">
        <v>60621</v>
      </c>
      <c r="H2193" s="558">
        <v>99547</v>
      </c>
      <c r="I2193" s="558" t="s">
        <v>5779</v>
      </c>
      <c r="J2193" s="617" t="s">
        <v>5780</v>
      </c>
      <c r="K2193" s="607" t="s">
        <v>5870</v>
      </c>
      <c r="L2193" s="607" t="s">
        <v>15</v>
      </c>
      <c r="M2193" s="607" t="s">
        <v>5876</v>
      </c>
      <c r="N2193" s="615" t="s">
        <v>15</v>
      </c>
      <c r="O2193" s="607" t="s">
        <v>33</v>
      </c>
      <c r="P2193" s="558">
        <v>2</v>
      </c>
      <c r="Q2193" s="558" t="s">
        <v>5151</v>
      </c>
      <c r="R2193" s="609">
        <f>IFERROR(VLOOKUP(CONCATENATE(D2193,"'",C2193),'Monthly Forex'!A:D,4,0),"-")</f>
        <v>48.53</v>
      </c>
      <c r="S2193" s="564" t="s">
        <v>15</v>
      </c>
      <c r="T2193" s="611">
        <v>566</v>
      </c>
      <c r="U2193" s="612" t="s">
        <v>47</v>
      </c>
      <c r="V2193" s="613" t="s">
        <v>49</v>
      </c>
      <c r="W2193" s="703" t="s">
        <v>5883</v>
      </c>
      <c r="X2193" s="673" t="s">
        <v>4599</v>
      </c>
      <c r="Y2193" s="667" t="s">
        <v>5990</v>
      </c>
      <c r="Z2193" s="668" t="s">
        <v>15</v>
      </c>
      <c r="AA2193" s="558" t="s">
        <v>1856</v>
      </c>
      <c r="AB2193" s="139">
        <f t="shared" si="672"/>
        <v>44336</v>
      </c>
      <c r="AC2193" s="134">
        <f t="shared" si="673"/>
        <v>44317</v>
      </c>
      <c r="AD2193" s="144" t="str">
        <f t="shared" si="674"/>
        <v>-</v>
      </c>
      <c r="AE2193" s="136" t="str">
        <f t="shared" si="675"/>
        <v>-</v>
      </c>
      <c r="AF2193" s="140" t="s">
        <v>4551</v>
      </c>
      <c r="AG2193" s="140" t="str">
        <f t="shared" si="676"/>
        <v>-</v>
      </c>
      <c r="AH2193" s="141" t="str">
        <f t="shared" si="664"/>
        <v>-</v>
      </c>
      <c r="AI2193" s="210">
        <v>44343</v>
      </c>
      <c r="AJ2193" s="448" t="s">
        <v>4592</v>
      </c>
      <c r="AK2193" s="478">
        <f t="shared" si="665"/>
        <v>-7</v>
      </c>
      <c r="AL2193" s="482">
        <f t="shared" si="666"/>
        <v>44317</v>
      </c>
      <c r="AM2193" s="432" t="str">
        <f>_xlfn.IFNA(VLOOKUP(O2193,Dropdown!$B:$G,6,0),"-")</f>
        <v>NON-PEZA</v>
      </c>
      <c r="AN2193" s="433" t="str">
        <f>_xlfn.IFNA(VLOOKUP(O2193,Dropdown!$B:$H,7,0),"-")</f>
        <v>-</v>
      </c>
      <c r="AO2193" s="434" t="str">
        <f t="shared" si="667"/>
        <v>USD</v>
      </c>
      <c r="AP2193" s="435">
        <f t="shared" si="668"/>
        <v>566</v>
      </c>
      <c r="AQ2193" s="436">
        <f t="shared" si="669"/>
        <v>566</v>
      </c>
      <c r="AR2193" s="247"/>
      <c r="AS2193" s="465" t="s">
        <v>15</v>
      </c>
      <c r="AT2193" s="247"/>
      <c r="AU2193" s="456" t="s">
        <v>15</v>
      </c>
    </row>
    <row r="2194" spans="1:47" s="29" customFormat="1">
      <c r="A2194" s="556">
        <v>2191</v>
      </c>
      <c r="B2194" s="558" t="s">
        <v>5865</v>
      </c>
      <c r="C2194" s="558" t="str">
        <f t="shared" si="670"/>
        <v>2021</v>
      </c>
      <c r="D2194" s="558" t="str">
        <f t="shared" si="671"/>
        <v>Apr</v>
      </c>
      <c r="E2194" s="605">
        <v>44306</v>
      </c>
      <c r="F2194" s="558">
        <v>127367</v>
      </c>
      <c r="G2194" s="558">
        <v>60621</v>
      </c>
      <c r="H2194" s="558">
        <v>99547</v>
      </c>
      <c r="I2194" s="558" t="s">
        <v>5868</v>
      </c>
      <c r="J2194" s="617" t="s">
        <v>5782</v>
      </c>
      <c r="K2194" s="607" t="s">
        <v>5872</v>
      </c>
      <c r="L2194" s="607" t="s">
        <v>15</v>
      </c>
      <c r="M2194" s="607" t="s">
        <v>5879</v>
      </c>
      <c r="N2194" s="615" t="s">
        <v>15</v>
      </c>
      <c r="O2194" s="607" t="s">
        <v>33</v>
      </c>
      <c r="P2194" s="558">
        <v>1</v>
      </c>
      <c r="Q2194" s="558" t="s">
        <v>5151</v>
      </c>
      <c r="R2194" s="609">
        <f>IFERROR(VLOOKUP(CONCATENATE(D2194,"'",C2194),'Monthly Forex'!A:D,4,0),"-")</f>
        <v>48.53</v>
      </c>
      <c r="S2194" s="564" t="s">
        <v>15</v>
      </c>
      <c r="T2194" s="611">
        <v>212</v>
      </c>
      <c r="U2194" s="612" t="s">
        <v>47</v>
      </c>
      <c r="V2194" s="613" t="s">
        <v>49</v>
      </c>
      <c r="W2194" s="703" t="s">
        <v>5883</v>
      </c>
      <c r="X2194" s="673" t="s">
        <v>4599</v>
      </c>
      <c r="Y2194" s="667" t="s">
        <v>5990</v>
      </c>
      <c r="Z2194" s="668" t="s">
        <v>15</v>
      </c>
      <c r="AA2194" s="558" t="s">
        <v>1856</v>
      </c>
      <c r="AB2194" s="139">
        <f t="shared" si="672"/>
        <v>44336</v>
      </c>
      <c r="AC2194" s="134">
        <f t="shared" si="673"/>
        <v>44317</v>
      </c>
      <c r="AD2194" s="144" t="str">
        <f t="shared" si="674"/>
        <v>-</v>
      </c>
      <c r="AE2194" s="136" t="str">
        <f t="shared" si="675"/>
        <v>-</v>
      </c>
      <c r="AF2194" s="140" t="s">
        <v>4551</v>
      </c>
      <c r="AG2194" s="140" t="str">
        <f t="shared" si="676"/>
        <v>-</v>
      </c>
      <c r="AH2194" s="141" t="str">
        <f t="shared" si="664"/>
        <v>-</v>
      </c>
      <c r="AI2194" s="210">
        <v>44343</v>
      </c>
      <c r="AJ2194" s="448" t="s">
        <v>4592</v>
      </c>
      <c r="AK2194" s="478">
        <f t="shared" si="665"/>
        <v>-7</v>
      </c>
      <c r="AL2194" s="482">
        <f t="shared" si="666"/>
        <v>44317</v>
      </c>
      <c r="AM2194" s="432" t="str">
        <f>_xlfn.IFNA(VLOOKUP(O2194,Dropdown!$B:$G,6,0),"-")</f>
        <v>NON-PEZA</v>
      </c>
      <c r="AN2194" s="433" t="str">
        <f>_xlfn.IFNA(VLOOKUP(O2194,Dropdown!$B:$H,7,0),"-")</f>
        <v>-</v>
      </c>
      <c r="AO2194" s="434" t="str">
        <f t="shared" si="667"/>
        <v>USD</v>
      </c>
      <c r="AP2194" s="435">
        <f t="shared" si="668"/>
        <v>212</v>
      </c>
      <c r="AQ2194" s="436">
        <f t="shared" si="669"/>
        <v>212</v>
      </c>
      <c r="AR2194" s="247"/>
      <c r="AS2194" s="465" t="s">
        <v>15</v>
      </c>
      <c r="AT2194" s="247"/>
      <c r="AU2194" s="456" t="s">
        <v>15</v>
      </c>
    </row>
    <row r="2195" spans="1:47" s="29" customFormat="1">
      <c r="A2195" s="556">
        <v>2192</v>
      </c>
      <c r="B2195" s="558" t="s">
        <v>5866</v>
      </c>
      <c r="C2195" s="558" t="str">
        <f t="shared" si="670"/>
        <v>2021</v>
      </c>
      <c r="D2195" s="558" t="str">
        <f t="shared" si="671"/>
        <v>Apr</v>
      </c>
      <c r="E2195" s="605">
        <v>44306</v>
      </c>
      <c r="F2195" s="558">
        <v>127367</v>
      </c>
      <c r="G2195" s="558">
        <v>60621</v>
      </c>
      <c r="H2195" s="558">
        <v>99547</v>
      </c>
      <c r="I2195" s="558" t="s">
        <v>5869</v>
      </c>
      <c r="J2195" s="617" t="s">
        <v>5867</v>
      </c>
      <c r="K2195" s="607" t="s">
        <v>5873</v>
      </c>
      <c r="L2195" s="607" t="s">
        <v>15</v>
      </c>
      <c r="M2195" s="607" t="s">
        <v>5880</v>
      </c>
      <c r="N2195" s="615" t="s">
        <v>15</v>
      </c>
      <c r="O2195" s="607" t="s">
        <v>33</v>
      </c>
      <c r="P2195" s="558">
        <v>2</v>
      </c>
      <c r="Q2195" s="558" t="s">
        <v>5151</v>
      </c>
      <c r="R2195" s="609">
        <f>IFERROR(VLOOKUP(CONCATENATE(D2195,"'",C2195),'Monthly Forex'!A:D,4,0),"-")</f>
        <v>48.53</v>
      </c>
      <c r="S2195" s="564" t="s">
        <v>15</v>
      </c>
      <c r="T2195" s="611">
        <v>900</v>
      </c>
      <c r="U2195" s="612" t="s">
        <v>47</v>
      </c>
      <c r="V2195" s="613" t="s">
        <v>49</v>
      </c>
      <c r="W2195" s="703" t="s">
        <v>5883</v>
      </c>
      <c r="X2195" s="673" t="s">
        <v>4599</v>
      </c>
      <c r="Y2195" s="667" t="s">
        <v>5990</v>
      </c>
      <c r="Z2195" s="668" t="s">
        <v>15</v>
      </c>
      <c r="AA2195" s="558" t="s">
        <v>1856</v>
      </c>
      <c r="AB2195" s="139">
        <f t="shared" si="672"/>
        <v>44336</v>
      </c>
      <c r="AC2195" s="134">
        <f t="shared" si="673"/>
        <v>44317</v>
      </c>
      <c r="AD2195" s="144" t="str">
        <f t="shared" si="674"/>
        <v>-</v>
      </c>
      <c r="AE2195" s="136" t="str">
        <f t="shared" si="675"/>
        <v>-</v>
      </c>
      <c r="AF2195" s="140" t="s">
        <v>4551</v>
      </c>
      <c r="AG2195" s="140" t="str">
        <f t="shared" si="676"/>
        <v>-</v>
      </c>
      <c r="AH2195" s="141" t="str">
        <f t="shared" si="664"/>
        <v>-</v>
      </c>
      <c r="AI2195" s="210">
        <v>44343</v>
      </c>
      <c r="AJ2195" s="448" t="s">
        <v>4592</v>
      </c>
      <c r="AK2195" s="478">
        <f t="shared" si="665"/>
        <v>-7</v>
      </c>
      <c r="AL2195" s="482">
        <f t="shared" si="666"/>
        <v>44317</v>
      </c>
      <c r="AM2195" s="432" t="str">
        <f>_xlfn.IFNA(VLOOKUP(O2195,Dropdown!$B:$G,6,0),"-")</f>
        <v>NON-PEZA</v>
      </c>
      <c r="AN2195" s="433" t="str">
        <f>_xlfn.IFNA(VLOOKUP(O2195,Dropdown!$B:$H,7,0),"-")</f>
        <v>-</v>
      </c>
      <c r="AO2195" s="434" t="str">
        <f t="shared" si="667"/>
        <v>USD</v>
      </c>
      <c r="AP2195" s="435">
        <f t="shared" si="668"/>
        <v>900</v>
      </c>
      <c r="AQ2195" s="436">
        <f t="shared" si="669"/>
        <v>900</v>
      </c>
      <c r="AR2195" s="247"/>
      <c r="AS2195" s="465" t="s">
        <v>15</v>
      </c>
      <c r="AT2195" s="247"/>
      <c r="AU2195" s="456" t="s">
        <v>15</v>
      </c>
    </row>
    <row r="2196" spans="1:47" s="29" customFormat="1">
      <c r="A2196" s="556">
        <v>2193</v>
      </c>
      <c r="B2196" s="558" t="s">
        <v>5884</v>
      </c>
      <c r="C2196" s="558" t="str">
        <f t="shared" si="670"/>
        <v>2021</v>
      </c>
      <c r="D2196" s="558" t="str">
        <f t="shared" si="671"/>
        <v>Apr</v>
      </c>
      <c r="E2196" s="605">
        <v>44306</v>
      </c>
      <c r="F2196" s="558">
        <v>127368</v>
      </c>
      <c r="G2196" s="558" t="s">
        <v>15</v>
      </c>
      <c r="H2196" s="557" t="s">
        <v>15</v>
      </c>
      <c r="I2196" s="558" t="s">
        <v>5903</v>
      </c>
      <c r="J2196" s="617" t="s">
        <v>5904</v>
      </c>
      <c r="K2196" s="607" t="s">
        <v>5908</v>
      </c>
      <c r="L2196" s="607" t="s">
        <v>5961</v>
      </c>
      <c r="M2196" s="607" t="s">
        <v>5928</v>
      </c>
      <c r="N2196" s="615" t="s">
        <v>5942</v>
      </c>
      <c r="O2196" s="607" t="s">
        <v>31</v>
      </c>
      <c r="P2196" s="558">
        <v>1</v>
      </c>
      <c r="Q2196" s="558" t="s">
        <v>5152</v>
      </c>
      <c r="R2196" s="609">
        <f>IFERROR(VLOOKUP(CONCATENATE(D2196,"'",C2196),'Monthly Forex'!A:D,4,0),"-")</f>
        <v>48.53</v>
      </c>
      <c r="S2196" s="610">
        <v>481750</v>
      </c>
      <c r="T2196" s="611">
        <f t="shared" ref="T2196:T2216" si="677">IFERROR(S2196/R2196,"")</f>
        <v>9926.8493715227687</v>
      </c>
      <c r="U2196" s="612" t="s">
        <v>50</v>
      </c>
      <c r="V2196" s="613" t="s">
        <v>50</v>
      </c>
      <c r="W2196" s="703" t="s">
        <v>5962</v>
      </c>
      <c r="X2196" s="673" t="s">
        <v>15</v>
      </c>
      <c r="Y2196" s="669" t="s">
        <v>15</v>
      </c>
      <c r="Z2196" s="668" t="s">
        <v>15</v>
      </c>
      <c r="AA2196" s="558" t="s">
        <v>1856</v>
      </c>
      <c r="AB2196" s="139" t="s">
        <v>15</v>
      </c>
      <c r="AC2196" s="134" t="s">
        <v>15</v>
      </c>
      <c r="AD2196" s="144" t="s">
        <v>15</v>
      </c>
      <c r="AE2196" s="136" t="s">
        <v>15</v>
      </c>
      <c r="AF2196" s="140" t="s">
        <v>15</v>
      </c>
      <c r="AG2196" s="140" t="s">
        <v>15</v>
      </c>
      <c r="AH2196" s="141" t="str">
        <f t="shared" si="664"/>
        <v>-</v>
      </c>
      <c r="AI2196" s="210" t="s">
        <v>15</v>
      </c>
      <c r="AJ2196" s="448" t="s">
        <v>15</v>
      </c>
      <c r="AK2196" s="478" t="str">
        <f t="shared" si="665"/>
        <v/>
      </c>
      <c r="AL2196" s="482" t="str">
        <f t="shared" si="666"/>
        <v>-</v>
      </c>
      <c r="AM2196" s="432" t="str">
        <f>_xlfn.IFNA(VLOOKUP(O2196,Dropdown!$B:$G,6,0),"-")</f>
        <v>PEZA</v>
      </c>
      <c r="AN2196" s="433">
        <f>_xlfn.IFNA(VLOOKUP(O2196,Dropdown!$B:$H,7,0),"-")</f>
        <v>0.12</v>
      </c>
      <c r="AO2196" s="434" t="str">
        <f t="shared" si="667"/>
        <v>PHP</v>
      </c>
      <c r="AP2196" s="435">
        <f t="shared" si="668"/>
        <v>481750</v>
      </c>
      <c r="AQ2196" s="436">
        <f t="shared" si="669"/>
        <v>539560</v>
      </c>
      <c r="AR2196" s="247"/>
      <c r="AS2196" s="465" t="s">
        <v>15</v>
      </c>
      <c r="AT2196" s="247"/>
      <c r="AU2196" s="454" t="s">
        <v>15</v>
      </c>
    </row>
    <row r="2197" spans="1:47" s="29" customFormat="1">
      <c r="A2197" s="556">
        <v>2194</v>
      </c>
      <c r="B2197" s="558" t="s">
        <v>5885</v>
      </c>
      <c r="C2197" s="558" t="str">
        <f t="shared" si="670"/>
        <v>2021</v>
      </c>
      <c r="D2197" s="558" t="str">
        <f t="shared" si="671"/>
        <v>Apr</v>
      </c>
      <c r="E2197" s="605">
        <v>44306</v>
      </c>
      <c r="F2197" s="558">
        <v>127368</v>
      </c>
      <c r="G2197" s="558" t="s">
        <v>15</v>
      </c>
      <c r="H2197" s="557" t="s">
        <v>15</v>
      </c>
      <c r="I2197" s="558" t="s">
        <v>5903</v>
      </c>
      <c r="J2197" s="617" t="s">
        <v>5904</v>
      </c>
      <c r="K2197" s="607" t="s">
        <v>5909</v>
      </c>
      <c r="L2197" s="607" t="s">
        <v>5961</v>
      </c>
      <c r="M2197" s="607" t="s">
        <v>5929</v>
      </c>
      <c r="N2197" s="615" t="s">
        <v>5943</v>
      </c>
      <c r="O2197" s="607" t="s">
        <v>31</v>
      </c>
      <c r="P2197" s="558">
        <v>1</v>
      </c>
      <c r="Q2197" s="558" t="s">
        <v>5152</v>
      </c>
      <c r="R2197" s="609">
        <f>IFERROR(VLOOKUP(CONCATENATE(D2197,"'",C2197),'Monthly Forex'!A:D,4,0),"-")</f>
        <v>48.53</v>
      </c>
      <c r="S2197" s="610">
        <v>363350</v>
      </c>
      <c r="T2197" s="611">
        <f t="shared" si="677"/>
        <v>7487.1213682258394</v>
      </c>
      <c r="U2197" s="612" t="s">
        <v>50</v>
      </c>
      <c r="V2197" s="613" t="s">
        <v>50</v>
      </c>
      <c r="W2197" s="703" t="s">
        <v>5962</v>
      </c>
      <c r="X2197" s="673" t="s">
        <v>15</v>
      </c>
      <c r="Y2197" s="669" t="s">
        <v>15</v>
      </c>
      <c r="Z2197" s="668" t="s">
        <v>15</v>
      </c>
      <c r="AA2197" s="558" t="s">
        <v>1856</v>
      </c>
      <c r="AB2197" s="139" t="s">
        <v>15</v>
      </c>
      <c r="AC2197" s="134" t="s">
        <v>15</v>
      </c>
      <c r="AD2197" s="144" t="s">
        <v>15</v>
      </c>
      <c r="AE2197" s="136" t="s">
        <v>15</v>
      </c>
      <c r="AF2197" s="140" t="s">
        <v>15</v>
      </c>
      <c r="AG2197" s="140" t="s">
        <v>15</v>
      </c>
      <c r="AH2197" s="141" t="str">
        <f t="shared" si="664"/>
        <v>-</v>
      </c>
      <c r="AI2197" s="210" t="s">
        <v>15</v>
      </c>
      <c r="AJ2197" s="448" t="s">
        <v>15</v>
      </c>
      <c r="AK2197" s="478" t="str">
        <f t="shared" si="665"/>
        <v/>
      </c>
      <c r="AL2197" s="482" t="str">
        <f t="shared" si="666"/>
        <v>-</v>
      </c>
      <c r="AM2197" s="432" t="str">
        <f>_xlfn.IFNA(VLOOKUP(O2197,Dropdown!$B:$G,6,0),"-")</f>
        <v>PEZA</v>
      </c>
      <c r="AN2197" s="433">
        <f>_xlfn.IFNA(VLOOKUP(O2197,Dropdown!$B:$H,7,0),"-")</f>
        <v>0.12</v>
      </c>
      <c r="AO2197" s="434" t="str">
        <f t="shared" si="667"/>
        <v>PHP</v>
      </c>
      <c r="AP2197" s="435">
        <f t="shared" si="668"/>
        <v>363350</v>
      </c>
      <c r="AQ2197" s="436">
        <f t="shared" si="669"/>
        <v>406952.00000000006</v>
      </c>
      <c r="AR2197" s="247"/>
      <c r="AS2197" s="465" t="s">
        <v>15</v>
      </c>
      <c r="AT2197" s="247"/>
      <c r="AU2197" s="454" t="s">
        <v>15</v>
      </c>
    </row>
    <row r="2198" spans="1:47" s="29" customFormat="1">
      <c r="A2198" s="556">
        <v>2195</v>
      </c>
      <c r="B2198" s="558" t="s">
        <v>5886</v>
      </c>
      <c r="C2198" s="558" t="str">
        <f t="shared" ref="C2198:C2211" si="678">TEXT(E2198,"yyyy")</f>
        <v>2021</v>
      </c>
      <c r="D2198" s="558" t="str">
        <f t="shared" ref="D2198:D2211" si="679">TEXT(E2198,"mmm")</f>
        <v>Apr</v>
      </c>
      <c r="E2198" s="605">
        <v>44306</v>
      </c>
      <c r="F2198" s="558">
        <v>127368</v>
      </c>
      <c r="G2198" s="558" t="s">
        <v>15</v>
      </c>
      <c r="H2198" s="557" t="s">
        <v>15</v>
      </c>
      <c r="I2198" s="558" t="s">
        <v>5903</v>
      </c>
      <c r="J2198" s="617" t="s">
        <v>5904</v>
      </c>
      <c r="K2198" s="607" t="s">
        <v>5910</v>
      </c>
      <c r="L2198" s="607" t="s">
        <v>5961</v>
      </c>
      <c r="M2198" s="607" t="s">
        <v>4859</v>
      </c>
      <c r="N2198" s="615" t="s">
        <v>5944</v>
      </c>
      <c r="O2198" s="607" t="s">
        <v>31</v>
      </c>
      <c r="P2198" s="558">
        <v>1</v>
      </c>
      <c r="Q2198" s="558" t="s">
        <v>5152</v>
      </c>
      <c r="R2198" s="609">
        <f>IFERROR(VLOOKUP(CONCATENATE(D2198,"'",C2198),'Monthly Forex'!A:D,4,0),"-")</f>
        <v>48.53</v>
      </c>
      <c r="S2198" s="610">
        <v>370400</v>
      </c>
      <c r="T2198" s="611">
        <f t="shared" si="677"/>
        <v>7632.3923346383681</v>
      </c>
      <c r="U2198" s="612" t="s">
        <v>50</v>
      </c>
      <c r="V2198" s="613" t="s">
        <v>50</v>
      </c>
      <c r="W2198" s="703" t="s">
        <v>5962</v>
      </c>
      <c r="X2198" s="673" t="s">
        <v>15</v>
      </c>
      <c r="Y2198" s="669" t="s">
        <v>15</v>
      </c>
      <c r="Z2198" s="668" t="s">
        <v>15</v>
      </c>
      <c r="AA2198" s="558" t="s">
        <v>1856</v>
      </c>
      <c r="AB2198" s="139" t="s">
        <v>15</v>
      </c>
      <c r="AC2198" s="134" t="s">
        <v>15</v>
      </c>
      <c r="AD2198" s="144" t="s">
        <v>15</v>
      </c>
      <c r="AE2198" s="136" t="s">
        <v>15</v>
      </c>
      <c r="AF2198" s="140" t="s">
        <v>15</v>
      </c>
      <c r="AG2198" s="140" t="s">
        <v>15</v>
      </c>
      <c r="AH2198" s="141" t="str">
        <f t="shared" si="664"/>
        <v>-</v>
      </c>
      <c r="AI2198" s="210" t="s">
        <v>15</v>
      </c>
      <c r="AJ2198" s="448" t="s">
        <v>15</v>
      </c>
      <c r="AK2198" s="478" t="str">
        <f t="shared" si="665"/>
        <v/>
      </c>
      <c r="AL2198" s="482" t="str">
        <f t="shared" si="666"/>
        <v>-</v>
      </c>
      <c r="AM2198" s="432" t="str">
        <f>_xlfn.IFNA(VLOOKUP(O2198,Dropdown!$B:$G,6,0),"-")</f>
        <v>PEZA</v>
      </c>
      <c r="AN2198" s="433">
        <f>_xlfn.IFNA(VLOOKUP(O2198,Dropdown!$B:$H,7,0),"-")</f>
        <v>0.12</v>
      </c>
      <c r="AO2198" s="434" t="str">
        <f t="shared" si="667"/>
        <v>PHP</v>
      </c>
      <c r="AP2198" s="435">
        <f t="shared" si="668"/>
        <v>370400</v>
      </c>
      <c r="AQ2198" s="436">
        <f t="shared" si="669"/>
        <v>414848.00000000006</v>
      </c>
      <c r="AR2198" s="247"/>
      <c r="AS2198" s="465" t="s">
        <v>15</v>
      </c>
      <c r="AT2198" s="247"/>
      <c r="AU2198" s="454" t="s">
        <v>15</v>
      </c>
    </row>
    <row r="2199" spans="1:47" s="29" customFormat="1">
      <c r="A2199" s="556">
        <v>2196</v>
      </c>
      <c r="B2199" s="558" t="s">
        <v>5887</v>
      </c>
      <c r="C2199" s="558" t="str">
        <f t="shared" si="678"/>
        <v>2021</v>
      </c>
      <c r="D2199" s="558" t="str">
        <f t="shared" si="679"/>
        <v>Apr</v>
      </c>
      <c r="E2199" s="605">
        <v>44306</v>
      </c>
      <c r="F2199" s="558">
        <v>127368</v>
      </c>
      <c r="G2199" s="558" t="s">
        <v>15</v>
      </c>
      <c r="H2199" s="557" t="s">
        <v>15</v>
      </c>
      <c r="I2199" s="558" t="s">
        <v>5903</v>
      </c>
      <c r="J2199" s="617" t="s">
        <v>5904</v>
      </c>
      <c r="K2199" s="607" t="s">
        <v>5911</v>
      </c>
      <c r="L2199" s="607" t="s">
        <v>5961</v>
      </c>
      <c r="M2199" s="607" t="s">
        <v>5930</v>
      </c>
      <c r="N2199" s="615" t="s">
        <v>5948</v>
      </c>
      <c r="O2199" s="607" t="s">
        <v>31</v>
      </c>
      <c r="P2199" s="558">
        <v>1</v>
      </c>
      <c r="Q2199" s="558" t="s">
        <v>5152</v>
      </c>
      <c r="R2199" s="609">
        <f>IFERROR(VLOOKUP(CONCATENATE(D2199,"'",C2199),'Monthly Forex'!A:D,4,0),"-")</f>
        <v>48.53</v>
      </c>
      <c r="S2199" s="610">
        <v>379900</v>
      </c>
      <c r="T2199" s="611">
        <f t="shared" si="677"/>
        <v>7828.1475376056042</v>
      </c>
      <c r="U2199" s="612" t="s">
        <v>50</v>
      </c>
      <c r="V2199" s="613" t="s">
        <v>50</v>
      </c>
      <c r="W2199" s="703" t="s">
        <v>5962</v>
      </c>
      <c r="X2199" s="673" t="s">
        <v>15</v>
      </c>
      <c r="Y2199" s="669" t="s">
        <v>15</v>
      </c>
      <c r="Z2199" s="668" t="s">
        <v>15</v>
      </c>
      <c r="AA2199" s="558" t="s">
        <v>1856</v>
      </c>
      <c r="AB2199" s="139" t="s">
        <v>15</v>
      </c>
      <c r="AC2199" s="134" t="s">
        <v>15</v>
      </c>
      <c r="AD2199" s="144" t="s">
        <v>15</v>
      </c>
      <c r="AE2199" s="136" t="s">
        <v>15</v>
      </c>
      <c r="AF2199" s="140" t="s">
        <v>15</v>
      </c>
      <c r="AG2199" s="140" t="s">
        <v>15</v>
      </c>
      <c r="AH2199" s="141" t="str">
        <f t="shared" si="664"/>
        <v>-</v>
      </c>
      <c r="AI2199" s="210" t="s">
        <v>15</v>
      </c>
      <c r="AJ2199" s="448" t="s">
        <v>15</v>
      </c>
      <c r="AK2199" s="478" t="str">
        <f t="shared" si="665"/>
        <v/>
      </c>
      <c r="AL2199" s="482" t="str">
        <f t="shared" si="666"/>
        <v>-</v>
      </c>
      <c r="AM2199" s="432" t="str">
        <f>_xlfn.IFNA(VLOOKUP(O2199,Dropdown!$B:$G,6,0),"-")</f>
        <v>PEZA</v>
      </c>
      <c r="AN2199" s="433">
        <f>_xlfn.IFNA(VLOOKUP(O2199,Dropdown!$B:$H,7,0),"-")</f>
        <v>0.12</v>
      </c>
      <c r="AO2199" s="434" t="str">
        <f t="shared" si="667"/>
        <v>PHP</v>
      </c>
      <c r="AP2199" s="435">
        <f t="shared" si="668"/>
        <v>379900</v>
      </c>
      <c r="AQ2199" s="436">
        <f t="shared" si="669"/>
        <v>425488.00000000006</v>
      </c>
      <c r="AR2199" s="247"/>
      <c r="AS2199" s="465" t="s">
        <v>15</v>
      </c>
      <c r="AT2199" s="247"/>
      <c r="AU2199" s="454" t="s">
        <v>15</v>
      </c>
    </row>
    <row r="2200" spans="1:47" s="29" customFormat="1">
      <c r="A2200" s="556">
        <v>2197</v>
      </c>
      <c r="B2200" s="558" t="s">
        <v>5888</v>
      </c>
      <c r="C2200" s="558" t="str">
        <f t="shared" si="678"/>
        <v>2021</v>
      </c>
      <c r="D2200" s="558" t="str">
        <f t="shared" si="679"/>
        <v>Apr</v>
      </c>
      <c r="E2200" s="605">
        <v>44306</v>
      </c>
      <c r="F2200" s="558">
        <v>127368</v>
      </c>
      <c r="G2200" s="558" t="s">
        <v>15</v>
      </c>
      <c r="H2200" s="557" t="s">
        <v>15</v>
      </c>
      <c r="I2200" s="558" t="s">
        <v>5903</v>
      </c>
      <c r="J2200" s="617" t="s">
        <v>5904</v>
      </c>
      <c r="K2200" s="607" t="s">
        <v>5912</v>
      </c>
      <c r="L2200" s="607" t="s">
        <v>5961</v>
      </c>
      <c r="M2200" s="607" t="s">
        <v>5931</v>
      </c>
      <c r="N2200" s="615" t="s">
        <v>5945</v>
      </c>
      <c r="O2200" s="607" t="s">
        <v>31</v>
      </c>
      <c r="P2200" s="558">
        <v>1</v>
      </c>
      <c r="Q2200" s="558" t="s">
        <v>5152</v>
      </c>
      <c r="R2200" s="609">
        <f>IFERROR(VLOOKUP(CONCATENATE(D2200,"'",C2200),'Monthly Forex'!A:D,4,0),"-")</f>
        <v>48.53</v>
      </c>
      <c r="S2200" s="610">
        <v>210000</v>
      </c>
      <c r="T2200" s="611">
        <f t="shared" si="677"/>
        <v>4327.2202761178651</v>
      </c>
      <c r="U2200" s="612" t="s">
        <v>50</v>
      </c>
      <c r="V2200" s="613" t="s">
        <v>50</v>
      </c>
      <c r="W2200" s="703" t="s">
        <v>5962</v>
      </c>
      <c r="X2200" s="673" t="s">
        <v>15</v>
      </c>
      <c r="Y2200" s="669" t="s">
        <v>15</v>
      </c>
      <c r="Z2200" s="668" t="s">
        <v>15</v>
      </c>
      <c r="AA2200" s="558" t="s">
        <v>1856</v>
      </c>
      <c r="AB2200" s="139" t="s">
        <v>15</v>
      </c>
      <c r="AC2200" s="134" t="s">
        <v>15</v>
      </c>
      <c r="AD2200" s="144" t="s">
        <v>15</v>
      </c>
      <c r="AE2200" s="136" t="s">
        <v>15</v>
      </c>
      <c r="AF2200" s="140" t="s">
        <v>15</v>
      </c>
      <c r="AG2200" s="140" t="s">
        <v>15</v>
      </c>
      <c r="AH2200" s="141" t="str">
        <f t="shared" si="664"/>
        <v>-</v>
      </c>
      <c r="AI2200" s="210" t="s">
        <v>15</v>
      </c>
      <c r="AJ2200" s="448" t="s">
        <v>15</v>
      </c>
      <c r="AK2200" s="478" t="str">
        <f t="shared" si="665"/>
        <v/>
      </c>
      <c r="AL2200" s="482" t="str">
        <f t="shared" si="666"/>
        <v>-</v>
      </c>
      <c r="AM2200" s="432" t="str">
        <f>_xlfn.IFNA(VLOOKUP(O2200,Dropdown!$B:$G,6,0),"-")</f>
        <v>PEZA</v>
      </c>
      <c r="AN2200" s="433">
        <f>_xlfn.IFNA(VLOOKUP(O2200,Dropdown!$B:$H,7,0),"-")</f>
        <v>0.12</v>
      </c>
      <c r="AO2200" s="434" t="str">
        <f t="shared" si="667"/>
        <v>PHP</v>
      </c>
      <c r="AP2200" s="435">
        <f t="shared" si="668"/>
        <v>210000</v>
      </c>
      <c r="AQ2200" s="436">
        <f t="shared" si="669"/>
        <v>235200.00000000003</v>
      </c>
      <c r="AR2200" s="247"/>
      <c r="AS2200" s="465" t="s">
        <v>15</v>
      </c>
      <c r="AT2200" s="247"/>
      <c r="AU2200" s="454" t="s">
        <v>15</v>
      </c>
    </row>
    <row r="2201" spans="1:47" s="29" customFormat="1">
      <c r="A2201" s="556">
        <v>2198</v>
      </c>
      <c r="B2201" s="558" t="s">
        <v>5889</v>
      </c>
      <c r="C2201" s="558" t="str">
        <f t="shared" si="678"/>
        <v>2021</v>
      </c>
      <c r="D2201" s="558" t="str">
        <f t="shared" si="679"/>
        <v>Apr</v>
      </c>
      <c r="E2201" s="605">
        <v>44306</v>
      </c>
      <c r="F2201" s="558">
        <v>127369</v>
      </c>
      <c r="G2201" s="558" t="s">
        <v>15</v>
      </c>
      <c r="H2201" s="557" t="s">
        <v>15</v>
      </c>
      <c r="I2201" s="558" t="s">
        <v>5903</v>
      </c>
      <c r="J2201" s="617" t="s">
        <v>5904</v>
      </c>
      <c r="K2201" s="607" t="s">
        <v>5913</v>
      </c>
      <c r="L2201" s="607" t="s">
        <v>5961</v>
      </c>
      <c r="M2201" s="607" t="s">
        <v>5932</v>
      </c>
      <c r="N2201" s="615" t="s">
        <v>5946</v>
      </c>
      <c r="O2201" s="607" t="s">
        <v>31</v>
      </c>
      <c r="P2201" s="558">
        <v>1</v>
      </c>
      <c r="Q2201" s="558" t="s">
        <v>5152</v>
      </c>
      <c r="R2201" s="609">
        <f>IFERROR(VLOOKUP(CONCATENATE(D2201,"'",C2201),'Monthly Forex'!A:D,4,0),"-")</f>
        <v>48.53</v>
      </c>
      <c r="S2201" s="610">
        <v>254350</v>
      </c>
      <c r="T2201" s="611">
        <f t="shared" si="677"/>
        <v>5241.0879868122811</v>
      </c>
      <c r="U2201" s="612" t="s">
        <v>50</v>
      </c>
      <c r="V2201" s="613" t="s">
        <v>50</v>
      </c>
      <c r="W2201" s="703" t="s">
        <v>5962</v>
      </c>
      <c r="X2201" s="673" t="s">
        <v>15</v>
      </c>
      <c r="Y2201" s="669" t="s">
        <v>15</v>
      </c>
      <c r="Z2201" s="668" t="s">
        <v>15</v>
      </c>
      <c r="AA2201" s="558" t="s">
        <v>1856</v>
      </c>
      <c r="AB2201" s="139" t="s">
        <v>15</v>
      </c>
      <c r="AC2201" s="134" t="s">
        <v>15</v>
      </c>
      <c r="AD2201" s="144" t="s">
        <v>15</v>
      </c>
      <c r="AE2201" s="136" t="s">
        <v>15</v>
      </c>
      <c r="AF2201" s="140" t="s">
        <v>15</v>
      </c>
      <c r="AG2201" s="140" t="s">
        <v>15</v>
      </c>
      <c r="AH2201" s="141" t="str">
        <f t="shared" si="664"/>
        <v>-</v>
      </c>
      <c r="AI2201" s="210" t="s">
        <v>15</v>
      </c>
      <c r="AJ2201" s="448" t="s">
        <v>15</v>
      </c>
      <c r="AK2201" s="478" t="str">
        <f t="shared" si="665"/>
        <v/>
      </c>
      <c r="AL2201" s="482" t="str">
        <f t="shared" si="666"/>
        <v>-</v>
      </c>
      <c r="AM2201" s="432" t="str">
        <f>_xlfn.IFNA(VLOOKUP(O2201,Dropdown!$B:$G,6,0),"-")</f>
        <v>PEZA</v>
      </c>
      <c r="AN2201" s="433">
        <f>_xlfn.IFNA(VLOOKUP(O2201,Dropdown!$B:$H,7,0),"-")</f>
        <v>0.12</v>
      </c>
      <c r="AO2201" s="434" t="str">
        <f t="shared" si="667"/>
        <v>PHP</v>
      </c>
      <c r="AP2201" s="435">
        <f t="shared" si="668"/>
        <v>254350</v>
      </c>
      <c r="AQ2201" s="436">
        <f t="shared" si="669"/>
        <v>284872</v>
      </c>
      <c r="AR2201" s="247"/>
      <c r="AS2201" s="465" t="s">
        <v>15</v>
      </c>
      <c r="AT2201" s="247"/>
      <c r="AU2201" s="454" t="s">
        <v>15</v>
      </c>
    </row>
    <row r="2202" spans="1:47" s="29" customFormat="1">
      <c r="A2202" s="556">
        <v>2199</v>
      </c>
      <c r="B2202" s="558" t="s">
        <v>5890</v>
      </c>
      <c r="C2202" s="558" t="str">
        <f t="shared" si="678"/>
        <v>2021</v>
      </c>
      <c r="D2202" s="558" t="str">
        <f t="shared" si="679"/>
        <v>Apr</v>
      </c>
      <c r="E2202" s="605">
        <v>44306</v>
      </c>
      <c r="F2202" s="558">
        <v>127369</v>
      </c>
      <c r="G2202" s="558" t="s">
        <v>15</v>
      </c>
      <c r="H2202" s="557" t="s">
        <v>15</v>
      </c>
      <c r="I2202" s="558" t="s">
        <v>5903</v>
      </c>
      <c r="J2202" s="617" t="s">
        <v>5904</v>
      </c>
      <c r="K2202" s="607" t="s">
        <v>5914</v>
      </c>
      <c r="L2202" s="607" t="s">
        <v>5961</v>
      </c>
      <c r="M2202" s="607" t="s">
        <v>5933</v>
      </c>
      <c r="N2202" s="615" t="s">
        <v>5947</v>
      </c>
      <c r="O2202" s="607" t="s">
        <v>31</v>
      </c>
      <c r="P2202" s="558">
        <v>1</v>
      </c>
      <c r="Q2202" s="558" t="s">
        <v>5152</v>
      </c>
      <c r="R2202" s="609">
        <f>IFERROR(VLOOKUP(CONCATENATE(D2202,"'",C2202),'Monthly Forex'!A:D,4,0),"-")</f>
        <v>48.53</v>
      </c>
      <c r="S2202" s="610">
        <v>110000</v>
      </c>
      <c r="T2202" s="611">
        <f t="shared" si="677"/>
        <v>2266.6391922522153</v>
      </c>
      <c r="U2202" s="612" t="s">
        <v>50</v>
      </c>
      <c r="V2202" s="613" t="s">
        <v>50</v>
      </c>
      <c r="W2202" s="703" t="s">
        <v>5962</v>
      </c>
      <c r="X2202" s="673" t="s">
        <v>15</v>
      </c>
      <c r="Y2202" s="669" t="s">
        <v>15</v>
      </c>
      <c r="Z2202" s="668" t="s">
        <v>15</v>
      </c>
      <c r="AA2202" s="558" t="s">
        <v>1856</v>
      </c>
      <c r="AB2202" s="139" t="s">
        <v>15</v>
      </c>
      <c r="AC2202" s="134" t="s">
        <v>15</v>
      </c>
      <c r="AD2202" s="144" t="s">
        <v>15</v>
      </c>
      <c r="AE2202" s="136" t="s">
        <v>15</v>
      </c>
      <c r="AF2202" s="140" t="s">
        <v>15</v>
      </c>
      <c r="AG2202" s="140" t="s">
        <v>15</v>
      </c>
      <c r="AH2202" s="141" t="str">
        <f t="shared" si="664"/>
        <v>-</v>
      </c>
      <c r="AI2202" s="210" t="s">
        <v>15</v>
      </c>
      <c r="AJ2202" s="448" t="s">
        <v>15</v>
      </c>
      <c r="AK2202" s="478" t="str">
        <f t="shared" si="665"/>
        <v/>
      </c>
      <c r="AL2202" s="482" t="str">
        <f t="shared" si="666"/>
        <v>-</v>
      </c>
      <c r="AM2202" s="432" t="str">
        <f>_xlfn.IFNA(VLOOKUP(O2202,Dropdown!$B:$G,6,0),"-")</f>
        <v>PEZA</v>
      </c>
      <c r="AN2202" s="433">
        <f>_xlfn.IFNA(VLOOKUP(O2202,Dropdown!$B:$H,7,0),"-")</f>
        <v>0.12</v>
      </c>
      <c r="AO2202" s="434" t="str">
        <f t="shared" si="667"/>
        <v>PHP</v>
      </c>
      <c r="AP2202" s="435">
        <f t="shared" si="668"/>
        <v>110000</v>
      </c>
      <c r="AQ2202" s="436">
        <f t="shared" si="669"/>
        <v>123200.00000000001</v>
      </c>
      <c r="AR2202" s="247"/>
      <c r="AS2202" s="465" t="s">
        <v>15</v>
      </c>
      <c r="AT2202" s="247"/>
      <c r="AU2202" s="454" t="s">
        <v>15</v>
      </c>
    </row>
    <row r="2203" spans="1:47" s="29" customFormat="1">
      <c r="A2203" s="556">
        <v>2200</v>
      </c>
      <c r="B2203" s="558" t="s">
        <v>5891</v>
      </c>
      <c r="C2203" s="558" t="str">
        <f t="shared" si="678"/>
        <v>2021</v>
      </c>
      <c r="D2203" s="558" t="str">
        <f t="shared" si="679"/>
        <v>Apr</v>
      </c>
      <c r="E2203" s="605">
        <v>44306</v>
      </c>
      <c r="F2203" s="558">
        <v>127369</v>
      </c>
      <c r="G2203" s="558" t="s">
        <v>15</v>
      </c>
      <c r="H2203" s="557" t="s">
        <v>15</v>
      </c>
      <c r="I2203" s="558" t="s">
        <v>5903</v>
      </c>
      <c r="J2203" s="617" t="s">
        <v>5904</v>
      </c>
      <c r="K2203" s="607" t="s">
        <v>5915</v>
      </c>
      <c r="L2203" s="607" t="s">
        <v>5961</v>
      </c>
      <c r="M2203" s="607" t="s">
        <v>5934</v>
      </c>
      <c r="N2203" s="615" t="s">
        <v>5949</v>
      </c>
      <c r="O2203" s="607" t="s">
        <v>31</v>
      </c>
      <c r="P2203" s="558">
        <v>1</v>
      </c>
      <c r="Q2203" s="558" t="s">
        <v>5152</v>
      </c>
      <c r="R2203" s="609">
        <f>IFERROR(VLOOKUP(CONCATENATE(D2203,"'",C2203),'Monthly Forex'!A:D,4,0),"-")</f>
        <v>48.53</v>
      </c>
      <c r="S2203" s="610">
        <v>186600</v>
      </c>
      <c r="T2203" s="611">
        <f t="shared" si="677"/>
        <v>3845.0443024933029</v>
      </c>
      <c r="U2203" s="612" t="s">
        <v>50</v>
      </c>
      <c r="V2203" s="613" t="s">
        <v>50</v>
      </c>
      <c r="W2203" s="703" t="s">
        <v>5962</v>
      </c>
      <c r="X2203" s="673" t="s">
        <v>15</v>
      </c>
      <c r="Y2203" s="669" t="s">
        <v>15</v>
      </c>
      <c r="Z2203" s="668" t="s">
        <v>15</v>
      </c>
      <c r="AA2203" s="558" t="s">
        <v>1856</v>
      </c>
      <c r="AB2203" s="139" t="s">
        <v>15</v>
      </c>
      <c r="AC2203" s="134" t="s">
        <v>15</v>
      </c>
      <c r="AD2203" s="144" t="s">
        <v>15</v>
      </c>
      <c r="AE2203" s="136" t="s">
        <v>15</v>
      </c>
      <c r="AF2203" s="140" t="s">
        <v>15</v>
      </c>
      <c r="AG2203" s="140" t="s">
        <v>15</v>
      </c>
      <c r="AH2203" s="141" t="str">
        <f t="shared" si="664"/>
        <v>-</v>
      </c>
      <c r="AI2203" s="210" t="s">
        <v>15</v>
      </c>
      <c r="AJ2203" s="448" t="s">
        <v>15</v>
      </c>
      <c r="AK2203" s="478" t="str">
        <f t="shared" si="665"/>
        <v/>
      </c>
      <c r="AL2203" s="482" t="str">
        <f t="shared" si="666"/>
        <v>-</v>
      </c>
      <c r="AM2203" s="432" t="str">
        <f>_xlfn.IFNA(VLOOKUP(O2203,Dropdown!$B:$G,6,0),"-")</f>
        <v>PEZA</v>
      </c>
      <c r="AN2203" s="433">
        <f>_xlfn.IFNA(VLOOKUP(O2203,Dropdown!$B:$H,7,0),"-")</f>
        <v>0.12</v>
      </c>
      <c r="AO2203" s="434" t="str">
        <f t="shared" si="667"/>
        <v>PHP</v>
      </c>
      <c r="AP2203" s="435">
        <f t="shared" si="668"/>
        <v>186600</v>
      </c>
      <c r="AQ2203" s="436">
        <f t="shared" si="669"/>
        <v>208992.00000000003</v>
      </c>
      <c r="AR2203" s="247"/>
      <c r="AS2203" s="465" t="s">
        <v>15</v>
      </c>
      <c r="AT2203" s="247"/>
      <c r="AU2203" s="454" t="s">
        <v>15</v>
      </c>
    </row>
    <row r="2204" spans="1:47" s="29" customFormat="1">
      <c r="A2204" s="556">
        <v>2201</v>
      </c>
      <c r="B2204" s="558" t="s">
        <v>5892</v>
      </c>
      <c r="C2204" s="558" t="str">
        <f t="shared" si="678"/>
        <v>2021</v>
      </c>
      <c r="D2204" s="558" t="str">
        <f t="shared" si="679"/>
        <v>Apr</v>
      </c>
      <c r="E2204" s="605">
        <v>44306</v>
      </c>
      <c r="F2204" s="558">
        <v>127369</v>
      </c>
      <c r="G2204" s="558" t="s">
        <v>15</v>
      </c>
      <c r="H2204" s="557" t="s">
        <v>15</v>
      </c>
      <c r="I2204" s="558" t="s">
        <v>5903</v>
      </c>
      <c r="J2204" s="617" t="s">
        <v>5904</v>
      </c>
      <c r="K2204" s="607" t="s">
        <v>5916</v>
      </c>
      <c r="L2204" s="607" t="s">
        <v>5961</v>
      </c>
      <c r="M2204" s="607" t="s">
        <v>5935</v>
      </c>
      <c r="N2204" s="615" t="s">
        <v>5950</v>
      </c>
      <c r="O2204" s="607" t="s">
        <v>31</v>
      </c>
      <c r="P2204" s="558">
        <v>1</v>
      </c>
      <c r="Q2204" s="558" t="s">
        <v>5152</v>
      </c>
      <c r="R2204" s="609">
        <f>IFERROR(VLOOKUP(CONCATENATE(D2204,"'",C2204),'Monthly Forex'!A:D,4,0),"-")</f>
        <v>48.53</v>
      </c>
      <c r="S2204" s="610">
        <v>78500</v>
      </c>
      <c r="T2204" s="611">
        <f t="shared" si="677"/>
        <v>1617.5561508345354</v>
      </c>
      <c r="U2204" s="612" t="s">
        <v>50</v>
      </c>
      <c r="V2204" s="613" t="s">
        <v>50</v>
      </c>
      <c r="W2204" s="703" t="s">
        <v>5962</v>
      </c>
      <c r="X2204" s="673" t="s">
        <v>15</v>
      </c>
      <c r="Y2204" s="669" t="s">
        <v>15</v>
      </c>
      <c r="Z2204" s="668" t="s">
        <v>15</v>
      </c>
      <c r="AA2204" s="558" t="s">
        <v>1856</v>
      </c>
      <c r="AB2204" s="139" t="s">
        <v>15</v>
      </c>
      <c r="AC2204" s="134" t="s">
        <v>15</v>
      </c>
      <c r="AD2204" s="144" t="s">
        <v>15</v>
      </c>
      <c r="AE2204" s="136" t="s">
        <v>15</v>
      </c>
      <c r="AF2204" s="140" t="s">
        <v>15</v>
      </c>
      <c r="AG2204" s="140" t="s">
        <v>15</v>
      </c>
      <c r="AH2204" s="141" t="str">
        <f t="shared" si="664"/>
        <v>-</v>
      </c>
      <c r="AI2204" s="210" t="s">
        <v>15</v>
      </c>
      <c r="AJ2204" s="448" t="s">
        <v>15</v>
      </c>
      <c r="AK2204" s="478" t="str">
        <f t="shared" si="665"/>
        <v/>
      </c>
      <c r="AL2204" s="482" t="str">
        <f t="shared" si="666"/>
        <v>-</v>
      </c>
      <c r="AM2204" s="432" t="str">
        <f>_xlfn.IFNA(VLOOKUP(O2204,Dropdown!$B:$G,6,0),"-")</f>
        <v>PEZA</v>
      </c>
      <c r="AN2204" s="433">
        <f>_xlfn.IFNA(VLOOKUP(O2204,Dropdown!$B:$H,7,0),"-")</f>
        <v>0.12</v>
      </c>
      <c r="AO2204" s="434" t="str">
        <f t="shared" si="667"/>
        <v>PHP</v>
      </c>
      <c r="AP2204" s="435">
        <f t="shared" si="668"/>
        <v>78500</v>
      </c>
      <c r="AQ2204" s="436">
        <f t="shared" si="669"/>
        <v>87920.000000000015</v>
      </c>
      <c r="AR2204" s="247"/>
      <c r="AS2204" s="465" t="s">
        <v>15</v>
      </c>
      <c r="AT2204" s="247"/>
      <c r="AU2204" s="454" t="s">
        <v>15</v>
      </c>
    </row>
    <row r="2205" spans="1:47" s="29" customFormat="1">
      <c r="A2205" s="556">
        <v>2202</v>
      </c>
      <c r="B2205" s="558" t="s">
        <v>5893</v>
      </c>
      <c r="C2205" s="558" t="str">
        <f t="shared" si="678"/>
        <v>2021</v>
      </c>
      <c r="D2205" s="558" t="str">
        <f t="shared" si="679"/>
        <v>Apr</v>
      </c>
      <c r="E2205" s="605">
        <v>44306</v>
      </c>
      <c r="F2205" s="558">
        <v>127369</v>
      </c>
      <c r="G2205" s="558" t="s">
        <v>15</v>
      </c>
      <c r="H2205" s="557" t="s">
        <v>15</v>
      </c>
      <c r="I2205" s="558" t="s">
        <v>5903</v>
      </c>
      <c r="J2205" s="617" t="s">
        <v>5904</v>
      </c>
      <c r="K2205" s="607" t="s">
        <v>5917</v>
      </c>
      <c r="L2205" s="607" t="s">
        <v>5961</v>
      </c>
      <c r="M2205" s="607" t="s">
        <v>5936</v>
      </c>
      <c r="N2205" s="615" t="s">
        <v>5951</v>
      </c>
      <c r="O2205" s="607" t="s">
        <v>31</v>
      </c>
      <c r="P2205" s="558">
        <v>1</v>
      </c>
      <c r="Q2205" s="558" t="s">
        <v>5152</v>
      </c>
      <c r="R2205" s="609">
        <f>IFERROR(VLOOKUP(CONCATENATE(D2205,"'",C2205),'Monthly Forex'!A:D,4,0),"-")</f>
        <v>48.53</v>
      </c>
      <c r="S2205" s="610">
        <v>78500</v>
      </c>
      <c r="T2205" s="611">
        <f t="shared" si="677"/>
        <v>1617.5561508345354</v>
      </c>
      <c r="U2205" s="612" t="s">
        <v>50</v>
      </c>
      <c r="V2205" s="613" t="s">
        <v>50</v>
      </c>
      <c r="W2205" s="703" t="s">
        <v>5962</v>
      </c>
      <c r="X2205" s="673" t="s">
        <v>15</v>
      </c>
      <c r="Y2205" s="669" t="s">
        <v>15</v>
      </c>
      <c r="Z2205" s="668" t="s">
        <v>15</v>
      </c>
      <c r="AA2205" s="558" t="s">
        <v>1856</v>
      </c>
      <c r="AB2205" s="139" t="s">
        <v>15</v>
      </c>
      <c r="AC2205" s="134" t="s">
        <v>15</v>
      </c>
      <c r="AD2205" s="144" t="s">
        <v>15</v>
      </c>
      <c r="AE2205" s="136" t="s">
        <v>15</v>
      </c>
      <c r="AF2205" s="140" t="s">
        <v>15</v>
      </c>
      <c r="AG2205" s="140" t="s">
        <v>15</v>
      </c>
      <c r="AH2205" s="141" t="str">
        <f t="shared" si="664"/>
        <v>-</v>
      </c>
      <c r="AI2205" s="210" t="s">
        <v>15</v>
      </c>
      <c r="AJ2205" s="448" t="s">
        <v>15</v>
      </c>
      <c r="AK2205" s="478" t="str">
        <f t="shared" si="665"/>
        <v/>
      </c>
      <c r="AL2205" s="482" t="str">
        <f t="shared" si="666"/>
        <v>-</v>
      </c>
      <c r="AM2205" s="432" t="str">
        <f>_xlfn.IFNA(VLOOKUP(O2205,Dropdown!$B:$G,6,0),"-")</f>
        <v>PEZA</v>
      </c>
      <c r="AN2205" s="433">
        <f>_xlfn.IFNA(VLOOKUP(O2205,Dropdown!$B:$H,7,0),"-")</f>
        <v>0.12</v>
      </c>
      <c r="AO2205" s="434" t="str">
        <f t="shared" si="667"/>
        <v>PHP</v>
      </c>
      <c r="AP2205" s="435">
        <f t="shared" si="668"/>
        <v>78500</v>
      </c>
      <c r="AQ2205" s="436">
        <f t="shared" si="669"/>
        <v>87920.000000000015</v>
      </c>
      <c r="AR2205" s="247"/>
      <c r="AS2205" s="465" t="s">
        <v>15</v>
      </c>
      <c r="AT2205" s="247"/>
      <c r="AU2205" s="454" t="s">
        <v>15</v>
      </c>
    </row>
    <row r="2206" spans="1:47" s="29" customFormat="1">
      <c r="A2206" s="556">
        <v>2203</v>
      </c>
      <c r="B2206" s="558" t="s">
        <v>5894</v>
      </c>
      <c r="C2206" s="558" t="str">
        <f t="shared" si="678"/>
        <v>2021</v>
      </c>
      <c r="D2206" s="558" t="str">
        <f t="shared" si="679"/>
        <v>Apr</v>
      </c>
      <c r="E2206" s="605">
        <v>44306</v>
      </c>
      <c r="F2206" s="558">
        <v>127370</v>
      </c>
      <c r="G2206" s="558" t="s">
        <v>15</v>
      </c>
      <c r="H2206" s="557" t="s">
        <v>15</v>
      </c>
      <c r="I2206" s="558" t="s">
        <v>5905</v>
      </c>
      <c r="J2206" s="617" t="s">
        <v>5906</v>
      </c>
      <c r="K2206" s="607" t="s">
        <v>5918</v>
      </c>
      <c r="L2206" s="607" t="s">
        <v>5927</v>
      </c>
      <c r="M2206" s="607" t="s">
        <v>5928</v>
      </c>
      <c r="N2206" s="615" t="s">
        <v>5952</v>
      </c>
      <c r="O2206" s="607" t="s">
        <v>31</v>
      </c>
      <c r="P2206" s="558">
        <v>1</v>
      </c>
      <c r="Q2206" s="558" t="s">
        <v>5152</v>
      </c>
      <c r="R2206" s="609">
        <f>IFERROR(VLOOKUP(CONCATENATE(D2206,"'",C2206),'Monthly Forex'!A:D,4,0),"-")</f>
        <v>48.53</v>
      </c>
      <c r="S2206" s="610">
        <v>439050</v>
      </c>
      <c r="T2206" s="611">
        <f t="shared" si="677"/>
        <v>9046.9812487121362</v>
      </c>
      <c r="U2206" s="612" t="s">
        <v>50</v>
      </c>
      <c r="V2206" s="613" t="s">
        <v>50</v>
      </c>
      <c r="W2206" s="703" t="s">
        <v>5963</v>
      </c>
      <c r="X2206" s="673" t="s">
        <v>15</v>
      </c>
      <c r="Y2206" s="669" t="s">
        <v>15</v>
      </c>
      <c r="Z2206" s="668" t="s">
        <v>15</v>
      </c>
      <c r="AA2206" s="558" t="s">
        <v>1856</v>
      </c>
      <c r="AB2206" s="139" t="s">
        <v>15</v>
      </c>
      <c r="AC2206" s="134" t="s">
        <v>15</v>
      </c>
      <c r="AD2206" s="144" t="s">
        <v>15</v>
      </c>
      <c r="AE2206" s="136" t="s">
        <v>15</v>
      </c>
      <c r="AF2206" s="140" t="s">
        <v>15</v>
      </c>
      <c r="AG2206" s="140" t="s">
        <v>15</v>
      </c>
      <c r="AH2206" s="141" t="str">
        <f t="shared" si="664"/>
        <v>-</v>
      </c>
      <c r="AI2206" s="210" t="s">
        <v>15</v>
      </c>
      <c r="AJ2206" s="448" t="s">
        <v>15</v>
      </c>
      <c r="AK2206" s="478" t="str">
        <f t="shared" si="665"/>
        <v/>
      </c>
      <c r="AL2206" s="482" t="str">
        <f t="shared" si="666"/>
        <v>-</v>
      </c>
      <c r="AM2206" s="432" t="str">
        <f>_xlfn.IFNA(VLOOKUP(O2206,Dropdown!$B:$G,6,0),"-")</f>
        <v>PEZA</v>
      </c>
      <c r="AN2206" s="433">
        <f>_xlfn.IFNA(VLOOKUP(O2206,Dropdown!$B:$H,7,0),"-")</f>
        <v>0.12</v>
      </c>
      <c r="AO2206" s="434" t="str">
        <f t="shared" si="667"/>
        <v>PHP</v>
      </c>
      <c r="AP2206" s="435">
        <f t="shared" si="668"/>
        <v>439050</v>
      </c>
      <c r="AQ2206" s="436">
        <f t="shared" si="669"/>
        <v>491736.00000000006</v>
      </c>
      <c r="AR2206" s="247"/>
      <c r="AS2206" s="465" t="s">
        <v>15</v>
      </c>
      <c r="AT2206" s="247"/>
      <c r="AU2206" s="454" t="s">
        <v>15</v>
      </c>
    </row>
    <row r="2207" spans="1:47" s="29" customFormat="1">
      <c r="A2207" s="556">
        <v>2204</v>
      </c>
      <c r="B2207" s="558" t="s">
        <v>5895</v>
      </c>
      <c r="C2207" s="558" t="str">
        <f t="shared" si="678"/>
        <v>2021</v>
      </c>
      <c r="D2207" s="558" t="str">
        <f t="shared" si="679"/>
        <v>Apr</v>
      </c>
      <c r="E2207" s="605">
        <v>44306</v>
      </c>
      <c r="F2207" s="558">
        <v>127370</v>
      </c>
      <c r="G2207" s="558" t="s">
        <v>15</v>
      </c>
      <c r="H2207" s="557" t="s">
        <v>15</v>
      </c>
      <c r="I2207" s="558" t="s">
        <v>5905</v>
      </c>
      <c r="J2207" s="617" t="s">
        <v>5906</v>
      </c>
      <c r="K2207" s="607" t="s">
        <v>5919</v>
      </c>
      <c r="L2207" s="607" t="s">
        <v>5927</v>
      </c>
      <c r="M2207" s="607" t="s">
        <v>5929</v>
      </c>
      <c r="N2207" s="615" t="s">
        <v>5953</v>
      </c>
      <c r="O2207" s="607" t="s">
        <v>31</v>
      </c>
      <c r="P2207" s="558">
        <v>1</v>
      </c>
      <c r="Q2207" s="558" t="s">
        <v>5152</v>
      </c>
      <c r="R2207" s="609">
        <f>IFERROR(VLOOKUP(CONCATENATE(D2207,"'",C2207),'Monthly Forex'!A:D,4,0),"-")</f>
        <v>48.53</v>
      </c>
      <c r="S2207" s="610">
        <v>350150</v>
      </c>
      <c r="T2207" s="611">
        <f t="shared" si="677"/>
        <v>7215.1246651555739</v>
      </c>
      <c r="U2207" s="612" t="s">
        <v>50</v>
      </c>
      <c r="V2207" s="613" t="s">
        <v>50</v>
      </c>
      <c r="W2207" s="703" t="s">
        <v>5963</v>
      </c>
      <c r="X2207" s="673" t="s">
        <v>15</v>
      </c>
      <c r="Y2207" s="669" t="s">
        <v>15</v>
      </c>
      <c r="Z2207" s="668" t="s">
        <v>15</v>
      </c>
      <c r="AA2207" s="558" t="s">
        <v>1856</v>
      </c>
      <c r="AB2207" s="139" t="s">
        <v>15</v>
      </c>
      <c r="AC2207" s="134" t="s">
        <v>15</v>
      </c>
      <c r="AD2207" s="144" t="s">
        <v>15</v>
      </c>
      <c r="AE2207" s="136" t="s">
        <v>15</v>
      </c>
      <c r="AF2207" s="140" t="s">
        <v>15</v>
      </c>
      <c r="AG2207" s="140" t="s">
        <v>15</v>
      </c>
      <c r="AH2207" s="141" t="str">
        <f t="shared" si="664"/>
        <v>-</v>
      </c>
      <c r="AI2207" s="210" t="s">
        <v>15</v>
      </c>
      <c r="AJ2207" s="448" t="s">
        <v>15</v>
      </c>
      <c r="AK2207" s="478" t="str">
        <f t="shared" si="665"/>
        <v/>
      </c>
      <c r="AL2207" s="482" t="str">
        <f t="shared" si="666"/>
        <v>-</v>
      </c>
      <c r="AM2207" s="432" t="str">
        <f>_xlfn.IFNA(VLOOKUP(O2207,Dropdown!$B:$G,6,0),"-")</f>
        <v>PEZA</v>
      </c>
      <c r="AN2207" s="433">
        <f>_xlfn.IFNA(VLOOKUP(O2207,Dropdown!$B:$H,7,0),"-")</f>
        <v>0.12</v>
      </c>
      <c r="AO2207" s="434" t="str">
        <f t="shared" si="667"/>
        <v>PHP</v>
      </c>
      <c r="AP2207" s="435">
        <f t="shared" si="668"/>
        <v>350150</v>
      </c>
      <c r="AQ2207" s="436">
        <f t="shared" si="669"/>
        <v>392168.00000000006</v>
      </c>
      <c r="AR2207" s="247"/>
      <c r="AS2207" s="465" t="s">
        <v>15</v>
      </c>
      <c r="AT2207" s="247"/>
      <c r="AU2207" s="454" t="s">
        <v>15</v>
      </c>
    </row>
    <row r="2208" spans="1:47" s="29" customFormat="1">
      <c r="A2208" s="556">
        <v>2205</v>
      </c>
      <c r="B2208" s="558" t="s">
        <v>5896</v>
      </c>
      <c r="C2208" s="558" t="str">
        <f t="shared" si="678"/>
        <v>2021</v>
      </c>
      <c r="D2208" s="558" t="str">
        <f t="shared" si="679"/>
        <v>Apr</v>
      </c>
      <c r="E2208" s="605">
        <v>44306</v>
      </c>
      <c r="F2208" s="558">
        <v>127370</v>
      </c>
      <c r="G2208" s="558" t="s">
        <v>15</v>
      </c>
      <c r="H2208" s="557" t="s">
        <v>15</v>
      </c>
      <c r="I2208" s="558" t="s">
        <v>5905</v>
      </c>
      <c r="J2208" s="617" t="s">
        <v>5906</v>
      </c>
      <c r="K2208" s="607" t="s">
        <v>5920</v>
      </c>
      <c r="L2208" s="607" t="s">
        <v>5927</v>
      </c>
      <c r="M2208" s="607" t="s">
        <v>5937</v>
      </c>
      <c r="N2208" s="615" t="s">
        <v>5954</v>
      </c>
      <c r="O2208" s="607" t="s">
        <v>31</v>
      </c>
      <c r="P2208" s="558">
        <v>1</v>
      </c>
      <c r="Q2208" s="558" t="s">
        <v>5152</v>
      </c>
      <c r="R2208" s="609">
        <f>IFERROR(VLOOKUP(CONCATENATE(D2208,"'",C2208),'Monthly Forex'!A:D,4,0),"-")</f>
        <v>48.53</v>
      </c>
      <c r="S2208" s="610">
        <v>368300</v>
      </c>
      <c r="T2208" s="611">
        <f t="shared" si="677"/>
        <v>7589.1201318771891</v>
      </c>
      <c r="U2208" s="612" t="s">
        <v>50</v>
      </c>
      <c r="V2208" s="613" t="s">
        <v>50</v>
      </c>
      <c r="W2208" s="703" t="s">
        <v>5963</v>
      </c>
      <c r="X2208" s="673" t="s">
        <v>15</v>
      </c>
      <c r="Y2208" s="669" t="s">
        <v>15</v>
      </c>
      <c r="Z2208" s="668" t="s">
        <v>15</v>
      </c>
      <c r="AA2208" s="558" t="s">
        <v>1856</v>
      </c>
      <c r="AB2208" s="139" t="s">
        <v>15</v>
      </c>
      <c r="AC2208" s="134" t="s">
        <v>15</v>
      </c>
      <c r="AD2208" s="144" t="s">
        <v>15</v>
      </c>
      <c r="AE2208" s="136" t="s">
        <v>15</v>
      </c>
      <c r="AF2208" s="140" t="s">
        <v>15</v>
      </c>
      <c r="AG2208" s="140" t="s">
        <v>15</v>
      </c>
      <c r="AH2208" s="141" t="str">
        <f t="shared" si="664"/>
        <v>-</v>
      </c>
      <c r="AI2208" s="210" t="s">
        <v>15</v>
      </c>
      <c r="AJ2208" s="448" t="s">
        <v>15</v>
      </c>
      <c r="AK2208" s="478" t="str">
        <f t="shared" si="665"/>
        <v/>
      </c>
      <c r="AL2208" s="482" t="str">
        <f t="shared" si="666"/>
        <v>-</v>
      </c>
      <c r="AM2208" s="432" t="str">
        <f>_xlfn.IFNA(VLOOKUP(O2208,Dropdown!$B:$G,6,0),"-")</f>
        <v>PEZA</v>
      </c>
      <c r="AN2208" s="433">
        <f>_xlfn.IFNA(VLOOKUP(O2208,Dropdown!$B:$H,7,0),"-")</f>
        <v>0.12</v>
      </c>
      <c r="AO2208" s="434" t="str">
        <f t="shared" si="667"/>
        <v>PHP</v>
      </c>
      <c r="AP2208" s="435">
        <f t="shared" si="668"/>
        <v>368300</v>
      </c>
      <c r="AQ2208" s="436">
        <f t="shared" si="669"/>
        <v>412496.00000000006</v>
      </c>
      <c r="AR2208" s="247"/>
      <c r="AS2208" s="465" t="s">
        <v>15</v>
      </c>
      <c r="AT2208" s="247"/>
      <c r="AU2208" s="454" t="s">
        <v>15</v>
      </c>
    </row>
    <row r="2209" spans="1:47" s="29" customFormat="1">
      <c r="A2209" s="556">
        <v>2206</v>
      </c>
      <c r="B2209" s="558" t="s">
        <v>5897</v>
      </c>
      <c r="C2209" s="558" t="str">
        <f t="shared" si="678"/>
        <v>2021</v>
      </c>
      <c r="D2209" s="558" t="str">
        <f t="shared" si="679"/>
        <v>Apr</v>
      </c>
      <c r="E2209" s="605">
        <v>44306</v>
      </c>
      <c r="F2209" s="558">
        <v>127370</v>
      </c>
      <c r="G2209" s="558" t="s">
        <v>15</v>
      </c>
      <c r="H2209" s="557" t="s">
        <v>15</v>
      </c>
      <c r="I2209" s="558" t="s">
        <v>5905</v>
      </c>
      <c r="J2209" s="617" t="s">
        <v>5906</v>
      </c>
      <c r="K2209" s="607" t="s">
        <v>5921</v>
      </c>
      <c r="L2209" s="607" t="s">
        <v>5927</v>
      </c>
      <c r="M2209" s="607" t="s">
        <v>5930</v>
      </c>
      <c r="N2209" s="615" t="s">
        <v>5955</v>
      </c>
      <c r="O2209" s="607" t="s">
        <v>31</v>
      </c>
      <c r="P2209" s="558">
        <v>1</v>
      </c>
      <c r="Q2209" s="558" t="s">
        <v>5152</v>
      </c>
      <c r="R2209" s="609">
        <f>IFERROR(VLOOKUP(CONCATENATE(D2209,"'",C2209),'Monthly Forex'!A:D,4,0),"-")</f>
        <v>48.53</v>
      </c>
      <c r="S2209" s="610">
        <v>353550</v>
      </c>
      <c r="T2209" s="611">
        <f t="shared" si="677"/>
        <v>7285.1844220070061</v>
      </c>
      <c r="U2209" s="612" t="s">
        <v>50</v>
      </c>
      <c r="V2209" s="613" t="s">
        <v>50</v>
      </c>
      <c r="W2209" s="703" t="s">
        <v>5963</v>
      </c>
      <c r="X2209" s="673" t="s">
        <v>15</v>
      </c>
      <c r="Y2209" s="669" t="s">
        <v>15</v>
      </c>
      <c r="Z2209" s="668" t="s">
        <v>15</v>
      </c>
      <c r="AA2209" s="558" t="s">
        <v>1856</v>
      </c>
      <c r="AB2209" s="139" t="s">
        <v>15</v>
      </c>
      <c r="AC2209" s="134" t="s">
        <v>15</v>
      </c>
      <c r="AD2209" s="144" t="s">
        <v>15</v>
      </c>
      <c r="AE2209" s="136" t="s">
        <v>15</v>
      </c>
      <c r="AF2209" s="140" t="s">
        <v>15</v>
      </c>
      <c r="AG2209" s="140" t="s">
        <v>15</v>
      </c>
      <c r="AH2209" s="141" t="str">
        <f t="shared" si="664"/>
        <v>-</v>
      </c>
      <c r="AI2209" s="210" t="s">
        <v>15</v>
      </c>
      <c r="AJ2209" s="448" t="s">
        <v>15</v>
      </c>
      <c r="AK2209" s="478" t="str">
        <f t="shared" si="665"/>
        <v/>
      </c>
      <c r="AL2209" s="482" t="str">
        <f t="shared" si="666"/>
        <v>-</v>
      </c>
      <c r="AM2209" s="432" t="str">
        <f>_xlfn.IFNA(VLOOKUP(O2209,Dropdown!$B:$G,6,0),"-")</f>
        <v>PEZA</v>
      </c>
      <c r="AN2209" s="433">
        <f>_xlfn.IFNA(VLOOKUP(O2209,Dropdown!$B:$H,7,0),"-")</f>
        <v>0.12</v>
      </c>
      <c r="AO2209" s="434" t="str">
        <f t="shared" si="667"/>
        <v>PHP</v>
      </c>
      <c r="AP2209" s="435">
        <f t="shared" si="668"/>
        <v>353550</v>
      </c>
      <c r="AQ2209" s="436">
        <f t="shared" si="669"/>
        <v>395976.00000000006</v>
      </c>
      <c r="AR2209" s="247"/>
      <c r="AS2209" s="465" t="s">
        <v>15</v>
      </c>
      <c r="AT2209" s="247"/>
      <c r="AU2209" s="454" t="s">
        <v>15</v>
      </c>
    </row>
    <row r="2210" spans="1:47" s="29" customFormat="1">
      <c r="A2210" s="556">
        <v>2207</v>
      </c>
      <c r="B2210" s="558" t="s">
        <v>5898</v>
      </c>
      <c r="C2210" s="558" t="str">
        <f t="shared" si="678"/>
        <v>2021</v>
      </c>
      <c r="D2210" s="558" t="str">
        <f t="shared" si="679"/>
        <v>Apr</v>
      </c>
      <c r="E2210" s="605">
        <v>44306</v>
      </c>
      <c r="F2210" s="558">
        <v>127370</v>
      </c>
      <c r="G2210" s="558" t="s">
        <v>15</v>
      </c>
      <c r="H2210" s="557" t="s">
        <v>15</v>
      </c>
      <c r="I2210" s="558" t="s">
        <v>5905</v>
      </c>
      <c r="J2210" s="617" t="s">
        <v>5906</v>
      </c>
      <c r="K2210" s="607" t="s">
        <v>5922</v>
      </c>
      <c r="L2210" s="607" t="s">
        <v>5927</v>
      </c>
      <c r="M2210" s="607" t="s">
        <v>5938</v>
      </c>
      <c r="N2210" s="615" t="s">
        <v>5956</v>
      </c>
      <c r="O2210" s="607" t="s">
        <v>31</v>
      </c>
      <c r="P2210" s="558">
        <v>1</v>
      </c>
      <c r="Q2210" s="558" t="s">
        <v>5152</v>
      </c>
      <c r="R2210" s="609">
        <f>IFERROR(VLOOKUP(CONCATENATE(D2210,"'",C2210),'Monthly Forex'!A:D,4,0),"-")</f>
        <v>48.53</v>
      </c>
      <c r="S2210" s="610">
        <v>164687.5</v>
      </c>
      <c r="T2210" s="611">
        <f t="shared" si="677"/>
        <v>3393.5194724912426</v>
      </c>
      <c r="U2210" s="612" t="s">
        <v>50</v>
      </c>
      <c r="V2210" s="613" t="s">
        <v>50</v>
      </c>
      <c r="W2210" s="703" t="s">
        <v>5963</v>
      </c>
      <c r="X2210" s="673" t="s">
        <v>15</v>
      </c>
      <c r="Y2210" s="669" t="s">
        <v>15</v>
      </c>
      <c r="Z2210" s="668" t="s">
        <v>15</v>
      </c>
      <c r="AA2210" s="558" t="s">
        <v>1856</v>
      </c>
      <c r="AB2210" s="139" t="s">
        <v>15</v>
      </c>
      <c r="AC2210" s="134" t="s">
        <v>15</v>
      </c>
      <c r="AD2210" s="144" t="s">
        <v>15</v>
      </c>
      <c r="AE2210" s="136" t="s">
        <v>15</v>
      </c>
      <c r="AF2210" s="140" t="s">
        <v>15</v>
      </c>
      <c r="AG2210" s="140" t="s">
        <v>15</v>
      </c>
      <c r="AH2210" s="141" t="str">
        <f t="shared" si="664"/>
        <v>-</v>
      </c>
      <c r="AI2210" s="210" t="s">
        <v>15</v>
      </c>
      <c r="AJ2210" s="448" t="s">
        <v>15</v>
      </c>
      <c r="AK2210" s="478" t="str">
        <f t="shared" si="665"/>
        <v/>
      </c>
      <c r="AL2210" s="482" t="str">
        <f t="shared" si="666"/>
        <v>-</v>
      </c>
      <c r="AM2210" s="432" t="str">
        <f>_xlfn.IFNA(VLOOKUP(O2210,Dropdown!$B:$G,6,0),"-")</f>
        <v>PEZA</v>
      </c>
      <c r="AN2210" s="433">
        <f>_xlfn.IFNA(VLOOKUP(O2210,Dropdown!$B:$H,7,0),"-")</f>
        <v>0.12</v>
      </c>
      <c r="AO2210" s="434" t="str">
        <f t="shared" si="667"/>
        <v>PHP</v>
      </c>
      <c r="AP2210" s="435">
        <f t="shared" si="668"/>
        <v>164687.5</v>
      </c>
      <c r="AQ2210" s="436">
        <f t="shared" si="669"/>
        <v>184450.00000000003</v>
      </c>
      <c r="AR2210" s="247"/>
      <c r="AS2210" s="465" t="s">
        <v>15</v>
      </c>
      <c r="AT2210" s="247"/>
      <c r="AU2210" s="454" t="s">
        <v>15</v>
      </c>
    </row>
    <row r="2211" spans="1:47" s="29" customFormat="1">
      <c r="A2211" s="556">
        <v>2208</v>
      </c>
      <c r="B2211" s="558" t="s">
        <v>5899</v>
      </c>
      <c r="C2211" s="558" t="str">
        <f t="shared" si="678"/>
        <v>2021</v>
      </c>
      <c r="D2211" s="558" t="str">
        <f t="shared" si="679"/>
        <v>Apr</v>
      </c>
      <c r="E2211" s="605">
        <v>44306</v>
      </c>
      <c r="F2211" s="558">
        <v>127370</v>
      </c>
      <c r="G2211" s="558" t="s">
        <v>15</v>
      </c>
      <c r="H2211" s="557" t="s">
        <v>15</v>
      </c>
      <c r="I2211" s="558" t="s">
        <v>5905</v>
      </c>
      <c r="J2211" s="617" t="s">
        <v>5906</v>
      </c>
      <c r="K2211" s="607" t="s">
        <v>5923</v>
      </c>
      <c r="L2211" s="607" t="s">
        <v>5927</v>
      </c>
      <c r="M2211" s="607" t="s">
        <v>5939</v>
      </c>
      <c r="N2211" s="615" t="s">
        <v>5957</v>
      </c>
      <c r="O2211" s="607" t="s">
        <v>31</v>
      </c>
      <c r="P2211" s="558">
        <v>1</v>
      </c>
      <c r="Q2211" s="558" t="s">
        <v>5152</v>
      </c>
      <c r="R2211" s="609">
        <f>IFERROR(VLOOKUP(CONCATENATE(D2211,"'",C2211),'Monthly Forex'!A:D,4,0),"-")</f>
        <v>48.53</v>
      </c>
      <c r="S2211" s="610">
        <v>245000</v>
      </c>
      <c r="T2211" s="611">
        <f t="shared" si="677"/>
        <v>5048.4236554708423</v>
      </c>
      <c r="U2211" s="612" t="s">
        <v>50</v>
      </c>
      <c r="V2211" s="613" t="s">
        <v>50</v>
      </c>
      <c r="W2211" s="703" t="s">
        <v>5963</v>
      </c>
      <c r="X2211" s="673" t="s">
        <v>15</v>
      </c>
      <c r="Y2211" s="669" t="s">
        <v>15</v>
      </c>
      <c r="Z2211" s="668" t="s">
        <v>15</v>
      </c>
      <c r="AA2211" s="558" t="s">
        <v>1856</v>
      </c>
      <c r="AB2211" s="139" t="s">
        <v>15</v>
      </c>
      <c r="AC2211" s="134" t="s">
        <v>15</v>
      </c>
      <c r="AD2211" s="144" t="s">
        <v>15</v>
      </c>
      <c r="AE2211" s="136" t="s">
        <v>15</v>
      </c>
      <c r="AF2211" s="140" t="s">
        <v>15</v>
      </c>
      <c r="AG2211" s="140" t="s">
        <v>15</v>
      </c>
      <c r="AH2211" s="141" t="str">
        <f t="shared" si="664"/>
        <v>-</v>
      </c>
      <c r="AI2211" s="210" t="s">
        <v>15</v>
      </c>
      <c r="AJ2211" s="448" t="s">
        <v>15</v>
      </c>
      <c r="AK2211" s="478" t="str">
        <f t="shared" si="665"/>
        <v/>
      </c>
      <c r="AL2211" s="482" t="str">
        <f t="shared" si="666"/>
        <v>-</v>
      </c>
      <c r="AM2211" s="432" t="str">
        <f>_xlfn.IFNA(VLOOKUP(O2211,Dropdown!$B:$G,6,0),"-")</f>
        <v>PEZA</v>
      </c>
      <c r="AN2211" s="433">
        <f>_xlfn.IFNA(VLOOKUP(O2211,Dropdown!$B:$H,7,0),"-")</f>
        <v>0.12</v>
      </c>
      <c r="AO2211" s="434" t="str">
        <f t="shared" si="667"/>
        <v>PHP</v>
      </c>
      <c r="AP2211" s="435">
        <f t="shared" si="668"/>
        <v>245000</v>
      </c>
      <c r="AQ2211" s="436">
        <f t="shared" si="669"/>
        <v>274400</v>
      </c>
      <c r="AR2211" s="247"/>
      <c r="AS2211" s="465" t="s">
        <v>15</v>
      </c>
      <c r="AT2211" s="247"/>
      <c r="AU2211" s="454" t="s">
        <v>15</v>
      </c>
    </row>
    <row r="2212" spans="1:47" s="29" customFormat="1">
      <c r="A2212" s="556">
        <v>2209</v>
      </c>
      <c r="B2212" s="558" t="s">
        <v>5900</v>
      </c>
      <c r="C2212" s="558" t="str">
        <f t="shared" ref="C2212:C2219" si="680">TEXT(E2212,"yyyy")</f>
        <v>2021</v>
      </c>
      <c r="D2212" s="558" t="str">
        <f t="shared" ref="D2212:D2219" si="681">TEXT(E2212,"mmm")</f>
        <v>Apr</v>
      </c>
      <c r="E2212" s="605">
        <v>44306</v>
      </c>
      <c r="F2212" s="558">
        <v>127371</v>
      </c>
      <c r="G2212" s="558" t="s">
        <v>15</v>
      </c>
      <c r="H2212" s="557" t="s">
        <v>15</v>
      </c>
      <c r="I2212" s="558" t="s">
        <v>5905</v>
      </c>
      <c r="J2212" s="617" t="s">
        <v>5907</v>
      </c>
      <c r="K2212" s="607" t="s">
        <v>5924</v>
      </c>
      <c r="L2212" s="607" t="s">
        <v>5927</v>
      </c>
      <c r="M2212" s="607" t="s">
        <v>5933</v>
      </c>
      <c r="N2212" s="615" t="s">
        <v>5958</v>
      </c>
      <c r="O2212" s="607" t="s">
        <v>31</v>
      </c>
      <c r="P2212" s="558">
        <v>1</v>
      </c>
      <c r="Q2212" s="558" t="s">
        <v>5152</v>
      </c>
      <c r="R2212" s="609">
        <f>IFERROR(VLOOKUP(CONCATENATE(D2212,"'",C2212),'Monthly Forex'!A:D,4,0),"-")</f>
        <v>48.53</v>
      </c>
      <c r="S2212" s="610">
        <v>100000</v>
      </c>
      <c r="T2212" s="611">
        <f t="shared" si="677"/>
        <v>2060.5810838656503</v>
      </c>
      <c r="U2212" s="612" t="s">
        <v>50</v>
      </c>
      <c r="V2212" s="613" t="s">
        <v>50</v>
      </c>
      <c r="W2212" s="703" t="s">
        <v>5963</v>
      </c>
      <c r="X2212" s="673" t="s">
        <v>15</v>
      </c>
      <c r="Y2212" s="669" t="s">
        <v>15</v>
      </c>
      <c r="Z2212" s="668" t="s">
        <v>15</v>
      </c>
      <c r="AA2212" s="558" t="s">
        <v>1856</v>
      </c>
      <c r="AB2212" s="139" t="s">
        <v>15</v>
      </c>
      <c r="AC2212" s="134" t="s">
        <v>15</v>
      </c>
      <c r="AD2212" s="144" t="s">
        <v>15</v>
      </c>
      <c r="AE2212" s="136" t="s">
        <v>15</v>
      </c>
      <c r="AF2212" s="140" t="s">
        <v>15</v>
      </c>
      <c r="AG2212" s="140" t="s">
        <v>15</v>
      </c>
      <c r="AH2212" s="141" t="str">
        <f t="shared" si="664"/>
        <v>-</v>
      </c>
      <c r="AI2212" s="210" t="s">
        <v>15</v>
      </c>
      <c r="AJ2212" s="448" t="s">
        <v>15</v>
      </c>
      <c r="AK2212" s="478" t="str">
        <f t="shared" si="665"/>
        <v/>
      </c>
      <c r="AL2212" s="482" t="str">
        <f t="shared" si="666"/>
        <v>-</v>
      </c>
      <c r="AM2212" s="432" t="str">
        <f>_xlfn.IFNA(VLOOKUP(O2212,Dropdown!$B:$G,6,0),"-")</f>
        <v>PEZA</v>
      </c>
      <c r="AN2212" s="433">
        <f>_xlfn.IFNA(VLOOKUP(O2212,Dropdown!$B:$H,7,0),"-")</f>
        <v>0.12</v>
      </c>
      <c r="AO2212" s="434" t="str">
        <f t="shared" si="667"/>
        <v>PHP</v>
      </c>
      <c r="AP2212" s="435">
        <f t="shared" si="668"/>
        <v>100000</v>
      </c>
      <c r="AQ2212" s="436">
        <f t="shared" si="669"/>
        <v>112000.00000000001</v>
      </c>
      <c r="AR2212" s="247"/>
      <c r="AS2212" s="465" t="s">
        <v>15</v>
      </c>
      <c r="AT2212" s="247"/>
      <c r="AU2212" s="454" t="s">
        <v>15</v>
      </c>
    </row>
    <row r="2213" spans="1:47" s="29" customFormat="1">
      <c r="A2213" s="556">
        <v>2210</v>
      </c>
      <c r="B2213" s="558" t="s">
        <v>5901</v>
      </c>
      <c r="C2213" s="558" t="str">
        <f t="shared" si="680"/>
        <v>2021</v>
      </c>
      <c r="D2213" s="558" t="str">
        <f t="shared" si="681"/>
        <v>Apr</v>
      </c>
      <c r="E2213" s="605">
        <v>44306</v>
      </c>
      <c r="F2213" s="558">
        <v>127371</v>
      </c>
      <c r="G2213" s="558" t="s">
        <v>15</v>
      </c>
      <c r="H2213" s="557" t="s">
        <v>15</v>
      </c>
      <c r="I2213" s="558" t="s">
        <v>5905</v>
      </c>
      <c r="J2213" s="617" t="s">
        <v>5907</v>
      </c>
      <c r="K2213" s="607" t="s">
        <v>5925</v>
      </c>
      <c r="L2213" s="607" t="s">
        <v>5927</v>
      </c>
      <c r="M2213" s="607" t="s">
        <v>5940</v>
      </c>
      <c r="N2213" s="615" t="s">
        <v>5959</v>
      </c>
      <c r="O2213" s="607" t="s">
        <v>31</v>
      </c>
      <c r="P2213" s="558">
        <v>1</v>
      </c>
      <c r="Q2213" s="558" t="s">
        <v>5152</v>
      </c>
      <c r="R2213" s="609">
        <f>IFERROR(VLOOKUP(CONCATENATE(D2213,"'",C2213),'Monthly Forex'!A:D,4,0),"-")</f>
        <v>48.53</v>
      </c>
      <c r="S2213" s="610">
        <v>90000</v>
      </c>
      <c r="T2213" s="611">
        <f t="shared" si="677"/>
        <v>1854.5229754790851</v>
      </c>
      <c r="U2213" s="612" t="s">
        <v>50</v>
      </c>
      <c r="V2213" s="613" t="s">
        <v>50</v>
      </c>
      <c r="W2213" s="703" t="s">
        <v>5963</v>
      </c>
      <c r="X2213" s="673" t="s">
        <v>15</v>
      </c>
      <c r="Y2213" s="669" t="s">
        <v>15</v>
      </c>
      <c r="Z2213" s="668" t="s">
        <v>15</v>
      </c>
      <c r="AA2213" s="558" t="s">
        <v>1856</v>
      </c>
      <c r="AB2213" s="139" t="s">
        <v>15</v>
      </c>
      <c r="AC2213" s="134" t="s">
        <v>15</v>
      </c>
      <c r="AD2213" s="144" t="s">
        <v>15</v>
      </c>
      <c r="AE2213" s="136" t="s">
        <v>15</v>
      </c>
      <c r="AF2213" s="140" t="s">
        <v>15</v>
      </c>
      <c r="AG2213" s="140" t="s">
        <v>15</v>
      </c>
      <c r="AH2213" s="141" t="str">
        <f t="shared" si="664"/>
        <v>-</v>
      </c>
      <c r="AI2213" s="210" t="s">
        <v>15</v>
      </c>
      <c r="AJ2213" s="448" t="s">
        <v>15</v>
      </c>
      <c r="AK2213" s="478" t="str">
        <f t="shared" si="665"/>
        <v/>
      </c>
      <c r="AL2213" s="482" t="str">
        <f t="shared" si="666"/>
        <v>-</v>
      </c>
      <c r="AM2213" s="432" t="str">
        <f>_xlfn.IFNA(VLOOKUP(O2213,Dropdown!$B:$G,6,0),"-")</f>
        <v>PEZA</v>
      </c>
      <c r="AN2213" s="433">
        <f>_xlfn.IFNA(VLOOKUP(O2213,Dropdown!$B:$H,7,0),"-")</f>
        <v>0.12</v>
      </c>
      <c r="AO2213" s="434" t="str">
        <f t="shared" si="667"/>
        <v>PHP</v>
      </c>
      <c r="AP2213" s="435">
        <f t="shared" si="668"/>
        <v>90000</v>
      </c>
      <c r="AQ2213" s="436">
        <f t="shared" si="669"/>
        <v>100800.00000000001</v>
      </c>
      <c r="AR2213" s="247"/>
      <c r="AS2213" s="465" t="s">
        <v>15</v>
      </c>
      <c r="AT2213" s="247"/>
      <c r="AU2213" s="454" t="s">
        <v>15</v>
      </c>
    </row>
    <row r="2214" spans="1:47" s="29" customFormat="1">
      <c r="A2214" s="556">
        <v>2211</v>
      </c>
      <c r="B2214" s="558" t="s">
        <v>5902</v>
      </c>
      <c r="C2214" s="558" t="str">
        <f t="shared" si="680"/>
        <v>2021</v>
      </c>
      <c r="D2214" s="558" t="str">
        <f t="shared" si="681"/>
        <v>Apr</v>
      </c>
      <c r="E2214" s="605">
        <v>44306</v>
      </c>
      <c r="F2214" s="558">
        <v>127371</v>
      </c>
      <c r="G2214" s="558" t="s">
        <v>15</v>
      </c>
      <c r="H2214" s="557" t="s">
        <v>15</v>
      </c>
      <c r="I2214" s="558" t="s">
        <v>5905</v>
      </c>
      <c r="J2214" s="617" t="s">
        <v>5907</v>
      </c>
      <c r="K2214" s="607" t="s">
        <v>5926</v>
      </c>
      <c r="L2214" s="607" t="s">
        <v>5927</v>
      </c>
      <c r="M2214" s="607" t="s">
        <v>5941</v>
      </c>
      <c r="N2214" s="615" t="s">
        <v>5960</v>
      </c>
      <c r="O2214" s="607" t="s">
        <v>31</v>
      </c>
      <c r="P2214" s="558">
        <v>1</v>
      </c>
      <c r="Q2214" s="558" t="s">
        <v>5152</v>
      </c>
      <c r="R2214" s="609">
        <f>IFERROR(VLOOKUP(CONCATENATE(D2214,"'",C2214),'Monthly Forex'!A:D,4,0),"-")</f>
        <v>48.53</v>
      </c>
      <c r="S2214" s="610">
        <v>90000</v>
      </c>
      <c r="T2214" s="611">
        <f t="shared" si="677"/>
        <v>1854.5229754790851</v>
      </c>
      <c r="U2214" s="612" t="s">
        <v>50</v>
      </c>
      <c r="V2214" s="613" t="s">
        <v>50</v>
      </c>
      <c r="W2214" s="703" t="s">
        <v>5963</v>
      </c>
      <c r="X2214" s="673" t="s">
        <v>15</v>
      </c>
      <c r="Y2214" s="669" t="s">
        <v>15</v>
      </c>
      <c r="Z2214" s="668" t="s">
        <v>15</v>
      </c>
      <c r="AA2214" s="558" t="s">
        <v>1856</v>
      </c>
      <c r="AB2214" s="139" t="s">
        <v>15</v>
      </c>
      <c r="AC2214" s="134" t="s">
        <v>15</v>
      </c>
      <c r="AD2214" s="144" t="s">
        <v>15</v>
      </c>
      <c r="AE2214" s="136" t="s">
        <v>15</v>
      </c>
      <c r="AF2214" s="140" t="s">
        <v>15</v>
      </c>
      <c r="AG2214" s="140" t="s">
        <v>15</v>
      </c>
      <c r="AH2214" s="141" t="str">
        <f t="shared" si="664"/>
        <v>-</v>
      </c>
      <c r="AI2214" s="210" t="s">
        <v>15</v>
      </c>
      <c r="AJ2214" s="448" t="s">
        <v>15</v>
      </c>
      <c r="AK2214" s="478" t="str">
        <f t="shared" si="665"/>
        <v/>
      </c>
      <c r="AL2214" s="482" t="str">
        <f t="shared" si="666"/>
        <v>-</v>
      </c>
      <c r="AM2214" s="432" t="str">
        <f>_xlfn.IFNA(VLOOKUP(O2214,Dropdown!$B:$G,6,0),"-")</f>
        <v>PEZA</v>
      </c>
      <c r="AN2214" s="433">
        <f>_xlfn.IFNA(VLOOKUP(O2214,Dropdown!$B:$H,7,0),"-")</f>
        <v>0.12</v>
      </c>
      <c r="AO2214" s="434" t="str">
        <f t="shared" si="667"/>
        <v>PHP</v>
      </c>
      <c r="AP2214" s="435">
        <f t="shared" si="668"/>
        <v>90000</v>
      </c>
      <c r="AQ2214" s="436">
        <f t="shared" si="669"/>
        <v>100800.00000000001</v>
      </c>
      <c r="AR2214" s="247"/>
      <c r="AS2214" s="465" t="s">
        <v>15</v>
      </c>
      <c r="AT2214" s="247"/>
      <c r="AU2214" s="454" t="s">
        <v>15</v>
      </c>
    </row>
    <row r="2215" spans="1:47" s="30" customFormat="1">
      <c r="A2215" s="556">
        <v>2212</v>
      </c>
      <c r="B2215" s="557" t="s">
        <v>5384</v>
      </c>
      <c r="C2215" s="558" t="str">
        <f t="shared" si="680"/>
        <v>2021</v>
      </c>
      <c r="D2215" s="558" t="str">
        <f t="shared" si="681"/>
        <v>Apr</v>
      </c>
      <c r="E2215" s="586">
        <v>44307</v>
      </c>
      <c r="F2215" s="557">
        <v>127372</v>
      </c>
      <c r="G2215" s="557">
        <v>60622</v>
      </c>
      <c r="H2215" s="557">
        <v>99569</v>
      </c>
      <c r="I2215" s="557" t="s">
        <v>5966</v>
      </c>
      <c r="J2215" s="577" t="s">
        <v>4794</v>
      </c>
      <c r="K2215" s="578" t="s">
        <v>5387</v>
      </c>
      <c r="L2215" s="578" t="s">
        <v>15</v>
      </c>
      <c r="M2215" s="578" t="s">
        <v>5387</v>
      </c>
      <c r="N2215" s="579" t="s">
        <v>5389</v>
      </c>
      <c r="O2215" s="578" t="s">
        <v>31</v>
      </c>
      <c r="P2215" s="557">
        <v>1</v>
      </c>
      <c r="Q2215" s="557" t="s">
        <v>5152</v>
      </c>
      <c r="R2215" s="581">
        <f>IFERROR(VLOOKUP(CONCATENATE(D2215,"'",C2215),'Monthly Forex'!A:D,4,0),"-")</f>
        <v>48.53</v>
      </c>
      <c r="S2215" s="587">
        <v>44500</v>
      </c>
      <c r="T2215" s="582">
        <f>IFERROR(S2215/R2215,"")</f>
        <v>916.9585823202143</v>
      </c>
      <c r="U2215" s="583" t="s">
        <v>47</v>
      </c>
      <c r="V2215" s="589" t="s">
        <v>49</v>
      </c>
      <c r="W2215" s="706" t="s">
        <v>15</v>
      </c>
      <c r="X2215" s="677" t="s">
        <v>2769</v>
      </c>
      <c r="Y2215" s="570" t="s">
        <v>15</v>
      </c>
      <c r="Z2215" s="571" t="s">
        <v>15</v>
      </c>
      <c r="AA2215" s="557" t="s">
        <v>1856</v>
      </c>
      <c r="AB2215" s="139">
        <f>IF(V2215="","",IF(V2215="Cancelled","-",E2215+30))</f>
        <v>44337</v>
      </c>
      <c r="AC2215" s="134">
        <f>IFERROR(IF(AB2215="-","-",(AB2215-DAY(AB2215)+1)),"")</f>
        <v>44317</v>
      </c>
      <c r="AD2215" s="144" t="str">
        <f>IFERROR(IF(AF2215="O","-",AB2215+60),"-")</f>
        <v>-</v>
      </c>
      <c r="AE2215" s="136" t="str">
        <f>IFERROR(IF(AD2215="-","-",(AD2215-DAY(AD2215)+1)),"")</f>
        <v>-</v>
      </c>
      <c r="AF2215" s="140" t="s">
        <v>4551</v>
      </c>
      <c r="AG2215" s="140" t="str">
        <f>IF(F2215=F2214,"-","1")</f>
        <v>1</v>
      </c>
      <c r="AH2215" s="141" t="str">
        <f t="shared" si="664"/>
        <v>-</v>
      </c>
      <c r="AI2215" s="210">
        <v>44362</v>
      </c>
      <c r="AJ2215" s="448" t="s">
        <v>4592</v>
      </c>
      <c r="AK2215" s="478">
        <f t="shared" si="665"/>
        <v>-25</v>
      </c>
      <c r="AL2215" s="516">
        <f t="shared" si="666"/>
        <v>44348</v>
      </c>
      <c r="AM2215" s="432" t="str">
        <f>_xlfn.IFNA(VLOOKUP(O2215,Dropdown!$B:$G,6,0),"-")</f>
        <v>PEZA</v>
      </c>
      <c r="AN2215" s="433">
        <f>_xlfn.IFNA(VLOOKUP(O2215,Dropdown!$B:$H,7,0),"-")</f>
        <v>0.12</v>
      </c>
      <c r="AO2215" s="434" t="str">
        <f t="shared" si="667"/>
        <v>PHP</v>
      </c>
      <c r="AP2215" s="435">
        <f t="shared" si="668"/>
        <v>44500</v>
      </c>
      <c r="AQ2215" s="436">
        <f t="shared" si="669"/>
        <v>49840.000000000007</v>
      </c>
      <c r="AR2215" s="247"/>
      <c r="AS2215" s="465" t="s">
        <v>15</v>
      </c>
      <c r="AT2215" s="247"/>
      <c r="AU2215" s="456" t="s">
        <v>15</v>
      </c>
    </row>
    <row r="2216" spans="1:47" s="30" customFormat="1">
      <c r="A2216" s="556">
        <v>2213</v>
      </c>
      <c r="B2216" s="557" t="s">
        <v>5964</v>
      </c>
      <c r="C2216" s="558" t="str">
        <f t="shared" si="680"/>
        <v>2021</v>
      </c>
      <c r="D2216" s="558" t="str">
        <f t="shared" si="681"/>
        <v>Apr</v>
      </c>
      <c r="E2216" s="586">
        <v>44307</v>
      </c>
      <c r="F2216" s="557">
        <v>127373</v>
      </c>
      <c r="G2216" s="557">
        <v>60623</v>
      </c>
      <c r="H2216" s="557">
        <v>99568</v>
      </c>
      <c r="I2216" s="557" t="s">
        <v>5967</v>
      </c>
      <c r="J2216" s="577" t="s">
        <v>5968</v>
      </c>
      <c r="K2216" s="578" t="s">
        <v>5965</v>
      </c>
      <c r="L2216" s="578" t="s">
        <v>15</v>
      </c>
      <c r="M2216" s="578" t="s">
        <v>5965</v>
      </c>
      <c r="N2216" s="579" t="s">
        <v>5969</v>
      </c>
      <c r="O2216" s="578" t="s">
        <v>31</v>
      </c>
      <c r="P2216" s="557">
        <v>1</v>
      </c>
      <c r="Q2216" s="557" t="s">
        <v>5152</v>
      </c>
      <c r="R2216" s="581">
        <f>IFERROR(VLOOKUP(CONCATENATE(D2216,"'",C2216),'Monthly Forex'!A:D,4,0),"-")</f>
        <v>48.53</v>
      </c>
      <c r="S2216" s="587">
        <v>17100</v>
      </c>
      <c r="T2216" s="582">
        <f t="shared" si="677"/>
        <v>352.35936534102615</v>
      </c>
      <c r="U2216" s="583" t="s">
        <v>47</v>
      </c>
      <c r="V2216" s="589" t="s">
        <v>49</v>
      </c>
      <c r="W2216" s="706" t="s">
        <v>15</v>
      </c>
      <c r="X2216" s="677" t="s">
        <v>2769</v>
      </c>
      <c r="Y2216" s="570" t="s">
        <v>15</v>
      </c>
      <c r="Z2216" s="571" t="s">
        <v>15</v>
      </c>
      <c r="AA2216" s="557" t="s">
        <v>1856</v>
      </c>
      <c r="AB2216" s="139">
        <f>IF(V2216="","",IF(V2216="Cancelled","-",E2216+30))</f>
        <v>44337</v>
      </c>
      <c r="AC2216" s="134">
        <f>IFERROR(IF(AB2216="-","-",(AB2216-DAY(AB2216)+1)),"")</f>
        <v>44317</v>
      </c>
      <c r="AD2216" s="144" t="str">
        <f>IFERROR(IF(AF2216="O","-",AB2216+60),"-")</f>
        <v>-</v>
      </c>
      <c r="AE2216" s="136" t="str">
        <f>IFERROR(IF(AD2216="-","-",(AD2216-DAY(AD2216)+1)),"")</f>
        <v>-</v>
      </c>
      <c r="AF2216" s="140" t="s">
        <v>4551</v>
      </c>
      <c r="AG2216" s="140" t="str">
        <f>IF(F2216=F2215,"-","1")</f>
        <v>1</v>
      </c>
      <c r="AH2216" s="141" t="str">
        <f t="shared" si="664"/>
        <v>-</v>
      </c>
      <c r="AI2216" s="210">
        <v>44362</v>
      </c>
      <c r="AJ2216" s="448" t="s">
        <v>4592</v>
      </c>
      <c r="AK2216" s="478">
        <f t="shared" si="665"/>
        <v>-25</v>
      </c>
      <c r="AL2216" s="516">
        <f t="shared" si="666"/>
        <v>44348</v>
      </c>
      <c r="AM2216" s="432" t="str">
        <f>_xlfn.IFNA(VLOOKUP(O2216,Dropdown!$B:$G,6,0),"-")</f>
        <v>PEZA</v>
      </c>
      <c r="AN2216" s="433">
        <f>_xlfn.IFNA(VLOOKUP(O2216,Dropdown!$B:$H,7,0),"-")</f>
        <v>0.12</v>
      </c>
      <c r="AO2216" s="434" t="str">
        <f t="shared" si="667"/>
        <v>PHP</v>
      </c>
      <c r="AP2216" s="435">
        <f t="shared" si="668"/>
        <v>17100</v>
      </c>
      <c r="AQ2216" s="436">
        <f t="shared" si="669"/>
        <v>19152.000000000004</v>
      </c>
      <c r="AR2216" s="247"/>
      <c r="AS2216" s="465" t="s">
        <v>15</v>
      </c>
      <c r="AT2216" s="247"/>
      <c r="AU2216" s="456" t="s">
        <v>15</v>
      </c>
    </row>
    <row r="2217" spans="1:47" s="29" customFormat="1">
      <c r="A2217" s="556">
        <v>2214</v>
      </c>
      <c r="B2217" s="321" t="s">
        <v>5788</v>
      </c>
      <c r="C2217" s="321" t="str">
        <f t="shared" si="680"/>
        <v>2021</v>
      </c>
      <c r="D2217" s="321" t="str">
        <f t="shared" si="681"/>
        <v>Apr</v>
      </c>
      <c r="E2217" s="322">
        <v>44308</v>
      </c>
      <c r="F2217" s="321" t="s">
        <v>15</v>
      </c>
      <c r="G2217" s="321">
        <v>60624</v>
      </c>
      <c r="H2217" s="321" t="s">
        <v>15</v>
      </c>
      <c r="I2217" s="321" t="s">
        <v>5805</v>
      </c>
      <c r="J2217" s="323" t="s">
        <v>5816</v>
      </c>
      <c r="K2217" s="324" t="s">
        <v>5800</v>
      </c>
      <c r="L2217" s="324" t="s">
        <v>5817</v>
      </c>
      <c r="M2217" s="324" t="s">
        <v>5818</v>
      </c>
      <c r="N2217" s="325" t="s">
        <v>15</v>
      </c>
      <c r="O2217" s="324" t="s">
        <v>40</v>
      </c>
      <c r="P2217" s="321">
        <v>1</v>
      </c>
      <c r="Q2217" s="321" t="s">
        <v>5152</v>
      </c>
      <c r="R2217" s="326">
        <f>IFERROR(VLOOKUP(CONCATENATE(D2217,"'",C2217),'Monthly Forex'!A:D,4,0),"-")</f>
        <v>48.53</v>
      </c>
      <c r="S2217" s="495" t="s">
        <v>15</v>
      </c>
      <c r="T2217" s="327">
        <v>6222</v>
      </c>
      <c r="U2217" s="328" t="s">
        <v>15</v>
      </c>
      <c r="V2217" s="329" t="s">
        <v>15</v>
      </c>
      <c r="W2217" s="330" t="s">
        <v>5519</v>
      </c>
      <c r="X2217" s="331" t="s">
        <v>2769</v>
      </c>
      <c r="Y2217" s="332" t="s">
        <v>15</v>
      </c>
      <c r="Z2217" s="333" t="s">
        <v>15</v>
      </c>
      <c r="AA2217" s="321" t="s">
        <v>15</v>
      </c>
      <c r="AB2217" s="139" t="s">
        <v>15</v>
      </c>
      <c r="AC2217" s="134" t="s">
        <v>15</v>
      </c>
      <c r="AD2217" s="144" t="s">
        <v>15</v>
      </c>
      <c r="AE2217" s="136" t="s">
        <v>15</v>
      </c>
      <c r="AF2217" s="140" t="s">
        <v>15</v>
      </c>
      <c r="AG2217" s="140" t="s">
        <v>15</v>
      </c>
      <c r="AH2217" s="141" t="str">
        <f t="shared" si="664"/>
        <v>-</v>
      </c>
      <c r="AI2217" s="210" t="s">
        <v>15</v>
      </c>
      <c r="AJ2217" s="448" t="s">
        <v>15</v>
      </c>
      <c r="AK2217" s="478" t="str">
        <f t="shared" si="665"/>
        <v/>
      </c>
      <c r="AL2217" s="482" t="str">
        <f t="shared" si="666"/>
        <v>-</v>
      </c>
      <c r="AM2217" s="432" t="str">
        <f>_xlfn.IFNA(VLOOKUP(O2217,Dropdown!$B:$G,6,0),"-")</f>
        <v>PEZA</v>
      </c>
      <c r="AN2217" s="433">
        <f>_xlfn.IFNA(VLOOKUP(O2217,Dropdown!$B:$H,7,0),"-")</f>
        <v>0.12</v>
      </c>
      <c r="AO2217" s="434" t="str">
        <f t="shared" si="667"/>
        <v>USD</v>
      </c>
      <c r="AP2217" s="435">
        <f t="shared" si="668"/>
        <v>6222</v>
      </c>
      <c r="AQ2217" s="436">
        <f t="shared" si="669"/>
        <v>6968.64</v>
      </c>
      <c r="AR2217" s="247"/>
      <c r="AS2217" s="465" t="s">
        <v>15</v>
      </c>
      <c r="AT2217" s="247"/>
      <c r="AU2217" s="454" t="s">
        <v>15</v>
      </c>
    </row>
    <row r="2218" spans="1:47" s="29" customFormat="1">
      <c r="A2218" s="556">
        <v>2215</v>
      </c>
      <c r="B2218" s="321" t="s">
        <v>5789</v>
      </c>
      <c r="C2218" s="321" t="str">
        <f t="shared" si="680"/>
        <v>2021</v>
      </c>
      <c r="D2218" s="321" t="str">
        <f t="shared" si="681"/>
        <v>Apr</v>
      </c>
      <c r="E2218" s="322">
        <v>44308</v>
      </c>
      <c r="F2218" s="321" t="s">
        <v>15</v>
      </c>
      <c r="G2218" s="321">
        <v>60624</v>
      </c>
      <c r="H2218" s="321" t="s">
        <v>15</v>
      </c>
      <c r="I2218" s="321" t="s">
        <v>5805</v>
      </c>
      <c r="J2218" s="323" t="s">
        <v>5816</v>
      </c>
      <c r="K2218" s="324" t="s">
        <v>5801</v>
      </c>
      <c r="L2218" s="324" t="s">
        <v>5817</v>
      </c>
      <c r="M2218" s="324" t="s">
        <v>5819</v>
      </c>
      <c r="N2218" s="325" t="s">
        <v>15</v>
      </c>
      <c r="O2218" s="324" t="s">
        <v>40</v>
      </c>
      <c r="P2218" s="321">
        <v>1</v>
      </c>
      <c r="Q2218" s="321" t="s">
        <v>5152</v>
      </c>
      <c r="R2218" s="326">
        <f>IFERROR(VLOOKUP(CONCATENATE(D2218,"'",C2218),'Monthly Forex'!A:D,4,0),"-")</f>
        <v>48.53</v>
      </c>
      <c r="S2218" s="495" t="s">
        <v>15</v>
      </c>
      <c r="T2218" s="327">
        <v>4579</v>
      </c>
      <c r="U2218" s="328" t="s">
        <v>15</v>
      </c>
      <c r="V2218" s="329" t="s">
        <v>15</v>
      </c>
      <c r="W2218" s="330" t="s">
        <v>5519</v>
      </c>
      <c r="X2218" s="331" t="s">
        <v>2769</v>
      </c>
      <c r="Y2218" s="332" t="s">
        <v>15</v>
      </c>
      <c r="Z2218" s="333" t="s">
        <v>15</v>
      </c>
      <c r="AA2218" s="321" t="s">
        <v>15</v>
      </c>
      <c r="AB2218" s="139" t="s">
        <v>15</v>
      </c>
      <c r="AC2218" s="134" t="s">
        <v>15</v>
      </c>
      <c r="AD2218" s="144" t="s">
        <v>15</v>
      </c>
      <c r="AE2218" s="136" t="s">
        <v>15</v>
      </c>
      <c r="AF2218" s="140" t="s">
        <v>15</v>
      </c>
      <c r="AG2218" s="140" t="s">
        <v>15</v>
      </c>
      <c r="AH2218" s="141" t="str">
        <f t="shared" si="664"/>
        <v>-</v>
      </c>
      <c r="AI2218" s="210" t="s">
        <v>15</v>
      </c>
      <c r="AJ2218" s="448" t="s">
        <v>15</v>
      </c>
      <c r="AK2218" s="478" t="str">
        <f t="shared" si="665"/>
        <v/>
      </c>
      <c r="AL2218" s="482" t="str">
        <f t="shared" si="666"/>
        <v>-</v>
      </c>
      <c r="AM2218" s="432" t="str">
        <f>_xlfn.IFNA(VLOOKUP(O2218,Dropdown!$B:$G,6,0),"-")</f>
        <v>PEZA</v>
      </c>
      <c r="AN2218" s="433">
        <f>_xlfn.IFNA(VLOOKUP(O2218,Dropdown!$B:$H,7,0),"-")</f>
        <v>0.12</v>
      </c>
      <c r="AO2218" s="434" t="str">
        <f t="shared" si="667"/>
        <v>USD</v>
      </c>
      <c r="AP2218" s="435">
        <f t="shared" si="668"/>
        <v>4579</v>
      </c>
      <c r="AQ2218" s="436">
        <f t="shared" si="669"/>
        <v>5128.4800000000005</v>
      </c>
      <c r="AR2218" s="247"/>
      <c r="AS2218" s="465" t="s">
        <v>15</v>
      </c>
      <c r="AT2218" s="247"/>
      <c r="AU2218" s="454" t="s">
        <v>15</v>
      </c>
    </row>
    <row r="2219" spans="1:47" s="29" customFormat="1">
      <c r="A2219" s="556">
        <v>2216</v>
      </c>
      <c r="B2219" s="321" t="s">
        <v>5790</v>
      </c>
      <c r="C2219" s="321" t="str">
        <f t="shared" si="680"/>
        <v>2021</v>
      </c>
      <c r="D2219" s="321" t="str">
        <f t="shared" si="681"/>
        <v>Apr</v>
      </c>
      <c r="E2219" s="322">
        <v>44308</v>
      </c>
      <c r="F2219" s="321" t="s">
        <v>15</v>
      </c>
      <c r="G2219" s="321">
        <v>60624</v>
      </c>
      <c r="H2219" s="321" t="s">
        <v>15</v>
      </c>
      <c r="I2219" s="321" t="s">
        <v>5805</v>
      </c>
      <c r="J2219" s="323" t="s">
        <v>5816</v>
      </c>
      <c r="K2219" s="324" t="s">
        <v>5802</v>
      </c>
      <c r="L2219" s="324" t="s">
        <v>5817</v>
      </c>
      <c r="M2219" s="324" t="s">
        <v>5820</v>
      </c>
      <c r="N2219" s="325" t="s">
        <v>15</v>
      </c>
      <c r="O2219" s="324" t="s">
        <v>40</v>
      </c>
      <c r="P2219" s="321">
        <v>1</v>
      </c>
      <c r="Q2219" s="321" t="s">
        <v>5152</v>
      </c>
      <c r="R2219" s="326">
        <f>IFERROR(VLOOKUP(CONCATENATE(D2219,"'",C2219),'Monthly Forex'!A:D,4,0),"-")</f>
        <v>48.53</v>
      </c>
      <c r="S2219" s="495" t="s">
        <v>15</v>
      </c>
      <c r="T2219" s="327">
        <v>2100</v>
      </c>
      <c r="U2219" s="328" t="s">
        <v>15</v>
      </c>
      <c r="V2219" s="329" t="s">
        <v>15</v>
      </c>
      <c r="W2219" s="330" t="s">
        <v>5519</v>
      </c>
      <c r="X2219" s="331" t="s">
        <v>2769</v>
      </c>
      <c r="Y2219" s="332" t="s">
        <v>15</v>
      </c>
      <c r="Z2219" s="333" t="s">
        <v>15</v>
      </c>
      <c r="AA2219" s="321" t="s">
        <v>15</v>
      </c>
      <c r="AB2219" s="139" t="s">
        <v>15</v>
      </c>
      <c r="AC2219" s="134" t="s">
        <v>15</v>
      </c>
      <c r="AD2219" s="144" t="s">
        <v>15</v>
      </c>
      <c r="AE2219" s="136" t="s">
        <v>15</v>
      </c>
      <c r="AF2219" s="140" t="s">
        <v>15</v>
      </c>
      <c r="AG2219" s="140" t="s">
        <v>15</v>
      </c>
      <c r="AH2219" s="141" t="str">
        <f t="shared" si="664"/>
        <v>-</v>
      </c>
      <c r="AI2219" s="210" t="s">
        <v>15</v>
      </c>
      <c r="AJ2219" s="448" t="s">
        <v>15</v>
      </c>
      <c r="AK2219" s="478" t="str">
        <f t="shared" si="665"/>
        <v/>
      </c>
      <c r="AL2219" s="482" t="str">
        <f t="shared" si="666"/>
        <v>-</v>
      </c>
      <c r="AM2219" s="432" t="str">
        <f>_xlfn.IFNA(VLOOKUP(O2219,Dropdown!$B:$G,6,0),"-")</f>
        <v>PEZA</v>
      </c>
      <c r="AN2219" s="433">
        <f>_xlfn.IFNA(VLOOKUP(O2219,Dropdown!$B:$H,7,0),"-")</f>
        <v>0.12</v>
      </c>
      <c r="AO2219" s="434" t="str">
        <f t="shared" si="667"/>
        <v>USD</v>
      </c>
      <c r="AP2219" s="435">
        <f t="shared" si="668"/>
        <v>2100</v>
      </c>
      <c r="AQ2219" s="436">
        <f t="shared" si="669"/>
        <v>2352</v>
      </c>
      <c r="AR2219" s="247"/>
      <c r="AS2219" s="465" t="s">
        <v>15</v>
      </c>
      <c r="AT2219" s="247"/>
      <c r="AU2219" s="454" t="s">
        <v>15</v>
      </c>
    </row>
    <row r="2220" spans="1:47" s="29" customFormat="1">
      <c r="A2220" s="556">
        <v>2217</v>
      </c>
      <c r="B2220" s="321" t="s">
        <v>5791</v>
      </c>
      <c r="C2220" s="321" t="str">
        <f t="shared" ref="C2220:C2230" si="682">TEXT(E2220,"yyyy")</f>
        <v>2021</v>
      </c>
      <c r="D2220" s="321" t="str">
        <f t="shared" ref="D2220:D2230" si="683">TEXT(E2220,"mmm")</f>
        <v>Apr</v>
      </c>
      <c r="E2220" s="322">
        <v>44308</v>
      </c>
      <c r="F2220" s="321" t="s">
        <v>15</v>
      </c>
      <c r="G2220" s="321">
        <v>60625</v>
      </c>
      <c r="H2220" s="321" t="s">
        <v>15</v>
      </c>
      <c r="I2220" s="321" t="s">
        <v>5805</v>
      </c>
      <c r="J2220" s="323" t="s">
        <v>5821</v>
      </c>
      <c r="K2220" s="324" t="s">
        <v>5803</v>
      </c>
      <c r="L2220" s="324" t="s">
        <v>5822</v>
      </c>
      <c r="M2220" s="324" t="s">
        <v>5818</v>
      </c>
      <c r="N2220" s="325" t="s">
        <v>15</v>
      </c>
      <c r="O2220" s="324" t="s">
        <v>40</v>
      </c>
      <c r="P2220" s="321">
        <v>1</v>
      </c>
      <c r="Q2220" s="321" t="s">
        <v>5152</v>
      </c>
      <c r="R2220" s="326">
        <f>IFERROR(VLOOKUP(CONCATENATE(D2220,"'",C2220),'Monthly Forex'!A:D,4,0),"-")</f>
        <v>48.53</v>
      </c>
      <c r="S2220" s="495" t="s">
        <v>15</v>
      </c>
      <c r="T2220" s="327">
        <v>7389</v>
      </c>
      <c r="U2220" s="328" t="s">
        <v>15</v>
      </c>
      <c r="V2220" s="329" t="s">
        <v>15</v>
      </c>
      <c r="W2220" s="330" t="s">
        <v>5519</v>
      </c>
      <c r="X2220" s="331" t="s">
        <v>2769</v>
      </c>
      <c r="Y2220" s="332" t="s">
        <v>15</v>
      </c>
      <c r="Z2220" s="333" t="s">
        <v>15</v>
      </c>
      <c r="AA2220" s="321" t="s">
        <v>15</v>
      </c>
      <c r="AB2220" s="139" t="s">
        <v>15</v>
      </c>
      <c r="AC2220" s="134" t="s">
        <v>15</v>
      </c>
      <c r="AD2220" s="144" t="s">
        <v>15</v>
      </c>
      <c r="AE2220" s="136" t="s">
        <v>15</v>
      </c>
      <c r="AF2220" s="140" t="s">
        <v>15</v>
      </c>
      <c r="AG2220" s="140" t="s">
        <v>15</v>
      </c>
      <c r="AH2220" s="141" t="str">
        <f t="shared" si="664"/>
        <v>-</v>
      </c>
      <c r="AI2220" s="210" t="s">
        <v>15</v>
      </c>
      <c r="AJ2220" s="448" t="s">
        <v>15</v>
      </c>
      <c r="AK2220" s="478" t="str">
        <f t="shared" si="665"/>
        <v/>
      </c>
      <c r="AL2220" s="482" t="str">
        <f t="shared" si="666"/>
        <v>-</v>
      </c>
      <c r="AM2220" s="432" t="str">
        <f>_xlfn.IFNA(VLOOKUP(O2220,Dropdown!$B:$G,6,0),"-")</f>
        <v>PEZA</v>
      </c>
      <c r="AN2220" s="433">
        <f>_xlfn.IFNA(VLOOKUP(O2220,Dropdown!$B:$H,7,0),"-")</f>
        <v>0.12</v>
      </c>
      <c r="AO2220" s="434" t="str">
        <f t="shared" si="667"/>
        <v>USD</v>
      </c>
      <c r="AP2220" s="435">
        <f t="shared" si="668"/>
        <v>7389</v>
      </c>
      <c r="AQ2220" s="436">
        <f t="shared" si="669"/>
        <v>8275.68</v>
      </c>
      <c r="AR2220" s="247"/>
      <c r="AS2220" s="465" t="s">
        <v>15</v>
      </c>
      <c r="AT2220" s="247"/>
      <c r="AU2220" s="454" t="s">
        <v>15</v>
      </c>
    </row>
    <row r="2221" spans="1:47" s="29" customFormat="1">
      <c r="A2221" s="556">
        <v>2218</v>
      </c>
      <c r="B2221" s="321" t="s">
        <v>5792</v>
      </c>
      <c r="C2221" s="321" t="str">
        <f t="shared" si="682"/>
        <v>2021</v>
      </c>
      <c r="D2221" s="321" t="str">
        <f t="shared" si="683"/>
        <v>Apr</v>
      </c>
      <c r="E2221" s="322">
        <v>44308</v>
      </c>
      <c r="F2221" s="321" t="s">
        <v>15</v>
      </c>
      <c r="G2221" s="321">
        <v>60625</v>
      </c>
      <c r="H2221" s="321" t="s">
        <v>15</v>
      </c>
      <c r="I2221" s="321" t="s">
        <v>5805</v>
      </c>
      <c r="J2221" s="323" t="s">
        <v>5821</v>
      </c>
      <c r="K2221" s="324" t="s">
        <v>5804</v>
      </c>
      <c r="L2221" s="324" t="s">
        <v>5822</v>
      </c>
      <c r="M2221" s="324" t="s">
        <v>5823</v>
      </c>
      <c r="N2221" s="325" t="s">
        <v>15</v>
      </c>
      <c r="O2221" s="324" t="s">
        <v>40</v>
      </c>
      <c r="P2221" s="321">
        <v>1</v>
      </c>
      <c r="Q2221" s="321" t="s">
        <v>5152</v>
      </c>
      <c r="R2221" s="326">
        <f>IFERROR(VLOOKUP(CONCATENATE(D2221,"'",C2221),'Monthly Forex'!A:D,4,0),"-")</f>
        <v>48.53</v>
      </c>
      <c r="S2221" s="495" t="s">
        <v>15</v>
      </c>
      <c r="T2221" s="327">
        <v>4579</v>
      </c>
      <c r="U2221" s="328" t="s">
        <v>15</v>
      </c>
      <c r="V2221" s="329" t="s">
        <v>15</v>
      </c>
      <c r="W2221" s="330" t="s">
        <v>5519</v>
      </c>
      <c r="X2221" s="331" t="s">
        <v>2769</v>
      </c>
      <c r="Y2221" s="332" t="s">
        <v>15</v>
      </c>
      <c r="Z2221" s="333" t="s">
        <v>15</v>
      </c>
      <c r="AA2221" s="321" t="s">
        <v>15</v>
      </c>
      <c r="AB2221" s="139" t="s">
        <v>15</v>
      </c>
      <c r="AC2221" s="134" t="s">
        <v>15</v>
      </c>
      <c r="AD2221" s="144" t="s">
        <v>15</v>
      </c>
      <c r="AE2221" s="136" t="s">
        <v>15</v>
      </c>
      <c r="AF2221" s="140" t="s">
        <v>15</v>
      </c>
      <c r="AG2221" s="140" t="s">
        <v>15</v>
      </c>
      <c r="AH2221" s="141" t="str">
        <f t="shared" si="664"/>
        <v>-</v>
      </c>
      <c r="AI2221" s="210" t="s">
        <v>15</v>
      </c>
      <c r="AJ2221" s="448" t="s">
        <v>15</v>
      </c>
      <c r="AK2221" s="478" t="str">
        <f t="shared" si="665"/>
        <v/>
      </c>
      <c r="AL2221" s="482" t="str">
        <f t="shared" si="666"/>
        <v>-</v>
      </c>
      <c r="AM2221" s="432" t="str">
        <f>_xlfn.IFNA(VLOOKUP(O2221,Dropdown!$B:$G,6,0),"-")</f>
        <v>PEZA</v>
      </c>
      <c r="AN2221" s="433">
        <f>_xlfn.IFNA(VLOOKUP(O2221,Dropdown!$B:$H,7,0),"-")</f>
        <v>0.12</v>
      </c>
      <c r="AO2221" s="434" t="str">
        <f t="shared" si="667"/>
        <v>USD</v>
      </c>
      <c r="AP2221" s="435">
        <f t="shared" si="668"/>
        <v>4579</v>
      </c>
      <c r="AQ2221" s="436">
        <f t="shared" si="669"/>
        <v>5128.4800000000005</v>
      </c>
      <c r="AR2221" s="247"/>
      <c r="AS2221" s="465" t="s">
        <v>15</v>
      </c>
      <c r="AT2221" s="247"/>
      <c r="AU2221" s="454" t="s">
        <v>15</v>
      </c>
    </row>
    <row r="2222" spans="1:47" s="340" customFormat="1">
      <c r="A2222" s="556">
        <v>2219</v>
      </c>
      <c r="B2222" s="558" t="s">
        <v>5597</v>
      </c>
      <c r="C2222" s="558" t="str">
        <f t="shared" si="682"/>
        <v>2021</v>
      </c>
      <c r="D2222" s="558" t="str">
        <f t="shared" si="683"/>
        <v>Apr</v>
      </c>
      <c r="E2222" s="605">
        <v>44314</v>
      </c>
      <c r="F2222" s="558">
        <v>127376</v>
      </c>
      <c r="G2222" s="558">
        <v>60627</v>
      </c>
      <c r="H2222" s="558">
        <v>99700</v>
      </c>
      <c r="I2222" s="558" t="s">
        <v>5511</v>
      </c>
      <c r="J2222" s="617" t="s">
        <v>5601</v>
      </c>
      <c r="K2222" s="607" t="s">
        <v>5602</v>
      </c>
      <c r="L2222" s="607" t="s">
        <v>5656</v>
      </c>
      <c r="M2222" s="607" t="s">
        <v>5648</v>
      </c>
      <c r="N2222" s="615" t="s">
        <v>15</v>
      </c>
      <c r="O2222" s="607" t="s">
        <v>40</v>
      </c>
      <c r="P2222" s="558">
        <v>1</v>
      </c>
      <c r="Q2222" s="558" t="s">
        <v>5152</v>
      </c>
      <c r="R2222" s="609">
        <f>IFERROR(VLOOKUP(CONCATENATE(D2222,"'",C2222),'Monthly Forex'!A:D,4,0),"-")</f>
        <v>48.53</v>
      </c>
      <c r="S2222" s="564" t="s">
        <v>15</v>
      </c>
      <c r="T2222" s="611">
        <v>1086</v>
      </c>
      <c r="U2222" s="612" t="s">
        <v>47</v>
      </c>
      <c r="V2222" s="613" t="s">
        <v>49</v>
      </c>
      <c r="W2222" s="703" t="s">
        <v>4188</v>
      </c>
      <c r="X2222" s="673" t="s">
        <v>15</v>
      </c>
      <c r="Y2222" s="669" t="s">
        <v>15</v>
      </c>
      <c r="Z2222" s="668" t="s">
        <v>15</v>
      </c>
      <c r="AA2222" s="558" t="s">
        <v>1856</v>
      </c>
      <c r="AB2222" s="139">
        <f>IF(V2222="","",IF(V2222="Cancelled","-",E2222+30))</f>
        <v>44344</v>
      </c>
      <c r="AC2222" s="134">
        <f>IFERROR(IF(AB2222="-","-",(AB2222-DAY(AB2222)+1)),"")</f>
        <v>44317</v>
      </c>
      <c r="AD2222" s="144" t="str">
        <f>IFERROR(IF(AF2222="O","-",AB2222+60),"-")</f>
        <v>-</v>
      </c>
      <c r="AE2222" s="136" t="str">
        <f>IFERROR(IF(AD2222="-","-",(AD2222-DAY(AD2222)+1)),"")</f>
        <v>-</v>
      </c>
      <c r="AF2222" s="140" t="s">
        <v>4551</v>
      </c>
      <c r="AG2222" s="140" t="str">
        <f>IF(F2222=F2221,"-","1")</f>
        <v>1</v>
      </c>
      <c r="AH2222" s="141" t="str">
        <f t="shared" si="664"/>
        <v>-</v>
      </c>
      <c r="AI2222" s="210">
        <v>44407</v>
      </c>
      <c r="AJ2222" s="448" t="s">
        <v>4592</v>
      </c>
      <c r="AK2222" s="478">
        <f>IFERROR(IF(AF2222="O",$AB2222-$AI2222,""),"-")</f>
        <v>-63</v>
      </c>
      <c r="AL2222" s="522">
        <f t="shared" si="666"/>
        <v>44378</v>
      </c>
      <c r="AM2222" s="432" t="str">
        <f>_xlfn.IFNA(VLOOKUP(O2222,Dropdown!$B:$G,6,0),"-")</f>
        <v>PEZA</v>
      </c>
      <c r="AN2222" s="433">
        <f>_xlfn.IFNA(VLOOKUP(O2222,Dropdown!$B:$H,7,0),"-")</f>
        <v>0.12</v>
      </c>
      <c r="AO2222" s="434" t="str">
        <f t="shared" si="667"/>
        <v>USD</v>
      </c>
      <c r="AP2222" s="435">
        <f t="shared" si="668"/>
        <v>1086</v>
      </c>
      <c r="AQ2222" s="436">
        <f t="shared" si="669"/>
        <v>1216.3200000000002</v>
      </c>
      <c r="AR2222" s="247"/>
      <c r="AS2222" s="465" t="s">
        <v>15</v>
      </c>
      <c r="AT2222" s="247"/>
      <c r="AU2222" s="456" t="s">
        <v>15</v>
      </c>
    </row>
    <row r="2223" spans="1:47" s="340" customFormat="1">
      <c r="A2223" s="556">
        <v>2220</v>
      </c>
      <c r="B2223" s="558" t="s">
        <v>5598</v>
      </c>
      <c r="C2223" s="558" t="str">
        <f t="shared" si="682"/>
        <v>2021</v>
      </c>
      <c r="D2223" s="558" t="str">
        <f t="shared" si="683"/>
        <v>Apr</v>
      </c>
      <c r="E2223" s="605">
        <v>44314</v>
      </c>
      <c r="F2223" s="558">
        <v>127376</v>
      </c>
      <c r="G2223" s="558">
        <v>60627</v>
      </c>
      <c r="H2223" s="558">
        <v>99700</v>
      </c>
      <c r="I2223" s="558" t="s">
        <v>5511</v>
      </c>
      <c r="J2223" s="617" t="s">
        <v>5601</v>
      </c>
      <c r="K2223" s="607" t="s">
        <v>5603</v>
      </c>
      <c r="L2223" s="607" t="s">
        <v>5656</v>
      </c>
      <c r="M2223" s="607" t="s">
        <v>5654</v>
      </c>
      <c r="N2223" s="615" t="s">
        <v>15</v>
      </c>
      <c r="O2223" s="607" t="s">
        <v>40</v>
      </c>
      <c r="P2223" s="558">
        <v>1</v>
      </c>
      <c r="Q2223" s="558" t="s">
        <v>5152</v>
      </c>
      <c r="R2223" s="609">
        <f>IFERROR(VLOOKUP(CONCATENATE(D2223,"'",C2223),'Monthly Forex'!A:D,4,0),"-")</f>
        <v>48.53</v>
      </c>
      <c r="S2223" s="564" t="s">
        <v>15</v>
      </c>
      <c r="T2223" s="611">
        <v>1722.8000000000002</v>
      </c>
      <c r="U2223" s="612" t="s">
        <v>47</v>
      </c>
      <c r="V2223" s="613" t="s">
        <v>49</v>
      </c>
      <c r="W2223" s="703" t="s">
        <v>4188</v>
      </c>
      <c r="X2223" s="673" t="s">
        <v>15</v>
      </c>
      <c r="Y2223" s="669" t="s">
        <v>15</v>
      </c>
      <c r="Z2223" s="668" t="s">
        <v>15</v>
      </c>
      <c r="AA2223" s="558" t="s">
        <v>1856</v>
      </c>
      <c r="AB2223" s="139">
        <f>IF(V2223="","",IF(V2223="Cancelled","-",E2223+30))</f>
        <v>44344</v>
      </c>
      <c r="AC2223" s="134">
        <f>IFERROR(IF(AB2223="-","-",(AB2223-DAY(AB2223)+1)),"")</f>
        <v>44317</v>
      </c>
      <c r="AD2223" s="144" t="str">
        <f>IFERROR(IF(AF2223="O","-",AB2223+60),"-")</f>
        <v>-</v>
      </c>
      <c r="AE2223" s="136" t="str">
        <f>IFERROR(IF(AD2223="-","-",(AD2223-DAY(AD2223)+1)),"")</f>
        <v>-</v>
      </c>
      <c r="AF2223" s="140" t="s">
        <v>4551</v>
      </c>
      <c r="AG2223" s="140" t="str">
        <f>IF(F2223=F2222,"-","1")</f>
        <v>-</v>
      </c>
      <c r="AH2223" s="141" t="str">
        <f t="shared" si="664"/>
        <v>-</v>
      </c>
      <c r="AI2223" s="210">
        <v>44407</v>
      </c>
      <c r="AJ2223" s="448" t="s">
        <v>4592</v>
      </c>
      <c r="AK2223" s="478">
        <f t="shared" si="665"/>
        <v>-63</v>
      </c>
      <c r="AL2223" s="522">
        <f t="shared" si="666"/>
        <v>44378</v>
      </c>
      <c r="AM2223" s="432" t="str">
        <f>_xlfn.IFNA(VLOOKUP(O2223,Dropdown!$B:$G,6,0),"-")</f>
        <v>PEZA</v>
      </c>
      <c r="AN2223" s="433">
        <f>_xlfn.IFNA(VLOOKUP(O2223,Dropdown!$B:$H,7,0),"-")</f>
        <v>0.12</v>
      </c>
      <c r="AO2223" s="434" t="str">
        <f t="shared" si="667"/>
        <v>USD</v>
      </c>
      <c r="AP2223" s="435">
        <f t="shared" si="668"/>
        <v>1722.8000000000002</v>
      </c>
      <c r="AQ2223" s="436">
        <f t="shared" si="669"/>
        <v>1929.5360000000003</v>
      </c>
      <c r="AR2223" s="247"/>
      <c r="AS2223" s="465" t="s">
        <v>15</v>
      </c>
      <c r="AT2223" s="247"/>
      <c r="AU2223" s="456" t="s">
        <v>15</v>
      </c>
    </row>
    <row r="2224" spans="1:47" s="340" customFormat="1">
      <c r="A2224" s="556">
        <v>2221</v>
      </c>
      <c r="B2224" s="558" t="s">
        <v>5599</v>
      </c>
      <c r="C2224" s="558" t="str">
        <f t="shared" si="682"/>
        <v>2021</v>
      </c>
      <c r="D2224" s="558" t="str">
        <f t="shared" si="683"/>
        <v>Apr</v>
      </c>
      <c r="E2224" s="605">
        <v>44314</v>
      </c>
      <c r="F2224" s="558">
        <v>127376</v>
      </c>
      <c r="G2224" s="558">
        <v>60627</v>
      </c>
      <c r="H2224" s="558">
        <v>99700</v>
      </c>
      <c r="I2224" s="558" t="s">
        <v>5511</v>
      </c>
      <c r="J2224" s="617" t="s">
        <v>5601</v>
      </c>
      <c r="K2224" s="607" t="s">
        <v>5604</v>
      </c>
      <c r="L2224" s="607" t="s">
        <v>5656</v>
      </c>
      <c r="M2224" s="607" t="s">
        <v>5657</v>
      </c>
      <c r="N2224" s="615" t="s">
        <v>15</v>
      </c>
      <c r="O2224" s="607" t="s">
        <v>40</v>
      </c>
      <c r="P2224" s="558">
        <v>1</v>
      </c>
      <c r="Q2224" s="558" t="s">
        <v>5152</v>
      </c>
      <c r="R2224" s="609">
        <f>IFERROR(VLOOKUP(CONCATENATE(D2224,"'",C2224),'Monthly Forex'!A:D,4,0),"-")</f>
        <v>48.53</v>
      </c>
      <c r="S2224" s="564" t="s">
        <v>15</v>
      </c>
      <c r="T2224" s="611">
        <v>1040</v>
      </c>
      <c r="U2224" s="612" t="s">
        <v>47</v>
      </c>
      <c r="V2224" s="613" t="s">
        <v>49</v>
      </c>
      <c r="W2224" s="703" t="s">
        <v>4188</v>
      </c>
      <c r="X2224" s="673" t="s">
        <v>15</v>
      </c>
      <c r="Y2224" s="669" t="s">
        <v>15</v>
      </c>
      <c r="Z2224" s="668" t="s">
        <v>15</v>
      </c>
      <c r="AA2224" s="558" t="s">
        <v>1856</v>
      </c>
      <c r="AB2224" s="139">
        <f>IF(V2224="","",IF(V2224="Cancelled","-",E2224+30))</f>
        <v>44344</v>
      </c>
      <c r="AC2224" s="134">
        <f>IFERROR(IF(AB2224="-","-",(AB2224-DAY(AB2224)+1)),"")</f>
        <v>44317</v>
      </c>
      <c r="AD2224" s="144" t="str">
        <f>IFERROR(IF(AF2224="O","-",AB2224+60),"-")</f>
        <v>-</v>
      </c>
      <c r="AE2224" s="136" t="str">
        <f>IFERROR(IF(AD2224="-","-",(AD2224-DAY(AD2224)+1)),"")</f>
        <v>-</v>
      </c>
      <c r="AF2224" s="140" t="s">
        <v>4551</v>
      </c>
      <c r="AG2224" s="140" t="str">
        <f>IF(F2224=F2223,"-","1")</f>
        <v>-</v>
      </c>
      <c r="AH2224" s="141" t="str">
        <f t="shared" si="664"/>
        <v>-</v>
      </c>
      <c r="AI2224" s="210">
        <v>44407</v>
      </c>
      <c r="AJ2224" s="448" t="s">
        <v>4592</v>
      </c>
      <c r="AK2224" s="478">
        <f t="shared" si="665"/>
        <v>-63</v>
      </c>
      <c r="AL2224" s="522">
        <f t="shared" si="666"/>
        <v>44378</v>
      </c>
      <c r="AM2224" s="432" t="str">
        <f>_xlfn.IFNA(VLOOKUP(O2224,Dropdown!$B:$G,6,0),"-")</f>
        <v>PEZA</v>
      </c>
      <c r="AN2224" s="433">
        <f>_xlfn.IFNA(VLOOKUP(O2224,Dropdown!$B:$H,7,0),"-")</f>
        <v>0.12</v>
      </c>
      <c r="AO2224" s="434" t="str">
        <f t="shared" si="667"/>
        <v>USD</v>
      </c>
      <c r="AP2224" s="435">
        <f t="shared" si="668"/>
        <v>1040</v>
      </c>
      <c r="AQ2224" s="436">
        <f t="shared" si="669"/>
        <v>1164.8000000000002</v>
      </c>
      <c r="AR2224" s="247"/>
      <c r="AS2224" s="465" t="s">
        <v>15</v>
      </c>
      <c r="AT2224" s="247"/>
      <c r="AU2224" s="456" t="s">
        <v>15</v>
      </c>
    </row>
    <row r="2225" spans="1:47" s="340" customFormat="1">
      <c r="A2225" s="556">
        <v>2222</v>
      </c>
      <c r="B2225" s="558" t="s">
        <v>5600</v>
      </c>
      <c r="C2225" s="558" t="str">
        <f t="shared" si="682"/>
        <v>2021</v>
      </c>
      <c r="D2225" s="558" t="str">
        <f t="shared" si="683"/>
        <v>Apr</v>
      </c>
      <c r="E2225" s="605">
        <v>44314</v>
      </c>
      <c r="F2225" s="558">
        <v>127376</v>
      </c>
      <c r="G2225" s="558">
        <v>60627</v>
      </c>
      <c r="H2225" s="558">
        <v>99700</v>
      </c>
      <c r="I2225" s="558" t="s">
        <v>5511</v>
      </c>
      <c r="J2225" s="617" t="s">
        <v>5601</v>
      </c>
      <c r="K2225" s="607" t="s">
        <v>5605</v>
      </c>
      <c r="L2225" s="607" t="s">
        <v>5656</v>
      </c>
      <c r="M2225" s="607" t="s">
        <v>5043</v>
      </c>
      <c r="N2225" s="615" t="s">
        <v>15</v>
      </c>
      <c r="O2225" s="607" t="s">
        <v>40</v>
      </c>
      <c r="P2225" s="558">
        <v>1</v>
      </c>
      <c r="Q2225" s="558" t="s">
        <v>5152</v>
      </c>
      <c r="R2225" s="609">
        <f>IFERROR(VLOOKUP(CONCATENATE(D2225,"'",C2225),'Monthly Forex'!A:D,4,0),"-")</f>
        <v>48.53</v>
      </c>
      <c r="S2225" s="564" t="s">
        <v>15</v>
      </c>
      <c r="T2225" s="611">
        <v>260</v>
      </c>
      <c r="U2225" s="612" t="s">
        <v>47</v>
      </c>
      <c r="V2225" s="613" t="s">
        <v>49</v>
      </c>
      <c r="W2225" s="703" t="s">
        <v>4188</v>
      </c>
      <c r="X2225" s="673" t="s">
        <v>15</v>
      </c>
      <c r="Y2225" s="669" t="s">
        <v>15</v>
      </c>
      <c r="Z2225" s="668" t="s">
        <v>15</v>
      </c>
      <c r="AA2225" s="558" t="s">
        <v>1856</v>
      </c>
      <c r="AB2225" s="139">
        <f>IF(V2225="","",IF(V2225="Cancelled","-",E2225+30))</f>
        <v>44344</v>
      </c>
      <c r="AC2225" s="134">
        <f>IFERROR(IF(AB2225="-","-",(AB2225-DAY(AB2225)+1)),"")</f>
        <v>44317</v>
      </c>
      <c r="AD2225" s="144" t="str">
        <f>IFERROR(IF(AF2225="O","-",AB2225+60),"-")</f>
        <v>-</v>
      </c>
      <c r="AE2225" s="136" t="str">
        <f>IFERROR(IF(AD2225="-","-",(AD2225-DAY(AD2225)+1)),"")</f>
        <v>-</v>
      </c>
      <c r="AF2225" s="140" t="s">
        <v>4551</v>
      </c>
      <c r="AG2225" s="140" t="str">
        <f>IF(F2225=F2224,"-","1")</f>
        <v>-</v>
      </c>
      <c r="AH2225" s="141" t="str">
        <f t="shared" si="664"/>
        <v>-</v>
      </c>
      <c r="AI2225" s="210">
        <v>44407</v>
      </c>
      <c r="AJ2225" s="448" t="s">
        <v>4592</v>
      </c>
      <c r="AK2225" s="478">
        <f t="shared" si="665"/>
        <v>-63</v>
      </c>
      <c r="AL2225" s="522">
        <f t="shared" si="666"/>
        <v>44378</v>
      </c>
      <c r="AM2225" s="432" t="str">
        <f>_xlfn.IFNA(VLOOKUP(O2225,Dropdown!$B:$G,6,0),"-")</f>
        <v>PEZA</v>
      </c>
      <c r="AN2225" s="433">
        <f>_xlfn.IFNA(VLOOKUP(O2225,Dropdown!$B:$H,7,0),"-")</f>
        <v>0.12</v>
      </c>
      <c r="AO2225" s="434" t="str">
        <f t="shared" si="667"/>
        <v>USD</v>
      </c>
      <c r="AP2225" s="435">
        <f t="shared" si="668"/>
        <v>260</v>
      </c>
      <c r="AQ2225" s="436">
        <f t="shared" si="669"/>
        <v>291.20000000000005</v>
      </c>
      <c r="AR2225" s="247"/>
      <c r="AS2225" s="465" t="s">
        <v>15</v>
      </c>
      <c r="AT2225" s="247"/>
      <c r="AU2225" s="456" t="s">
        <v>15</v>
      </c>
    </row>
    <row r="2226" spans="1:47" s="29" customFormat="1">
      <c r="A2226" s="556">
        <v>2223</v>
      </c>
      <c r="B2226" s="321" t="s">
        <v>5798</v>
      </c>
      <c r="C2226" s="321" t="str">
        <f t="shared" si="682"/>
        <v>2021</v>
      </c>
      <c r="D2226" s="321" t="str">
        <f t="shared" si="683"/>
        <v>Apr</v>
      </c>
      <c r="E2226" s="322">
        <v>44314</v>
      </c>
      <c r="F2226" s="321" t="s">
        <v>15</v>
      </c>
      <c r="G2226" s="321">
        <v>60628</v>
      </c>
      <c r="H2226" s="321" t="s">
        <v>15</v>
      </c>
      <c r="I2226" s="321" t="s">
        <v>5805</v>
      </c>
      <c r="J2226" s="323" t="s">
        <v>5831</v>
      </c>
      <c r="K2226" s="324" t="s">
        <v>5811</v>
      </c>
      <c r="L2226" s="324" t="s">
        <v>5832</v>
      </c>
      <c r="M2226" s="324" t="s">
        <v>5835</v>
      </c>
      <c r="N2226" s="325" t="s">
        <v>15</v>
      </c>
      <c r="O2226" s="324" t="s">
        <v>40</v>
      </c>
      <c r="P2226" s="321">
        <v>1</v>
      </c>
      <c r="Q2226" s="321" t="s">
        <v>5152</v>
      </c>
      <c r="R2226" s="326">
        <f>IFERROR(VLOOKUP(CONCATENATE(D2226,"'",C2226),'Monthly Forex'!A:D,4,0),"-")</f>
        <v>48.53</v>
      </c>
      <c r="S2226" s="495" t="s">
        <v>15</v>
      </c>
      <c r="T2226" s="327">
        <v>7389</v>
      </c>
      <c r="U2226" s="496" t="s">
        <v>15</v>
      </c>
      <c r="V2226" s="497" t="s">
        <v>15</v>
      </c>
      <c r="W2226" s="330" t="s">
        <v>5519</v>
      </c>
      <c r="X2226" s="331" t="s">
        <v>15</v>
      </c>
      <c r="Y2226" s="332" t="s">
        <v>15</v>
      </c>
      <c r="Z2226" s="333" t="s">
        <v>15</v>
      </c>
      <c r="AA2226" s="321" t="s">
        <v>15</v>
      </c>
      <c r="AB2226" s="139" t="s">
        <v>15</v>
      </c>
      <c r="AC2226" s="134" t="s">
        <v>15</v>
      </c>
      <c r="AD2226" s="144" t="s">
        <v>15</v>
      </c>
      <c r="AE2226" s="136" t="s">
        <v>15</v>
      </c>
      <c r="AF2226" s="140" t="s">
        <v>15</v>
      </c>
      <c r="AG2226" s="140" t="s">
        <v>15</v>
      </c>
      <c r="AH2226" s="141" t="str">
        <f t="shared" si="664"/>
        <v>-</v>
      </c>
      <c r="AI2226" s="210" t="s">
        <v>15</v>
      </c>
      <c r="AJ2226" s="448" t="s">
        <v>15</v>
      </c>
      <c r="AK2226" s="478" t="str">
        <f t="shared" si="665"/>
        <v/>
      </c>
      <c r="AL2226" s="482" t="str">
        <f t="shared" si="666"/>
        <v>-</v>
      </c>
      <c r="AM2226" s="432" t="str">
        <f>_xlfn.IFNA(VLOOKUP(O2226,Dropdown!$B:$G,6,0),"-")</f>
        <v>PEZA</v>
      </c>
      <c r="AN2226" s="433">
        <f>_xlfn.IFNA(VLOOKUP(O2226,Dropdown!$B:$H,7,0),"-")</f>
        <v>0.12</v>
      </c>
      <c r="AO2226" s="434" t="str">
        <f t="shared" si="667"/>
        <v>USD</v>
      </c>
      <c r="AP2226" s="435">
        <f t="shared" si="668"/>
        <v>7389</v>
      </c>
      <c r="AQ2226" s="436">
        <f t="shared" si="669"/>
        <v>8275.68</v>
      </c>
      <c r="AR2226" s="247"/>
      <c r="AS2226" s="465" t="s">
        <v>15</v>
      </c>
      <c r="AT2226" s="247"/>
      <c r="AU2226" s="454" t="s">
        <v>15</v>
      </c>
    </row>
    <row r="2227" spans="1:47" s="29" customFormat="1">
      <c r="A2227" s="556">
        <v>2224</v>
      </c>
      <c r="B2227" s="321" t="s">
        <v>5690</v>
      </c>
      <c r="C2227" s="321" t="str">
        <f t="shared" si="682"/>
        <v>2021</v>
      </c>
      <c r="D2227" s="321" t="str">
        <f t="shared" si="683"/>
        <v>Apr</v>
      </c>
      <c r="E2227" s="322">
        <v>44314</v>
      </c>
      <c r="F2227" s="321" t="s">
        <v>15</v>
      </c>
      <c r="G2227" s="321">
        <v>60629</v>
      </c>
      <c r="H2227" s="321" t="s">
        <v>15</v>
      </c>
      <c r="I2227" s="321" t="s">
        <v>5805</v>
      </c>
      <c r="J2227" s="323" t="s">
        <v>5711</v>
      </c>
      <c r="K2227" s="324" t="s">
        <v>5712</v>
      </c>
      <c r="L2227" s="324" t="s">
        <v>5732</v>
      </c>
      <c r="M2227" s="324" t="s">
        <v>5718</v>
      </c>
      <c r="N2227" s="325" t="s">
        <v>15</v>
      </c>
      <c r="O2227" s="324" t="s">
        <v>40</v>
      </c>
      <c r="P2227" s="321">
        <v>1</v>
      </c>
      <c r="Q2227" s="321" t="s">
        <v>5152</v>
      </c>
      <c r="R2227" s="326">
        <f>IFERROR(VLOOKUP(CONCATENATE(D2227,"'",C2227),'Monthly Forex'!A:D,4,0),"-")</f>
        <v>48.53</v>
      </c>
      <c r="S2227" s="495" t="s">
        <v>15</v>
      </c>
      <c r="T2227" s="327">
        <v>4579</v>
      </c>
      <c r="U2227" s="496" t="s">
        <v>15</v>
      </c>
      <c r="V2227" s="497" t="s">
        <v>15</v>
      </c>
      <c r="W2227" s="330" t="s">
        <v>5519</v>
      </c>
      <c r="X2227" s="331" t="s">
        <v>15</v>
      </c>
      <c r="Y2227" s="332" t="s">
        <v>15</v>
      </c>
      <c r="Z2227" s="333" t="s">
        <v>15</v>
      </c>
      <c r="AA2227" s="321" t="s">
        <v>15</v>
      </c>
      <c r="AB2227" s="139" t="s">
        <v>15</v>
      </c>
      <c r="AC2227" s="134" t="s">
        <v>15</v>
      </c>
      <c r="AD2227" s="144" t="s">
        <v>15</v>
      </c>
      <c r="AE2227" s="136" t="s">
        <v>15</v>
      </c>
      <c r="AF2227" s="140" t="s">
        <v>15</v>
      </c>
      <c r="AG2227" s="140" t="s">
        <v>15</v>
      </c>
      <c r="AH2227" s="141" t="str">
        <f t="shared" si="664"/>
        <v>-</v>
      </c>
      <c r="AI2227" s="210" t="s">
        <v>15</v>
      </c>
      <c r="AJ2227" s="448" t="s">
        <v>15</v>
      </c>
      <c r="AK2227" s="478" t="str">
        <f t="shared" si="665"/>
        <v/>
      </c>
      <c r="AL2227" s="482" t="str">
        <f t="shared" si="666"/>
        <v>-</v>
      </c>
      <c r="AM2227" s="432" t="str">
        <f>_xlfn.IFNA(VLOOKUP(O2227,Dropdown!$B:$G,6,0),"-")</f>
        <v>PEZA</v>
      </c>
      <c r="AN2227" s="433">
        <f>_xlfn.IFNA(VLOOKUP(O2227,Dropdown!$B:$H,7,0),"-")</f>
        <v>0.12</v>
      </c>
      <c r="AO2227" s="434" t="str">
        <f t="shared" si="667"/>
        <v>USD</v>
      </c>
      <c r="AP2227" s="435">
        <f t="shared" si="668"/>
        <v>4579</v>
      </c>
      <c r="AQ2227" s="436">
        <f t="shared" si="669"/>
        <v>5128.4800000000005</v>
      </c>
      <c r="AR2227" s="247"/>
      <c r="AS2227" s="465" t="s">
        <v>15</v>
      </c>
      <c r="AT2227" s="247"/>
      <c r="AU2227" s="454" t="s">
        <v>15</v>
      </c>
    </row>
    <row r="2228" spans="1:47" s="29" customFormat="1">
      <c r="A2228" s="556">
        <v>2225</v>
      </c>
      <c r="B2228" s="321" t="s">
        <v>5691</v>
      </c>
      <c r="C2228" s="321" t="str">
        <f t="shared" si="682"/>
        <v>2021</v>
      </c>
      <c r="D2228" s="321" t="str">
        <f t="shared" si="683"/>
        <v>Apr</v>
      </c>
      <c r="E2228" s="322">
        <v>44314</v>
      </c>
      <c r="F2228" s="321" t="s">
        <v>15</v>
      </c>
      <c r="G2228" s="321">
        <v>60629</v>
      </c>
      <c r="H2228" s="321" t="s">
        <v>15</v>
      </c>
      <c r="I2228" s="321" t="s">
        <v>5805</v>
      </c>
      <c r="J2228" s="323" t="s">
        <v>5711</v>
      </c>
      <c r="K2228" s="324" t="s">
        <v>5713</v>
      </c>
      <c r="L2228" s="324" t="s">
        <v>5732</v>
      </c>
      <c r="M2228" s="324" t="s">
        <v>5719</v>
      </c>
      <c r="N2228" s="325" t="s">
        <v>15</v>
      </c>
      <c r="O2228" s="324" t="s">
        <v>40</v>
      </c>
      <c r="P2228" s="321">
        <v>1</v>
      </c>
      <c r="Q2228" s="321" t="s">
        <v>5152</v>
      </c>
      <c r="R2228" s="326">
        <f>IFERROR(VLOOKUP(CONCATENATE(D2228,"'",C2228),'Monthly Forex'!A:D,4,0),"-")</f>
        <v>48.53</v>
      </c>
      <c r="S2228" s="495" t="s">
        <v>15</v>
      </c>
      <c r="T2228" s="327">
        <v>5438</v>
      </c>
      <c r="U2228" s="496" t="s">
        <v>15</v>
      </c>
      <c r="V2228" s="497" t="s">
        <v>15</v>
      </c>
      <c r="W2228" s="330" t="s">
        <v>5519</v>
      </c>
      <c r="X2228" s="331" t="s">
        <v>15</v>
      </c>
      <c r="Y2228" s="332" t="s">
        <v>15</v>
      </c>
      <c r="Z2228" s="333" t="s">
        <v>15</v>
      </c>
      <c r="AA2228" s="321" t="s">
        <v>15</v>
      </c>
      <c r="AB2228" s="139" t="s">
        <v>15</v>
      </c>
      <c r="AC2228" s="134" t="s">
        <v>15</v>
      </c>
      <c r="AD2228" s="144" t="s">
        <v>15</v>
      </c>
      <c r="AE2228" s="136" t="s">
        <v>15</v>
      </c>
      <c r="AF2228" s="140" t="s">
        <v>15</v>
      </c>
      <c r="AG2228" s="140" t="s">
        <v>15</v>
      </c>
      <c r="AH2228" s="141" t="str">
        <f t="shared" si="664"/>
        <v>-</v>
      </c>
      <c r="AI2228" s="210" t="s">
        <v>15</v>
      </c>
      <c r="AJ2228" s="448" t="s">
        <v>15</v>
      </c>
      <c r="AK2228" s="478" t="str">
        <f t="shared" si="665"/>
        <v/>
      </c>
      <c r="AL2228" s="482" t="str">
        <f t="shared" si="666"/>
        <v>-</v>
      </c>
      <c r="AM2228" s="432" t="str">
        <f>_xlfn.IFNA(VLOOKUP(O2228,Dropdown!$B:$G,6,0),"-")</f>
        <v>PEZA</v>
      </c>
      <c r="AN2228" s="433">
        <f>_xlfn.IFNA(VLOOKUP(O2228,Dropdown!$B:$H,7,0),"-")</f>
        <v>0.12</v>
      </c>
      <c r="AO2228" s="434" t="str">
        <f t="shared" si="667"/>
        <v>USD</v>
      </c>
      <c r="AP2228" s="435">
        <f t="shared" si="668"/>
        <v>5438</v>
      </c>
      <c r="AQ2228" s="436">
        <f t="shared" si="669"/>
        <v>6090.56</v>
      </c>
      <c r="AR2228" s="247"/>
      <c r="AS2228" s="465" t="s">
        <v>15</v>
      </c>
      <c r="AT2228" s="247"/>
      <c r="AU2228" s="454" t="s">
        <v>15</v>
      </c>
    </row>
    <row r="2229" spans="1:47" s="29" customFormat="1">
      <c r="A2229" s="556">
        <v>2226</v>
      </c>
      <c r="B2229" s="558" t="s">
        <v>5552</v>
      </c>
      <c r="C2229" s="558" t="str">
        <f t="shared" si="682"/>
        <v>2021</v>
      </c>
      <c r="D2229" s="558" t="str">
        <f t="shared" si="683"/>
        <v>Apr</v>
      </c>
      <c r="E2229" s="605">
        <v>44314</v>
      </c>
      <c r="F2229" s="558">
        <v>127377</v>
      </c>
      <c r="G2229" s="558">
        <v>60630</v>
      </c>
      <c r="H2229" s="558">
        <v>99701</v>
      </c>
      <c r="I2229" s="558" t="s">
        <v>5511</v>
      </c>
      <c r="J2229" s="617" t="s">
        <v>5557</v>
      </c>
      <c r="K2229" s="607" t="s">
        <v>5562</v>
      </c>
      <c r="L2229" s="607" t="s">
        <v>5644</v>
      </c>
      <c r="M2229" s="607" t="s">
        <v>5645</v>
      </c>
      <c r="N2229" s="615" t="s">
        <v>15</v>
      </c>
      <c r="O2229" s="607" t="s">
        <v>40</v>
      </c>
      <c r="P2229" s="558">
        <v>1</v>
      </c>
      <c r="Q2229" s="558" t="s">
        <v>5152</v>
      </c>
      <c r="R2229" s="609">
        <f>IFERROR(VLOOKUP(CONCATENATE(D2229,"'",C2229),'Monthly Forex'!A:D,4,0),"-")</f>
        <v>48.53</v>
      </c>
      <c r="S2229" s="564" t="s">
        <v>15</v>
      </c>
      <c r="T2229" s="611">
        <v>2132.4</v>
      </c>
      <c r="U2229" s="612" t="s">
        <v>47</v>
      </c>
      <c r="V2229" s="613" t="s">
        <v>49</v>
      </c>
      <c r="W2229" s="703" t="s">
        <v>4188</v>
      </c>
      <c r="X2229" s="673" t="s">
        <v>15</v>
      </c>
      <c r="Y2229" s="669" t="s">
        <v>15</v>
      </c>
      <c r="Z2229" s="668" t="s">
        <v>15</v>
      </c>
      <c r="AA2229" s="558" t="s">
        <v>1856</v>
      </c>
      <c r="AB2229" s="139">
        <f>IF(V2229="","",IF(V2229="Cancelled","-",E2229+30))</f>
        <v>44344</v>
      </c>
      <c r="AC2229" s="134">
        <f>IFERROR(IF(AB2229="-","-",(AB2229-DAY(AB2229)+1)),"")</f>
        <v>44317</v>
      </c>
      <c r="AD2229" s="144" t="str">
        <f>IFERROR(IF(AF2229="O","-",AB2229+60),"-")</f>
        <v>-</v>
      </c>
      <c r="AE2229" s="136" t="str">
        <f>IFERROR(IF(AD2229="-","-",(AD2229-DAY(AD2229)+1)),"")</f>
        <v>-</v>
      </c>
      <c r="AF2229" s="140" t="s">
        <v>4551</v>
      </c>
      <c r="AG2229" s="140" t="str">
        <f>IF(F2229=F2228,"-","1")</f>
        <v>1</v>
      </c>
      <c r="AH2229" s="141" t="str">
        <f t="shared" si="664"/>
        <v>-</v>
      </c>
      <c r="AI2229" s="210">
        <v>44469</v>
      </c>
      <c r="AJ2229" s="448" t="s">
        <v>4592</v>
      </c>
      <c r="AK2229" s="478">
        <f t="shared" si="665"/>
        <v>-125</v>
      </c>
      <c r="AL2229" s="482">
        <f t="shared" si="666"/>
        <v>44440</v>
      </c>
      <c r="AM2229" s="432" t="str">
        <f>_xlfn.IFNA(VLOOKUP(O2229,Dropdown!$B:$G,6,0),"-")</f>
        <v>PEZA</v>
      </c>
      <c r="AN2229" s="433">
        <f>_xlfn.IFNA(VLOOKUP(O2229,Dropdown!$B:$H,7,0),"-")</f>
        <v>0.12</v>
      </c>
      <c r="AO2229" s="434" t="str">
        <f t="shared" si="667"/>
        <v>USD</v>
      </c>
      <c r="AP2229" s="435">
        <f t="shared" si="668"/>
        <v>2132.4</v>
      </c>
      <c r="AQ2229" s="436">
        <f t="shared" si="669"/>
        <v>2388.2880000000005</v>
      </c>
      <c r="AR2229" s="247"/>
      <c r="AS2229" s="465" t="s">
        <v>15</v>
      </c>
      <c r="AT2229" s="247"/>
      <c r="AU2229" s="456" t="s">
        <v>15</v>
      </c>
    </row>
    <row r="2230" spans="1:47" s="29" customFormat="1">
      <c r="A2230" s="556">
        <v>2227</v>
      </c>
      <c r="B2230" s="558" t="s">
        <v>5553</v>
      </c>
      <c r="C2230" s="558" t="str">
        <f t="shared" si="682"/>
        <v>2021</v>
      </c>
      <c r="D2230" s="558" t="str">
        <f t="shared" si="683"/>
        <v>Apr</v>
      </c>
      <c r="E2230" s="605">
        <v>44314</v>
      </c>
      <c r="F2230" s="558">
        <v>127377</v>
      </c>
      <c r="G2230" s="558">
        <v>60630</v>
      </c>
      <c r="H2230" s="558">
        <v>99701</v>
      </c>
      <c r="I2230" s="558" t="s">
        <v>5511</v>
      </c>
      <c r="J2230" s="617" t="s">
        <v>5557</v>
      </c>
      <c r="K2230" s="607" t="s">
        <v>5563</v>
      </c>
      <c r="L2230" s="607" t="s">
        <v>5644</v>
      </c>
      <c r="M2230" s="607" t="s">
        <v>5646</v>
      </c>
      <c r="N2230" s="615" t="s">
        <v>15</v>
      </c>
      <c r="O2230" s="607" t="s">
        <v>40</v>
      </c>
      <c r="P2230" s="558">
        <v>1</v>
      </c>
      <c r="Q2230" s="558" t="s">
        <v>5152</v>
      </c>
      <c r="R2230" s="609">
        <f>IFERROR(VLOOKUP(CONCATENATE(D2230,"'",C2230),'Monthly Forex'!A:D,4,0),"-")</f>
        <v>48.53</v>
      </c>
      <c r="S2230" s="564" t="s">
        <v>15</v>
      </c>
      <c r="T2230" s="611">
        <v>1008.4000000000001</v>
      </c>
      <c r="U2230" s="612" t="s">
        <v>47</v>
      </c>
      <c r="V2230" s="613" t="s">
        <v>49</v>
      </c>
      <c r="W2230" s="703" t="s">
        <v>4188</v>
      </c>
      <c r="X2230" s="673" t="s">
        <v>15</v>
      </c>
      <c r="Y2230" s="669" t="s">
        <v>15</v>
      </c>
      <c r="Z2230" s="668" t="s">
        <v>15</v>
      </c>
      <c r="AA2230" s="558" t="s">
        <v>1856</v>
      </c>
      <c r="AB2230" s="139">
        <f>IF(V2230="","",IF(V2230="Cancelled","-",E2230+30))</f>
        <v>44344</v>
      </c>
      <c r="AC2230" s="134">
        <f>IFERROR(IF(AB2230="-","-",(AB2230-DAY(AB2230)+1)),"")</f>
        <v>44317</v>
      </c>
      <c r="AD2230" s="144" t="str">
        <f>IFERROR(IF(AF2230="O","-",AB2230+60),"-")</f>
        <v>-</v>
      </c>
      <c r="AE2230" s="136" t="str">
        <f>IFERROR(IF(AD2230="-","-",(AD2230-DAY(AD2230)+1)),"")</f>
        <v>-</v>
      </c>
      <c r="AF2230" s="140" t="s">
        <v>4551</v>
      </c>
      <c r="AG2230" s="140" t="str">
        <f>IF(F2230=F2229,"-","1")</f>
        <v>-</v>
      </c>
      <c r="AH2230" s="141" t="str">
        <f t="shared" si="664"/>
        <v>-</v>
      </c>
      <c r="AI2230" s="210">
        <v>44469</v>
      </c>
      <c r="AJ2230" s="448" t="s">
        <v>4592</v>
      </c>
      <c r="AK2230" s="478">
        <f t="shared" si="665"/>
        <v>-125</v>
      </c>
      <c r="AL2230" s="482">
        <f t="shared" si="666"/>
        <v>44440</v>
      </c>
      <c r="AM2230" s="432" t="str">
        <f>_xlfn.IFNA(VLOOKUP(O2230,Dropdown!$B:$G,6,0),"-")</f>
        <v>PEZA</v>
      </c>
      <c r="AN2230" s="433">
        <f>_xlfn.IFNA(VLOOKUP(O2230,Dropdown!$B:$H,7,0),"-")</f>
        <v>0.12</v>
      </c>
      <c r="AO2230" s="434" t="str">
        <f t="shared" si="667"/>
        <v>USD</v>
      </c>
      <c r="AP2230" s="435">
        <f t="shared" si="668"/>
        <v>1008.4000000000001</v>
      </c>
      <c r="AQ2230" s="436">
        <f t="shared" si="669"/>
        <v>1129.4080000000001</v>
      </c>
      <c r="AR2230" s="247"/>
      <c r="AS2230" s="465" t="s">
        <v>15</v>
      </c>
      <c r="AT2230" s="247"/>
      <c r="AU2230" s="456" t="s">
        <v>15</v>
      </c>
    </row>
    <row r="2231" spans="1:47" s="29" customFormat="1">
      <c r="A2231" s="556">
        <v>2228</v>
      </c>
      <c r="B2231" s="558" t="s">
        <v>5554</v>
      </c>
      <c r="C2231" s="558" t="str">
        <f>TEXT(E2231,"yyyy")</f>
        <v>2021</v>
      </c>
      <c r="D2231" s="558" t="str">
        <f>TEXT(E2231,"mmm")</f>
        <v>Apr</v>
      </c>
      <c r="E2231" s="605">
        <v>44314</v>
      </c>
      <c r="F2231" s="558">
        <v>127377</v>
      </c>
      <c r="G2231" s="558">
        <v>60630</v>
      </c>
      <c r="H2231" s="558">
        <v>99701</v>
      </c>
      <c r="I2231" s="558" t="s">
        <v>5511</v>
      </c>
      <c r="J2231" s="617" t="s">
        <v>5557</v>
      </c>
      <c r="K2231" s="607" t="s">
        <v>5564</v>
      </c>
      <c r="L2231" s="607" t="s">
        <v>5644</v>
      </c>
      <c r="M2231" s="607" t="s">
        <v>5039</v>
      </c>
      <c r="N2231" s="615" t="s">
        <v>15</v>
      </c>
      <c r="O2231" s="607" t="s">
        <v>40</v>
      </c>
      <c r="P2231" s="558">
        <v>1</v>
      </c>
      <c r="Q2231" s="558" t="s">
        <v>5152</v>
      </c>
      <c r="R2231" s="609">
        <f>IFERROR(VLOOKUP(CONCATENATE(D2231,"'",C2231),'Monthly Forex'!A:D,4,0),"-")</f>
        <v>48.53</v>
      </c>
      <c r="S2231" s="564" t="s">
        <v>15</v>
      </c>
      <c r="T2231" s="611">
        <v>410.8</v>
      </c>
      <c r="U2231" s="612" t="s">
        <v>47</v>
      </c>
      <c r="V2231" s="613" t="s">
        <v>49</v>
      </c>
      <c r="W2231" s="703" t="s">
        <v>4188</v>
      </c>
      <c r="X2231" s="673" t="s">
        <v>15</v>
      </c>
      <c r="Y2231" s="669" t="s">
        <v>15</v>
      </c>
      <c r="Z2231" s="668" t="s">
        <v>15</v>
      </c>
      <c r="AA2231" s="558" t="s">
        <v>1856</v>
      </c>
      <c r="AB2231" s="139">
        <f>IF(V2231="","",IF(V2231="Cancelled","-",E2231+30))</f>
        <v>44344</v>
      </c>
      <c r="AC2231" s="134">
        <f>IFERROR(IF(AB2231="-","-",(AB2231-DAY(AB2231)+1)),"")</f>
        <v>44317</v>
      </c>
      <c r="AD2231" s="144" t="str">
        <f>IFERROR(IF(AF2231="O","-",AB2231+60),"-")</f>
        <v>-</v>
      </c>
      <c r="AE2231" s="136" t="str">
        <f>IFERROR(IF(AD2231="-","-",(AD2231-DAY(AD2231)+1)),"")</f>
        <v>-</v>
      </c>
      <c r="AF2231" s="140" t="s">
        <v>4551</v>
      </c>
      <c r="AG2231" s="140" t="str">
        <f>IF(F2231=F2230,"-","1")</f>
        <v>-</v>
      </c>
      <c r="AH2231" s="141" t="str">
        <f t="shared" si="664"/>
        <v>-</v>
      </c>
      <c r="AI2231" s="210">
        <v>44469</v>
      </c>
      <c r="AJ2231" s="448" t="s">
        <v>4592</v>
      </c>
      <c r="AK2231" s="478">
        <f t="shared" si="665"/>
        <v>-125</v>
      </c>
      <c r="AL2231" s="482">
        <f t="shared" si="666"/>
        <v>44440</v>
      </c>
      <c r="AM2231" s="432" t="str">
        <f>_xlfn.IFNA(VLOOKUP(O2231,Dropdown!$B:$G,6,0),"-")</f>
        <v>PEZA</v>
      </c>
      <c r="AN2231" s="433">
        <f>_xlfn.IFNA(VLOOKUP(O2231,Dropdown!$B:$H,7,0),"-")</f>
        <v>0.12</v>
      </c>
      <c r="AO2231" s="434" t="str">
        <f t="shared" si="667"/>
        <v>USD</v>
      </c>
      <c r="AP2231" s="435">
        <f t="shared" si="668"/>
        <v>410.8</v>
      </c>
      <c r="AQ2231" s="436">
        <f t="shared" si="669"/>
        <v>460.09600000000006</v>
      </c>
      <c r="AR2231" s="247"/>
      <c r="AS2231" s="465" t="s">
        <v>15</v>
      </c>
      <c r="AT2231" s="247"/>
      <c r="AU2231" s="456" t="s">
        <v>15</v>
      </c>
    </row>
    <row r="2232" spans="1:47" s="29" customFormat="1">
      <c r="A2232" s="556">
        <v>2229</v>
      </c>
      <c r="B2232" s="558" t="s">
        <v>5549</v>
      </c>
      <c r="C2232" s="558" t="str">
        <f>TEXT(E2232,"yyyy")</f>
        <v>2021</v>
      </c>
      <c r="D2232" s="558" t="str">
        <f>TEXT(E2232,"mmm")</f>
        <v>Apr</v>
      </c>
      <c r="E2232" s="605">
        <v>44308</v>
      </c>
      <c r="F2232" s="558" t="s">
        <v>15</v>
      </c>
      <c r="G2232" s="558">
        <v>60631</v>
      </c>
      <c r="H2232" s="558" t="s">
        <v>15</v>
      </c>
      <c r="I2232" s="558" t="s">
        <v>5511</v>
      </c>
      <c r="J2232" s="617" t="s">
        <v>5555</v>
      </c>
      <c r="K2232" s="607" t="s">
        <v>5559</v>
      </c>
      <c r="L2232" s="607" t="s">
        <v>5640</v>
      </c>
      <c r="M2232" s="607" t="s">
        <v>5642</v>
      </c>
      <c r="N2232" s="615" t="s">
        <v>15</v>
      </c>
      <c r="O2232" s="607" t="s">
        <v>40</v>
      </c>
      <c r="P2232" s="558">
        <v>1</v>
      </c>
      <c r="Q2232" s="558" t="s">
        <v>5152</v>
      </c>
      <c r="R2232" s="609">
        <f>IFERROR(VLOOKUP(CONCATENATE(D2232,"'",C2232),'Monthly Forex'!A:D,4,0),"-")</f>
        <v>48.53</v>
      </c>
      <c r="S2232" s="564" t="s">
        <v>15</v>
      </c>
      <c r="T2232" s="611">
        <v>1939</v>
      </c>
      <c r="U2232" s="612" t="s">
        <v>47</v>
      </c>
      <c r="V2232" s="613" t="s">
        <v>50</v>
      </c>
      <c r="W2232" s="703" t="s">
        <v>5519</v>
      </c>
      <c r="X2232" s="673" t="s">
        <v>15</v>
      </c>
      <c r="Y2232" s="669" t="s">
        <v>15</v>
      </c>
      <c r="Z2232" s="668" t="s">
        <v>15</v>
      </c>
      <c r="AA2232" s="558" t="s">
        <v>1856</v>
      </c>
      <c r="AB2232" s="139" t="s">
        <v>15</v>
      </c>
      <c r="AC2232" s="134" t="s">
        <v>15</v>
      </c>
      <c r="AD2232" s="144" t="s">
        <v>15</v>
      </c>
      <c r="AE2232" s="136" t="s">
        <v>15</v>
      </c>
      <c r="AF2232" s="140" t="s">
        <v>15</v>
      </c>
      <c r="AG2232" s="140" t="s">
        <v>15</v>
      </c>
      <c r="AH2232" s="141" t="str">
        <f t="shared" si="664"/>
        <v>-</v>
      </c>
      <c r="AI2232" s="210" t="s">
        <v>15</v>
      </c>
      <c r="AJ2232" s="448" t="s">
        <v>15</v>
      </c>
      <c r="AK2232" s="478" t="str">
        <f t="shared" si="665"/>
        <v/>
      </c>
      <c r="AL2232" s="482" t="str">
        <f t="shared" si="666"/>
        <v>-</v>
      </c>
      <c r="AM2232" s="432" t="str">
        <f>_xlfn.IFNA(VLOOKUP(O2232,Dropdown!$B:$G,6,0),"-")</f>
        <v>PEZA</v>
      </c>
      <c r="AN2232" s="433">
        <f>_xlfn.IFNA(VLOOKUP(O2232,Dropdown!$B:$H,7,0),"-")</f>
        <v>0.12</v>
      </c>
      <c r="AO2232" s="434" t="str">
        <f t="shared" si="667"/>
        <v>USD</v>
      </c>
      <c r="AP2232" s="435">
        <f t="shared" si="668"/>
        <v>1939</v>
      </c>
      <c r="AQ2232" s="436">
        <f t="shared" si="669"/>
        <v>2171.6800000000003</v>
      </c>
      <c r="AR2232" s="247"/>
      <c r="AS2232" s="465" t="s">
        <v>15</v>
      </c>
      <c r="AT2232" s="247"/>
      <c r="AU2232" s="454" t="s">
        <v>15</v>
      </c>
    </row>
    <row r="2233" spans="1:47" s="29" customFormat="1">
      <c r="A2233" s="556">
        <v>2230</v>
      </c>
      <c r="B2233" s="558" t="s">
        <v>5551</v>
      </c>
      <c r="C2233" s="558" t="str">
        <f>TEXT(E2233,"yyyy")</f>
        <v>2021</v>
      </c>
      <c r="D2233" s="558" t="str">
        <f>TEXT(E2233,"mmm")</f>
        <v>Apr</v>
      </c>
      <c r="E2233" s="605">
        <v>44308</v>
      </c>
      <c r="F2233" s="558" t="s">
        <v>15</v>
      </c>
      <c r="G2233" s="558">
        <v>60632</v>
      </c>
      <c r="H2233" s="558" t="s">
        <v>15</v>
      </c>
      <c r="I2233" s="558" t="s">
        <v>5511</v>
      </c>
      <c r="J2233" s="617" t="s">
        <v>5556</v>
      </c>
      <c r="K2233" s="607" t="s">
        <v>5561</v>
      </c>
      <c r="L2233" s="607" t="s">
        <v>5643</v>
      </c>
      <c r="M2233" s="607" t="s">
        <v>5642</v>
      </c>
      <c r="N2233" s="615" t="s">
        <v>15</v>
      </c>
      <c r="O2233" s="607" t="s">
        <v>40</v>
      </c>
      <c r="P2233" s="558">
        <v>1</v>
      </c>
      <c r="Q2233" s="558" t="s">
        <v>5152</v>
      </c>
      <c r="R2233" s="609">
        <f>IFERROR(VLOOKUP(CONCATENATE(D2233,"'",C2233),'Monthly Forex'!A:D,4,0),"-")</f>
        <v>48.53</v>
      </c>
      <c r="S2233" s="564" t="s">
        <v>15</v>
      </c>
      <c r="T2233" s="611">
        <v>1939</v>
      </c>
      <c r="U2233" s="612" t="s">
        <v>47</v>
      </c>
      <c r="V2233" s="613" t="s">
        <v>50</v>
      </c>
      <c r="W2233" s="703" t="s">
        <v>5519</v>
      </c>
      <c r="X2233" s="673" t="s">
        <v>15</v>
      </c>
      <c r="Y2233" s="669" t="s">
        <v>15</v>
      </c>
      <c r="Z2233" s="668" t="s">
        <v>15</v>
      </c>
      <c r="AA2233" s="558" t="s">
        <v>1856</v>
      </c>
      <c r="AB2233" s="139" t="s">
        <v>15</v>
      </c>
      <c r="AC2233" s="134" t="s">
        <v>15</v>
      </c>
      <c r="AD2233" s="144" t="s">
        <v>15</v>
      </c>
      <c r="AE2233" s="136" t="s">
        <v>15</v>
      </c>
      <c r="AF2233" s="140" t="s">
        <v>15</v>
      </c>
      <c r="AG2233" s="140" t="s">
        <v>15</v>
      </c>
      <c r="AH2233" s="141" t="str">
        <f t="shared" si="664"/>
        <v>-</v>
      </c>
      <c r="AI2233" s="210" t="s">
        <v>15</v>
      </c>
      <c r="AJ2233" s="448" t="s">
        <v>15</v>
      </c>
      <c r="AK2233" s="478" t="str">
        <f t="shared" si="665"/>
        <v/>
      </c>
      <c r="AL2233" s="482" t="str">
        <f t="shared" si="666"/>
        <v>-</v>
      </c>
      <c r="AM2233" s="432" t="str">
        <f>_xlfn.IFNA(VLOOKUP(O2233,Dropdown!$B:$G,6,0),"-")</f>
        <v>PEZA</v>
      </c>
      <c r="AN2233" s="433">
        <f>_xlfn.IFNA(VLOOKUP(O2233,Dropdown!$B:$H,7,0),"-")</f>
        <v>0.12</v>
      </c>
      <c r="AO2233" s="434" t="str">
        <f t="shared" si="667"/>
        <v>USD</v>
      </c>
      <c r="AP2233" s="435">
        <f t="shared" si="668"/>
        <v>1939</v>
      </c>
      <c r="AQ2233" s="436">
        <f t="shared" si="669"/>
        <v>2171.6800000000003</v>
      </c>
      <c r="AR2233" s="247"/>
      <c r="AS2233" s="465" t="s">
        <v>15</v>
      </c>
      <c r="AT2233" s="247"/>
      <c r="AU2233" s="454" t="s">
        <v>15</v>
      </c>
    </row>
    <row r="2234" spans="1:47" s="29" customFormat="1">
      <c r="A2234" s="556">
        <v>2231</v>
      </c>
      <c r="B2234" s="558" t="s">
        <v>5569</v>
      </c>
      <c r="C2234" s="558" t="str">
        <f>TEXT(E2234,"yyyy")</f>
        <v>2021</v>
      </c>
      <c r="D2234" s="558" t="str">
        <f>TEXT(E2234,"mmm")</f>
        <v>Apr</v>
      </c>
      <c r="E2234" s="605">
        <v>44308</v>
      </c>
      <c r="F2234" s="558" t="s">
        <v>15</v>
      </c>
      <c r="G2234" s="558">
        <v>60633</v>
      </c>
      <c r="H2234" s="558" t="s">
        <v>15</v>
      </c>
      <c r="I2234" s="558" t="s">
        <v>5511</v>
      </c>
      <c r="J2234" s="617" t="s">
        <v>5570</v>
      </c>
      <c r="K2234" s="607" t="s">
        <v>5575</v>
      </c>
      <c r="L2234" s="607" t="s">
        <v>5647</v>
      </c>
      <c r="M2234" s="607" t="s">
        <v>5652</v>
      </c>
      <c r="N2234" s="615" t="s">
        <v>15</v>
      </c>
      <c r="O2234" s="607" t="s">
        <v>40</v>
      </c>
      <c r="P2234" s="558">
        <v>1</v>
      </c>
      <c r="Q2234" s="558" t="s">
        <v>5152</v>
      </c>
      <c r="R2234" s="609">
        <f>IFERROR(VLOOKUP(CONCATENATE(D2234,"'",C2234),'Monthly Forex'!A:D,4,0),"-")</f>
        <v>48.53</v>
      </c>
      <c r="S2234" s="564" t="s">
        <v>15</v>
      </c>
      <c r="T2234" s="611">
        <v>387</v>
      </c>
      <c r="U2234" s="612" t="s">
        <v>47</v>
      </c>
      <c r="V2234" s="613" t="s">
        <v>50</v>
      </c>
      <c r="W2234" s="703" t="s">
        <v>5519</v>
      </c>
      <c r="X2234" s="673" t="s">
        <v>15</v>
      </c>
      <c r="Y2234" s="669" t="s">
        <v>15</v>
      </c>
      <c r="Z2234" s="668" t="s">
        <v>15</v>
      </c>
      <c r="AA2234" s="558" t="s">
        <v>1856</v>
      </c>
      <c r="AB2234" s="139" t="s">
        <v>15</v>
      </c>
      <c r="AC2234" s="134" t="s">
        <v>15</v>
      </c>
      <c r="AD2234" s="144" t="s">
        <v>15</v>
      </c>
      <c r="AE2234" s="136" t="s">
        <v>15</v>
      </c>
      <c r="AF2234" s="140" t="s">
        <v>15</v>
      </c>
      <c r="AG2234" s="140" t="s">
        <v>15</v>
      </c>
      <c r="AH2234" s="141" t="str">
        <f t="shared" si="664"/>
        <v>-</v>
      </c>
      <c r="AI2234" s="210" t="s">
        <v>15</v>
      </c>
      <c r="AJ2234" s="448" t="s">
        <v>15</v>
      </c>
      <c r="AK2234" s="478" t="str">
        <f t="shared" si="665"/>
        <v/>
      </c>
      <c r="AL2234" s="482" t="str">
        <f t="shared" si="666"/>
        <v>-</v>
      </c>
      <c r="AM2234" s="432" t="str">
        <f>_xlfn.IFNA(VLOOKUP(O2234,Dropdown!$B:$G,6,0),"-")</f>
        <v>PEZA</v>
      </c>
      <c r="AN2234" s="433">
        <f>_xlfn.IFNA(VLOOKUP(O2234,Dropdown!$B:$H,7,0),"-")</f>
        <v>0.12</v>
      </c>
      <c r="AO2234" s="434" t="str">
        <f t="shared" si="667"/>
        <v>USD</v>
      </c>
      <c r="AP2234" s="435">
        <f t="shared" si="668"/>
        <v>387</v>
      </c>
      <c r="AQ2234" s="436">
        <f t="shared" si="669"/>
        <v>433.44000000000005</v>
      </c>
      <c r="AR2234" s="247"/>
      <c r="AS2234" s="465" t="s">
        <v>15</v>
      </c>
      <c r="AT2234" s="247"/>
      <c r="AU2234" s="454" t="s">
        <v>15</v>
      </c>
    </row>
    <row r="2235" spans="1:47" s="29" customFormat="1">
      <c r="A2235" s="556">
        <v>2232</v>
      </c>
      <c r="B2235" s="558" t="s">
        <v>5884</v>
      </c>
      <c r="C2235" s="558" t="str">
        <f t="shared" ref="C2235:C2242" si="684">TEXT(E2235,"yyyy")</f>
        <v>2021</v>
      </c>
      <c r="D2235" s="558" t="str">
        <f t="shared" ref="D2235:D2242" si="685">TEXT(E2235,"mmm")</f>
        <v>Apr</v>
      </c>
      <c r="E2235" s="605">
        <v>44310</v>
      </c>
      <c r="F2235" s="558">
        <v>127374</v>
      </c>
      <c r="G2235" s="558" t="s">
        <v>5978</v>
      </c>
      <c r="H2235" s="558">
        <v>99626</v>
      </c>
      <c r="I2235" s="558" t="s">
        <v>5976</v>
      </c>
      <c r="J2235" s="617" t="s">
        <v>5904</v>
      </c>
      <c r="K2235" s="607" t="s">
        <v>5908</v>
      </c>
      <c r="L2235" s="607" t="s">
        <v>5961</v>
      </c>
      <c r="M2235" s="607" t="s">
        <v>5928</v>
      </c>
      <c r="N2235" s="615" t="s">
        <v>5942</v>
      </c>
      <c r="O2235" s="607" t="s">
        <v>31</v>
      </c>
      <c r="P2235" s="558">
        <v>1</v>
      </c>
      <c r="Q2235" s="558" t="s">
        <v>5152</v>
      </c>
      <c r="R2235" s="609">
        <f>IFERROR(VLOOKUP(CONCATENATE(D2235,"'",C2235),'Monthly Forex'!A:D,4,0),"-")</f>
        <v>48.53</v>
      </c>
      <c r="S2235" s="610">
        <v>481750</v>
      </c>
      <c r="T2235" s="611">
        <f>IFERROR(S2235/R2235,"")</f>
        <v>9926.8493715227687</v>
      </c>
      <c r="U2235" s="612" t="s">
        <v>47</v>
      </c>
      <c r="V2235" s="613" t="s">
        <v>49</v>
      </c>
      <c r="W2235" s="703" t="s">
        <v>2314</v>
      </c>
      <c r="X2235" s="673" t="s">
        <v>4604</v>
      </c>
      <c r="Y2235" s="669" t="s">
        <v>15</v>
      </c>
      <c r="Z2235" s="668" t="s">
        <v>15</v>
      </c>
      <c r="AA2235" s="558" t="s">
        <v>1856</v>
      </c>
      <c r="AB2235" s="139">
        <f t="shared" ref="AB2235:AB2244" si="686">IF(V2235="","",IF(V2235="Cancelled","-",E2235+30))</f>
        <v>44340</v>
      </c>
      <c r="AC2235" s="134">
        <f t="shared" ref="AC2235:AC2244" si="687">IFERROR(IF(AB2235="-","-",(AB2235-DAY(AB2235)+1)),"")</f>
        <v>44317</v>
      </c>
      <c r="AD2235" s="144" t="str">
        <f t="shared" ref="AD2235:AD2244" si="688">IFERROR(IF(AF2235="O","-",AB2235+60),"-")</f>
        <v>-</v>
      </c>
      <c r="AE2235" s="136" t="str">
        <f t="shared" ref="AE2235:AE2244" si="689">IFERROR(IF(AD2235="-","-",(AD2235-DAY(AD2235)+1)),"")</f>
        <v>-</v>
      </c>
      <c r="AF2235" s="140" t="s">
        <v>4551</v>
      </c>
      <c r="AG2235" s="140" t="str">
        <f t="shared" ref="AG2235:AG2244" si="690">IF(F2235=F2234,"-","1")</f>
        <v>1</v>
      </c>
      <c r="AH2235" s="141" t="str">
        <f t="shared" si="664"/>
        <v>-</v>
      </c>
      <c r="AI2235" s="210">
        <v>44330</v>
      </c>
      <c r="AJ2235" s="448" t="s">
        <v>4592</v>
      </c>
      <c r="AK2235" s="478">
        <f t="shared" si="665"/>
        <v>10</v>
      </c>
      <c r="AL2235" s="482">
        <f t="shared" si="666"/>
        <v>44317</v>
      </c>
      <c r="AM2235" s="432" t="str">
        <f>_xlfn.IFNA(VLOOKUP(O2235,Dropdown!$B:$G,6,0),"-")</f>
        <v>PEZA</v>
      </c>
      <c r="AN2235" s="433">
        <f>_xlfn.IFNA(VLOOKUP(O2235,Dropdown!$B:$H,7,0),"-")</f>
        <v>0.12</v>
      </c>
      <c r="AO2235" s="434" t="str">
        <f t="shared" si="667"/>
        <v>PHP</v>
      </c>
      <c r="AP2235" s="435">
        <f t="shared" si="668"/>
        <v>481750</v>
      </c>
      <c r="AQ2235" s="436">
        <f t="shared" si="669"/>
        <v>539560</v>
      </c>
      <c r="AR2235" s="247"/>
      <c r="AS2235" s="465" t="s">
        <v>15</v>
      </c>
      <c r="AT2235" s="247"/>
      <c r="AU2235" s="456" t="s">
        <v>15</v>
      </c>
    </row>
    <row r="2236" spans="1:47" s="29" customFormat="1">
      <c r="A2236" s="556">
        <v>2233</v>
      </c>
      <c r="B2236" s="558" t="s">
        <v>5885</v>
      </c>
      <c r="C2236" s="558" t="str">
        <f t="shared" si="684"/>
        <v>2021</v>
      </c>
      <c r="D2236" s="558" t="str">
        <f t="shared" si="685"/>
        <v>Apr</v>
      </c>
      <c r="E2236" s="605">
        <v>44310</v>
      </c>
      <c r="F2236" s="558">
        <v>127374</v>
      </c>
      <c r="G2236" s="558" t="s">
        <v>5978</v>
      </c>
      <c r="H2236" s="558">
        <v>99626</v>
      </c>
      <c r="I2236" s="558" t="s">
        <v>5976</v>
      </c>
      <c r="J2236" s="617" t="s">
        <v>5904</v>
      </c>
      <c r="K2236" s="607" t="s">
        <v>5909</v>
      </c>
      <c r="L2236" s="607" t="s">
        <v>5961</v>
      </c>
      <c r="M2236" s="607" t="s">
        <v>5929</v>
      </c>
      <c r="N2236" s="615" t="s">
        <v>5943</v>
      </c>
      <c r="O2236" s="607" t="s">
        <v>31</v>
      </c>
      <c r="P2236" s="558">
        <v>1</v>
      </c>
      <c r="Q2236" s="558" t="s">
        <v>5152</v>
      </c>
      <c r="R2236" s="609">
        <f>IFERROR(VLOOKUP(CONCATENATE(D2236,"'",C2236),'Monthly Forex'!A:D,4,0),"-")</f>
        <v>48.53</v>
      </c>
      <c r="S2236" s="610">
        <v>363350</v>
      </c>
      <c r="T2236" s="611">
        <f t="shared" ref="T2236:T2244" si="691">IFERROR(S2236/R2236,"")</f>
        <v>7487.1213682258394</v>
      </c>
      <c r="U2236" s="612" t="s">
        <v>47</v>
      </c>
      <c r="V2236" s="613" t="s">
        <v>49</v>
      </c>
      <c r="W2236" s="703" t="s">
        <v>2314</v>
      </c>
      <c r="X2236" s="673" t="s">
        <v>4604</v>
      </c>
      <c r="Y2236" s="669" t="s">
        <v>15</v>
      </c>
      <c r="Z2236" s="668" t="s">
        <v>15</v>
      </c>
      <c r="AA2236" s="558" t="s">
        <v>1856</v>
      </c>
      <c r="AB2236" s="139">
        <f t="shared" si="686"/>
        <v>44340</v>
      </c>
      <c r="AC2236" s="134">
        <f t="shared" si="687"/>
        <v>44317</v>
      </c>
      <c r="AD2236" s="144" t="str">
        <f t="shared" si="688"/>
        <v>-</v>
      </c>
      <c r="AE2236" s="136" t="str">
        <f t="shared" si="689"/>
        <v>-</v>
      </c>
      <c r="AF2236" s="140" t="s">
        <v>4551</v>
      </c>
      <c r="AG2236" s="140" t="str">
        <f t="shared" si="690"/>
        <v>-</v>
      </c>
      <c r="AH2236" s="141" t="str">
        <f t="shared" si="664"/>
        <v>-</v>
      </c>
      <c r="AI2236" s="210">
        <v>44330</v>
      </c>
      <c r="AJ2236" s="448" t="s">
        <v>4592</v>
      </c>
      <c r="AK2236" s="478">
        <f t="shared" si="665"/>
        <v>10</v>
      </c>
      <c r="AL2236" s="482">
        <f t="shared" si="666"/>
        <v>44317</v>
      </c>
      <c r="AM2236" s="432" t="str">
        <f>_xlfn.IFNA(VLOOKUP(O2236,Dropdown!$B:$G,6,0),"-")</f>
        <v>PEZA</v>
      </c>
      <c r="AN2236" s="433">
        <f>_xlfn.IFNA(VLOOKUP(O2236,Dropdown!$B:$H,7,0),"-")</f>
        <v>0.12</v>
      </c>
      <c r="AO2236" s="434" t="str">
        <f t="shared" si="667"/>
        <v>PHP</v>
      </c>
      <c r="AP2236" s="435">
        <f t="shared" si="668"/>
        <v>363350</v>
      </c>
      <c r="AQ2236" s="436">
        <f t="shared" si="669"/>
        <v>406952.00000000006</v>
      </c>
      <c r="AR2236" s="247"/>
      <c r="AS2236" s="465" t="s">
        <v>15</v>
      </c>
      <c r="AT2236" s="247"/>
      <c r="AU2236" s="456" t="s">
        <v>15</v>
      </c>
    </row>
    <row r="2237" spans="1:47" s="29" customFormat="1">
      <c r="A2237" s="556">
        <v>2234</v>
      </c>
      <c r="B2237" s="558" t="s">
        <v>5886</v>
      </c>
      <c r="C2237" s="558" t="str">
        <f t="shared" si="684"/>
        <v>2021</v>
      </c>
      <c r="D2237" s="558" t="str">
        <f t="shared" si="685"/>
        <v>Apr</v>
      </c>
      <c r="E2237" s="605">
        <v>44310</v>
      </c>
      <c r="F2237" s="558">
        <v>127374</v>
      </c>
      <c r="G2237" s="558" t="s">
        <v>5978</v>
      </c>
      <c r="H2237" s="558">
        <v>99626</v>
      </c>
      <c r="I2237" s="558" t="s">
        <v>5976</v>
      </c>
      <c r="J2237" s="617" t="s">
        <v>5904</v>
      </c>
      <c r="K2237" s="607" t="s">
        <v>5910</v>
      </c>
      <c r="L2237" s="607" t="s">
        <v>5961</v>
      </c>
      <c r="M2237" s="607" t="s">
        <v>4859</v>
      </c>
      <c r="N2237" s="615" t="s">
        <v>5944</v>
      </c>
      <c r="O2237" s="607" t="s">
        <v>31</v>
      </c>
      <c r="P2237" s="558">
        <v>1</v>
      </c>
      <c r="Q2237" s="558" t="s">
        <v>5152</v>
      </c>
      <c r="R2237" s="609">
        <f>IFERROR(VLOOKUP(CONCATENATE(D2237,"'",C2237),'Monthly Forex'!A:D,4,0),"-")</f>
        <v>48.53</v>
      </c>
      <c r="S2237" s="610">
        <v>370400</v>
      </c>
      <c r="T2237" s="611">
        <f t="shared" si="691"/>
        <v>7632.3923346383681</v>
      </c>
      <c r="U2237" s="612" t="s">
        <v>47</v>
      </c>
      <c r="V2237" s="613" t="s">
        <v>49</v>
      </c>
      <c r="W2237" s="703" t="s">
        <v>2314</v>
      </c>
      <c r="X2237" s="673" t="s">
        <v>4604</v>
      </c>
      <c r="Y2237" s="669" t="s">
        <v>15</v>
      </c>
      <c r="Z2237" s="668" t="s">
        <v>15</v>
      </c>
      <c r="AA2237" s="558" t="s">
        <v>1856</v>
      </c>
      <c r="AB2237" s="139">
        <f t="shared" si="686"/>
        <v>44340</v>
      </c>
      <c r="AC2237" s="134">
        <f t="shared" si="687"/>
        <v>44317</v>
      </c>
      <c r="AD2237" s="144" t="str">
        <f t="shared" si="688"/>
        <v>-</v>
      </c>
      <c r="AE2237" s="136" t="str">
        <f t="shared" si="689"/>
        <v>-</v>
      </c>
      <c r="AF2237" s="140" t="s">
        <v>4551</v>
      </c>
      <c r="AG2237" s="140" t="str">
        <f t="shared" si="690"/>
        <v>-</v>
      </c>
      <c r="AH2237" s="141" t="str">
        <f t="shared" si="664"/>
        <v>-</v>
      </c>
      <c r="AI2237" s="210">
        <v>44330</v>
      </c>
      <c r="AJ2237" s="448" t="s">
        <v>4592</v>
      </c>
      <c r="AK2237" s="478">
        <f t="shared" si="665"/>
        <v>10</v>
      </c>
      <c r="AL2237" s="482">
        <f t="shared" si="666"/>
        <v>44317</v>
      </c>
      <c r="AM2237" s="432" t="str">
        <f>_xlfn.IFNA(VLOOKUP(O2237,Dropdown!$B:$G,6,0),"-")</f>
        <v>PEZA</v>
      </c>
      <c r="AN2237" s="433">
        <f>_xlfn.IFNA(VLOOKUP(O2237,Dropdown!$B:$H,7,0),"-")</f>
        <v>0.12</v>
      </c>
      <c r="AO2237" s="434" t="str">
        <f t="shared" si="667"/>
        <v>PHP</v>
      </c>
      <c r="AP2237" s="435">
        <f t="shared" si="668"/>
        <v>370400</v>
      </c>
      <c r="AQ2237" s="436">
        <f t="shared" si="669"/>
        <v>414848.00000000006</v>
      </c>
      <c r="AR2237" s="247"/>
      <c r="AS2237" s="465" t="s">
        <v>15</v>
      </c>
      <c r="AT2237" s="247"/>
      <c r="AU2237" s="456" t="s">
        <v>15</v>
      </c>
    </row>
    <row r="2238" spans="1:47" s="29" customFormat="1">
      <c r="A2238" s="556">
        <v>2235</v>
      </c>
      <c r="B2238" s="558" t="s">
        <v>5887</v>
      </c>
      <c r="C2238" s="558" t="str">
        <f t="shared" si="684"/>
        <v>2021</v>
      </c>
      <c r="D2238" s="558" t="str">
        <f t="shared" si="685"/>
        <v>Apr</v>
      </c>
      <c r="E2238" s="605">
        <v>44310</v>
      </c>
      <c r="F2238" s="558">
        <v>127374</v>
      </c>
      <c r="G2238" s="558" t="s">
        <v>5978</v>
      </c>
      <c r="H2238" s="558">
        <v>99626</v>
      </c>
      <c r="I2238" s="558" t="s">
        <v>5976</v>
      </c>
      <c r="J2238" s="617" t="s">
        <v>5904</v>
      </c>
      <c r="K2238" s="607" t="s">
        <v>5911</v>
      </c>
      <c r="L2238" s="607" t="s">
        <v>5961</v>
      </c>
      <c r="M2238" s="607" t="s">
        <v>5930</v>
      </c>
      <c r="N2238" s="615" t="s">
        <v>5948</v>
      </c>
      <c r="O2238" s="607" t="s">
        <v>31</v>
      </c>
      <c r="P2238" s="558">
        <v>1</v>
      </c>
      <c r="Q2238" s="558" t="s">
        <v>5152</v>
      </c>
      <c r="R2238" s="609">
        <f>IFERROR(VLOOKUP(CONCATENATE(D2238,"'",C2238),'Monthly Forex'!A:D,4,0),"-")</f>
        <v>48.53</v>
      </c>
      <c r="S2238" s="610">
        <v>379900</v>
      </c>
      <c r="T2238" s="611">
        <f t="shared" si="691"/>
        <v>7828.1475376056042</v>
      </c>
      <c r="U2238" s="612" t="s">
        <v>47</v>
      </c>
      <c r="V2238" s="613" t="s">
        <v>49</v>
      </c>
      <c r="W2238" s="703" t="s">
        <v>2314</v>
      </c>
      <c r="X2238" s="673" t="s">
        <v>4604</v>
      </c>
      <c r="Y2238" s="669" t="s">
        <v>15</v>
      </c>
      <c r="Z2238" s="668" t="s">
        <v>15</v>
      </c>
      <c r="AA2238" s="558" t="s">
        <v>1856</v>
      </c>
      <c r="AB2238" s="139">
        <f t="shared" si="686"/>
        <v>44340</v>
      </c>
      <c r="AC2238" s="134">
        <f t="shared" si="687"/>
        <v>44317</v>
      </c>
      <c r="AD2238" s="144" t="str">
        <f t="shared" si="688"/>
        <v>-</v>
      </c>
      <c r="AE2238" s="136" t="str">
        <f t="shared" si="689"/>
        <v>-</v>
      </c>
      <c r="AF2238" s="140" t="s">
        <v>4551</v>
      </c>
      <c r="AG2238" s="140" t="str">
        <f t="shared" si="690"/>
        <v>-</v>
      </c>
      <c r="AH2238" s="141" t="str">
        <f t="shared" si="664"/>
        <v>-</v>
      </c>
      <c r="AI2238" s="210">
        <v>44330</v>
      </c>
      <c r="AJ2238" s="448" t="s">
        <v>4592</v>
      </c>
      <c r="AK2238" s="478">
        <f t="shared" si="665"/>
        <v>10</v>
      </c>
      <c r="AL2238" s="482">
        <f t="shared" si="666"/>
        <v>44317</v>
      </c>
      <c r="AM2238" s="432" t="str">
        <f>_xlfn.IFNA(VLOOKUP(O2238,Dropdown!$B:$G,6,0),"-")</f>
        <v>PEZA</v>
      </c>
      <c r="AN2238" s="433">
        <f>_xlfn.IFNA(VLOOKUP(O2238,Dropdown!$B:$H,7,0),"-")</f>
        <v>0.12</v>
      </c>
      <c r="AO2238" s="434" t="str">
        <f t="shared" si="667"/>
        <v>PHP</v>
      </c>
      <c r="AP2238" s="435">
        <f t="shared" si="668"/>
        <v>379900</v>
      </c>
      <c r="AQ2238" s="436">
        <f t="shared" si="669"/>
        <v>425488.00000000006</v>
      </c>
      <c r="AR2238" s="247"/>
      <c r="AS2238" s="465" t="s">
        <v>15</v>
      </c>
      <c r="AT2238" s="247"/>
      <c r="AU2238" s="456" t="s">
        <v>15</v>
      </c>
    </row>
    <row r="2239" spans="1:47" s="29" customFormat="1">
      <c r="A2239" s="556">
        <v>2236</v>
      </c>
      <c r="B2239" s="558" t="s">
        <v>5888</v>
      </c>
      <c r="C2239" s="558" t="str">
        <f t="shared" si="684"/>
        <v>2021</v>
      </c>
      <c r="D2239" s="558" t="str">
        <f t="shared" si="685"/>
        <v>Apr</v>
      </c>
      <c r="E2239" s="605">
        <v>44310</v>
      </c>
      <c r="F2239" s="558">
        <v>127374</v>
      </c>
      <c r="G2239" s="558" t="s">
        <v>5978</v>
      </c>
      <c r="H2239" s="558">
        <v>99626</v>
      </c>
      <c r="I2239" s="558" t="s">
        <v>5976</v>
      </c>
      <c r="J2239" s="617" t="s">
        <v>5904</v>
      </c>
      <c r="K2239" s="607" t="s">
        <v>5912</v>
      </c>
      <c r="L2239" s="607" t="s">
        <v>5961</v>
      </c>
      <c r="M2239" s="607" t="s">
        <v>5931</v>
      </c>
      <c r="N2239" s="615" t="s">
        <v>5945</v>
      </c>
      <c r="O2239" s="607" t="s">
        <v>31</v>
      </c>
      <c r="P2239" s="558">
        <v>1</v>
      </c>
      <c r="Q2239" s="558" t="s">
        <v>5152</v>
      </c>
      <c r="R2239" s="609">
        <f>IFERROR(VLOOKUP(CONCATENATE(D2239,"'",C2239),'Monthly Forex'!A:D,4,0),"-")</f>
        <v>48.53</v>
      </c>
      <c r="S2239" s="610">
        <v>210000</v>
      </c>
      <c r="T2239" s="611">
        <f t="shared" si="691"/>
        <v>4327.2202761178651</v>
      </c>
      <c r="U2239" s="612" t="s">
        <v>47</v>
      </c>
      <c r="V2239" s="613" t="s">
        <v>49</v>
      </c>
      <c r="W2239" s="703" t="s">
        <v>2314</v>
      </c>
      <c r="X2239" s="673" t="s">
        <v>4604</v>
      </c>
      <c r="Y2239" s="669" t="s">
        <v>15</v>
      </c>
      <c r="Z2239" s="668" t="s">
        <v>15</v>
      </c>
      <c r="AA2239" s="558" t="s">
        <v>1856</v>
      </c>
      <c r="AB2239" s="139">
        <f t="shared" si="686"/>
        <v>44340</v>
      </c>
      <c r="AC2239" s="134">
        <f t="shared" si="687"/>
        <v>44317</v>
      </c>
      <c r="AD2239" s="144" t="str">
        <f t="shared" si="688"/>
        <v>-</v>
      </c>
      <c r="AE2239" s="136" t="str">
        <f t="shared" si="689"/>
        <v>-</v>
      </c>
      <c r="AF2239" s="140" t="s">
        <v>4551</v>
      </c>
      <c r="AG2239" s="140" t="str">
        <f t="shared" si="690"/>
        <v>-</v>
      </c>
      <c r="AH2239" s="141" t="str">
        <f t="shared" si="664"/>
        <v>-</v>
      </c>
      <c r="AI2239" s="210">
        <v>44330</v>
      </c>
      <c r="AJ2239" s="448" t="s">
        <v>4592</v>
      </c>
      <c r="AK2239" s="478">
        <f t="shared" si="665"/>
        <v>10</v>
      </c>
      <c r="AL2239" s="482">
        <f t="shared" si="666"/>
        <v>44317</v>
      </c>
      <c r="AM2239" s="432" t="str">
        <f>_xlfn.IFNA(VLOOKUP(O2239,Dropdown!$B:$G,6,0),"-")</f>
        <v>PEZA</v>
      </c>
      <c r="AN2239" s="433">
        <f>_xlfn.IFNA(VLOOKUP(O2239,Dropdown!$B:$H,7,0),"-")</f>
        <v>0.12</v>
      </c>
      <c r="AO2239" s="434" t="str">
        <f t="shared" si="667"/>
        <v>PHP</v>
      </c>
      <c r="AP2239" s="435">
        <f t="shared" si="668"/>
        <v>210000</v>
      </c>
      <c r="AQ2239" s="436">
        <f t="shared" si="669"/>
        <v>235200.00000000003</v>
      </c>
      <c r="AR2239" s="247"/>
      <c r="AS2239" s="465" t="s">
        <v>15</v>
      </c>
      <c r="AT2239" s="247"/>
      <c r="AU2239" s="456" t="s">
        <v>15</v>
      </c>
    </row>
    <row r="2240" spans="1:47" s="29" customFormat="1">
      <c r="A2240" s="556">
        <v>2237</v>
      </c>
      <c r="B2240" s="558" t="s">
        <v>5894</v>
      </c>
      <c r="C2240" s="558" t="str">
        <f t="shared" si="684"/>
        <v>2021</v>
      </c>
      <c r="D2240" s="558" t="str">
        <f t="shared" si="685"/>
        <v>Apr</v>
      </c>
      <c r="E2240" s="605">
        <v>44310</v>
      </c>
      <c r="F2240" s="558">
        <v>127375</v>
      </c>
      <c r="G2240" s="558" t="s">
        <v>5979</v>
      </c>
      <c r="H2240" s="558">
        <v>99627</v>
      </c>
      <c r="I2240" s="558" t="s">
        <v>5977</v>
      </c>
      <c r="J2240" s="617" t="s">
        <v>5906</v>
      </c>
      <c r="K2240" s="607" t="s">
        <v>5918</v>
      </c>
      <c r="L2240" s="607" t="s">
        <v>5927</v>
      </c>
      <c r="M2240" s="607" t="s">
        <v>5928</v>
      </c>
      <c r="N2240" s="615" t="s">
        <v>5952</v>
      </c>
      <c r="O2240" s="607" t="s">
        <v>31</v>
      </c>
      <c r="P2240" s="558">
        <v>1</v>
      </c>
      <c r="Q2240" s="558" t="s">
        <v>5152</v>
      </c>
      <c r="R2240" s="609">
        <f>IFERROR(VLOOKUP(CONCATENATE(D2240,"'",C2240),'Monthly Forex'!A:D,4,0),"-")</f>
        <v>48.53</v>
      </c>
      <c r="S2240" s="610">
        <v>439050</v>
      </c>
      <c r="T2240" s="611">
        <f t="shared" si="691"/>
        <v>9046.9812487121362</v>
      </c>
      <c r="U2240" s="612" t="s">
        <v>47</v>
      </c>
      <c r="V2240" s="613" t="s">
        <v>49</v>
      </c>
      <c r="W2240" s="703" t="s">
        <v>2314</v>
      </c>
      <c r="X2240" s="673" t="s">
        <v>4604</v>
      </c>
      <c r="Y2240" s="669" t="s">
        <v>15</v>
      </c>
      <c r="Z2240" s="668" t="s">
        <v>15</v>
      </c>
      <c r="AA2240" s="558" t="s">
        <v>1856</v>
      </c>
      <c r="AB2240" s="139">
        <f t="shared" si="686"/>
        <v>44340</v>
      </c>
      <c r="AC2240" s="134">
        <f t="shared" si="687"/>
        <v>44317</v>
      </c>
      <c r="AD2240" s="144" t="str">
        <f t="shared" si="688"/>
        <v>-</v>
      </c>
      <c r="AE2240" s="136" t="str">
        <f t="shared" si="689"/>
        <v>-</v>
      </c>
      <c r="AF2240" s="140" t="s">
        <v>4551</v>
      </c>
      <c r="AG2240" s="140" t="str">
        <f t="shared" si="690"/>
        <v>1</v>
      </c>
      <c r="AH2240" s="141" t="str">
        <f t="shared" si="664"/>
        <v>-</v>
      </c>
      <c r="AI2240" s="210">
        <v>44330</v>
      </c>
      <c r="AJ2240" s="448" t="s">
        <v>4592</v>
      </c>
      <c r="AK2240" s="478">
        <f t="shared" si="665"/>
        <v>10</v>
      </c>
      <c r="AL2240" s="482">
        <f t="shared" si="666"/>
        <v>44317</v>
      </c>
      <c r="AM2240" s="432" t="str">
        <f>_xlfn.IFNA(VLOOKUP(O2240,Dropdown!$B:$G,6,0),"-")</f>
        <v>PEZA</v>
      </c>
      <c r="AN2240" s="433">
        <f>_xlfn.IFNA(VLOOKUP(O2240,Dropdown!$B:$H,7,0),"-")</f>
        <v>0.12</v>
      </c>
      <c r="AO2240" s="434" t="str">
        <f t="shared" si="667"/>
        <v>PHP</v>
      </c>
      <c r="AP2240" s="435">
        <f t="shared" si="668"/>
        <v>439050</v>
      </c>
      <c r="AQ2240" s="436">
        <f t="shared" si="669"/>
        <v>491736.00000000006</v>
      </c>
      <c r="AR2240" s="247"/>
      <c r="AS2240" s="465" t="s">
        <v>15</v>
      </c>
      <c r="AT2240" s="247"/>
      <c r="AU2240" s="456" t="s">
        <v>15</v>
      </c>
    </row>
    <row r="2241" spans="1:47" s="29" customFormat="1">
      <c r="A2241" s="556">
        <v>2238</v>
      </c>
      <c r="B2241" s="558" t="s">
        <v>5895</v>
      </c>
      <c r="C2241" s="558" t="str">
        <f t="shared" si="684"/>
        <v>2021</v>
      </c>
      <c r="D2241" s="558" t="str">
        <f t="shared" si="685"/>
        <v>Apr</v>
      </c>
      <c r="E2241" s="605">
        <v>44310</v>
      </c>
      <c r="F2241" s="558">
        <v>127375</v>
      </c>
      <c r="G2241" s="558" t="s">
        <v>5979</v>
      </c>
      <c r="H2241" s="558">
        <v>99627</v>
      </c>
      <c r="I2241" s="558" t="s">
        <v>5977</v>
      </c>
      <c r="J2241" s="617" t="s">
        <v>5906</v>
      </c>
      <c r="K2241" s="607" t="s">
        <v>5919</v>
      </c>
      <c r="L2241" s="607" t="s">
        <v>5927</v>
      </c>
      <c r="M2241" s="607" t="s">
        <v>5929</v>
      </c>
      <c r="N2241" s="615" t="s">
        <v>5953</v>
      </c>
      <c r="O2241" s="607" t="s">
        <v>31</v>
      </c>
      <c r="P2241" s="558">
        <v>1</v>
      </c>
      <c r="Q2241" s="558" t="s">
        <v>5152</v>
      </c>
      <c r="R2241" s="609">
        <f>IFERROR(VLOOKUP(CONCATENATE(D2241,"'",C2241),'Monthly Forex'!A:D,4,0),"-")</f>
        <v>48.53</v>
      </c>
      <c r="S2241" s="610">
        <v>350150</v>
      </c>
      <c r="T2241" s="611">
        <f t="shared" si="691"/>
        <v>7215.1246651555739</v>
      </c>
      <c r="U2241" s="612" t="s">
        <v>47</v>
      </c>
      <c r="V2241" s="613" t="s">
        <v>49</v>
      </c>
      <c r="W2241" s="703" t="s">
        <v>2314</v>
      </c>
      <c r="X2241" s="673" t="s">
        <v>4604</v>
      </c>
      <c r="Y2241" s="669" t="s">
        <v>15</v>
      </c>
      <c r="Z2241" s="668" t="s">
        <v>15</v>
      </c>
      <c r="AA2241" s="558" t="s">
        <v>1856</v>
      </c>
      <c r="AB2241" s="139">
        <f t="shared" si="686"/>
        <v>44340</v>
      </c>
      <c r="AC2241" s="134">
        <f t="shared" si="687"/>
        <v>44317</v>
      </c>
      <c r="AD2241" s="144" t="str">
        <f t="shared" si="688"/>
        <v>-</v>
      </c>
      <c r="AE2241" s="136" t="str">
        <f t="shared" si="689"/>
        <v>-</v>
      </c>
      <c r="AF2241" s="140" t="s">
        <v>4551</v>
      </c>
      <c r="AG2241" s="140" t="str">
        <f t="shared" si="690"/>
        <v>-</v>
      </c>
      <c r="AH2241" s="141" t="str">
        <f t="shared" si="664"/>
        <v>-</v>
      </c>
      <c r="AI2241" s="210">
        <v>44330</v>
      </c>
      <c r="AJ2241" s="448" t="s">
        <v>4592</v>
      </c>
      <c r="AK2241" s="478">
        <f t="shared" si="665"/>
        <v>10</v>
      </c>
      <c r="AL2241" s="482">
        <f t="shared" si="666"/>
        <v>44317</v>
      </c>
      <c r="AM2241" s="432" t="str">
        <f>_xlfn.IFNA(VLOOKUP(O2241,Dropdown!$B:$G,6,0),"-")</f>
        <v>PEZA</v>
      </c>
      <c r="AN2241" s="433">
        <f>_xlfn.IFNA(VLOOKUP(O2241,Dropdown!$B:$H,7,0),"-")</f>
        <v>0.12</v>
      </c>
      <c r="AO2241" s="434" t="str">
        <f t="shared" si="667"/>
        <v>PHP</v>
      </c>
      <c r="AP2241" s="435">
        <f t="shared" si="668"/>
        <v>350150</v>
      </c>
      <c r="AQ2241" s="436">
        <f t="shared" si="669"/>
        <v>392168.00000000006</v>
      </c>
      <c r="AR2241" s="247"/>
      <c r="AS2241" s="465" t="s">
        <v>15</v>
      </c>
      <c r="AT2241" s="247"/>
      <c r="AU2241" s="456" t="s">
        <v>15</v>
      </c>
    </row>
    <row r="2242" spans="1:47" s="29" customFormat="1">
      <c r="A2242" s="556">
        <v>2239</v>
      </c>
      <c r="B2242" s="558" t="s">
        <v>5896</v>
      </c>
      <c r="C2242" s="558" t="str">
        <f t="shared" si="684"/>
        <v>2021</v>
      </c>
      <c r="D2242" s="558" t="str">
        <f t="shared" si="685"/>
        <v>Apr</v>
      </c>
      <c r="E2242" s="605">
        <v>44310</v>
      </c>
      <c r="F2242" s="558">
        <v>127375</v>
      </c>
      <c r="G2242" s="558" t="s">
        <v>5979</v>
      </c>
      <c r="H2242" s="558">
        <v>99627</v>
      </c>
      <c r="I2242" s="558" t="s">
        <v>5977</v>
      </c>
      <c r="J2242" s="617" t="s">
        <v>5906</v>
      </c>
      <c r="K2242" s="607" t="s">
        <v>5920</v>
      </c>
      <c r="L2242" s="607" t="s">
        <v>5927</v>
      </c>
      <c r="M2242" s="607" t="s">
        <v>5937</v>
      </c>
      <c r="N2242" s="615" t="s">
        <v>5954</v>
      </c>
      <c r="O2242" s="607" t="s">
        <v>31</v>
      </c>
      <c r="P2242" s="558">
        <v>1</v>
      </c>
      <c r="Q2242" s="558" t="s">
        <v>5152</v>
      </c>
      <c r="R2242" s="609">
        <f>IFERROR(VLOOKUP(CONCATENATE(D2242,"'",C2242),'Monthly Forex'!A:D,4,0),"-")</f>
        <v>48.53</v>
      </c>
      <c r="S2242" s="610">
        <v>368300</v>
      </c>
      <c r="T2242" s="611">
        <f t="shared" si="691"/>
        <v>7589.1201318771891</v>
      </c>
      <c r="U2242" s="612" t="s">
        <v>47</v>
      </c>
      <c r="V2242" s="613" t="s">
        <v>49</v>
      </c>
      <c r="W2242" s="703" t="s">
        <v>2314</v>
      </c>
      <c r="X2242" s="673" t="s">
        <v>4604</v>
      </c>
      <c r="Y2242" s="669" t="s">
        <v>15</v>
      </c>
      <c r="Z2242" s="668" t="s">
        <v>15</v>
      </c>
      <c r="AA2242" s="558" t="s">
        <v>1856</v>
      </c>
      <c r="AB2242" s="139">
        <f t="shared" si="686"/>
        <v>44340</v>
      </c>
      <c r="AC2242" s="134">
        <f t="shared" si="687"/>
        <v>44317</v>
      </c>
      <c r="AD2242" s="144" t="str">
        <f t="shared" si="688"/>
        <v>-</v>
      </c>
      <c r="AE2242" s="136" t="str">
        <f t="shared" si="689"/>
        <v>-</v>
      </c>
      <c r="AF2242" s="140" t="s">
        <v>4551</v>
      </c>
      <c r="AG2242" s="140" t="str">
        <f t="shared" si="690"/>
        <v>-</v>
      </c>
      <c r="AH2242" s="141" t="str">
        <f t="shared" si="664"/>
        <v>-</v>
      </c>
      <c r="AI2242" s="210">
        <v>44330</v>
      </c>
      <c r="AJ2242" s="448" t="s">
        <v>4592</v>
      </c>
      <c r="AK2242" s="478">
        <f t="shared" si="665"/>
        <v>10</v>
      </c>
      <c r="AL2242" s="482">
        <f t="shared" si="666"/>
        <v>44317</v>
      </c>
      <c r="AM2242" s="432" t="str">
        <f>_xlfn.IFNA(VLOOKUP(O2242,Dropdown!$B:$G,6,0),"-")</f>
        <v>PEZA</v>
      </c>
      <c r="AN2242" s="433">
        <f>_xlfn.IFNA(VLOOKUP(O2242,Dropdown!$B:$H,7,0),"-")</f>
        <v>0.12</v>
      </c>
      <c r="AO2242" s="434" t="str">
        <f t="shared" si="667"/>
        <v>PHP</v>
      </c>
      <c r="AP2242" s="435">
        <f t="shared" si="668"/>
        <v>368300</v>
      </c>
      <c r="AQ2242" s="436">
        <f t="shared" si="669"/>
        <v>412496.00000000006</v>
      </c>
      <c r="AR2242" s="247"/>
      <c r="AS2242" s="465" t="s">
        <v>15</v>
      </c>
      <c r="AT2242" s="247"/>
      <c r="AU2242" s="456" t="s">
        <v>15</v>
      </c>
    </row>
    <row r="2243" spans="1:47" s="29" customFormat="1">
      <c r="A2243" s="556">
        <v>2240</v>
      </c>
      <c r="B2243" s="558" t="s">
        <v>5897</v>
      </c>
      <c r="C2243" s="558" t="str">
        <f>TEXT(E2243,"yyyy")</f>
        <v>2021</v>
      </c>
      <c r="D2243" s="558" t="str">
        <f>TEXT(E2243,"mmm")</f>
        <v>Apr</v>
      </c>
      <c r="E2243" s="605">
        <v>44310</v>
      </c>
      <c r="F2243" s="558">
        <v>127375</v>
      </c>
      <c r="G2243" s="558" t="s">
        <v>5979</v>
      </c>
      <c r="H2243" s="558">
        <v>99627</v>
      </c>
      <c r="I2243" s="558" t="s">
        <v>5977</v>
      </c>
      <c r="J2243" s="617" t="s">
        <v>5906</v>
      </c>
      <c r="K2243" s="607" t="s">
        <v>5921</v>
      </c>
      <c r="L2243" s="607" t="s">
        <v>5927</v>
      </c>
      <c r="M2243" s="607" t="s">
        <v>5930</v>
      </c>
      <c r="N2243" s="615" t="s">
        <v>5955</v>
      </c>
      <c r="O2243" s="607" t="s">
        <v>31</v>
      </c>
      <c r="P2243" s="558">
        <v>1</v>
      </c>
      <c r="Q2243" s="558" t="s">
        <v>5152</v>
      </c>
      <c r="R2243" s="609">
        <f>IFERROR(VLOOKUP(CONCATENATE(D2243,"'",C2243),'Monthly Forex'!A:D,4,0),"-")</f>
        <v>48.53</v>
      </c>
      <c r="S2243" s="610">
        <v>353550</v>
      </c>
      <c r="T2243" s="611">
        <f t="shared" si="691"/>
        <v>7285.1844220070061</v>
      </c>
      <c r="U2243" s="612" t="s">
        <v>47</v>
      </c>
      <c r="V2243" s="613" t="s">
        <v>49</v>
      </c>
      <c r="W2243" s="703" t="s">
        <v>2314</v>
      </c>
      <c r="X2243" s="673" t="s">
        <v>4604</v>
      </c>
      <c r="Y2243" s="669" t="s">
        <v>15</v>
      </c>
      <c r="Z2243" s="668" t="s">
        <v>15</v>
      </c>
      <c r="AA2243" s="558" t="s">
        <v>1856</v>
      </c>
      <c r="AB2243" s="139">
        <f t="shared" si="686"/>
        <v>44340</v>
      </c>
      <c r="AC2243" s="134">
        <f t="shared" si="687"/>
        <v>44317</v>
      </c>
      <c r="AD2243" s="144" t="str">
        <f t="shared" si="688"/>
        <v>-</v>
      </c>
      <c r="AE2243" s="136" t="str">
        <f t="shared" si="689"/>
        <v>-</v>
      </c>
      <c r="AF2243" s="140" t="s">
        <v>4551</v>
      </c>
      <c r="AG2243" s="140" t="str">
        <f t="shared" si="690"/>
        <v>-</v>
      </c>
      <c r="AH2243" s="141" t="str">
        <f t="shared" si="664"/>
        <v>-</v>
      </c>
      <c r="AI2243" s="210">
        <v>44330</v>
      </c>
      <c r="AJ2243" s="448" t="s">
        <v>4592</v>
      </c>
      <c r="AK2243" s="478">
        <f t="shared" si="665"/>
        <v>10</v>
      </c>
      <c r="AL2243" s="482">
        <f t="shared" si="666"/>
        <v>44317</v>
      </c>
      <c r="AM2243" s="432" t="str">
        <f>_xlfn.IFNA(VLOOKUP(O2243,Dropdown!$B:$G,6,0),"-")</f>
        <v>PEZA</v>
      </c>
      <c r="AN2243" s="433">
        <f>_xlfn.IFNA(VLOOKUP(O2243,Dropdown!$B:$H,7,0),"-")</f>
        <v>0.12</v>
      </c>
      <c r="AO2243" s="434" t="str">
        <f t="shared" si="667"/>
        <v>PHP</v>
      </c>
      <c r="AP2243" s="435">
        <f t="shared" si="668"/>
        <v>353550</v>
      </c>
      <c r="AQ2243" s="436">
        <f t="shared" si="669"/>
        <v>395976.00000000006</v>
      </c>
      <c r="AR2243" s="247"/>
      <c r="AS2243" s="465" t="s">
        <v>15</v>
      </c>
      <c r="AT2243" s="247"/>
      <c r="AU2243" s="456" t="s">
        <v>15</v>
      </c>
    </row>
    <row r="2244" spans="1:47" s="29" customFormat="1">
      <c r="A2244" s="556">
        <v>2241</v>
      </c>
      <c r="B2244" s="558" t="s">
        <v>5898</v>
      </c>
      <c r="C2244" s="558" t="str">
        <f>TEXT(E2244,"yyyy")</f>
        <v>2021</v>
      </c>
      <c r="D2244" s="558" t="str">
        <f>TEXT(E2244,"mmm")</f>
        <v>Apr</v>
      </c>
      <c r="E2244" s="605">
        <v>44310</v>
      </c>
      <c r="F2244" s="558">
        <v>127375</v>
      </c>
      <c r="G2244" s="558" t="s">
        <v>5979</v>
      </c>
      <c r="H2244" s="558">
        <v>99627</v>
      </c>
      <c r="I2244" s="558" t="s">
        <v>5977</v>
      </c>
      <c r="J2244" s="617" t="s">
        <v>5906</v>
      </c>
      <c r="K2244" s="607" t="s">
        <v>5922</v>
      </c>
      <c r="L2244" s="607" t="s">
        <v>5927</v>
      </c>
      <c r="M2244" s="607" t="s">
        <v>5938</v>
      </c>
      <c r="N2244" s="615" t="s">
        <v>5956</v>
      </c>
      <c r="O2244" s="607" t="s">
        <v>31</v>
      </c>
      <c r="P2244" s="558">
        <v>1</v>
      </c>
      <c r="Q2244" s="558" t="s">
        <v>5152</v>
      </c>
      <c r="R2244" s="609">
        <f>IFERROR(VLOOKUP(CONCATENATE(D2244,"'",C2244),'Monthly Forex'!A:D,4,0),"-")</f>
        <v>48.53</v>
      </c>
      <c r="S2244" s="610">
        <v>164687.5</v>
      </c>
      <c r="T2244" s="611">
        <f t="shared" si="691"/>
        <v>3393.5194724912426</v>
      </c>
      <c r="U2244" s="612" t="s">
        <v>47</v>
      </c>
      <c r="V2244" s="613" t="s">
        <v>49</v>
      </c>
      <c r="W2244" s="703" t="s">
        <v>2314</v>
      </c>
      <c r="X2244" s="673" t="s">
        <v>4604</v>
      </c>
      <c r="Y2244" s="669" t="s">
        <v>15</v>
      </c>
      <c r="Z2244" s="668" t="s">
        <v>15</v>
      </c>
      <c r="AA2244" s="558" t="s">
        <v>1856</v>
      </c>
      <c r="AB2244" s="139">
        <f t="shared" si="686"/>
        <v>44340</v>
      </c>
      <c r="AC2244" s="134">
        <f t="shared" si="687"/>
        <v>44317</v>
      </c>
      <c r="AD2244" s="144" t="str">
        <f t="shared" si="688"/>
        <v>-</v>
      </c>
      <c r="AE2244" s="136" t="str">
        <f t="shared" si="689"/>
        <v>-</v>
      </c>
      <c r="AF2244" s="140" t="s">
        <v>4551</v>
      </c>
      <c r="AG2244" s="140" t="str">
        <f t="shared" si="690"/>
        <v>-</v>
      </c>
      <c r="AH2244" s="141" t="str">
        <f t="shared" si="664"/>
        <v>-</v>
      </c>
      <c r="AI2244" s="210">
        <v>44330</v>
      </c>
      <c r="AJ2244" s="448" t="s">
        <v>4592</v>
      </c>
      <c r="AK2244" s="478">
        <f t="shared" si="665"/>
        <v>10</v>
      </c>
      <c r="AL2244" s="482">
        <f t="shared" si="666"/>
        <v>44317</v>
      </c>
      <c r="AM2244" s="432" t="str">
        <f>_xlfn.IFNA(VLOOKUP(O2244,Dropdown!$B:$G,6,0),"-")</f>
        <v>PEZA</v>
      </c>
      <c r="AN2244" s="433">
        <f>_xlfn.IFNA(VLOOKUP(O2244,Dropdown!$B:$H,7,0),"-")</f>
        <v>0.12</v>
      </c>
      <c r="AO2244" s="434" t="str">
        <f t="shared" si="667"/>
        <v>PHP</v>
      </c>
      <c r="AP2244" s="435">
        <f t="shared" si="668"/>
        <v>164687.5</v>
      </c>
      <c r="AQ2244" s="436">
        <f t="shared" si="669"/>
        <v>184450.00000000003</v>
      </c>
      <c r="AR2244" s="247"/>
      <c r="AS2244" s="465" t="s">
        <v>15</v>
      </c>
      <c r="AT2244" s="247"/>
      <c r="AU2244" s="456" t="s">
        <v>15</v>
      </c>
    </row>
    <row r="2245" spans="1:47" s="75" customFormat="1">
      <c r="A2245" s="556">
        <v>2242</v>
      </c>
      <c r="B2245" s="558" t="s">
        <v>5590</v>
      </c>
      <c r="C2245" s="558" t="str">
        <f t="shared" ref="C2245:C2252" si="692">TEXT(E2245,"yyyy")</f>
        <v>2021</v>
      </c>
      <c r="D2245" s="558" t="str">
        <f t="shared" ref="D2245:D2252" si="693">TEXT(E2245,"mmm")</f>
        <v>Apr</v>
      </c>
      <c r="E2245" s="605">
        <v>44314</v>
      </c>
      <c r="F2245" s="558">
        <v>127378</v>
      </c>
      <c r="G2245" s="558">
        <v>60613</v>
      </c>
      <c r="H2245" s="558">
        <v>99702</v>
      </c>
      <c r="I2245" s="558" t="s">
        <v>5511</v>
      </c>
      <c r="J2245" s="617" t="s">
        <v>5593</v>
      </c>
      <c r="K2245" s="607" t="s">
        <v>5594</v>
      </c>
      <c r="L2245" s="607" t="s">
        <v>5653</v>
      </c>
      <c r="M2245" s="607" t="s">
        <v>5648</v>
      </c>
      <c r="N2245" s="615" t="s">
        <v>15</v>
      </c>
      <c r="O2245" s="607" t="s">
        <v>40</v>
      </c>
      <c r="P2245" s="558">
        <v>1</v>
      </c>
      <c r="Q2245" s="558" t="s">
        <v>5152</v>
      </c>
      <c r="R2245" s="609">
        <f>IFERROR(VLOOKUP(CONCATENATE(D2245,"'",C2245),'Monthly Forex'!A:D,4,0),"-")</f>
        <v>48.53</v>
      </c>
      <c r="S2245" s="564" t="s">
        <v>15</v>
      </c>
      <c r="T2245" s="611">
        <v>1008</v>
      </c>
      <c r="U2245" s="612" t="s">
        <v>47</v>
      </c>
      <c r="V2245" s="613" t="s">
        <v>49</v>
      </c>
      <c r="W2245" s="703" t="s">
        <v>4188</v>
      </c>
      <c r="X2245" s="677" t="s">
        <v>4752</v>
      </c>
      <c r="Y2245" s="669" t="s">
        <v>15</v>
      </c>
      <c r="Z2245" s="668" t="s">
        <v>15</v>
      </c>
      <c r="AA2245" s="558" t="s">
        <v>1856</v>
      </c>
      <c r="AB2245" s="139">
        <f t="shared" ref="AB2245:AB2304" si="694">IF(V2245="","",IF(V2245="Cancelled","-",E2245+30))</f>
        <v>44344</v>
      </c>
      <c r="AC2245" s="134">
        <f t="shared" ref="AC2245:AC2304" si="695">IFERROR(IF(AB2245="-","-",(AB2245-DAY(AB2245)+1)),"")</f>
        <v>44317</v>
      </c>
      <c r="AD2245" s="144" t="str">
        <f t="shared" ref="AD2245:AD2304" si="696">IFERROR(IF(AF2245="O","-",AB2245+60),"-")</f>
        <v>-</v>
      </c>
      <c r="AE2245" s="136" t="str">
        <f t="shared" ref="AE2245:AE2304" si="697">IFERROR(IF(AD2245="-","-",(AD2245-DAY(AD2245)+1)),"")</f>
        <v>-</v>
      </c>
      <c r="AF2245" s="140" t="s">
        <v>4551</v>
      </c>
      <c r="AG2245" s="140" t="str">
        <f t="shared" ref="AG2245:AG2304" si="698">IF(F2245=F2244,"-","1")</f>
        <v>1</v>
      </c>
      <c r="AH2245" s="141" t="str">
        <f t="shared" ref="AH2245:AH2308" si="699">IFERROR(IF(AF2245="-","-",IF(AF2245="O","-",$AK$1-E2245)),"-")</f>
        <v>-</v>
      </c>
      <c r="AI2245" s="210">
        <v>44407</v>
      </c>
      <c r="AJ2245" s="448" t="s">
        <v>4592</v>
      </c>
      <c r="AK2245" s="478">
        <f t="shared" ref="AK2245:AK2308" si="700">IFERROR(IF(AF2245="O",$AB2245-$AI2245,""),"-")</f>
        <v>-63</v>
      </c>
      <c r="AL2245" s="523">
        <f t="shared" ref="AL2245:AL2308" si="701">IFERROR(AI2245-DAY(AI2245)+1,"-")</f>
        <v>44378</v>
      </c>
      <c r="AM2245" s="432" t="str">
        <f>_xlfn.IFNA(VLOOKUP(O2245,Dropdown!$B:$G,6,0),"-")</f>
        <v>PEZA</v>
      </c>
      <c r="AN2245" s="433">
        <f>_xlfn.IFNA(VLOOKUP(O2245,Dropdown!$B:$H,7,0),"-")</f>
        <v>0.12</v>
      </c>
      <c r="AO2245" s="434" t="str">
        <f t="shared" ref="AO2245:AO2308" si="702">_xlfn.IFNA(IF(S2245="-","USD","PHP"),"-")</f>
        <v>USD</v>
      </c>
      <c r="AP2245" s="435">
        <f t="shared" ref="AP2245:AP2308" si="703">IF(AO2245="USD",T2245,S2245)</f>
        <v>1008</v>
      </c>
      <c r="AQ2245" s="436">
        <f t="shared" ref="AQ2245:AQ2308" si="704">IFERROR(IF(AN2245="-",AP2245,AP2245*1.12),"-")</f>
        <v>1128.96</v>
      </c>
      <c r="AR2245" s="247"/>
      <c r="AS2245" s="465" t="s">
        <v>15</v>
      </c>
      <c r="AT2245" s="247"/>
      <c r="AU2245" s="456" t="s">
        <v>15</v>
      </c>
    </row>
    <row r="2246" spans="1:47" s="75" customFormat="1">
      <c r="A2246" s="556">
        <v>2243</v>
      </c>
      <c r="B2246" s="558" t="s">
        <v>5591</v>
      </c>
      <c r="C2246" s="558" t="str">
        <f t="shared" si="692"/>
        <v>2021</v>
      </c>
      <c r="D2246" s="558" t="str">
        <f t="shared" si="693"/>
        <v>Apr</v>
      </c>
      <c r="E2246" s="605">
        <v>44314</v>
      </c>
      <c r="F2246" s="558">
        <v>127378</v>
      </c>
      <c r="G2246" s="558">
        <v>60613</v>
      </c>
      <c r="H2246" s="558">
        <v>99702</v>
      </c>
      <c r="I2246" s="558" t="s">
        <v>5511</v>
      </c>
      <c r="J2246" s="617" t="s">
        <v>5593</v>
      </c>
      <c r="K2246" s="607" t="s">
        <v>5595</v>
      </c>
      <c r="L2246" s="607" t="s">
        <v>5653</v>
      </c>
      <c r="M2246" s="607" t="s">
        <v>5654</v>
      </c>
      <c r="N2246" s="615" t="s">
        <v>15</v>
      </c>
      <c r="O2246" s="607" t="s">
        <v>40</v>
      </c>
      <c r="P2246" s="558">
        <v>1</v>
      </c>
      <c r="Q2246" s="558" t="s">
        <v>5152</v>
      </c>
      <c r="R2246" s="609">
        <f>IFERROR(VLOOKUP(CONCATENATE(D2246,"'",C2246),'Monthly Forex'!A:D,4,0),"-")</f>
        <v>48.53</v>
      </c>
      <c r="S2246" s="564" t="s">
        <v>15</v>
      </c>
      <c r="T2246" s="611">
        <v>1934.8000000000002</v>
      </c>
      <c r="U2246" s="612" t="s">
        <v>47</v>
      </c>
      <c r="V2246" s="613" t="s">
        <v>49</v>
      </c>
      <c r="W2246" s="703" t="s">
        <v>4188</v>
      </c>
      <c r="X2246" s="677" t="s">
        <v>4752</v>
      </c>
      <c r="Y2246" s="669" t="s">
        <v>15</v>
      </c>
      <c r="Z2246" s="668" t="s">
        <v>15</v>
      </c>
      <c r="AA2246" s="558" t="s">
        <v>1856</v>
      </c>
      <c r="AB2246" s="139">
        <f t="shared" si="694"/>
        <v>44344</v>
      </c>
      <c r="AC2246" s="134">
        <f t="shared" si="695"/>
        <v>44317</v>
      </c>
      <c r="AD2246" s="144" t="str">
        <f t="shared" si="696"/>
        <v>-</v>
      </c>
      <c r="AE2246" s="136" t="str">
        <f t="shared" si="697"/>
        <v>-</v>
      </c>
      <c r="AF2246" s="140" t="s">
        <v>4551</v>
      </c>
      <c r="AG2246" s="140" t="str">
        <f t="shared" si="698"/>
        <v>-</v>
      </c>
      <c r="AH2246" s="141" t="str">
        <f t="shared" si="699"/>
        <v>-</v>
      </c>
      <c r="AI2246" s="210">
        <v>44407</v>
      </c>
      <c r="AJ2246" s="448" t="s">
        <v>4592</v>
      </c>
      <c r="AK2246" s="478">
        <f t="shared" si="700"/>
        <v>-63</v>
      </c>
      <c r="AL2246" s="523">
        <f t="shared" si="701"/>
        <v>44378</v>
      </c>
      <c r="AM2246" s="432" t="str">
        <f>_xlfn.IFNA(VLOOKUP(O2246,Dropdown!$B:$G,6,0),"-")</f>
        <v>PEZA</v>
      </c>
      <c r="AN2246" s="433">
        <f>_xlfn.IFNA(VLOOKUP(O2246,Dropdown!$B:$H,7,0),"-")</f>
        <v>0.12</v>
      </c>
      <c r="AO2246" s="434" t="str">
        <f t="shared" si="702"/>
        <v>USD</v>
      </c>
      <c r="AP2246" s="435">
        <f t="shared" si="703"/>
        <v>1934.8000000000002</v>
      </c>
      <c r="AQ2246" s="436">
        <f t="shared" si="704"/>
        <v>2166.9760000000006</v>
      </c>
      <c r="AR2246" s="247"/>
      <c r="AS2246" s="465" t="s">
        <v>15</v>
      </c>
      <c r="AT2246" s="247"/>
      <c r="AU2246" s="456" t="s">
        <v>15</v>
      </c>
    </row>
    <row r="2247" spans="1:47" s="75" customFormat="1">
      <c r="A2247" s="556">
        <v>2244</v>
      </c>
      <c r="B2247" s="558" t="s">
        <v>5592</v>
      </c>
      <c r="C2247" s="558" t="str">
        <f t="shared" si="692"/>
        <v>2021</v>
      </c>
      <c r="D2247" s="558" t="str">
        <f t="shared" si="693"/>
        <v>Apr</v>
      </c>
      <c r="E2247" s="605">
        <v>44314</v>
      </c>
      <c r="F2247" s="558">
        <v>127378</v>
      </c>
      <c r="G2247" s="558">
        <v>60613</v>
      </c>
      <c r="H2247" s="558">
        <v>99702</v>
      </c>
      <c r="I2247" s="558" t="s">
        <v>5511</v>
      </c>
      <c r="J2247" s="617" t="s">
        <v>5593</v>
      </c>
      <c r="K2247" s="607" t="s">
        <v>5596</v>
      </c>
      <c r="L2247" s="607" t="s">
        <v>5653</v>
      </c>
      <c r="M2247" s="607" t="s">
        <v>5655</v>
      </c>
      <c r="N2247" s="615" t="s">
        <v>15</v>
      </c>
      <c r="O2247" s="607" t="s">
        <v>40</v>
      </c>
      <c r="P2247" s="558">
        <v>1</v>
      </c>
      <c r="Q2247" s="558" t="s">
        <v>5152</v>
      </c>
      <c r="R2247" s="609">
        <f>IFERROR(VLOOKUP(CONCATENATE(D2247,"'",C2247),'Monthly Forex'!A:D,4,0),"-")</f>
        <v>48.53</v>
      </c>
      <c r="S2247" s="564" t="s">
        <v>15</v>
      </c>
      <c r="T2247" s="611">
        <v>236</v>
      </c>
      <c r="U2247" s="612" t="s">
        <v>47</v>
      </c>
      <c r="V2247" s="613" t="s">
        <v>49</v>
      </c>
      <c r="W2247" s="703" t="s">
        <v>4188</v>
      </c>
      <c r="X2247" s="677" t="s">
        <v>4752</v>
      </c>
      <c r="Y2247" s="669" t="s">
        <v>15</v>
      </c>
      <c r="Z2247" s="668" t="s">
        <v>15</v>
      </c>
      <c r="AA2247" s="558" t="s">
        <v>1856</v>
      </c>
      <c r="AB2247" s="139">
        <f t="shared" si="694"/>
        <v>44344</v>
      </c>
      <c r="AC2247" s="134">
        <f t="shared" si="695"/>
        <v>44317</v>
      </c>
      <c r="AD2247" s="144" t="str">
        <f t="shared" si="696"/>
        <v>-</v>
      </c>
      <c r="AE2247" s="136" t="str">
        <f t="shared" si="697"/>
        <v>-</v>
      </c>
      <c r="AF2247" s="140" t="s">
        <v>4551</v>
      </c>
      <c r="AG2247" s="140" t="str">
        <f t="shared" si="698"/>
        <v>-</v>
      </c>
      <c r="AH2247" s="141" t="str">
        <f t="shared" si="699"/>
        <v>-</v>
      </c>
      <c r="AI2247" s="210">
        <v>44407</v>
      </c>
      <c r="AJ2247" s="448" t="s">
        <v>4592</v>
      </c>
      <c r="AK2247" s="478">
        <f t="shared" si="700"/>
        <v>-63</v>
      </c>
      <c r="AL2247" s="523">
        <f t="shared" si="701"/>
        <v>44378</v>
      </c>
      <c r="AM2247" s="432" t="str">
        <f>_xlfn.IFNA(VLOOKUP(O2247,Dropdown!$B:$G,6,0),"-")</f>
        <v>PEZA</v>
      </c>
      <c r="AN2247" s="433">
        <f>_xlfn.IFNA(VLOOKUP(O2247,Dropdown!$B:$H,7,0),"-")</f>
        <v>0.12</v>
      </c>
      <c r="AO2247" s="434" t="str">
        <f t="shared" si="702"/>
        <v>USD</v>
      </c>
      <c r="AP2247" s="435">
        <f t="shared" si="703"/>
        <v>236</v>
      </c>
      <c r="AQ2247" s="436">
        <f t="shared" si="704"/>
        <v>264.32000000000005</v>
      </c>
      <c r="AR2247" s="247"/>
      <c r="AS2247" s="465" t="s">
        <v>15</v>
      </c>
      <c r="AT2247" s="247"/>
      <c r="AU2247" s="456" t="s">
        <v>15</v>
      </c>
    </row>
    <row r="2248" spans="1:47" s="30" customFormat="1">
      <c r="A2248" s="556">
        <v>2245</v>
      </c>
      <c r="B2248" s="557" t="s">
        <v>5489</v>
      </c>
      <c r="C2248" s="557" t="str">
        <f t="shared" si="692"/>
        <v>2021</v>
      </c>
      <c r="D2248" s="557" t="str">
        <f t="shared" si="693"/>
        <v>Apr</v>
      </c>
      <c r="E2248" s="586">
        <v>44315</v>
      </c>
      <c r="F2248" s="557">
        <v>127379</v>
      </c>
      <c r="G2248" s="557">
        <v>60634</v>
      </c>
      <c r="H2248" s="557">
        <v>99703</v>
      </c>
      <c r="I2248" s="557" t="s">
        <v>5501</v>
      </c>
      <c r="J2248" s="577" t="s">
        <v>5502</v>
      </c>
      <c r="K2248" s="578" t="s">
        <v>5503</v>
      </c>
      <c r="L2248" s="578" t="s">
        <v>5078</v>
      </c>
      <c r="M2248" s="578" t="s">
        <v>5504</v>
      </c>
      <c r="N2248" s="579" t="s">
        <v>15</v>
      </c>
      <c r="O2248" s="578" t="s">
        <v>32</v>
      </c>
      <c r="P2248" s="557">
        <v>1</v>
      </c>
      <c r="Q2248" s="557" t="s">
        <v>5152</v>
      </c>
      <c r="R2248" s="581">
        <f>IFERROR(VLOOKUP(CONCATENATE(D2248,"'",C2248),'Monthly Forex'!A:D,4,0),"-")</f>
        <v>48.53</v>
      </c>
      <c r="S2248" s="587">
        <v>94000</v>
      </c>
      <c r="T2248" s="582">
        <f>IFERROR(S2248/R2248,"")</f>
        <v>1936.9462188337111</v>
      </c>
      <c r="U2248" s="583" t="s">
        <v>47</v>
      </c>
      <c r="V2248" s="589" t="s">
        <v>49</v>
      </c>
      <c r="W2248" s="706" t="s">
        <v>5269</v>
      </c>
      <c r="X2248" s="677" t="s">
        <v>4752</v>
      </c>
      <c r="Y2248" s="570"/>
      <c r="Z2248" s="571"/>
      <c r="AA2248" s="557" t="s">
        <v>1856</v>
      </c>
      <c r="AB2248" s="139">
        <f t="shared" si="694"/>
        <v>44345</v>
      </c>
      <c r="AC2248" s="134">
        <f t="shared" si="695"/>
        <v>44317</v>
      </c>
      <c r="AD2248" s="144" t="str">
        <f t="shared" si="696"/>
        <v>-</v>
      </c>
      <c r="AE2248" s="136" t="str">
        <f t="shared" si="697"/>
        <v>-</v>
      </c>
      <c r="AF2248" s="140" t="s">
        <v>4551</v>
      </c>
      <c r="AG2248" s="140" t="str">
        <f t="shared" si="698"/>
        <v>1</v>
      </c>
      <c r="AH2248" s="141" t="str">
        <f t="shared" si="699"/>
        <v>-</v>
      </c>
      <c r="AI2248" s="210">
        <v>44342</v>
      </c>
      <c r="AJ2248" s="448" t="s">
        <v>4592</v>
      </c>
      <c r="AK2248" s="478">
        <f t="shared" si="700"/>
        <v>3</v>
      </c>
      <c r="AL2248" s="516">
        <f t="shared" si="701"/>
        <v>44317</v>
      </c>
      <c r="AM2248" s="432" t="str">
        <f>_xlfn.IFNA(VLOOKUP(O2248,Dropdown!$B:$G,6,0),"-")</f>
        <v>PEZA</v>
      </c>
      <c r="AN2248" s="433">
        <f>_xlfn.IFNA(VLOOKUP(O2248,Dropdown!$B:$H,7,0),"-")</f>
        <v>0.12</v>
      </c>
      <c r="AO2248" s="434" t="str">
        <f t="shared" si="702"/>
        <v>PHP</v>
      </c>
      <c r="AP2248" s="435">
        <f t="shared" si="703"/>
        <v>94000</v>
      </c>
      <c r="AQ2248" s="436">
        <f t="shared" si="704"/>
        <v>105280.00000000001</v>
      </c>
      <c r="AR2248" s="247"/>
      <c r="AS2248" s="465" t="s">
        <v>15</v>
      </c>
      <c r="AT2248" s="247"/>
      <c r="AU2248" s="456" t="s">
        <v>15</v>
      </c>
    </row>
    <row r="2249" spans="1:47" s="29" customFormat="1">
      <c r="A2249" s="556">
        <v>2246</v>
      </c>
      <c r="B2249" s="558" t="s">
        <v>5994</v>
      </c>
      <c r="C2249" s="558" t="str">
        <f t="shared" si="692"/>
        <v>2021</v>
      </c>
      <c r="D2249" s="558" t="str">
        <f t="shared" si="693"/>
        <v>Apr</v>
      </c>
      <c r="E2249" s="605">
        <v>44316</v>
      </c>
      <c r="F2249" s="558">
        <v>127380</v>
      </c>
      <c r="G2249" s="558">
        <v>60635</v>
      </c>
      <c r="H2249" s="558">
        <v>99720</v>
      </c>
      <c r="I2249" s="558" t="s">
        <v>6001</v>
      </c>
      <c r="J2249" s="617">
        <v>3000036608</v>
      </c>
      <c r="K2249" s="607" t="s">
        <v>6003</v>
      </c>
      <c r="L2249" s="607" t="s">
        <v>15</v>
      </c>
      <c r="M2249" s="607" t="s">
        <v>6003</v>
      </c>
      <c r="N2249" s="615" t="s">
        <v>6007</v>
      </c>
      <c r="O2249" s="607" t="s">
        <v>39</v>
      </c>
      <c r="P2249" s="558">
        <v>1</v>
      </c>
      <c r="Q2249" s="558" t="s">
        <v>5151</v>
      </c>
      <c r="R2249" s="609">
        <f>IFERROR(VLOOKUP(CONCATENATE(D2249,"'",C2249),'Monthly Forex'!A:D,4,0),"-")</f>
        <v>48.53</v>
      </c>
      <c r="S2249" s="564" t="s">
        <v>15</v>
      </c>
      <c r="T2249" s="611">
        <v>1415</v>
      </c>
      <c r="U2249" s="612" t="s">
        <v>47</v>
      </c>
      <c r="V2249" s="613" t="s">
        <v>49</v>
      </c>
      <c r="W2249" s="703" t="s">
        <v>15</v>
      </c>
      <c r="X2249" s="673" t="s">
        <v>5464</v>
      </c>
      <c r="Y2249" s="667" t="s">
        <v>6047</v>
      </c>
      <c r="Z2249" s="668">
        <v>44322</v>
      </c>
      <c r="AA2249" s="557" t="s">
        <v>1856</v>
      </c>
      <c r="AB2249" s="139">
        <f t="shared" si="694"/>
        <v>44346</v>
      </c>
      <c r="AC2249" s="134">
        <f t="shared" si="695"/>
        <v>44317</v>
      </c>
      <c r="AD2249" s="144" t="str">
        <f t="shared" si="696"/>
        <v>-</v>
      </c>
      <c r="AE2249" s="136" t="str">
        <f t="shared" si="697"/>
        <v>-</v>
      </c>
      <c r="AF2249" s="140" t="s">
        <v>4551</v>
      </c>
      <c r="AG2249" s="140" t="str">
        <f t="shared" si="698"/>
        <v>1</v>
      </c>
      <c r="AH2249" s="141" t="str">
        <f t="shared" si="699"/>
        <v>-</v>
      </c>
      <c r="AI2249" s="210">
        <v>44365</v>
      </c>
      <c r="AJ2249" s="448" t="s">
        <v>4592</v>
      </c>
      <c r="AK2249" s="478">
        <f t="shared" si="700"/>
        <v>-19</v>
      </c>
      <c r="AL2249" s="482">
        <f t="shared" si="701"/>
        <v>44348</v>
      </c>
      <c r="AM2249" s="432" t="str">
        <f>_xlfn.IFNA(VLOOKUP(O2249,Dropdown!$B:$G,6,0),"-")</f>
        <v>PEZA</v>
      </c>
      <c r="AN2249" s="433">
        <f>_xlfn.IFNA(VLOOKUP(O2249,Dropdown!$B:$H,7,0),"-")</f>
        <v>0.12</v>
      </c>
      <c r="AO2249" s="434" t="str">
        <f t="shared" si="702"/>
        <v>USD</v>
      </c>
      <c r="AP2249" s="435">
        <f t="shared" si="703"/>
        <v>1415</v>
      </c>
      <c r="AQ2249" s="436">
        <f t="shared" si="704"/>
        <v>1584.8000000000002</v>
      </c>
      <c r="AR2249" s="247"/>
      <c r="AS2249" s="465" t="s">
        <v>15</v>
      </c>
      <c r="AT2249" s="247"/>
      <c r="AU2249" s="456" t="s">
        <v>15</v>
      </c>
    </row>
    <row r="2250" spans="1:47" s="29" customFormat="1">
      <c r="A2250" s="556">
        <v>2247</v>
      </c>
      <c r="B2250" s="558" t="s">
        <v>5995</v>
      </c>
      <c r="C2250" s="558" t="str">
        <f t="shared" si="692"/>
        <v>2021</v>
      </c>
      <c r="D2250" s="558" t="str">
        <f t="shared" si="693"/>
        <v>Apr</v>
      </c>
      <c r="E2250" s="605">
        <v>44316</v>
      </c>
      <c r="F2250" s="558">
        <v>127380</v>
      </c>
      <c r="G2250" s="558">
        <v>60635</v>
      </c>
      <c r="H2250" s="558">
        <v>99720</v>
      </c>
      <c r="I2250" s="558" t="s">
        <v>6001</v>
      </c>
      <c r="J2250" s="617">
        <v>3000036608</v>
      </c>
      <c r="K2250" s="607" t="s">
        <v>6004</v>
      </c>
      <c r="L2250" s="607" t="s">
        <v>15</v>
      </c>
      <c r="M2250" s="607" t="s">
        <v>6004</v>
      </c>
      <c r="N2250" s="615" t="s">
        <v>6016</v>
      </c>
      <c r="O2250" s="607" t="s">
        <v>39</v>
      </c>
      <c r="P2250" s="558">
        <v>1</v>
      </c>
      <c r="Q2250" s="558" t="s">
        <v>5151</v>
      </c>
      <c r="R2250" s="609">
        <f>IFERROR(VLOOKUP(CONCATENATE(D2250,"'",C2250),'Monthly Forex'!A:D,4,0),"-")</f>
        <v>48.53</v>
      </c>
      <c r="S2250" s="564" t="s">
        <v>15</v>
      </c>
      <c r="T2250" s="611">
        <v>1620</v>
      </c>
      <c r="U2250" s="612" t="s">
        <v>47</v>
      </c>
      <c r="V2250" s="613" t="s">
        <v>49</v>
      </c>
      <c r="W2250" s="703" t="s">
        <v>15</v>
      </c>
      <c r="X2250" s="673" t="s">
        <v>5464</v>
      </c>
      <c r="Y2250" s="667" t="s">
        <v>6047</v>
      </c>
      <c r="Z2250" s="668">
        <v>44322</v>
      </c>
      <c r="AA2250" s="557" t="s">
        <v>1856</v>
      </c>
      <c r="AB2250" s="139">
        <f t="shared" si="694"/>
        <v>44346</v>
      </c>
      <c r="AC2250" s="134">
        <f t="shared" si="695"/>
        <v>44317</v>
      </c>
      <c r="AD2250" s="144" t="str">
        <f t="shared" si="696"/>
        <v>-</v>
      </c>
      <c r="AE2250" s="136" t="str">
        <f t="shared" si="697"/>
        <v>-</v>
      </c>
      <c r="AF2250" s="140" t="s">
        <v>4551</v>
      </c>
      <c r="AG2250" s="140" t="str">
        <f t="shared" si="698"/>
        <v>-</v>
      </c>
      <c r="AH2250" s="141" t="str">
        <f t="shared" si="699"/>
        <v>-</v>
      </c>
      <c r="AI2250" s="210">
        <v>44365</v>
      </c>
      <c r="AJ2250" s="448" t="s">
        <v>4592</v>
      </c>
      <c r="AK2250" s="478">
        <f t="shared" si="700"/>
        <v>-19</v>
      </c>
      <c r="AL2250" s="482">
        <f t="shared" si="701"/>
        <v>44348</v>
      </c>
      <c r="AM2250" s="432" t="str">
        <f>_xlfn.IFNA(VLOOKUP(O2250,Dropdown!$B:$G,6,0),"-")</f>
        <v>PEZA</v>
      </c>
      <c r="AN2250" s="433">
        <f>_xlfn.IFNA(VLOOKUP(O2250,Dropdown!$B:$H,7,0),"-")</f>
        <v>0.12</v>
      </c>
      <c r="AO2250" s="434" t="str">
        <f t="shared" si="702"/>
        <v>USD</v>
      </c>
      <c r="AP2250" s="435">
        <f t="shared" si="703"/>
        <v>1620</v>
      </c>
      <c r="AQ2250" s="436">
        <f t="shared" si="704"/>
        <v>1814.4</v>
      </c>
      <c r="AR2250" s="247"/>
      <c r="AS2250" s="465" t="s">
        <v>15</v>
      </c>
      <c r="AT2250" s="247"/>
      <c r="AU2250" s="456" t="s">
        <v>15</v>
      </c>
    </row>
    <row r="2251" spans="1:47" s="29" customFormat="1">
      <c r="A2251" s="556">
        <v>2248</v>
      </c>
      <c r="B2251" s="558" t="s">
        <v>5996</v>
      </c>
      <c r="C2251" s="558" t="str">
        <f t="shared" si="692"/>
        <v>2021</v>
      </c>
      <c r="D2251" s="558" t="str">
        <f t="shared" si="693"/>
        <v>Apr</v>
      </c>
      <c r="E2251" s="605">
        <v>44316</v>
      </c>
      <c r="F2251" s="558">
        <v>127380</v>
      </c>
      <c r="G2251" s="558">
        <v>60635</v>
      </c>
      <c r="H2251" s="558">
        <v>99720</v>
      </c>
      <c r="I2251" s="558" t="s">
        <v>6001</v>
      </c>
      <c r="J2251" s="617">
        <v>3000036608</v>
      </c>
      <c r="K2251" s="607" t="s">
        <v>6005</v>
      </c>
      <c r="L2251" s="607" t="s">
        <v>15</v>
      </c>
      <c r="M2251" s="607" t="s">
        <v>6005</v>
      </c>
      <c r="N2251" s="615" t="s">
        <v>6008</v>
      </c>
      <c r="O2251" s="607" t="s">
        <v>39</v>
      </c>
      <c r="P2251" s="558">
        <v>1</v>
      </c>
      <c r="Q2251" s="558" t="s">
        <v>5151</v>
      </c>
      <c r="R2251" s="609">
        <f>IFERROR(VLOOKUP(CONCATENATE(D2251,"'",C2251),'Monthly Forex'!A:D,4,0),"-")</f>
        <v>48.53</v>
      </c>
      <c r="S2251" s="564" t="s">
        <v>15</v>
      </c>
      <c r="T2251" s="611">
        <v>745</v>
      </c>
      <c r="U2251" s="612" t="s">
        <v>47</v>
      </c>
      <c r="V2251" s="613" t="s">
        <v>49</v>
      </c>
      <c r="W2251" s="703" t="s">
        <v>15</v>
      </c>
      <c r="X2251" s="673" t="s">
        <v>5464</v>
      </c>
      <c r="Y2251" s="667" t="s">
        <v>6047</v>
      </c>
      <c r="Z2251" s="668">
        <v>44322</v>
      </c>
      <c r="AA2251" s="557" t="s">
        <v>1856</v>
      </c>
      <c r="AB2251" s="139">
        <f t="shared" si="694"/>
        <v>44346</v>
      </c>
      <c r="AC2251" s="134">
        <f t="shared" si="695"/>
        <v>44317</v>
      </c>
      <c r="AD2251" s="144" t="str">
        <f t="shared" si="696"/>
        <v>-</v>
      </c>
      <c r="AE2251" s="136" t="str">
        <f t="shared" si="697"/>
        <v>-</v>
      </c>
      <c r="AF2251" s="140" t="s">
        <v>4551</v>
      </c>
      <c r="AG2251" s="140" t="str">
        <f t="shared" si="698"/>
        <v>-</v>
      </c>
      <c r="AH2251" s="141" t="str">
        <f t="shared" si="699"/>
        <v>-</v>
      </c>
      <c r="AI2251" s="210">
        <v>44365</v>
      </c>
      <c r="AJ2251" s="448" t="s">
        <v>4592</v>
      </c>
      <c r="AK2251" s="478">
        <f t="shared" si="700"/>
        <v>-19</v>
      </c>
      <c r="AL2251" s="482">
        <f t="shared" si="701"/>
        <v>44348</v>
      </c>
      <c r="AM2251" s="432" t="str">
        <f>_xlfn.IFNA(VLOOKUP(O2251,Dropdown!$B:$G,6,0),"-")</f>
        <v>PEZA</v>
      </c>
      <c r="AN2251" s="433">
        <f>_xlfn.IFNA(VLOOKUP(O2251,Dropdown!$B:$H,7,0),"-")</f>
        <v>0.12</v>
      </c>
      <c r="AO2251" s="434" t="str">
        <f t="shared" si="702"/>
        <v>USD</v>
      </c>
      <c r="AP2251" s="435">
        <f t="shared" si="703"/>
        <v>745</v>
      </c>
      <c r="AQ2251" s="436">
        <f t="shared" si="704"/>
        <v>834.40000000000009</v>
      </c>
      <c r="AR2251" s="247"/>
      <c r="AS2251" s="465" t="s">
        <v>15</v>
      </c>
      <c r="AT2251" s="247"/>
      <c r="AU2251" s="456" t="s">
        <v>15</v>
      </c>
    </row>
    <row r="2252" spans="1:47" s="29" customFormat="1">
      <c r="A2252" s="556">
        <v>2249</v>
      </c>
      <c r="B2252" s="558" t="s">
        <v>5997</v>
      </c>
      <c r="C2252" s="558" t="str">
        <f t="shared" si="692"/>
        <v>2021</v>
      </c>
      <c r="D2252" s="558" t="str">
        <f t="shared" si="693"/>
        <v>Apr</v>
      </c>
      <c r="E2252" s="605">
        <v>44316</v>
      </c>
      <c r="F2252" s="558">
        <v>127380</v>
      </c>
      <c r="G2252" s="558">
        <v>60635</v>
      </c>
      <c r="H2252" s="558">
        <v>99720</v>
      </c>
      <c r="I2252" s="558" t="s">
        <v>6002</v>
      </c>
      <c r="J2252" s="617">
        <v>3000037349</v>
      </c>
      <c r="K2252" s="607" t="s">
        <v>6006</v>
      </c>
      <c r="L2252" s="607" t="s">
        <v>15</v>
      </c>
      <c r="M2252" s="607" t="s">
        <v>6006</v>
      </c>
      <c r="N2252" s="615" t="s">
        <v>6017</v>
      </c>
      <c r="O2252" s="607" t="s">
        <v>39</v>
      </c>
      <c r="P2252" s="558">
        <v>1</v>
      </c>
      <c r="Q2252" s="558" t="s">
        <v>5151</v>
      </c>
      <c r="R2252" s="609">
        <f>IFERROR(VLOOKUP(CONCATENATE(D2252,"'",C2252),'Monthly Forex'!A:D,4,0),"-")</f>
        <v>48.53</v>
      </c>
      <c r="S2252" s="564" t="s">
        <v>15</v>
      </c>
      <c r="T2252" s="611">
        <v>745</v>
      </c>
      <c r="U2252" s="612" t="s">
        <v>47</v>
      </c>
      <c r="V2252" s="613" t="s">
        <v>49</v>
      </c>
      <c r="W2252" s="703" t="s">
        <v>15</v>
      </c>
      <c r="X2252" s="673" t="s">
        <v>5464</v>
      </c>
      <c r="Y2252" s="667" t="s">
        <v>6047</v>
      </c>
      <c r="Z2252" s="668">
        <v>44322</v>
      </c>
      <c r="AA2252" s="557" t="s">
        <v>1856</v>
      </c>
      <c r="AB2252" s="139">
        <f t="shared" si="694"/>
        <v>44346</v>
      </c>
      <c r="AC2252" s="134">
        <f t="shared" si="695"/>
        <v>44317</v>
      </c>
      <c r="AD2252" s="144" t="str">
        <f t="shared" si="696"/>
        <v>-</v>
      </c>
      <c r="AE2252" s="136" t="str">
        <f t="shared" si="697"/>
        <v>-</v>
      </c>
      <c r="AF2252" s="140" t="s">
        <v>4551</v>
      </c>
      <c r="AG2252" s="140" t="str">
        <f t="shared" si="698"/>
        <v>-</v>
      </c>
      <c r="AH2252" s="141" t="str">
        <f t="shared" si="699"/>
        <v>-</v>
      </c>
      <c r="AI2252" s="210">
        <v>44365</v>
      </c>
      <c r="AJ2252" s="448" t="s">
        <v>4592</v>
      </c>
      <c r="AK2252" s="478">
        <f t="shared" si="700"/>
        <v>-19</v>
      </c>
      <c r="AL2252" s="482">
        <f t="shared" si="701"/>
        <v>44348</v>
      </c>
      <c r="AM2252" s="432" t="str">
        <f>_xlfn.IFNA(VLOOKUP(O2252,Dropdown!$B:$G,6,0),"-")</f>
        <v>PEZA</v>
      </c>
      <c r="AN2252" s="433">
        <f>_xlfn.IFNA(VLOOKUP(O2252,Dropdown!$B:$H,7,0),"-")</f>
        <v>0.12</v>
      </c>
      <c r="AO2252" s="434" t="str">
        <f t="shared" si="702"/>
        <v>USD</v>
      </c>
      <c r="AP2252" s="435">
        <f t="shared" si="703"/>
        <v>745</v>
      </c>
      <c r="AQ2252" s="436">
        <f t="shared" si="704"/>
        <v>834.40000000000009</v>
      </c>
      <c r="AR2252" s="247"/>
      <c r="AS2252" s="465" t="s">
        <v>15</v>
      </c>
      <c r="AT2252" s="247"/>
      <c r="AU2252" s="456" t="s">
        <v>15</v>
      </c>
    </row>
    <row r="2253" spans="1:47" s="29" customFormat="1">
      <c r="A2253" s="556">
        <v>2250</v>
      </c>
      <c r="B2253" s="558" t="s">
        <v>5991</v>
      </c>
      <c r="C2253" s="558" t="str">
        <f t="shared" ref="C2253:C2305" si="705">TEXT(E2253,"yyyy")</f>
        <v>2021</v>
      </c>
      <c r="D2253" s="558" t="str">
        <f t="shared" ref="D2253:D2305" si="706">TEXT(E2253,"mmm")</f>
        <v>Apr</v>
      </c>
      <c r="E2253" s="605">
        <v>44316</v>
      </c>
      <c r="F2253" s="558">
        <v>127382</v>
      </c>
      <c r="G2253" s="558">
        <v>60636</v>
      </c>
      <c r="H2253" s="558">
        <v>99722</v>
      </c>
      <c r="I2253" s="558" t="s">
        <v>5998</v>
      </c>
      <c r="J2253" s="617" t="s">
        <v>5999</v>
      </c>
      <c r="K2253" s="607" t="s">
        <v>6000</v>
      </c>
      <c r="L2253" s="607" t="s">
        <v>15</v>
      </c>
      <c r="M2253" s="607" t="s">
        <v>6000</v>
      </c>
      <c r="N2253" s="615" t="s">
        <v>15</v>
      </c>
      <c r="O2253" s="607" t="s">
        <v>42</v>
      </c>
      <c r="P2253" s="558">
        <v>1</v>
      </c>
      <c r="Q2253" s="558" t="s">
        <v>5151</v>
      </c>
      <c r="R2253" s="609">
        <f>IFERROR(VLOOKUP(CONCATENATE(D2253,"'",C2253),'Monthly Forex'!A:D,4,0),"-")</f>
        <v>48.53</v>
      </c>
      <c r="S2253" s="564" t="s">
        <v>15</v>
      </c>
      <c r="T2253" s="611">
        <v>304</v>
      </c>
      <c r="U2253" s="612" t="s">
        <v>47</v>
      </c>
      <c r="V2253" s="613" t="s">
        <v>49</v>
      </c>
      <c r="W2253" s="703" t="s">
        <v>15</v>
      </c>
      <c r="X2253" s="673" t="s">
        <v>4595</v>
      </c>
      <c r="Y2253" s="667" t="s">
        <v>6055</v>
      </c>
      <c r="Z2253" s="668">
        <v>44321</v>
      </c>
      <c r="AA2253" s="557" t="s">
        <v>1856</v>
      </c>
      <c r="AB2253" s="139">
        <f t="shared" si="694"/>
        <v>44346</v>
      </c>
      <c r="AC2253" s="134">
        <f t="shared" si="695"/>
        <v>44317</v>
      </c>
      <c r="AD2253" s="144" t="str">
        <f t="shared" si="696"/>
        <v>-</v>
      </c>
      <c r="AE2253" s="136" t="str">
        <f t="shared" si="697"/>
        <v>-</v>
      </c>
      <c r="AF2253" s="140" t="s">
        <v>4551</v>
      </c>
      <c r="AG2253" s="140" t="str">
        <f t="shared" si="698"/>
        <v>1</v>
      </c>
      <c r="AH2253" s="141" t="str">
        <f t="shared" si="699"/>
        <v>-</v>
      </c>
      <c r="AI2253" s="210">
        <v>44377</v>
      </c>
      <c r="AJ2253" s="448" t="s">
        <v>4592</v>
      </c>
      <c r="AK2253" s="478">
        <f t="shared" si="700"/>
        <v>-31</v>
      </c>
      <c r="AL2253" s="482">
        <f t="shared" si="701"/>
        <v>44348</v>
      </c>
      <c r="AM2253" s="432" t="str">
        <f>_xlfn.IFNA(VLOOKUP(O2253,Dropdown!$B:$G,6,0),"-")</f>
        <v>PEZA</v>
      </c>
      <c r="AN2253" s="433">
        <f>_xlfn.IFNA(VLOOKUP(O2253,Dropdown!$B:$H,7,0),"-")</f>
        <v>0.12</v>
      </c>
      <c r="AO2253" s="434" t="str">
        <f t="shared" si="702"/>
        <v>USD</v>
      </c>
      <c r="AP2253" s="435">
        <f t="shared" si="703"/>
        <v>304</v>
      </c>
      <c r="AQ2253" s="436">
        <f t="shared" si="704"/>
        <v>340.48</v>
      </c>
      <c r="AR2253" s="247"/>
      <c r="AS2253" s="465" t="s">
        <v>15</v>
      </c>
      <c r="AT2253" s="247"/>
      <c r="AU2253" s="456" t="s">
        <v>15</v>
      </c>
    </row>
    <row r="2254" spans="1:47" s="29" customFormat="1">
      <c r="A2254" s="556">
        <v>2251</v>
      </c>
      <c r="B2254" s="558" t="s">
        <v>5985</v>
      </c>
      <c r="C2254" s="558" t="str">
        <f t="shared" si="705"/>
        <v>2021</v>
      </c>
      <c r="D2254" s="558" t="str">
        <f t="shared" si="706"/>
        <v>Apr</v>
      </c>
      <c r="E2254" s="605">
        <v>44316</v>
      </c>
      <c r="F2254" s="558">
        <v>127382</v>
      </c>
      <c r="G2254" s="558">
        <v>60636</v>
      </c>
      <c r="H2254" s="558">
        <v>99722</v>
      </c>
      <c r="I2254" s="558" t="s">
        <v>5987</v>
      </c>
      <c r="J2254" s="617" t="s">
        <v>5988</v>
      </c>
      <c r="K2254" s="607" t="s">
        <v>5989</v>
      </c>
      <c r="L2254" s="607" t="s">
        <v>15</v>
      </c>
      <c r="M2254" s="607" t="s">
        <v>5989</v>
      </c>
      <c r="N2254" s="615" t="s">
        <v>15</v>
      </c>
      <c r="O2254" s="607" t="s">
        <v>42</v>
      </c>
      <c r="P2254" s="558">
        <v>2</v>
      </c>
      <c r="Q2254" s="558" t="s">
        <v>5151</v>
      </c>
      <c r="R2254" s="609">
        <f>IFERROR(VLOOKUP(CONCATENATE(D2254,"'",C2254),'Monthly Forex'!A:D,4,0),"-")</f>
        <v>48.53</v>
      </c>
      <c r="S2254" s="564" t="s">
        <v>15</v>
      </c>
      <c r="T2254" s="611">
        <v>154</v>
      </c>
      <c r="U2254" s="612" t="s">
        <v>47</v>
      </c>
      <c r="V2254" s="613" t="s">
        <v>49</v>
      </c>
      <c r="W2254" s="703" t="s">
        <v>15</v>
      </c>
      <c r="X2254" s="673" t="s">
        <v>4595</v>
      </c>
      <c r="Y2254" s="667" t="s">
        <v>6055</v>
      </c>
      <c r="Z2254" s="668">
        <v>44321</v>
      </c>
      <c r="AA2254" s="557" t="s">
        <v>1856</v>
      </c>
      <c r="AB2254" s="139">
        <f t="shared" si="694"/>
        <v>44346</v>
      </c>
      <c r="AC2254" s="134">
        <f t="shared" si="695"/>
        <v>44317</v>
      </c>
      <c r="AD2254" s="144" t="str">
        <f t="shared" si="696"/>
        <v>-</v>
      </c>
      <c r="AE2254" s="136" t="str">
        <f t="shared" si="697"/>
        <v>-</v>
      </c>
      <c r="AF2254" s="140" t="s">
        <v>4551</v>
      </c>
      <c r="AG2254" s="140" t="str">
        <f t="shared" si="698"/>
        <v>-</v>
      </c>
      <c r="AH2254" s="141" t="str">
        <f t="shared" si="699"/>
        <v>-</v>
      </c>
      <c r="AI2254" s="210">
        <v>44377</v>
      </c>
      <c r="AJ2254" s="448" t="s">
        <v>4592</v>
      </c>
      <c r="AK2254" s="478">
        <f t="shared" si="700"/>
        <v>-31</v>
      </c>
      <c r="AL2254" s="482">
        <f t="shared" si="701"/>
        <v>44348</v>
      </c>
      <c r="AM2254" s="432" t="str">
        <f>_xlfn.IFNA(VLOOKUP(O2254,Dropdown!$B:$G,6,0),"-")</f>
        <v>PEZA</v>
      </c>
      <c r="AN2254" s="433">
        <f>_xlfn.IFNA(VLOOKUP(O2254,Dropdown!$B:$H,7,0),"-")</f>
        <v>0.12</v>
      </c>
      <c r="AO2254" s="434" t="str">
        <f t="shared" si="702"/>
        <v>USD</v>
      </c>
      <c r="AP2254" s="435">
        <f t="shared" si="703"/>
        <v>154</v>
      </c>
      <c r="AQ2254" s="436">
        <f t="shared" si="704"/>
        <v>172.48000000000002</v>
      </c>
      <c r="AR2254" s="247"/>
      <c r="AS2254" s="465" t="s">
        <v>15</v>
      </c>
      <c r="AT2254" s="247"/>
      <c r="AU2254" s="456" t="s">
        <v>15</v>
      </c>
    </row>
    <row r="2255" spans="1:47" s="29" customFormat="1">
      <c r="A2255" s="556">
        <v>2252</v>
      </c>
      <c r="B2255" s="558" t="s">
        <v>5984</v>
      </c>
      <c r="C2255" s="558" t="str">
        <f t="shared" si="705"/>
        <v>2021</v>
      </c>
      <c r="D2255" s="558" t="str">
        <f t="shared" si="706"/>
        <v>Apr</v>
      </c>
      <c r="E2255" s="605">
        <v>44316</v>
      </c>
      <c r="F2255" s="558">
        <v>127383</v>
      </c>
      <c r="G2255" s="558">
        <v>60637</v>
      </c>
      <c r="H2255" s="558">
        <v>99721</v>
      </c>
      <c r="I2255" s="558" t="s">
        <v>5233</v>
      </c>
      <c r="J2255" s="617" t="s">
        <v>5986</v>
      </c>
      <c r="K2255" s="607" t="s">
        <v>4696</v>
      </c>
      <c r="L2255" s="607" t="s">
        <v>15</v>
      </c>
      <c r="M2255" s="607" t="s">
        <v>4696</v>
      </c>
      <c r="N2255" s="615" t="s">
        <v>15</v>
      </c>
      <c r="O2255" s="607" t="s">
        <v>33</v>
      </c>
      <c r="P2255" s="558">
        <v>1</v>
      </c>
      <c r="Q2255" s="558" t="s">
        <v>5151</v>
      </c>
      <c r="R2255" s="609">
        <f>IFERROR(VLOOKUP(CONCATENATE(D2255,"'",C2255),'Monthly Forex'!A:D,4,0),"-")</f>
        <v>48.53</v>
      </c>
      <c r="S2255" s="564" t="s">
        <v>15</v>
      </c>
      <c r="T2255" s="611">
        <v>310</v>
      </c>
      <c r="U2255" s="612" t="s">
        <v>47</v>
      </c>
      <c r="V2255" s="613" t="s">
        <v>49</v>
      </c>
      <c r="W2255" s="703" t="s">
        <v>15</v>
      </c>
      <c r="X2255" s="673" t="s">
        <v>4599</v>
      </c>
      <c r="Y2255" s="667" t="s">
        <v>6046</v>
      </c>
      <c r="Z2255" s="668">
        <v>44322</v>
      </c>
      <c r="AA2255" s="557" t="s">
        <v>1856</v>
      </c>
      <c r="AB2255" s="139">
        <f t="shared" si="694"/>
        <v>44346</v>
      </c>
      <c r="AC2255" s="134">
        <f t="shared" si="695"/>
        <v>44317</v>
      </c>
      <c r="AD2255" s="144" t="str">
        <f t="shared" si="696"/>
        <v>-</v>
      </c>
      <c r="AE2255" s="136" t="str">
        <f t="shared" si="697"/>
        <v>-</v>
      </c>
      <c r="AF2255" s="140" t="s">
        <v>4551</v>
      </c>
      <c r="AG2255" s="140" t="str">
        <f t="shared" si="698"/>
        <v>1</v>
      </c>
      <c r="AH2255" s="141" t="str">
        <f t="shared" si="699"/>
        <v>-</v>
      </c>
      <c r="AI2255" s="210">
        <v>44343</v>
      </c>
      <c r="AJ2255" s="448" t="s">
        <v>4592</v>
      </c>
      <c r="AK2255" s="478">
        <f t="shared" si="700"/>
        <v>3</v>
      </c>
      <c r="AL2255" s="482">
        <f t="shared" si="701"/>
        <v>44317</v>
      </c>
      <c r="AM2255" s="432" t="str">
        <f>_xlfn.IFNA(VLOOKUP(O2255,Dropdown!$B:$G,6,0),"-")</f>
        <v>NON-PEZA</v>
      </c>
      <c r="AN2255" s="433" t="str">
        <f>_xlfn.IFNA(VLOOKUP(O2255,Dropdown!$B:$H,7,0),"-")</f>
        <v>-</v>
      </c>
      <c r="AO2255" s="434" t="str">
        <f t="shared" si="702"/>
        <v>USD</v>
      </c>
      <c r="AP2255" s="435">
        <f t="shared" si="703"/>
        <v>310</v>
      </c>
      <c r="AQ2255" s="436">
        <f t="shared" si="704"/>
        <v>310</v>
      </c>
      <c r="AR2255" s="247"/>
      <c r="AS2255" s="465" t="s">
        <v>15</v>
      </c>
      <c r="AT2255" s="247"/>
      <c r="AU2255" s="456" t="s">
        <v>15</v>
      </c>
    </row>
    <row r="2256" spans="1:47" s="29" customFormat="1">
      <c r="A2256" s="556">
        <v>2253</v>
      </c>
      <c r="B2256" s="558" t="s">
        <v>5992</v>
      </c>
      <c r="C2256" s="558" t="str">
        <f t="shared" si="705"/>
        <v>2021</v>
      </c>
      <c r="D2256" s="558" t="str">
        <f t="shared" si="706"/>
        <v>Apr</v>
      </c>
      <c r="E2256" s="605">
        <v>44316</v>
      </c>
      <c r="F2256" s="558">
        <v>127383</v>
      </c>
      <c r="G2256" s="558">
        <v>60637</v>
      </c>
      <c r="H2256" s="558">
        <v>99721</v>
      </c>
      <c r="I2256" s="558" t="s">
        <v>5233</v>
      </c>
      <c r="J2256" s="617" t="s">
        <v>5986</v>
      </c>
      <c r="K2256" s="607" t="s">
        <v>5873</v>
      </c>
      <c r="L2256" s="607" t="s">
        <v>15</v>
      </c>
      <c r="M2256" s="607" t="s">
        <v>5873</v>
      </c>
      <c r="N2256" s="615" t="s">
        <v>15</v>
      </c>
      <c r="O2256" s="607" t="s">
        <v>33</v>
      </c>
      <c r="P2256" s="558">
        <v>1</v>
      </c>
      <c r="Q2256" s="558" t="s">
        <v>5151</v>
      </c>
      <c r="R2256" s="609">
        <f>IFERROR(VLOOKUP(CONCATENATE(D2256,"'",C2256),'Monthly Forex'!A:D,4,0),"-")</f>
        <v>48.53</v>
      </c>
      <c r="S2256" s="564" t="s">
        <v>15</v>
      </c>
      <c r="T2256" s="611">
        <v>450</v>
      </c>
      <c r="U2256" s="612" t="s">
        <v>47</v>
      </c>
      <c r="V2256" s="613" t="s">
        <v>49</v>
      </c>
      <c r="W2256" s="703" t="s">
        <v>15</v>
      </c>
      <c r="X2256" s="673" t="s">
        <v>4599</v>
      </c>
      <c r="Y2256" s="667" t="s">
        <v>6046</v>
      </c>
      <c r="Z2256" s="668">
        <v>44322</v>
      </c>
      <c r="AA2256" s="557" t="s">
        <v>1856</v>
      </c>
      <c r="AB2256" s="139">
        <f t="shared" si="694"/>
        <v>44346</v>
      </c>
      <c r="AC2256" s="134">
        <f t="shared" si="695"/>
        <v>44317</v>
      </c>
      <c r="AD2256" s="144" t="str">
        <f t="shared" si="696"/>
        <v>-</v>
      </c>
      <c r="AE2256" s="136" t="str">
        <f t="shared" si="697"/>
        <v>-</v>
      </c>
      <c r="AF2256" s="140" t="s">
        <v>4551</v>
      </c>
      <c r="AG2256" s="140" t="str">
        <f t="shared" si="698"/>
        <v>-</v>
      </c>
      <c r="AH2256" s="141" t="str">
        <f t="shared" si="699"/>
        <v>-</v>
      </c>
      <c r="AI2256" s="210">
        <v>44343</v>
      </c>
      <c r="AJ2256" s="448" t="s">
        <v>4592</v>
      </c>
      <c r="AK2256" s="478">
        <f t="shared" si="700"/>
        <v>3</v>
      </c>
      <c r="AL2256" s="482">
        <f t="shared" si="701"/>
        <v>44317</v>
      </c>
      <c r="AM2256" s="432" t="str">
        <f>_xlfn.IFNA(VLOOKUP(O2256,Dropdown!$B:$G,6,0),"-")</f>
        <v>NON-PEZA</v>
      </c>
      <c r="AN2256" s="433" t="str">
        <f>_xlfn.IFNA(VLOOKUP(O2256,Dropdown!$B:$H,7,0),"-")</f>
        <v>-</v>
      </c>
      <c r="AO2256" s="434" t="str">
        <f t="shared" si="702"/>
        <v>USD</v>
      </c>
      <c r="AP2256" s="435">
        <f t="shared" si="703"/>
        <v>450</v>
      </c>
      <c r="AQ2256" s="436">
        <f t="shared" si="704"/>
        <v>450</v>
      </c>
      <c r="AR2256" s="247"/>
      <c r="AS2256" s="465" t="s">
        <v>15</v>
      </c>
      <c r="AT2256" s="247"/>
      <c r="AU2256" s="456" t="s">
        <v>15</v>
      </c>
    </row>
    <row r="2257" spans="1:47" s="29" customFormat="1">
      <c r="A2257" s="556">
        <v>2254</v>
      </c>
      <c r="B2257" s="558" t="s">
        <v>5993</v>
      </c>
      <c r="C2257" s="558" t="str">
        <f t="shared" si="705"/>
        <v>2021</v>
      </c>
      <c r="D2257" s="558" t="str">
        <f t="shared" si="706"/>
        <v>Apr</v>
      </c>
      <c r="E2257" s="605">
        <v>44316</v>
      </c>
      <c r="F2257" s="558">
        <v>127383</v>
      </c>
      <c r="G2257" s="558">
        <v>60637</v>
      </c>
      <c r="H2257" s="558">
        <v>99721</v>
      </c>
      <c r="I2257" s="558" t="s">
        <v>5233</v>
      </c>
      <c r="J2257" s="617" t="s">
        <v>5986</v>
      </c>
      <c r="K2257" s="607" t="s">
        <v>5253</v>
      </c>
      <c r="L2257" s="607" t="s">
        <v>15</v>
      </c>
      <c r="M2257" s="607" t="s">
        <v>5253</v>
      </c>
      <c r="N2257" s="615" t="s">
        <v>15</v>
      </c>
      <c r="O2257" s="607" t="s">
        <v>33</v>
      </c>
      <c r="P2257" s="558">
        <v>1</v>
      </c>
      <c r="Q2257" s="558" t="s">
        <v>5151</v>
      </c>
      <c r="R2257" s="609">
        <f>IFERROR(VLOOKUP(CONCATENATE(D2257,"'",C2257),'Monthly Forex'!A:D,4,0),"-")</f>
        <v>48.53</v>
      </c>
      <c r="S2257" s="564" t="s">
        <v>15</v>
      </c>
      <c r="T2257" s="611">
        <v>347</v>
      </c>
      <c r="U2257" s="612" t="s">
        <v>47</v>
      </c>
      <c r="V2257" s="613" t="s">
        <v>49</v>
      </c>
      <c r="W2257" s="703" t="s">
        <v>15</v>
      </c>
      <c r="X2257" s="673" t="s">
        <v>4599</v>
      </c>
      <c r="Y2257" s="667" t="s">
        <v>6046</v>
      </c>
      <c r="Z2257" s="668">
        <v>44322</v>
      </c>
      <c r="AA2257" s="557" t="s">
        <v>1856</v>
      </c>
      <c r="AB2257" s="139">
        <f t="shared" si="694"/>
        <v>44346</v>
      </c>
      <c r="AC2257" s="134">
        <f t="shared" si="695"/>
        <v>44317</v>
      </c>
      <c r="AD2257" s="144" t="str">
        <f t="shared" si="696"/>
        <v>-</v>
      </c>
      <c r="AE2257" s="136" t="str">
        <f t="shared" si="697"/>
        <v>-</v>
      </c>
      <c r="AF2257" s="140" t="s">
        <v>4551</v>
      </c>
      <c r="AG2257" s="140" t="str">
        <f t="shared" si="698"/>
        <v>-</v>
      </c>
      <c r="AH2257" s="141" t="str">
        <f t="shared" si="699"/>
        <v>-</v>
      </c>
      <c r="AI2257" s="210">
        <v>44343</v>
      </c>
      <c r="AJ2257" s="448" t="s">
        <v>4592</v>
      </c>
      <c r="AK2257" s="478">
        <f t="shared" si="700"/>
        <v>3</v>
      </c>
      <c r="AL2257" s="482">
        <f t="shared" si="701"/>
        <v>44317</v>
      </c>
      <c r="AM2257" s="432" t="str">
        <f>_xlfn.IFNA(VLOOKUP(O2257,Dropdown!$B:$G,6,0),"-")</f>
        <v>NON-PEZA</v>
      </c>
      <c r="AN2257" s="433" t="str">
        <f>_xlfn.IFNA(VLOOKUP(O2257,Dropdown!$B:$H,7,0),"-")</f>
        <v>-</v>
      </c>
      <c r="AO2257" s="434" t="str">
        <f t="shared" si="702"/>
        <v>USD</v>
      </c>
      <c r="AP2257" s="435">
        <f t="shared" si="703"/>
        <v>347</v>
      </c>
      <c r="AQ2257" s="436">
        <f t="shared" si="704"/>
        <v>347</v>
      </c>
      <c r="AR2257" s="247"/>
      <c r="AS2257" s="465" t="s">
        <v>15</v>
      </c>
      <c r="AT2257" s="247"/>
      <c r="AU2257" s="456" t="s">
        <v>15</v>
      </c>
    </row>
    <row r="2258" spans="1:47" s="29" customFormat="1">
      <c r="A2258" s="556">
        <v>2255</v>
      </c>
      <c r="B2258" s="558" t="s">
        <v>6018</v>
      </c>
      <c r="C2258" s="558" t="str">
        <f t="shared" si="705"/>
        <v>2021</v>
      </c>
      <c r="D2258" s="558" t="str">
        <f t="shared" si="706"/>
        <v>Apr</v>
      </c>
      <c r="E2258" s="605">
        <v>44316</v>
      </c>
      <c r="F2258" s="558">
        <v>127384</v>
      </c>
      <c r="G2258" s="558">
        <v>60638</v>
      </c>
      <c r="H2258" s="558">
        <v>99723</v>
      </c>
      <c r="I2258" s="558" t="s">
        <v>6024</v>
      </c>
      <c r="J2258" s="617" t="s">
        <v>6025</v>
      </c>
      <c r="K2258" s="607" t="s">
        <v>6022</v>
      </c>
      <c r="L2258" s="607" t="s">
        <v>6021</v>
      </c>
      <c r="M2258" s="607" t="s">
        <v>6023</v>
      </c>
      <c r="N2258" s="615" t="s">
        <v>15</v>
      </c>
      <c r="O2258" s="607" t="s">
        <v>42</v>
      </c>
      <c r="P2258" s="558">
        <v>10</v>
      </c>
      <c r="Q2258" s="558" t="s">
        <v>5151</v>
      </c>
      <c r="R2258" s="609">
        <f>IFERROR(VLOOKUP(CONCATENATE(D2258,"'",C2258),'Monthly Forex'!A:D,4,0),"-")</f>
        <v>48.53</v>
      </c>
      <c r="S2258" s="564" t="s">
        <v>15</v>
      </c>
      <c r="T2258" s="611">
        <v>1700</v>
      </c>
      <c r="U2258" s="612" t="s">
        <v>47</v>
      </c>
      <c r="V2258" s="613" t="s">
        <v>49</v>
      </c>
      <c r="W2258" s="703" t="s">
        <v>15</v>
      </c>
      <c r="X2258" s="673" t="s">
        <v>4595</v>
      </c>
      <c r="Y2258" s="667" t="s">
        <v>6055</v>
      </c>
      <c r="Z2258" s="668">
        <v>44321</v>
      </c>
      <c r="AA2258" s="557" t="s">
        <v>1856</v>
      </c>
      <c r="AB2258" s="139">
        <f t="shared" si="694"/>
        <v>44346</v>
      </c>
      <c r="AC2258" s="134">
        <f t="shared" si="695"/>
        <v>44317</v>
      </c>
      <c r="AD2258" s="144" t="str">
        <f t="shared" si="696"/>
        <v>-</v>
      </c>
      <c r="AE2258" s="136" t="str">
        <f t="shared" si="697"/>
        <v>-</v>
      </c>
      <c r="AF2258" s="140" t="s">
        <v>4551</v>
      </c>
      <c r="AG2258" s="140" t="str">
        <f t="shared" si="698"/>
        <v>1</v>
      </c>
      <c r="AH2258" s="141" t="str">
        <f t="shared" si="699"/>
        <v>-</v>
      </c>
      <c r="AI2258" s="210">
        <v>44377</v>
      </c>
      <c r="AJ2258" s="448" t="s">
        <v>4592</v>
      </c>
      <c r="AK2258" s="478">
        <f t="shared" si="700"/>
        <v>-31</v>
      </c>
      <c r="AL2258" s="482">
        <f t="shared" si="701"/>
        <v>44348</v>
      </c>
      <c r="AM2258" s="432" t="str">
        <f>_xlfn.IFNA(VLOOKUP(O2258,Dropdown!$B:$G,6,0),"-")</f>
        <v>PEZA</v>
      </c>
      <c r="AN2258" s="433">
        <f>_xlfn.IFNA(VLOOKUP(O2258,Dropdown!$B:$H,7,0),"-")</f>
        <v>0.12</v>
      </c>
      <c r="AO2258" s="434" t="str">
        <f t="shared" si="702"/>
        <v>USD</v>
      </c>
      <c r="AP2258" s="435">
        <f t="shared" si="703"/>
        <v>1700</v>
      </c>
      <c r="AQ2258" s="436">
        <f t="shared" si="704"/>
        <v>1904.0000000000002</v>
      </c>
      <c r="AR2258" s="247"/>
      <c r="AS2258" s="465" t="s">
        <v>15</v>
      </c>
      <c r="AT2258" s="247"/>
      <c r="AU2258" s="456" t="s">
        <v>15</v>
      </c>
    </row>
    <row r="2259" spans="1:47" s="29" customFormat="1">
      <c r="A2259" s="556">
        <v>2256</v>
      </c>
      <c r="B2259" s="558" t="s">
        <v>6019</v>
      </c>
      <c r="C2259" s="558" t="str">
        <f t="shared" si="705"/>
        <v>2021</v>
      </c>
      <c r="D2259" s="558" t="str">
        <f t="shared" si="706"/>
        <v>Apr</v>
      </c>
      <c r="E2259" s="605">
        <v>44316</v>
      </c>
      <c r="F2259" s="558">
        <v>127384</v>
      </c>
      <c r="G2259" s="558">
        <v>60638</v>
      </c>
      <c r="H2259" s="558">
        <v>99723</v>
      </c>
      <c r="I2259" s="558" t="s">
        <v>6024</v>
      </c>
      <c r="J2259" s="617" t="s">
        <v>6025</v>
      </c>
      <c r="K2259" s="607" t="s">
        <v>6020</v>
      </c>
      <c r="L2259" s="607" t="s">
        <v>6021</v>
      </c>
      <c r="M2259" s="607" t="s">
        <v>6023</v>
      </c>
      <c r="N2259" s="615" t="s">
        <v>15</v>
      </c>
      <c r="O2259" s="607" t="s">
        <v>42</v>
      </c>
      <c r="P2259" s="558">
        <v>10</v>
      </c>
      <c r="Q2259" s="558" t="s">
        <v>5151</v>
      </c>
      <c r="R2259" s="609">
        <f>IFERROR(VLOOKUP(CONCATENATE(D2259,"'",C2259),'Monthly Forex'!A:D,4,0),"-")</f>
        <v>48.53</v>
      </c>
      <c r="S2259" s="564" t="s">
        <v>15</v>
      </c>
      <c r="T2259" s="611">
        <v>1700</v>
      </c>
      <c r="U2259" s="612" t="s">
        <v>47</v>
      </c>
      <c r="V2259" s="613" t="s">
        <v>49</v>
      </c>
      <c r="W2259" s="703" t="s">
        <v>15</v>
      </c>
      <c r="X2259" s="673" t="s">
        <v>4595</v>
      </c>
      <c r="Y2259" s="667" t="s">
        <v>6055</v>
      </c>
      <c r="Z2259" s="668">
        <v>44321</v>
      </c>
      <c r="AA2259" s="557" t="s">
        <v>1856</v>
      </c>
      <c r="AB2259" s="139">
        <f t="shared" si="694"/>
        <v>44346</v>
      </c>
      <c r="AC2259" s="134">
        <f t="shared" si="695"/>
        <v>44317</v>
      </c>
      <c r="AD2259" s="144" t="str">
        <f t="shared" si="696"/>
        <v>-</v>
      </c>
      <c r="AE2259" s="136" t="str">
        <f t="shared" si="697"/>
        <v>-</v>
      </c>
      <c r="AF2259" s="140" t="s">
        <v>4551</v>
      </c>
      <c r="AG2259" s="140" t="str">
        <f t="shared" si="698"/>
        <v>-</v>
      </c>
      <c r="AH2259" s="141" t="str">
        <f t="shared" si="699"/>
        <v>-</v>
      </c>
      <c r="AI2259" s="210">
        <v>44377</v>
      </c>
      <c r="AJ2259" s="448" t="s">
        <v>4592</v>
      </c>
      <c r="AK2259" s="478">
        <f t="shared" si="700"/>
        <v>-31</v>
      </c>
      <c r="AL2259" s="482">
        <f t="shared" si="701"/>
        <v>44348</v>
      </c>
      <c r="AM2259" s="432" t="str">
        <f>_xlfn.IFNA(VLOOKUP(O2259,Dropdown!$B:$G,6,0),"-")</f>
        <v>PEZA</v>
      </c>
      <c r="AN2259" s="433">
        <f>_xlfn.IFNA(VLOOKUP(O2259,Dropdown!$B:$H,7,0),"-")</f>
        <v>0.12</v>
      </c>
      <c r="AO2259" s="434" t="str">
        <f t="shared" si="702"/>
        <v>USD</v>
      </c>
      <c r="AP2259" s="435">
        <f t="shared" si="703"/>
        <v>1700</v>
      </c>
      <c r="AQ2259" s="436">
        <f t="shared" si="704"/>
        <v>1904.0000000000002</v>
      </c>
      <c r="AR2259" s="247"/>
      <c r="AS2259" s="465" t="s">
        <v>15</v>
      </c>
      <c r="AT2259" s="247"/>
      <c r="AU2259" s="456" t="s">
        <v>15</v>
      </c>
    </row>
    <row r="2260" spans="1:47" s="29" customFormat="1">
      <c r="A2260" s="556">
        <v>2257</v>
      </c>
      <c r="B2260" s="558" t="s">
        <v>5548</v>
      </c>
      <c r="C2260" s="558" t="str">
        <f t="shared" si="705"/>
        <v>2021</v>
      </c>
      <c r="D2260" s="558" t="str">
        <f t="shared" si="706"/>
        <v>Apr</v>
      </c>
      <c r="E2260" s="605">
        <v>44316</v>
      </c>
      <c r="F2260" s="558">
        <v>127385</v>
      </c>
      <c r="G2260" s="558">
        <v>60639</v>
      </c>
      <c r="H2260" s="558">
        <v>99710</v>
      </c>
      <c r="I2260" s="558" t="s">
        <v>5511</v>
      </c>
      <c r="J2260" s="617" t="s">
        <v>5555</v>
      </c>
      <c r="K2260" s="607" t="s">
        <v>5558</v>
      </c>
      <c r="L2260" s="607" t="s">
        <v>5640</v>
      </c>
      <c r="M2260" s="607" t="s">
        <v>5641</v>
      </c>
      <c r="N2260" s="615" t="s">
        <v>15</v>
      </c>
      <c r="O2260" s="607" t="s">
        <v>40</v>
      </c>
      <c r="P2260" s="558">
        <v>1</v>
      </c>
      <c r="Q2260" s="558" t="s">
        <v>5152</v>
      </c>
      <c r="R2260" s="609">
        <f>IFERROR(VLOOKUP(CONCATENATE(D2260,"'",C2260),'Monthly Forex'!A:D,4,0),"-")</f>
        <v>48.53</v>
      </c>
      <c r="S2260" s="564" t="s">
        <v>15</v>
      </c>
      <c r="T2260" s="611">
        <v>5428.4000000000005</v>
      </c>
      <c r="U2260" s="732" t="s">
        <v>47</v>
      </c>
      <c r="V2260" s="613" t="s">
        <v>49</v>
      </c>
      <c r="W2260" s="703" t="s">
        <v>4188</v>
      </c>
      <c r="X2260" s="673" t="s">
        <v>4752</v>
      </c>
      <c r="Y2260" s="669" t="s">
        <v>15</v>
      </c>
      <c r="Z2260" s="668" t="s">
        <v>15</v>
      </c>
      <c r="AA2260" s="557" t="s">
        <v>1856</v>
      </c>
      <c r="AB2260" s="139">
        <f t="shared" si="694"/>
        <v>44346</v>
      </c>
      <c r="AC2260" s="134">
        <f t="shared" si="695"/>
        <v>44317</v>
      </c>
      <c r="AD2260" s="144" t="str">
        <f t="shared" si="696"/>
        <v>-</v>
      </c>
      <c r="AE2260" s="136" t="str">
        <f t="shared" si="697"/>
        <v>-</v>
      </c>
      <c r="AF2260" s="140" t="s">
        <v>4551</v>
      </c>
      <c r="AG2260" s="140" t="str">
        <f t="shared" si="698"/>
        <v>1</v>
      </c>
      <c r="AH2260" s="141" t="str">
        <f t="shared" si="699"/>
        <v>-</v>
      </c>
      <c r="AI2260" s="210">
        <v>44469</v>
      </c>
      <c r="AJ2260" s="448" t="s">
        <v>4592</v>
      </c>
      <c r="AK2260" s="478">
        <f t="shared" si="700"/>
        <v>-123</v>
      </c>
      <c r="AL2260" s="482">
        <f t="shared" si="701"/>
        <v>44440</v>
      </c>
      <c r="AM2260" s="432" t="str">
        <f>_xlfn.IFNA(VLOOKUP(O2260,Dropdown!$B:$G,6,0),"-")</f>
        <v>PEZA</v>
      </c>
      <c r="AN2260" s="433">
        <f>_xlfn.IFNA(VLOOKUP(O2260,Dropdown!$B:$H,7,0),"-")</f>
        <v>0.12</v>
      </c>
      <c r="AO2260" s="434" t="str">
        <f t="shared" si="702"/>
        <v>USD</v>
      </c>
      <c r="AP2260" s="435">
        <f t="shared" si="703"/>
        <v>5428.4000000000005</v>
      </c>
      <c r="AQ2260" s="436">
        <f t="shared" si="704"/>
        <v>6079.8080000000009</v>
      </c>
      <c r="AR2260" s="247"/>
      <c r="AS2260" s="465" t="s">
        <v>15</v>
      </c>
      <c r="AT2260" s="247"/>
      <c r="AU2260" s="456" t="s">
        <v>15</v>
      </c>
    </row>
    <row r="2261" spans="1:47" s="29" customFormat="1">
      <c r="A2261" s="556">
        <v>2258</v>
      </c>
      <c r="B2261" s="558" t="s">
        <v>5549</v>
      </c>
      <c r="C2261" s="558" t="str">
        <f t="shared" si="705"/>
        <v>2021</v>
      </c>
      <c r="D2261" s="558" t="str">
        <f t="shared" si="706"/>
        <v>Apr</v>
      </c>
      <c r="E2261" s="605">
        <v>44316</v>
      </c>
      <c r="F2261" s="558">
        <v>127385</v>
      </c>
      <c r="G2261" s="558">
        <v>60639</v>
      </c>
      <c r="H2261" s="558">
        <v>99710</v>
      </c>
      <c r="I2261" s="558" t="s">
        <v>5511</v>
      </c>
      <c r="J2261" s="617" t="s">
        <v>5555</v>
      </c>
      <c r="K2261" s="607" t="s">
        <v>5559</v>
      </c>
      <c r="L2261" s="607" t="s">
        <v>5640</v>
      </c>
      <c r="M2261" s="607" t="s">
        <v>5642</v>
      </c>
      <c r="N2261" s="615" t="s">
        <v>15</v>
      </c>
      <c r="O2261" s="607" t="s">
        <v>40</v>
      </c>
      <c r="P2261" s="558">
        <v>1</v>
      </c>
      <c r="Q2261" s="558" t="s">
        <v>5152</v>
      </c>
      <c r="R2261" s="609">
        <f>IFERROR(VLOOKUP(CONCATENATE(D2261,"'",C2261),'Monthly Forex'!A:D,4,0),"-")</f>
        <v>48.53</v>
      </c>
      <c r="S2261" s="564" t="s">
        <v>15</v>
      </c>
      <c r="T2261" s="611">
        <v>775.6</v>
      </c>
      <c r="U2261" s="732" t="s">
        <v>47</v>
      </c>
      <c r="V2261" s="613" t="s">
        <v>49</v>
      </c>
      <c r="W2261" s="703" t="s">
        <v>4188</v>
      </c>
      <c r="X2261" s="673" t="s">
        <v>4752</v>
      </c>
      <c r="Y2261" s="669" t="s">
        <v>15</v>
      </c>
      <c r="Z2261" s="668" t="s">
        <v>15</v>
      </c>
      <c r="AA2261" s="557" t="s">
        <v>1856</v>
      </c>
      <c r="AB2261" s="139">
        <f t="shared" si="694"/>
        <v>44346</v>
      </c>
      <c r="AC2261" s="134">
        <f t="shared" si="695"/>
        <v>44317</v>
      </c>
      <c r="AD2261" s="144" t="str">
        <f t="shared" si="696"/>
        <v>-</v>
      </c>
      <c r="AE2261" s="136" t="str">
        <f t="shared" si="697"/>
        <v>-</v>
      </c>
      <c r="AF2261" s="140" t="s">
        <v>4551</v>
      </c>
      <c r="AG2261" s="140" t="str">
        <f t="shared" si="698"/>
        <v>-</v>
      </c>
      <c r="AH2261" s="141" t="str">
        <f t="shared" si="699"/>
        <v>-</v>
      </c>
      <c r="AI2261" s="210">
        <v>44469</v>
      </c>
      <c r="AJ2261" s="448" t="s">
        <v>4592</v>
      </c>
      <c r="AK2261" s="478">
        <f t="shared" si="700"/>
        <v>-123</v>
      </c>
      <c r="AL2261" s="482">
        <f t="shared" si="701"/>
        <v>44440</v>
      </c>
      <c r="AM2261" s="432" t="str">
        <f>_xlfn.IFNA(VLOOKUP(O2261,Dropdown!$B:$G,6,0),"-")</f>
        <v>PEZA</v>
      </c>
      <c r="AN2261" s="433">
        <f>_xlfn.IFNA(VLOOKUP(O2261,Dropdown!$B:$H,7,0),"-")</f>
        <v>0.12</v>
      </c>
      <c r="AO2261" s="434" t="str">
        <f t="shared" si="702"/>
        <v>USD</v>
      </c>
      <c r="AP2261" s="435">
        <f t="shared" si="703"/>
        <v>775.6</v>
      </c>
      <c r="AQ2261" s="436">
        <f t="shared" si="704"/>
        <v>868.67200000000014</v>
      </c>
      <c r="AR2261" s="247"/>
      <c r="AS2261" s="465" t="s">
        <v>15</v>
      </c>
      <c r="AT2261" s="247"/>
      <c r="AU2261" s="456" t="s">
        <v>15</v>
      </c>
    </row>
    <row r="2262" spans="1:47" s="29" customFormat="1">
      <c r="A2262" s="556">
        <v>2259</v>
      </c>
      <c r="B2262" s="558" t="s">
        <v>5550</v>
      </c>
      <c r="C2262" s="558" t="str">
        <f t="shared" si="705"/>
        <v>2021</v>
      </c>
      <c r="D2262" s="558" t="str">
        <f t="shared" si="706"/>
        <v>Apr</v>
      </c>
      <c r="E2262" s="605">
        <v>44316</v>
      </c>
      <c r="F2262" s="558">
        <v>127386</v>
      </c>
      <c r="G2262" s="558">
        <v>60640</v>
      </c>
      <c r="H2262" s="558">
        <v>99711</v>
      </c>
      <c r="I2262" s="558" t="s">
        <v>5511</v>
      </c>
      <c r="J2262" s="617" t="s">
        <v>5556</v>
      </c>
      <c r="K2262" s="607" t="s">
        <v>5560</v>
      </c>
      <c r="L2262" s="607" t="s">
        <v>5643</v>
      </c>
      <c r="M2262" s="607" t="s">
        <v>5641</v>
      </c>
      <c r="N2262" s="615" t="s">
        <v>15</v>
      </c>
      <c r="O2262" s="607" t="s">
        <v>40</v>
      </c>
      <c r="P2262" s="558">
        <v>1</v>
      </c>
      <c r="Q2262" s="558" t="s">
        <v>5152</v>
      </c>
      <c r="R2262" s="609">
        <f>IFERROR(VLOOKUP(CONCATENATE(D2262,"'",C2262),'Monthly Forex'!A:D,4,0),"-")</f>
        <v>48.53</v>
      </c>
      <c r="S2262" s="564" t="s">
        <v>15</v>
      </c>
      <c r="T2262" s="611">
        <v>5428.4000000000005</v>
      </c>
      <c r="U2262" s="732" t="s">
        <v>47</v>
      </c>
      <c r="V2262" s="613" t="s">
        <v>49</v>
      </c>
      <c r="W2262" s="703" t="s">
        <v>4188</v>
      </c>
      <c r="X2262" s="673" t="s">
        <v>4752</v>
      </c>
      <c r="Y2262" s="669" t="s">
        <v>15</v>
      </c>
      <c r="Z2262" s="668" t="s">
        <v>15</v>
      </c>
      <c r="AA2262" s="557" t="s">
        <v>1856</v>
      </c>
      <c r="AB2262" s="139">
        <f t="shared" si="694"/>
        <v>44346</v>
      </c>
      <c r="AC2262" s="134">
        <f t="shared" si="695"/>
        <v>44317</v>
      </c>
      <c r="AD2262" s="144" t="str">
        <f t="shared" si="696"/>
        <v>-</v>
      </c>
      <c r="AE2262" s="136" t="str">
        <f t="shared" si="697"/>
        <v>-</v>
      </c>
      <c r="AF2262" s="140" t="s">
        <v>4551</v>
      </c>
      <c r="AG2262" s="140" t="str">
        <f t="shared" si="698"/>
        <v>1</v>
      </c>
      <c r="AH2262" s="141" t="str">
        <f t="shared" si="699"/>
        <v>-</v>
      </c>
      <c r="AI2262" s="210">
        <v>44469</v>
      </c>
      <c r="AJ2262" s="448" t="s">
        <v>4592</v>
      </c>
      <c r="AK2262" s="478">
        <f t="shared" si="700"/>
        <v>-123</v>
      </c>
      <c r="AL2262" s="482">
        <f t="shared" si="701"/>
        <v>44440</v>
      </c>
      <c r="AM2262" s="432" t="str">
        <f>_xlfn.IFNA(VLOOKUP(O2262,Dropdown!$B:$G,6,0),"-")</f>
        <v>PEZA</v>
      </c>
      <c r="AN2262" s="433">
        <f>_xlfn.IFNA(VLOOKUP(O2262,Dropdown!$B:$H,7,0),"-")</f>
        <v>0.12</v>
      </c>
      <c r="AO2262" s="434" t="str">
        <f t="shared" si="702"/>
        <v>USD</v>
      </c>
      <c r="AP2262" s="435">
        <f t="shared" si="703"/>
        <v>5428.4000000000005</v>
      </c>
      <c r="AQ2262" s="436">
        <f t="shared" si="704"/>
        <v>6079.8080000000009</v>
      </c>
      <c r="AR2262" s="247"/>
      <c r="AS2262" s="465" t="s">
        <v>15</v>
      </c>
      <c r="AT2262" s="247"/>
      <c r="AU2262" s="456" t="s">
        <v>15</v>
      </c>
    </row>
    <row r="2263" spans="1:47" s="29" customFormat="1">
      <c r="A2263" s="556">
        <v>2260</v>
      </c>
      <c r="B2263" s="558" t="s">
        <v>5551</v>
      </c>
      <c r="C2263" s="558" t="str">
        <f t="shared" si="705"/>
        <v>2021</v>
      </c>
      <c r="D2263" s="558" t="str">
        <f t="shared" si="706"/>
        <v>Apr</v>
      </c>
      <c r="E2263" s="605">
        <v>44316</v>
      </c>
      <c r="F2263" s="558">
        <v>127386</v>
      </c>
      <c r="G2263" s="558">
        <v>60640</v>
      </c>
      <c r="H2263" s="558">
        <v>99711</v>
      </c>
      <c r="I2263" s="558" t="s">
        <v>5511</v>
      </c>
      <c r="J2263" s="617" t="s">
        <v>5556</v>
      </c>
      <c r="K2263" s="607" t="s">
        <v>5561</v>
      </c>
      <c r="L2263" s="607" t="s">
        <v>5643</v>
      </c>
      <c r="M2263" s="607" t="s">
        <v>5642</v>
      </c>
      <c r="N2263" s="615" t="s">
        <v>15</v>
      </c>
      <c r="O2263" s="607" t="s">
        <v>40</v>
      </c>
      <c r="P2263" s="558">
        <v>1</v>
      </c>
      <c r="Q2263" s="558" t="s">
        <v>5152</v>
      </c>
      <c r="R2263" s="609">
        <f>IFERROR(VLOOKUP(CONCATENATE(D2263,"'",C2263),'Monthly Forex'!A:D,4,0),"-")</f>
        <v>48.53</v>
      </c>
      <c r="S2263" s="564" t="s">
        <v>15</v>
      </c>
      <c r="T2263" s="611">
        <v>775.6</v>
      </c>
      <c r="U2263" s="732" t="s">
        <v>47</v>
      </c>
      <c r="V2263" s="613" t="s">
        <v>49</v>
      </c>
      <c r="W2263" s="703" t="s">
        <v>4188</v>
      </c>
      <c r="X2263" s="673" t="s">
        <v>4752</v>
      </c>
      <c r="Y2263" s="669" t="s">
        <v>15</v>
      </c>
      <c r="Z2263" s="668" t="s">
        <v>15</v>
      </c>
      <c r="AA2263" s="557" t="s">
        <v>1856</v>
      </c>
      <c r="AB2263" s="139">
        <f t="shared" si="694"/>
        <v>44346</v>
      </c>
      <c r="AC2263" s="134">
        <f t="shared" si="695"/>
        <v>44317</v>
      </c>
      <c r="AD2263" s="144" t="str">
        <f t="shared" si="696"/>
        <v>-</v>
      </c>
      <c r="AE2263" s="136" t="str">
        <f t="shared" si="697"/>
        <v>-</v>
      </c>
      <c r="AF2263" s="140" t="s">
        <v>4551</v>
      </c>
      <c r="AG2263" s="140" t="str">
        <f>IF(F2263=F2262,"-","1")</f>
        <v>-</v>
      </c>
      <c r="AH2263" s="141" t="str">
        <f t="shared" si="699"/>
        <v>-</v>
      </c>
      <c r="AI2263" s="210">
        <v>44469</v>
      </c>
      <c r="AJ2263" s="448" t="s">
        <v>4592</v>
      </c>
      <c r="AK2263" s="478">
        <f t="shared" si="700"/>
        <v>-123</v>
      </c>
      <c r="AL2263" s="482">
        <f t="shared" si="701"/>
        <v>44440</v>
      </c>
      <c r="AM2263" s="432" t="str">
        <f>_xlfn.IFNA(VLOOKUP(O2263,Dropdown!$B:$G,6,0),"-")</f>
        <v>PEZA</v>
      </c>
      <c r="AN2263" s="433">
        <f>_xlfn.IFNA(VLOOKUP(O2263,Dropdown!$B:$H,7,0),"-")</f>
        <v>0.12</v>
      </c>
      <c r="AO2263" s="434" t="str">
        <f t="shared" si="702"/>
        <v>USD</v>
      </c>
      <c r="AP2263" s="435">
        <f t="shared" si="703"/>
        <v>775.6</v>
      </c>
      <c r="AQ2263" s="436">
        <f t="shared" si="704"/>
        <v>868.67200000000014</v>
      </c>
      <c r="AR2263" s="247"/>
      <c r="AS2263" s="465" t="s">
        <v>15</v>
      </c>
      <c r="AT2263" s="247"/>
      <c r="AU2263" s="456" t="s">
        <v>15</v>
      </c>
    </row>
    <row r="2264" spans="1:47" s="29" customFormat="1">
      <c r="A2264" s="556">
        <v>2261</v>
      </c>
      <c r="B2264" s="558" t="s">
        <v>5606</v>
      </c>
      <c r="C2264" s="558" t="str">
        <f t="shared" si="705"/>
        <v>2021</v>
      </c>
      <c r="D2264" s="558" t="str">
        <f t="shared" si="706"/>
        <v>Apr</v>
      </c>
      <c r="E2264" s="605">
        <v>44316</v>
      </c>
      <c r="F2264" s="558">
        <v>127387</v>
      </c>
      <c r="G2264" s="558">
        <v>60641</v>
      </c>
      <c r="H2264" s="558">
        <v>99712</v>
      </c>
      <c r="I2264" s="558" t="s">
        <v>5511</v>
      </c>
      <c r="J2264" s="617" t="s">
        <v>5612</v>
      </c>
      <c r="K2264" s="607" t="s">
        <v>5613</v>
      </c>
      <c r="L2264" s="607" t="s">
        <v>5658</v>
      </c>
      <c r="M2264" s="607" t="s">
        <v>5648</v>
      </c>
      <c r="N2264" s="615" t="s">
        <v>15</v>
      </c>
      <c r="O2264" s="607" t="s">
        <v>40</v>
      </c>
      <c r="P2264" s="558">
        <v>1</v>
      </c>
      <c r="Q2264" s="558" t="s">
        <v>5152</v>
      </c>
      <c r="R2264" s="609">
        <f>IFERROR(VLOOKUP(CONCATENATE(D2264,"'",C2264),'Monthly Forex'!A:D,4,0),"-")</f>
        <v>48.53</v>
      </c>
      <c r="S2264" s="564" t="s">
        <v>15</v>
      </c>
      <c r="T2264" s="611">
        <v>1008</v>
      </c>
      <c r="U2264" s="732" t="s">
        <v>47</v>
      </c>
      <c r="V2264" s="613" t="s">
        <v>49</v>
      </c>
      <c r="W2264" s="703" t="s">
        <v>6601</v>
      </c>
      <c r="X2264" s="673" t="s">
        <v>4752</v>
      </c>
      <c r="Y2264" s="669" t="s">
        <v>15</v>
      </c>
      <c r="Z2264" s="668" t="s">
        <v>15</v>
      </c>
      <c r="AA2264" s="557" t="s">
        <v>1856</v>
      </c>
      <c r="AB2264" s="139">
        <f t="shared" si="694"/>
        <v>44346</v>
      </c>
      <c r="AC2264" s="134">
        <f t="shared" si="695"/>
        <v>44317</v>
      </c>
      <c r="AD2264" s="144">
        <f t="shared" si="696"/>
        <v>44406</v>
      </c>
      <c r="AE2264" s="136">
        <f t="shared" si="697"/>
        <v>44378</v>
      </c>
      <c r="AF2264" s="140" t="s">
        <v>4552</v>
      </c>
      <c r="AG2264" s="140" t="str">
        <f t="shared" si="698"/>
        <v>1</v>
      </c>
      <c r="AH2264" s="141">
        <f t="shared" ca="1" si="699"/>
        <v>174.70205462962622</v>
      </c>
      <c r="AI2264" s="210"/>
      <c r="AJ2264" s="448" t="s">
        <v>6105</v>
      </c>
      <c r="AK2264" s="478" t="str">
        <f t="shared" si="700"/>
        <v/>
      </c>
      <c r="AL2264" s="482">
        <f t="shared" si="701"/>
        <v>1</v>
      </c>
      <c r="AM2264" s="432" t="str">
        <f>_xlfn.IFNA(VLOOKUP(O2264,Dropdown!$B:$G,6,0),"-")</f>
        <v>PEZA</v>
      </c>
      <c r="AN2264" s="433">
        <f>_xlfn.IFNA(VLOOKUP(O2264,Dropdown!$B:$H,7,0),"-")</f>
        <v>0.12</v>
      </c>
      <c r="AO2264" s="434" t="str">
        <f t="shared" si="702"/>
        <v>USD</v>
      </c>
      <c r="AP2264" s="435">
        <f t="shared" si="703"/>
        <v>1008</v>
      </c>
      <c r="AQ2264" s="436">
        <f t="shared" si="704"/>
        <v>1128.96</v>
      </c>
      <c r="AR2264" s="247"/>
      <c r="AS2264" s="465" t="s">
        <v>15</v>
      </c>
      <c r="AT2264" s="247"/>
      <c r="AU2264" s="454" t="s">
        <v>15</v>
      </c>
    </row>
    <row r="2265" spans="1:47" s="29" customFormat="1">
      <c r="A2265" s="556">
        <v>2262</v>
      </c>
      <c r="B2265" s="558" t="s">
        <v>5607</v>
      </c>
      <c r="C2265" s="558" t="str">
        <f t="shared" si="705"/>
        <v>2021</v>
      </c>
      <c r="D2265" s="558" t="str">
        <f t="shared" si="706"/>
        <v>Apr</v>
      </c>
      <c r="E2265" s="605">
        <v>44316</v>
      </c>
      <c r="F2265" s="558">
        <v>127387</v>
      </c>
      <c r="G2265" s="558">
        <v>60641</v>
      </c>
      <c r="H2265" s="558">
        <v>99712</v>
      </c>
      <c r="I2265" s="558" t="s">
        <v>5511</v>
      </c>
      <c r="J2265" s="617" t="s">
        <v>5612</v>
      </c>
      <c r="K2265" s="607" t="s">
        <v>5614</v>
      </c>
      <c r="L2265" s="607" t="s">
        <v>5658</v>
      </c>
      <c r="M2265" s="607" t="s">
        <v>5659</v>
      </c>
      <c r="N2265" s="615" t="s">
        <v>15</v>
      </c>
      <c r="O2265" s="607" t="s">
        <v>40</v>
      </c>
      <c r="P2265" s="558">
        <v>1</v>
      </c>
      <c r="Q2265" s="558" t="s">
        <v>5152</v>
      </c>
      <c r="R2265" s="609">
        <f>IFERROR(VLOOKUP(CONCATENATE(D2265,"'",C2265),'Monthly Forex'!A:D,4,0),"-")</f>
        <v>48.53</v>
      </c>
      <c r="S2265" s="564" t="s">
        <v>15</v>
      </c>
      <c r="T2265" s="611">
        <v>930.40000000000009</v>
      </c>
      <c r="U2265" s="732" t="s">
        <v>47</v>
      </c>
      <c r="V2265" s="613" t="s">
        <v>49</v>
      </c>
      <c r="W2265" s="703" t="s">
        <v>4188</v>
      </c>
      <c r="X2265" s="673" t="s">
        <v>4752</v>
      </c>
      <c r="Y2265" s="669" t="s">
        <v>15</v>
      </c>
      <c r="Z2265" s="668" t="s">
        <v>15</v>
      </c>
      <c r="AA2265" s="557" t="s">
        <v>1856</v>
      </c>
      <c r="AB2265" s="139">
        <f t="shared" si="694"/>
        <v>44346</v>
      </c>
      <c r="AC2265" s="134">
        <f t="shared" si="695"/>
        <v>44317</v>
      </c>
      <c r="AD2265" s="144">
        <f t="shared" si="696"/>
        <v>44406</v>
      </c>
      <c r="AE2265" s="136">
        <f t="shared" si="697"/>
        <v>44378</v>
      </c>
      <c r="AF2265" s="140" t="s">
        <v>4552</v>
      </c>
      <c r="AG2265" s="140" t="str">
        <f t="shared" si="698"/>
        <v>-</v>
      </c>
      <c r="AH2265" s="141">
        <f t="shared" ca="1" si="699"/>
        <v>174.70205462962622</v>
      </c>
      <c r="AI2265" s="210"/>
      <c r="AJ2265" s="448" t="s">
        <v>6105</v>
      </c>
      <c r="AK2265" s="478" t="str">
        <f t="shared" si="700"/>
        <v/>
      </c>
      <c r="AL2265" s="482">
        <f t="shared" si="701"/>
        <v>1</v>
      </c>
      <c r="AM2265" s="432" t="str">
        <f>_xlfn.IFNA(VLOOKUP(O2265,Dropdown!$B:$G,6,0),"-")</f>
        <v>PEZA</v>
      </c>
      <c r="AN2265" s="433">
        <f>_xlfn.IFNA(VLOOKUP(O2265,Dropdown!$B:$H,7,0),"-")</f>
        <v>0.12</v>
      </c>
      <c r="AO2265" s="434" t="str">
        <f t="shared" si="702"/>
        <v>USD</v>
      </c>
      <c r="AP2265" s="435">
        <f t="shared" si="703"/>
        <v>930.40000000000009</v>
      </c>
      <c r="AQ2265" s="436">
        <f t="shared" si="704"/>
        <v>1042.0480000000002</v>
      </c>
      <c r="AR2265" s="247"/>
      <c r="AS2265" s="465" t="s">
        <v>15</v>
      </c>
      <c r="AT2265" s="247"/>
      <c r="AU2265" s="454" t="s">
        <v>15</v>
      </c>
    </row>
    <row r="2266" spans="1:47" s="29" customFormat="1">
      <c r="A2266" s="556">
        <v>2263</v>
      </c>
      <c r="B2266" s="558" t="s">
        <v>5608</v>
      </c>
      <c r="C2266" s="558" t="str">
        <f t="shared" si="705"/>
        <v>2021</v>
      </c>
      <c r="D2266" s="558" t="str">
        <f t="shared" si="706"/>
        <v>Apr</v>
      </c>
      <c r="E2266" s="605">
        <v>44316</v>
      </c>
      <c r="F2266" s="558">
        <v>127387</v>
      </c>
      <c r="G2266" s="558">
        <v>60641</v>
      </c>
      <c r="H2266" s="558">
        <v>99712</v>
      </c>
      <c r="I2266" s="558" t="s">
        <v>5511</v>
      </c>
      <c r="J2266" s="617" t="s">
        <v>5612</v>
      </c>
      <c r="K2266" s="607" t="s">
        <v>5615</v>
      </c>
      <c r="L2266" s="607" t="s">
        <v>5658</v>
      </c>
      <c r="M2266" s="607" t="s">
        <v>5660</v>
      </c>
      <c r="N2266" s="615" t="s">
        <v>15</v>
      </c>
      <c r="O2266" s="607" t="s">
        <v>40</v>
      </c>
      <c r="P2266" s="558">
        <v>1</v>
      </c>
      <c r="Q2266" s="558" t="s">
        <v>5152</v>
      </c>
      <c r="R2266" s="609">
        <f>IFERROR(VLOOKUP(CONCATENATE(D2266,"'",C2266),'Monthly Forex'!A:D,4,0),"-")</f>
        <v>48.53</v>
      </c>
      <c r="S2266" s="564" t="s">
        <v>15</v>
      </c>
      <c r="T2266" s="611">
        <v>1784</v>
      </c>
      <c r="U2266" s="732" t="s">
        <v>47</v>
      </c>
      <c r="V2266" s="613" t="s">
        <v>49</v>
      </c>
      <c r="W2266" s="703" t="s">
        <v>4188</v>
      </c>
      <c r="X2266" s="673" t="s">
        <v>4752</v>
      </c>
      <c r="Y2266" s="669" t="s">
        <v>15</v>
      </c>
      <c r="Z2266" s="668" t="s">
        <v>15</v>
      </c>
      <c r="AA2266" s="557" t="s">
        <v>1856</v>
      </c>
      <c r="AB2266" s="139">
        <f t="shared" si="694"/>
        <v>44346</v>
      </c>
      <c r="AC2266" s="134">
        <f t="shared" si="695"/>
        <v>44317</v>
      </c>
      <c r="AD2266" s="144">
        <f t="shared" si="696"/>
        <v>44406</v>
      </c>
      <c r="AE2266" s="136">
        <f t="shared" si="697"/>
        <v>44378</v>
      </c>
      <c r="AF2266" s="140" t="s">
        <v>4552</v>
      </c>
      <c r="AG2266" s="140" t="str">
        <f t="shared" si="698"/>
        <v>-</v>
      </c>
      <c r="AH2266" s="141">
        <f t="shared" ca="1" si="699"/>
        <v>174.70205462962622</v>
      </c>
      <c r="AI2266" s="210"/>
      <c r="AJ2266" s="448" t="s">
        <v>6105</v>
      </c>
      <c r="AK2266" s="478" t="str">
        <f t="shared" si="700"/>
        <v/>
      </c>
      <c r="AL2266" s="482">
        <f t="shared" si="701"/>
        <v>1</v>
      </c>
      <c r="AM2266" s="432" t="str">
        <f>_xlfn.IFNA(VLOOKUP(O2266,Dropdown!$B:$G,6,0),"-")</f>
        <v>PEZA</v>
      </c>
      <c r="AN2266" s="433">
        <f>_xlfn.IFNA(VLOOKUP(O2266,Dropdown!$B:$H,7,0),"-")</f>
        <v>0.12</v>
      </c>
      <c r="AO2266" s="434" t="str">
        <f t="shared" si="702"/>
        <v>USD</v>
      </c>
      <c r="AP2266" s="435">
        <f t="shared" si="703"/>
        <v>1784</v>
      </c>
      <c r="AQ2266" s="436">
        <f t="shared" si="704"/>
        <v>1998.0800000000002</v>
      </c>
      <c r="AR2266" s="247"/>
      <c r="AS2266" s="465" t="s">
        <v>15</v>
      </c>
      <c r="AT2266" s="247"/>
      <c r="AU2266" s="454" t="s">
        <v>15</v>
      </c>
    </row>
    <row r="2267" spans="1:47" s="29" customFormat="1">
      <c r="A2267" s="556">
        <v>2264</v>
      </c>
      <c r="B2267" s="558" t="s">
        <v>5609</v>
      </c>
      <c r="C2267" s="558" t="str">
        <f t="shared" si="705"/>
        <v>2021</v>
      </c>
      <c r="D2267" s="558" t="str">
        <f t="shared" si="706"/>
        <v>Apr</v>
      </c>
      <c r="E2267" s="605">
        <v>44316</v>
      </c>
      <c r="F2267" s="558">
        <v>127387</v>
      </c>
      <c r="G2267" s="558">
        <v>60641</v>
      </c>
      <c r="H2267" s="558">
        <v>99712</v>
      </c>
      <c r="I2267" s="558" t="s">
        <v>5511</v>
      </c>
      <c r="J2267" s="617" t="s">
        <v>5612</v>
      </c>
      <c r="K2267" s="607" t="s">
        <v>5616</v>
      </c>
      <c r="L2267" s="607" t="s">
        <v>5658</v>
      </c>
      <c r="M2267" s="607" t="s">
        <v>5661</v>
      </c>
      <c r="N2267" s="615" t="s">
        <v>15</v>
      </c>
      <c r="O2267" s="607" t="s">
        <v>40</v>
      </c>
      <c r="P2267" s="558">
        <v>1</v>
      </c>
      <c r="Q2267" s="558" t="s">
        <v>5152</v>
      </c>
      <c r="R2267" s="609">
        <f>IFERROR(VLOOKUP(CONCATENATE(D2267,"'",C2267),'Monthly Forex'!A:D,4,0),"-")</f>
        <v>48.53</v>
      </c>
      <c r="S2267" s="564" t="s">
        <v>15</v>
      </c>
      <c r="T2267" s="611">
        <v>1008</v>
      </c>
      <c r="U2267" s="732" t="s">
        <v>47</v>
      </c>
      <c r="V2267" s="613" t="s">
        <v>49</v>
      </c>
      <c r="W2267" s="703" t="s">
        <v>4188</v>
      </c>
      <c r="X2267" s="673" t="s">
        <v>4752</v>
      </c>
      <c r="Y2267" s="669" t="s">
        <v>15</v>
      </c>
      <c r="Z2267" s="668" t="s">
        <v>15</v>
      </c>
      <c r="AA2267" s="557" t="s">
        <v>1856</v>
      </c>
      <c r="AB2267" s="139">
        <f t="shared" si="694"/>
        <v>44346</v>
      </c>
      <c r="AC2267" s="134">
        <f t="shared" si="695"/>
        <v>44317</v>
      </c>
      <c r="AD2267" s="144">
        <f t="shared" si="696"/>
        <v>44406</v>
      </c>
      <c r="AE2267" s="136">
        <f t="shared" si="697"/>
        <v>44378</v>
      </c>
      <c r="AF2267" s="140" t="s">
        <v>4552</v>
      </c>
      <c r="AG2267" s="140" t="str">
        <f t="shared" si="698"/>
        <v>-</v>
      </c>
      <c r="AH2267" s="141">
        <f t="shared" ca="1" si="699"/>
        <v>174.70205462962622</v>
      </c>
      <c r="AI2267" s="210"/>
      <c r="AJ2267" s="448" t="s">
        <v>6105</v>
      </c>
      <c r="AK2267" s="478" t="str">
        <f t="shared" si="700"/>
        <v/>
      </c>
      <c r="AL2267" s="482">
        <f t="shared" si="701"/>
        <v>1</v>
      </c>
      <c r="AM2267" s="432" t="str">
        <f>_xlfn.IFNA(VLOOKUP(O2267,Dropdown!$B:$G,6,0),"-")</f>
        <v>PEZA</v>
      </c>
      <c r="AN2267" s="433">
        <f>_xlfn.IFNA(VLOOKUP(O2267,Dropdown!$B:$H,7,0),"-")</f>
        <v>0.12</v>
      </c>
      <c r="AO2267" s="434" t="str">
        <f t="shared" si="702"/>
        <v>USD</v>
      </c>
      <c r="AP2267" s="435">
        <f t="shared" si="703"/>
        <v>1008</v>
      </c>
      <c r="AQ2267" s="436">
        <f t="shared" si="704"/>
        <v>1128.96</v>
      </c>
      <c r="AR2267" s="247"/>
      <c r="AS2267" s="465" t="s">
        <v>15</v>
      </c>
      <c r="AT2267" s="247"/>
      <c r="AU2267" s="454" t="s">
        <v>15</v>
      </c>
    </row>
    <row r="2268" spans="1:47" s="29" customFormat="1">
      <c r="A2268" s="556">
        <v>2265</v>
      </c>
      <c r="B2268" s="558" t="s">
        <v>5610</v>
      </c>
      <c r="C2268" s="558" t="str">
        <f t="shared" si="705"/>
        <v>2021</v>
      </c>
      <c r="D2268" s="558" t="str">
        <f t="shared" si="706"/>
        <v>Apr</v>
      </c>
      <c r="E2268" s="605">
        <v>44316</v>
      </c>
      <c r="F2268" s="558">
        <v>127387</v>
      </c>
      <c r="G2268" s="558">
        <v>60641</v>
      </c>
      <c r="H2268" s="558">
        <v>99712</v>
      </c>
      <c r="I2268" s="558" t="s">
        <v>5511</v>
      </c>
      <c r="J2268" s="617" t="s">
        <v>5612</v>
      </c>
      <c r="K2268" s="607" t="s">
        <v>5617</v>
      </c>
      <c r="L2268" s="607" t="s">
        <v>5658</v>
      </c>
      <c r="M2268" s="607" t="s">
        <v>5662</v>
      </c>
      <c r="N2268" s="615" t="s">
        <v>15</v>
      </c>
      <c r="O2268" s="607" t="s">
        <v>40</v>
      </c>
      <c r="P2268" s="558">
        <v>1</v>
      </c>
      <c r="Q2268" s="558" t="s">
        <v>5152</v>
      </c>
      <c r="R2268" s="609">
        <f>IFERROR(VLOOKUP(CONCATENATE(D2268,"'",C2268),'Monthly Forex'!A:D,4,0),"-")</f>
        <v>48.53</v>
      </c>
      <c r="S2268" s="564" t="s">
        <v>15</v>
      </c>
      <c r="T2268" s="611">
        <v>930.40000000000009</v>
      </c>
      <c r="U2268" s="732" t="s">
        <v>47</v>
      </c>
      <c r="V2268" s="613" t="s">
        <v>49</v>
      </c>
      <c r="W2268" s="703" t="s">
        <v>4188</v>
      </c>
      <c r="X2268" s="673" t="s">
        <v>4752</v>
      </c>
      <c r="Y2268" s="669" t="s">
        <v>15</v>
      </c>
      <c r="Z2268" s="668" t="s">
        <v>15</v>
      </c>
      <c r="AA2268" s="557" t="s">
        <v>1856</v>
      </c>
      <c r="AB2268" s="139">
        <f t="shared" si="694"/>
        <v>44346</v>
      </c>
      <c r="AC2268" s="134">
        <f t="shared" si="695"/>
        <v>44317</v>
      </c>
      <c r="AD2268" s="144">
        <f t="shared" si="696"/>
        <v>44406</v>
      </c>
      <c r="AE2268" s="136">
        <f t="shared" si="697"/>
        <v>44378</v>
      </c>
      <c r="AF2268" s="140" t="s">
        <v>4552</v>
      </c>
      <c r="AG2268" s="140" t="str">
        <f t="shared" si="698"/>
        <v>-</v>
      </c>
      <c r="AH2268" s="141">
        <f t="shared" ca="1" si="699"/>
        <v>174.70205462962622</v>
      </c>
      <c r="AI2268" s="210"/>
      <c r="AJ2268" s="448" t="s">
        <v>6105</v>
      </c>
      <c r="AK2268" s="478" t="str">
        <f t="shared" si="700"/>
        <v/>
      </c>
      <c r="AL2268" s="482">
        <f t="shared" si="701"/>
        <v>1</v>
      </c>
      <c r="AM2268" s="432" t="str">
        <f>_xlfn.IFNA(VLOOKUP(O2268,Dropdown!$B:$G,6,0),"-")</f>
        <v>PEZA</v>
      </c>
      <c r="AN2268" s="433">
        <f>_xlfn.IFNA(VLOOKUP(O2268,Dropdown!$B:$H,7,0),"-")</f>
        <v>0.12</v>
      </c>
      <c r="AO2268" s="434" t="str">
        <f t="shared" si="702"/>
        <v>USD</v>
      </c>
      <c r="AP2268" s="435">
        <f t="shared" si="703"/>
        <v>930.40000000000009</v>
      </c>
      <c r="AQ2268" s="436">
        <f t="shared" si="704"/>
        <v>1042.0480000000002</v>
      </c>
      <c r="AR2268" s="247"/>
      <c r="AS2268" s="465" t="s">
        <v>15</v>
      </c>
      <c r="AT2268" s="247"/>
      <c r="AU2268" s="454" t="s">
        <v>15</v>
      </c>
    </row>
    <row r="2269" spans="1:47" s="29" customFormat="1">
      <c r="A2269" s="556">
        <v>2266</v>
      </c>
      <c r="B2269" s="558" t="s">
        <v>5611</v>
      </c>
      <c r="C2269" s="558" t="str">
        <f t="shared" si="705"/>
        <v>2021</v>
      </c>
      <c r="D2269" s="558" t="str">
        <f t="shared" si="706"/>
        <v>Apr</v>
      </c>
      <c r="E2269" s="605">
        <v>44316</v>
      </c>
      <c r="F2269" s="558">
        <v>127387</v>
      </c>
      <c r="G2269" s="558">
        <v>60641</v>
      </c>
      <c r="H2269" s="558">
        <v>99712</v>
      </c>
      <c r="I2269" s="558" t="s">
        <v>5511</v>
      </c>
      <c r="J2269" s="617" t="s">
        <v>5612</v>
      </c>
      <c r="K2269" s="607" t="s">
        <v>5618</v>
      </c>
      <c r="L2269" s="607" t="s">
        <v>5658</v>
      </c>
      <c r="M2269" s="607" t="s">
        <v>5663</v>
      </c>
      <c r="N2269" s="615" t="s">
        <v>15</v>
      </c>
      <c r="O2269" s="607" t="s">
        <v>40</v>
      </c>
      <c r="P2269" s="558">
        <v>1</v>
      </c>
      <c r="Q2269" s="558" t="s">
        <v>5152</v>
      </c>
      <c r="R2269" s="609">
        <f>IFERROR(VLOOKUP(CONCATENATE(D2269,"'",C2269),'Monthly Forex'!A:D,4,0),"-")</f>
        <v>48.53</v>
      </c>
      <c r="S2269" s="564" t="s">
        <v>15</v>
      </c>
      <c r="T2269" s="611">
        <v>154.80000000000001</v>
      </c>
      <c r="U2269" s="732" t="s">
        <v>47</v>
      </c>
      <c r="V2269" s="613" t="s">
        <v>49</v>
      </c>
      <c r="W2269" s="703" t="s">
        <v>4188</v>
      </c>
      <c r="X2269" s="673" t="s">
        <v>4752</v>
      </c>
      <c r="Y2269" s="669" t="s">
        <v>15</v>
      </c>
      <c r="Z2269" s="668" t="s">
        <v>15</v>
      </c>
      <c r="AA2269" s="557" t="s">
        <v>1856</v>
      </c>
      <c r="AB2269" s="139">
        <f t="shared" si="694"/>
        <v>44346</v>
      </c>
      <c r="AC2269" s="134">
        <f t="shared" si="695"/>
        <v>44317</v>
      </c>
      <c r="AD2269" s="144">
        <f t="shared" si="696"/>
        <v>44406</v>
      </c>
      <c r="AE2269" s="136">
        <f t="shared" si="697"/>
        <v>44378</v>
      </c>
      <c r="AF2269" s="140" t="s">
        <v>4552</v>
      </c>
      <c r="AG2269" s="140" t="str">
        <f t="shared" si="698"/>
        <v>-</v>
      </c>
      <c r="AH2269" s="141">
        <f t="shared" ca="1" si="699"/>
        <v>174.70205462962622</v>
      </c>
      <c r="AI2269" s="210"/>
      <c r="AJ2269" s="448" t="s">
        <v>6105</v>
      </c>
      <c r="AK2269" s="478" t="str">
        <f t="shared" si="700"/>
        <v/>
      </c>
      <c r="AL2269" s="482">
        <f t="shared" si="701"/>
        <v>1</v>
      </c>
      <c r="AM2269" s="432" t="str">
        <f>_xlfn.IFNA(VLOOKUP(O2269,Dropdown!$B:$G,6,0),"-")</f>
        <v>PEZA</v>
      </c>
      <c r="AN2269" s="433">
        <f>_xlfn.IFNA(VLOOKUP(O2269,Dropdown!$B:$H,7,0),"-")</f>
        <v>0.12</v>
      </c>
      <c r="AO2269" s="434" t="str">
        <f t="shared" si="702"/>
        <v>USD</v>
      </c>
      <c r="AP2269" s="435">
        <f t="shared" si="703"/>
        <v>154.80000000000001</v>
      </c>
      <c r="AQ2269" s="436">
        <f t="shared" si="704"/>
        <v>173.37600000000003</v>
      </c>
      <c r="AR2269" s="247"/>
      <c r="AS2269" s="465" t="s">
        <v>15</v>
      </c>
      <c r="AT2269" s="247"/>
      <c r="AU2269" s="454" t="s">
        <v>15</v>
      </c>
    </row>
    <row r="2270" spans="1:47" s="29" customFormat="1">
      <c r="A2270" s="556">
        <v>2267</v>
      </c>
      <c r="B2270" s="558" t="s">
        <v>5565</v>
      </c>
      <c r="C2270" s="558" t="str">
        <f t="shared" si="705"/>
        <v>2021</v>
      </c>
      <c r="D2270" s="558" t="str">
        <f t="shared" si="706"/>
        <v>Apr</v>
      </c>
      <c r="E2270" s="605">
        <v>44316</v>
      </c>
      <c r="F2270" s="558">
        <v>127388</v>
      </c>
      <c r="G2270" s="558">
        <v>60642</v>
      </c>
      <c r="H2270" s="558">
        <v>99713</v>
      </c>
      <c r="I2270" s="558" t="s">
        <v>5511</v>
      </c>
      <c r="J2270" s="617" t="s">
        <v>5570</v>
      </c>
      <c r="K2270" s="607" t="s">
        <v>5571</v>
      </c>
      <c r="L2270" s="607" t="s">
        <v>5647</v>
      </c>
      <c r="M2270" s="607" t="s">
        <v>5648</v>
      </c>
      <c r="N2270" s="615" t="s">
        <v>15</v>
      </c>
      <c r="O2270" s="607" t="s">
        <v>40</v>
      </c>
      <c r="P2270" s="558">
        <v>1</v>
      </c>
      <c r="Q2270" s="558" t="s">
        <v>5152</v>
      </c>
      <c r="R2270" s="609">
        <f>IFERROR(VLOOKUP(CONCATENATE(D2270,"'",C2270),'Monthly Forex'!A:D,4,0),"-")</f>
        <v>48.53</v>
      </c>
      <c r="S2270" s="564" t="s">
        <v>15</v>
      </c>
      <c r="T2270" s="611">
        <v>1214.8</v>
      </c>
      <c r="U2270" s="732" t="s">
        <v>47</v>
      </c>
      <c r="V2270" s="613" t="s">
        <v>49</v>
      </c>
      <c r="W2270" s="703" t="s">
        <v>4188</v>
      </c>
      <c r="X2270" s="673" t="s">
        <v>4752</v>
      </c>
      <c r="Y2270" s="669" t="s">
        <v>15</v>
      </c>
      <c r="Z2270" s="668" t="s">
        <v>15</v>
      </c>
      <c r="AA2270" s="557" t="s">
        <v>1856</v>
      </c>
      <c r="AB2270" s="139">
        <f t="shared" si="694"/>
        <v>44346</v>
      </c>
      <c r="AC2270" s="134">
        <f t="shared" si="695"/>
        <v>44317</v>
      </c>
      <c r="AD2270" s="144">
        <f t="shared" si="696"/>
        <v>44406</v>
      </c>
      <c r="AE2270" s="136">
        <f t="shared" si="697"/>
        <v>44378</v>
      </c>
      <c r="AF2270" s="140" t="s">
        <v>4552</v>
      </c>
      <c r="AG2270" s="140" t="str">
        <f t="shared" si="698"/>
        <v>1</v>
      </c>
      <c r="AH2270" s="141">
        <f t="shared" ca="1" si="699"/>
        <v>174.70205462962622</v>
      </c>
      <c r="AI2270" s="210"/>
      <c r="AJ2270" s="448" t="s">
        <v>6105</v>
      </c>
      <c r="AK2270" s="478" t="str">
        <f t="shared" si="700"/>
        <v/>
      </c>
      <c r="AL2270" s="482">
        <f t="shared" si="701"/>
        <v>1</v>
      </c>
      <c r="AM2270" s="432" t="str">
        <f>_xlfn.IFNA(VLOOKUP(O2270,Dropdown!$B:$G,6,0),"-")</f>
        <v>PEZA</v>
      </c>
      <c r="AN2270" s="433">
        <f>_xlfn.IFNA(VLOOKUP(O2270,Dropdown!$B:$H,7,0),"-")</f>
        <v>0.12</v>
      </c>
      <c r="AO2270" s="434" t="str">
        <f t="shared" si="702"/>
        <v>USD</v>
      </c>
      <c r="AP2270" s="435">
        <f t="shared" si="703"/>
        <v>1214.8</v>
      </c>
      <c r="AQ2270" s="436">
        <f t="shared" si="704"/>
        <v>1360.576</v>
      </c>
      <c r="AR2270" s="247"/>
      <c r="AS2270" s="465" t="s">
        <v>15</v>
      </c>
      <c r="AT2270" s="247"/>
      <c r="AU2270" s="454" t="s">
        <v>15</v>
      </c>
    </row>
    <row r="2271" spans="1:47" s="29" customFormat="1">
      <c r="A2271" s="556">
        <v>2268</v>
      </c>
      <c r="B2271" s="558" t="s">
        <v>5566</v>
      </c>
      <c r="C2271" s="558" t="str">
        <f t="shared" si="705"/>
        <v>2021</v>
      </c>
      <c r="D2271" s="558" t="str">
        <f t="shared" si="706"/>
        <v>Apr</v>
      </c>
      <c r="E2271" s="605">
        <v>44316</v>
      </c>
      <c r="F2271" s="558">
        <v>127388</v>
      </c>
      <c r="G2271" s="558">
        <v>60642</v>
      </c>
      <c r="H2271" s="558">
        <v>99713</v>
      </c>
      <c r="I2271" s="558" t="s">
        <v>5511</v>
      </c>
      <c r="J2271" s="617" t="s">
        <v>5570</v>
      </c>
      <c r="K2271" s="607" t="s">
        <v>5572</v>
      </c>
      <c r="L2271" s="607" t="s">
        <v>5647</v>
      </c>
      <c r="M2271" s="607" t="s">
        <v>5649</v>
      </c>
      <c r="N2271" s="615" t="s">
        <v>15</v>
      </c>
      <c r="O2271" s="607" t="s">
        <v>40</v>
      </c>
      <c r="P2271" s="558">
        <v>1</v>
      </c>
      <c r="Q2271" s="558" t="s">
        <v>5152</v>
      </c>
      <c r="R2271" s="609">
        <f>IFERROR(VLOOKUP(CONCATENATE(D2271,"'",C2271),'Monthly Forex'!A:D,4,0),"-")</f>
        <v>48.53</v>
      </c>
      <c r="S2271" s="564" t="s">
        <v>15</v>
      </c>
      <c r="T2271" s="611">
        <v>930.40000000000009</v>
      </c>
      <c r="U2271" s="732" t="s">
        <v>47</v>
      </c>
      <c r="V2271" s="613" t="s">
        <v>49</v>
      </c>
      <c r="W2271" s="703" t="s">
        <v>4188</v>
      </c>
      <c r="X2271" s="673" t="s">
        <v>4752</v>
      </c>
      <c r="Y2271" s="669" t="s">
        <v>15</v>
      </c>
      <c r="Z2271" s="668" t="s">
        <v>15</v>
      </c>
      <c r="AA2271" s="557" t="s">
        <v>1856</v>
      </c>
      <c r="AB2271" s="139">
        <f t="shared" si="694"/>
        <v>44346</v>
      </c>
      <c r="AC2271" s="134">
        <f t="shared" si="695"/>
        <v>44317</v>
      </c>
      <c r="AD2271" s="144">
        <f t="shared" si="696"/>
        <v>44406</v>
      </c>
      <c r="AE2271" s="136">
        <f t="shared" si="697"/>
        <v>44378</v>
      </c>
      <c r="AF2271" s="140" t="s">
        <v>4552</v>
      </c>
      <c r="AG2271" s="140" t="str">
        <f t="shared" si="698"/>
        <v>-</v>
      </c>
      <c r="AH2271" s="141">
        <f t="shared" ca="1" si="699"/>
        <v>174.70205462962622</v>
      </c>
      <c r="AI2271" s="210"/>
      <c r="AJ2271" s="448" t="s">
        <v>6105</v>
      </c>
      <c r="AK2271" s="478" t="str">
        <f t="shared" si="700"/>
        <v/>
      </c>
      <c r="AL2271" s="482">
        <f t="shared" si="701"/>
        <v>1</v>
      </c>
      <c r="AM2271" s="432" t="str">
        <f>_xlfn.IFNA(VLOOKUP(O2271,Dropdown!$B:$G,6,0),"-")</f>
        <v>PEZA</v>
      </c>
      <c r="AN2271" s="433">
        <f>_xlfn.IFNA(VLOOKUP(O2271,Dropdown!$B:$H,7,0),"-")</f>
        <v>0.12</v>
      </c>
      <c r="AO2271" s="434" t="str">
        <f t="shared" si="702"/>
        <v>USD</v>
      </c>
      <c r="AP2271" s="435">
        <f t="shared" si="703"/>
        <v>930.40000000000009</v>
      </c>
      <c r="AQ2271" s="436">
        <f t="shared" si="704"/>
        <v>1042.0480000000002</v>
      </c>
      <c r="AR2271" s="247"/>
      <c r="AS2271" s="465" t="s">
        <v>15</v>
      </c>
      <c r="AT2271" s="247"/>
      <c r="AU2271" s="454" t="s">
        <v>15</v>
      </c>
    </row>
    <row r="2272" spans="1:47" s="29" customFormat="1">
      <c r="A2272" s="556">
        <v>2269</v>
      </c>
      <c r="B2272" s="558" t="s">
        <v>5567</v>
      </c>
      <c r="C2272" s="558" t="str">
        <f t="shared" si="705"/>
        <v>2021</v>
      </c>
      <c r="D2272" s="558" t="str">
        <f t="shared" si="706"/>
        <v>Apr</v>
      </c>
      <c r="E2272" s="605">
        <v>44316</v>
      </c>
      <c r="F2272" s="558">
        <v>127388</v>
      </c>
      <c r="G2272" s="558">
        <v>60642</v>
      </c>
      <c r="H2272" s="558">
        <v>99713</v>
      </c>
      <c r="I2272" s="558" t="s">
        <v>5511</v>
      </c>
      <c r="J2272" s="617" t="s">
        <v>5570</v>
      </c>
      <c r="K2272" s="607" t="s">
        <v>5573</v>
      </c>
      <c r="L2272" s="607" t="s">
        <v>5647</v>
      </c>
      <c r="M2272" s="607" t="s">
        <v>5650</v>
      </c>
      <c r="N2272" s="615" t="s">
        <v>15</v>
      </c>
      <c r="O2272" s="607" t="s">
        <v>40</v>
      </c>
      <c r="P2272" s="558">
        <v>1</v>
      </c>
      <c r="Q2272" s="558" t="s">
        <v>5152</v>
      </c>
      <c r="R2272" s="609">
        <f>IFERROR(VLOOKUP(CONCATENATE(D2272,"'",C2272),'Monthly Forex'!A:D,4,0),"-")</f>
        <v>48.53</v>
      </c>
      <c r="S2272" s="564" t="s">
        <v>15</v>
      </c>
      <c r="T2272" s="611">
        <v>930.40000000000009</v>
      </c>
      <c r="U2272" s="732" t="s">
        <v>47</v>
      </c>
      <c r="V2272" s="613" t="s">
        <v>49</v>
      </c>
      <c r="W2272" s="703" t="s">
        <v>4188</v>
      </c>
      <c r="X2272" s="673" t="s">
        <v>4752</v>
      </c>
      <c r="Y2272" s="669" t="s">
        <v>15</v>
      </c>
      <c r="Z2272" s="668" t="s">
        <v>15</v>
      </c>
      <c r="AA2272" s="557" t="s">
        <v>1856</v>
      </c>
      <c r="AB2272" s="139">
        <f t="shared" si="694"/>
        <v>44346</v>
      </c>
      <c r="AC2272" s="134">
        <f t="shared" si="695"/>
        <v>44317</v>
      </c>
      <c r="AD2272" s="144">
        <f t="shared" si="696"/>
        <v>44406</v>
      </c>
      <c r="AE2272" s="136">
        <f t="shared" si="697"/>
        <v>44378</v>
      </c>
      <c r="AF2272" s="140" t="s">
        <v>4552</v>
      </c>
      <c r="AG2272" s="140" t="str">
        <f t="shared" si="698"/>
        <v>-</v>
      </c>
      <c r="AH2272" s="141">
        <f t="shared" ca="1" si="699"/>
        <v>174.70205462962622</v>
      </c>
      <c r="AI2272" s="210"/>
      <c r="AJ2272" s="448" t="s">
        <v>6105</v>
      </c>
      <c r="AK2272" s="478" t="str">
        <f t="shared" si="700"/>
        <v/>
      </c>
      <c r="AL2272" s="482">
        <f t="shared" si="701"/>
        <v>1</v>
      </c>
      <c r="AM2272" s="432" t="str">
        <f>_xlfn.IFNA(VLOOKUP(O2272,Dropdown!$B:$G,6,0),"-")</f>
        <v>PEZA</v>
      </c>
      <c r="AN2272" s="433">
        <f>_xlfn.IFNA(VLOOKUP(O2272,Dropdown!$B:$H,7,0),"-")</f>
        <v>0.12</v>
      </c>
      <c r="AO2272" s="434" t="str">
        <f t="shared" si="702"/>
        <v>USD</v>
      </c>
      <c r="AP2272" s="435">
        <f t="shared" si="703"/>
        <v>930.40000000000009</v>
      </c>
      <c r="AQ2272" s="436">
        <f t="shared" si="704"/>
        <v>1042.0480000000002</v>
      </c>
      <c r="AR2272" s="247"/>
      <c r="AS2272" s="465" t="s">
        <v>15</v>
      </c>
      <c r="AT2272" s="247"/>
      <c r="AU2272" s="454" t="s">
        <v>15</v>
      </c>
    </row>
    <row r="2273" spans="1:47" s="29" customFormat="1">
      <c r="A2273" s="556">
        <v>2270</v>
      </c>
      <c r="B2273" s="558" t="s">
        <v>5568</v>
      </c>
      <c r="C2273" s="558" t="str">
        <f t="shared" si="705"/>
        <v>2021</v>
      </c>
      <c r="D2273" s="558" t="str">
        <f t="shared" si="706"/>
        <v>Apr</v>
      </c>
      <c r="E2273" s="605">
        <v>44316</v>
      </c>
      <c r="F2273" s="558">
        <v>127388</v>
      </c>
      <c r="G2273" s="558">
        <v>60642</v>
      </c>
      <c r="H2273" s="558">
        <v>99713</v>
      </c>
      <c r="I2273" s="558" t="s">
        <v>5511</v>
      </c>
      <c r="J2273" s="617" t="s">
        <v>5570</v>
      </c>
      <c r="K2273" s="607" t="s">
        <v>5574</v>
      </c>
      <c r="L2273" s="607" t="s">
        <v>5647</v>
      </c>
      <c r="M2273" s="607" t="s">
        <v>5651</v>
      </c>
      <c r="N2273" s="615" t="s">
        <v>15</v>
      </c>
      <c r="O2273" s="607" t="s">
        <v>40</v>
      </c>
      <c r="P2273" s="558">
        <v>1</v>
      </c>
      <c r="Q2273" s="558" t="s">
        <v>5152</v>
      </c>
      <c r="R2273" s="609">
        <f>IFERROR(VLOOKUP(CONCATENATE(D2273,"'",C2273),'Monthly Forex'!A:D,4,0),"-")</f>
        <v>48.53</v>
      </c>
      <c r="S2273" s="564" t="s">
        <v>15</v>
      </c>
      <c r="T2273" s="611">
        <v>600</v>
      </c>
      <c r="U2273" s="732" t="s">
        <v>47</v>
      </c>
      <c r="V2273" s="613" t="s">
        <v>49</v>
      </c>
      <c r="W2273" s="703" t="s">
        <v>4188</v>
      </c>
      <c r="X2273" s="673" t="s">
        <v>4752</v>
      </c>
      <c r="Y2273" s="669" t="s">
        <v>15</v>
      </c>
      <c r="Z2273" s="668" t="s">
        <v>15</v>
      </c>
      <c r="AA2273" s="557" t="s">
        <v>1856</v>
      </c>
      <c r="AB2273" s="139">
        <f t="shared" si="694"/>
        <v>44346</v>
      </c>
      <c r="AC2273" s="134">
        <f t="shared" si="695"/>
        <v>44317</v>
      </c>
      <c r="AD2273" s="144">
        <f t="shared" si="696"/>
        <v>44406</v>
      </c>
      <c r="AE2273" s="136">
        <f t="shared" si="697"/>
        <v>44378</v>
      </c>
      <c r="AF2273" s="140" t="s">
        <v>4552</v>
      </c>
      <c r="AG2273" s="140" t="str">
        <f t="shared" si="698"/>
        <v>-</v>
      </c>
      <c r="AH2273" s="141">
        <f t="shared" ca="1" si="699"/>
        <v>174.70205462962622</v>
      </c>
      <c r="AI2273" s="210"/>
      <c r="AJ2273" s="448" t="s">
        <v>6105</v>
      </c>
      <c r="AK2273" s="478" t="str">
        <f t="shared" si="700"/>
        <v/>
      </c>
      <c r="AL2273" s="482">
        <f t="shared" si="701"/>
        <v>1</v>
      </c>
      <c r="AM2273" s="432" t="str">
        <f>_xlfn.IFNA(VLOOKUP(O2273,Dropdown!$B:$G,6,0),"-")</f>
        <v>PEZA</v>
      </c>
      <c r="AN2273" s="433">
        <f>_xlfn.IFNA(VLOOKUP(O2273,Dropdown!$B:$H,7,0),"-")</f>
        <v>0.12</v>
      </c>
      <c r="AO2273" s="434" t="str">
        <f t="shared" si="702"/>
        <v>USD</v>
      </c>
      <c r="AP2273" s="435">
        <f t="shared" si="703"/>
        <v>600</v>
      </c>
      <c r="AQ2273" s="436">
        <f t="shared" si="704"/>
        <v>672.00000000000011</v>
      </c>
      <c r="AR2273" s="247"/>
      <c r="AS2273" s="465" t="s">
        <v>15</v>
      </c>
      <c r="AT2273" s="247"/>
      <c r="AU2273" s="454" t="s">
        <v>15</v>
      </c>
    </row>
    <row r="2274" spans="1:47" s="29" customFormat="1">
      <c r="A2274" s="556">
        <v>2271</v>
      </c>
      <c r="B2274" s="558" t="s">
        <v>5569</v>
      </c>
      <c r="C2274" s="558" t="str">
        <f t="shared" si="705"/>
        <v>2021</v>
      </c>
      <c r="D2274" s="558" t="str">
        <f t="shared" si="706"/>
        <v>Apr</v>
      </c>
      <c r="E2274" s="605">
        <v>44316</v>
      </c>
      <c r="F2274" s="558">
        <v>127388</v>
      </c>
      <c r="G2274" s="558">
        <v>60642</v>
      </c>
      <c r="H2274" s="558">
        <v>99713</v>
      </c>
      <c r="I2274" s="558" t="s">
        <v>5511</v>
      </c>
      <c r="J2274" s="617" t="s">
        <v>5570</v>
      </c>
      <c r="K2274" s="607" t="s">
        <v>5575</v>
      </c>
      <c r="L2274" s="607" t="s">
        <v>5647</v>
      </c>
      <c r="M2274" s="607" t="s">
        <v>5652</v>
      </c>
      <c r="N2274" s="615" t="s">
        <v>15</v>
      </c>
      <c r="O2274" s="607" t="s">
        <v>40</v>
      </c>
      <c r="P2274" s="558">
        <v>1</v>
      </c>
      <c r="Q2274" s="558" t="s">
        <v>5152</v>
      </c>
      <c r="R2274" s="609">
        <f>IFERROR(VLOOKUP(CONCATENATE(D2274,"'",C2274),'Monthly Forex'!A:D,4,0),"-")</f>
        <v>48.53</v>
      </c>
      <c r="S2274" s="564" t="s">
        <v>15</v>
      </c>
      <c r="T2274" s="611">
        <v>154.80000000000001</v>
      </c>
      <c r="U2274" s="732" t="s">
        <v>47</v>
      </c>
      <c r="V2274" s="613" t="s">
        <v>49</v>
      </c>
      <c r="W2274" s="703" t="s">
        <v>4188</v>
      </c>
      <c r="X2274" s="673" t="s">
        <v>4752</v>
      </c>
      <c r="Y2274" s="669" t="s">
        <v>15</v>
      </c>
      <c r="Z2274" s="668" t="s">
        <v>15</v>
      </c>
      <c r="AA2274" s="557" t="s">
        <v>1856</v>
      </c>
      <c r="AB2274" s="139">
        <f t="shared" si="694"/>
        <v>44346</v>
      </c>
      <c r="AC2274" s="134">
        <f t="shared" si="695"/>
        <v>44317</v>
      </c>
      <c r="AD2274" s="144">
        <f t="shared" si="696"/>
        <v>44406</v>
      </c>
      <c r="AE2274" s="136">
        <f t="shared" si="697"/>
        <v>44378</v>
      </c>
      <c r="AF2274" s="140" t="s">
        <v>4552</v>
      </c>
      <c r="AG2274" s="140" t="str">
        <f t="shared" si="698"/>
        <v>-</v>
      </c>
      <c r="AH2274" s="141">
        <f t="shared" ca="1" si="699"/>
        <v>174.70205462962622</v>
      </c>
      <c r="AI2274" s="210"/>
      <c r="AJ2274" s="448" t="s">
        <v>6105</v>
      </c>
      <c r="AK2274" s="478" t="str">
        <f t="shared" si="700"/>
        <v/>
      </c>
      <c r="AL2274" s="482">
        <f t="shared" si="701"/>
        <v>1</v>
      </c>
      <c r="AM2274" s="432" t="str">
        <f>_xlfn.IFNA(VLOOKUP(O2274,Dropdown!$B:$G,6,0),"-")</f>
        <v>PEZA</v>
      </c>
      <c r="AN2274" s="433">
        <f>_xlfn.IFNA(VLOOKUP(O2274,Dropdown!$B:$H,7,0),"-")</f>
        <v>0.12</v>
      </c>
      <c r="AO2274" s="434" t="str">
        <f t="shared" si="702"/>
        <v>USD</v>
      </c>
      <c r="AP2274" s="435">
        <f t="shared" si="703"/>
        <v>154.80000000000001</v>
      </c>
      <c r="AQ2274" s="436">
        <f t="shared" si="704"/>
        <v>173.37600000000003</v>
      </c>
      <c r="AR2274" s="247"/>
      <c r="AS2274" s="465" t="s">
        <v>15</v>
      </c>
      <c r="AT2274" s="247"/>
      <c r="AU2274" s="454" t="s">
        <v>15</v>
      </c>
    </row>
    <row r="2275" spans="1:47" s="29" customFormat="1">
      <c r="A2275" s="556">
        <v>2272</v>
      </c>
      <c r="B2275" s="558" t="s">
        <v>6027</v>
      </c>
      <c r="C2275" s="558" t="str">
        <f t="shared" si="705"/>
        <v>2021</v>
      </c>
      <c r="D2275" s="558" t="str">
        <f t="shared" si="706"/>
        <v>Apr</v>
      </c>
      <c r="E2275" s="605">
        <v>44316</v>
      </c>
      <c r="F2275" s="558">
        <v>127389</v>
      </c>
      <c r="G2275" s="558">
        <v>60643</v>
      </c>
      <c r="H2275" s="558">
        <v>99708</v>
      </c>
      <c r="I2275" s="558" t="s">
        <v>6031</v>
      </c>
      <c r="J2275" s="617" t="s">
        <v>6030</v>
      </c>
      <c r="K2275" s="607" t="s">
        <v>6029</v>
      </c>
      <c r="L2275" s="607" t="s">
        <v>15</v>
      </c>
      <c r="M2275" s="607" t="s">
        <v>6029</v>
      </c>
      <c r="N2275" s="615" t="s">
        <v>6032</v>
      </c>
      <c r="O2275" s="607" t="s">
        <v>31</v>
      </c>
      <c r="P2275" s="558">
        <v>1</v>
      </c>
      <c r="Q2275" s="558" t="s">
        <v>5152</v>
      </c>
      <c r="R2275" s="609">
        <f>IFERROR(VLOOKUP(CONCATENATE(D2275,"'",C2275),'Monthly Forex'!A:D,4,0),"-")</f>
        <v>48.53</v>
      </c>
      <c r="S2275" s="610">
        <v>42600</v>
      </c>
      <c r="T2275" s="611">
        <f t="shared" ref="T2275:T2280" si="707">IFERROR(S2275/R2275,"")</f>
        <v>877.80754172676689</v>
      </c>
      <c r="U2275" s="612" t="s">
        <v>47</v>
      </c>
      <c r="V2275" s="613" t="s">
        <v>49</v>
      </c>
      <c r="W2275" s="703" t="s">
        <v>15</v>
      </c>
      <c r="X2275" s="673" t="s">
        <v>4595</v>
      </c>
      <c r="Y2275" s="669" t="s">
        <v>15</v>
      </c>
      <c r="Z2275" s="668" t="s">
        <v>15</v>
      </c>
      <c r="AA2275" s="557" t="s">
        <v>1856</v>
      </c>
      <c r="AB2275" s="139">
        <f t="shared" si="694"/>
        <v>44346</v>
      </c>
      <c r="AC2275" s="134">
        <f t="shared" si="695"/>
        <v>44317</v>
      </c>
      <c r="AD2275" s="144">
        <f t="shared" si="696"/>
        <v>44406</v>
      </c>
      <c r="AE2275" s="136">
        <f t="shared" si="697"/>
        <v>44378</v>
      </c>
      <c r="AF2275" s="140" t="s">
        <v>4552</v>
      </c>
      <c r="AG2275" s="140" t="str">
        <f t="shared" si="698"/>
        <v>1</v>
      </c>
      <c r="AH2275" s="141">
        <f t="shared" ca="1" si="699"/>
        <v>174.70205462962622</v>
      </c>
      <c r="AI2275" s="210"/>
      <c r="AJ2275" s="448" t="s">
        <v>6169</v>
      </c>
      <c r="AK2275" s="478" t="str">
        <f t="shared" si="700"/>
        <v/>
      </c>
      <c r="AL2275" s="482">
        <f t="shared" si="701"/>
        <v>1</v>
      </c>
      <c r="AM2275" s="432" t="str">
        <f>_xlfn.IFNA(VLOOKUP(O2275,Dropdown!$B:$G,6,0),"-")</f>
        <v>PEZA</v>
      </c>
      <c r="AN2275" s="433">
        <f>_xlfn.IFNA(VLOOKUP(O2275,Dropdown!$B:$H,7,0),"-")</f>
        <v>0.12</v>
      </c>
      <c r="AO2275" s="434" t="str">
        <f t="shared" si="702"/>
        <v>PHP</v>
      </c>
      <c r="AP2275" s="435">
        <f t="shared" si="703"/>
        <v>42600</v>
      </c>
      <c r="AQ2275" s="436">
        <f t="shared" si="704"/>
        <v>47712.000000000007</v>
      </c>
      <c r="AR2275" s="247"/>
      <c r="AS2275" s="465" t="s">
        <v>15</v>
      </c>
      <c r="AT2275" s="247"/>
      <c r="AU2275" s="454" t="str">
        <f t="shared" ref="AU2275:AU2276" si="708">IFERROR(IF(AJ2275="Collected",AI2275-E2275," "),"-")</f>
        <v xml:space="preserve"> </v>
      </c>
    </row>
    <row r="2276" spans="1:47" s="29" customFormat="1">
      <c r="A2276" s="556">
        <v>2273</v>
      </c>
      <c r="B2276" s="558" t="s">
        <v>6026</v>
      </c>
      <c r="C2276" s="558" t="str">
        <f t="shared" si="705"/>
        <v>2021</v>
      </c>
      <c r="D2276" s="558" t="str">
        <f t="shared" si="706"/>
        <v>Apr</v>
      </c>
      <c r="E2276" s="605">
        <v>44316</v>
      </c>
      <c r="F2276" s="558">
        <v>127390</v>
      </c>
      <c r="G2276" s="558">
        <v>60644</v>
      </c>
      <c r="H2276" s="558">
        <v>99709</v>
      </c>
      <c r="I2276" s="558" t="s">
        <v>6031</v>
      </c>
      <c r="J2276" s="617" t="s">
        <v>6030</v>
      </c>
      <c r="K2276" s="607" t="s">
        <v>6028</v>
      </c>
      <c r="L2276" s="607" t="s">
        <v>15</v>
      </c>
      <c r="M2276" s="607" t="s">
        <v>6028</v>
      </c>
      <c r="N2276" s="615" t="s">
        <v>6033</v>
      </c>
      <c r="O2276" s="607" t="s">
        <v>31</v>
      </c>
      <c r="P2276" s="558">
        <v>1</v>
      </c>
      <c r="Q2276" s="558" t="s">
        <v>5151</v>
      </c>
      <c r="R2276" s="609">
        <f>IFERROR(VLOOKUP(CONCATENATE(D2276,"'",C2276),'Monthly Forex'!A:D,4,0),"-")</f>
        <v>48.53</v>
      </c>
      <c r="S2276" s="610">
        <v>13500</v>
      </c>
      <c r="T2276" s="611">
        <f t="shared" si="707"/>
        <v>278.17844632186274</v>
      </c>
      <c r="U2276" s="612" t="s">
        <v>47</v>
      </c>
      <c r="V2276" s="613" t="s">
        <v>49</v>
      </c>
      <c r="W2276" s="703" t="s">
        <v>15</v>
      </c>
      <c r="X2276" s="673" t="s">
        <v>4595</v>
      </c>
      <c r="Y2276" s="669" t="s">
        <v>15</v>
      </c>
      <c r="Z2276" s="668" t="s">
        <v>15</v>
      </c>
      <c r="AA2276" s="557" t="s">
        <v>1856</v>
      </c>
      <c r="AB2276" s="139">
        <f t="shared" si="694"/>
        <v>44346</v>
      </c>
      <c r="AC2276" s="134">
        <f t="shared" si="695"/>
        <v>44317</v>
      </c>
      <c r="AD2276" s="144">
        <f t="shared" si="696"/>
        <v>44406</v>
      </c>
      <c r="AE2276" s="136">
        <f t="shared" si="697"/>
        <v>44378</v>
      </c>
      <c r="AF2276" s="140" t="s">
        <v>4552</v>
      </c>
      <c r="AG2276" s="140" t="str">
        <f t="shared" si="698"/>
        <v>1</v>
      </c>
      <c r="AH2276" s="141">
        <f t="shared" ca="1" si="699"/>
        <v>174.70205462962622</v>
      </c>
      <c r="AI2276" s="210"/>
      <c r="AJ2276" s="448" t="s">
        <v>6169</v>
      </c>
      <c r="AK2276" s="478" t="str">
        <f t="shared" si="700"/>
        <v/>
      </c>
      <c r="AL2276" s="482">
        <f t="shared" si="701"/>
        <v>1</v>
      </c>
      <c r="AM2276" s="432" t="str">
        <f>_xlfn.IFNA(VLOOKUP(O2276,Dropdown!$B:$G,6,0),"-")</f>
        <v>PEZA</v>
      </c>
      <c r="AN2276" s="433">
        <f>_xlfn.IFNA(VLOOKUP(O2276,Dropdown!$B:$H,7,0),"-")</f>
        <v>0.12</v>
      </c>
      <c r="AO2276" s="434" t="str">
        <f t="shared" si="702"/>
        <v>PHP</v>
      </c>
      <c r="AP2276" s="435">
        <f t="shared" si="703"/>
        <v>13500</v>
      </c>
      <c r="AQ2276" s="436">
        <f t="shared" si="704"/>
        <v>15120.000000000002</v>
      </c>
      <c r="AR2276" s="247"/>
      <c r="AS2276" s="465" t="s">
        <v>15</v>
      </c>
      <c r="AT2276" s="247"/>
      <c r="AU2276" s="454" t="str">
        <f t="shared" si="708"/>
        <v xml:space="preserve"> </v>
      </c>
    </row>
    <row r="2277" spans="1:47" s="29" customFormat="1">
      <c r="A2277" s="556">
        <v>2274</v>
      </c>
      <c r="B2277" s="558" t="s">
        <v>5899</v>
      </c>
      <c r="C2277" s="558" t="str">
        <f t="shared" si="705"/>
        <v>2021</v>
      </c>
      <c r="D2277" s="558" t="str">
        <f t="shared" si="706"/>
        <v>Apr</v>
      </c>
      <c r="E2277" s="605">
        <v>44316</v>
      </c>
      <c r="F2277" s="558">
        <v>127391</v>
      </c>
      <c r="G2277" s="558" t="s">
        <v>15</v>
      </c>
      <c r="H2277" s="558">
        <v>99704</v>
      </c>
      <c r="I2277" s="558" t="s">
        <v>5977</v>
      </c>
      <c r="J2277" s="617" t="s">
        <v>5906</v>
      </c>
      <c r="K2277" s="607" t="s">
        <v>5923</v>
      </c>
      <c r="L2277" s="607" t="s">
        <v>6039</v>
      </c>
      <c r="M2277" s="607" t="s">
        <v>5939</v>
      </c>
      <c r="N2277" s="615" t="s">
        <v>5957</v>
      </c>
      <c r="O2277" s="607" t="s">
        <v>31</v>
      </c>
      <c r="P2277" s="558">
        <v>1</v>
      </c>
      <c r="Q2277" s="558" t="s">
        <v>5152</v>
      </c>
      <c r="R2277" s="609">
        <f>IFERROR(VLOOKUP(CONCATENATE(D2277,"'",C2277),'Monthly Forex'!A:D,4,0),"-")</f>
        <v>48.53</v>
      </c>
      <c r="S2277" s="610">
        <v>245000</v>
      </c>
      <c r="T2277" s="611">
        <f t="shared" si="707"/>
        <v>5048.4236554708423</v>
      </c>
      <c r="U2277" s="612" t="s">
        <v>47</v>
      </c>
      <c r="V2277" s="613" t="s">
        <v>49</v>
      </c>
      <c r="W2277" s="703" t="s">
        <v>2314</v>
      </c>
      <c r="X2277" s="673" t="s">
        <v>4595</v>
      </c>
      <c r="Y2277" s="669" t="s">
        <v>15</v>
      </c>
      <c r="Z2277" s="668" t="s">
        <v>15</v>
      </c>
      <c r="AA2277" s="557" t="s">
        <v>1856</v>
      </c>
      <c r="AB2277" s="139">
        <f t="shared" si="694"/>
        <v>44346</v>
      </c>
      <c r="AC2277" s="134">
        <f t="shared" si="695"/>
        <v>44317</v>
      </c>
      <c r="AD2277" s="144" t="str">
        <f t="shared" si="696"/>
        <v>-</v>
      </c>
      <c r="AE2277" s="136" t="str">
        <f t="shared" si="697"/>
        <v>-</v>
      </c>
      <c r="AF2277" s="140" t="s">
        <v>4551</v>
      </c>
      <c r="AG2277" s="140" t="str">
        <f t="shared" si="698"/>
        <v>1</v>
      </c>
      <c r="AH2277" s="141" t="str">
        <f t="shared" si="699"/>
        <v>-</v>
      </c>
      <c r="AI2277" s="210">
        <v>44330</v>
      </c>
      <c r="AJ2277" s="448" t="s">
        <v>4592</v>
      </c>
      <c r="AK2277" s="478">
        <f t="shared" si="700"/>
        <v>16</v>
      </c>
      <c r="AL2277" s="482">
        <f t="shared" si="701"/>
        <v>44317</v>
      </c>
      <c r="AM2277" s="432" t="str">
        <f>_xlfn.IFNA(VLOOKUP(O2277,Dropdown!$B:$G,6,0),"-")</f>
        <v>PEZA</v>
      </c>
      <c r="AN2277" s="433">
        <f>_xlfn.IFNA(VLOOKUP(O2277,Dropdown!$B:$H,7,0),"-")</f>
        <v>0.12</v>
      </c>
      <c r="AO2277" s="434" t="str">
        <f t="shared" si="702"/>
        <v>PHP</v>
      </c>
      <c r="AP2277" s="435">
        <f t="shared" si="703"/>
        <v>245000</v>
      </c>
      <c r="AQ2277" s="436">
        <f t="shared" si="704"/>
        <v>274400</v>
      </c>
      <c r="AR2277" s="247"/>
      <c r="AS2277" s="465" t="s">
        <v>15</v>
      </c>
      <c r="AT2277" s="247"/>
      <c r="AU2277" s="456" t="s">
        <v>15</v>
      </c>
    </row>
    <row r="2278" spans="1:47" s="29" customFormat="1">
      <c r="A2278" s="556">
        <v>2275</v>
      </c>
      <c r="B2278" s="558" t="s">
        <v>5900</v>
      </c>
      <c r="C2278" s="558" t="str">
        <f t="shared" si="705"/>
        <v>2021</v>
      </c>
      <c r="D2278" s="558" t="str">
        <f t="shared" si="706"/>
        <v>Apr</v>
      </c>
      <c r="E2278" s="605">
        <v>44316</v>
      </c>
      <c r="F2278" s="558">
        <v>127392</v>
      </c>
      <c r="G2278" s="558" t="s">
        <v>15</v>
      </c>
      <c r="H2278" s="558">
        <v>99705</v>
      </c>
      <c r="I2278" s="558" t="s">
        <v>5977</v>
      </c>
      <c r="J2278" s="617" t="s">
        <v>5907</v>
      </c>
      <c r="K2278" s="607" t="s">
        <v>5924</v>
      </c>
      <c r="L2278" s="607" t="s">
        <v>6011</v>
      </c>
      <c r="M2278" s="607" t="s">
        <v>5933</v>
      </c>
      <c r="N2278" s="615" t="s">
        <v>5958</v>
      </c>
      <c r="O2278" s="607" t="s">
        <v>31</v>
      </c>
      <c r="P2278" s="558">
        <v>1</v>
      </c>
      <c r="Q2278" s="558" t="s">
        <v>5152</v>
      </c>
      <c r="R2278" s="609">
        <f>IFERROR(VLOOKUP(CONCATENATE(D2278,"'",C2278),'Monthly Forex'!A:D,4,0),"-")</f>
        <v>48.53</v>
      </c>
      <c r="S2278" s="610">
        <v>100000</v>
      </c>
      <c r="T2278" s="611">
        <f t="shared" si="707"/>
        <v>2060.5810838656503</v>
      </c>
      <c r="U2278" s="612" t="s">
        <v>47</v>
      </c>
      <c r="V2278" s="613" t="s">
        <v>49</v>
      </c>
      <c r="W2278" s="703" t="s">
        <v>2314</v>
      </c>
      <c r="X2278" s="673" t="s">
        <v>4595</v>
      </c>
      <c r="Y2278" s="669" t="s">
        <v>15</v>
      </c>
      <c r="Z2278" s="668" t="s">
        <v>15</v>
      </c>
      <c r="AA2278" s="557" t="s">
        <v>1856</v>
      </c>
      <c r="AB2278" s="139">
        <f t="shared" si="694"/>
        <v>44346</v>
      </c>
      <c r="AC2278" s="134">
        <f t="shared" si="695"/>
        <v>44317</v>
      </c>
      <c r="AD2278" s="144" t="str">
        <f t="shared" si="696"/>
        <v>-</v>
      </c>
      <c r="AE2278" s="136" t="str">
        <f t="shared" si="697"/>
        <v>-</v>
      </c>
      <c r="AF2278" s="140" t="s">
        <v>4551</v>
      </c>
      <c r="AG2278" s="140" t="str">
        <f t="shared" si="698"/>
        <v>1</v>
      </c>
      <c r="AH2278" s="141" t="str">
        <f t="shared" si="699"/>
        <v>-</v>
      </c>
      <c r="AI2278" s="210">
        <v>44330</v>
      </c>
      <c r="AJ2278" s="448" t="s">
        <v>4592</v>
      </c>
      <c r="AK2278" s="478">
        <f t="shared" si="700"/>
        <v>16</v>
      </c>
      <c r="AL2278" s="482">
        <f t="shared" si="701"/>
        <v>44317</v>
      </c>
      <c r="AM2278" s="432" t="str">
        <f>_xlfn.IFNA(VLOOKUP(O2278,Dropdown!$B:$G,6,0),"-")</f>
        <v>PEZA</v>
      </c>
      <c r="AN2278" s="433">
        <f>_xlfn.IFNA(VLOOKUP(O2278,Dropdown!$B:$H,7,0),"-")</f>
        <v>0.12</v>
      </c>
      <c r="AO2278" s="434" t="str">
        <f t="shared" si="702"/>
        <v>PHP</v>
      </c>
      <c r="AP2278" s="435">
        <f t="shared" si="703"/>
        <v>100000</v>
      </c>
      <c r="AQ2278" s="436">
        <f t="shared" si="704"/>
        <v>112000.00000000001</v>
      </c>
      <c r="AR2278" s="247"/>
      <c r="AS2278" s="465" t="s">
        <v>15</v>
      </c>
      <c r="AT2278" s="247"/>
      <c r="AU2278" s="456" t="s">
        <v>15</v>
      </c>
    </row>
    <row r="2279" spans="1:47" s="29" customFormat="1">
      <c r="A2279" s="556">
        <v>2276</v>
      </c>
      <c r="B2279" s="558" t="s">
        <v>5901</v>
      </c>
      <c r="C2279" s="558" t="str">
        <f t="shared" si="705"/>
        <v>2021</v>
      </c>
      <c r="D2279" s="558" t="str">
        <f t="shared" si="706"/>
        <v>Apr</v>
      </c>
      <c r="E2279" s="605">
        <v>44316</v>
      </c>
      <c r="F2279" s="558">
        <v>127392</v>
      </c>
      <c r="G2279" s="558" t="s">
        <v>15</v>
      </c>
      <c r="H2279" s="558">
        <v>99705</v>
      </c>
      <c r="I2279" s="558" t="s">
        <v>5977</v>
      </c>
      <c r="J2279" s="617" t="s">
        <v>5907</v>
      </c>
      <c r="K2279" s="607" t="s">
        <v>5925</v>
      </c>
      <c r="L2279" s="607" t="s">
        <v>6011</v>
      </c>
      <c r="M2279" s="607" t="s">
        <v>5940</v>
      </c>
      <c r="N2279" s="615" t="s">
        <v>5959</v>
      </c>
      <c r="O2279" s="607" t="s">
        <v>31</v>
      </c>
      <c r="P2279" s="558">
        <v>1</v>
      </c>
      <c r="Q2279" s="558" t="s">
        <v>5152</v>
      </c>
      <c r="R2279" s="609">
        <f>IFERROR(VLOOKUP(CONCATENATE(D2279,"'",C2279),'Monthly Forex'!A:D,4,0),"-")</f>
        <v>48.53</v>
      </c>
      <c r="S2279" s="610">
        <v>90000</v>
      </c>
      <c r="T2279" s="611">
        <f t="shared" si="707"/>
        <v>1854.5229754790851</v>
      </c>
      <c r="U2279" s="612" t="s">
        <v>47</v>
      </c>
      <c r="V2279" s="613" t="s">
        <v>49</v>
      </c>
      <c r="W2279" s="703" t="s">
        <v>2314</v>
      </c>
      <c r="X2279" s="673" t="s">
        <v>4595</v>
      </c>
      <c r="Y2279" s="669" t="s">
        <v>15</v>
      </c>
      <c r="Z2279" s="668" t="s">
        <v>15</v>
      </c>
      <c r="AA2279" s="557" t="s">
        <v>1856</v>
      </c>
      <c r="AB2279" s="139">
        <f t="shared" si="694"/>
        <v>44346</v>
      </c>
      <c r="AC2279" s="134">
        <f t="shared" si="695"/>
        <v>44317</v>
      </c>
      <c r="AD2279" s="144" t="str">
        <f t="shared" si="696"/>
        <v>-</v>
      </c>
      <c r="AE2279" s="136" t="str">
        <f t="shared" si="697"/>
        <v>-</v>
      </c>
      <c r="AF2279" s="140" t="s">
        <v>4551</v>
      </c>
      <c r="AG2279" s="140" t="str">
        <f t="shared" si="698"/>
        <v>-</v>
      </c>
      <c r="AH2279" s="141" t="str">
        <f t="shared" si="699"/>
        <v>-</v>
      </c>
      <c r="AI2279" s="210">
        <v>44330</v>
      </c>
      <c r="AJ2279" s="448" t="s">
        <v>4592</v>
      </c>
      <c r="AK2279" s="478">
        <f t="shared" si="700"/>
        <v>16</v>
      </c>
      <c r="AL2279" s="482">
        <f t="shared" si="701"/>
        <v>44317</v>
      </c>
      <c r="AM2279" s="432" t="str">
        <f>_xlfn.IFNA(VLOOKUP(O2279,Dropdown!$B:$G,6,0),"-")</f>
        <v>PEZA</v>
      </c>
      <c r="AN2279" s="433">
        <f>_xlfn.IFNA(VLOOKUP(O2279,Dropdown!$B:$H,7,0),"-")</f>
        <v>0.12</v>
      </c>
      <c r="AO2279" s="434" t="str">
        <f t="shared" si="702"/>
        <v>PHP</v>
      </c>
      <c r="AP2279" s="435">
        <f t="shared" si="703"/>
        <v>90000</v>
      </c>
      <c r="AQ2279" s="436">
        <f t="shared" si="704"/>
        <v>100800.00000000001</v>
      </c>
      <c r="AR2279" s="247"/>
      <c r="AS2279" s="465" t="s">
        <v>15</v>
      </c>
      <c r="AT2279" s="247"/>
      <c r="AU2279" s="456" t="s">
        <v>15</v>
      </c>
    </row>
    <row r="2280" spans="1:47" s="29" customFormat="1">
      <c r="A2280" s="556">
        <v>2277</v>
      </c>
      <c r="B2280" s="558" t="s">
        <v>5902</v>
      </c>
      <c r="C2280" s="558" t="str">
        <f t="shared" si="705"/>
        <v>2021</v>
      </c>
      <c r="D2280" s="558" t="str">
        <f t="shared" si="706"/>
        <v>Apr</v>
      </c>
      <c r="E2280" s="605">
        <v>44316</v>
      </c>
      <c r="F2280" s="558">
        <v>127392</v>
      </c>
      <c r="G2280" s="558" t="s">
        <v>15</v>
      </c>
      <c r="H2280" s="558">
        <v>99705</v>
      </c>
      <c r="I2280" s="558" t="s">
        <v>5977</v>
      </c>
      <c r="J2280" s="617" t="s">
        <v>5907</v>
      </c>
      <c r="K2280" s="607" t="s">
        <v>5926</v>
      </c>
      <c r="L2280" s="607" t="s">
        <v>6011</v>
      </c>
      <c r="M2280" s="607" t="s">
        <v>5941</v>
      </c>
      <c r="N2280" s="615" t="s">
        <v>5960</v>
      </c>
      <c r="O2280" s="607" t="s">
        <v>31</v>
      </c>
      <c r="P2280" s="558">
        <v>1</v>
      </c>
      <c r="Q2280" s="558" t="s">
        <v>5152</v>
      </c>
      <c r="R2280" s="609">
        <f>IFERROR(VLOOKUP(CONCATENATE(D2280,"'",C2280),'Monthly Forex'!A:D,4,0),"-")</f>
        <v>48.53</v>
      </c>
      <c r="S2280" s="610">
        <v>90000</v>
      </c>
      <c r="T2280" s="611">
        <f t="shared" si="707"/>
        <v>1854.5229754790851</v>
      </c>
      <c r="U2280" s="612" t="s">
        <v>47</v>
      </c>
      <c r="V2280" s="613" t="s">
        <v>49</v>
      </c>
      <c r="W2280" s="703" t="s">
        <v>2314</v>
      </c>
      <c r="X2280" s="673" t="s">
        <v>4595</v>
      </c>
      <c r="Y2280" s="669" t="s">
        <v>15</v>
      </c>
      <c r="Z2280" s="668" t="s">
        <v>15</v>
      </c>
      <c r="AA2280" s="557" t="s">
        <v>1856</v>
      </c>
      <c r="AB2280" s="139">
        <f t="shared" si="694"/>
        <v>44346</v>
      </c>
      <c r="AC2280" s="134">
        <f t="shared" si="695"/>
        <v>44317</v>
      </c>
      <c r="AD2280" s="144" t="str">
        <f t="shared" si="696"/>
        <v>-</v>
      </c>
      <c r="AE2280" s="136" t="str">
        <f t="shared" si="697"/>
        <v>-</v>
      </c>
      <c r="AF2280" s="140" t="s">
        <v>4551</v>
      </c>
      <c r="AG2280" s="140" t="str">
        <f t="shared" si="698"/>
        <v>-</v>
      </c>
      <c r="AH2280" s="141" t="str">
        <f t="shared" si="699"/>
        <v>-</v>
      </c>
      <c r="AI2280" s="210">
        <v>44330</v>
      </c>
      <c r="AJ2280" s="448" t="s">
        <v>4592</v>
      </c>
      <c r="AK2280" s="478">
        <f t="shared" si="700"/>
        <v>16</v>
      </c>
      <c r="AL2280" s="482">
        <f t="shared" si="701"/>
        <v>44317</v>
      </c>
      <c r="AM2280" s="432" t="str">
        <f>_xlfn.IFNA(VLOOKUP(O2280,Dropdown!$B:$G,6,0),"-")</f>
        <v>PEZA</v>
      </c>
      <c r="AN2280" s="433">
        <f>_xlfn.IFNA(VLOOKUP(O2280,Dropdown!$B:$H,7,0),"-")</f>
        <v>0.12</v>
      </c>
      <c r="AO2280" s="434" t="str">
        <f t="shared" si="702"/>
        <v>PHP</v>
      </c>
      <c r="AP2280" s="435">
        <f t="shared" si="703"/>
        <v>90000</v>
      </c>
      <c r="AQ2280" s="436">
        <f t="shared" si="704"/>
        <v>100800.00000000001</v>
      </c>
      <c r="AR2280" s="247"/>
      <c r="AS2280" s="465" t="s">
        <v>15</v>
      </c>
      <c r="AT2280" s="247"/>
      <c r="AU2280" s="456" t="s">
        <v>15</v>
      </c>
    </row>
    <row r="2281" spans="1:47" s="29" customFormat="1">
      <c r="A2281" s="556">
        <v>2278</v>
      </c>
      <c r="B2281" s="558" t="s">
        <v>5889</v>
      </c>
      <c r="C2281" s="558" t="str">
        <f>TEXT(E2281,"yyyy")</f>
        <v>2021</v>
      </c>
      <c r="D2281" s="558" t="str">
        <f>TEXT(E2281,"mmm")</f>
        <v>Apr</v>
      </c>
      <c r="E2281" s="605">
        <v>44316</v>
      </c>
      <c r="F2281" s="558">
        <v>127393</v>
      </c>
      <c r="G2281" s="558" t="s">
        <v>15</v>
      </c>
      <c r="H2281" s="558">
        <v>99706</v>
      </c>
      <c r="I2281" s="558" t="s">
        <v>5976</v>
      </c>
      <c r="J2281" s="617" t="s">
        <v>5904</v>
      </c>
      <c r="K2281" s="607" t="s">
        <v>5913</v>
      </c>
      <c r="L2281" s="607" t="s">
        <v>5961</v>
      </c>
      <c r="M2281" s="607" t="s">
        <v>5932</v>
      </c>
      <c r="N2281" s="615" t="s">
        <v>5946</v>
      </c>
      <c r="O2281" s="607" t="s">
        <v>31</v>
      </c>
      <c r="P2281" s="558">
        <v>1</v>
      </c>
      <c r="Q2281" s="558" t="s">
        <v>5152</v>
      </c>
      <c r="R2281" s="609">
        <f>IFERROR(VLOOKUP(CONCATENATE(D2281,"'",C2281),'Monthly Forex'!A:D,4,0),"-")</f>
        <v>48.53</v>
      </c>
      <c r="S2281" s="610">
        <v>254350</v>
      </c>
      <c r="T2281" s="611">
        <f t="shared" ref="T2281:T2286" si="709">IFERROR(S2281/R2281,"")</f>
        <v>5241.0879868122811</v>
      </c>
      <c r="U2281" s="612" t="s">
        <v>47</v>
      </c>
      <c r="V2281" s="613" t="s">
        <v>49</v>
      </c>
      <c r="W2281" s="703" t="s">
        <v>2314</v>
      </c>
      <c r="X2281" s="673" t="s">
        <v>4595</v>
      </c>
      <c r="Y2281" s="669" t="s">
        <v>15</v>
      </c>
      <c r="Z2281" s="668" t="s">
        <v>15</v>
      </c>
      <c r="AA2281" s="557" t="s">
        <v>1856</v>
      </c>
      <c r="AB2281" s="139">
        <f t="shared" si="694"/>
        <v>44346</v>
      </c>
      <c r="AC2281" s="134">
        <f t="shared" si="695"/>
        <v>44317</v>
      </c>
      <c r="AD2281" s="144" t="str">
        <f t="shared" si="696"/>
        <v>-</v>
      </c>
      <c r="AE2281" s="136" t="str">
        <f t="shared" si="697"/>
        <v>-</v>
      </c>
      <c r="AF2281" s="140" t="s">
        <v>4551</v>
      </c>
      <c r="AG2281" s="140" t="str">
        <f t="shared" si="698"/>
        <v>1</v>
      </c>
      <c r="AH2281" s="141" t="str">
        <f t="shared" si="699"/>
        <v>-</v>
      </c>
      <c r="AI2281" s="210">
        <v>44330</v>
      </c>
      <c r="AJ2281" s="448" t="s">
        <v>4592</v>
      </c>
      <c r="AK2281" s="478">
        <f t="shared" si="700"/>
        <v>16</v>
      </c>
      <c r="AL2281" s="482">
        <f t="shared" si="701"/>
        <v>44317</v>
      </c>
      <c r="AM2281" s="432" t="str">
        <f>_xlfn.IFNA(VLOOKUP(O2281,Dropdown!$B:$G,6,0),"-")</f>
        <v>PEZA</v>
      </c>
      <c r="AN2281" s="433">
        <f>_xlfn.IFNA(VLOOKUP(O2281,Dropdown!$B:$H,7,0),"-")</f>
        <v>0.12</v>
      </c>
      <c r="AO2281" s="434" t="str">
        <f t="shared" si="702"/>
        <v>PHP</v>
      </c>
      <c r="AP2281" s="435">
        <f t="shared" si="703"/>
        <v>254350</v>
      </c>
      <c r="AQ2281" s="436">
        <f t="shared" si="704"/>
        <v>284872</v>
      </c>
      <c r="AR2281" s="247"/>
      <c r="AS2281" s="465" t="s">
        <v>15</v>
      </c>
      <c r="AT2281" s="247"/>
      <c r="AU2281" s="456" t="s">
        <v>15</v>
      </c>
    </row>
    <row r="2282" spans="1:47" s="29" customFormat="1">
      <c r="A2282" s="556">
        <v>2279</v>
      </c>
      <c r="B2282" s="558" t="s">
        <v>5892</v>
      </c>
      <c r="C2282" s="558" t="str">
        <f>TEXT(E2282,"yyyy")</f>
        <v>2021</v>
      </c>
      <c r="D2282" s="558" t="str">
        <f>TEXT(E2282,"mmm")</f>
        <v>Apr</v>
      </c>
      <c r="E2282" s="605">
        <v>44316</v>
      </c>
      <c r="F2282" s="558">
        <v>127393</v>
      </c>
      <c r="G2282" s="558" t="s">
        <v>15</v>
      </c>
      <c r="H2282" s="558">
        <v>99706</v>
      </c>
      <c r="I2282" s="558" t="s">
        <v>5976</v>
      </c>
      <c r="J2282" s="617" t="s">
        <v>5904</v>
      </c>
      <c r="K2282" s="607" t="s">
        <v>6009</v>
      </c>
      <c r="L2282" s="607" t="s">
        <v>5961</v>
      </c>
      <c r="M2282" s="607" t="s">
        <v>6014</v>
      </c>
      <c r="N2282" s="615" t="s">
        <v>5950</v>
      </c>
      <c r="O2282" s="607" t="s">
        <v>31</v>
      </c>
      <c r="P2282" s="558">
        <v>1</v>
      </c>
      <c r="Q2282" s="558" t="s">
        <v>5152</v>
      </c>
      <c r="R2282" s="609">
        <f>IFERROR(VLOOKUP(CONCATENATE(D2282,"'",C2282),'Monthly Forex'!A:D,4,0),"-")</f>
        <v>48.53</v>
      </c>
      <c r="S2282" s="610">
        <v>78500</v>
      </c>
      <c r="T2282" s="611">
        <f t="shared" si="709"/>
        <v>1617.5561508345354</v>
      </c>
      <c r="U2282" s="612" t="s">
        <v>47</v>
      </c>
      <c r="V2282" s="613" t="s">
        <v>49</v>
      </c>
      <c r="W2282" s="703" t="s">
        <v>2314</v>
      </c>
      <c r="X2282" s="673" t="s">
        <v>4595</v>
      </c>
      <c r="Y2282" s="669" t="s">
        <v>15</v>
      </c>
      <c r="Z2282" s="668" t="s">
        <v>15</v>
      </c>
      <c r="AA2282" s="557" t="s">
        <v>1856</v>
      </c>
      <c r="AB2282" s="139">
        <f t="shared" si="694"/>
        <v>44346</v>
      </c>
      <c r="AC2282" s="134">
        <f t="shared" si="695"/>
        <v>44317</v>
      </c>
      <c r="AD2282" s="144" t="str">
        <f t="shared" si="696"/>
        <v>-</v>
      </c>
      <c r="AE2282" s="136" t="str">
        <f t="shared" si="697"/>
        <v>-</v>
      </c>
      <c r="AF2282" s="140" t="s">
        <v>4551</v>
      </c>
      <c r="AG2282" s="140" t="str">
        <f t="shared" si="698"/>
        <v>-</v>
      </c>
      <c r="AH2282" s="141" t="str">
        <f t="shared" si="699"/>
        <v>-</v>
      </c>
      <c r="AI2282" s="210">
        <v>44330</v>
      </c>
      <c r="AJ2282" s="448" t="s">
        <v>4592</v>
      </c>
      <c r="AK2282" s="478">
        <f t="shared" si="700"/>
        <v>16</v>
      </c>
      <c r="AL2282" s="482">
        <f t="shared" si="701"/>
        <v>44317</v>
      </c>
      <c r="AM2282" s="432" t="str">
        <f>_xlfn.IFNA(VLOOKUP(O2282,Dropdown!$B:$G,6,0),"-")</f>
        <v>PEZA</v>
      </c>
      <c r="AN2282" s="433">
        <f>_xlfn.IFNA(VLOOKUP(O2282,Dropdown!$B:$H,7,0),"-")</f>
        <v>0.12</v>
      </c>
      <c r="AO2282" s="434" t="str">
        <f t="shared" si="702"/>
        <v>PHP</v>
      </c>
      <c r="AP2282" s="435">
        <f t="shared" si="703"/>
        <v>78500</v>
      </c>
      <c r="AQ2282" s="436">
        <f t="shared" si="704"/>
        <v>87920.000000000015</v>
      </c>
      <c r="AR2282" s="247"/>
      <c r="AS2282" s="465" t="s">
        <v>15</v>
      </c>
      <c r="AT2282" s="247"/>
      <c r="AU2282" s="456" t="s">
        <v>15</v>
      </c>
    </row>
    <row r="2283" spans="1:47" s="29" customFormat="1">
      <c r="A2283" s="556">
        <v>2280</v>
      </c>
      <c r="B2283" s="558" t="s">
        <v>5893</v>
      </c>
      <c r="C2283" s="558" t="str">
        <f>TEXT(E2283,"yyyy")</f>
        <v>2021</v>
      </c>
      <c r="D2283" s="558" t="str">
        <f>TEXT(E2283,"mmm")</f>
        <v>Apr</v>
      </c>
      <c r="E2283" s="605">
        <v>44316</v>
      </c>
      <c r="F2283" s="558">
        <v>127393</v>
      </c>
      <c r="G2283" s="558" t="s">
        <v>15</v>
      </c>
      <c r="H2283" s="558">
        <v>99706</v>
      </c>
      <c r="I2283" s="558" t="s">
        <v>5976</v>
      </c>
      <c r="J2283" s="617" t="s">
        <v>5904</v>
      </c>
      <c r="K2283" s="607" t="s">
        <v>6010</v>
      </c>
      <c r="L2283" s="607" t="s">
        <v>5961</v>
      </c>
      <c r="M2283" s="607" t="s">
        <v>6015</v>
      </c>
      <c r="N2283" s="615" t="s">
        <v>5951</v>
      </c>
      <c r="O2283" s="607" t="s">
        <v>31</v>
      </c>
      <c r="P2283" s="558">
        <v>1</v>
      </c>
      <c r="Q2283" s="558" t="s">
        <v>5152</v>
      </c>
      <c r="R2283" s="609">
        <f>IFERROR(VLOOKUP(CONCATENATE(D2283,"'",C2283),'Monthly Forex'!A:D,4,0),"-")</f>
        <v>48.53</v>
      </c>
      <c r="S2283" s="610">
        <v>78500</v>
      </c>
      <c r="T2283" s="611">
        <f t="shared" si="709"/>
        <v>1617.5561508345354</v>
      </c>
      <c r="U2283" s="612" t="s">
        <v>47</v>
      </c>
      <c r="V2283" s="613" t="s">
        <v>49</v>
      </c>
      <c r="W2283" s="703" t="s">
        <v>2314</v>
      </c>
      <c r="X2283" s="673" t="s">
        <v>4595</v>
      </c>
      <c r="Y2283" s="669" t="s">
        <v>15</v>
      </c>
      <c r="Z2283" s="668" t="s">
        <v>15</v>
      </c>
      <c r="AA2283" s="557" t="s">
        <v>1856</v>
      </c>
      <c r="AB2283" s="139">
        <f t="shared" si="694"/>
        <v>44346</v>
      </c>
      <c r="AC2283" s="134">
        <f t="shared" si="695"/>
        <v>44317</v>
      </c>
      <c r="AD2283" s="144" t="str">
        <f t="shared" si="696"/>
        <v>-</v>
      </c>
      <c r="AE2283" s="136" t="str">
        <f t="shared" si="697"/>
        <v>-</v>
      </c>
      <c r="AF2283" s="140" t="s">
        <v>4551</v>
      </c>
      <c r="AG2283" s="140" t="str">
        <f t="shared" si="698"/>
        <v>-</v>
      </c>
      <c r="AH2283" s="141" t="str">
        <f t="shared" si="699"/>
        <v>-</v>
      </c>
      <c r="AI2283" s="210">
        <v>44330</v>
      </c>
      <c r="AJ2283" s="448" t="s">
        <v>4592</v>
      </c>
      <c r="AK2283" s="478">
        <f t="shared" si="700"/>
        <v>16</v>
      </c>
      <c r="AL2283" s="482">
        <f t="shared" si="701"/>
        <v>44317</v>
      </c>
      <c r="AM2283" s="432" t="str">
        <f>_xlfn.IFNA(VLOOKUP(O2283,Dropdown!$B:$G,6,0),"-")</f>
        <v>PEZA</v>
      </c>
      <c r="AN2283" s="433">
        <f>_xlfn.IFNA(VLOOKUP(O2283,Dropdown!$B:$H,7,0),"-")</f>
        <v>0.12</v>
      </c>
      <c r="AO2283" s="434" t="str">
        <f t="shared" si="702"/>
        <v>PHP</v>
      </c>
      <c r="AP2283" s="435">
        <f t="shared" si="703"/>
        <v>78500</v>
      </c>
      <c r="AQ2283" s="436">
        <f t="shared" si="704"/>
        <v>87920.000000000015</v>
      </c>
      <c r="AR2283" s="247"/>
      <c r="AS2283" s="465" t="s">
        <v>15</v>
      </c>
      <c r="AT2283" s="247"/>
      <c r="AU2283" s="456" t="s">
        <v>15</v>
      </c>
    </row>
    <row r="2284" spans="1:47" s="29" customFormat="1">
      <c r="A2284" s="556">
        <v>2281</v>
      </c>
      <c r="B2284" s="558" t="s">
        <v>5890</v>
      </c>
      <c r="C2284" s="558" t="str">
        <f>TEXT(E2284,"yyyy")</f>
        <v>2021</v>
      </c>
      <c r="D2284" s="558" t="str">
        <f>TEXT(E2284,"mmm")</f>
        <v>Apr</v>
      </c>
      <c r="E2284" s="605">
        <v>44316</v>
      </c>
      <c r="F2284" s="558">
        <v>127394</v>
      </c>
      <c r="G2284" s="558" t="s">
        <v>15</v>
      </c>
      <c r="H2284" s="558">
        <v>99707</v>
      </c>
      <c r="I2284" s="558" t="s">
        <v>5976</v>
      </c>
      <c r="J2284" s="617" t="s">
        <v>6124</v>
      </c>
      <c r="K2284" s="607" t="s">
        <v>5914</v>
      </c>
      <c r="L2284" s="607" t="s">
        <v>5961</v>
      </c>
      <c r="M2284" s="607" t="s">
        <v>5933</v>
      </c>
      <c r="N2284" s="615" t="s">
        <v>6036</v>
      </c>
      <c r="O2284" s="607" t="s">
        <v>31</v>
      </c>
      <c r="P2284" s="558">
        <v>1</v>
      </c>
      <c r="Q2284" s="558" t="s">
        <v>5152</v>
      </c>
      <c r="R2284" s="609">
        <f>IFERROR(VLOOKUP(CONCATENATE(D2284,"'",C2284),'Monthly Forex'!A:D,4,0),"-")</f>
        <v>48.53</v>
      </c>
      <c r="S2284" s="610">
        <v>95900</v>
      </c>
      <c r="T2284" s="611">
        <f t="shared" si="709"/>
        <v>1976.0972594271584</v>
      </c>
      <c r="U2284" s="612" t="s">
        <v>47</v>
      </c>
      <c r="V2284" s="613" t="s">
        <v>49</v>
      </c>
      <c r="W2284" s="703" t="s">
        <v>2314</v>
      </c>
      <c r="X2284" s="673" t="s">
        <v>4595</v>
      </c>
      <c r="Y2284" s="669" t="s">
        <v>15</v>
      </c>
      <c r="Z2284" s="668" t="s">
        <v>15</v>
      </c>
      <c r="AA2284" s="557" t="s">
        <v>1856</v>
      </c>
      <c r="AB2284" s="139">
        <f t="shared" si="694"/>
        <v>44346</v>
      </c>
      <c r="AC2284" s="134">
        <f t="shared" si="695"/>
        <v>44317</v>
      </c>
      <c r="AD2284" s="144" t="str">
        <f t="shared" si="696"/>
        <v>-</v>
      </c>
      <c r="AE2284" s="136" t="str">
        <f t="shared" si="697"/>
        <v>-</v>
      </c>
      <c r="AF2284" s="140" t="s">
        <v>4551</v>
      </c>
      <c r="AG2284" s="140" t="str">
        <f t="shared" si="698"/>
        <v>1</v>
      </c>
      <c r="AH2284" s="141" t="str">
        <f t="shared" si="699"/>
        <v>-</v>
      </c>
      <c r="AI2284" s="210">
        <v>44330</v>
      </c>
      <c r="AJ2284" s="448" t="s">
        <v>4592</v>
      </c>
      <c r="AK2284" s="478">
        <f t="shared" si="700"/>
        <v>16</v>
      </c>
      <c r="AL2284" s="482">
        <f t="shared" si="701"/>
        <v>44317</v>
      </c>
      <c r="AM2284" s="432" t="str">
        <f>_xlfn.IFNA(VLOOKUP(O2284,Dropdown!$B:$G,6,0),"-")</f>
        <v>PEZA</v>
      </c>
      <c r="AN2284" s="433">
        <f>_xlfn.IFNA(VLOOKUP(O2284,Dropdown!$B:$H,7,0),"-")</f>
        <v>0.12</v>
      </c>
      <c r="AO2284" s="434" t="str">
        <f t="shared" si="702"/>
        <v>PHP</v>
      </c>
      <c r="AP2284" s="435">
        <f t="shared" si="703"/>
        <v>95900</v>
      </c>
      <c r="AQ2284" s="436">
        <f t="shared" si="704"/>
        <v>107408.00000000001</v>
      </c>
      <c r="AR2284" s="247"/>
      <c r="AS2284" s="465" t="s">
        <v>15</v>
      </c>
      <c r="AT2284" s="247"/>
      <c r="AU2284" s="456" t="s">
        <v>15</v>
      </c>
    </row>
    <row r="2285" spans="1:47" s="29" customFormat="1">
      <c r="A2285" s="556">
        <v>2282</v>
      </c>
      <c r="B2285" s="558" t="s">
        <v>5891</v>
      </c>
      <c r="C2285" s="558" t="str">
        <f>TEXT(E2285,"yyyy")</f>
        <v>2021</v>
      </c>
      <c r="D2285" s="558" t="str">
        <f>TEXT(E2285,"mmm")</f>
        <v>Apr</v>
      </c>
      <c r="E2285" s="605">
        <v>44316</v>
      </c>
      <c r="F2285" s="558">
        <v>127394</v>
      </c>
      <c r="G2285" s="558" t="s">
        <v>15</v>
      </c>
      <c r="H2285" s="558">
        <v>99707</v>
      </c>
      <c r="I2285" s="558" t="s">
        <v>5976</v>
      </c>
      <c r="J2285" s="617" t="s">
        <v>6124</v>
      </c>
      <c r="K2285" s="607" t="s">
        <v>5915</v>
      </c>
      <c r="L2285" s="607" t="s">
        <v>5961</v>
      </c>
      <c r="M2285" s="607" t="s">
        <v>5940</v>
      </c>
      <c r="N2285" s="615" t="s">
        <v>6037</v>
      </c>
      <c r="O2285" s="607" t="s">
        <v>31</v>
      </c>
      <c r="P2285" s="558">
        <v>1</v>
      </c>
      <c r="Q2285" s="558" t="s">
        <v>5152</v>
      </c>
      <c r="R2285" s="609">
        <f>IFERROR(VLOOKUP(CONCATENATE(D2285,"'",C2285),'Monthly Forex'!A:D,4,0),"-")</f>
        <v>48.53</v>
      </c>
      <c r="S2285" s="610">
        <v>102000</v>
      </c>
      <c r="T2285" s="611">
        <f t="shared" si="709"/>
        <v>2101.7927055429632</v>
      </c>
      <c r="U2285" s="612" t="s">
        <v>47</v>
      </c>
      <c r="V2285" s="613" t="s">
        <v>49</v>
      </c>
      <c r="W2285" s="703" t="s">
        <v>2314</v>
      </c>
      <c r="X2285" s="673" t="s">
        <v>4595</v>
      </c>
      <c r="Y2285" s="669" t="s">
        <v>15</v>
      </c>
      <c r="Z2285" s="668" t="s">
        <v>15</v>
      </c>
      <c r="AA2285" s="557" t="s">
        <v>1856</v>
      </c>
      <c r="AB2285" s="139">
        <f t="shared" si="694"/>
        <v>44346</v>
      </c>
      <c r="AC2285" s="134">
        <f t="shared" si="695"/>
        <v>44317</v>
      </c>
      <c r="AD2285" s="144" t="str">
        <f t="shared" si="696"/>
        <v>-</v>
      </c>
      <c r="AE2285" s="136" t="str">
        <f t="shared" si="697"/>
        <v>-</v>
      </c>
      <c r="AF2285" s="140" t="s">
        <v>4551</v>
      </c>
      <c r="AG2285" s="140" t="str">
        <f t="shared" si="698"/>
        <v>-</v>
      </c>
      <c r="AH2285" s="141" t="str">
        <f t="shared" si="699"/>
        <v>-</v>
      </c>
      <c r="AI2285" s="210">
        <v>44330</v>
      </c>
      <c r="AJ2285" s="448" t="s">
        <v>4592</v>
      </c>
      <c r="AK2285" s="478">
        <f t="shared" si="700"/>
        <v>16</v>
      </c>
      <c r="AL2285" s="482">
        <f t="shared" si="701"/>
        <v>44317</v>
      </c>
      <c r="AM2285" s="432" t="str">
        <f>_xlfn.IFNA(VLOOKUP(O2285,Dropdown!$B:$G,6,0),"-")</f>
        <v>PEZA</v>
      </c>
      <c r="AN2285" s="433">
        <f>_xlfn.IFNA(VLOOKUP(O2285,Dropdown!$B:$H,7,0),"-")</f>
        <v>0.12</v>
      </c>
      <c r="AO2285" s="434" t="str">
        <f t="shared" si="702"/>
        <v>PHP</v>
      </c>
      <c r="AP2285" s="435">
        <f t="shared" si="703"/>
        <v>102000</v>
      </c>
      <c r="AQ2285" s="436">
        <f t="shared" si="704"/>
        <v>114240.00000000001</v>
      </c>
      <c r="AR2285" s="247"/>
      <c r="AS2285" s="465" t="s">
        <v>15</v>
      </c>
      <c r="AT2285" s="247"/>
      <c r="AU2285" s="456" t="s">
        <v>15</v>
      </c>
    </row>
    <row r="2286" spans="1:47" s="29" customFormat="1">
      <c r="A2286" s="556">
        <v>2283</v>
      </c>
      <c r="B2286" s="558" t="s">
        <v>6012</v>
      </c>
      <c r="C2286" s="558" t="str">
        <f t="shared" ref="C2286:C2304" si="710">TEXT(E2286,"yyyy")</f>
        <v>2021</v>
      </c>
      <c r="D2286" s="558" t="str">
        <f t="shared" ref="D2286:D2304" si="711">TEXT(E2286,"mmm")</f>
        <v>Apr</v>
      </c>
      <c r="E2286" s="605">
        <v>44316</v>
      </c>
      <c r="F2286" s="558">
        <v>127394</v>
      </c>
      <c r="G2286" s="558" t="s">
        <v>15</v>
      </c>
      <c r="H2286" s="558">
        <v>99707</v>
      </c>
      <c r="I2286" s="558" t="s">
        <v>5976</v>
      </c>
      <c r="J2286" s="617" t="s">
        <v>6124</v>
      </c>
      <c r="K2286" s="607" t="s">
        <v>6013</v>
      </c>
      <c r="L2286" s="607" t="s">
        <v>5961</v>
      </c>
      <c r="M2286" s="607" t="s">
        <v>5941</v>
      </c>
      <c r="N2286" s="615" t="s">
        <v>6038</v>
      </c>
      <c r="O2286" s="607" t="s">
        <v>31</v>
      </c>
      <c r="P2286" s="558">
        <v>1</v>
      </c>
      <c r="Q2286" s="558" t="s">
        <v>5152</v>
      </c>
      <c r="R2286" s="609">
        <f>IFERROR(VLOOKUP(CONCATENATE(D2286,"'",C2286),'Monthly Forex'!A:D,4,0),"-")</f>
        <v>48.53</v>
      </c>
      <c r="S2286" s="610">
        <v>110000</v>
      </c>
      <c r="T2286" s="611">
        <f t="shared" si="709"/>
        <v>2266.6391922522153</v>
      </c>
      <c r="U2286" s="612" t="s">
        <v>47</v>
      </c>
      <c r="V2286" s="613" t="s">
        <v>49</v>
      </c>
      <c r="W2286" s="703" t="s">
        <v>2314</v>
      </c>
      <c r="X2286" s="673" t="s">
        <v>4595</v>
      </c>
      <c r="Y2286" s="669" t="s">
        <v>15</v>
      </c>
      <c r="Z2286" s="668" t="s">
        <v>15</v>
      </c>
      <c r="AA2286" s="557" t="s">
        <v>1856</v>
      </c>
      <c r="AB2286" s="139">
        <f t="shared" si="694"/>
        <v>44346</v>
      </c>
      <c r="AC2286" s="134">
        <f t="shared" si="695"/>
        <v>44317</v>
      </c>
      <c r="AD2286" s="144" t="str">
        <f t="shared" si="696"/>
        <v>-</v>
      </c>
      <c r="AE2286" s="136" t="str">
        <f t="shared" si="697"/>
        <v>-</v>
      </c>
      <c r="AF2286" s="140" t="s">
        <v>4551</v>
      </c>
      <c r="AG2286" s="140" t="str">
        <f t="shared" si="698"/>
        <v>-</v>
      </c>
      <c r="AH2286" s="141" t="str">
        <f t="shared" si="699"/>
        <v>-</v>
      </c>
      <c r="AI2286" s="210">
        <v>44330</v>
      </c>
      <c r="AJ2286" s="448" t="s">
        <v>4592</v>
      </c>
      <c r="AK2286" s="478">
        <f t="shared" si="700"/>
        <v>16</v>
      </c>
      <c r="AL2286" s="482">
        <f t="shared" si="701"/>
        <v>44317</v>
      </c>
      <c r="AM2286" s="432" t="str">
        <f>_xlfn.IFNA(VLOOKUP(O2286,Dropdown!$B:$G,6,0),"-")</f>
        <v>PEZA</v>
      </c>
      <c r="AN2286" s="433">
        <f>_xlfn.IFNA(VLOOKUP(O2286,Dropdown!$B:$H,7,0),"-")</f>
        <v>0.12</v>
      </c>
      <c r="AO2286" s="434" t="str">
        <f t="shared" si="702"/>
        <v>PHP</v>
      </c>
      <c r="AP2286" s="435">
        <f t="shared" si="703"/>
        <v>110000</v>
      </c>
      <c r="AQ2286" s="436">
        <f t="shared" si="704"/>
        <v>123200.00000000001</v>
      </c>
      <c r="AR2286" s="247"/>
      <c r="AS2286" s="465" t="s">
        <v>15</v>
      </c>
      <c r="AT2286" s="247"/>
      <c r="AU2286" s="456" t="s">
        <v>15</v>
      </c>
    </row>
    <row r="2287" spans="1:47" s="29" customFormat="1">
      <c r="A2287" s="556">
        <v>2284</v>
      </c>
      <c r="B2287" s="558" t="s">
        <v>5788</v>
      </c>
      <c r="C2287" s="558" t="str">
        <f t="shared" si="710"/>
        <v>2021</v>
      </c>
      <c r="D2287" s="558" t="str">
        <f t="shared" si="711"/>
        <v>Apr</v>
      </c>
      <c r="E2287" s="605">
        <v>44316</v>
      </c>
      <c r="F2287" s="558">
        <v>127395</v>
      </c>
      <c r="G2287" s="558">
        <v>60624</v>
      </c>
      <c r="H2287" s="558">
        <v>99714</v>
      </c>
      <c r="I2287" s="558" t="s">
        <v>5805</v>
      </c>
      <c r="J2287" s="617" t="s">
        <v>5816</v>
      </c>
      <c r="K2287" s="607" t="s">
        <v>5800</v>
      </c>
      <c r="L2287" s="607" t="s">
        <v>5817</v>
      </c>
      <c r="M2287" s="607" t="s">
        <v>5818</v>
      </c>
      <c r="N2287" s="615"/>
      <c r="O2287" s="607" t="s">
        <v>40</v>
      </c>
      <c r="P2287" s="558">
        <v>1</v>
      </c>
      <c r="Q2287" s="558" t="s">
        <v>5152</v>
      </c>
      <c r="R2287" s="609">
        <f>IFERROR(VLOOKUP(CONCATENATE(D2287,"'",C2287),'Monthly Forex'!A:D,4,0),"-")</f>
        <v>48.53</v>
      </c>
      <c r="S2287" s="564" t="s">
        <v>15</v>
      </c>
      <c r="T2287" s="611">
        <v>2488.8000000000002</v>
      </c>
      <c r="U2287" s="612" t="s">
        <v>47</v>
      </c>
      <c r="V2287" s="613" t="s">
        <v>49</v>
      </c>
      <c r="W2287" s="703" t="s">
        <v>4188</v>
      </c>
      <c r="X2287" s="673" t="s">
        <v>4752</v>
      </c>
      <c r="Y2287" s="669" t="s">
        <v>15</v>
      </c>
      <c r="Z2287" s="668" t="s">
        <v>15</v>
      </c>
      <c r="AA2287" s="557" t="s">
        <v>1856</v>
      </c>
      <c r="AB2287" s="139">
        <f t="shared" si="694"/>
        <v>44346</v>
      </c>
      <c r="AC2287" s="134">
        <f t="shared" si="695"/>
        <v>44317</v>
      </c>
      <c r="AD2287" s="144" t="str">
        <f t="shared" si="696"/>
        <v>-</v>
      </c>
      <c r="AE2287" s="136" t="str">
        <f t="shared" si="697"/>
        <v>-</v>
      </c>
      <c r="AF2287" s="140" t="s">
        <v>4551</v>
      </c>
      <c r="AG2287" s="140" t="str">
        <f t="shared" si="698"/>
        <v>1</v>
      </c>
      <c r="AH2287" s="141" t="str">
        <f t="shared" si="699"/>
        <v>-</v>
      </c>
      <c r="AI2287" s="210">
        <v>44435</v>
      </c>
      <c r="AJ2287" s="448" t="s">
        <v>4592</v>
      </c>
      <c r="AK2287" s="478">
        <f t="shared" si="700"/>
        <v>-89</v>
      </c>
      <c r="AL2287" s="482">
        <f t="shared" si="701"/>
        <v>44409</v>
      </c>
      <c r="AM2287" s="432" t="str">
        <f>_xlfn.IFNA(VLOOKUP(O2287,Dropdown!$B:$G,6,0),"-")</f>
        <v>PEZA</v>
      </c>
      <c r="AN2287" s="433">
        <f>_xlfn.IFNA(VLOOKUP(O2287,Dropdown!$B:$H,7,0),"-")</f>
        <v>0.12</v>
      </c>
      <c r="AO2287" s="434" t="str">
        <f t="shared" si="702"/>
        <v>USD</v>
      </c>
      <c r="AP2287" s="435">
        <f t="shared" si="703"/>
        <v>2488.8000000000002</v>
      </c>
      <c r="AQ2287" s="436">
        <f t="shared" si="704"/>
        <v>2787.4560000000006</v>
      </c>
      <c r="AR2287" s="247"/>
      <c r="AS2287" s="465" t="s">
        <v>15</v>
      </c>
      <c r="AT2287" s="247"/>
      <c r="AU2287" s="456" t="s">
        <v>15</v>
      </c>
    </row>
    <row r="2288" spans="1:47" s="29" customFormat="1">
      <c r="A2288" s="556">
        <v>2285</v>
      </c>
      <c r="B2288" s="558" t="s">
        <v>5789</v>
      </c>
      <c r="C2288" s="558" t="str">
        <f t="shared" si="710"/>
        <v>2021</v>
      </c>
      <c r="D2288" s="558" t="str">
        <f t="shared" si="711"/>
        <v>Apr</v>
      </c>
      <c r="E2288" s="605">
        <v>44316</v>
      </c>
      <c r="F2288" s="558">
        <v>127395</v>
      </c>
      <c r="G2288" s="558">
        <v>60624</v>
      </c>
      <c r="H2288" s="558">
        <v>99714</v>
      </c>
      <c r="I2288" s="558" t="s">
        <v>5532</v>
      </c>
      <c r="J2288" s="617" t="s">
        <v>5816</v>
      </c>
      <c r="K2288" s="607" t="s">
        <v>5801</v>
      </c>
      <c r="L2288" s="607" t="s">
        <v>5817</v>
      </c>
      <c r="M2288" s="607" t="s">
        <v>5819</v>
      </c>
      <c r="N2288" s="615"/>
      <c r="O2288" s="607" t="s">
        <v>40</v>
      </c>
      <c r="P2288" s="558">
        <v>1</v>
      </c>
      <c r="Q2288" s="558" t="s">
        <v>5152</v>
      </c>
      <c r="R2288" s="609">
        <f>IFERROR(VLOOKUP(CONCATENATE(D2288,"'",C2288),'Monthly Forex'!A:D,4,0),"-")</f>
        <v>48.53</v>
      </c>
      <c r="S2288" s="564" t="s">
        <v>15</v>
      </c>
      <c r="T2288" s="611">
        <v>1831.6000000000001</v>
      </c>
      <c r="U2288" s="612" t="s">
        <v>47</v>
      </c>
      <c r="V2288" s="613" t="s">
        <v>49</v>
      </c>
      <c r="W2288" s="703" t="s">
        <v>4188</v>
      </c>
      <c r="X2288" s="673" t="s">
        <v>4752</v>
      </c>
      <c r="Y2288" s="669" t="s">
        <v>15</v>
      </c>
      <c r="Z2288" s="668" t="s">
        <v>15</v>
      </c>
      <c r="AA2288" s="557" t="s">
        <v>1856</v>
      </c>
      <c r="AB2288" s="139">
        <f t="shared" si="694"/>
        <v>44346</v>
      </c>
      <c r="AC2288" s="134">
        <f t="shared" si="695"/>
        <v>44317</v>
      </c>
      <c r="AD2288" s="144" t="str">
        <f t="shared" si="696"/>
        <v>-</v>
      </c>
      <c r="AE2288" s="136" t="str">
        <f t="shared" si="697"/>
        <v>-</v>
      </c>
      <c r="AF2288" s="140" t="s">
        <v>4551</v>
      </c>
      <c r="AG2288" s="140" t="str">
        <f t="shared" si="698"/>
        <v>-</v>
      </c>
      <c r="AH2288" s="141" t="str">
        <f t="shared" si="699"/>
        <v>-</v>
      </c>
      <c r="AI2288" s="210">
        <v>44435</v>
      </c>
      <c r="AJ2288" s="448" t="s">
        <v>4592</v>
      </c>
      <c r="AK2288" s="478">
        <f t="shared" si="700"/>
        <v>-89</v>
      </c>
      <c r="AL2288" s="482">
        <f t="shared" si="701"/>
        <v>44409</v>
      </c>
      <c r="AM2288" s="432" t="str">
        <f>_xlfn.IFNA(VLOOKUP(O2288,Dropdown!$B:$G,6,0),"-")</f>
        <v>PEZA</v>
      </c>
      <c r="AN2288" s="433">
        <f>_xlfn.IFNA(VLOOKUP(O2288,Dropdown!$B:$H,7,0),"-")</f>
        <v>0.12</v>
      </c>
      <c r="AO2288" s="434" t="str">
        <f t="shared" si="702"/>
        <v>USD</v>
      </c>
      <c r="AP2288" s="435">
        <f t="shared" si="703"/>
        <v>1831.6000000000001</v>
      </c>
      <c r="AQ2288" s="436">
        <f t="shared" si="704"/>
        <v>2051.3920000000003</v>
      </c>
      <c r="AR2288" s="247"/>
      <c r="AS2288" s="465" t="s">
        <v>15</v>
      </c>
      <c r="AT2288" s="247"/>
      <c r="AU2288" s="456" t="s">
        <v>15</v>
      </c>
    </row>
    <row r="2289" spans="1:47" s="29" customFormat="1">
      <c r="A2289" s="556">
        <v>2286</v>
      </c>
      <c r="B2289" s="558" t="s">
        <v>5790</v>
      </c>
      <c r="C2289" s="558" t="str">
        <f t="shared" si="710"/>
        <v>2021</v>
      </c>
      <c r="D2289" s="558" t="str">
        <f t="shared" si="711"/>
        <v>Apr</v>
      </c>
      <c r="E2289" s="605">
        <v>44316</v>
      </c>
      <c r="F2289" s="558">
        <v>127395</v>
      </c>
      <c r="G2289" s="558">
        <v>60624</v>
      </c>
      <c r="H2289" s="558">
        <v>99714</v>
      </c>
      <c r="I2289" s="558" t="s">
        <v>5532</v>
      </c>
      <c r="J2289" s="617" t="s">
        <v>5816</v>
      </c>
      <c r="K2289" s="607" t="s">
        <v>5802</v>
      </c>
      <c r="L2289" s="607" t="s">
        <v>5817</v>
      </c>
      <c r="M2289" s="607" t="s">
        <v>5820</v>
      </c>
      <c r="N2289" s="615"/>
      <c r="O2289" s="607" t="s">
        <v>40</v>
      </c>
      <c r="P2289" s="558">
        <v>1</v>
      </c>
      <c r="Q2289" s="558" t="s">
        <v>5152</v>
      </c>
      <c r="R2289" s="609">
        <f>IFERROR(VLOOKUP(CONCATENATE(D2289,"'",C2289),'Monthly Forex'!A:D,4,0),"-")</f>
        <v>48.53</v>
      </c>
      <c r="S2289" s="564" t="s">
        <v>15</v>
      </c>
      <c r="T2289" s="611">
        <v>840</v>
      </c>
      <c r="U2289" s="612" t="s">
        <v>47</v>
      </c>
      <c r="V2289" s="613" t="s">
        <v>49</v>
      </c>
      <c r="W2289" s="703" t="s">
        <v>4188</v>
      </c>
      <c r="X2289" s="673" t="s">
        <v>4752</v>
      </c>
      <c r="Y2289" s="669" t="s">
        <v>15</v>
      </c>
      <c r="Z2289" s="668" t="s">
        <v>15</v>
      </c>
      <c r="AA2289" s="557" t="s">
        <v>1856</v>
      </c>
      <c r="AB2289" s="139">
        <f t="shared" si="694"/>
        <v>44346</v>
      </c>
      <c r="AC2289" s="134">
        <f t="shared" si="695"/>
        <v>44317</v>
      </c>
      <c r="AD2289" s="144" t="str">
        <f t="shared" si="696"/>
        <v>-</v>
      </c>
      <c r="AE2289" s="136" t="str">
        <f t="shared" si="697"/>
        <v>-</v>
      </c>
      <c r="AF2289" s="140" t="s">
        <v>4551</v>
      </c>
      <c r="AG2289" s="140" t="str">
        <f t="shared" si="698"/>
        <v>-</v>
      </c>
      <c r="AH2289" s="141" t="str">
        <f t="shared" si="699"/>
        <v>-</v>
      </c>
      <c r="AI2289" s="210">
        <v>44435</v>
      </c>
      <c r="AJ2289" s="448" t="s">
        <v>4592</v>
      </c>
      <c r="AK2289" s="478">
        <f t="shared" si="700"/>
        <v>-89</v>
      </c>
      <c r="AL2289" s="482">
        <f t="shared" si="701"/>
        <v>44409</v>
      </c>
      <c r="AM2289" s="432" t="str">
        <f>_xlfn.IFNA(VLOOKUP(O2289,Dropdown!$B:$G,6,0),"-")</f>
        <v>PEZA</v>
      </c>
      <c r="AN2289" s="433">
        <f>_xlfn.IFNA(VLOOKUP(O2289,Dropdown!$B:$H,7,0),"-")</f>
        <v>0.12</v>
      </c>
      <c r="AO2289" s="434" t="str">
        <f t="shared" si="702"/>
        <v>USD</v>
      </c>
      <c r="AP2289" s="435">
        <f t="shared" si="703"/>
        <v>840</v>
      </c>
      <c r="AQ2289" s="436">
        <f t="shared" si="704"/>
        <v>940.80000000000007</v>
      </c>
      <c r="AR2289" s="247"/>
      <c r="AS2289" s="465" t="s">
        <v>15</v>
      </c>
      <c r="AT2289" s="247"/>
      <c r="AU2289" s="456" t="s">
        <v>15</v>
      </c>
    </row>
    <row r="2290" spans="1:47" s="29" customFormat="1">
      <c r="A2290" s="556">
        <v>2287</v>
      </c>
      <c r="B2290" s="558" t="s">
        <v>5791</v>
      </c>
      <c r="C2290" s="558" t="str">
        <f t="shared" si="710"/>
        <v>2021</v>
      </c>
      <c r="D2290" s="558" t="str">
        <f t="shared" si="711"/>
        <v>Apr</v>
      </c>
      <c r="E2290" s="605">
        <v>44316</v>
      </c>
      <c r="F2290" s="558">
        <v>127396</v>
      </c>
      <c r="G2290" s="558">
        <v>60625</v>
      </c>
      <c r="H2290" s="558">
        <v>99715</v>
      </c>
      <c r="I2290" s="558" t="s">
        <v>5532</v>
      </c>
      <c r="J2290" s="617" t="s">
        <v>5821</v>
      </c>
      <c r="K2290" s="607" t="s">
        <v>5803</v>
      </c>
      <c r="L2290" s="607" t="s">
        <v>5822</v>
      </c>
      <c r="M2290" s="607" t="s">
        <v>5818</v>
      </c>
      <c r="N2290" s="615"/>
      <c r="O2290" s="607" t="s">
        <v>40</v>
      </c>
      <c r="P2290" s="558">
        <v>1</v>
      </c>
      <c r="Q2290" s="558" t="s">
        <v>5152</v>
      </c>
      <c r="R2290" s="609">
        <f>IFERROR(VLOOKUP(CONCATENATE(D2290,"'",C2290),'Monthly Forex'!A:D,4,0),"-")</f>
        <v>48.53</v>
      </c>
      <c r="S2290" s="564" t="s">
        <v>15</v>
      </c>
      <c r="T2290" s="611">
        <v>2955.6000000000004</v>
      </c>
      <c r="U2290" s="612" t="s">
        <v>47</v>
      </c>
      <c r="V2290" s="613" t="s">
        <v>49</v>
      </c>
      <c r="W2290" s="703" t="s">
        <v>4188</v>
      </c>
      <c r="X2290" s="673" t="s">
        <v>4752</v>
      </c>
      <c r="Y2290" s="669" t="s">
        <v>15</v>
      </c>
      <c r="Z2290" s="668" t="s">
        <v>15</v>
      </c>
      <c r="AA2290" s="557" t="s">
        <v>1856</v>
      </c>
      <c r="AB2290" s="139">
        <f t="shared" si="694"/>
        <v>44346</v>
      </c>
      <c r="AC2290" s="134">
        <f t="shared" si="695"/>
        <v>44317</v>
      </c>
      <c r="AD2290" s="144" t="str">
        <f t="shared" si="696"/>
        <v>-</v>
      </c>
      <c r="AE2290" s="136" t="str">
        <f t="shared" si="697"/>
        <v>-</v>
      </c>
      <c r="AF2290" s="140" t="s">
        <v>4551</v>
      </c>
      <c r="AG2290" s="140" t="str">
        <f t="shared" si="698"/>
        <v>1</v>
      </c>
      <c r="AH2290" s="141" t="str">
        <f t="shared" si="699"/>
        <v>-</v>
      </c>
      <c r="AI2290" s="210">
        <v>44435</v>
      </c>
      <c r="AJ2290" s="448" t="s">
        <v>4592</v>
      </c>
      <c r="AK2290" s="478">
        <f t="shared" si="700"/>
        <v>-89</v>
      </c>
      <c r="AL2290" s="482">
        <f t="shared" si="701"/>
        <v>44409</v>
      </c>
      <c r="AM2290" s="432" t="str">
        <f>_xlfn.IFNA(VLOOKUP(O2290,Dropdown!$B:$G,6,0),"-")</f>
        <v>PEZA</v>
      </c>
      <c r="AN2290" s="433">
        <f>_xlfn.IFNA(VLOOKUP(O2290,Dropdown!$B:$H,7,0),"-")</f>
        <v>0.12</v>
      </c>
      <c r="AO2290" s="434" t="str">
        <f t="shared" si="702"/>
        <v>USD</v>
      </c>
      <c r="AP2290" s="435">
        <f t="shared" si="703"/>
        <v>2955.6000000000004</v>
      </c>
      <c r="AQ2290" s="436">
        <f t="shared" si="704"/>
        <v>3310.2720000000008</v>
      </c>
      <c r="AR2290" s="247"/>
      <c r="AS2290" s="465" t="s">
        <v>15</v>
      </c>
      <c r="AT2290" s="247"/>
      <c r="AU2290" s="456" t="s">
        <v>15</v>
      </c>
    </row>
    <row r="2291" spans="1:47" s="29" customFormat="1">
      <c r="A2291" s="556">
        <v>2288</v>
      </c>
      <c r="B2291" s="558" t="s">
        <v>5792</v>
      </c>
      <c r="C2291" s="558" t="str">
        <f t="shared" si="710"/>
        <v>2021</v>
      </c>
      <c r="D2291" s="558" t="str">
        <f t="shared" si="711"/>
        <v>Apr</v>
      </c>
      <c r="E2291" s="605">
        <v>44316</v>
      </c>
      <c r="F2291" s="558">
        <v>127396</v>
      </c>
      <c r="G2291" s="558">
        <v>60625</v>
      </c>
      <c r="H2291" s="558">
        <v>99715</v>
      </c>
      <c r="I2291" s="558" t="s">
        <v>5532</v>
      </c>
      <c r="J2291" s="617" t="s">
        <v>5821</v>
      </c>
      <c r="K2291" s="607" t="s">
        <v>5804</v>
      </c>
      <c r="L2291" s="607" t="s">
        <v>5822</v>
      </c>
      <c r="M2291" s="607" t="s">
        <v>5823</v>
      </c>
      <c r="N2291" s="615"/>
      <c r="O2291" s="607" t="s">
        <v>40</v>
      </c>
      <c r="P2291" s="558">
        <v>1</v>
      </c>
      <c r="Q2291" s="558" t="s">
        <v>5152</v>
      </c>
      <c r="R2291" s="609">
        <f>IFERROR(VLOOKUP(CONCATENATE(D2291,"'",C2291),'Monthly Forex'!A:D,4,0),"-")</f>
        <v>48.53</v>
      </c>
      <c r="S2291" s="564" t="s">
        <v>15</v>
      </c>
      <c r="T2291" s="611">
        <v>1831.6000000000001</v>
      </c>
      <c r="U2291" s="612" t="s">
        <v>47</v>
      </c>
      <c r="V2291" s="613" t="s">
        <v>49</v>
      </c>
      <c r="W2291" s="703" t="s">
        <v>4188</v>
      </c>
      <c r="X2291" s="673" t="s">
        <v>4752</v>
      </c>
      <c r="Y2291" s="669" t="s">
        <v>15</v>
      </c>
      <c r="Z2291" s="668" t="s">
        <v>15</v>
      </c>
      <c r="AA2291" s="557" t="s">
        <v>1856</v>
      </c>
      <c r="AB2291" s="139">
        <f t="shared" si="694"/>
        <v>44346</v>
      </c>
      <c r="AC2291" s="134">
        <f t="shared" si="695"/>
        <v>44317</v>
      </c>
      <c r="AD2291" s="144" t="str">
        <f t="shared" si="696"/>
        <v>-</v>
      </c>
      <c r="AE2291" s="136" t="str">
        <f t="shared" si="697"/>
        <v>-</v>
      </c>
      <c r="AF2291" s="140" t="s">
        <v>4551</v>
      </c>
      <c r="AG2291" s="140" t="str">
        <f t="shared" si="698"/>
        <v>-</v>
      </c>
      <c r="AH2291" s="141" t="str">
        <f t="shared" si="699"/>
        <v>-</v>
      </c>
      <c r="AI2291" s="210">
        <v>44435</v>
      </c>
      <c r="AJ2291" s="448" t="s">
        <v>4592</v>
      </c>
      <c r="AK2291" s="478">
        <f t="shared" si="700"/>
        <v>-89</v>
      </c>
      <c r="AL2291" s="482">
        <f t="shared" si="701"/>
        <v>44409</v>
      </c>
      <c r="AM2291" s="432" t="str">
        <f>_xlfn.IFNA(VLOOKUP(O2291,Dropdown!$B:$G,6,0),"-")</f>
        <v>PEZA</v>
      </c>
      <c r="AN2291" s="433">
        <f>_xlfn.IFNA(VLOOKUP(O2291,Dropdown!$B:$H,7,0),"-")</f>
        <v>0.12</v>
      </c>
      <c r="AO2291" s="434" t="str">
        <f t="shared" si="702"/>
        <v>USD</v>
      </c>
      <c r="AP2291" s="435">
        <f t="shared" si="703"/>
        <v>1831.6000000000001</v>
      </c>
      <c r="AQ2291" s="436">
        <f t="shared" si="704"/>
        <v>2051.3920000000003</v>
      </c>
      <c r="AR2291" s="247"/>
      <c r="AS2291" s="465" t="s">
        <v>15</v>
      </c>
      <c r="AT2291" s="247"/>
      <c r="AU2291" s="456" t="s">
        <v>15</v>
      </c>
    </row>
    <row r="2292" spans="1:47" s="29" customFormat="1">
      <c r="A2292" s="556">
        <v>2289</v>
      </c>
      <c r="B2292" s="558" t="s">
        <v>5690</v>
      </c>
      <c r="C2292" s="558" t="str">
        <f t="shared" si="710"/>
        <v>2021</v>
      </c>
      <c r="D2292" s="558" t="str">
        <f t="shared" si="711"/>
        <v>Apr</v>
      </c>
      <c r="E2292" s="605">
        <v>44316</v>
      </c>
      <c r="F2292" s="558">
        <v>127397</v>
      </c>
      <c r="G2292" s="558">
        <v>60629</v>
      </c>
      <c r="H2292" s="558">
        <v>99716</v>
      </c>
      <c r="I2292" s="558" t="s">
        <v>5532</v>
      </c>
      <c r="J2292" s="617" t="s">
        <v>5711</v>
      </c>
      <c r="K2292" s="607" t="s">
        <v>5712</v>
      </c>
      <c r="L2292" s="607" t="s">
        <v>5732</v>
      </c>
      <c r="M2292" s="607" t="s">
        <v>5718</v>
      </c>
      <c r="N2292" s="615" t="s">
        <v>15</v>
      </c>
      <c r="O2292" s="607" t="s">
        <v>40</v>
      </c>
      <c r="P2292" s="558">
        <v>1</v>
      </c>
      <c r="Q2292" s="558" t="s">
        <v>5152</v>
      </c>
      <c r="R2292" s="609">
        <f>IFERROR(VLOOKUP(CONCATENATE(D2292,"'",C2292),'Monthly Forex'!A:D,4,0),"-")</f>
        <v>48.53</v>
      </c>
      <c r="S2292" s="564" t="s">
        <v>15</v>
      </c>
      <c r="T2292" s="611">
        <v>1831.6000000000001</v>
      </c>
      <c r="U2292" s="612" t="s">
        <v>47</v>
      </c>
      <c r="V2292" s="613" t="s">
        <v>49</v>
      </c>
      <c r="W2292" s="703" t="s">
        <v>4188</v>
      </c>
      <c r="X2292" s="673" t="s">
        <v>4752</v>
      </c>
      <c r="Y2292" s="669" t="s">
        <v>15</v>
      </c>
      <c r="Z2292" s="668" t="s">
        <v>15</v>
      </c>
      <c r="AA2292" s="557" t="s">
        <v>1856</v>
      </c>
      <c r="AB2292" s="139">
        <f t="shared" si="694"/>
        <v>44346</v>
      </c>
      <c r="AC2292" s="134">
        <f t="shared" si="695"/>
        <v>44317</v>
      </c>
      <c r="AD2292" s="144" t="str">
        <f t="shared" si="696"/>
        <v>-</v>
      </c>
      <c r="AE2292" s="136" t="str">
        <f t="shared" si="697"/>
        <v>-</v>
      </c>
      <c r="AF2292" s="140" t="s">
        <v>4551</v>
      </c>
      <c r="AG2292" s="140" t="str">
        <f t="shared" si="698"/>
        <v>1</v>
      </c>
      <c r="AH2292" s="141" t="str">
        <f t="shared" si="699"/>
        <v>-</v>
      </c>
      <c r="AI2292" s="210">
        <v>44435</v>
      </c>
      <c r="AJ2292" s="448" t="s">
        <v>4592</v>
      </c>
      <c r="AK2292" s="478">
        <f t="shared" si="700"/>
        <v>-89</v>
      </c>
      <c r="AL2292" s="482">
        <f t="shared" si="701"/>
        <v>44409</v>
      </c>
      <c r="AM2292" s="432" t="str">
        <f>_xlfn.IFNA(VLOOKUP(O2292,Dropdown!$B:$G,6,0),"-")</f>
        <v>PEZA</v>
      </c>
      <c r="AN2292" s="433">
        <f>_xlfn.IFNA(VLOOKUP(O2292,Dropdown!$B:$H,7,0),"-")</f>
        <v>0.12</v>
      </c>
      <c r="AO2292" s="434" t="str">
        <f t="shared" si="702"/>
        <v>USD</v>
      </c>
      <c r="AP2292" s="435">
        <f t="shared" si="703"/>
        <v>1831.6000000000001</v>
      </c>
      <c r="AQ2292" s="436">
        <f t="shared" si="704"/>
        <v>2051.3920000000003</v>
      </c>
      <c r="AR2292" s="247"/>
      <c r="AS2292" s="465" t="s">
        <v>15</v>
      </c>
      <c r="AT2292" s="247"/>
      <c r="AU2292" s="456" t="s">
        <v>15</v>
      </c>
    </row>
    <row r="2293" spans="1:47" s="29" customFormat="1">
      <c r="A2293" s="556">
        <v>2290</v>
      </c>
      <c r="B2293" s="558" t="s">
        <v>5691</v>
      </c>
      <c r="C2293" s="558" t="str">
        <f t="shared" si="710"/>
        <v>2021</v>
      </c>
      <c r="D2293" s="558" t="str">
        <f t="shared" si="711"/>
        <v>Apr</v>
      </c>
      <c r="E2293" s="605">
        <v>44316</v>
      </c>
      <c r="F2293" s="558">
        <v>127397</v>
      </c>
      <c r="G2293" s="558">
        <v>60629</v>
      </c>
      <c r="H2293" s="558">
        <v>99716</v>
      </c>
      <c r="I2293" s="558" t="s">
        <v>5532</v>
      </c>
      <c r="J2293" s="617" t="s">
        <v>5711</v>
      </c>
      <c r="K2293" s="607" t="s">
        <v>5713</v>
      </c>
      <c r="L2293" s="607" t="s">
        <v>5732</v>
      </c>
      <c r="M2293" s="607" t="s">
        <v>5719</v>
      </c>
      <c r="N2293" s="615" t="s">
        <v>15</v>
      </c>
      <c r="O2293" s="607" t="s">
        <v>40</v>
      </c>
      <c r="P2293" s="558">
        <v>1</v>
      </c>
      <c r="Q2293" s="558" t="s">
        <v>5152</v>
      </c>
      <c r="R2293" s="609">
        <f>IFERROR(VLOOKUP(CONCATENATE(D2293,"'",C2293),'Monthly Forex'!A:D,4,0),"-")</f>
        <v>48.53</v>
      </c>
      <c r="S2293" s="564" t="s">
        <v>15</v>
      </c>
      <c r="T2293" s="611">
        <v>2175.2000000000003</v>
      </c>
      <c r="U2293" s="612" t="s">
        <v>47</v>
      </c>
      <c r="V2293" s="613" t="s">
        <v>49</v>
      </c>
      <c r="W2293" s="703" t="s">
        <v>4188</v>
      </c>
      <c r="X2293" s="673" t="s">
        <v>4752</v>
      </c>
      <c r="Y2293" s="669" t="s">
        <v>15</v>
      </c>
      <c r="Z2293" s="668" t="s">
        <v>15</v>
      </c>
      <c r="AA2293" s="557" t="s">
        <v>1856</v>
      </c>
      <c r="AB2293" s="139">
        <f t="shared" si="694"/>
        <v>44346</v>
      </c>
      <c r="AC2293" s="134">
        <f t="shared" si="695"/>
        <v>44317</v>
      </c>
      <c r="AD2293" s="144" t="str">
        <f t="shared" si="696"/>
        <v>-</v>
      </c>
      <c r="AE2293" s="136" t="str">
        <f t="shared" si="697"/>
        <v>-</v>
      </c>
      <c r="AF2293" s="140" t="s">
        <v>4551</v>
      </c>
      <c r="AG2293" s="140" t="str">
        <f t="shared" si="698"/>
        <v>-</v>
      </c>
      <c r="AH2293" s="141" t="str">
        <f t="shared" si="699"/>
        <v>-</v>
      </c>
      <c r="AI2293" s="210">
        <v>44435</v>
      </c>
      <c r="AJ2293" s="448" t="s">
        <v>4592</v>
      </c>
      <c r="AK2293" s="478">
        <f t="shared" si="700"/>
        <v>-89</v>
      </c>
      <c r="AL2293" s="482">
        <f t="shared" si="701"/>
        <v>44409</v>
      </c>
      <c r="AM2293" s="432" t="str">
        <f>_xlfn.IFNA(VLOOKUP(O2293,Dropdown!$B:$G,6,0),"-")</f>
        <v>PEZA</v>
      </c>
      <c r="AN2293" s="433">
        <f>_xlfn.IFNA(VLOOKUP(O2293,Dropdown!$B:$H,7,0),"-")</f>
        <v>0.12</v>
      </c>
      <c r="AO2293" s="434" t="str">
        <f t="shared" si="702"/>
        <v>USD</v>
      </c>
      <c r="AP2293" s="435">
        <f t="shared" si="703"/>
        <v>2175.2000000000003</v>
      </c>
      <c r="AQ2293" s="436">
        <f t="shared" si="704"/>
        <v>2436.2240000000006</v>
      </c>
      <c r="AR2293" s="247"/>
      <c r="AS2293" s="465" t="s">
        <v>15</v>
      </c>
      <c r="AT2293" s="247"/>
      <c r="AU2293" s="456" t="s">
        <v>15</v>
      </c>
    </row>
    <row r="2294" spans="1:47" s="29" customFormat="1">
      <c r="A2294" s="556">
        <v>2291</v>
      </c>
      <c r="B2294" s="558" t="s">
        <v>5529</v>
      </c>
      <c r="C2294" s="558" t="str">
        <f t="shared" si="710"/>
        <v>2021</v>
      </c>
      <c r="D2294" s="558" t="str">
        <f t="shared" si="711"/>
        <v>Apr</v>
      </c>
      <c r="E2294" s="605">
        <v>44316</v>
      </c>
      <c r="F2294" s="558">
        <v>127398</v>
      </c>
      <c r="G2294" s="558">
        <v>59338</v>
      </c>
      <c r="H2294" s="558">
        <v>99717</v>
      </c>
      <c r="I2294" s="558" t="s">
        <v>5532</v>
      </c>
      <c r="J2294" s="617" t="s">
        <v>5825</v>
      </c>
      <c r="K2294" s="607" t="s">
        <v>5531</v>
      </c>
      <c r="L2294" s="607" t="s">
        <v>5824</v>
      </c>
      <c r="M2294" s="607" t="s">
        <v>5826</v>
      </c>
      <c r="N2294" s="615" t="s">
        <v>15</v>
      </c>
      <c r="O2294" s="607" t="s">
        <v>40</v>
      </c>
      <c r="P2294" s="558">
        <v>1</v>
      </c>
      <c r="Q2294" s="558" t="s">
        <v>5152</v>
      </c>
      <c r="R2294" s="609">
        <f>IFERROR(VLOOKUP(CONCATENATE(D2294,"'",C2294),'Monthly Forex'!A:D,4,0),"-")</f>
        <v>48.53</v>
      </c>
      <c r="S2294" s="564" t="s">
        <v>15</v>
      </c>
      <c r="T2294" s="611">
        <v>923.2</v>
      </c>
      <c r="U2294" s="612" t="s">
        <v>47</v>
      </c>
      <c r="V2294" s="613" t="s">
        <v>49</v>
      </c>
      <c r="W2294" s="703" t="s">
        <v>4188</v>
      </c>
      <c r="X2294" s="673" t="s">
        <v>4752</v>
      </c>
      <c r="Y2294" s="669" t="s">
        <v>15</v>
      </c>
      <c r="Z2294" s="668" t="s">
        <v>15</v>
      </c>
      <c r="AA2294" s="557" t="s">
        <v>1856</v>
      </c>
      <c r="AB2294" s="139">
        <f t="shared" si="694"/>
        <v>44346</v>
      </c>
      <c r="AC2294" s="134">
        <f t="shared" si="695"/>
        <v>44317</v>
      </c>
      <c r="AD2294" s="144" t="str">
        <f t="shared" si="696"/>
        <v>-</v>
      </c>
      <c r="AE2294" s="136" t="str">
        <f t="shared" si="697"/>
        <v>-</v>
      </c>
      <c r="AF2294" s="140" t="s">
        <v>4551</v>
      </c>
      <c r="AG2294" s="140" t="str">
        <f t="shared" si="698"/>
        <v>1</v>
      </c>
      <c r="AH2294" s="141" t="str">
        <f t="shared" si="699"/>
        <v>-</v>
      </c>
      <c r="AI2294" s="210">
        <v>44435</v>
      </c>
      <c r="AJ2294" s="448" t="s">
        <v>4592</v>
      </c>
      <c r="AK2294" s="478">
        <f t="shared" si="700"/>
        <v>-89</v>
      </c>
      <c r="AL2294" s="482">
        <f t="shared" si="701"/>
        <v>44409</v>
      </c>
      <c r="AM2294" s="432" t="str">
        <f>_xlfn.IFNA(VLOOKUP(O2294,Dropdown!$B:$G,6,0),"-")</f>
        <v>PEZA</v>
      </c>
      <c r="AN2294" s="433">
        <f>_xlfn.IFNA(VLOOKUP(O2294,Dropdown!$B:$H,7,0),"-")</f>
        <v>0.12</v>
      </c>
      <c r="AO2294" s="434" t="str">
        <f t="shared" si="702"/>
        <v>USD</v>
      </c>
      <c r="AP2294" s="435">
        <f t="shared" si="703"/>
        <v>923.2</v>
      </c>
      <c r="AQ2294" s="436">
        <f t="shared" si="704"/>
        <v>1033.9840000000002</v>
      </c>
      <c r="AR2294" s="247"/>
      <c r="AS2294" s="465" t="s">
        <v>15</v>
      </c>
      <c r="AT2294" s="247"/>
      <c r="AU2294" s="456" t="s">
        <v>15</v>
      </c>
    </row>
    <row r="2295" spans="1:47" s="29" customFormat="1">
      <c r="A2295" s="556">
        <v>2292</v>
      </c>
      <c r="B2295" s="558" t="s">
        <v>5793</v>
      </c>
      <c r="C2295" s="558" t="str">
        <f t="shared" si="710"/>
        <v>2021</v>
      </c>
      <c r="D2295" s="558" t="str">
        <f t="shared" si="711"/>
        <v>Apr</v>
      </c>
      <c r="E2295" s="605">
        <v>44316</v>
      </c>
      <c r="F2295" s="558">
        <v>127398</v>
      </c>
      <c r="G2295" s="558">
        <v>60617</v>
      </c>
      <c r="H2295" s="558">
        <v>99717</v>
      </c>
      <c r="I2295" s="558" t="s">
        <v>5532</v>
      </c>
      <c r="J2295" s="617" t="s">
        <v>5825</v>
      </c>
      <c r="K2295" s="607" t="s">
        <v>5806</v>
      </c>
      <c r="L2295" s="607" t="s">
        <v>5824</v>
      </c>
      <c r="M2295" s="607" t="s">
        <v>5827</v>
      </c>
      <c r="N2295" s="615" t="s">
        <v>15</v>
      </c>
      <c r="O2295" s="607" t="s">
        <v>40</v>
      </c>
      <c r="P2295" s="558">
        <v>1</v>
      </c>
      <c r="Q2295" s="558" t="s">
        <v>5152</v>
      </c>
      <c r="R2295" s="609">
        <f>IFERROR(VLOOKUP(CONCATENATE(D2295,"'",C2295),'Monthly Forex'!A:D,4,0),"-")</f>
        <v>48.53</v>
      </c>
      <c r="S2295" s="564" t="s">
        <v>15</v>
      </c>
      <c r="T2295" s="611">
        <v>800</v>
      </c>
      <c r="U2295" s="612" t="s">
        <v>47</v>
      </c>
      <c r="V2295" s="613" t="s">
        <v>49</v>
      </c>
      <c r="W2295" s="703" t="s">
        <v>4188</v>
      </c>
      <c r="X2295" s="673" t="s">
        <v>4752</v>
      </c>
      <c r="Y2295" s="669" t="s">
        <v>15</v>
      </c>
      <c r="Z2295" s="668" t="s">
        <v>15</v>
      </c>
      <c r="AA2295" s="557" t="s">
        <v>1856</v>
      </c>
      <c r="AB2295" s="139">
        <f t="shared" si="694"/>
        <v>44346</v>
      </c>
      <c r="AC2295" s="134">
        <f t="shared" si="695"/>
        <v>44317</v>
      </c>
      <c r="AD2295" s="144" t="str">
        <f t="shared" si="696"/>
        <v>-</v>
      </c>
      <c r="AE2295" s="136" t="str">
        <f t="shared" si="697"/>
        <v>-</v>
      </c>
      <c r="AF2295" s="140" t="s">
        <v>4551</v>
      </c>
      <c r="AG2295" s="140" t="str">
        <f t="shared" si="698"/>
        <v>-</v>
      </c>
      <c r="AH2295" s="141" t="str">
        <f t="shared" si="699"/>
        <v>-</v>
      </c>
      <c r="AI2295" s="210">
        <v>44435</v>
      </c>
      <c r="AJ2295" s="448" t="s">
        <v>4592</v>
      </c>
      <c r="AK2295" s="478">
        <f t="shared" si="700"/>
        <v>-89</v>
      </c>
      <c r="AL2295" s="482">
        <f t="shared" si="701"/>
        <v>44409</v>
      </c>
      <c r="AM2295" s="432" t="str">
        <f>_xlfn.IFNA(VLOOKUP(O2295,Dropdown!$B:$G,6,0),"-")</f>
        <v>PEZA</v>
      </c>
      <c r="AN2295" s="433">
        <f>_xlfn.IFNA(VLOOKUP(O2295,Dropdown!$B:$H,7,0),"-")</f>
        <v>0.12</v>
      </c>
      <c r="AO2295" s="434" t="str">
        <f t="shared" si="702"/>
        <v>USD</v>
      </c>
      <c r="AP2295" s="435">
        <f t="shared" si="703"/>
        <v>800</v>
      </c>
      <c r="AQ2295" s="436">
        <f t="shared" si="704"/>
        <v>896.00000000000011</v>
      </c>
      <c r="AR2295" s="247"/>
      <c r="AS2295" s="465" t="s">
        <v>15</v>
      </c>
      <c r="AT2295" s="247"/>
      <c r="AU2295" s="456" t="s">
        <v>15</v>
      </c>
    </row>
    <row r="2296" spans="1:47" s="29" customFormat="1">
      <c r="A2296" s="556">
        <v>2293</v>
      </c>
      <c r="B2296" s="558" t="s">
        <v>5794</v>
      </c>
      <c r="C2296" s="558" t="str">
        <f t="shared" si="710"/>
        <v>2021</v>
      </c>
      <c r="D2296" s="558" t="str">
        <f t="shared" si="711"/>
        <v>Apr</v>
      </c>
      <c r="E2296" s="605">
        <v>44316</v>
      </c>
      <c r="F2296" s="558">
        <v>127398</v>
      </c>
      <c r="G2296" s="558">
        <v>60617</v>
      </c>
      <c r="H2296" s="558">
        <v>99717</v>
      </c>
      <c r="I2296" s="558" t="s">
        <v>5532</v>
      </c>
      <c r="J2296" s="617" t="s">
        <v>5825</v>
      </c>
      <c r="K2296" s="607" t="s">
        <v>5807</v>
      </c>
      <c r="L2296" s="607" t="s">
        <v>5824</v>
      </c>
      <c r="M2296" s="607" t="s">
        <v>5828</v>
      </c>
      <c r="N2296" s="615" t="s">
        <v>15</v>
      </c>
      <c r="O2296" s="607" t="s">
        <v>40</v>
      </c>
      <c r="P2296" s="558">
        <v>1</v>
      </c>
      <c r="Q2296" s="558" t="s">
        <v>5152</v>
      </c>
      <c r="R2296" s="609">
        <f>IFERROR(VLOOKUP(CONCATENATE(D2296,"'",C2296),'Monthly Forex'!A:D,4,0),"-")</f>
        <v>48.53</v>
      </c>
      <c r="S2296" s="564" t="s">
        <v>15</v>
      </c>
      <c r="T2296" s="611">
        <v>800</v>
      </c>
      <c r="U2296" s="612" t="s">
        <v>47</v>
      </c>
      <c r="V2296" s="613" t="s">
        <v>49</v>
      </c>
      <c r="W2296" s="703" t="s">
        <v>4188</v>
      </c>
      <c r="X2296" s="673" t="s">
        <v>4752</v>
      </c>
      <c r="Y2296" s="669" t="s">
        <v>15</v>
      </c>
      <c r="Z2296" s="668" t="s">
        <v>15</v>
      </c>
      <c r="AA2296" s="557" t="s">
        <v>1856</v>
      </c>
      <c r="AB2296" s="139">
        <f t="shared" si="694"/>
        <v>44346</v>
      </c>
      <c r="AC2296" s="134">
        <f t="shared" si="695"/>
        <v>44317</v>
      </c>
      <c r="AD2296" s="144" t="str">
        <f t="shared" si="696"/>
        <v>-</v>
      </c>
      <c r="AE2296" s="136" t="str">
        <f t="shared" si="697"/>
        <v>-</v>
      </c>
      <c r="AF2296" s="140" t="s">
        <v>4551</v>
      </c>
      <c r="AG2296" s="140" t="str">
        <f t="shared" si="698"/>
        <v>-</v>
      </c>
      <c r="AH2296" s="141" t="str">
        <f t="shared" si="699"/>
        <v>-</v>
      </c>
      <c r="AI2296" s="210">
        <v>44435</v>
      </c>
      <c r="AJ2296" s="448" t="s">
        <v>4592</v>
      </c>
      <c r="AK2296" s="478">
        <f t="shared" si="700"/>
        <v>-89</v>
      </c>
      <c r="AL2296" s="482">
        <f t="shared" si="701"/>
        <v>44409</v>
      </c>
      <c r="AM2296" s="432" t="str">
        <f>_xlfn.IFNA(VLOOKUP(O2296,Dropdown!$B:$G,6,0),"-")</f>
        <v>PEZA</v>
      </c>
      <c r="AN2296" s="433">
        <f>_xlfn.IFNA(VLOOKUP(O2296,Dropdown!$B:$H,7,0),"-")</f>
        <v>0.12</v>
      </c>
      <c r="AO2296" s="434" t="str">
        <f t="shared" si="702"/>
        <v>USD</v>
      </c>
      <c r="AP2296" s="435">
        <f t="shared" si="703"/>
        <v>800</v>
      </c>
      <c r="AQ2296" s="436">
        <f t="shared" si="704"/>
        <v>896.00000000000011</v>
      </c>
      <c r="AR2296" s="247"/>
      <c r="AS2296" s="465" t="s">
        <v>15</v>
      </c>
      <c r="AT2296" s="247"/>
      <c r="AU2296" s="456" t="s">
        <v>15</v>
      </c>
    </row>
    <row r="2297" spans="1:47" s="29" customFormat="1">
      <c r="A2297" s="556">
        <v>2294</v>
      </c>
      <c r="B2297" s="558" t="s">
        <v>5795</v>
      </c>
      <c r="C2297" s="558" t="str">
        <f t="shared" si="710"/>
        <v>2021</v>
      </c>
      <c r="D2297" s="558" t="str">
        <f t="shared" si="711"/>
        <v>Apr</v>
      </c>
      <c r="E2297" s="605">
        <v>44316</v>
      </c>
      <c r="F2297" s="558">
        <v>127398</v>
      </c>
      <c r="G2297" s="558">
        <v>60617</v>
      </c>
      <c r="H2297" s="558">
        <v>99717</v>
      </c>
      <c r="I2297" s="558" t="s">
        <v>5532</v>
      </c>
      <c r="J2297" s="617" t="s">
        <v>5825</v>
      </c>
      <c r="K2297" s="607" t="s">
        <v>5808</v>
      </c>
      <c r="L2297" s="607" t="s">
        <v>5824</v>
      </c>
      <c r="M2297" s="607" t="s">
        <v>5829</v>
      </c>
      <c r="N2297" s="615" t="s">
        <v>15</v>
      </c>
      <c r="O2297" s="607" t="s">
        <v>40</v>
      </c>
      <c r="P2297" s="558">
        <v>1</v>
      </c>
      <c r="Q2297" s="558" t="s">
        <v>5152</v>
      </c>
      <c r="R2297" s="609">
        <f>IFERROR(VLOOKUP(CONCATENATE(D2297,"'",C2297),'Monthly Forex'!A:D,4,0),"-")</f>
        <v>48.53</v>
      </c>
      <c r="S2297" s="564" t="s">
        <v>15</v>
      </c>
      <c r="T2297" s="611">
        <v>2175.2000000000003</v>
      </c>
      <c r="U2297" s="612" t="s">
        <v>47</v>
      </c>
      <c r="V2297" s="613" t="s">
        <v>49</v>
      </c>
      <c r="W2297" s="703" t="s">
        <v>4188</v>
      </c>
      <c r="X2297" s="673" t="s">
        <v>4752</v>
      </c>
      <c r="Y2297" s="669" t="s">
        <v>15</v>
      </c>
      <c r="Z2297" s="668" t="s">
        <v>15</v>
      </c>
      <c r="AA2297" s="557" t="s">
        <v>1856</v>
      </c>
      <c r="AB2297" s="139">
        <f t="shared" si="694"/>
        <v>44346</v>
      </c>
      <c r="AC2297" s="134">
        <f t="shared" si="695"/>
        <v>44317</v>
      </c>
      <c r="AD2297" s="144" t="str">
        <f t="shared" si="696"/>
        <v>-</v>
      </c>
      <c r="AE2297" s="136" t="str">
        <f t="shared" si="697"/>
        <v>-</v>
      </c>
      <c r="AF2297" s="140" t="s">
        <v>4551</v>
      </c>
      <c r="AG2297" s="140" t="str">
        <f t="shared" si="698"/>
        <v>-</v>
      </c>
      <c r="AH2297" s="141" t="str">
        <f t="shared" si="699"/>
        <v>-</v>
      </c>
      <c r="AI2297" s="210">
        <v>44435</v>
      </c>
      <c r="AJ2297" s="448" t="s">
        <v>4592</v>
      </c>
      <c r="AK2297" s="478">
        <f t="shared" si="700"/>
        <v>-89</v>
      </c>
      <c r="AL2297" s="482">
        <f t="shared" si="701"/>
        <v>44409</v>
      </c>
      <c r="AM2297" s="432" t="str">
        <f>_xlfn.IFNA(VLOOKUP(O2297,Dropdown!$B:$G,6,0),"-")</f>
        <v>PEZA</v>
      </c>
      <c r="AN2297" s="433">
        <f>_xlfn.IFNA(VLOOKUP(O2297,Dropdown!$B:$H,7,0),"-")</f>
        <v>0.12</v>
      </c>
      <c r="AO2297" s="434" t="str">
        <f t="shared" si="702"/>
        <v>USD</v>
      </c>
      <c r="AP2297" s="435">
        <f t="shared" si="703"/>
        <v>2175.2000000000003</v>
      </c>
      <c r="AQ2297" s="436">
        <f t="shared" si="704"/>
        <v>2436.2240000000006</v>
      </c>
      <c r="AR2297" s="247"/>
      <c r="AS2297" s="465" t="s">
        <v>15</v>
      </c>
      <c r="AT2297" s="247"/>
      <c r="AU2297" s="456" t="s">
        <v>15</v>
      </c>
    </row>
    <row r="2298" spans="1:47" s="29" customFormat="1">
      <c r="A2298" s="556">
        <v>2295</v>
      </c>
      <c r="B2298" s="558" t="s">
        <v>5796</v>
      </c>
      <c r="C2298" s="558" t="str">
        <f t="shared" si="710"/>
        <v>2021</v>
      </c>
      <c r="D2298" s="558" t="str">
        <f t="shared" si="711"/>
        <v>Apr</v>
      </c>
      <c r="E2298" s="605">
        <v>44316</v>
      </c>
      <c r="F2298" s="558">
        <v>127398</v>
      </c>
      <c r="G2298" s="558">
        <v>60617</v>
      </c>
      <c r="H2298" s="558">
        <v>99717</v>
      </c>
      <c r="I2298" s="558" t="s">
        <v>5532</v>
      </c>
      <c r="J2298" s="617" t="s">
        <v>5825</v>
      </c>
      <c r="K2298" s="607" t="s">
        <v>5809</v>
      </c>
      <c r="L2298" s="607" t="s">
        <v>5824</v>
      </c>
      <c r="M2298" s="607" t="s">
        <v>5830</v>
      </c>
      <c r="N2298" s="615" t="s">
        <v>15</v>
      </c>
      <c r="O2298" s="607" t="s">
        <v>40</v>
      </c>
      <c r="P2298" s="558">
        <v>1</v>
      </c>
      <c r="Q2298" s="558" t="s">
        <v>5152</v>
      </c>
      <c r="R2298" s="609">
        <f>IFERROR(VLOOKUP(CONCATENATE(D2298,"'",C2298),'Monthly Forex'!A:D,4,0),"-")</f>
        <v>48.53</v>
      </c>
      <c r="S2298" s="564" t="s">
        <v>15</v>
      </c>
      <c r="T2298" s="611">
        <v>2175.2000000000003</v>
      </c>
      <c r="U2298" s="612" t="s">
        <v>47</v>
      </c>
      <c r="V2298" s="613" t="s">
        <v>49</v>
      </c>
      <c r="W2298" s="703" t="s">
        <v>4188</v>
      </c>
      <c r="X2298" s="673" t="s">
        <v>4752</v>
      </c>
      <c r="Y2298" s="669" t="s">
        <v>15</v>
      </c>
      <c r="Z2298" s="668" t="s">
        <v>15</v>
      </c>
      <c r="AA2298" s="557" t="s">
        <v>1856</v>
      </c>
      <c r="AB2298" s="139">
        <f t="shared" si="694"/>
        <v>44346</v>
      </c>
      <c r="AC2298" s="134">
        <f t="shared" si="695"/>
        <v>44317</v>
      </c>
      <c r="AD2298" s="144" t="str">
        <f t="shared" si="696"/>
        <v>-</v>
      </c>
      <c r="AE2298" s="136" t="str">
        <f t="shared" si="697"/>
        <v>-</v>
      </c>
      <c r="AF2298" s="140" t="s">
        <v>4551</v>
      </c>
      <c r="AG2298" s="140" t="str">
        <f t="shared" si="698"/>
        <v>-</v>
      </c>
      <c r="AH2298" s="141" t="str">
        <f t="shared" si="699"/>
        <v>-</v>
      </c>
      <c r="AI2298" s="210">
        <v>44435</v>
      </c>
      <c r="AJ2298" s="448" t="s">
        <v>4592</v>
      </c>
      <c r="AK2298" s="478">
        <f t="shared" si="700"/>
        <v>-89</v>
      </c>
      <c r="AL2298" s="482">
        <f t="shared" si="701"/>
        <v>44409</v>
      </c>
      <c r="AM2298" s="432" t="str">
        <f>_xlfn.IFNA(VLOOKUP(O2298,Dropdown!$B:$G,6,0),"-")</f>
        <v>PEZA</v>
      </c>
      <c r="AN2298" s="433">
        <f>_xlfn.IFNA(VLOOKUP(O2298,Dropdown!$B:$H,7,0),"-")</f>
        <v>0.12</v>
      </c>
      <c r="AO2298" s="434" t="str">
        <f t="shared" si="702"/>
        <v>USD</v>
      </c>
      <c r="AP2298" s="435">
        <f t="shared" si="703"/>
        <v>2175.2000000000003</v>
      </c>
      <c r="AQ2298" s="436">
        <f t="shared" si="704"/>
        <v>2436.2240000000006</v>
      </c>
      <c r="AR2298" s="247"/>
      <c r="AS2298" s="465" t="s">
        <v>15</v>
      </c>
      <c r="AT2298" s="247"/>
      <c r="AU2298" s="456" t="s">
        <v>15</v>
      </c>
    </row>
    <row r="2299" spans="1:47" s="29" customFormat="1">
      <c r="A2299" s="556">
        <v>2296</v>
      </c>
      <c r="B2299" s="558" t="s">
        <v>5530</v>
      </c>
      <c r="C2299" s="558" t="str">
        <f t="shared" si="710"/>
        <v>2021</v>
      </c>
      <c r="D2299" s="558" t="str">
        <f t="shared" si="711"/>
        <v>Apr</v>
      </c>
      <c r="E2299" s="605">
        <v>44316</v>
      </c>
      <c r="F2299" s="558">
        <v>127399</v>
      </c>
      <c r="G2299" s="558">
        <v>59338</v>
      </c>
      <c r="H2299" s="558">
        <v>99718</v>
      </c>
      <c r="I2299" s="558" t="s">
        <v>5532</v>
      </c>
      <c r="J2299" s="617" t="s">
        <v>5714</v>
      </c>
      <c r="K2299" s="607" t="s">
        <v>5715</v>
      </c>
      <c r="L2299" s="607" t="s">
        <v>5733</v>
      </c>
      <c r="M2299" s="607" t="s">
        <v>5720</v>
      </c>
      <c r="N2299" s="615" t="s">
        <v>15</v>
      </c>
      <c r="O2299" s="607" t="s">
        <v>40</v>
      </c>
      <c r="P2299" s="558">
        <v>1</v>
      </c>
      <c r="Q2299" s="558" t="s">
        <v>5152</v>
      </c>
      <c r="R2299" s="609">
        <f>IFERROR(VLOOKUP(CONCATENATE(D2299,"'",C2299),'Monthly Forex'!A:D,4,0),"-")</f>
        <v>48.53</v>
      </c>
      <c r="S2299" s="564" t="s">
        <v>15</v>
      </c>
      <c r="T2299" s="611">
        <v>1650.8000000000002</v>
      </c>
      <c r="U2299" s="612" t="s">
        <v>47</v>
      </c>
      <c r="V2299" s="613" t="s">
        <v>49</v>
      </c>
      <c r="W2299" s="703" t="s">
        <v>4188</v>
      </c>
      <c r="X2299" s="673" t="s">
        <v>4752</v>
      </c>
      <c r="Y2299" s="669" t="s">
        <v>15</v>
      </c>
      <c r="Z2299" s="668" t="s">
        <v>15</v>
      </c>
      <c r="AA2299" s="557" t="s">
        <v>1856</v>
      </c>
      <c r="AB2299" s="139">
        <f t="shared" si="694"/>
        <v>44346</v>
      </c>
      <c r="AC2299" s="134">
        <f t="shared" si="695"/>
        <v>44317</v>
      </c>
      <c r="AD2299" s="144" t="str">
        <f t="shared" si="696"/>
        <v>-</v>
      </c>
      <c r="AE2299" s="136" t="str">
        <f t="shared" si="697"/>
        <v>-</v>
      </c>
      <c r="AF2299" s="140" t="s">
        <v>4551</v>
      </c>
      <c r="AG2299" s="140" t="str">
        <f t="shared" si="698"/>
        <v>1</v>
      </c>
      <c r="AH2299" s="141" t="str">
        <f t="shared" si="699"/>
        <v>-</v>
      </c>
      <c r="AI2299" s="210">
        <v>44435</v>
      </c>
      <c r="AJ2299" s="448" t="s">
        <v>4592</v>
      </c>
      <c r="AK2299" s="478">
        <f t="shared" si="700"/>
        <v>-89</v>
      </c>
      <c r="AL2299" s="482">
        <f t="shared" si="701"/>
        <v>44409</v>
      </c>
      <c r="AM2299" s="432" t="str">
        <f>_xlfn.IFNA(VLOOKUP(O2299,Dropdown!$B:$G,6,0),"-")</f>
        <v>PEZA</v>
      </c>
      <c r="AN2299" s="433">
        <f>_xlfn.IFNA(VLOOKUP(O2299,Dropdown!$B:$H,7,0),"-")</f>
        <v>0.12</v>
      </c>
      <c r="AO2299" s="434" t="str">
        <f t="shared" si="702"/>
        <v>USD</v>
      </c>
      <c r="AP2299" s="435">
        <f t="shared" si="703"/>
        <v>1650.8000000000002</v>
      </c>
      <c r="AQ2299" s="436">
        <f t="shared" si="704"/>
        <v>1848.8960000000004</v>
      </c>
      <c r="AR2299" s="247"/>
      <c r="AS2299" s="465" t="s">
        <v>15</v>
      </c>
      <c r="AT2299" s="247"/>
      <c r="AU2299" s="456" t="s">
        <v>15</v>
      </c>
    </row>
    <row r="2300" spans="1:47" s="29" customFormat="1">
      <c r="A2300" s="556">
        <v>2297</v>
      </c>
      <c r="B2300" s="558" t="s">
        <v>5692</v>
      </c>
      <c r="C2300" s="558" t="str">
        <f t="shared" si="710"/>
        <v>2021</v>
      </c>
      <c r="D2300" s="558" t="str">
        <f t="shared" si="711"/>
        <v>Apr</v>
      </c>
      <c r="E2300" s="605">
        <v>44316</v>
      </c>
      <c r="F2300" s="558">
        <v>127399</v>
      </c>
      <c r="G2300" s="558">
        <v>60618</v>
      </c>
      <c r="H2300" s="558">
        <v>99718</v>
      </c>
      <c r="I2300" s="558" t="s">
        <v>5532</v>
      </c>
      <c r="J2300" s="617" t="s">
        <v>5714</v>
      </c>
      <c r="K2300" s="607" t="s">
        <v>5716</v>
      </c>
      <c r="L2300" s="607" t="s">
        <v>5733</v>
      </c>
      <c r="M2300" s="607" t="s">
        <v>5719</v>
      </c>
      <c r="N2300" s="615" t="s">
        <v>15</v>
      </c>
      <c r="O2300" s="607" t="s">
        <v>40</v>
      </c>
      <c r="P2300" s="558">
        <v>1</v>
      </c>
      <c r="Q2300" s="558" t="s">
        <v>5152</v>
      </c>
      <c r="R2300" s="609">
        <f>IFERROR(VLOOKUP(CONCATENATE(D2300,"'",C2300),'Monthly Forex'!A:D,4,0),"-")</f>
        <v>48.53</v>
      </c>
      <c r="S2300" s="564" t="s">
        <v>15</v>
      </c>
      <c r="T2300" s="611">
        <v>2955.6000000000004</v>
      </c>
      <c r="U2300" s="612" t="s">
        <v>47</v>
      </c>
      <c r="V2300" s="613" t="s">
        <v>49</v>
      </c>
      <c r="W2300" s="703" t="s">
        <v>4188</v>
      </c>
      <c r="X2300" s="673" t="s">
        <v>4752</v>
      </c>
      <c r="Y2300" s="669" t="s">
        <v>15</v>
      </c>
      <c r="Z2300" s="668" t="s">
        <v>15</v>
      </c>
      <c r="AA2300" s="557" t="s">
        <v>1856</v>
      </c>
      <c r="AB2300" s="139">
        <f t="shared" si="694"/>
        <v>44346</v>
      </c>
      <c r="AC2300" s="134">
        <f t="shared" si="695"/>
        <v>44317</v>
      </c>
      <c r="AD2300" s="144" t="str">
        <f t="shared" si="696"/>
        <v>-</v>
      </c>
      <c r="AE2300" s="136" t="str">
        <f t="shared" si="697"/>
        <v>-</v>
      </c>
      <c r="AF2300" s="140" t="s">
        <v>4551</v>
      </c>
      <c r="AG2300" s="140" t="str">
        <f t="shared" si="698"/>
        <v>-</v>
      </c>
      <c r="AH2300" s="141" t="str">
        <f t="shared" si="699"/>
        <v>-</v>
      </c>
      <c r="AI2300" s="210">
        <v>44435</v>
      </c>
      <c r="AJ2300" s="448" t="s">
        <v>4592</v>
      </c>
      <c r="AK2300" s="478">
        <f t="shared" si="700"/>
        <v>-89</v>
      </c>
      <c r="AL2300" s="482">
        <f t="shared" si="701"/>
        <v>44409</v>
      </c>
      <c r="AM2300" s="432" t="str">
        <f>_xlfn.IFNA(VLOOKUP(O2300,Dropdown!$B:$G,6,0),"-")</f>
        <v>PEZA</v>
      </c>
      <c r="AN2300" s="433">
        <f>_xlfn.IFNA(VLOOKUP(O2300,Dropdown!$B:$H,7,0),"-")</f>
        <v>0.12</v>
      </c>
      <c r="AO2300" s="434" t="str">
        <f t="shared" si="702"/>
        <v>USD</v>
      </c>
      <c r="AP2300" s="435">
        <f t="shared" si="703"/>
        <v>2955.6000000000004</v>
      </c>
      <c r="AQ2300" s="436">
        <f t="shared" si="704"/>
        <v>3310.2720000000008</v>
      </c>
      <c r="AR2300" s="247"/>
      <c r="AS2300" s="465" t="s">
        <v>15</v>
      </c>
      <c r="AT2300" s="247"/>
      <c r="AU2300" s="456" t="s">
        <v>15</v>
      </c>
    </row>
    <row r="2301" spans="1:47" s="29" customFormat="1">
      <c r="A2301" s="556">
        <v>2298</v>
      </c>
      <c r="B2301" s="558" t="s">
        <v>5693</v>
      </c>
      <c r="C2301" s="558" t="str">
        <f t="shared" si="710"/>
        <v>2021</v>
      </c>
      <c r="D2301" s="558" t="str">
        <f t="shared" si="711"/>
        <v>Apr</v>
      </c>
      <c r="E2301" s="605">
        <v>44316</v>
      </c>
      <c r="F2301" s="558">
        <v>127399</v>
      </c>
      <c r="G2301" s="558">
        <v>60618</v>
      </c>
      <c r="H2301" s="558">
        <v>99718</v>
      </c>
      <c r="I2301" s="558" t="s">
        <v>5532</v>
      </c>
      <c r="J2301" s="617" t="s">
        <v>5714</v>
      </c>
      <c r="K2301" s="607" t="s">
        <v>5717</v>
      </c>
      <c r="L2301" s="607" t="s">
        <v>5733</v>
      </c>
      <c r="M2301" s="607" t="s">
        <v>5721</v>
      </c>
      <c r="N2301" s="615" t="s">
        <v>15</v>
      </c>
      <c r="O2301" s="607" t="s">
        <v>40</v>
      </c>
      <c r="P2301" s="558">
        <v>1</v>
      </c>
      <c r="Q2301" s="558" t="s">
        <v>5152</v>
      </c>
      <c r="R2301" s="609">
        <f>IFERROR(VLOOKUP(CONCATENATE(D2301,"'",C2301),'Monthly Forex'!A:D,4,0),"-")</f>
        <v>48.53</v>
      </c>
      <c r="S2301" s="564" t="s">
        <v>15</v>
      </c>
      <c r="T2301" s="611">
        <v>840</v>
      </c>
      <c r="U2301" s="612" t="s">
        <v>47</v>
      </c>
      <c r="V2301" s="613" t="s">
        <v>49</v>
      </c>
      <c r="W2301" s="703" t="s">
        <v>4188</v>
      </c>
      <c r="X2301" s="673" t="s">
        <v>4752</v>
      </c>
      <c r="Y2301" s="669" t="s">
        <v>15</v>
      </c>
      <c r="Z2301" s="668" t="s">
        <v>15</v>
      </c>
      <c r="AA2301" s="557" t="s">
        <v>1856</v>
      </c>
      <c r="AB2301" s="139">
        <f t="shared" si="694"/>
        <v>44346</v>
      </c>
      <c r="AC2301" s="134">
        <f t="shared" si="695"/>
        <v>44317</v>
      </c>
      <c r="AD2301" s="144" t="str">
        <f t="shared" si="696"/>
        <v>-</v>
      </c>
      <c r="AE2301" s="136" t="str">
        <f t="shared" si="697"/>
        <v>-</v>
      </c>
      <c r="AF2301" s="140" t="s">
        <v>4551</v>
      </c>
      <c r="AG2301" s="140" t="str">
        <f t="shared" si="698"/>
        <v>-</v>
      </c>
      <c r="AH2301" s="141" t="str">
        <f t="shared" si="699"/>
        <v>-</v>
      </c>
      <c r="AI2301" s="210">
        <v>44435</v>
      </c>
      <c r="AJ2301" s="448" t="s">
        <v>4592</v>
      </c>
      <c r="AK2301" s="478">
        <f t="shared" si="700"/>
        <v>-89</v>
      </c>
      <c r="AL2301" s="482">
        <f t="shared" si="701"/>
        <v>44409</v>
      </c>
      <c r="AM2301" s="432" t="str">
        <f>_xlfn.IFNA(VLOOKUP(O2301,Dropdown!$B:$G,6,0),"-")</f>
        <v>PEZA</v>
      </c>
      <c r="AN2301" s="433">
        <f>_xlfn.IFNA(VLOOKUP(O2301,Dropdown!$B:$H,7,0),"-")</f>
        <v>0.12</v>
      </c>
      <c r="AO2301" s="434" t="str">
        <f t="shared" si="702"/>
        <v>USD</v>
      </c>
      <c r="AP2301" s="435">
        <f t="shared" si="703"/>
        <v>840</v>
      </c>
      <c r="AQ2301" s="436">
        <f t="shared" si="704"/>
        <v>940.80000000000007</v>
      </c>
      <c r="AR2301" s="247"/>
      <c r="AS2301" s="465" t="s">
        <v>15</v>
      </c>
      <c r="AT2301" s="247"/>
      <c r="AU2301" s="456" t="s">
        <v>15</v>
      </c>
    </row>
    <row r="2302" spans="1:47" s="29" customFormat="1">
      <c r="A2302" s="556">
        <v>2299</v>
      </c>
      <c r="B2302" s="558" t="s">
        <v>5797</v>
      </c>
      <c r="C2302" s="558" t="str">
        <f t="shared" si="710"/>
        <v>2021</v>
      </c>
      <c r="D2302" s="558" t="str">
        <f t="shared" si="711"/>
        <v>Apr</v>
      </c>
      <c r="E2302" s="605">
        <v>44316</v>
      </c>
      <c r="F2302" s="558">
        <v>127400</v>
      </c>
      <c r="G2302" s="558">
        <v>60610</v>
      </c>
      <c r="H2302" s="558">
        <v>99719</v>
      </c>
      <c r="I2302" s="558" t="s">
        <v>5532</v>
      </c>
      <c r="J2302" s="617" t="s">
        <v>5831</v>
      </c>
      <c r="K2302" s="607" t="s">
        <v>5810</v>
      </c>
      <c r="L2302" s="607" t="s">
        <v>5832</v>
      </c>
      <c r="M2302" s="607" t="s">
        <v>5833</v>
      </c>
      <c r="N2302" s="615" t="s">
        <v>15</v>
      </c>
      <c r="O2302" s="607" t="s">
        <v>40</v>
      </c>
      <c r="P2302" s="558">
        <v>1</v>
      </c>
      <c r="Q2302" s="558" t="s">
        <v>5152</v>
      </c>
      <c r="R2302" s="609">
        <f>IFERROR(VLOOKUP(CONCATENATE(D2302,"'",C2302),'Monthly Forex'!A:D,4,0),"-")</f>
        <v>48.53</v>
      </c>
      <c r="S2302" s="564" t="s">
        <v>15</v>
      </c>
      <c r="T2302" s="611">
        <v>1650.8000000000002</v>
      </c>
      <c r="U2302" s="612" t="s">
        <v>47</v>
      </c>
      <c r="V2302" s="613" t="s">
        <v>49</v>
      </c>
      <c r="W2302" s="703" t="s">
        <v>4188</v>
      </c>
      <c r="X2302" s="673" t="s">
        <v>4752</v>
      </c>
      <c r="Y2302" s="669" t="s">
        <v>15</v>
      </c>
      <c r="Z2302" s="668" t="s">
        <v>15</v>
      </c>
      <c r="AA2302" s="557" t="s">
        <v>1856</v>
      </c>
      <c r="AB2302" s="139">
        <f t="shared" si="694"/>
        <v>44346</v>
      </c>
      <c r="AC2302" s="134">
        <f t="shared" si="695"/>
        <v>44317</v>
      </c>
      <c r="AD2302" s="144" t="str">
        <f t="shared" si="696"/>
        <v>-</v>
      </c>
      <c r="AE2302" s="136" t="str">
        <f t="shared" si="697"/>
        <v>-</v>
      </c>
      <c r="AF2302" s="140" t="s">
        <v>4551</v>
      </c>
      <c r="AG2302" s="140" t="str">
        <f t="shared" si="698"/>
        <v>1</v>
      </c>
      <c r="AH2302" s="141" t="str">
        <f t="shared" si="699"/>
        <v>-</v>
      </c>
      <c r="AI2302" s="210">
        <v>44435</v>
      </c>
      <c r="AJ2302" s="448" t="s">
        <v>4592</v>
      </c>
      <c r="AK2302" s="478">
        <f t="shared" si="700"/>
        <v>-89</v>
      </c>
      <c r="AL2302" s="482">
        <f t="shared" si="701"/>
        <v>44409</v>
      </c>
      <c r="AM2302" s="432" t="str">
        <f>_xlfn.IFNA(VLOOKUP(O2302,Dropdown!$B:$G,6,0),"-")</f>
        <v>PEZA</v>
      </c>
      <c r="AN2302" s="433">
        <f>_xlfn.IFNA(VLOOKUP(O2302,Dropdown!$B:$H,7,0),"-")</f>
        <v>0.12</v>
      </c>
      <c r="AO2302" s="434" t="str">
        <f t="shared" si="702"/>
        <v>USD</v>
      </c>
      <c r="AP2302" s="435">
        <f t="shared" si="703"/>
        <v>1650.8000000000002</v>
      </c>
      <c r="AQ2302" s="436">
        <f t="shared" si="704"/>
        <v>1848.8960000000004</v>
      </c>
      <c r="AR2302" s="247"/>
      <c r="AS2302" s="465" t="s">
        <v>15</v>
      </c>
      <c r="AT2302" s="247"/>
      <c r="AU2302" s="456" t="s">
        <v>15</v>
      </c>
    </row>
    <row r="2303" spans="1:47" s="29" customFormat="1">
      <c r="A2303" s="556">
        <v>2300</v>
      </c>
      <c r="B2303" s="558" t="s">
        <v>5798</v>
      </c>
      <c r="C2303" s="558" t="str">
        <f t="shared" si="710"/>
        <v>2021</v>
      </c>
      <c r="D2303" s="558" t="str">
        <f t="shared" si="711"/>
        <v>Apr</v>
      </c>
      <c r="E2303" s="605">
        <v>44316</v>
      </c>
      <c r="F2303" s="558">
        <v>127400</v>
      </c>
      <c r="G2303" s="558">
        <v>60619</v>
      </c>
      <c r="H2303" s="558">
        <v>99719</v>
      </c>
      <c r="I2303" s="558" t="s">
        <v>5532</v>
      </c>
      <c r="J2303" s="617" t="s">
        <v>5831</v>
      </c>
      <c r="K2303" s="607" t="s">
        <v>5811</v>
      </c>
      <c r="L2303" s="607" t="s">
        <v>5832</v>
      </c>
      <c r="M2303" s="607" t="s">
        <v>5835</v>
      </c>
      <c r="N2303" s="615" t="s">
        <v>15</v>
      </c>
      <c r="O2303" s="607" t="s">
        <v>40</v>
      </c>
      <c r="P2303" s="558">
        <v>1</v>
      </c>
      <c r="Q2303" s="558" t="s">
        <v>5152</v>
      </c>
      <c r="R2303" s="609">
        <f>IFERROR(VLOOKUP(CONCATENATE(D2303,"'",C2303),'Monthly Forex'!A:D,4,0),"-")</f>
        <v>48.53</v>
      </c>
      <c r="S2303" s="564" t="s">
        <v>15</v>
      </c>
      <c r="T2303" s="611">
        <v>2955.6000000000004</v>
      </c>
      <c r="U2303" s="612" t="s">
        <v>47</v>
      </c>
      <c r="V2303" s="613" t="s">
        <v>49</v>
      </c>
      <c r="W2303" s="703" t="s">
        <v>4188</v>
      </c>
      <c r="X2303" s="673" t="s">
        <v>4752</v>
      </c>
      <c r="Y2303" s="669" t="s">
        <v>15</v>
      </c>
      <c r="Z2303" s="668" t="s">
        <v>15</v>
      </c>
      <c r="AA2303" s="557" t="s">
        <v>1856</v>
      </c>
      <c r="AB2303" s="139">
        <f t="shared" si="694"/>
        <v>44346</v>
      </c>
      <c r="AC2303" s="134">
        <f t="shared" si="695"/>
        <v>44317</v>
      </c>
      <c r="AD2303" s="144" t="str">
        <f t="shared" si="696"/>
        <v>-</v>
      </c>
      <c r="AE2303" s="136" t="str">
        <f t="shared" si="697"/>
        <v>-</v>
      </c>
      <c r="AF2303" s="140" t="s">
        <v>4551</v>
      </c>
      <c r="AG2303" s="140" t="str">
        <f t="shared" si="698"/>
        <v>-</v>
      </c>
      <c r="AH2303" s="141" t="str">
        <f t="shared" si="699"/>
        <v>-</v>
      </c>
      <c r="AI2303" s="210">
        <v>44435</v>
      </c>
      <c r="AJ2303" s="448" t="s">
        <v>4592</v>
      </c>
      <c r="AK2303" s="478">
        <f t="shared" si="700"/>
        <v>-89</v>
      </c>
      <c r="AL2303" s="482">
        <f t="shared" si="701"/>
        <v>44409</v>
      </c>
      <c r="AM2303" s="432" t="str">
        <f>_xlfn.IFNA(VLOOKUP(O2303,Dropdown!$B:$G,6,0),"-")</f>
        <v>PEZA</v>
      </c>
      <c r="AN2303" s="433">
        <f>_xlfn.IFNA(VLOOKUP(O2303,Dropdown!$B:$H,7,0),"-")</f>
        <v>0.12</v>
      </c>
      <c r="AO2303" s="434" t="str">
        <f t="shared" si="702"/>
        <v>USD</v>
      </c>
      <c r="AP2303" s="435">
        <f t="shared" si="703"/>
        <v>2955.6000000000004</v>
      </c>
      <c r="AQ2303" s="436">
        <f t="shared" si="704"/>
        <v>3310.2720000000008</v>
      </c>
      <c r="AR2303" s="247"/>
      <c r="AS2303" s="465" t="s">
        <v>15</v>
      </c>
      <c r="AT2303" s="247"/>
      <c r="AU2303" s="456" t="s">
        <v>15</v>
      </c>
    </row>
    <row r="2304" spans="1:47" s="29" customFormat="1">
      <c r="A2304" s="556">
        <v>2301</v>
      </c>
      <c r="B2304" s="558" t="s">
        <v>5799</v>
      </c>
      <c r="C2304" s="558" t="str">
        <f t="shared" si="710"/>
        <v>2021</v>
      </c>
      <c r="D2304" s="558" t="str">
        <f t="shared" si="711"/>
        <v>Apr</v>
      </c>
      <c r="E2304" s="605">
        <v>44316</v>
      </c>
      <c r="F2304" s="558">
        <v>127400</v>
      </c>
      <c r="G2304" s="558">
        <v>60628</v>
      </c>
      <c r="H2304" s="558">
        <v>99719</v>
      </c>
      <c r="I2304" s="558" t="s">
        <v>5532</v>
      </c>
      <c r="J2304" s="617" t="s">
        <v>5831</v>
      </c>
      <c r="K2304" s="607" t="s">
        <v>5812</v>
      </c>
      <c r="L2304" s="607" t="s">
        <v>5832</v>
      </c>
      <c r="M2304" s="607" t="s">
        <v>5834</v>
      </c>
      <c r="N2304" s="615" t="s">
        <v>15</v>
      </c>
      <c r="O2304" s="607" t="s">
        <v>40</v>
      </c>
      <c r="P2304" s="558">
        <v>1</v>
      </c>
      <c r="Q2304" s="558" t="s">
        <v>5152</v>
      </c>
      <c r="R2304" s="609">
        <f>IFERROR(VLOOKUP(CONCATENATE(D2304,"'",C2304),'Monthly Forex'!A:D,4,0),"-")</f>
        <v>48.53</v>
      </c>
      <c r="S2304" s="564" t="s">
        <v>15</v>
      </c>
      <c r="T2304" s="611">
        <v>840</v>
      </c>
      <c r="U2304" s="612" t="s">
        <v>47</v>
      </c>
      <c r="V2304" s="613" t="s">
        <v>49</v>
      </c>
      <c r="W2304" s="703" t="s">
        <v>4188</v>
      </c>
      <c r="X2304" s="673" t="s">
        <v>4752</v>
      </c>
      <c r="Y2304" s="669" t="s">
        <v>15</v>
      </c>
      <c r="Z2304" s="668" t="s">
        <v>15</v>
      </c>
      <c r="AA2304" s="557" t="s">
        <v>1856</v>
      </c>
      <c r="AB2304" s="139">
        <f t="shared" si="694"/>
        <v>44346</v>
      </c>
      <c r="AC2304" s="134">
        <f t="shared" si="695"/>
        <v>44317</v>
      </c>
      <c r="AD2304" s="144" t="str">
        <f t="shared" si="696"/>
        <v>-</v>
      </c>
      <c r="AE2304" s="136" t="str">
        <f t="shared" si="697"/>
        <v>-</v>
      </c>
      <c r="AF2304" s="140" t="s">
        <v>4551</v>
      </c>
      <c r="AG2304" s="140" t="str">
        <f t="shared" si="698"/>
        <v>-</v>
      </c>
      <c r="AH2304" s="141" t="str">
        <f t="shared" si="699"/>
        <v>-</v>
      </c>
      <c r="AI2304" s="210">
        <v>44435</v>
      </c>
      <c r="AJ2304" s="448" t="s">
        <v>4592</v>
      </c>
      <c r="AK2304" s="478">
        <f t="shared" si="700"/>
        <v>-89</v>
      </c>
      <c r="AL2304" s="482">
        <f t="shared" si="701"/>
        <v>44409</v>
      </c>
      <c r="AM2304" s="432" t="str">
        <f>_xlfn.IFNA(VLOOKUP(O2304,Dropdown!$B:$G,6,0),"-")</f>
        <v>PEZA</v>
      </c>
      <c r="AN2304" s="433">
        <f>_xlfn.IFNA(VLOOKUP(O2304,Dropdown!$B:$H,7,0),"-")</f>
        <v>0.12</v>
      </c>
      <c r="AO2304" s="434" t="str">
        <f t="shared" si="702"/>
        <v>USD</v>
      </c>
      <c r="AP2304" s="435">
        <f t="shared" si="703"/>
        <v>840</v>
      </c>
      <c r="AQ2304" s="436">
        <f t="shared" si="704"/>
        <v>940.80000000000007</v>
      </c>
      <c r="AR2304" s="247"/>
      <c r="AS2304" s="465" t="s">
        <v>15</v>
      </c>
      <c r="AT2304" s="247"/>
      <c r="AU2304" s="456" t="s">
        <v>15</v>
      </c>
    </row>
    <row r="2305" spans="1:47" s="29" customFormat="1">
      <c r="A2305" s="556">
        <v>2302</v>
      </c>
      <c r="B2305" s="558" t="s">
        <v>6048</v>
      </c>
      <c r="C2305" s="558" t="str">
        <f t="shared" si="705"/>
        <v>2021</v>
      </c>
      <c r="D2305" s="558" t="str">
        <f t="shared" si="706"/>
        <v>May</v>
      </c>
      <c r="E2305" s="605">
        <v>44327</v>
      </c>
      <c r="F2305" s="558">
        <v>127901</v>
      </c>
      <c r="G2305" s="558">
        <v>60645</v>
      </c>
      <c r="H2305" s="558">
        <v>99899</v>
      </c>
      <c r="I2305" s="558" t="s">
        <v>6002</v>
      </c>
      <c r="J2305" s="617">
        <v>3000037349</v>
      </c>
      <c r="K2305" s="607" t="s">
        <v>6050</v>
      </c>
      <c r="L2305" s="607" t="s">
        <v>15</v>
      </c>
      <c r="M2305" s="607" t="s">
        <v>6050</v>
      </c>
      <c r="N2305" s="615" t="s">
        <v>6052</v>
      </c>
      <c r="O2305" s="607" t="s">
        <v>39</v>
      </c>
      <c r="P2305" s="558">
        <v>1</v>
      </c>
      <c r="Q2305" s="558" t="s">
        <v>5151</v>
      </c>
      <c r="R2305" s="609">
        <f>IFERROR(VLOOKUP(CONCATENATE(D2305,"'",C2305),'Monthly Forex'!A:D,4,0),"-")</f>
        <v>48.1</v>
      </c>
      <c r="S2305" s="564" t="s">
        <v>15</v>
      </c>
      <c r="T2305" s="611">
        <v>845</v>
      </c>
      <c r="U2305" s="612" t="s">
        <v>47</v>
      </c>
      <c r="V2305" s="613" t="s">
        <v>49</v>
      </c>
      <c r="W2305" s="703" t="s">
        <v>15</v>
      </c>
      <c r="X2305" s="673" t="s">
        <v>4599</v>
      </c>
      <c r="Y2305" s="667" t="s">
        <v>6054</v>
      </c>
      <c r="Z2305" s="668">
        <v>44341</v>
      </c>
      <c r="AA2305" s="558" t="s">
        <v>1856</v>
      </c>
      <c r="AB2305" s="139">
        <f>IF(V2305="","",IF(V2305="Cancelled","-",E2305+30))</f>
        <v>44357</v>
      </c>
      <c r="AC2305" s="134">
        <f>IFERROR(IF(AB2305="-","-",(AB2305-DAY(AB2305)+1)),"")</f>
        <v>44348</v>
      </c>
      <c r="AD2305" s="144" t="str">
        <f>IFERROR(IF(AF2305="O","-",AB2305+60),"-")</f>
        <v>-</v>
      </c>
      <c r="AE2305" s="136" t="str">
        <f>IFERROR(IF(AD2305="-","-",(AD2305-DAY(AD2305)+1)),"")</f>
        <v>-</v>
      </c>
      <c r="AF2305" s="140" t="s">
        <v>4551</v>
      </c>
      <c r="AG2305" s="140" t="str">
        <f>IF(F2305=F2304,"-","1")</f>
        <v>1</v>
      </c>
      <c r="AH2305" s="141" t="str">
        <f t="shared" si="699"/>
        <v>-</v>
      </c>
      <c r="AI2305" s="210">
        <v>44365</v>
      </c>
      <c r="AJ2305" s="448" t="s">
        <v>4592</v>
      </c>
      <c r="AK2305" s="478">
        <f t="shared" si="700"/>
        <v>-8</v>
      </c>
      <c r="AL2305" s="482">
        <f t="shared" si="701"/>
        <v>44348</v>
      </c>
      <c r="AM2305" s="432" t="str">
        <f>_xlfn.IFNA(VLOOKUP(O2305,Dropdown!$B:$G,6,0),"-")</f>
        <v>PEZA</v>
      </c>
      <c r="AN2305" s="433">
        <f>_xlfn.IFNA(VLOOKUP(O2305,Dropdown!$B:$H,7,0),"-")</f>
        <v>0.12</v>
      </c>
      <c r="AO2305" s="434" t="str">
        <f t="shared" si="702"/>
        <v>USD</v>
      </c>
      <c r="AP2305" s="435">
        <f t="shared" si="703"/>
        <v>845</v>
      </c>
      <c r="AQ2305" s="436">
        <f t="shared" si="704"/>
        <v>946.40000000000009</v>
      </c>
      <c r="AR2305" s="247"/>
      <c r="AS2305" s="466" t="s">
        <v>15</v>
      </c>
      <c r="AT2305" s="247"/>
      <c r="AU2305" s="456" t="s">
        <v>15</v>
      </c>
    </row>
    <row r="2306" spans="1:47" s="29" customFormat="1">
      <c r="A2306" s="556">
        <v>2303</v>
      </c>
      <c r="B2306" s="558" t="s">
        <v>6049</v>
      </c>
      <c r="C2306" s="558" t="str">
        <f t="shared" ref="C2306:C2312" si="712">TEXT(E2306,"yyyy")</f>
        <v>2021</v>
      </c>
      <c r="D2306" s="558" t="str">
        <f t="shared" ref="D2306:D2312" si="713">TEXT(E2306,"mmm")</f>
        <v>May</v>
      </c>
      <c r="E2306" s="605">
        <v>44327</v>
      </c>
      <c r="F2306" s="558">
        <v>127901</v>
      </c>
      <c r="G2306" s="558">
        <v>60645</v>
      </c>
      <c r="H2306" s="558">
        <v>99899</v>
      </c>
      <c r="I2306" s="558" t="s">
        <v>6002</v>
      </c>
      <c r="J2306" s="617">
        <v>3000037349</v>
      </c>
      <c r="K2306" s="607" t="s">
        <v>6051</v>
      </c>
      <c r="L2306" s="607" t="s">
        <v>15</v>
      </c>
      <c r="M2306" s="607" t="s">
        <v>6051</v>
      </c>
      <c r="N2306" s="615" t="s">
        <v>6053</v>
      </c>
      <c r="O2306" s="607" t="s">
        <v>39</v>
      </c>
      <c r="P2306" s="558">
        <v>1</v>
      </c>
      <c r="Q2306" s="558" t="s">
        <v>5151</v>
      </c>
      <c r="R2306" s="609">
        <f>IFERROR(VLOOKUP(CONCATENATE(D2306,"'",C2306),'Monthly Forex'!A:D,4,0),"-")</f>
        <v>48.1</v>
      </c>
      <c r="S2306" s="564" t="s">
        <v>15</v>
      </c>
      <c r="T2306" s="611">
        <v>1730</v>
      </c>
      <c r="U2306" s="612" t="s">
        <v>47</v>
      </c>
      <c r="V2306" s="613" t="s">
        <v>49</v>
      </c>
      <c r="W2306" s="703" t="s">
        <v>15</v>
      </c>
      <c r="X2306" s="673" t="s">
        <v>4599</v>
      </c>
      <c r="Y2306" s="667" t="s">
        <v>6054</v>
      </c>
      <c r="Z2306" s="668">
        <v>44341</v>
      </c>
      <c r="AA2306" s="558" t="s">
        <v>1856</v>
      </c>
      <c r="AB2306" s="139">
        <f>IF(V2306="","",IF(V2306="Cancelled","-",E2306+30))</f>
        <v>44357</v>
      </c>
      <c r="AC2306" s="134">
        <f>IFERROR(IF(AB2306="-","-",(AB2306-DAY(AB2306)+1)),"")</f>
        <v>44348</v>
      </c>
      <c r="AD2306" s="144" t="str">
        <f>IFERROR(IF(AF2306="O","-",AB2306+60),"-")</f>
        <v>-</v>
      </c>
      <c r="AE2306" s="136" t="str">
        <f>IFERROR(IF(AD2306="-","-",(AD2306-DAY(AD2306)+1)),"")</f>
        <v>-</v>
      </c>
      <c r="AF2306" s="140" t="s">
        <v>4551</v>
      </c>
      <c r="AG2306" s="140" t="str">
        <f>IF(F2306=F2305,"-","1")</f>
        <v>-</v>
      </c>
      <c r="AH2306" s="141" t="str">
        <f t="shared" si="699"/>
        <v>-</v>
      </c>
      <c r="AI2306" s="210">
        <v>44365</v>
      </c>
      <c r="AJ2306" s="448" t="s">
        <v>4592</v>
      </c>
      <c r="AK2306" s="478">
        <f t="shared" si="700"/>
        <v>-8</v>
      </c>
      <c r="AL2306" s="482">
        <f t="shared" si="701"/>
        <v>44348</v>
      </c>
      <c r="AM2306" s="432" t="str">
        <f>_xlfn.IFNA(VLOOKUP(O2306,Dropdown!$B:$G,6,0),"-")</f>
        <v>PEZA</v>
      </c>
      <c r="AN2306" s="433">
        <f>_xlfn.IFNA(VLOOKUP(O2306,Dropdown!$B:$H,7,0),"-")</f>
        <v>0.12</v>
      </c>
      <c r="AO2306" s="434" t="str">
        <f t="shared" si="702"/>
        <v>USD</v>
      </c>
      <c r="AP2306" s="435">
        <f t="shared" si="703"/>
        <v>1730</v>
      </c>
      <c r="AQ2306" s="436">
        <f t="shared" si="704"/>
        <v>1937.6000000000001</v>
      </c>
      <c r="AR2306" s="247"/>
      <c r="AS2306" s="466" t="s">
        <v>15</v>
      </c>
      <c r="AT2306" s="247"/>
      <c r="AU2306" s="456" t="s">
        <v>15</v>
      </c>
    </row>
    <row r="2307" spans="1:47" s="29" customFormat="1">
      <c r="A2307" s="556">
        <v>2304</v>
      </c>
      <c r="B2307" s="321" t="s">
        <v>5884</v>
      </c>
      <c r="C2307" s="321" t="str">
        <f>TEXT(E2307,"yyyy")</f>
        <v>2021</v>
      </c>
      <c r="D2307" s="321" t="str">
        <f>TEXT(E2307,"mmm")</f>
        <v>May</v>
      </c>
      <c r="E2307" s="322">
        <v>44330</v>
      </c>
      <c r="F2307" s="321" t="s">
        <v>15</v>
      </c>
      <c r="G2307" s="321">
        <v>60646</v>
      </c>
      <c r="H2307" s="321" t="s">
        <v>15</v>
      </c>
      <c r="I2307" s="321" t="s">
        <v>5976</v>
      </c>
      <c r="J2307" s="323" t="s">
        <v>5904</v>
      </c>
      <c r="K2307" s="324" t="s">
        <v>5908</v>
      </c>
      <c r="L2307" s="324" t="s">
        <v>5961</v>
      </c>
      <c r="M2307" s="324" t="s">
        <v>5928</v>
      </c>
      <c r="N2307" s="325" t="s">
        <v>5942</v>
      </c>
      <c r="O2307" s="324" t="s">
        <v>31</v>
      </c>
      <c r="P2307" s="321">
        <v>1</v>
      </c>
      <c r="Q2307" s="321" t="s">
        <v>5152</v>
      </c>
      <c r="R2307" s="326">
        <f>IFERROR(VLOOKUP(CONCATENATE(D2307,"'",C2307),'Monthly Forex'!A:D,4,0),"-")</f>
        <v>48.1</v>
      </c>
      <c r="S2307" s="498">
        <v>963500</v>
      </c>
      <c r="T2307" s="327">
        <f t="shared" ref="T2307:T2312" si="714">IFERROR(S2307/R2307,"")</f>
        <v>20031.185031185032</v>
      </c>
      <c r="U2307" s="328" t="s">
        <v>15</v>
      </c>
      <c r="V2307" s="329" t="s">
        <v>15</v>
      </c>
      <c r="W2307" s="330" t="s">
        <v>5168</v>
      </c>
      <c r="X2307" s="331" t="s">
        <v>15</v>
      </c>
      <c r="Y2307" s="332" t="s">
        <v>15</v>
      </c>
      <c r="Z2307" s="333" t="s">
        <v>15</v>
      </c>
      <c r="AA2307" s="321" t="s">
        <v>15</v>
      </c>
      <c r="AB2307" s="139" t="s">
        <v>15</v>
      </c>
      <c r="AC2307" s="134" t="s">
        <v>15</v>
      </c>
      <c r="AD2307" s="144" t="s">
        <v>15</v>
      </c>
      <c r="AE2307" s="136" t="s">
        <v>15</v>
      </c>
      <c r="AF2307" s="140" t="s">
        <v>15</v>
      </c>
      <c r="AG2307" s="140" t="s">
        <v>15</v>
      </c>
      <c r="AH2307" s="141" t="str">
        <f t="shared" si="699"/>
        <v>-</v>
      </c>
      <c r="AI2307" s="210" t="s">
        <v>15</v>
      </c>
      <c r="AJ2307" s="448" t="s">
        <v>15</v>
      </c>
      <c r="AK2307" s="478" t="str">
        <f t="shared" si="700"/>
        <v/>
      </c>
      <c r="AL2307" s="482" t="str">
        <f t="shared" si="701"/>
        <v>-</v>
      </c>
      <c r="AM2307" s="432" t="str">
        <f>_xlfn.IFNA(VLOOKUP(O2307,Dropdown!$B:$G,6,0),"-")</f>
        <v>PEZA</v>
      </c>
      <c r="AN2307" s="433">
        <f>_xlfn.IFNA(VLOOKUP(O2307,Dropdown!$B:$H,7,0),"-")</f>
        <v>0.12</v>
      </c>
      <c r="AO2307" s="434" t="str">
        <f t="shared" si="702"/>
        <v>PHP</v>
      </c>
      <c r="AP2307" s="435">
        <f t="shared" si="703"/>
        <v>963500</v>
      </c>
      <c r="AQ2307" s="436">
        <f t="shared" si="704"/>
        <v>1079120</v>
      </c>
      <c r="AR2307" s="247"/>
      <c r="AS2307" s="466" t="s">
        <v>15</v>
      </c>
      <c r="AT2307" s="247"/>
      <c r="AU2307" s="454" t="s">
        <v>15</v>
      </c>
    </row>
    <row r="2308" spans="1:47" s="29" customFormat="1">
      <c r="A2308" s="556">
        <v>2305</v>
      </c>
      <c r="B2308" s="321" t="s">
        <v>5885</v>
      </c>
      <c r="C2308" s="321" t="str">
        <f>TEXT(E2308,"yyyy")</f>
        <v>2021</v>
      </c>
      <c r="D2308" s="321" t="str">
        <f>TEXT(E2308,"mmm")</f>
        <v>May</v>
      </c>
      <c r="E2308" s="322">
        <v>44330</v>
      </c>
      <c r="F2308" s="321" t="s">
        <v>15</v>
      </c>
      <c r="G2308" s="321">
        <v>60646</v>
      </c>
      <c r="H2308" s="321" t="s">
        <v>15</v>
      </c>
      <c r="I2308" s="321" t="s">
        <v>5976</v>
      </c>
      <c r="J2308" s="323" t="s">
        <v>5904</v>
      </c>
      <c r="K2308" s="324" t="s">
        <v>5909</v>
      </c>
      <c r="L2308" s="324" t="s">
        <v>5961</v>
      </c>
      <c r="M2308" s="324" t="s">
        <v>5929</v>
      </c>
      <c r="N2308" s="325" t="s">
        <v>5943</v>
      </c>
      <c r="O2308" s="324" t="s">
        <v>31</v>
      </c>
      <c r="P2308" s="321">
        <v>1</v>
      </c>
      <c r="Q2308" s="321" t="s">
        <v>5152</v>
      </c>
      <c r="R2308" s="326">
        <f>IFERROR(VLOOKUP(CONCATENATE(D2308,"'",C2308),'Monthly Forex'!A:D,4,0),"-")</f>
        <v>48.1</v>
      </c>
      <c r="S2308" s="498">
        <v>726700</v>
      </c>
      <c r="T2308" s="327">
        <f t="shared" si="714"/>
        <v>15108.108108108108</v>
      </c>
      <c r="U2308" s="328" t="s">
        <v>15</v>
      </c>
      <c r="V2308" s="329" t="s">
        <v>15</v>
      </c>
      <c r="W2308" s="330" t="s">
        <v>5168</v>
      </c>
      <c r="X2308" s="331" t="s">
        <v>15</v>
      </c>
      <c r="Y2308" s="332" t="s">
        <v>15</v>
      </c>
      <c r="Z2308" s="333" t="s">
        <v>15</v>
      </c>
      <c r="AA2308" s="321" t="s">
        <v>15</v>
      </c>
      <c r="AB2308" s="139" t="s">
        <v>15</v>
      </c>
      <c r="AC2308" s="134" t="s">
        <v>15</v>
      </c>
      <c r="AD2308" s="144" t="s">
        <v>15</v>
      </c>
      <c r="AE2308" s="136" t="s">
        <v>15</v>
      </c>
      <c r="AF2308" s="140" t="s">
        <v>15</v>
      </c>
      <c r="AG2308" s="140" t="s">
        <v>15</v>
      </c>
      <c r="AH2308" s="141" t="str">
        <f t="shared" si="699"/>
        <v>-</v>
      </c>
      <c r="AI2308" s="210" t="s">
        <v>15</v>
      </c>
      <c r="AJ2308" s="448" t="s">
        <v>15</v>
      </c>
      <c r="AK2308" s="478" t="str">
        <f t="shared" si="700"/>
        <v/>
      </c>
      <c r="AL2308" s="482" t="str">
        <f t="shared" si="701"/>
        <v>-</v>
      </c>
      <c r="AM2308" s="432" t="str">
        <f>_xlfn.IFNA(VLOOKUP(O2308,Dropdown!$B:$G,6,0),"-")</f>
        <v>PEZA</v>
      </c>
      <c r="AN2308" s="433">
        <f>_xlfn.IFNA(VLOOKUP(O2308,Dropdown!$B:$H,7,0),"-")</f>
        <v>0.12</v>
      </c>
      <c r="AO2308" s="434" t="str">
        <f t="shared" si="702"/>
        <v>PHP</v>
      </c>
      <c r="AP2308" s="435">
        <f t="shared" si="703"/>
        <v>726700</v>
      </c>
      <c r="AQ2308" s="436">
        <f t="shared" si="704"/>
        <v>813904.00000000012</v>
      </c>
      <c r="AR2308" s="247"/>
      <c r="AS2308" s="466" t="s">
        <v>15</v>
      </c>
      <c r="AT2308" s="247"/>
      <c r="AU2308" s="454" t="s">
        <v>15</v>
      </c>
    </row>
    <row r="2309" spans="1:47" s="29" customFormat="1">
      <c r="A2309" s="556">
        <v>2306</v>
      </c>
      <c r="B2309" s="321" t="s">
        <v>5886</v>
      </c>
      <c r="C2309" s="321" t="str">
        <f>TEXT(E2309,"yyyy")</f>
        <v>2021</v>
      </c>
      <c r="D2309" s="321" t="str">
        <f>TEXT(E2309,"mmm")</f>
        <v>May</v>
      </c>
      <c r="E2309" s="322">
        <v>44330</v>
      </c>
      <c r="F2309" s="321" t="s">
        <v>15</v>
      </c>
      <c r="G2309" s="321">
        <v>60646</v>
      </c>
      <c r="H2309" s="321" t="s">
        <v>15</v>
      </c>
      <c r="I2309" s="321" t="s">
        <v>5976</v>
      </c>
      <c r="J2309" s="323" t="s">
        <v>5904</v>
      </c>
      <c r="K2309" s="324" t="s">
        <v>5910</v>
      </c>
      <c r="L2309" s="324" t="s">
        <v>5961</v>
      </c>
      <c r="M2309" s="324" t="s">
        <v>4859</v>
      </c>
      <c r="N2309" s="325" t="s">
        <v>5944</v>
      </c>
      <c r="O2309" s="324" t="s">
        <v>31</v>
      </c>
      <c r="P2309" s="321">
        <v>1</v>
      </c>
      <c r="Q2309" s="321" t="s">
        <v>5152</v>
      </c>
      <c r="R2309" s="326">
        <f>IFERROR(VLOOKUP(CONCATENATE(D2309,"'",C2309),'Monthly Forex'!A:D,4,0),"-")</f>
        <v>48.1</v>
      </c>
      <c r="S2309" s="498">
        <v>740800</v>
      </c>
      <c r="T2309" s="327">
        <f t="shared" si="714"/>
        <v>15401.247401247401</v>
      </c>
      <c r="U2309" s="328" t="s">
        <v>15</v>
      </c>
      <c r="V2309" s="329" t="s">
        <v>15</v>
      </c>
      <c r="W2309" s="330" t="s">
        <v>5168</v>
      </c>
      <c r="X2309" s="331" t="s">
        <v>15</v>
      </c>
      <c r="Y2309" s="332" t="s">
        <v>15</v>
      </c>
      <c r="Z2309" s="333" t="s">
        <v>15</v>
      </c>
      <c r="AA2309" s="321" t="s">
        <v>15</v>
      </c>
      <c r="AB2309" s="139" t="s">
        <v>15</v>
      </c>
      <c r="AC2309" s="134" t="s">
        <v>15</v>
      </c>
      <c r="AD2309" s="144" t="s">
        <v>15</v>
      </c>
      <c r="AE2309" s="136" t="s">
        <v>15</v>
      </c>
      <c r="AF2309" s="140" t="s">
        <v>15</v>
      </c>
      <c r="AG2309" s="140" t="s">
        <v>15</v>
      </c>
      <c r="AH2309" s="141" t="str">
        <f t="shared" ref="AH2309:AH2372" si="715">IFERROR(IF(AF2309="-","-",IF(AF2309="O","-",$AK$1-E2309)),"-")</f>
        <v>-</v>
      </c>
      <c r="AI2309" s="210" t="s">
        <v>15</v>
      </c>
      <c r="AJ2309" s="448" t="s">
        <v>15</v>
      </c>
      <c r="AK2309" s="478" t="str">
        <f t="shared" ref="AK2309:AK2372" si="716">IFERROR(IF(AF2309="O",$AB2309-$AI2309,""),"-")</f>
        <v/>
      </c>
      <c r="AL2309" s="482" t="str">
        <f t="shared" ref="AL2309:AL2372" si="717">IFERROR(AI2309-DAY(AI2309)+1,"-")</f>
        <v>-</v>
      </c>
      <c r="AM2309" s="432" t="str">
        <f>_xlfn.IFNA(VLOOKUP(O2309,Dropdown!$B:$G,6,0),"-")</f>
        <v>PEZA</v>
      </c>
      <c r="AN2309" s="433">
        <f>_xlfn.IFNA(VLOOKUP(O2309,Dropdown!$B:$H,7,0),"-")</f>
        <v>0.12</v>
      </c>
      <c r="AO2309" s="434" t="str">
        <f t="shared" ref="AO2309:AO2372" si="718">_xlfn.IFNA(IF(S2309="-","USD","PHP"),"-")</f>
        <v>PHP</v>
      </c>
      <c r="AP2309" s="435">
        <f t="shared" ref="AP2309:AP2372" si="719">IF(AO2309="USD",T2309,S2309)</f>
        <v>740800</v>
      </c>
      <c r="AQ2309" s="436">
        <f t="shared" ref="AQ2309:AQ2372" si="720">IFERROR(IF(AN2309="-",AP2309,AP2309*1.12),"-")</f>
        <v>829696.00000000012</v>
      </c>
      <c r="AR2309" s="247"/>
      <c r="AS2309" s="466" t="s">
        <v>15</v>
      </c>
      <c r="AT2309" s="247"/>
      <c r="AU2309" s="454" t="s">
        <v>15</v>
      </c>
    </row>
    <row r="2310" spans="1:47" s="29" customFormat="1">
      <c r="A2310" s="556">
        <v>2307</v>
      </c>
      <c r="B2310" s="321" t="s">
        <v>5894</v>
      </c>
      <c r="C2310" s="321" t="str">
        <f t="shared" si="712"/>
        <v>2021</v>
      </c>
      <c r="D2310" s="321" t="str">
        <f t="shared" si="713"/>
        <v>May</v>
      </c>
      <c r="E2310" s="322">
        <v>44330</v>
      </c>
      <c r="F2310" s="321" t="s">
        <v>15</v>
      </c>
      <c r="G2310" s="321">
        <v>60647</v>
      </c>
      <c r="H2310" s="321" t="s">
        <v>15</v>
      </c>
      <c r="I2310" s="321" t="s">
        <v>5977</v>
      </c>
      <c r="J2310" s="323" t="s">
        <v>5906</v>
      </c>
      <c r="K2310" s="324" t="s">
        <v>5918</v>
      </c>
      <c r="L2310" s="324" t="s">
        <v>5927</v>
      </c>
      <c r="M2310" s="324" t="s">
        <v>5928</v>
      </c>
      <c r="N2310" s="325" t="s">
        <v>5952</v>
      </c>
      <c r="O2310" s="324" t="s">
        <v>31</v>
      </c>
      <c r="P2310" s="321">
        <v>1</v>
      </c>
      <c r="Q2310" s="321" t="s">
        <v>5152</v>
      </c>
      <c r="R2310" s="326">
        <f>IFERROR(VLOOKUP(CONCATENATE(D2310,"'",C2310),'Monthly Forex'!A:D,4,0),"-")</f>
        <v>48.1</v>
      </c>
      <c r="S2310" s="498">
        <v>878100</v>
      </c>
      <c r="T2310" s="327">
        <f t="shared" si="714"/>
        <v>18255.717255717256</v>
      </c>
      <c r="U2310" s="328" t="s">
        <v>15</v>
      </c>
      <c r="V2310" s="329" t="s">
        <v>15</v>
      </c>
      <c r="W2310" s="330" t="s">
        <v>5168</v>
      </c>
      <c r="X2310" s="331" t="s">
        <v>15</v>
      </c>
      <c r="Y2310" s="332" t="s">
        <v>15</v>
      </c>
      <c r="Z2310" s="333" t="s">
        <v>15</v>
      </c>
      <c r="AA2310" s="321" t="s">
        <v>15</v>
      </c>
      <c r="AB2310" s="139" t="s">
        <v>15</v>
      </c>
      <c r="AC2310" s="134" t="s">
        <v>15</v>
      </c>
      <c r="AD2310" s="144" t="s">
        <v>15</v>
      </c>
      <c r="AE2310" s="136" t="s">
        <v>15</v>
      </c>
      <c r="AF2310" s="140" t="s">
        <v>15</v>
      </c>
      <c r="AG2310" s="140" t="s">
        <v>15</v>
      </c>
      <c r="AH2310" s="141" t="str">
        <f t="shared" si="715"/>
        <v>-</v>
      </c>
      <c r="AI2310" s="210" t="s">
        <v>15</v>
      </c>
      <c r="AJ2310" s="448" t="s">
        <v>15</v>
      </c>
      <c r="AK2310" s="478" t="str">
        <f t="shared" si="716"/>
        <v/>
      </c>
      <c r="AL2310" s="482" t="str">
        <f t="shared" si="717"/>
        <v>-</v>
      </c>
      <c r="AM2310" s="432" t="str">
        <f>_xlfn.IFNA(VLOOKUP(O2310,Dropdown!$B:$G,6,0),"-")</f>
        <v>PEZA</v>
      </c>
      <c r="AN2310" s="433">
        <f>_xlfn.IFNA(VLOOKUP(O2310,Dropdown!$B:$H,7,0),"-")</f>
        <v>0.12</v>
      </c>
      <c r="AO2310" s="434" t="str">
        <f t="shared" si="718"/>
        <v>PHP</v>
      </c>
      <c r="AP2310" s="435">
        <f t="shared" si="719"/>
        <v>878100</v>
      </c>
      <c r="AQ2310" s="436">
        <f t="shared" si="720"/>
        <v>983472.00000000012</v>
      </c>
      <c r="AR2310" s="247"/>
      <c r="AS2310" s="466" t="s">
        <v>15</v>
      </c>
      <c r="AT2310" s="247"/>
      <c r="AU2310" s="454" t="s">
        <v>15</v>
      </c>
    </row>
    <row r="2311" spans="1:47" s="29" customFormat="1">
      <c r="A2311" s="556">
        <v>2308</v>
      </c>
      <c r="B2311" s="321" t="s">
        <v>5895</v>
      </c>
      <c r="C2311" s="321" t="str">
        <f>TEXT(E2311,"yyyy")</f>
        <v>2021</v>
      </c>
      <c r="D2311" s="321" t="str">
        <f>TEXT(E2311,"mmm")</f>
        <v>May</v>
      </c>
      <c r="E2311" s="322">
        <v>44330</v>
      </c>
      <c r="F2311" s="321" t="s">
        <v>15</v>
      </c>
      <c r="G2311" s="321">
        <v>60647</v>
      </c>
      <c r="H2311" s="321" t="s">
        <v>15</v>
      </c>
      <c r="I2311" s="321" t="s">
        <v>5977</v>
      </c>
      <c r="J2311" s="323" t="s">
        <v>5906</v>
      </c>
      <c r="K2311" s="324" t="s">
        <v>5919</v>
      </c>
      <c r="L2311" s="324" t="s">
        <v>5927</v>
      </c>
      <c r="M2311" s="324" t="s">
        <v>5929</v>
      </c>
      <c r="N2311" s="325" t="s">
        <v>5953</v>
      </c>
      <c r="O2311" s="324" t="s">
        <v>31</v>
      </c>
      <c r="P2311" s="321">
        <v>1</v>
      </c>
      <c r="Q2311" s="321" t="s">
        <v>5152</v>
      </c>
      <c r="R2311" s="326">
        <f>IFERROR(VLOOKUP(CONCATENATE(D2311,"'",C2311),'Monthly Forex'!A:D,4,0),"-")</f>
        <v>48.1</v>
      </c>
      <c r="S2311" s="498">
        <v>700300</v>
      </c>
      <c r="T2311" s="327">
        <f t="shared" si="714"/>
        <v>14559.251559251559</v>
      </c>
      <c r="U2311" s="328" t="s">
        <v>15</v>
      </c>
      <c r="V2311" s="329" t="s">
        <v>15</v>
      </c>
      <c r="W2311" s="330" t="s">
        <v>5168</v>
      </c>
      <c r="X2311" s="331" t="s">
        <v>15</v>
      </c>
      <c r="Y2311" s="332" t="s">
        <v>15</v>
      </c>
      <c r="Z2311" s="333" t="s">
        <v>15</v>
      </c>
      <c r="AA2311" s="321" t="s">
        <v>15</v>
      </c>
      <c r="AB2311" s="139" t="s">
        <v>15</v>
      </c>
      <c r="AC2311" s="134" t="s">
        <v>15</v>
      </c>
      <c r="AD2311" s="144" t="s">
        <v>15</v>
      </c>
      <c r="AE2311" s="136" t="s">
        <v>15</v>
      </c>
      <c r="AF2311" s="140" t="s">
        <v>15</v>
      </c>
      <c r="AG2311" s="140" t="s">
        <v>15</v>
      </c>
      <c r="AH2311" s="141" t="str">
        <f t="shared" si="715"/>
        <v>-</v>
      </c>
      <c r="AI2311" s="210" t="s">
        <v>15</v>
      </c>
      <c r="AJ2311" s="448" t="s">
        <v>15</v>
      </c>
      <c r="AK2311" s="478" t="str">
        <f t="shared" si="716"/>
        <v/>
      </c>
      <c r="AL2311" s="482" t="str">
        <f t="shared" si="717"/>
        <v>-</v>
      </c>
      <c r="AM2311" s="432" t="str">
        <f>_xlfn.IFNA(VLOOKUP(O2311,Dropdown!$B:$G,6,0),"-")</f>
        <v>PEZA</v>
      </c>
      <c r="AN2311" s="433">
        <f>_xlfn.IFNA(VLOOKUP(O2311,Dropdown!$B:$H,7,0),"-")</f>
        <v>0.12</v>
      </c>
      <c r="AO2311" s="434" t="str">
        <f t="shared" si="718"/>
        <v>PHP</v>
      </c>
      <c r="AP2311" s="435">
        <f t="shared" si="719"/>
        <v>700300</v>
      </c>
      <c r="AQ2311" s="436">
        <f t="shared" si="720"/>
        <v>784336.00000000012</v>
      </c>
      <c r="AR2311" s="247"/>
      <c r="AS2311" s="466" t="s">
        <v>15</v>
      </c>
      <c r="AT2311" s="247"/>
      <c r="AU2311" s="454" t="s">
        <v>15</v>
      </c>
    </row>
    <row r="2312" spans="1:47" s="29" customFormat="1">
      <c r="A2312" s="556">
        <v>2309</v>
      </c>
      <c r="B2312" s="321" t="s">
        <v>5896</v>
      </c>
      <c r="C2312" s="321" t="str">
        <f t="shared" si="712"/>
        <v>2021</v>
      </c>
      <c r="D2312" s="321" t="str">
        <f t="shared" si="713"/>
        <v>May</v>
      </c>
      <c r="E2312" s="322">
        <v>44330</v>
      </c>
      <c r="F2312" s="321" t="s">
        <v>15</v>
      </c>
      <c r="G2312" s="321">
        <v>60647</v>
      </c>
      <c r="H2312" s="321" t="s">
        <v>15</v>
      </c>
      <c r="I2312" s="321" t="s">
        <v>5977</v>
      </c>
      <c r="J2312" s="323" t="s">
        <v>5906</v>
      </c>
      <c r="K2312" s="324" t="s">
        <v>5920</v>
      </c>
      <c r="L2312" s="324" t="s">
        <v>5927</v>
      </c>
      <c r="M2312" s="324" t="s">
        <v>5937</v>
      </c>
      <c r="N2312" s="325" t="s">
        <v>5954</v>
      </c>
      <c r="O2312" s="324" t="s">
        <v>31</v>
      </c>
      <c r="P2312" s="321">
        <v>1</v>
      </c>
      <c r="Q2312" s="321" t="s">
        <v>5152</v>
      </c>
      <c r="R2312" s="326">
        <f>IFERROR(VLOOKUP(CONCATENATE(D2312,"'",C2312),'Monthly Forex'!A:D,4,0),"-")</f>
        <v>48.1</v>
      </c>
      <c r="S2312" s="498">
        <v>736600</v>
      </c>
      <c r="T2312" s="327">
        <f t="shared" si="714"/>
        <v>15313.929313929313</v>
      </c>
      <c r="U2312" s="328" t="s">
        <v>15</v>
      </c>
      <c r="V2312" s="329" t="s">
        <v>15</v>
      </c>
      <c r="W2312" s="330" t="s">
        <v>5168</v>
      </c>
      <c r="X2312" s="331" t="s">
        <v>15</v>
      </c>
      <c r="Y2312" s="332" t="s">
        <v>15</v>
      </c>
      <c r="Z2312" s="333" t="s">
        <v>15</v>
      </c>
      <c r="AA2312" s="321" t="s">
        <v>15</v>
      </c>
      <c r="AB2312" s="139" t="s">
        <v>15</v>
      </c>
      <c r="AC2312" s="134" t="s">
        <v>15</v>
      </c>
      <c r="AD2312" s="144" t="s">
        <v>15</v>
      </c>
      <c r="AE2312" s="136" t="s">
        <v>15</v>
      </c>
      <c r="AF2312" s="140" t="s">
        <v>15</v>
      </c>
      <c r="AG2312" s="140" t="s">
        <v>15</v>
      </c>
      <c r="AH2312" s="141" t="str">
        <f t="shared" si="715"/>
        <v>-</v>
      </c>
      <c r="AI2312" s="210" t="s">
        <v>15</v>
      </c>
      <c r="AJ2312" s="448" t="s">
        <v>15</v>
      </c>
      <c r="AK2312" s="478" t="str">
        <f t="shared" si="716"/>
        <v/>
      </c>
      <c r="AL2312" s="482" t="str">
        <f t="shared" si="717"/>
        <v>-</v>
      </c>
      <c r="AM2312" s="432" t="str">
        <f>_xlfn.IFNA(VLOOKUP(O2312,Dropdown!$B:$G,6,0),"-")</f>
        <v>PEZA</v>
      </c>
      <c r="AN2312" s="433">
        <f>_xlfn.IFNA(VLOOKUP(O2312,Dropdown!$B:$H,7,0),"-")</f>
        <v>0.12</v>
      </c>
      <c r="AO2312" s="434" t="str">
        <f t="shared" si="718"/>
        <v>PHP</v>
      </c>
      <c r="AP2312" s="435">
        <f t="shared" si="719"/>
        <v>736600</v>
      </c>
      <c r="AQ2312" s="436">
        <f t="shared" si="720"/>
        <v>824992.00000000012</v>
      </c>
      <c r="AR2312" s="247"/>
      <c r="AS2312" s="466" t="s">
        <v>15</v>
      </c>
      <c r="AT2312" s="247"/>
      <c r="AU2312" s="454" t="s">
        <v>15</v>
      </c>
    </row>
    <row r="2313" spans="1:47" s="29" customFormat="1" ht="15.75" customHeight="1">
      <c r="A2313" s="556">
        <v>2310</v>
      </c>
      <c r="B2313" s="558" t="s">
        <v>6056</v>
      </c>
      <c r="C2313" s="558" t="str">
        <f t="shared" ref="C2313:C2322" si="721">TEXT(E2313,"yyyy")</f>
        <v>2021</v>
      </c>
      <c r="D2313" s="558" t="str">
        <f t="shared" ref="D2313:D2322" si="722">TEXT(E2313,"mmm")</f>
        <v>May</v>
      </c>
      <c r="E2313" s="605">
        <v>44333</v>
      </c>
      <c r="F2313" s="558">
        <v>127902</v>
      </c>
      <c r="G2313" s="558">
        <v>60648</v>
      </c>
      <c r="H2313" s="558">
        <v>100022</v>
      </c>
      <c r="I2313" s="558" t="s">
        <v>6062</v>
      </c>
      <c r="J2313" s="617" t="s">
        <v>6063</v>
      </c>
      <c r="K2313" s="607" t="s">
        <v>6059</v>
      </c>
      <c r="L2313" s="607" t="s">
        <v>15</v>
      </c>
      <c r="M2313" s="607" t="s">
        <v>6059</v>
      </c>
      <c r="N2313" s="615" t="s">
        <v>15</v>
      </c>
      <c r="O2313" s="607" t="s">
        <v>42</v>
      </c>
      <c r="P2313" s="558">
        <v>1</v>
      </c>
      <c r="Q2313" s="558" t="s">
        <v>5151</v>
      </c>
      <c r="R2313" s="609">
        <f>IFERROR(VLOOKUP(CONCATENATE(D2313,"'",C2313),'Monthly Forex'!A:D,4,0),"-")</f>
        <v>48.1</v>
      </c>
      <c r="S2313" s="564" t="s">
        <v>15</v>
      </c>
      <c r="T2313" s="611">
        <v>164</v>
      </c>
      <c r="U2313" s="612" t="s">
        <v>47</v>
      </c>
      <c r="V2313" s="613" t="s">
        <v>49</v>
      </c>
      <c r="W2313" s="703" t="s">
        <v>15</v>
      </c>
      <c r="X2313" s="673" t="s">
        <v>4595</v>
      </c>
      <c r="Y2313" s="667" t="s">
        <v>6104</v>
      </c>
      <c r="Z2313" s="668">
        <v>44334</v>
      </c>
      <c r="AA2313" s="558" t="s">
        <v>1856</v>
      </c>
      <c r="AB2313" s="139">
        <f t="shared" ref="AB2313:AB2319" si="723">IF(V2313="","",IF(V2313="Cancelled","-",E2313+30))</f>
        <v>44363</v>
      </c>
      <c r="AC2313" s="134">
        <f t="shared" ref="AC2313:AC2319" si="724">IFERROR(IF(AB2313="-","-",(AB2313-DAY(AB2313)+1)),"")</f>
        <v>44348</v>
      </c>
      <c r="AD2313" s="144" t="str">
        <f t="shared" ref="AD2313:AD2319" si="725">IFERROR(IF(AF2313="O","-",AB2313+60),"-")</f>
        <v>-</v>
      </c>
      <c r="AE2313" s="136" t="str">
        <f t="shared" ref="AE2313:AE2319" si="726">IFERROR(IF(AD2313="-","-",(AD2313-DAY(AD2313)+1)),"")</f>
        <v>-</v>
      </c>
      <c r="AF2313" s="140" t="s">
        <v>4551</v>
      </c>
      <c r="AG2313" s="140" t="str">
        <f t="shared" ref="AG2313:AG2319" si="727">IF(F2313=F2312,"-","1")</f>
        <v>1</v>
      </c>
      <c r="AH2313" s="141" t="str">
        <f t="shared" si="715"/>
        <v>-</v>
      </c>
      <c r="AI2313" s="210">
        <v>44377</v>
      </c>
      <c r="AJ2313" s="448" t="s">
        <v>4592</v>
      </c>
      <c r="AK2313" s="478">
        <f t="shared" si="716"/>
        <v>-14</v>
      </c>
      <c r="AL2313" s="482">
        <f t="shared" si="717"/>
        <v>44348</v>
      </c>
      <c r="AM2313" s="432" t="str">
        <f>_xlfn.IFNA(VLOOKUP(O2313,Dropdown!$B:$G,6,0),"-")</f>
        <v>PEZA</v>
      </c>
      <c r="AN2313" s="433">
        <f>_xlfn.IFNA(VLOOKUP(O2313,Dropdown!$B:$H,7,0),"-")</f>
        <v>0.12</v>
      </c>
      <c r="AO2313" s="434" t="str">
        <f t="shared" si="718"/>
        <v>USD</v>
      </c>
      <c r="AP2313" s="435">
        <f t="shared" si="719"/>
        <v>164</v>
      </c>
      <c r="AQ2313" s="436">
        <f t="shared" si="720"/>
        <v>183.68</v>
      </c>
      <c r="AR2313" s="247"/>
      <c r="AS2313" s="466" t="s">
        <v>15</v>
      </c>
      <c r="AT2313" s="247"/>
      <c r="AU2313" s="456" t="s">
        <v>15</v>
      </c>
    </row>
    <row r="2314" spans="1:47" s="29" customFormat="1">
      <c r="A2314" s="556">
        <v>2311</v>
      </c>
      <c r="B2314" s="558" t="s">
        <v>6057</v>
      </c>
      <c r="C2314" s="558" t="str">
        <f t="shared" si="721"/>
        <v>2021</v>
      </c>
      <c r="D2314" s="558" t="str">
        <f t="shared" si="722"/>
        <v>May</v>
      </c>
      <c r="E2314" s="605">
        <v>44333</v>
      </c>
      <c r="F2314" s="558">
        <v>127902</v>
      </c>
      <c r="G2314" s="558">
        <v>60648</v>
      </c>
      <c r="H2314" s="558">
        <v>100022</v>
      </c>
      <c r="I2314" s="558" t="s">
        <v>6062</v>
      </c>
      <c r="J2314" s="617" t="s">
        <v>6064</v>
      </c>
      <c r="K2314" s="607" t="s">
        <v>6060</v>
      </c>
      <c r="L2314" s="607" t="s">
        <v>15</v>
      </c>
      <c r="M2314" s="607" t="s">
        <v>6060</v>
      </c>
      <c r="N2314" s="615" t="s">
        <v>15</v>
      </c>
      <c r="O2314" s="607" t="s">
        <v>42</v>
      </c>
      <c r="P2314" s="558">
        <v>1</v>
      </c>
      <c r="Q2314" s="558" t="s">
        <v>5151</v>
      </c>
      <c r="R2314" s="609">
        <f>IFERROR(VLOOKUP(CONCATENATE(D2314,"'",C2314),'Monthly Forex'!A:D,4,0),"-")</f>
        <v>48.1</v>
      </c>
      <c r="S2314" s="564" t="s">
        <v>15</v>
      </c>
      <c r="T2314" s="611">
        <v>164</v>
      </c>
      <c r="U2314" s="612" t="s">
        <v>47</v>
      </c>
      <c r="V2314" s="613" t="s">
        <v>49</v>
      </c>
      <c r="W2314" s="703" t="s">
        <v>15</v>
      </c>
      <c r="X2314" s="673" t="s">
        <v>4595</v>
      </c>
      <c r="Y2314" s="667" t="s">
        <v>6104</v>
      </c>
      <c r="Z2314" s="668">
        <v>44334</v>
      </c>
      <c r="AA2314" s="558" t="s">
        <v>1856</v>
      </c>
      <c r="AB2314" s="139">
        <f t="shared" si="723"/>
        <v>44363</v>
      </c>
      <c r="AC2314" s="134">
        <f t="shared" si="724"/>
        <v>44348</v>
      </c>
      <c r="AD2314" s="144" t="str">
        <f t="shared" si="725"/>
        <v>-</v>
      </c>
      <c r="AE2314" s="136" t="str">
        <f t="shared" si="726"/>
        <v>-</v>
      </c>
      <c r="AF2314" s="140" t="s">
        <v>4551</v>
      </c>
      <c r="AG2314" s="140" t="str">
        <f t="shared" si="727"/>
        <v>-</v>
      </c>
      <c r="AH2314" s="141" t="str">
        <f t="shared" si="715"/>
        <v>-</v>
      </c>
      <c r="AI2314" s="210">
        <v>44377</v>
      </c>
      <c r="AJ2314" s="448" t="s">
        <v>4592</v>
      </c>
      <c r="AK2314" s="478">
        <f t="shared" si="716"/>
        <v>-14</v>
      </c>
      <c r="AL2314" s="482">
        <f t="shared" si="717"/>
        <v>44348</v>
      </c>
      <c r="AM2314" s="432" t="str">
        <f>_xlfn.IFNA(VLOOKUP(O2314,Dropdown!$B:$G,6,0),"-")</f>
        <v>PEZA</v>
      </c>
      <c r="AN2314" s="433">
        <f>_xlfn.IFNA(VLOOKUP(O2314,Dropdown!$B:$H,7,0),"-")</f>
        <v>0.12</v>
      </c>
      <c r="AO2314" s="434" t="str">
        <f t="shared" si="718"/>
        <v>USD</v>
      </c>
      <c r="AP2314" s="435">
        <f t="shared" si="719"/>
        <v>164</v>
      </c>
      <c r="AQ2314" s="436">
        <f t="shared" si="720"/>
        <v>183.68</v>
      </c>
      <c r="AR2314" s="247"/>
      <c r="AS2314" s="466" t="s">
        <v>15</v>
      </c>
      <c r="AT2314" s="247"/>
      <c r="AU2314" s="456" t="s">
        <v>15</v>
      </c>
    </row>
    <row r="2315" spans="1:47" s="29" customFormat="1">
      <c r="A2315" s="556">
        <v>2312</v>
      </c>
      <c r="B2315" s="558" t="s">
        <v>6058</v>
      </c>
      <c r="C2315" s="558" t="str">
        <f t="shared" si="721"/>
        <v>2021</v>
      </c>
      <c r="D2315" s="558" t="str">
        <f t="shared" si="722"/>
        <v>May</v>
      </c>
      <c r="E2315" s="605">
        <v>44333</v>
      </c>
      <c r="F2315" s="558">
        <v>127902</v>
      </c>
      <c r="G2315" s="558">
        <v>60648</v>
      </c>
      <c r="H2315" s="558">
        <v>100022</v>
      </c>
      <c r="I2315" s="558" t="s">
        <v>6062</v>
      </c>
      <c r="J2315" s="617" t="s">
        <v>6064</v>
      </c>
      <c r="K2315" s="607" t="s">
        <v>6061</v>
      </c>
      <c r="L2315" s="607" t="s">
        <v>15</v>
      </c>
      <c r="M2315" s="607" t="s">
        <v>6061</v>
      </c>
      <c r="N2315" s="615" t="s">
        <v>15</v>
      </c>
      <c r="O2315" s="607" t="s">
        <v>42</v>
      </c>
      <c r="P2315" s="558">
        <v>1</v>
      </c>
      <c r="Q2315" s="558" t="s">
        <v>5151</v>
      </c>
      <c r="R2315" s="609">
        <f>IFERROR(VLOOKUP(CONCATENATE(D2315,"'",C2315),'Monthly Forex'!A:D,4,0),"-")</f>
        <v>48.1</v>
      </c>
      <c r="S2315" s="564" t="s">
        <v>15</v>
      </c>
      <c r="T2315" s="611">
        <v>179</v>
      </c>
      <c r="U2315" s="612" t="s">
        <v>47</v>
      </c>
      <c r="V2315" s="613" t="s">
        <v>49</v>
      </c>
      <c r="W2315" s="703" t="s">
        <v>15</v>
      </c>
      <c r="X2315" s="673" t="s">
        <v>4595</v>
      </c>
      <c r="Y2315" s="667" t="s">
        <v>6104</v>
      </c>
      <c r="Z2315" s="668">
        <v>44334</v>
      </c>
      <c r="AA2315" s="558" t="s">
        <v>1856</v>
      </c>
      <c r="AB2315" s="139">
        <f t="shared" si="723"/>
        <v>44363</v>
      </c>
      <c r="AC2315" s="134">
        <f t="shared" si="724"/>
        <v>44348</v>
      </c>
      <c r="AD2315" s="144" t="str">
        <f t="shared" si="725"/>
        <v>-</v>
      </c>
      <c r="AE2315" s="136" t="str">
        <f t="shared" si="726"/>
        <v>-</v>
      </c>
      <c r="AF2315" s="140" t="s">
        <v>4551</v>
      </c>
      <c r="AG2315" s="140" t="str">
        <f t="shared" si="727"/>
        <v>-</v>
      </c>
      <c r="AH2315" s="141" t="str">
        <f t="shared" si="715"/>
        <v>-</v>
      </c>
      <c r="AI2315" s="210">
        <v>44377</v>
      </c>
      <c r="AJ2315" s="448" t="s">
        <v>4592</v>
      </c>
      <c r="AK2315" s="478">
        <f t="shared" si="716"/>
        <v>-14</v>
      </c>
      <c r="AL2315" s="482">
        <f t="shared" si="717"/>
        <v>44348</v>
      </c>
      <c r="AM2315" s="432" t="str">
        <f>_xlfn.IFNA(VLOOKUP(O2315,Dropdown!$B:$G,6,0),"-")</f>
        <v>PEZA</v>
      </c>
      <c r="AN2315" s="433">
        <f>_xlfn.IFNA(VLOOKUP(O2315,Dropdown!$B:$H,7,0),"-")</f>
        <v>0.12</v>
      </c>
      <c r="AO2315" s="434" t="str">
        <f t="shared" si="718"/>
        <v>USD</v>
      </c>
      <c r="AP2315" s="435">
        <f t="shared" si="719"/>
        <v>179</v>
      </c>
      <c r="AQ2315" s="436">
        <f t="shared" si="720"/>
        <v>200.48000000000002</v>
      </c>
      <c r="AR2315" s="247"/>
      <c r="AS2315" s="466" t="s">
        <v>15</v>
      </c>
      <c r="AT2315" s="247"/>
      <c r="AU2315" s="456" t="s">
        <v>15</v>
      </c>
    </row>
    <row r="2316" spans="1:47" s="29" customFormat="1">
      <c r="A2316" s="556">
        <v>2313</v>
      </c>
      <c r="B2316" s="558" t="s">
        <v>6097</v>
      </c>
      <c r="C2316" s="558" t="str">
        <f t="shared" si="721"/>
        <v>2021</v>
      </c>
      <c r="D2316" s="558" t="str">
        <f t="shared" si="722"/>
        <v>May</v>
      </c>
      <c r="E2316" s="605">
        <v>44334</v>
      </c>
      <c r="F2316" s="558">
        <v>127903</v>
      </c>
      <c r="G2316" s="558">
        <v>60649</v>
      </c>
      <c r="H2316" s="558">
        <v>100046</v>
      </c>
      <c r="I2316" s="558" t="s">
        <v>6101</v>
      </c>
      <c r="J2316" s="617" t="s">
        <v>6102</v>
      </c>
      <c r="K2316" s="607" t="s">
        <v>1683</v>
      </c>
      <c r="L2316" s="607" t="s">
        <v>28</v>
      </c>
      <c r="M2316" s="607" t="s">
        <v>5149</v>
      </c>
      <c r="N2316" s="615"/>
      <c r="O2316" s="607" t="s">
        <v>32</v>
      </c>
      <c r="P2316" s="558">
        <v>2</v>
      </c>
      <c r="Q2316" s="558" t="s">
        <v>5151</v>
      </c>
      <c r="R2316" s="609">
        <f>IFERROR(VLOOKUP(CONCATENATE(D2316,"'",C2316),'Monthly Forex'!A:D,4,0),"-")</f>
        <v>48.1</v>
      </c>
      <c r="S2316" s="610">
        <v>45000</v>
      </c>
      <c r="T2316" s="611">
        <f>IFERROR(S2316/R2316,"")</f>
        <v>935.55093555093549</v>
      </c>
      <c r="U2316" s="612" t="s">
        <v>47</v>
      </c>
      <c r="V2316" s="613" t="s">
        <v>49</v>
      </c>
      <c r="W2316" s="703" t="s">
        <v>15</v>
      </c>
      <c r="X2316" s="673" t="s">
        <v>4595</v>
      </c>
      <c r="Y2316" s="669" t="s">
        <v>15</v>
      </c>
      <c r="Z2316" s="668" t="s">
        <v>15</v>
      </c>
      <c r="AA2316" s="558" t="s">
        <v>1856</v>
      </c>
      <c r="AB2316" s="139">
        <f t="shared" si="723"/>
        <v>44364</v>
      </c>
      <c r="AC2316" s="134">
        <f t="shared" si="724"/>
        <v>44348</v>
      </c>
      <c r="AD2316" s="144" t="str">
        <f t="shared" si="725"/>
        <v>-</v>
      </c>
      <c r="AE2316" s="136" t="str">
        <f t="shared" si="726"/>
        <v>-</v>
      </c>
      <c r="AF2316" s="140" t="s">
        <v>4551</v>
      </c>
      <c r="AG2316" s="140" t="str">
        <f t="shared" si="727"/>
        <v>1</v>
      </c>
      <c r="AH2316" s="141" t="str">
        <f t="shared" si="715"/>
        <v>-</v>
      </c>
      <c r="AI2316" s="210">
        <v>44342</v>
      </c>
      <c r="AJ2316" s="448" t="s">
        <v>4592</v>
      </c>
      <c r="AK2316" s="478">
        <f t="shared" si="716"/>
        <v>22</v>
      </c>
      <c r="AL2316" s="482">
        <f t="shared" si="717"/>
        <v>44317</v>
      </c>
      <c r="AM2316" s="432" t="str">
        <f>_xlfn.IFNA(VLOOKUP(O2316,Dropdown!$B:$G,6,0),"-")</f>
        <v>PEZA</v>
      </c>
      <c r="AN2316" s="433">
        <f>_xlfn.IFNA(VLOOKUP(O2316,Dropdown!$B:$H,7,0),"-")</f>
        <v>0.12</v>
      </c>
      <c r="AO2316" s="434" t="str">
        <f t="shared" si="718"/>
        <v>PHP</v>
      </c>
      <c r="AP2316" s="435">
        <f t="shared" si="719"/>
        <v>45000</v>
      </c>
      <c r="AQ2316" s="436">
        <f t="shared" si="720"/>
        <v>50400.000000000007</v>
      </c>
      <c r="AR2316" s="247"/>
      <c r="AS2316" s="466" t="s">
        <v>15</v>
      </c>
      <c r="AT2316" s="247"/>
      <c r="AU2316" s="456" t="s">
        <v>15</v>
      </c>
    </row>
    <row r="2317" spans="1:47" s="29" customFormat="1">
      <c r="A2317" s="556">
        <v>2314</v>
      </c>
      <c r="B2317" s="558" t="s">
        <v>6091</v>
      </c>
      <c r="C2317" s="558" t="str">
        <f t="shared" si="721"/>
        <v>2021</v>
      </c>
      <c r="D2317" s="558" t="str">
        <f t="shared" si="722"/>
        <v>May</v>
      </c>
      <c r="E2317" s="605">
        <v>44335</v>
      </c>
      <c r="F2317" s="558">
        <v>127904</v>
      </c>
      <c r="G2317" s="558">
        <v>60650</v>
      </c>
      <c r="H2317" s="558">
        <v>100066</v>
      </c>
      <c r="I2317" s="558" t="s">
        <v>6094</v>
      </c>
      <c r="J2317" s="617">
        <v>20210830</v>
      </c>
      <c r="K2317" s="607" t="s">
        <v>6088</v>
      </c>
      <c r="L2317" s="607" t="s">
        <v>15</v>
      </c>
      <c r="M2317" s="607" t="s">
        <v>6090</v>
      </c>
      <c r="N2317" s="615" t="s">
        <v>15</v>
      </c>
      <c r="O2317" s="607" t="s">
        <v>38</v>
      </c>
      <c r="P2317" s="558">
        <v>1</v>
      </c>
      <c r="Q2317" s="558" t="s">
        <v>5151</v>
      </c>
      <c r="R2317" s="609">
        <f>IFERROR(VLOOKUP(CONCATENATE(D2317,"'",C2317),'Monthly Forex'!A:D,4,0),"-")</f>
        <v>48.1</v>
      </c>
      <c r="S2317" s="564" t="s">
        <v>15</v>
      </c>
      <c r="T2317" s="611">
        <v>972</v>
      </c>
      <c r="U2317" s="612" t="s">
        <v>47</v>
      </c>
      <c r="V2317" s="613" t="s">
        <v>49</v>
      </c>
      <c r="W2317" s="703" t="s">
        <v>15</v>
      </c>
      <c r="X2317" s="673" t="s">
        <v>4595</v>
      </c>
      <c r="Y2317" s="669" t="s">
        <v>15</v>
      </c>
      <c r="Z2317" s="668" t="s">
        <v>15</v>
      </c>
      <c r="AA2317" s="558" t="s">
        <v>1856</v>
      </c>
      <c r="AB2317" s="139">
        <f t="shared" si="723"/>
        <v>44365</v>
      </c>
      <c r="AC2317" s="134">
        <f t="shared" si="724"/>
        <v>44348</v>
      </c>
      <c r="AD2317" s="144" t="str">
        <f t="shared" si="725"/>
        <v>-</v>
      </c>
      <c r="AE2317" s="136" t="str">
        <f t="shared" si="726"/>
        <v>-</v>
      </c>
      <c r="AF2317" s="140" t="s">
        <v>4551</v>
      </c>
      <c r="AG2317" s="140" t="str">
        <f t="shared" si="727"/>
        <v>1</v>
      </c>
      <c r="AH2317" s="141" t="str">
        <f t="shared" si="715"/>
        <v>-</v>
      </c>
      <c r="AI2317" s="210">
        <v>44377</v>
      </c>
      <c r="AJ2317" s="448" t="s">
        <v>4592</v>
      </c>
      <c r="AK2317" s="478">
        <f t="shared" si="716"/>
        <v>-12</v>
      </c>
      <c r="AL2317" s="482">
        <f t="shared" si="717"/>
        <v>44348</v>
      </c>
      <c r="AM2317" s="432" t="str">
        <f>_xlfn.IFNA(VLOOKUP(O2317,Dropdown!$B:$G,6,0),"-")</f>
        <v>PEZA</v>
      </c>
      <c r="AN2317" s="433">
        <f>_xlfn.IFNA(VLOOKUP(O2317,Dropdown!$B:$H,7,0),"-")</f>
        <v>0.12</v>
      </c>
      <c r="AO2317" s="434" t="str">
        <f t="shared" si="718"/>
        <v>USD</v>
      </c>
      <c r="AP2317" s="435">
        <f t="shared" si="719"/>
        <v>972</v>
      </c>
      <c r="AQ2317" s="436">
        <f t="shared" si="720"/>
        <v>1088.6400000000001</v>
      </c>
      <c r="AR2317" s="247"/>
      <c r="AS2317" s="466" t="s">
        <v>15</v>
      </c>
      <c r="AT2317" s="247"/>
      <c r="AU2317" s="456" t="s">
        <v>15</v>
      </c>
    </row>
    <row r="2318" spans="1:47" s="29" customFormat="1">
      <c r="A2318" s="556">
        <v>2315</v>
      </c>
      <c r="B2318" s="558" t="s">
        <v>6092</v>
      </c>
      <c r="C2318" s="558" t="str">
        <f t="shared" si="721"/>
        <v>2021</v>
      </c>
      <c r="D2318" s="558" t="str">
        <f t="shared" si="722"/>
        <v>May</v>
      </c>
      <c r="E2318" s="605">
        <v>44335</v>
      </c>
      <c r="F2318" s="558">
        <v>127904</v>
      </c>
      <c r="G2318" s="558">
        <v>60650</v>
      </c>
      <c r="H2318" s="558">
        <v>100066</v>
      </c>
      <c r="I2318" s="558" t="s">
        <v>6094</v>
      </c>
      <c r="J2318" s="617">
        <v>20210830</v>
      </c>
      <c r="K2318" s="607" t="s">
        <v>6089</v>
      </c>
      <c r="L2318" s="607" t="s">
        <v>15</v>
      </c>
      <c r="M2318" s="607" t="s">
        <v>6095</v>
      </c>
      <c r="N2318" s="615" t="s">
        <v>15</v>
      </c>
      <c r="O2318" s="607" t="s">
        <v>38</v>
      </c>
      <c r="P2318" s="558">
        <v>1</v>
      </c>
      <c r="Q2318" s="558" t="s">
        <v>5151</v>
      </c>
      <c r="R2318" s="609">
        <f>IFERROR(VLOOKUP(CONCATENATE(D2318,"'",C2318),'Monthly Forex'!A:D,4,0),"-")</f>
        <v>48.1</v>
      </c>
      <c r="S2318" s="564" t="s">
        <v>15</v>
      </c>
      <c r="T2318" s="611">
        <v>692</v>
      </c>
      <c r="U2318" s="612" t="s">
        <v>47</v>
      </c>
      <c r="V2318" s="613" t="s">
        <v>49</v>
      </c>
      <c r="W2318" s="703" t="s">
        <v>15</v>
      </c>
      <c r="X2318" s="673" t="s">
        <v>4595</v>
      </c>
      <c r="Y2318" s="669" t="s">
        <v>15</v>
      </c>
      <c r="Z2318" s="668" t="s">
        <v>15</v>
      </c>
      <c r="AA2318" s="558" t="s">
        <v>1856</v>
      </c>
      <c r="AB2318" s="139">
        <f t="shared" si="723"/>
        <v>44365</v>
      </c>
      <c r="AC2318" s="134">
        <f t="shared" si="724"/>
        <v>44348</v>
      </c>
      <c r="AD2318" s="144" t="str">
        <f t="shared" si="725"/>
        <v>-</v>
      </c>
      <c r="AE2318" s="136" t="str">
        <f t="shared" si="726"/>
        <v>-</v>
      </c>
      <c r="AF2318" s="140" t="s">
        <v>4551</v>
      </c>
      <c r="AG2318" s="140" t="str">
        <f t="shared" si="727"/>
        <v>-</v>
      </c>
      <c r="AH2318" s="141" t="str">
        <f t="shared" si="715"/>
        <v>-</v>
      </c>
      <c r="AI2318" s="210">
        <v>44377</v>
      </c>
      <c r="AJ2318" s="448" t="s">
        <v>4592</v>
      </c>
      <c r="AK2318" s="478">
        <f t="shared" si="716"/>
        <v>-12</v>
      </c>
      <c r="AL2318" s="482">
        <f t="shared" si="717"/>
        <v>44348</v>
      </c>
      <c r="AM2318" s="432" t="str">
        <f>_xlfn.IFNA(VLOOKUP(O2318,Dropdown!$B:$G,6,0),"-")</f>
        <v>PEZA</v>
      </c>
      <c r="AN2318" s="433">
        <f>_xlfn.IFNA(VLOOKUP(O2318,Dropdown!$B:$H,7,0),"-")</f>
        <v>0.12</v>
      </c>
      <c r="AO2318" s="434" t="str">
        <f t="shared" si="718"/>
        <v>USD</v>
      </c>
      <c r="AP2318" s="435">
        <f t="shared" si="719"/>
        <v>692</v>
      </c>
      <c r="AQ2318" s="436">
        <f t="shared" si="720"/>
        <v>775.04000000000008</v>
      </c>
      <c r="AR2318" s="247"/>
      <c r="AS2318" s="466" t="s">
        <v>15</v>
      </c>
      <c r="AT2318" s="247"/>
      <c r="AU2318" s="456" t="s">
        <v>15</v>
      </c>
    </row>
    <row r="2319" spans="1:47" s="29" customFormat="1">
      <c r="A2319" s="556">
        <v>2316</v>
      </c>
      <c r="B2319" s="558" t="s">
        <v>6093</v>
      </c>
      <c r="C2319" s="558" t="str">
        <f t="shared" si="721"/>
        <v>2021</v>
      </c>
      <c r="D2319" s="558" t="str">
        <f t="shared" si="722"/>
        <v>May</v>
      </c>
      <c r="E2319" s="605">
        <v>44335</v>
      </c>
      <c r="F2319" s="558">
        <v>127904</v>
      </c>
      <c r="G2319" s="558">
        <v>60650</v>
      </c>
      <c r="H2319" s="558">
        <v>100066</v>
      </c>
      <c r="I2319" s="558" t="s">
        <v>3471</v>
      </c>
      <c r="J2319" s="617">
        <v>20211095</v>
      </c>
      <c r="K2319" s="607" t="s">
        <v>2469</v>
      </c>
      <c r="L2319" s="607" t="s">
        <v>15</v>
      </c>
      <c r="M2319" s="607" t="s">
        <v>6096</v>
      </c>
      <c r="N2319" s="615" t="s">
        <v>15</v>
      </c>
      <c r="O2319" s="607" t="s">
        <v>38</v>
      </c>
      <c r="P2319" s="558">
        <v>4</v>
      </c>
      <c r="Q2319" s="558" t="s">
        <v>5151</v>
      </c>
      <c r="R2319" s="609">
        <f>IFERROR(VLOOKUP(CONCATENATE(D2319,"'",C2319),'Monthly Forex'!A:D,4,0),"-")</f>
        <v>48.1</v>
      </c>
      <c r="S2319" s="564" t="s">
        <v>15</v>
      </c>
      <c r="T2319" s="611">
        <v>1760</v>
      </c>
      <c r="U2319" s="612" t="s">
        <v>47</v>
      </c>
      <c r="V2319" s="613" t="s">
        <v>49</v>
      </c>
      <c r="W2319" s="703" t="s">
        <v>15</v>
      </c>
      <c r="X2319" s="673" t="s">
        <v>4595</v>
      </c>
      <c r="Y2319" s="669" t="s">
        <v>15</v>
      </c>
      <c r="Z2319" s="668" t="s">
        <v>15</v>
      </c>
      <c r="AA2319" s="558" t="s">
        <v>1856</v>
      </c>
      <c r="AB2319" s="139">
        <f t="shared" si="723"/>
        <v>44365</v>
      </c>
      <c r="AC2319" s="134">
        <f t="shared" si="724"/>
        <v>44348</v>
      </c>
      <c r="AD2319" s="144" t="str">
        <f t="shared" si="725"/>
        <v>-</v>
      </c>
      <c r="AE2319" s="136" t="str">
        <f t="shared" si="726"/>
        <v>-</v>
      </c>
      <c r="AF2319" s="140" t="s">
        <v>4551</v>
      </c>
      <c r="AG2319" s="140" t="str">
        <f t="shared" si="727"/>
        <v>-</v>
      </c>
      <c r="AH2319" s="141" t="str">
        <f t="shared" si="715"/>
        <v>-</v>
      </c>
      <c r="AI2319" s="210">
        <v>44377</v>
      </c>
      <c r="AJ2319" s="448" t="s">
        <v>4592</v>
      </c>
      <c r="AK2319" s="478">
        <f t="shared" si="716"/>
        <v>-12</v>
      </c>
      <c r="AL2319" s="482">
        <f t="shared" si="717"/>
        <v>44348</v>
      </c>
      <c r="AM2319" s="432" t="str">
        <f>_xlfn.IFNA(VLOOKUP(O2319,Dropdown!$B:$G,6,0),"-")</f>
        <v>PEZA</v>
      </c>
      <c r="AN2319" s="433">
        <f>_xlfn.IFNA(VLOOKUP(O2319,Dropdown!$B:$H,7,0),"-")</f>
        <v>0.12</v>
      </c>
      <c r="AO2319" s="434" t="str">
        <f t="shared" si="718"/>
        <v>USD</v>
      </c>
      <c r="AP2319" s="435">
        <f t="shared" si="719"/>
        <v>1760</v>
      </c>
      <c r="AQ2319" s="436">
        <f t="shared" si="720"/>
        <v>1971.2000000000003</v>
      </c>
      <c r="AR2319" s="247"/>
      <c r="AS2319" s="466" t="s">
        <v>15</v>
      </c>
      <c r="AT2319" s="247"/>
      <c r="AU2319" s="456" t="s">
        <v>15</v>
      </c>
    </row>
    <row r="2320" spans="1:47" s="29" customFormat="1">
      <c r="A2320" s="556">
        <v>2317</v>
      </c>
      <c r="B2320" s="558" t="s">
        <v>6075</v>
      </c>
      <c r="C2320" s="558" t="str">
        <f t="shared" si="721"/>
        <v>2021</v>
      </c>
      <c r="D2320" s="558" t="str">
        <f t="shared" si="722"/>
        <v>May</v>
      </c>
      <c r="E2320" s="605">
        <v>44336</v>
      </c>
      <c r="F2320" s="558">
        <v>127906</v>
      </c>
      <c r="G2320" s="558">
        <v>61152</v>
      </c>
      <c r="H2320" s="558">
        <v>100111</v>
      </c>
      <c r="I2320" s="558" t="s">
        <v>6072</v>
      </c>
      <c r="J2320" s="617" t="s">
        <v>6073</v>
      </c>
      <c r="K2320" s="730" t="s">
        <v>6076</v>
      </c>
      <c r="L2320" s="607" t="s">
        <v>15</v>
      </c>
      <c r="M2320" s="607" t="s">
        <v>6082</v>
      </c>
      <c r="N2320" s="615" t="s">
        <v>15</v>
      </c>
      <c r="O2320" s="607" t="s">
        <v>33</v>
      </c>
      <c r="P2320" s="558">
        <v>1</v>
      </c>
      <c r="Q2320" s="558" t="s">
        <v>5151</v>
      </c>
      <c r="R2320" s="609">
        <f>IFERROR(VLOOKUP(CONCATENATE(D2320,"'",C2320),'Monthly Forex'!A:D,4,0),"-")</f>
        <v>48.1</v>
      </c>
      <c r="S2320" s="564" t="s">
        <v>15</v>
      </c>
      <c r="T2320" s="611">
        <v>400</v>
      </c>
      <c r="U2320" s="612" t="s">
        <v>47</v>
      </c>
      <c r="V2320" s="613" t="s">
        <v>49</v>
      </c>
      <c r="W2320" s="703" t="s">
        <v>15</v>
      </c>
      <c r="X2320" s="673" t="s">
        <v>4599</v>
      </c>
      <c r="Y2320" s="667" t="s">
        <v>6107</v>
      </c>
      <c r="Z2320" s="668"/>
      <c r="AA2320" s="558" t="s">
        <v>1856</v>
      </c>
      <c r="AB2320" s="139">
        <f t="shared" ref="AB2320:AB2326" si="728">IF(V2320="","",IF(V2320="Cancelled","-",E2320+30))</f>
        <v>44366</v>
      </c>
      <c r="AC2320" s="134">
        <f t="shared" ref="AC2320:AC2326" si="729">IFERROR(IF(AB2320="-","-",(AB2320-DAY(AB2320)+1)),"")</f>
        <v>44348</v>
      </c>
      <c r="AD2320" s="144" t="str">
        <f t="shared" ref="AD2320:AD2326" si="730">IFERROR(IF(AF2320="O","-",AB2320+60),"-")</f>
        <v>-</v>
      </c>
      <c r="AE2320" s="136" t="str">
        <f t="shared" ref="AE2320:AE2326" si="731">IFERROR(IF(AD2320="-","-",(AD2320-DAY(AD2320)+1)),"")</f>
        <v>-</v>
      </c>
      <c r="AF2320" s="140" t="s">
        <v>4551</v>
      </c>
      <c r="AG2320" s="140" t="str">
        <f t="shared" ref="AG2320:AG2326" si="732">IF(F2320=F2319,"-","1")</f>
        <v>1</v>
      </c>
      <c r="AH2320" s="141" t="str">
        <f t="shared" si="715"/>
        <v>-</v>
      </c>
      <c r="AI2320" s="210">
        <v>44376</v>
      </c>
      <c r="AJ2320" s="448" t="s">
        <v>4592</v>
      </c>
      <c r="AK2320" s="478">
        <f t="shared" si="716"/>
        <v>-10</v>
      </c>
      <c r="AL2320" s="482">
        <f t="shared" si="717"/>
        <v>44348</v>
      </c>
      <c r="AM2320" s="432" t="str">
        <f>_xlfn.IFNA(VLOOKUP(O2320,Dropdown!$B:$G,6,0),"-")</f>
        <v>NON-PEZA</v>
      </c>
      <c r="AN2320" s="433" t="str">
        <f>_xlfn.IFNA(VLOOKUP(O2320,Dropdown!$B:$H,7,0),"-")</f>
        <v>-</v>
      </c>
      <c r="AO2320" s="434" t="str">
        <f t="shared" si="718"/>
        <v>USD</v>
      </c>
      <c r="AP2320" s="435">
        <f t="shared" si="719"/>
        <v>400</v>
      </c>
      <c r="AQ2320" s="436">
        <f t="shared" si="720"/>
        <v>400</v>
      </c>
      <c r="AR2320" s="247"/>
      <c r="AS2320" s="466" t="s">
        <v>15</v>
      </c>
      <c r="AT2320" s="247"/>
      <c r="AU2320" s="456" t="s">
        <v>15</v>
      </c>
    </row>
    <row r="2321" spans="1:47" s="29" customFormat="1">
      <c r="A2321" s="556">
        <v>2318</v>
      </c>
      <c r="B2321" s="558" t="s">
        <v>6065</v>
      </c>
      <c r="C2321" s="558" t="str">
        <f t="shared" si="721"/>
        <v>2021</v>
      </c>
      <c r="D2321" s="558" t="str">
        <f t="shared" si="722"/>
        <v>May</v>
      </c>
      <c r="E2321" s="605">
        <v>44336</v>
      </c>
      <c r="F2321" s="558">
        <v>127906</v>
      </c>
      <c r="G2321" s="558">
        <v>61152</v>
      </c>
      <c r="H2321" s="558">
        <v>100111</v>
      </c>
      <c r="I2321" s="558" t="s">
        <v>6072</v>
      </c>
      <c r="J2321" s="617" t="s">
        <v>6073</v>
      </c>
      <c r="K2321" s="607" t="s">
        <v>6070</v>
      </c>
      <c r="L2321" s="607" t="s">
        <v>15</v>
      </c>
      <c r="M2321" s="607" t="s">
        <v>6083</v>
      </c>
      <c r="N2321" s="615" t="s">
        <v>15</v>
      </c>
      <c r="O2321" s="607" t="s">
        <v>33</v>
      </c>
      <c r="P2321" s="558">
        <v>1</v>
      </c>
      <c r="Q2321" s="558" t="s">
        <v>5151</v>
      </c>
      <c r="R2321" s="609">
        <f>IFERROR(VLOOKUP(CONCATENATE(D2321,"'",C2321),'Monthly Forex'!A:D,4,0),"-")</f>
        <v>48.1</v>
      </c>
      <c r="S2321" s="564" t="s">
        <v>15</v>
      </c>
      <c r="T2321" s="611">
        <v>370</v>
      </c>
      <c r="U2321" s="612" t="s">
        <v>47</v>
      </c>
      <c r="V2321" s="613" t="s">
        <v>49</v>
      </c>
      <c r="W2321" s="703" t="s">
        <v>15</v>
      </c>
      <c r="X2321" s="673" t="s">
        <v>4599</v>
      </c>
      <c r="Y2321" s="667" t="s">
        <v>6107</v>
      </c>
      <c r="Z2321" s="668"/>
      <c r="AA2321" s="558" t="s">
        <v>1856</v>
      </c>
      <c r="AB2321" s="139">
        <f t="shared" si="728"/>
        <v>44366</v>
      </c>
      <c r="AC2321" s="134">
        <f t="shared" si="729"/>
        <v>44348</v>
      </c>
      <c r="AD2321" s="144" t="str">
        <f t="shared" si="730"/>
        <v>-</v>
      </c>
      <c r="AE2321" s="136" t="str">
        <f t="shared" si="731"/>
        <v>-</v>
      </c>
      <c r="AF2321" s="140" t="s">
        <v>4551</v>
      </c>
      <c r="AG2321" s="140" t="str">
        <f t="shared" si="732"/>
        <v>-</v>
      </c>
      <c r="AH2321" s="141" t="str">
        <f t="shared" si="715"/>
        <v>-</v>
      </c>
      <c r="AI2321" s="210">
        <v>44376</v>
      </c>
      <c r="AJ2321" s="448" t="s">
        <v>4592</v>
      </c>
      <c r="AK2321" s="478">
        <f t="shared" si="716"/>
        <v>-10</v>
      </c>
      <c r="AL2321" s="482">
        <f t="shared" si="717"/>
        <v>44348</v>
      </c>
      <c r="AM2321" s="432" t="str">
        <f>_xlfn.IFNA(VLOOKUP(O2321,Dropdown!$B:$G,6,0),"-")</f>
        <v>NON-PEZA</v>
      </c>
      <c r="AN2321" s="433" t="str">
        <f>_xlfn.IFNA(VLOOKUP(O2321,Dropdown!$B:$H,7,0),"-")</f>
        <v>-</v>
      </c>
      <c r="AO2321" s="434" t="str">
        <f t="shared" si="718"/>
        <v>USD</v>
      </c>
      <c r="AP2321" s="435">
        <f t="shared" si="719"/>
        <v>370</v>
      </c>
      <c r="AQ2321" s="436">
        <f t="shared" si="720"/>
        <v>370</v>
      </c>
      <c r="AR2321" s="247"/>
      <c r="AS2321" s="466" t="s">
        <v>15</v>
      </c>
      <c r="AT2321" s="247"/>
      <c r="AU2321" s="456" t="s">
        <v>15</v>
      </c>
    </row>
    <row r="2322" spans="1:47" s="29" customFormat="1">
      <c r="A2322" s="556">
        <v>2319</v>
      </c>
      <c r="B2322" s="558" t="s">
        <v>6066</v>
      </c>
      <c r="C2322" s="558" t="str">
        <f t="shared" si="721"/>
        <v>2021</v>
      </c>
      <c r="D2322" s="558" t="str">
        <f t="shared" si="722"/>
        <v>May</v>
      </c>
      <c r="E2322" s="605">
        <v>44336</v>
      </c>
      <c r="F2322" s="558">
        <v>127906</v>
      </c>
      <c r="G2322" s="558">
        <v>61152</v>
      </c>
      <c r="H2322" s="558">
        <v>100111</v>
      </c>
      <c r="I2322" s="558" t="s">
        <v>6072</v>
      </c>
      <c r="J2322" s="617" t="s">
        <v>6073</v>
      </c>
      <c r="K2322" s="607" t="s">
        <v>6071</v>
      </c>
      <c r="L2322" s="607" t="s">
        <v>15</v>
      </c>
      <c r="M2322" s="607" t="s">
        <v>6084</v>
      </c>
      <c r="N2322" s="615" t="s">
        <v>15</v>
      </c>
      <c r="O2322" s="607" t="s">
        <v>33</v>
      </c>
      <c r="P2322" s="558">
        <v>1</v>
      </c>
      <c r="Q2322" s="558" t="s">
        <v>5151</v>
      </c>
      <c r="R2322" s="609">
        <f>IFERROR(VLOOKUP(CONCATENATE(D2322,"'",C2322),'Monthly Forex'!A:D,4,0),"-")</f>
        <v>48.1</v>
      </c>
      <c r="S2322" s="564" t="s">
        <v>15</v>
      </c>
      <c r="T2322" s="611">
        <v>195</v>
      </c>
      <c r="U2322" s="612" t="s">
        <v>47</v>
      </c>
      <c r="V2322" s="613" t="s">
        <v>49</v>
      </c>
      <c r="W2322" s="703" t="s">
        <v>15</v>
      </c>
      <c r="X2322" s="673" t="s">
        <v>4599</v>
      </c>
      <c r="Y2322" s="667" t="s">
        <v>6107</v>
      </c>
      <c r="Z2322" s="668"/>
      <c r="AA2322" s="558" t="s">
        <v>1856</v>
      </c>
      <c r="AB2322" s="139">
        <f t="shared" si="728"/>
        <v>44366</v>
      </c>
      <c r="AC2322" s="134">
        <f t="shared" si="729"/>
        <v>44348</v>
      </c>
      <c r="AD2322" s="144" t="str">
        <f t="shared" si="730"/>
        <v>-</v>
      </c>
      <c r="AE2322" s="136" t="str">
        <f t="shared" si="731"/>
        <v>-</v>
      </c>
      <c r="AF2322" s="140" t="s">
        <v>4551</v>
      </c>
      <c r="AG2322" s="140" t="str">
        <f t="shared" si="732"/>
        <v>-</v>
      </c>
      <c r="AH2322" s="141" t="str">
        <f t="shared" si="715"/>
        <v>-</v>
      </c>
      <c r="AI2322" s="210">
        <v>44376</v>
      </c>
      <c r="AJ2322" s="448" t="s">
        <v>4592</v>
      </c>
      <c r="AK2322" s="478">
        <f t="shared" si="716"/>
        <v>-10</v>
      </c>
      <c r="AL2322" s="482">
        <f t="shared" si="717"/>
        <v>44348</v>
      </c>
      <c r="AM2322" s="432" t="str">
        <f>_xlfn.IFNA(VLOOKUP(O2322,Dropdown!$B:$G,6,0),"-")</f>
        <v>NON-PEZA</v>
      </c>
      <c r="AN2322" s="433" t="str">
        <f>_xlfn.IFNA(VLOOKUP(O2322,Dropdown!$B:$H,7,0),"-")</f>
        <v>-</v>
      </c>
      <c r="AO2322" s="434" t="str">
        <f t="shared" si="718"/>
        <v>USD</v>
      </c>
      <c r="AP2322" s="435">
        <f t="shared" si="719"/>
        <v>195</v>
      </c>
      <c r="AQ2322" s="436">
        <f t="shared" si="720"/>
        <v>195</v>
      </c>
      <c r="AR2322" s="247"/>
      <c r="AS2322" s="466" t="s">
        <v>15</v>
      </c>
      <c r="AT2322" s="247"/>
      <c r="AU2322" s="456" t="s">
        <v>15</v>
      </c>
    </row>
    <row r="2323" spans="1:47" s="29" customFormat="1">
      <c r="A2323" s="556">
        <v>2320</v>
      </c>
      <c r="B2323" s="558" t="s">
        <v>6067</v>
      </c>
      <c r="C2323" s="558" t="str">
        <f t="shared" ref="C2323:C2329" si="733">TEXT(E2323,"yyyy")</f>
        <v>2021</v>
      </c>
      <c r="D2323" s="558" t="str">
        <f t="shared" ref="D2323:D2329" si="734">TEXT(E2323,"mmm")</f>
        <v>May</v>
      </c>
      <c r="E2323" s="605">
        <v>44336</v>
      </c>
      <c r="F2323" s="558">
        <v>127906</v>
      </c>
      <c r="G2323" s="558">
        <v>61152</v>
      </c>
      <c r="H2323" s="558">
        <v>100111</v>
      </c>
      <c r="I2323" s="558" t="s">
        <v>6081</v>
      </c>
      <c r="J2323" s="617" t="s">
        <v>6080</v>
      </c>
      <c r="K2323" s="607" t="s">
        <v>6077</v>
      </c>
      <c r="L2323" s="607" t="s">
        <v>15</v>
      </c>
      <c r="M2323" s="607" t="s">
        <v>6087</v>
      </c>
      <c r="N2323" s="615" t="s">
        <v>15</v>
      </c>
      <c r="O2323" s="607" t="s">
        <v>33</v>
      </c>
      <c r="P2323" s="558">
        <v>6</v>
      </c>
      <c r="Q2323" s="558" t="s">
        <v>5151</v>
      </c>
      <c r="R2323" s="609">
        <f>IFERROR(VLOOKUP(CONCATENATE(D2323,"'",C2323),'Monthly Forex'!A:D,4,0),"-")</f>
        <v>48.1</v>
      </c>
      <c r="S2323" s="564" t="s">
        <v>15</v>
      </c>
      <c r="T2323" s="611">
        <v>462</v>
      </c>
      <c r="U2323" s="612" t="s">
        <v>47</v>
      </c>
      <c r="V2323" s="613" t="s">
        <v>49</v>
      </c>
      <c r="W2323" s="703" t="s">
        <v>15</v>
      </c>
      <c r="X2323" s="673" t="s">
        <v>4599</v>
      </c>
      <c r="Y2323" s="667" t="s">
        <v>6107</v>
      </c>
      <c r="Z2323" s="668"/>
      <c r="AA2323" s="558" t="s">
        <v>1856</v>
      </c>
      <c r="AB2323" s="139">
        <f t="shared" si="728"/>
        <v>44366</v>
      </c>
      <c r="AC2323" s="134">
        <f t="shared" si="729"/>
        <v>44348</v>
      </c>
      <c r="AD2323" s="144" t="str">
        <f t="shared" si="730"/>
        <v>-</v>
      </c>
      <c r="AE2323" s="136" t="str">
        <f t="shared" si="731"/>
        <v>-</v>
      </c>
      <c r="AF2323" s="140" t="s">
        <v>4551</v>
      </c>
      <c r="AG2323" s="140" t="str">
        <f t="shared" si="732"/>
        <v>-</v>
      </c>
      <c r="AH2323" s="141" t="str">
        <f t="shared" si="715"/>
        <v>-</v>
      </c>
      <c r="AI2323" s="210">
        <v>44376</v>
      </c>
      <c r="AJ2323" s="448" t="s">
        <v>4592</v>
      </c>
      <c r="AK2323" s="478">
        <f t="shared" si="716"/>
        <v>-10</v>
      </c>
      <c r="AL2323" s="482">
        <f t="shared" si="717"/>
        <v>44348</v>
      </c>
      <c r="AM2323" s="432" t="str">
        <f>_xlfn.IFNA(VLOOKUP(O2323,Dropdown!$B:$G,6,0),"-")</f>
        <v>NON-PEZA</v>
      </c>
      <c r="AN2323" s="433" t="str">
        <f>_xlfn.IFNA(VLOOKUP(O2323,Dropdown!$B:$H,7,0),"-")</f>
        <v>-</v>
      </c>
      <c r="AO2323" s="434" t="str">
        <f t="shared" si="718"/>
        <v>USD</v>
      </c>
      <c r="AP2323" s="435">
        <f t="shared" si="719"/>
        <v>462</v>
      </c>
      <c r="AQ2323" s="436">
        <f t="shared" si="720"/>
        <v>462</v>
      </c>
      <c r="AR2323" s="247"/>
      <c r="AS2323" s="466" t="s">
        <v>15</v>
      </c>
      <c r="AT2323" s="247"/>
      <c r="AU2323" s="456" t="s">
        <v>15</v>
      </c>
    </row>
    <row r="2324" spans="1:47" s="29" customFormat="1">
      <c r="A2324" s="556">
        <v>2321</v>
      </c>
      <c r="B2324" s="558" t="s">
        <v>6068</v>
      </c>
      <c r="C2324" s="558" t="str">
        <f t="shared" si="733"/>
        <v>2021</v>
      </c>
      <c r="D2324" s="558" t="str">
        <f t="shared" si="734"/>
        <v>May</v>
      </c>
      <c r="E2324" s="605">
        <v>44336</v>
      </c>
      <c r="F2324" s="558">
        <v>127906</v>
      </c>
      <c r="G2324" s="558">
        <v>61152</v>
      </c>
      <c r="H2324" s="558">
        <v>100111</v>
      </c>
      <c r="I2324" s="558" t="s">
        <v>6081</v>
      </c>
      <c r="J2324" s="617" t="s">
        <v>6080</v>
      </c>
      <c r="K2324" s="730" t="s">
        <v>6078</v>
      </c>
      <c r="L2324" s="607" t="s">
        <v>15</v>
      </c>
      <c r="M2324" s="607" t="s">
        <v>6085</v>
      </c>
      <c r="N2324" s="615" t="s">
        <v>15</v>
      </c>
      <c r="O2324" s="607" t="s">
        <v>33</v>
      </c>
      <c r="P2324" s="558">
        <v>3</v>
      </c>
      <c r="Q2324" s="558" t="s">
        <v>5151</v>
      </c>
      <c r="R2324" s="609">
        <f>IFERROR(VLOOKUP(CONCATENATE(D2324,"'",C2324),'Monthly Forex'!A:D,4,0),"-")</f>
        <v>48.1</v>
      </c>
      <c r="S2324" s="564" t="s">
        <v>15</v>
      </c>
      <c r="T2324" s="611">
        <v>111</v>
      </c>
      <c r="U2324" s="612" t="s">
        <v>47</v>
      </c>
      <c r="V2324" s="613" t="s">
        <v>49</v>
      </c>
      <c r="W2324" s="703" t="s">
        <v>15</v>
      </c>
      <c r="X2324" s="673" t="s">
        <v>4599</v>
      </c>
      <c r="Y2324" s="667" t="s">
        <v>6107</v>
      </c>
      <c r="Z2324" s="668"/>
      <c r="AA2324" s="558" t="s">
        <v>1856</v>
      </c>
      <c r="AB2324" s="139">
        <f t="shared" si="728"/>
        <v>44366</v>
      </c>
      <c r="AC2324" s="134">
        <f t="shared" si="729"/>
        <v>44348</v>
      </c>
      <c r="AD2324" s="144" t="str">
        <f t="shared" si="730"/>
        <v>-</v>
      </c>
      <c r="AE2324" s="136" t="str">
        <f t="shared" si="731"/>
        <v>-</v>
      </c>
      <c r="AF2324" s="140" t="s">
        <v>4551</v>
      </c>
      <c r="AG2324" s="140" t="str">
        <f t="shared" si="732"/>
        <v>-</v>
      </c>
      <c r="AH2324" s="141" t="str">
        <f t="shared" si="715"/>
        <v>-</v>
      </c>
      <c r="AI2324" s="210">
        <v>44376</v>
      </c>
      <c r="AJ2324" s="448" t="s">
        <v>4592</v>
      </c>
      <c r="AK2324" s="478">
        <f t="shared" si="716"/>
        <v>-10</v>
      </c>
      <c r="AL2324" s="482">
        <f t="shared" si="717"/>
        <v>44348</v>
      </c>
      <c r="AM2324" s="432" t="str">
        <f>_xlfn.IFNA(VLOOKUP(O2324,Dropdown!$B:$G,6,0),"-")</f>
        <v>NON-PEZA</v>
      </c>
      <c r="AN2324" s="433" t="str">
        <f>_xlfn.IFNA(VLOOKUP(O2324,Dropdown!$B:$H,7,0),"-")</f>
        <v>-</v>
      </c>
      <c r="AO2324" s="434" t="str">
        <f t="shared" si="718"/>
        <v>USD</v>
      </c>
      <c r="AP2324" s="435">
        <f t="shared" si="719"/>
        <v>111</v>
      </c>
      <c r="AQ2324" s="436">
        <f t="shared" si="720"/>
        <v>111</v>
      </c>
      <c r="AR2324" s="247"/>
      <c r="AS2324" s="466" t="s">
        <v>15</v>
      </c>
      <c r="AT2324" s="247"/>
      <c r="AU2324" s="456" t="s">
        <v>15</v>
      </c>
    </row>
    <row r="2325" spans="1:47" s="29" customFormat="1">
      <c r="A2325" s="556">
        <v>2322</v>
      </c>
      <c r="B2325" s="558" t="s">
        <v>6069</v>
      </c>
      <c r="C2325" s="558" t="str">
        <f t="shared" si="733"/>
        <v>2021</v>
      </c>
      <c r="D2325" s="558" t="str">
        <f t="shared" si="734"/>
        <v>May</v>
      </c>
      <c r="E2325" s="605">
        <v>44336</v>
      </c>
      <c r="F2325" s="558">
        <v>127906</v>
      </c>
      <c r="G2325" s="558">
        <v>61152</v>
      </c>
      <c r="H2325" s="558">
        <v>100111</v>
      </c>
      <c r="I2325" s="558" t="s">
        <v>6081</v>
      </c>
      <c r="J2325" s="617" t="s">
        <v>6080</v>
      </c>
      <c r="K2325" s="607" t="s">
        <v>6079</v>
      </c>
      <c r="L2325" s="607" t="s">
        <v>15</v>
      </c>
      <c r="M2325" s="607" t="s">
        <v>6086</v>
      </c>
      <c r="N2325" s="615" t="s">
        <v>15</v>
      </c>
      <c r="O2325" s="607" t="s">
        <v>33</v>
      </c>
      <c r="P2325" s="558">
        <v>3</v>
      </c>
      <c r="Q2325" s="558" t="s">
        <v>5151</v>
      </c>
      <c r="R2325" s="609">
        <f>IFERROR(VLOOKUP(CONCATENATE(D2325,"'",C2325),'Monthly Forex'!A:D,4,0),"-")</f>
        <v>48.1</v>
      </c>
      <c r="S2325" s="564" t="s">
        <v>15</v>
      </c>
      <c r="T2325" s="611">
        <v>225</v>
      </c>
      <c r="U2325" s="612" t="s">
        <v>47</v>
      </c>
      <c r="V2325" s="613" t="s">
        <v>49</v>
      </c>
      <c r="W2325" s="703" t="s">
        <v>15</v>
      </c>
      <c r="X2325" s="673" t="s">
        <v>4599</v>
      </c>
      <c r="Y2325" s="667" t="s">
        <v>6107</v>
      </c>
      <c r="Z2325" s="668"/>
      <c r="AA2325" s="558" t="s">
        <v>1856</v>
      </c>
      <c r="AB2325" s="139">
        <f t="shared" si="728"/>
        <v>44366</v>
      </c>
      <c r="AC2325" s="134">
        <f t="shared" si="729"/>
        <v>44348</v>
      </c>
      <c r="AD2325" s="144" t="str">
        <f t="shared" si="730"/>
        <v>-</v>
      </c>
      <c r="AE2325" s="136" t="str">
        <f t="shared" si="731"/>
        <v>-</v>
      </c>
      <c r="AF2325" s="140" t="s">
        <v>4551</v>
      </c>
      <c r="AG2325" s="140" t="str">
        <f t="shared" si="732"/>
        <v>-</v>
      </c>
      <c r="AH2325" s="141" t="str">
        <f t="shared" si="715"/>
        <v>-</v>
      </c>
      <c r="AI2325" s="210">
        <v>44376</v>
      </c>
      <c r="AJ2325" s="448" t="s">
        <v>4592</v>
      </c>
      <c r="AK2325" s="478">
        <f t="shared" si="716"/>
        <v>-10</v>
      </c>
      <c r="AL2325" s="482">
        <f t="shared" si="717"/>
        <v>44348</v>
      </c>
      <c r="AM2325" s="432" t="str">
        <f>_xlfn.IFNA(VLOOKUP(O2325,Dropdown!$B:$G,6,0),"-")</f>
        <v>NON-PEZA</v>
      </c>
      <c r="AN2325" s="433" t="str">
        <f>_xlfn.IFNA(VLOOKUP(O2325,Dropdown!$B:$H,7,0),"-")</f>
        <v>-</v>
      </c>
      <c r="AO2325" s="434" t="str">
        <f t="shared" si="718"/>
        <v>USD</v>
      </c>
      <c r="AP2325" s="435">
        <f t="shared" si="719"/>
        <v>225</v>
      </c>
      <c r="AQ2325" s="436">
        <f t="shared" si="720"/>
        <v>225</v>
      </c>
      <c r="AR2325" s="247"/>
      <c r="AS2325" s="466" t="s">
        <v>15</v>
      </c>
      <c r="AT2325" s="247"/>
      <c r="AU2325" s="456" t="s">
        <v>15</v>
      </c>
    </row>
    <row r="2326" spans="1:47" s="29" customFormat="1">
      <c r="A2326" s="556">
        <v>2323</v>
      </c>
      <c r="B2326" s="558" t="s">
        <v>6074</v>
      </c>
      <c r="C2326" s="558" t="str">
        <f t="shared" si="733"/>
        <v>2021</v>
      </c>
      <c r="D2326" s="558" t="str">
        <f t="shared" si="734"/>
        <v>May</v>
      </c>
      <c r="E2326" s="605">
        <v>44336</v>
      </c>
      <c r="F2326" s="558">
        <v>127906</v>
      </c>
      <c r="G2326" s="558">
        <v>61152</v>
      </c>
      <c r="H2326" s="558">
        <v>100111</v>
      </c>
      <c r="I2326" s="558" t="s">
        <v>2773</v>
      </c>
      <c r="J2326" s="617" t="s">
        <v>5986</v>
      </c>
      <c r="K2326" s="607" t="s">
        <v>2936</v>
      </c>
      <c r="L2326" s="607" t="s">
        <v>15</v>
      </c>
      <c r="M2326" s="607" t="s">
        <v>2936</v>
      </c>
      <c r="N2326" s="615" t="s">
        <v>15</v>
      </c>
      <c r="O2326" s="607" t="s">
        <v>33</v>
      </c>
      <c r="P2326" s="558">
        <v>2</v>
      </c>
      <c r="Q2326" s="558" t="s">
        <v>5151</v>
      </c>
      <c r="R2326" s="609">
        <f>IFERROR(VLOOKUP(CONCATENATE(D2326,"'",C2326),'Monthly Forex'!A:D,4,0),"-")</f>
        <v>48.1</v>
      </c>
      <c r="S2326" s="564" t="s">
        <v>15</v>
      </c>
      <c r="T2326" s="611">
        <v>480</v>
      </c>
      <c r="U2326" s="612" t="s">
        <v>47</v>
      </c>
      <c r="V2326" s="613" t="s">
        <v>49</v>
      </c>
      <c r="W2326" s="703" t="s">
        <v>15</v>
      </c>
      <c r="X2326" s="673" t="s">
        <v>4599</v>
      </c>
      <c r="Y2326" s="667" t="s">
        <v>6107</v>
      </c>
      <c r="Z2326" s="668"/>
      <c r="AA2326" s="558" t="s">
        <v>1856</v>
      </c>
      <c r="AB2326" s="139">
        <f t="shared" si="728"/>
        <v>44366</v>
      </c>
      <c r="AC2326" s="134">
        <f t="shared" si="729"/>
        <v>44348</v>
      </c>
      <c r="AD2326" s="144" t="str">
        <f t="shared" si="730"/>
        <v>-</v>
      </c>
      <c r="AE2326" s="136" t="str">
        <f t="shared" si="731"/>
        <v>-</v>
      </c>
      <c r="AF2326" s="140" t="s">
        <v>4551</v>
      </c>
      <c r="AG2326" s="140" t="str">
        <f t="shared" si="732"/>
        <v>-</v>
      </c>
      <c r="AH2326" s="141" t="str">
        <f t="shared" si="715"/>
        <v>-</v>
      </c>
      <c r="AI2326" s="210">
        <v>44376</v>
      </c>
      <c r="AJ2326" s="448" t="s">
        <v>4592</v>
      </c>
      <c r="AK2326" s="478">
        <f t="shared" si="716"/>
        <v>-10</v>
      </c>
      <c r="AL2326" s="482">
        <f t="shared" si="717"/>
        <v>44348</v>
      </c>
      <c r="AM2326" s="432" t="str">
        <f>_xlfn.IFNA(VLOOKUP(O2326,Dropdown!$B:$G,6,0),"-")</f>
        <v>NON-PEZA</v>
      </c>
      <c r="AN2326" s="433" t="str">
        <f>_xlfn.IFNA(VLOOKUP(O2326,Dropdown!$B:$H,7,0),"-")</f>
        <v>-</v>
      </c>
      <c r="AO2326" s="434" t="str">
        <f t="shared" si="718"/>
        <v>USD</v>
      </c>
      <c r="AP2326" s="435">
        <f t="shared" si="719"/>
        <v>480</v>
      </c>
      <c r="AQ2326" s="436">
        <f t="shared" si="720"/>
        <v>480</v>
      </c>
      <c r="AR2326" s="247"/>
      <c r="AS2326" s="466" t="s">
        <v>15</v>
      </c>
      <c r="AT2326" s="247"/>
      <c r="AU2326" s="456" t="s">
        <v>15</v>
      </c>
    </row>
    <row r="2327" spans="1:47" s="29" customFormat="1">
      <c r="A2327" s="556">
        <v>2324</v>
      </c>
      <c r="B2327" s="558" t="s">
        <v>6098</v>
      </c>
      <c r="C2327" s="558" t="str">
        <f t="shared" si="733"/>
        <v>2021</v>
      </c>
      <c r="D2327" s="558" t="str">
        <f t="shared" si="734"/>
        <v>May</v>
      </c>
      <c r="E2327" s="605">
        <v>44340</v>
      </c>
      <c r="F2327" s="558">
        <v>127907</v>
      </c>
      <c r="G2327" s="558">
        <v>61153</v>
      </c>
      <c r="H2327" s="558">
        <v>100188</v>
      </c>
      <c r="I2327" s="558" t="s">
        <v>6099</v>
      </c>
      <c r="J2327" s="617" t="s">
        <v>6100</v>
      </c>
      <c r="K2327" s="607" t="s">
        <v>6103</v>
      </c>
      <c r="L2327" s="607" t="s">
        <v>5813</v>
      </c>
      <c r="M2327" s="607" t="s">
        <v>6109</v>
      </c>
      <c r="N2327" s="615" t="s">
        <v>15</v>
      </c>
      <c r="O2327" s="607" t="s">
        <v>32</v>
      </c>
      <c r="P2327" s="558">
        <v>1</v>
      </c>
      <c r="Q2327" s="558" t="s">
        <v>5151</v>
      </c>
      <c r="R2327" s="609">
        <f>IFERROR(VLOOKUP(CONCATENATE(D2327,"'",C2327),'Monthly Forex'!A:D,4,0),"-")</f>
        <v>48.1</v>
      </c>
      <c r="S2327" s="610">
        <v>25800</v>
      </c>
      <c r="T2327" s="611">
        <f t="shared" ref="T2327:T2333" si="735">IFERROR(S2327/R2327,"")</f>
        <v>536.38253638253639</v>
      </c>
      <c r="U2327" s="612" t="s">
        <v>47</v>
      </c>
      <c r="V2327" s="613" t="s">
        <v>49</v>
      </c>
      <c r="W2327" s="703" t="s">
        <v>15</v>
      </c>
      <c r="X2327" s="673" t="s">
        <v>4595</v>
      </c>
      <c r="Y2327" s="669" t="s">
        <v>15</v>
      </c>
      <c r="Z2327" s="668" t="s">
        <v>15</v>
      </c>
      <c r="AA2327" s="558" t="s">
        <v>1856</v>
      </c>
      <c r="AB2327" s="139">
        <f>IF(V2327="","",IF(V2327="Cancelled","-",E2327+30))</f>
        <v>44370</v>
      </c>
      <c r="AC2327" s="134">
        <f>IFERROR(IF(AB2327="-","-",(AB2327-DAY(AB2327)+1)),"")</f>
        <v>44348</v>
      </c>
      <c r="AD2327" s="144" t="str">
        <f>IFERROR(IF(AF2327="O","-",AB2327+60),"-")</f>
        <v>-</v>
      </c>
      <c r="AE2327" s="136" t="str">
        <f>IFERROR(IF(AD2327="-","-",(AD2327-DAY(AD2327)+1)),"")</f>
        <v>-</v>
      </c>
      <c r="AF2327" s="140" t="s">
        <v>4551</v>
      </c>
      <c r="AG2327" s="140" t="str">
        <f>IF(F2327=F2326,"-","1")</f>
        <v>1</v>
      </c>
      <c r="AH2327" s="141" t="str">
        <f t="shared" si="715"/>
        <v>-</v>
      </c>
      <c r="AI2327" s="210">
        <v>44371</v>
      </c>
      <c r="AJ2327" s="449" t="s">
        <v>4592</v>
      </c>
      <c r="AK2327" s="478">
        <f t="shared" si="716"/>
        <v>-1</v>
      </c>
      <c r="AL2327" s="482">
        <f t="shared" si="717"/>
        <v>44348</v>
      </c>
      <c r="AM2327" s="432" t="str">
        <f>_xlfn.IFNA(VLOOKUP(O2327,Dropdown!$B:$G,6,0),"-")</f>
        <v>PEZA</v>
      </c>
      <c r="AN2327" s="433">
        <f>_xlfn.IFNA(VLOOKUP(O2327,Dropdown!$B:$H,7,0),"-")</f>
        <v>0.12</v>
      </c>
      <c r="AO2327" s="434" t="str">
        <f t="shared" si="718"/>
        <v>PHP</v>
      </c>
      <c r="AP2327" s="435">
        <f t="shared" si="719"/>
        <v>25800</v>
      </c>
      <c r="AQ2327" s="436">
        <f t="shared" si="720"/>
        <v>28896.000000000004</v>
      </c>
      <c r="AR2327" s="247"/>
      <c r="AS2327" s="466" t="s">
        <v>15</v>
      </c>
      <c r="AT2327" s="247"/>
      <c r="AU2327" s="456" t="s">
        <v>15</v>
      </c>
    </row>
    <row r="2328" spans="1:47" s="29" customFormat="1">
      <c r="A2328" s="556">
        <v>2325</v>
      </c>
      <c r="B2328" s="558" t="s">
        <v>6108</v>
      </c>
      <c r="C2328" s="558" t="str">
        <f t="shared" si="733"/>
        <v>2021</v>
      </c>
      <c r="D2328" s="558" t="str">
        <f t="shared" si="734"/>
        <v>May</v>
      </c>
      <c r="E2328" s="605">
        <v>44341</v>
      </c>
      <c r="F2328" s="558">
        <v>127908</v>
      </c>
      <c r="G2328" s="558">
        <v>61154</v>
      </c>
      <c r="H2328" s="558">
        <v>100219</v>
      </c>
      <c r="I2328" s="558" t="s">
        <v>6110</v>
      </c>
      <c r="J2328" s="617" t="s">
        <v>5588</v>
      </c>
      <c r="K2328" s="607" t="s">
        <v>5586</v>
      </c>
      <c r="L2328" s="607" t="s">
        <v>15</v>
      </c>
      <c r="M2328" s="607" t="s">
        <v>5586</v>
      </c>
      <c r="N2328" s="615" t="s">
        <v>5587</v>
      </c>
      <c r="O2328" s="607" t="s">
        <v>31</v>
      </c>
      <c r="P2328" s="558">
        <v>1</v>
      </c>
      <c r="Q2328" s="558" t="s">
        <v>5151</v>
      </c>
      <c r="R2328" s="609">
        <f>IFERROR(VLOOKUP(CONCATENATE(D2328,"'",C2328),'Monthly Forex'!A:D,4,0),"-")</f>
        <v>48.1</v>
      </c>
      <c r="S2328" s="610">
        <v>9700</v>
      </c>
      <c r="T2328" s="611">
        <f t="shared" si="735"/>
        <v>201.66320166320165</v>
      </c>
      <c r="U2328" s="612" t="s">
        <v>47</v>
      </c>
      <c r="V2328" s="613" t="s">
        <v>49</v>
      </c>
      <c r="W2328" s="703" t="s">
        <v>15</v>
      </c>
      <c r="X2328" s="673" t="s">
        <v>4595</v>
      </c>
      <c r="Y2328" s="669" t="s">
        <v>15</v>
      </c>
      <c r="Z2328" s="668" t="s">
        <v>15</v>
      </c>
      <c r="AA2328" s="558" t="s">
        <v>1856</v>
      </c>
      <c r="AB2328" s="139">
        <f>IF(V2328="","",IF(V2328="Cancelled","-",E2328+30))</f>
        <v>44371</v>
      </c>
      <c r="AC2328" s="134">
        <f>IFERROR(IF(AB2328="-","-",(AB2328-DAY(AB2328)+1)),"")</f>
        <v>44348</v>
      </c>
      <c r="AD2328" s="144">
        <f>IFERROR(IF(AF2328="O","-",AB2328+60),"-")</f>
        <v>44431</v>
      </c>
      <c r="AE2328" s="136">
        <f>IFERROR(IF(AD2328="-","-",(AD2328-DAY(AD2328)+1)),"")</f>
        <v>44409</v>
      </c>
      <c r="AF2328" s="140" t="s">
        <v>4552</v>
      </c>
      <c r="AG2328" s="140" t="str">
        <f>IF(F2328=F2327,"-","1")</f>
        <v>1</v>
      </c>
      <c r="AH2328" s="141">
        <f t="shared" ca="1" si="715"/>
        <v>149.70205462962622</v>
      </c>
      <c r="AI2328" s="210"/>
      <c r="AJ2328" s="448" t="s">
        <v>6169</v>
      </c>
      <c r="AK2328" s="478" t="str">
        <f t="shared" si="716"/>
        <v/>
      </c>
      <c r="AL2328" s="482">
        <f t="shared" si="717"/>
        <v>1</v>
      </c>
      <c r="AM2328" s="432" t="str">
        <f>_xlfn.IFNA(VLOOKUP(O2328,Dropdown!$B:$G,6,0),"-")</f>
        <v>PEZA</v>
      </c>
      <c r="AN2328" s="433">
        <f>_xlfn.IFNA(VLOOKUP(O2328,Dropdown!$B:$H,7,0),"-")</f>
        <v>0.12</v>
      </c>
      <c r="AO2328" s="434" t="str">
        <f t="shared" si="718"/>
        <v>PHP</v>
      </c>
      <c r="AP2328" s="435">
        <f t="shared" si="719"/>
        <v>9700</v>
      </c>
      <c r="AQ2328" s="436">
        <f t="shared" si="720"/>
        <v>10864.000000000002</v>
      </c>
      <c r="AR2328" s="247"/>
      <c r="AS2328" s="466" t="s">
        <v>15</v>
      </c>
      <c r="AT2328" s="247"/>
      <c r="AU2328" s="455" t="str">
        <f t="shared" ref="AU2328:AU2330" si="736">IFERROR(IF(AJ2328="Collected",AI2328-E2328," "),"-")</f>
        <v xml:space="preserve"> </v>
      </c>
    </row>
    <row r="2329" spans="1:47" s="29" customFormat="1">
      <c r="A2329" s="556">
        <v>2326</v>
      </c>
      <c r="B2329" s="558" t="s">
        <v>6114</v>
      </c>
      <c r="C2329" s="558" t="str">
        <f t="shared" si="733"/>
        <v>2021</v>
      </c>
      <c r="D2329" s="558" t="str">
        <f t="shared" si="734"/>
        <v>May</v>
      </c>
      <c r="E2329" s="605">
        <v>44343</v>
      </c>
      <c r="F2329" s="558">
        <v>127909</v>
      </c>
      <c r="G2329" s="558">
        <v>61155</v>
      </c>
      <c r="H2329" s="558">
        <v>100267</v>
      </c>
      <c r="I2329" s="558" t="s">
        <v>6031</v>
      </c>
      <c r="J2329" s="617" t="s">
        <v>6115</v>
      </c>
      <c r="K2329" s="607" t="s">
        <v>6117</v>
      </c>
      <c r="L2329" s="607" t="s">
        <v>15</v>
      </c>
      <c r="M2329" s="607" t="s">
        <v>6120</v>
      </c>
      <c r="N2329" s="615" t="s">
        <v>6118</v>
      </c>
      <c r="O2329" s="607" t="s">
        <v>31</v>
      </c>
      <c r="P2329" s="558">
        <v>1</v>
      </c>
      <c r="Q2329" s="558" t="s">
        <v>5151</v>
      </c>
      <c r="R2329" s="609">
        <f>IFERROR(VLOOKUP(CONCATENATE(D2329,"'",C2329),'Monthly Forex'!A:D,4,0),"-")</f>
        <v>48.1</v>
      </c>
      <c r="S2329" s="610">
        <v>27900</v>
      </c>
      <c r="T2329" s="611">
        <f t="shared" si="735"/>
        <v>580.04158004158</v>
      </c>
      <c r="U2329" s="612" t="s">
        <v>47</v>
      </c>
      <c r="V2329" s="613" t="s">
        <v>49</v>
      </c>
      <c r="W2329" s="703" t="s">
        <v>15</v>
      </c>
      <c r="X2329" s="673" t="s">
        <v>4595</v>
      </c>
      <c r="Y2329" s="669" t="s">
        <v>15</v>
      </c>
      <c r="Z2329" s="668" t="s">
        <v>15</v>
      </c>
      <c r="AA2329" s="558" t="s">
        <v>1856</v>
      </c>
      <c r="AB2329" s="139">
        <f t="shared" ref="AB2329:AB2353" si="737">IF(V2329="","",IF(V2329="Cancelled","-",E2329+30))</f>
        <v>44373</v>
      </c>
      <c r="AC2329" s="134">
        <f t="shared" ref="AC2329:AC2353" si="738">IFERROR(IF(AB2329="-","-",(AB2329-DAY(AB2329)+1)),"")</f>
        <v>44348</v>
      </c>
      <c r="AD2329" s="144">
        <f t="shared" ref="AD2329:AD2353" si="739">IFERROR(IF(AF2329="O","-",AB2329+60),"-")</f>
        <v>44433</v>
      </c>
      <c r="AE2329" s="136">
        <f t="shared" ref="AE2329:AE2353" si="740">IFERROR(IF(AD2329="-","-",(AD2329-DAY(AD2329)+1)),"")</f>
        <v>44409</v>
      </c>
      <c r="AF2329" s="140" t="s">
        <v>4552</v>
      </c>
      <c r="AG2329" s="140" t="str">
        <f t="shared" ref="AG2329:AG2353" si="741">IF(F2329=F2328,"-","1")</f>
        <v>1</v>
      </c>
      <c r="AH2329" s="141">
        <f t="shared" ca="1" si="715"/>
        <v>147.70205462962622</v>
      </c>
      <c r="AI2329" s="210"/>
      <c r="AJ2329" s="448" t="s">
        <v>6169</v>
      </c>
      <c r="AK2329" s="478" t="str">
        <f t="shared" si="716"/>
        <v/>
      </c>
      <c r="AL2329" s="482">
        <f t="shared" si="717"/>
        <v>1</v>
      </c>
      <c r="AM2329" s="432" t="str">
        <f>_xlfn.IFNA(VLOOKUP(O2329,Dropdown!$B:$G,6,0),"-")</f>
        <v>PEZA</v>
      </c>
      <c r="AN2329" s="433">
        <f>_xlfn.IFNA(VLOOKUP(O2329,Dropdown!$B:$H,7,0),"-")</f>
        <v>0.12</v>
      </c>
      <c r="AO2329" s="434" t="str">
        <f t="shared" si="718"/>
        <v>PHP</v>
      </c>
      <c r="AP2329" s="435">
        <f t="shared" si="719"/>
        <v>27900</v>
      </c>
      <c r="AQ2329" s="436">
        <f t="shared" si="720"/>
        <v>31248.000000000004</v>
      </c>
      <c r="AR2329" s="247"/>
      <c r="AS2329" s="466" t="s">
        <v>15</v>
      </c>
      <c r="AT2329" s="247"/>
      <c r="AU2329" s="455" t="str">
        <f t="shared" si="736"/>
        <v xml:space="preserve"> </v>
      </c>
    </row>
    <row r="2330" spans="1:47" s="29" customFormat="1">
      <c r="A2330" s="556">
        <v>2327</v>
      </c>
      <c r="B2330" s="558" t="s">
        <v>6113</v>
      </c>
      <c r="C2330" s="558" t="str">
        <f t="shared" ref="C2330:C2353" si="742">TEXT(E2330,"yyyy")</f>
        <v>2021</v>
      </c>
      <c r="D2330" s="558" t="str">
        <f t="shared" ref="D2330:D2353" si="743">TEXT(E2330,"mmm")</f>
        <v>May</v>
      </c>
      <c r="E2330" s="605">
        <v>44343</v>
      </c>
      <c r="F2330" s="558">
        <v>127909</v>
      </c>
      <c r="G2330" s="558">
        <v>61155</v>
      </c>
      <c r="H2330" s="558">
        <v>100267</v>
      </c>
      <c r="I2330" s="558" t="s">
        <v>6031</v>
      </c>
      <c r="J2330" s="617" t="s">
        <v>6115</v>
      </c>
      <c r="K2330" s="607" t="s">
        <v>6116</v>
      </c>
      <c r="L2330" s="607" t="s">
        <v>15</v>
      </c>
      <c r="M2330" s="607" t="s">
        <v>6121</v>
      </c>
      <c r="N2330" s="615" t="s">
        <v>6119</v>
      </c>
      <c r="O2330" s="607" t="s">
        <v>31</v>
      </c>
      <c r="P2330" s="558">
        <v>1</v>
      </c>
      <c r="Q2330" s="558" t="s">
        <v>5151</v>
      </c>
      <c r="R2330" s="609">
        <f>IFERROR(VLOOKUP(CONCATENATE(D2330,"'",C2330),'Monthly Forex'!A:D,4,0),"-")</f>
        <v>48.1</v>
      </c>
      <c r="S2330" s="610">
        <v>24500</v>
      </c>
      <c r="T2330" s="611">
        <f t="shared" si="735"/>
        <v>509.35550935550935</v>
      </c>
      <c r="U2330" s="612" t="s">
        <v>47</v>
      </c>
      <c r="V2330" s="613" t="s">
        <v>49</v>
      </c>
      <c r="W2330" s="703" t="s">
        <v>15</v>
      </c>
      <c r="X2330" s="673" t="s">
        <v>4595</v>
      </c>
      <c r="Y2330" s="669" t="s">
        <v>15</v>
      </c>
      <c r="Z2330" s="668" t="s">
        <v>15</v>
      </c>
      <c r="AA2330" s="558" t="s">
        <v>1856</v>
      </c>
      <c r="AB2330" s="139">
        <f t="shared" si="737"/>
        <v>44373</v>
      </c>
      <c r="AC2330" s="134">
        <f t="shared" si="738"/>
        <v>44348</v>
      </c>
      <c r="AD2330" s="144">
        <f t="shared" si="739"/>
        <v>44433</v>
      </c>
      <c r="AE2330" s="136">
        <f t="shared" si="740"/>
        <v>44409</v>
      </c>
      <c r="AF2330" s="140" t="s">
        <v>4552</v>
      </c>
      <c r="AG2330" s="140" t="str">
        <f t="shared" si="741"/>
        <v>-</v>
      </c>
      <c r="AH2330" s="141">
        <f t="shared" ca="1" si="715"/>
        <v>147.70205462962622</v>
      </c>
      <c r="AI2330" s="210"/>
      <c r="AJ2330" s="448" t="s">
        <v>6169</v>
      </c>
      <c r="AK2330" s="478" t="str">
        <f t="shared" si="716"/>
        <v/>
      </c>
      <c r="AL2330" s="482">
        <f t="shared" si="717"/>
        <v>1</v>
      </c>
      <c r="AM2330" s="432" t="str">
        <f>_xlfn.IFNA(VLOOKUP(O2330,Dropdown!$B:$G,6,0),"-")</f>
        <v>PEZA</v>
      </c>
      <c r="AN2330" s="433">
        <f>_xlfn.IFNA(VLOOKUP(O2330,Dropdown!$B:$H,7,0),"-")</f>
        <v>0.12</v>
      </c>
      <c r="AO2330" s="434" t="str">
        <f t="shared" si="718"/>
        <v>PHP</v>
      </c>
      <c r="AP2330" s="435">
        <f t="shared" si="719"/>
        <v>24500</v>
      </c>
      <c r="AQ2330" s="436">
        <f t="shared" si="720"/>
        <v>27440.000000000004</v>
      </c>
      <c r="AR2330" s="247"/>
      <c r="AS2330" s="466" t="s">
        <v>15</v>
      </c>
      <c r="AT2330" s="247"/>
      <c r="AU2330" s="455" t="str">
        <f t="shared" si="736"/>
        <v xml:space="preserve"> </v>
      </c>
    </row>
    <row r="2331" spans="1:47" s="29" customFormat="1">
      <c r="A2331" s="556">
        <v>2328</v>
      </c>
      <c r="B2331" s="558" t="s">
        <v>5213</v>
      </c>
      <c r="C2331" s="558" t="str">
        <f t="shared" si="742"/>
        <v>2021</v>
      </c>
      <c r="D2331" s="558" t="str">
        <f t="shared" si="743"/>
        <v>May</v>
      </c>
      <c r="E2331" s="605">
        <v>44343</v>
      </c>
      <c r="F2331" s="558">
        <v>127910</v>
      </c>
      <c r="G2331" s="558" t="s">
        <v>6127</v>
      </c>
      <c r="H2331" s="558">
        <v>100286</v>
      </c>
      <c r="I2331" s="558" t="s">
        <v>5216</v>
      </c>
      <c r="J2331" s="617" t="s">
        <v>5215</v>
      </c>
      <c r="K2331" s="607" t="s">
        <v>5214</v>
      </c>
      <c r="L2331" s="607" t="s">
        <v>4936</v>
      </c>
      <c r="M2331" s="607" t="s">
        <v>5217</v>
      </c>
      <c r="N2331" s="615" t="s">
        <v>15</v>
      </c>
      <c r="O2331" s="607" t="s">
        <v>32</v>
      </c>
      <c r="P2331" s="558">
        <v>1</v>
      </c>
      <c r="Q2331" s="558" t="s">
        <v>5152</v>
      </c>
      <c r="R2331" s="609">
        <f>IFERROR(VLOOKUP(CONCATENATE(D2331,"'",C2331),'Monthly Forex'!A:D,4,0),"-")</f>
        <v>48.1</v>
      </c>
      <c r="S2331" s="610">
        <v>109400</v>
      </c>
      <c r="T2331" s="611">
        <f t="shared" si="735"/>
        <v>2274.4282744282746</v>
      </c>
      <c r="U2331" s="612" t="s">
        <v>47</v>
      </c>
      <c r="V2331" s="613" t="s">
        <v>49</v>
      </c>
      <c r="W2331" s="703" t="s">
        <v>5270</v>
      </c>
      <c r="X2331" s="673" t="s">
        <v>4595</v>
      </c>
      <c r="Y2331" s="669" t="s">
        <v>15</v>
      </c>
      <c r="Z2331" s="668" t="s">
        <v>15</v>
      </c>
      <c r="AA2331" s="558" t="s">
        <v>1856</v>
      </c>
      <c r="AB2331" s="139">
        <f t="shared" si="737"/>
        <v>44373</v>
      </c>
      <c r="AC2331" s="134">
        <f t="shared" si="738"/>
        <v>44348</v>
      </c>
      <c r="AD2331" s="144" t="str">
        <f t="shared" si="739"/>
        <v>-</v>
      </c>
      <c r="AE2331" s="136" t="str">
        <f t="shared" si="740"/>
        <v>-</v>
      </c>
      <c r="AF2331" s="140" t="s">
        <v>4551</v>
      </c>
      <c r="AG2331" s="140" t="str">
        <f t="shared" si="741"/>
        <v>1</v>
      </c>
      <c r="AH2331" s="141" t="str">
        <f t="shared" si="715"/>
        <v>-</v>
      </c>
      <c r="AI2331" s="210">
        <v>44371</v>
      </c>
      <c r="AJ2331" s="449" t="s">
        <v>4592</v>
      </c>
      <c r="AK2331" s="478">
        <f t="shared" si="716"/>
        <v>2</v>
      </c>
      <c r="AL2331" s="482">
        <f t="shared" si="717"/>
        <v>44348</v>
      </c>
      <c r="AM2331" s="432" t="str">
        <f>_xlfn.IFNA(VLOOKUP(O2331,Dropdown!$B:$G,6,0),"-")</f>
        <v>PEZA</v>
      </c>
      <c r="AN2331" s="433">
        <f>_xlfn.IFNA(VLOOKUP(O2331,Dropdown!$B:$H,7,0),"-")</f>
        <v>0.12</v>
      </c>
      <c r="AO2331" s="434" t="str">
        <f t="shared" si="718"/>
        <v>PHP</v>
      </c>
      <c r="AP2331" s="435">
        <f t="shared" si="719"/>
        <v>109400</v>
      </c>
      <c r="AQ2331" s="436">
        <f t="shared" si="720"/>
        <v>122528.00000000001</v>
      </c>
      <c r="AR2331" s="247"/>
      <c r="AS2331" s="466" t="s">
        <v>15</v>
      </c>
      <c r="AT2331" s="247"/>
      <c r="AU2331" s="456" t="s">
        <v>15</v>
      </c>
    </row>
    <row r="2332" spans="1:47" s="29" customFormat="1">
      <c r="A2332" s="556">
        <v>2329</v>
      </c>
      <c r="B2332" s="558" t="s">
        <v>5489</v>
      </c>
      <c r="C2332" s="558" t="str">
        <f t="shared" si="742"/>
        <v>2021</v>
      </c>
      <c r="D2332" s="558" t="str">
        <f t="shared" si="743"/>
        <v>May</v>
      </c>
      <c r="E2332" s="605">
        <v>44343</v>
      </c>
      <c r="F2332" s="558">
        <v>127911</v>
      </c>
      <c r="G2332" s="558" t="s">
        <v>6128</v>
      </c>
      <c r="H2332" s="558">
        <v>100287</v>
      </c>
      <c r="I2332" s="558" t="s">
        <v>5501</v>
      </c>
      <c r="J2332" s="617" t="s">
        <v>5502</v>
      </c>
      <c r="K2332" s="607" t="s">
        <v>5503</v>
      </c>
      <c r="L2332" s="607" t="s">
        <v>5078</v>
      </c>
      <c r="M2332" s="607" t="s">
        <v>5504</v>
      </c>
      <c r="N2332" s="615" t="s">
        <v>15</v>
      </c>
      <c r="O2332" s="607" t="s">
        <v>32</v>
      </c>
      <c r="P2332" s="558">
        <v>1</v>
      </c>
      <c r="Q2332" s="558" t="s">
        <v>5152</v>
      </c>
      <c r="R2332" s="609">
        <f>IFERROR(VLOOKUP(CONCATENATE(D2332,"'",C2332),'Monthly Forex'!A:D,4,0),"-")</f>
        <v>48.1</v>
      </c>
      <c r="S2332" s="610">
        <v>23500</v>
      </c>
      <c r="T2332" s="611">
        <f t="shared" si="735"/>
        <v>488.56548856548858</v>
      </c>
      <c r="U2332" s="612" t="s">
        <v>47</v>
      </c>
      <c r="V2332" s="613" t="s">
        <v>49</v>
      </c>
      <c r="W2332" s="703" t="s">
        <v>5270</v>
      </c>
      <c r="X2332" s="673" t="s">
        <v>4595</v>
      </c>
      <c r="Y2332" s="669" t="s">
        <v>15</v>
      </c>
      <c r="Z2332" s="668" t="s">
        <v>15</v>
      </c>
      <c r="AA2332" s="558" t="s">
        <v>1856</v>
      </c>
      <c r="AB2332" s="139">
        <f t="shared" si="737"/>
        <v>44373</v>
      </c>
      <c r="AC2332" s="134">
        <f t="shared" si="738"/>
        <v>44348</v>
      </c>
      <c r="AD2332" s="144" t="str">
        <f t="shared" si="739"/>
        <v>-</v>
      </c>
      <c r="AE2332" s="136" t="str">
        <f t="shared" si="740"/>
        <v>-</v>
      </c>
      <c r="AF2332" s="140" t="s">
        <v>4551</v>
      </c>
      <c r="AG2332" s="140" t="str">
        <f t="shared" si="741"/>
        <v>1</v>
      </c>
      <c r="AH2332" s="141" t="str">
        <f t="shared" si="715"/>
        <v>-</v>
      </c>
      <c r="AI2332" s="210">
        <v>44371</v>
      </c>
      <c r="AJ2332" s="449" t="s">
        <v>4592</v>
      </c>
      <c r="AK2332" s="478">
        <f t="shared" si="716"/>
        <v>2</v>
      </c>
      <c r="AL2332" s="482">
        <f t="shared" si="717"/>
        <v>44348</v>
      </c>
      <c r="AM2332" s="432" t="str">
        <f>_xlfn.IFNA(VLOOKUP(O2332,Dropdown!$B:$G,6,0),"-")</f>
        <v>PEZA</v>
      </c>
      <c r="AN2332" s="433">
        <f>_xlfn.IFNA(VLOOKUP(O2332,Dropdown!$B:$H,7,0),"-")</f>
        <v>0.12</v>
      </c>
      <c r="AO2332" s="434" t="str">
        <f t="shared" si="718"/>
        <v>PHP</v>
      </c>
      <c r="AP2332" s="435">
        <f t="shared" si="719"/>
        <v>23500</v>
      </c>
      <c r="AQ2332" s="436">
        <f t="shared" si="720"/>
        <v>26320.000000000004</v>
      </c>
      <c r="AR2332" s="247"/>
      <c r="AS2332" s="466" t="s">
        <v>15</v>
      </c>
      <c r="AT2332" s="247"/>
      <c r="AU2332" s="456" t="s">
        <v>15</v>
      </c>
    </row>
    <row r="2333" spans="1:47" s="29" customFormat="1">
      <c r="A2333" s="556">
        <v>2330</v>
      </c>
      <c r="B2333" s="558" t="s">
        <v>6122</v>
      </c>
      <c r="C2333" s="558" t="str">
        <f t="shared" si="742"/>
        <v>2021</v>
      </c>
      <c r="D2333" s="558" t="str">
        <f t="shared" si="743"/>
        <v>May</v>
      </c>
      <c r="E2333" s="605">
        <v>44343</v>
      </c>
      <c r="F2333" s="558">
        <v>127912</v>
      </c>
      <c r="G2333" s="558" t="s">
        <v>6129</v>
      </c>
      <c r="H2333" s="558">
        <v>100288</v>
      </c>
      <c r="I2333" s="558" t="s">
        <v>5859</v>
      </c>
      <c r="J2333" s="617" t="s">
        <v>5861</v>
      </c>
      <c r="K2333" s="607" t="s">
        <v>6123</v>
      </c>
      <c r="L2333" s="607" t="s">
        <v>15</v>
      </c>
      <c r="M2333" s="607" t="s">
        <v>6123</v>
      </c>
      <c r="N2333" s="615" t="s">
        <v>5862</v>
      </c>
      <c r="O2333" s="607" t="s">
        <v>31</v>
      </c>
      <c r="P2333" s="558">
        <v>1</v>
      </c>
      <c r="Q2333" s="558" t="s">
        <v>5152</v>
      </c>
      <c r="R2333" s="609">
        <f>IFERROR(VLOOKUP(CONCATENATE(D2333,"'",C2333),'Monthly Forex'!A:D,4,0),"-")</f>
        <v>48.1</v>
      </c>
      <c r="S2333" s="610">
        <v>38900</v>
      </c>
      <c r="T2333" s="611">
        <f t="shared" si="735"/>
        <v>808.73180873180866</v>
      </c>
      <c r="U2333" s="612" t="s">
        <v>47</v>
      </c>
      <c r="V2333" s="613" t="s">
        <v>49</v>
      </c>
      <c r="W2333" s="703" t="s">
        <v>4373</v>
      </c>
      <c r="X2333" s="673" t="s">
        <v>4595</v>
      </c>
      <c r="Y2333" s="669" t="s">
        <v>15</v>
      </c>
      <c r="Z2333" s="668" t="s">
        <v>15</v>
      </c>
      <c r="AA2333" s="558" t="s">
        <v>1856</v>
      </c>
      <c r="AB2333" s="139">
        <f t="shared" si="737"/>
        <v>44373</v>
      </c>
      <c r="AC2333" s="134">
        <f t="shared" si="738"/>
        <v>44348</v>
      </c>
      <c r="AD2333" s="144">
        <f t="shared" si="739"/>
        <v>44433</v>
      </c>
      <c r="AE2333" s="136">
        <f t="shared" si="740"/>
        <v>44409</v>
      </c>
      <c r="AF2333" s="140" t="s">
        <v>4552</v>
      </c>
      <c r="AG2333" s="140" t="str">
        <f t="shared" si="741"/>
        <v>1</v>
      </c>
      <c r="AH2333" s="141">
        <f t="shared" ca="1" si="715"/>
        <v>147.70205462962622</v>
      </c>
      <c r="AI2333" s="210"/>
      <c r="AJ2333" s="448" t="s">
        <v>6169</v>
      </c>
      <c r="AK2333" s="478" t="str">
        <f t="shared" si="716"/>
        <v/>
      </c>
      <c r="AL2333" s="482">
        <f t="shared" si="717"/>
        <v>1</v>
      </c>
      <c r="AM2333" s="432" t="str">
        <f>_xlfn.IFNA(VLOOKUP(O2333,Dropdown!$B:$G,6,0),"-")</f>
        <v>PEZA</v>
      </c>
      <c r="AN2333" s="433">
        <f>_xlfn.IFNA(VLOOKUP(O2333,Dropdown!$B:$H,7,0),"-")</f>
        <v>0.12</v>
      </c>
      <c r="AO2333" s="434" t="str">
        <f t="shared" si="718"/>
        <v>PHP</v>
      </c>
      <c r="AP2333" s="435">
        <f t="shared" si="719"/>
        <v>38900</v>
      </c>
      <c r="AQ2333" s="436">
        <f t="shared" si="720"/>
        <v>43568.000000000007</v>
      </c>
      <c r="AR2333" s="247"/>
      <c r="AS2333" s="466" t="s">
        <v>15</v>
      </c>
      <c r="AT2333" s="247"/>
      <c r="AU2333" s="454" t="s">
        <v>15</v>
      </c>
    </row>
    <row r="2334" spans="1:47" s="30" customFormat="1">
      <c r="A2334" s="556">
        <v>2331</v>
      </c>
      <c r="B2334" s="557" t="s">
        <v>5884</v>
      </c>
      <c r="C2334" s="557" t="str">
        <f t="shared" si="742"/>
        <v>2021</v>
      </c>
      <c r="D2334" s="557" t="str">
        <f t="shared" si="743"/>
        <v>May</v>
      </c>
      <c r="E2334" s="586">
        <v>44344</v>
      </c>
      <c r="F2334" s="557">
        <v>127914</v>
      </c>
      <c r="G2334" s="557" t="s">
        <v>6130</v>
      </c>
      <c r="H2334" s="557">
        <v>100308</v>
      </c>
      <c r="I2334" s="557" t="s">
        <v>5976</v>
      </c>
      <c r="J2334" s="577" t="s">
        <v>5904</v>
      </c>
      <c r="K2334" s="578" t="s">
        <v>5908</v>
      </c>
      <c r="L2334" s="578" t="s">
        <v>5961</v>
      </c>
      <c r="M2334" s="578" t="s">
        <v>5928</v>
      </c>
      <c r="N2334" s="579" t="s">
        <v>5942</v>
      </c>
      <c r="O2334" s="578" t="s">
        <v>31</v>
      </c>
      <c r="P2334" s="557">
        <v>1</v>
      </c>
      <c r="Q2334" s="557" t="s">
        <v>5152</v>
      </c>
      <c r="R2334" s="581">
        <f>IFERROR(VLOOKUP(CONCATENATE(D2334,"'",C2334),'Monthly Forex'!A:D,4,0),"-")</f>
        <v>48.1</v>
      </c>
      <c r="S2334" s="587">
        <v>289050</v>
      </c>
      <c r="T2334" s="582">
        <f t="shared" ref="T2334:T2353" si="744">IFERROR(S2334/R2334,"")</f>
        <v>6009.3555093555087</v>
      </c>
      <c r="U2334" s="612" t="s">
        <v>47</v>
      </c>
      <c r="V2334" s="613" t="s">
        <v>49</v>
      </c>
      <c r="W2334" s="706" t="s">
        <v>4316</v>
      </c>
      <c r="X2334" s="673" t="s">
        <v>4595</v>
      </c>
      <c r="Y2334" s="669" t="s">
        <v>15</v>
      </c>
      <c r="Z2334" s="668" t="s">
        <v>15</v>
      </c>
      <c r="AA2334" s="558" t="s">
        <v>1856</v>
      </c>
      <c r="AB2334" s="139">
        <f t="shared" si="737"/>
        <v>44374</v>
      </c>
      <c r="AC2334" s="134">
        <f t="shared" si="738"/>
        <v>44348</v>
      </c>
      <c r="AD2334" s="144" t="str">
        <f t="shared" si="739"/>
        <v>-</v>
      </c>
      <c r="AE2334" s="136" t="str">
        <f t="shared" si="740"/>
        <v>-</v>
      </c>
      <c r="AF2334" s="140" t="s">
        <v>4551</v>
      </c>
      <c r="AG2334" s="140" t="str">
        <f t="shared" si="741"/>
        <v>1</v>
      </c>
      <c r="AH2334" s="141" t="str">
        <f t="shared" si="715"/>
        <v>-</v>
      </c>
      <c r="AI2334" s="210">
        <v>44468</v>
      </c>
      <c r="AJ2334" s="448" t="s">
        <v>4592</v>
      </c>
      <c r="AK2334" s="478">
        <f>IFERROR(IF(AF2334="O",$AB2334-$AI2334,""),"-")</f>
        <v>-94</v>
      </c>
      <c r="AL2334" s="516">
        <f t="shared" si="717"/>
        <v>44440</v>
      </c>
      <c r="AM2334" s="432" t="str">
        <f>_xlfn.IFNA(VLOOKUP(O2334,Dropdown!$B:$G,6,0),"-")</f>
        <v>PEZA</v>
      </c>
      <c r="AN2334" s="433">
        <f>_xlfn.IFNA(VLOOKUP(O2334,Dropdown!$B:$H,7,0),"-")</f>
        <v>0.12</v>
      </c>
      <c r="AO2334" s="434" t="str">
        <f t="shared" si="718"/>
        <v>PHP</v>
      </c>
      <c r="AP2334" s="435">
        <f t="shared" si="719"/>
        <v>289050</v>
      </c>
      <c r="AQ2334" s="436">
        <f t="shared" si="720"/>
        <v>323736.00000000006</v>
      </c>
      <c r="AR2334" s="247"/>
      <c r="AS2334" s="467" t="s">
        <v>15</v>
      </c>
      <c r="AT2334" s="247"/>
      <c r="AU2334" s="456" t="s">
        <v>15</v>
      </c>
    </row>
    <row r="2335" spans="1:47" s="30" customFormat="1">
      <c r="A2335" s="556">
        <v>2332</v>
      </c>
      <c r="B2335" s="557" t="s">
        <v>5885</v>
      </c>
      <c r="C2335" s="557" t="str">
        <f t="shared" si="742"/>
        <v>2021</v>
      </c>
      <c r="D2335" s="557" t="str">
        <f t="shared" si="743"/>
        <v>May</v>
      </c>
      <c r="E2335" s="586">
        <v>44344</v>
      </c>
      <c r="F2335" s="557">
        <v>127914</v>
      </c>
      <c r="G2335" s="557" t="s">
        <v>6130</v>
      </c>
      <c r="H2335" s="557">
        <v>100308</v>
      </c>
      <c r="I2335" s="557" t="s">
        <v>5976</v>
      </c>
      <c r="J2335" s="577" t="s">
        <v>5904</v>
      </c>
      <c r="K2335" s="578" t="s">
        <v>5909</v>
      </c>
      <c r="L2335" s="578" t="s">
        <v>5961</v>
      </c>
      <c r="M2335" s="578" t="s">
        <v>5929</v>
      </c>
      <c r="N2335" s="579" t="s">
        <v>5943</v>
      </c>
      <c r="O2335" s="578" t="s">
        <v>31</v>
      </c>
      <c r="P2335" s="557">
        <v>1</v>
      </c>
      <c r="Q2335" s="557" t="s">
        <v>5152</v>
      </c>
      <c r="R2335" s="581">
        <f>IFERROR(VLOOKUP(CONCATENATE(D2335,"'",C2335),'Monthly Forex'!A:D,4,0),"-")</f>
        <v>48.1</v>
      </c>
      <c r="S2335" s="587">
        <v>218010</v>
      </c>
      <c r="T2335" s="582">
        <f t="shared" si="744"/>
        <v>4532.4324324324325</v>
      </c>
      <c r="U2335" s="612" t="s">
        <v>47</v>
      </c>
      <c r="V2335" s="613" t="s">
        <v>49</v>
      </c>
      <c r="W2335" s="706" t="s">
        <v>4316</v>
      </c>
      <c r="X2335" s="673" t="s">
        <v>4595</v>
      </c>
      <c r="Y2335" s="669" t="s">
        <v>15</v>
      </c>
      <c r="Z2335" s="668" t="s">
        <v>15</v>
      </c>
      <c r="AA2335" s="558" t="s">
        <v>1856</v>
      </c>
      <c r="AB2335" s="139">
        <f t="shared" si="737"/>
        <v>44374</v>
      </c>
      <c r="AC2335" s="134">
        <f t="shared" si="738"/>
        <v>44348</v>
      </c>
      <c r="AD2335" s="144" t="str">
        <f t="shared" si="739"/>
        <v>-</v>
      </c>
      <c r="AE2335" s="136" t="str">
        <f t="shared" si="740"/>
        <v>-</v>
      </c>
      <c r="AF2335" s="140" t="s">
        <v>4551</v>
      </c>
      <c r="AG2335" s="140" t="str">
        <f t="shared" si="741"/>
        <v>-</v>
      </c>
      <c r="AH2335" s="141" t="str">
        <f t="shared" si="715"/>
        <v>-</v>
      </c>
      <c r="AI2335" s="210">
        <v>44468</v>
      </c>
      <c r="AJ2335" s="448" t="s">
        <v>4592</v>
      </c>
      <c r="AK2335" s="478">
        <f t="shared" si="716"/>
        <v>-94</v>
      </c>
      <c r="AL2335" s="516">
        <f t="shared" si="717"/>
        <v>44440</v>
      </c>
      <c r="AM2335" s="432" t="str">
        <f>_xlfn.IFNA(VLOOKUP(O2335,Dropdown!$B:$G,6,0),"-")</f>
        <v>PEZA</v>
      </c>
      <c r="AN2335" s="433">
        <f>_xlfn.IFNA(VLOOKUP(O2335,Dropdown!$B:$H,7,0),"-")</f>
        <v>0.12</v>
      </c>
      <c r="AO2335" s="434" t="str">
        <f t="shared" si="718"/>
        <v>PHP</v>
      </c>
      <c r="AP2335" s="435">
        <f t="shared" si="719"/>
        <v>218010</v>
      </c>
      <c r="AQ2335" s="436">
        <f t="shared" si="720"/>
        <v>244171.2</v>
      </c>
      <c r="AR2335" s="247"/>
      <c r="AS2335" s="467" t="s">
        <v>15</v>
      </c>
      <c r="AT2335" s="247"/>
      <c r="AU2335" s="456" t="s">
        <v>15</v>
      </c>
    </row>
    <row r="2336" spans="1:47" s="30" customFormat="1">
      <c r="A2336" s="556">
        <v>2333</v>
      </c>
      <c r="B2336" s="557" t="s">
        <v>5886</v>
      </c>
      <c r="C2336" s="557" t="str">
        <f t="shared" si="742"/>
        <v>2021</v>
      </c>
      <c r="D2336" s="557" t="str">
        <f t="shared" si="743"/>
        <v>May</v>
      </c>
      <c r="E2336" s="586">
        <v>44344</v>
      </c>
      <c r="F2336" s="557">
        <v>127914</v>
      </c>
      <c r="G2336" s="557" t="s">
        <v>6130</v>
      </c>
      <c r="H2336" s="557">
        <v>100308</v>
      </c>
      <c r="I2336" s="557" t="s">
        <v>5976</v>
      </c>
      <c r="J2336" s="577" t="s">
        <v>5904</v>
      </c>
      <c r="K2336" s="578" t="s">
        <v>5910</v>
      </c>
      <c r="L2336" s="578" t="s">
        <v>5961</v>
      </c>
      <c r="M2336" s="578" t="s">
        <v>4859</v>
      </c>
      <c r="N2336" s="579" t="s">
        <v>5944</v>
      </c>
      <c r="O2336" s="578" t="s">
        <v>31</v>
      </c>
      <c r="P2336" s="557">
        <v>1</v>
      </c>
      <c r="Q2336" s="557" t="s">
        <v>5152</v>
      </c>
      <c r="R2336" s="581">
        <f>IFERROR(VLOOKUP(CONCATENATE(D2336,"'",C2336),'Monthly Forex'!A:D,4,0),"-")</f>
        <v>48.1</v>
      </c>
      <c r="S2336" s="587">
        <v>222240</v>
      </c>
      <c r="T2336" s="582">
        <f t="shared" si="744"/>
        <v>4620.3742203742204</v>
      </c>
      <c r="U2336" s="612" t="s">
        <v>47</v>
      </c>
      <c r="V2336" s="613" t="s">
        <v>49</v>
      </c>
      <c r="W2336" s="706" t="s">
        <v>4316</v>
      </c>
      <c r="X2336" s="673" t="s">
        <v>4595</v>
      </c>
      <c r="Y2336" s="669" t="s">
        <v>15</v>
      </c>
      <c r="Z2336" s="668" t="s">
        <v>15</v>
      </c>
      <c r="AA2336" s="558" t="s">
        <v>1856</v>
      </c>
      <c r="AB2336" s="139">
        <f t="shared" si="737"/>
        <v>44374</v>
      </c>
      <c r="AC2336" s="134">
        <f t="shared" si="738"/>
        <v>44348</v>
      </c>
      <c r="AD2336" s="144" t="str">
        <f t="shared" si="739"/>
        <v>-</v>
      </c>
      <c r="AE2336" s="136" t="str">
        <f t="shared" si="740"/>
        <v>-</v>
      </c>
      <c r="AF2336" s="140" t="s">
        <v>4551</v>
      </c>
      <c r="AG2336" s="140" t="str">
        <f t="shared" si="741"/>
        <v>-</v>
      </c>
      <c r="AH2336" s="141" t="str">
        <f t="shared" si="715"/>
        <v>-</v>
      </c>
      <c r="AI2336" s="210">
        <v>44468</v>
      </c>
      <c r="AJ2336" s="448" t="s">
        <v>4592</v>
      </c>
      <c r="AK2336" s="478">
        <f t="shared" si="716"/>
        <v>-94</v>
      </c>
      <c r="AL2336" s="516">
        <f t="shared" si="717"/>
        <v>44440</v>
      </c>
      <c r="AM2336" s="432" t="str">
        <f>_xlfn.IFNA(VLOOKUP(O2336,Dropdown!$B:$G,6,0),"-")</f>
        <v>PEZA</v>
      </c>
      <c r="AN2336" s="433">
        <f>_xlfn.IFNA(VLOOKUP(O2336,Dropdown!$B:$H,7,0),"-")</f>
        <v>0.12</v>
      </c>
      <c r="AO2336" s="434" t="str">
        <f t="shared" si="718"/>
        <v>PHP</v>
      </c>
      <c r="AP2336" s="435">
        <f t="shared" si="719"/>
        <v>222240</v>
      </c>
      <c r="AQ2336" s="436">
        <f t="shared" si="720"/>
        <v>248908.80000000002</v>
      </c>
      <c r="AR2336" s="247"/>
      <c r="AS2336" s="467" t="s">
        <v>15</v>
      </c>
      <c r="AT2336" s="247"/>
      <c r="AU2336" s="456" t="s">
        <v>15</v>
      </c>
    </row>
    <row r="2337" spans="1:47" s="30" customFormat="1">
      <c r="A2337" s="556">
        <v>2334</v>
      </c>
      <c r="B2337" s="557" t="s">
        <v>5887</v>
      </c>
      <c r="C2337" s="557" t="str">
        <f t="shared" si="742"/>
        <v>2021</v>
      </c>
      <c r="D2337" s="557" t="str">
        <f t="shared" si="743"/>
        <v>May</v>
      </c>
      <c r="E2337" s="586">
        <v>44344</v>
      </c>
      <c r="F2337" s="557">
        <v>127914</v>
      </c>
      <c r="G2337" s="557" t="s">
        <v>6130</v>
      </c>
      <c r="H2337" s="557">
        <v>100308</v>
      </c>
      <c r="I2337" s="557" t="s">
        <v>5976</v>
      </c>
      <c r="J2337" s="577" t="s">
        <v>5904</v>
      </c>
      <c r="K2337" s="578" t="s">
        <v>5911</v>
      </c>
      <c r="L2337" s="578" t="s">
        <v>5961</v>
      </c>
      <c r="M2337" s="578" t="s">
        <v>5930</v>
      </c>
      <c r="N2337" s="579" t="s">
        <v>5948</v>
      </c>
      <c r="O2337" s="578" t="s">
        <v>31</v>
      </c>
      <c r="P2337" s="557">
        <v>1</v>
      </c>
      <c r="Q2337" s="557" t="s">
        <v>5152</v>
      </c>
      <c r="R2337" s="581">
        <f>IFERROR(VLOOKUP(CONCATENATE(D2337,"'",C2337),'Monthly Forex'!A:D,4,0),"-")</f>
        <v>48.1</v>
      </c>
      <c r="S2337" s="587">
        <v>227940</v>
      </c>
      <c r="T2337" s="582">
        <f t="shared" si="744"/>
        <v>4738.8773388773388</v>
      </c>
      <c r="U2337" s="612" t="s">
        <v>47</v>
      </c>
      <c r="V2337" s="613" t="s">
        <v>49</v>
      </c>
      <c r="W2337" s="706" t="s">
        <v>4316</v>
      </c>
      <c r="X2337" s="673" t="s">
        <v>4595</v>
      </c>
      <c r="Y2337" s="669" t="s">
        <v>15</v>
      </c>
      <c r="Z2337" s="668" t="s">
        <v>15</v>
      </c>
      <c r="AA2337" s="558" t="s">
        <v>1856</v>
      </c>
      <c r="AB2337" s="139">
        <f t="shared" si="737"/>
        <v>44374</v>
      </c>
      <c r="AC2337" s="134">
        <f t="shared" si="738"/>
        <v>44348</v>
      </c>
      <c r="AD2337" s="144" t="str">
        <f t="shared" si="739"/>
        <v>-</v>
      </c>
      <c r="AE2337" s="136" t="str">
        <f t="shared" si="740"/>
        <v>-</v>
      </c>
      <c r="AF2337" s="140" t="s">
        <v>4551</v>
      </c>
      <c r="AG2337" s="140" t="str">
        <f t="shared" si="741"/>
        <v>-</v>
      </c>
      <c r="AH2337" s="141" t="str">
        <f t="shared" si="715"/>
        <v>-</v>
      </c>
      <c r="AI2337" s="210">
        <v>44468</v>
      </c>
      <c r="AJ2337" s="448" t="s">
        <v>4592</v>
      </c>
      <c r="AK2337" s="478">
        <f t="shared" si="716"/>
        <v>-94</v>
      </c>
      <c r="AL2337" s="516">
        <f t="shared" si="717"/>
        <v>44440</v>
      </c>
      <c r="AM2337" s="432" t="str">
        <f>_xlfn.IFNA(VLOOKUP(O2337,Dropdown!$B:$G,6,0),"-")</f>
        <v>PEZA</v>
      </c>
      <c r="AN2337" s="433">
        <f>_xlfn.IFNA(VLOOKUP(O2337,Dropdown!$B:$H,7,0),"-")</f>
        <v>0.12</v>
      </c>
      <c r="AO2337" s="434" t="str">
        <f t="shared" si="718"/>
        <v>PHP</v>
      </c>
      <c r="AP2337" s="435">
        <f t="shared" si="719"/>
        <v>227940</v>
      </c>
      <c r="AQ2337" s="436">
        <f t="shared" si="720"/>
        <v>255292.80000000002</v>
      </c>
      <c r="AR2337" s="247"/>
      <c r="AS2337" s="467" t="s">
        <v>15</v>
      </c>
      <c r="AT2337" s="247"/>
      <c r="AU2337" s="456" t="s">
        <v>15</v>
      </c>
    </row>
    <row r="2338" spans="1:47" s="30" customFormat="1">
      <c r="A2338" s="556">
        <v>2335</v>
      </c>
      <c r="B2338" s="557" t="s">
        <v>5888</v>
      </c>
      <c r="C2338" s="557" t="str">
        <f t="shared" si="742"/>
        <v>2021</v>
      </c>
      <c r="D2338" s="557" t="str">
        <f t="shared" si="743"/>
        <v>May</v>
      </c>
      <c r="E2338" s="586">
        <v>44344</v>
      </c>
      <c r="F2338" s="557">
        <v>127914</v>
      </c>
      <c r="G2338" s="557" t="s">
        <v>6130</v>
      </c>
      <c r="H2338" s="557">
        <v>100308</v>
      </c>
      <c r="I2338" s="557" t="s">
        <v>5976</v>
      </c>
      <c r="J2338" s="577" t="s">
        <v>5904</v>
      </c>
      <c r="K2338" s="578" t="s">
        <v>5912</v>
      </c>
      <c r="L2338" s="578" t="s">
        <v>5961</v>
      </c>
      <c r="M2338" s="578" t="s">
        <v>6126</v>
      </c>
      <c r="N2338" s="579" t="s">
        <v>6392</v>
      </c>
      <c r="O2338" s="578" t="s">
        <v>31</v>
      </c>
      <c r="P2338" s="557">
        <v>1</v>
      </c>
      <c r="Q2338" s="557" t="s">
        <v>5152</v>
      </c>
      <c r="R2338" s="581">
        <f>IFERROR(VLOOKUP(CONCATENATE(D2338,"'",C2338),'Monthly Forex'!A:D,4,0),"-")</f>
        <v>48.1</v>
      </c>
      <c r="S2338" s="587">
        <v>126000</v>
      </c>
      <c r="T2338" s="582">
        <f t="shared" si="744"/>
        <v>2619.5426195426194</v>
      </c>
      <c r="U2338" s="612" t="s">
        <v>47</v>
      </c>
      <c r="V2338" s="613" t="s">
        <v>49</v>
      </c>
      <c r="W2338" s="706" t="s">
        <v>4316</v>
      </c>
      <c r="X2338" s="673" t="s">
        <v>4595</v>
      </c>
      <c r="Y2338" s="669" t="s">
        <v>15</v>
      </c>
      <c r="Z2338" s="668" t="s">
        <v>15</v>
      </c>
      <c r="AA2338" s="558" t="s">
        <v>1856</v>
      </c>
      <c r="AB2338" s="139">
        <f t="shared" si="737"/>
        <v>44374</v>
      </c>
      <c r="AC2338" s="134">
        <f t="shared" si="738"/>
        <v>44348</v>
      </c>
      <c r="AD2338" s="144" t="str">
        <f t="shared" si="739"/>
        <v>-</v>
      </c>
      <c r="AE2338" s="136" t="str">
        <f t="shared" si="740"/>
        <v>-</v>
      </c>
      <c r="AF2338" s="140" t="s">
        <v>4551</v>
      </c>
      <c r="AG2338" s="140" t="str">
        <f t="shared" si="741"/>
        <v>-</v>
      </c>
      <c r="AH2338" s="141" t="str">
        <f t="shared" si="715"/>
        <v>-</v>
      </c>
      <c r="AI2338" s="210">
        <v>44468</v>
      </c>
      <c r="AJ2338" s="448" t="s">
        <v>4592</v>
      </c>
      <c r="AK2338" s="478">
        <f t="shared" si="716"/>
        <v>-94</v>
      </c>
      <c r="AL2338" s="516">
        <f t="shared" si="717"/>
        <v>44440</v>
      </c>
      <c r="AM2338" s="432" t="str">
        <f>_xlfn.IFNA(VLOOKUP(O2338,Dropdown!$B:$G,6,0),"-")</f>
        <v>PEZA</v>
      </c>
      <c r="AN2338" s="433">
        <f>_xlfn.IFNA(VLOOKUP(O2338,Dropdown!$B:$H,7,0),"-")</f>
        <v>0.12</v>
      </c>
      <c r="AO2338" s="434" t="str">
        <f t="shared" si="718"/>
        <v>PHP</v>
      </c>
      <c r="AP2338" s="435">
        <f t="shared" si="719"/>
        <v>126000</v>
      </c>
      <c r="AQ2338" s="436">
        <f t="shared" si="720"/>
        <v>141120</v>
      </c>
      <c r="AR2338" s="247"/>
      <c r="AS2338" s="467" t="s">
        <v>15</v>
      </c>
      <c r="AT2338" s="247"/>
      <c r="AU2338" s="456" t="s">
        <v>15</v>
      </c>
    </row>
    <row r="2339" spans="1:47" s="30" customFormat="1">
      <c r="A2339" s="556">
        <v>2336</v>
      </c>
      <c r="B2339" s="557" t="s">
        <v>5889</v>
      </c>
      <c r="C2339" s="557" t="str">
        <f t="shared" si="742"/>
        <v>2021</v>
      </c>
      <c r="D2339" s="557" t="str">
        <f t="shared" si="743"/>
        <v>May</v>
      </c>
      <c r="E2339" s="586">
        <v>44344</v>
      </c>
      <c r="F2339" s="557">
        <v>127914</v>
      </c>
      <c r="G2339" s="557" t="s">
        <v>6130</v>
      </c>
      <c r="H2339" s="557">
        <v>100308</v>
      </c>
      <c r="I2339" s="557" t="s">
        <v>5976</v>
      </c>
      <c r="J2339" s="577" t="s">
        <v>5904</v>
      </c>
      <c r="K2339" s="578" t="s">
        <v>5913</v>
      </c>
      <c r="L2339" s="578" t="s">
        <v>5961</v>
      </c>
      <c r="M2339" s="578" t="s">
        <v>5932</v>
      </c>
      <c r="N2339" s="579" t="s">
        <v>5946</v>
      </c>
      <c r="O2339" s="578" t="s">
        <v>31</v>
      </c>
      <c r="P2339" s="557">
        <v>1</v>
      </c>
      <c r="Q2339" s="557" t="s">
        <v>5152</v>
      </c>
      <c r="R2339" s="581">
        <f>IFERROR(VLOOKUP(CONCATENATE(D2339,"'",C2339),'Monthly Forex'!A:D,4,0),"-")</f>
        <v>48.1</v>
      </c>
      <c r="S2339" s="587">
        <v>152610</v>
      </c>
      <c r="T2339" s="582">
        <f t="shared" si="744"/>
        <v>3172.7650727650725</v>
      </c>
      <c r="U2339" s="612" t="s">
        <v>47</v>
      </c>
      <c r="V2339" s="613" t="s">
        <v>49</v>
      </c>
      <c r="W2339" s="706" t="s">
        <v>4316</v>
      </c>
      <c r="X2339" s="673" t="s">
        <v>4595</v>
      </c>
      <c r="Y2339" s="669" t="s">
        <v>15</v>
      </c>
      <c r="Z2339" s="668" t="s">
        <v>15</v>
      </c>
      <c r="AA2339" s="558" t="s">
        <v>1856</v>
      </c>
      <c r="AB2339" s="139">
        <f t="shared" si="737"/>
        <v>44374</v>
      </c>
      <c r="AC2339" s="134">
        <f t="shared" si="738"/>
        <v>44348</v>
      </c>
      <c r="AD2339" s="144" t="str">
        <f t="shared" si="739"/>
        <v>-</v>
      </c>
      <c r="AE2339" s="136" t="str">
        <f t="shared" si="740"/>
        <v>-</v>
      </c>
      <c r="AF2339" s="140" t="s">
        <v>4551</v>
      </c>
      <c r="AG2339" s="140" t="str">
        <f t="shared" si="741"/>
        <v>-</v>
      </c>
      <c r="AH2339" s="141" t="str">
        <f t="shared" si="715"/>
        <v>-</v>
      </c>
      <c r="AI2339" s="210">
        <v>44468</v>
      </c>
      <c r="AJ2339" s="448" t="s">
        <v>4592</v>
      </c>
      <c r="AK2339" s="478">
        <f t="shared" si="716"/>
        <v>-94</v>
      </c>
      <c r="AL2339" s="516">
        <f t="shared" si="717"/>
        <v>44440</v>
      </c>
      <c r="AM2339" s="432" t="str">
        <f>_xlfn.IFNA(VLOOKUP(O2339,Dropdown!$B:$G,6,0),"-")</f>
        <v>PEZA</v>
      </c>
      <c r="AN2339" s="433">
        <f>_xlfn.IFNA(VLOOKUP(O2339,Dropdown!$B:$H,7,0),"-")</f>
        <v>0.12</v>
      </c>
      <c r="AO2339" s="434" t="str">
        <f t="shared" si="718"/>
        <v>PHP</v>
      </c>
      <c r="AP2339" s="435">
        <f t="shared" si="719"/>
        <v>152610</v>
      </c>
      <c r="AQ2339" s="436">
        <f t="shared" si="720"/>
        <v>170923.2</v>
      </c>
      <c r="AR2339" s="247"/>
      <c r="AS2339" s="467" t="s">
        <v>15</v>
      </c>
      <c r="AT2339" s="247"/>
      <c r="AU2339" s="456" t="s">
        <v>15</v>
      </c>
    </row>
    <row r="2340" spans="1:47" s="30" customFormat="1">
      <c r="A2340" s="556">
        <v>2337</v>
      </c>
      <c r="B2340" s="557" t="s">
        <v>5892</v>
      </c>
      <c r="C2340" s="557" t="str">
        <f t="shared" si="742"/>
        <v>2021</v>
      </c>
      <c r="D2340" s="557" t="str">
        <f t="shared" si="743"/>
        <v>May</v>
      </c>
      <c r="E2340" s="586">
        <v>44344</v>
      </c>
      <c r="F2340" s="557">
        <v>127914</v>
      </c>
      <c r="G2340" s="557" t="s">
        <v>6130</v>
      </c>
      <c r="H2340" s="557">
        <v>100308</v>
      </c>
      <c r="I2340" s="557" t="s">
        <v>5976</v>
      </c>
      <c r="J2340" s="577" t="s">
        <v>5904</v>
      </c>
      <c r="K2340" s="578" t="s">
        <v>6009</v>
      </c>
      <c r="L2340" s="578" t="s">
        <v>5961</v>
      </c>
      <c r="M2340" s="578" t="s">
        <v>6014</v>
      </c>
      <c r="N2340" s="579" t="s">
        <v>5950</v>
      </c>
      <c r="O2340" s="578" t="s">
        <v>31</v>
      </c>
      <c r="P2340" s="557">
        <v>1</v>
      </c>
      <c r="Q2340" s="557" t="s">
        <v>5152</v>
      </c>
      <c r="R2340" s="581">
        <f>IFERROR(VLOOKUP(CONCATENATE(D2340,"'",C2340),'Monthly Forex'!A:D,4,0),"-")</f>
        <v>48.1</v>
      </c>
      <c r="S2340" s="587">
        <v>47100</v>
      </c>
      <c r="T2340" s="582">
        <f t="shared" si="744"/>
        <v>979.20997920997922</v>
      </c>
      <c r="U2340" s="612" t="s">
        <v>47</v>
      </c>
      <c r="V2340" s="613" t="s">
        <v>49</v>
      </c>
      <c r="W2340" s="706" t="s">
        <v>4316</v>
      </c>
      <c r="X2340" s="673" t="s">
        <v>4595</v>
      </c>
      <c r="Y2340" s="669" t="s">
        <v>15</v>
      </c>
      <c r="Z2340" s="668" t="s">
        <v>15</v>
      </c>
      <c r="AA2340" s="558" t="s">
        <v>1856</v>
      </c>
      <c r="AB2340" s="139">
        <f t="shared" si="737"/>
        <v>44374</v>
      </c>
      <c r="AC2340" s="134">
        <f t="shared" si="738"/>
        <v>44348</v>
      </c>
      <c r="AD2340" s="144" t="str">
        <f t="shared" si="739"/>
        <v>-</v>
      </c>
      <c r="AE2340" s="136" t="str">
        <f t="shared" si="740"/>
        <v>-</v>
      </c>
      <c r="AF2340" s="140" t="s">
        <v>4551</v>
      </c>
      <c r="AG2340" s="140" t="str">
        <f t="shared" si="741"/>
        <v>-</v>
      </c>
      <c r="AH2340" s="141" t="str">
        <f t="shared" si="715"/>
        <v>-</v>
      </c>
      <c r="AI2340" s="210">
        <v>44468</v>
      </c>
      <c r="AJ2340" s="448" t="s">
        <v>4592</v>
      </c>
      <c r="AK2340" s="478">
        <f t="shared" si="716"/>
        <v>-94</v>
      </c>
      <c r="AL2340" s="516">
        <f t="shared" si="717"/>
        <v>44440</v>
      </c>
      <c r="AM2340" s="432" t="str">
        <f>_xlfn.IFNA(VLOOKUP(O2340,Dropdown!$B:$G,6,0),"-")</f>
        <v>PEZA</v>
      </c>
      <c r="AN2340" s="433">
        <f>_xlfn.IFNA(VLOOKUP(O2340,Dropdown!$B:$H,7,0),"-")</f>
        <v>0.12</v>
      </c>
      <c r="AO2340" s="434" t="str">
        <f t="shared" si="718"/>
        <v>PHP</v>
      </c>
      <c r="AP2340" s="435">
        <f t="shared" si="719"/>
        <v>47100</v>
      </c>
      <c r="AQ2340" s="436">
        <f t="shared" si="720"/>
        <v>52752.000000000007</v>
      </c>
      <c r="AR2340" s="247"/>
      <c r="AS2340" s="467" t="s">
        <v>15</v>
      </c>
      <c r="AT2340" s="247"/>
      <c r="AU2340" s="456" t="s">
        <v>15</v>
      </c>
    </row>
    <row r="2341" spans="1:47" s="30" customFormat="1">
      <c r="A2341" s="556">
        <v>2338</v>
      </c>
      <c r="B2341" s="557" t="s">
        <v>5893</v>
      </c>
      <c r="C2341" s="557" t="str">
        <f t="shared" si="742"/>
        <v>2021</v>
      </c>
      <c r="D2341" s="557" t="str">
        <f t="shared" si="743"/>
        <v>May</v>
      </c>
      <c r="E2341" s="586">
        <v>44344</v>
      </c>
      <c r="F2341" s="557">
        <v>127914</v>
      </c>
      <c r="G2341" s="557" t="s">
        <v>6130</v>
      </c>
      <c r="H2341" s="557">
        <v>100308</v>
      </c>
      <c r="I2341" s="557" t="s">
        <v>5976</v>
      </c>
      <c r="J2341" s="577" t="s">
        <v>5904</v>
      </c>
      <c r="K2341" s="578" t="s">
        <v>6010</v>
      </c>
      <c r="L2341" s="578" t="s">
        <v>5961</v>
      </c>
      <c r="M2341" s="578" t="s">
        <v>6015</v>
      </c>
      <c r="N2341" s="579" t="s">
        <v>5951</v>
      </c>
      <c r="O2341" s="578" t="s">
        <v>31</v>
      </c>
      <c r="P2341" s="557">
        <v>1</v>
      </c>
      <c r="Q2341" s="557" t="s">
        <v>5152</v>
      </c>
      <c r="R2341" s="581">
        <f>IFERROR(VLOOKUP(CONCATENATE(D2341,"'",C2341),'Monthly Forex'!A:D,4,0),"-")</f>
        <v>48.1</v>
      </c>
      <c r="S2341" s="587">
        <v>47100</v>
      </c>
      <c r="T2341" s="582">
        <f t="shared" si="744"/>
        <v>979.20997920997922</v>
      </c>
      <c r="U2341" s="612" t="s">
        <v>47</v>
      </c>
      <c r="V2341" s="613" t="s">
        <v>49</v>
      </c>
      <c r="W2341" s="706" t="s">
        <v>4316</v>
      </c>
      <c r="X2341" s="673" t="s">
        <v>4595</v>
      </c>
      <c r="Y2341" s="669" t="s">
        <v>15</v>
      </c>
      <c r="Z2341" s="668" t="s">
        <v>15</v>
      </c>
      <c r="AA2341" s="558" t="s">
        <v>1856</v>
      </c>
      <c r="AB2341" s="139">
        <f t="shared" si="737"/>
        <v>44374</v>
      </c>
      <c r="AC2341" s="134">
        <f t="shared" si="738"/>
        <v>44348</v>
      </c>
      <c r="AD2341" s="144" t="str">
        <f t="shared" si="739"/>
        <v>-</v>
      </c>
      <c r="AE2341" s="136" t="str">
        <f t="shared" si="740"/>
        <v>-</v>
      </c>
      <c r="AF2341" s="140" t="s">
        <v>4551</v>
      </c>
      <c r="AG2341" s="140" t="str">
        <f t="shared" si="741"/>
        <v>-</v>
      </c>
      <c r="AH2341" s="141" t="str">
        <f t="shared" si="715"/>
        <v>-</v>
      </c>
      <c r="AI2341" s="210">
        <v>44468</v>
      </c>
      <c r="AJ2341" s="448" t="s">
        <v>4592</v>
      </c>
      <c r="AK2341" s="478">
        <f t="shared" si="716"/>
        <v>-94</v>
      </c>
      <c r="AL2341" s="516">
        <f t="shared" si="717"/>
        <v>44440</v>
      </c>
      <c r="AM2341" s="432" t="str">
        <f>_xlfn.IFNA(VLOOKUP(O2341,Dropdown!$B:$G,6,0),"-")</f>
        <v>PEZA</v>
      </c>
      <c r="AN2341" s="433">
        <f>_xlfn.IFNA(VLOOKUP(O2341,Dropdown!$B:$H,7,0),"-")</f>
        <v>0.12</v>
      </c>
      <c r="AO2341" s="434" t="str">
        <f t="shared" si="718"/>
        <v>PHP</v>
      </c>
      <c r="AP2341" s="435">
        <f t="shared" si="719"/>
        <v>47100</v>
      </c>
      <c r="AQ2341" s="436">
        <f t="shared" si="720"/>
        <v>52752.000000000007</v>
      </c>
      <c r="AR2341" s="247"/>
      <c r="AS2341" s="467" t="s">
        <v>15</v>
      </c>
      <c r="AT2341" s="247"/>
      <c r="AU2341" s="456" t="s">
        <v>15</v>
      </c>
    </row>
    <row r="2342" spans="1:47" s="30" customFormat="1">
      <c r="A2342" s="556">
        <v>2339</v>
      </c>
      <c r="B2342" s="557" t="s">
        <v>5890</v>
      </c>
      <c r="C2342" s="557" t="str">
        <f t="shared" si="742"/>
        <v>2021</v>
      </c>
      <c r="D2342" s="557" t="str">
        <f t="shared" si="743"/>
        <v>May</v>
      </c>
      <c r="E2342" s="586">
        <v>44344</v>
      </c>
      <c r="F2342" s="557">
        <v>127915</v>
      </c>
      <c r="G2342" s="557" t="s">
        <v>6131</v>
      </c>
      <c r="H2342" s="557">
        <v>100309</v>
      </c>
      <c r="I2342" s="557" t="s">
        <v>5976</v>
      </c>
      <c r="J2342" s="577" t="s">
        <v>6124</v>
      </c>
      <c r="K2342" s="578" t="s">
        <v>5914</v>
      </c>
      <c r="L2342" s="578" t="s">
        <v>5961</v>
      </c>
      <c r="M2342" s="578" t="s">
        <v>5933</v>
      </c>
      <c r="N2342" s="579" t="s">
        <v>6036</v>
      </c>
      <c r="O2342" s="578" t="s">
        <v>31</v>
      </c>
      <c r="P2342" s="557">
        <v>1</v>
      </c>
      <c r="Q2342" s="557" t="s">
        <v>5152</v>
      </c>
      <c r="R2342" s="581">
        <f>IFERROR(VLOOKUP(CONCATENATE(D2342,"'",C2342),'Monthly Forex'!A:D,4,0),"-")</f>
        <v>48.1</v>
      </c>
      <c r="S2342" s="587">
        <v>57540</v>
      </c>
      <c r="T2342" s="582">
        <f t="shared" si="744"/>
        <v>1196.2577962577961</v>
      </c>
      <c r="U2342" s="612" t="s">
        <v>47</v>
      </c>
      <c r="V2342" s="613" t="s">
        <v>49</v>
      </c>
      <c r="W2342" s="706" t="s">
        <v>4316</v>
      </c>
      <c r="X2342" s="673" t="s">
        <v>4595</v>
      </c>
      <c r="Y2342" s="669" t="s">
        <v>15</v>
      </c>
      <c r="Z2342" s="668" t="s">
        <v>15</v>
      </c>
      <c r="AA2342" s="558" t="s">
        <v>1856</v>
      </c>
      <c r="AB2342" s="139">
        <f t="shared" si="737"/>
        <v>44374</v>
      </c>
      <c r="AC2342" s="134">
        <f t="shared" si="738"/>
        <v>44348</v>
      </c>
      <c r="AD2342" s="144" t="str">
        <f t="shared" si="739"/>
        <v>-</v>
      </c>
      <c r="AE2342" s="136" t="str">
        <f t="shared" si="740"/>
        <v>-</v>
      </c>
      <c r="AF2342" s="140" t="s">
        <v>4551</v>
      </c>
      <c r="AG2342" s="140" t="str">
        <f t="shared" si="741"/>
        <v>1</v>
      </c>
      <c r="AH2342" s="141" t="str">
        <f t="shared" si="715"/>
        <v>-</v>
      </c>
      <c r="AI2342" s="210">
        <v>44468</v>
      </c>
      <c r="AJ2342" s="448" t="s">
        <v>4592</v>
      </c>
      <c r="AK2342" s="478">
        <f t="shared" si="716"/>
        <v>-94</v>
      </c>
      <c r="AL2342" s="516">
        <f t="shared" si="717"/>
        <v>44440</v>
      </c>
      <c r="AM2342" s="432" t="str">
        <f>_xlfn.IFNA(VLOOKUP(O2342,Dropdown!$B:$G,6,0),"-")</f>
        <v>PEZA</v>
      </c>
      <c r="AN2342" s="433">
        <f>_xlfn.IFNA(VLOOKUP(O2342,Dropdown!$B:$H,7,0),"-")</f>
        <v>0.12</v>
      </c>
      <c r="AO2342" s="434" t="str">
        <f t="shared" si="718"/>
        <v>PHP</v>
      </c>
      <c r="AP2342" s="435">
        <f t="shared" si="719"/>
        <v>57540</v>
      </c>
      <c r="AQ2342" s="436">
        <f t="shared" si="720"/>
        <v>64444.800000000003</v>
      </c>
      <c r="AR2342" s="247"/>
      <c r="AS2342" s="467" t="s">
        <v>15</v>
      </c>
      <c r="AT2342" s="247"/>
      <c r="AU2342" s="456" t="s">
        <v>15</v>
      </c>
    </row>
    <row r="2343" spans="1:47" s="30" customFormat="1">
      <c r="A2343" s="556">
        <v>2340</v>
      </c>
      <c r="B2343" s="557" t="s">
        <v>5891</v>
      </c>
      <c r="C2343" s="557" t="str">
        <f t="shared" si="742"/>
        <v>2021</v>
      </c>
      <c r="D2343" s="557" t="str">
        <f t="shared" si="743"/>
        <v>May</v>
      </c>
      <c r="E2343" s="586">
        <v>44344</v>
      </c>
      <c r="F2343" s="557">
        <v>127915</v>
      </c>
      <c r="G2343" s="557" t="s">
        <v>6131</v>
      </c>
      <c r="H2343" s="557">
        <v>100309</v>
      </c>
      <c r="I2343" s="557" t="s">
        <v>5976</v>
      </c>
      <c r="J2343" s="577" t="s">
        <v>6124</v>
      </c>
      <c r="K2343" s="578" t="s">
        <v>5915</v>
      </c>
      <c r="L2343" s="578" t="s">
        <v>5961</v>
      </c>
      <c r="M2343" s="578" t="s">
        <v>5940</v>
      </c>
      <c r="N2343" s="579" t="s">
        <v>6037</v>
      </c>
      <c r="O2343" s="578" t="s">
        <v>31</v>
      </c>
      <c r="P2343" s="557">
        <v>1</v>
      </c>
      <c r="Q2343" s="557" t="s">
        <v>5152</v>
      </c>
      <c r="R2343" s="581">
        <f>IFERROR(VLOOKUP(CONCATENATE(D2343,"'",C2343),'Monthly Forex'!A:D,4,0),"-")</f>
        <v>48.1</v>
      </c>
      <c r="S2343" s="587">
        <v>61200</v>
      </c>
      <c r="T2343" s="582">
        <f t="shared" si="744"/>
        <v>1272.3492723492723</v>
      </c>
      <c r="U2343" s="612" t="s">
        <v>47</v>
      </c>
      <c r="V2343" s="613" t="s">
        <v>49</v>
      </c>
      <c r="W2343" s="706" t="s">
        <v>4316</v>
      </c>
      <c r="X2343" s="673" t="s">
        <v>4595</v>
      </c>
      <c r="Y2343" s="669" t="s">
        <v>15</v>
      </c>
      <c r="Z2343" s="668" t="s">
        <v>15</v>
      </c>
      <c r="AA2343" s="558" t="s">
        <v>1856</v>
      </c>
      <c r="AB2343" s="139">
        <f t="shared" si="737"/>
        <v>44374</v>
      </c>
      <c r="AC2343" s="134">
        <f t="shared" si="738"/>
        <v>44348</v>
      </c>
      <c r="AD2343" s="144" t="str">
        <f t="shared" si="739"/>
        <v>-</v>
      </c>
      <c r="AE2343" s="136" t="str">
        <f t="shared" si="740"/>
        <v>-</v>
      </c>
      <c r="AF2343" s="140" t="s">
        <v>4551</v>
      </c>
      <c r="AG2343" s="140" t="str">
        <f t="shared" si="741"/>
        <v>-</v>
      </c>
      <c r="AH2343" s="141" t="str">
        <f t="shared" si="715"/>
        <v>-</v>
      </c>
      <c r="AI2343" s="210">
        <v>44468</v>
      </c>
      <c r="AJ2343" s="448" t="s">
        <v>4592</v>
      </c>
      <c r="AK2343" s="478">
        <f t="shared" si="716"/>
        <v>-94</v>
      </c>
      <c r="AL2343" s="516">
        <f t="shared" si="717"/>
        <v>44440</v>
      </c>
      <c r="AM2343" s="432" t="str">
        <f>_xlfn.IFNA(VLOOKUP(O2343,Dropdown!$B:$G,6,0),"-")</f>
        <v>PEZA</v>
      </c>
      <c r="AN2343" s="433">
        <f>_xlfn.IFNA(VLOOKUP(O2343,Dropdown!$B:$H,7,0),"-")</f>
        <v>0.12</v>
      </c>
      <c r="AO2343" s="434" t="str">
        <f t="shared" si="718"/>
        <v>PHP</v>
      </c>
      <c r="AP2343" s="435">
        <f t="shared" si="719"/>
        <v>61200</v>
      </c>
      <c r="AQ2343" s="436">
        <f t="shared" si="720"/>
        <v>68544</v>
      </c>
      <c r="AR2343" s="247"/>
      <c r="AS2343" s="467" t="s">
        <v>15</v>
      </c>
      <c r="AT2343" s="247"/>
      <c r="AU2343" s="456" t="s">
        <v>15</v>
      </c>
    </row>
    <row r="2344" spans="1:47" s="30" customFormat="1">
      <c r="A2344" s="556">
        <v>2341</v>
      </c>
      <c r="B2344" s="557" t="s">
        <v>6012</v>
      </c>
      <c r="C2344" s="557" t="str">
        <f t="shared" si="742"/>
        <v>2021</v>
      </c>
      <c r="D2344" s="557" t="str">
        <f t="shared" si="743"/>
        <v>May</v>
      </c>
      <c r="E2344" s="586">
        <v>44344</v>
      </c>
      <c r="F2344" s="557">
        <v>127915</v>
      </c>
      <c r="G2344" s="557" t="s">
        <v>6131</v>
      </c>
      <c r="H2344" s="557">
        <v>100309</v>
      </c>
      <c r="I2344" s="557" t="s">
        <v>5976</v>
      </c>
      <c r="J2344" s="577" t="s">
        <v>6124</v>
      </c>
      <c r="K2344" s="578" t="s">
        <v>6013</v>
      </c>
      <c r="L2344" s="578" t="s">
        <v>5961</v>
      </c>
      <c r="M2344" s="578" t="s">
        <v>5941</v>
      </c>
      <c r="N2344" s="579" t="s">
        <v>6038</v>
      </c>
      <c r="O2344" s="578" t="s">
        <v>31</v>
      </c>
      <c r="P2344" s="557">
        <v>1</v>
      </c>
      <c r="Q2344" s="557" t="s">
        <v>5152</v>
      </c>
      <c r="R2344" s="581">
        <f>IFERROR(VLOOKUP(CONCATENATE(D2344,"'",C2344),'Monthly Forex'!A:D,4,0),"-")</f>
        <v>48.1</v>
      </c>
      <c r="S2344" s="587">
        <v>66000</v>
      </c>
      <c r="T2344" s="582">
        <f t="shared" si="744"/>
        <v>1372.1413721413721</v>
      </c>
      <c r="U2344" s="612" t="s">
        <v>47</v>
      </c>
      <c r="V2344" s="613" t="s">
        <v>49</v>
      </c>
      <c r="W2344" s="706" t="s">
        <v>4316</v>
      </c>
      <c r="X2344" s="673" t="s">
        <v>4595</v>
      </c>
      <c r="Y2344" s="669" t="s">
        <v>15</v>
      </c>
      <c r="Z2344" s="668" t="s">
        <v>15</v>
      </c>
      <c r="AA2344" s="558" t="s">
        <v>1856</v>
      </c>
      <c r="AB2344" s="139">
        <f t="shared" si="737"/>
        <v>44374</v>
      </c>
      <c r="AC2344" s="134">
        <f t="shared" si="738"/>
        <v>44348</v>
      </c>
      <c r="AD2344" s="144" t="str">
        <f t="shared" si="739"/>
        <v>-</v>
      </c>
      <c r="AE2344" s="136" t="str">
        <f t="shared" si="740"/>
        <v>-</v>
      </c>
      <c r="AF2344" s="140" t="s">
        <v>4551</v>
      </c>
      <c r="AG2344" s="140" t="str">
        <f t="shared" si="741"/>
        <v>-</v>
      </c>
      <c r="AH2344" s="141" t="str">
        <f t="shared" si="715"/>
        <v>-</v>
      </c>
      <c r="AI2344" s="210">
        <v>44468</v>
      </c>
      <c r="AJ2344" s="448" t="s">
        <v>4592</v>
      </c>
      <c r="AK2344" s="478">
        <f t="shared" si="716"/>
        <v>-94</v>
      </c>
      <c r="AL2344" s="516">
        <f t="shared" si="717"/>
        <v>44440</v>
      </c>
      <c r="AM2344" s="432" t="str">
        <f>_xlfn.IFNA(VLOOKUP(O2344,Dropdown!$B:$G,6,0),"-")</f>
        <v>PEZA</v>
      </c>
      <c r="AN2344" s="433">
        <f>_xlfn.IFNA(VLOOKUP(O2344,Dropdown!$B:$H,7,0),"-")</f>
        <v>0.12</v>
      </c>
      <c r="AO2344" s="434" t="str">
        <f t="shared" si="718"/>
        <v>PHP</v>
      </c>
      <c r="AP2344" s="435">
        <f t="shared" si="719"/>
        <v>66000</v>
      </c>
      <c r="AQ2344" s="436">
        <f t="shared" si="720"/>
        <v>73920</v>
      </c>
      <c r="AR2344" s="247"/>
      <c r="AS2344" s="467" t="s">
        <v>15</v>
      </c>
      <c r="AT2344" s="247"/>
      <c r="AU2344" s="456" t="s">
        <v>15</v>
      </c>
    </row>
    <row r="2345" spans="1:47" s="30" customFormat="1">
      <c r="A2345" s="556">
        <v>2342</v>
      </c>
      <c r="B2345" s="557" t="s">
        <v>5894</v>
      </c>
      <c r="C2345" s="557" t="str">
        <f t="shared" si="742"/>
        <v>2021</v>
      </c>
      <c r="D2345" s="557" t="str">
        <f t="shared" si="743"/>
        <v>May</v>
      </c>
      <c r="E2345" s="586">
        <v>44344</v>
      </c>
      <c r="F2345" s="557">
        <v>127916</v>
      </c>
      <c r="G2345" s="557" t="s">
        <v>6132</v>
      </c>
      <c r="H2345" s="557">
        <v>100310</v>
      </c>
      <c r="I2345" s="557" t="s">
        <v>5977</v>
      </c>
      <c r="J2345" s="577" t="s">
        <v>5906</v>
      </c>
      <c r="K2345" s="578" t="s">
        <v>5918</v>
      </c>
      <c r="L2345" s="578" t="s">
        <v>5927</v>
      </c>
      <c r="M2345" s="578" t="s">
        <v>5928</v>
      </c>
      <c r="N2345" s="579" t="s">
        <v>5952</v>
      </c>
      <c r="O2345" s="578" t="s">
        <v>31</v>
      </c>
      <c r="P2345" s="557">
        <v>1</v>
      </c>
      <c r="Q2345" s="557" t="s">
        <v>5152</v>
      </c>
      <c r="R2345" s="581">
        <f>IFERROR(VLOOKUP(CONCATENATE(D2345,"'",C2345),'Monthly Forex'!A:D,4,0),"-")</f>
        <v>48.1</v>
      </c>
      <c r="S2345" s="587">
        <v>263430</v>
      </c>
      <c r="T2345" s="582">
        <f t="shared" si="744"/>
        <v>5476.7151767151763</v>
      </c>
      <c r="U2345" s="612" t="s">
        <v>47</v>
      </c>
      <c r="V2345" s="613" t="s">
        <v>49</v>
      </c>
      <c r="W2345" s="706" t="s">
        <v>4316</v>
      </c>
      <c r="X2345" s="673" t="s">
        <v>4595</v>
      </c>
      <c r="Y2345" s="669" t="s">
        <v>15</v>
      </c>
      <c r="Z2345" s="668" t="s">
        <v>15</v>
      </c>
      <c r="AA2345" s="558" t="s">
        <v>1856</v>
      </c>
      <c r="AB2345" s="139">
        <f t="shared" si="737"/>
        <v>44374</v>
      </c>
      <c r="AC2345" s="134">
        <f t="shared" si="738"/>
        <v>44348</v>
      </c>
      <c r="AD2345" s="144" t="str">
        <f t="shared" si="739"/>
        <v>-</v>
      </c>
      <c r="AE2345" s="136" t="str">
        <f t="shared" si="740"/>
        <v>-</v>
      </c>
      <c r="AF2345" s="140" t="s">
        <v>4551</v>
      </c>
      <c r="AG2345" s="140" t="str">
        <f t="shared" si="741"/>
        <v>1</v>
      </c>
      <c r="AH2345" s="141" t="str">
        <f t="shared" si="715"/>
        <v>-</v>
      </c>
      <c r="AI2345" s="210">
        <v>44468</v>
      </c>
      <c r="AJ2345" s="448" t="s">
        <v>4592</v>
      </c>
      <c r="AK2345" s="478">
        <f t="shared" si="716"/>
        <v>-94</v>
      </c>
      <c r="AL2345" s="516">
        <f t="shared" si="717"/>
        <v>44440</v>
      </c>
      <c r="AM2345" s="432" t="str">
        <f>_xlfn.IFNA(VLOOKUP(O2345,Dropdown!$B:$G,6,0),"-")</f>
        <v>PEZA</v>
      </c>
      <c r="AN2345" s="433">
        <f>_xlfn.IFNA(VLOOKUP(O2345,Dropdown!$B:$H,7,0),"-")</f>
        <v>0.12</v>
      </c>
      <c r="AO2345" s="434" t="str">
        <f t="shared" si="718"/>
        <v>PHP</v>
      </c>
      <c r="AP2345" s="435">
        <f t="shared" si="719"/>
        <v>263430</v>
      </c>
      <c r="AQ2345" s="436">
        <f t="shared" si="720"/>
        <v>295041.60000000003</v>
      </c>
      <c r="AR2345" s="247"/>
      <c r="AS2345" s="467" t="s">
        <v>15</v>
      </c>
      <c r="AT2345" s="247"/>
      <c r="AU2345" s="456" t="s">
        <v>15</v>
      </c>
    </row>
    <row r="2346" spans="1:47" s="30" customFormat="1">
      <c r="A2346" s="556">
        <v>2343</v>
      </c>
      <c r="B2346" s="557" t="s">
        <v>5895</v>
      </c>
      <c r="C2346" s="557" t="str">
        <f t="shared" si="742"/>
        <v>2021</v>
      </c>
      <c r="D2346" s="557" t="str">
        <f t="shared" si="743"/>
        <v>May</v>
      </c>
      <c r="E2346" s="586">
        <v>44344</v>
      </c>
      <c r="F2346" s="557">
        <v>127916</v>
      </c>
      <c r="G2346" s="557" t="s">
        <v>6132</v>
      </c>
      <c r="H2346" s="557">
        <v>100310</v>
      </c>
      <c r="I2346" s="557" t="s">
        <v>5977</v>
      </c>
      <c r="J2346" s="577" t="s">
        <v>5906</v>
      </c>
      <c r="K2346" s="578" t="s">
        <v>5919</v>
      </c>
      <c r="L2346" s="578" t="s">
        <v>5927</v>
      </c>
      <c r="M2346" s="578" t="s">
        <v>5929</v>
      </c>
      <c r="N2346" s="579" t="s">
        <v>5953</v>
      </c>
      <c r="O2346" s="578" t="s">
        <v>31</v>
      </c>
      <c r="P2346" s="557">
        <v>1</v>
      </c>
      <c r="Q2346" s="557" t="s">
        <v>5152</v>
      </c>
      <c r="R2346" s="581">
        <f>IFERROR(VLOOKUP(CONCATENATE(D2346,"'",C2346),'Monthly Forex'!A:D,4,0),"-")</f>
        <v>48.1</v>
      </c>
      <c r="S2346" s="587">
        <v>210090</v>
      </c>
      <c r="T2346" s="582">
        <f t="shared" si="744"/>
        <v>4367.7754677754674</v>
      </c>
      <c r="U2346" s="612" t="s">
        <v>47</v>
      </c>
      <c r="V2346" s="613" t="s">
        <v>49</v>
      </c>
      <c r="W2346" s="706" t="s">
        <v>4316</v>
      </c>
      <c r="X2346" s="673" t="s">
        <v>4595</v>
      </c>
      <c r="Y2346" s="669" t="s">
        <v>15</v>
      </c>
      <c r="Z2346" s="668" t="s">
        <v>15</v>
      </c>
      <c r="AA2346" s="558" t="s">
        <v>1856</v>
      </c>
      <c r="AB2346" s="139">
        <f t="shared" si="737"/>
        <v>44374</v>
      </c>
      <c r="AC2346" s="134">
        <f t="shared" si="738"/>
        <v>44348</v>
      </c>
      <c r="AD2346" s="144" t="str">
        <f t="shared" si="739"/>
        <v>-</v>
      </c>
      <c r="AE2346" s="136" t="str">
        <f t="shared" si="740"/>
        <v>-</v>
      </c>
      <c r="AF2346" s="140" t="s">
        <v>4551</v>
      </c>
      <c r="AG2346" s="140" t="str">
        <f t="shared" si="741"/>
        <v>-</v>
      </c>
      <c r="AH2346" s="141" t="str">
        <f t="shared" si="715"/>
        <v>-</v>
      </c>
      <c r="AI2346" s="210">
        <v>44468</v>
      </c>
      <c r="AJ2346" s="448" t="s">
        <v>4592</v>
      </c>
      <c r="AK2346" s="478">
        <f t="shared" si="716"/>
        <v>-94</v>
      </c>
      <c r="AL2346" s="516">
        <f t="shared" si="717"/>
        <v>44440</v>
      </c>
      <c r="AM2346" s="432" t="str">
        <f>_xlfn.IFNA(VLOOKUP(O2346,Dropdown!$B:$G,6,0),"-")</f>
        <v>PEZA</v>
      </c>
      <c r="AN2346" s="433">
        <f>_xlfn.IFNA(VLOOKUP(O2346,Dropdown!$B:$H,7,0),"-")</f>
        <v>0.12</v>
      </c>
      <c r="AO2346" s="434" t="str">
        <f t="shared" si="718"/>
        <v>PHP</v>
      </c>
      <c r="AP2346" s="435">
        <f t="shared" si="719"/>
        <v>210090</v>
      </c>
      <c r="AQ2346" s="436">
        <f t="shared" si="720"/>
        <v>235300.80000000002</v>
      </c>
      <c r="AR2346" s="247"/>
      <c r="AS2346" s="467" t="s">
        <v>15</v>
      </c>
      <c r="AT2346" s="247"/>
      <c r="AU2346" s="456" t="s">
        <v>15</v>
      </c>
    </row>
    <row r="2347" spans="1:47" s="30" customFormat="1">
      <c r="A2347" s="556">
        <v>2344</v>
      </c>
      <c r="B2347" s="557" t="s">
        <v>5896</v>
      </c>
      <c r="C2347" s="557" t="str">
        <f t="shared" si="742"/>
        <v>2021</v>
      </c>
      <c r="D2347" s="557" t="str">
        <f t="shared" si="743"/>
        <v>May</v>
      </c>
      <c r="E2347" s="586">
        <v>44344</v>
      </c>
      <c r="F2347" s="557">
        <v>127916</v>
      </c>
      <c r="G2347" s="557" t="s">
        <v>6132</v>
      </c>
      <c r="H2347" s="557">
        <v>100310</v>
      </c>
      <c r="I2347" s="557" t="s">
        <v>5977</v>
      </c>
      <c r="J2347" s="577" t="s">
        <v>5906</v>
      </c>
      <c r="K2347" s="578" t="s">
        <v>5920</v>
      </c>
      <c r="L2347" s="578" t="s">
        <v>5927</v>
      </c>
      <c r="M2347" s="578" t="s">
        <v>5937</v>
      </c>
      <c r="N2347" s="579" t="s">
        <v>5954</v>
      </c>
      <c r="O2347" s="578" t="s">
        <v>31</v>
      </c>
      <c r="P2347" s="557">
        <v>1</v>
      </c>
      <c r="Q2347" s="557" t="s">
        <v>5152</v>
      </c>
      <c r="R2347" s="581">
        <f>IFERROR(VLOOKUP(CONCATENATE(D2347,"'",C2347),'Monthly Forex'!A:D,4,0),"-")</f>
        <v>48.1</v>
      </c>
      <c r="S2347" s="587">
        <v>220980</v>
      </c>
      <c r="T2347" s="582">
        <f t="shared" si="744"/>
        <v>4594.1787941787943</v>
      </c>
      <c r="U2347" s="612" t="s">
        <v>47</v>
      </c>
      <c r="V2347" s="613" t="s">
        <v>49</v>
      </c>
      <c r="W2347" s="706" t="s">
        <v>4316</v>
      </c>
      <c r="X2347" s="673" t="s">
        <v>4595</v>
      </c>
      <c r="Y2347" s="669" t="s">
        <v>15</v>
      </c>
      <c r="Z2347" s="668" t="s">
        <v>15</v>
      </c>
      <c r="AA2347" s="558" t="s">
        <v>1856</v>
      </c>
      <c r="AB2347" s="139">
        <f t="shared" si="737"/>
        <v>44374</v>
      </c>
      <c r="AC2347" s="134">
        <f t="shared" si="738"/>
        <v>44348</v>
      </c>
      <c r="AD2347" s="144" t="str">
        <f t="shared" si="739"/>
        <v>-</v>
      </c>
      <c r="AE2347" s="136" t="str">
        <f t="shared" si="740"/>
        <v>-</v>
      </c>
      <c r="AF2347" s="140" t="s">
        <v>4551</v>
      </c>
      <c r="AG2347" s="140" t="str">
        <f t="shared" si="741"/>
        <v>-</v>
      </c>
      <c r="AH2347" s="141" t="str">
        <f t="shared" si="715"/>
        <v>-</v>
      </c>
      <c r="AI2347" s="210">
        <v>44468</v>
      </c>
      <c r="AJ2347" s="448" t="s">
        <v>4592</v>
      </c>
      <c r="AK2347" s="478">
        <f t="shared" si="716"/>
        <v>-94</v>
      </c>
      <c r="AL2347" s="516">
        <f t="shared" si="717"/>
        <v>44440</v>
      </c>
      <c r="AM2347" s="432" t="str">
        <f>_xlfn.IFNA(VLOOKUP(O2347,Dropdown!$B:$G,6,0),"-")</f>
        <v>PEZA</v>
      </c>
      <c r="AN2347" s="433">
        <f>_xlfn.IFNA(VLOOKUP(O2347,Dropdown!$B:$H,7,0),"-")</f>
        <v>0.12</v>
      </c>
      <c r="AO2347" s="434" t="str">
        <f t="shared" si="718"/>
        <v>PHP</v>
      </c>
      <c r="AP2347" s="435">
        <f t="shared" si="719"/>
        <v>220980</v>
      </c>
      <c r="AQ2347" s="436">
        <f t="shared" si="720"/>
        <v>247497.60000000003</v>
      </c>
      <c r="AR2347" s="247"/>
      <c r="AS2347" s="467" t="s">
        <v>15</v>
      </c>
      <c r="AT2347" s="247"/>
      <c r="AU2347" s="456" t="s">
        <v>15</v>
      </c>
    </row>
    <row r="2348" spans="1:47" s="30" customFormat="1">
      <c r="A2348" s="556">
        <v>2345</v>
      </c>
      <c r="B2348" s="557" t="s">
        <v>5897</v>
      </c>
      <c r="C2348" s="557" t="str">
        <f t="shared" si="742"/>
        <v>2021</v>
      </c>
      <c r="D2348" s="557" t="str">
        <f t="shared" si="743"/>
        <v>May</v>
      </c>
      <c r="E2348" s="586">
        <v>44344</v>
      </c>
      <c r="F2348" s="557">
        <v>127916</v>
      </c>
      <c r="G2348" s="557" t="s">
        <v>6132</v>
      </c>
      <c r="H2348" s="557">
        <v>100310</v>
      </c>
      <c r="I2348" s="557" t="s">
        <v>5977</v>
      </c>
      <c r="J2348" s="577" t="s">
        <v>5906</v>
      </c>
      <c r="K2348" s="578" t="s">
        <v>5921</v>
      </c>
      <c r="L2348" s="578" t="s">
        <v>5927</v>
      </c>
      <c r="M2348" s="578" t="s">
        <v>5930</v>
      </c>
      <c r="N2348" s="579" t="s">
        <v>5955</v>
      </c>
      <c r="O2348" s="578" t="s">
        <v>31</v>
      </c>
      <c r="P2348" s="557">
        <v>1</v>
      </c>
      <c r="Q2348" s="557" t="s">
        <v>5152</v>
      </c>
      <c r="R2348" s="581">
        <f>IFERROR(VLOOKUP(CONCATENATE(D2348,"'",C2348),'Monthly Forex'!A:D,4,0),"-")</f>
        <v>48.1</v>
      </c>
      <c r="S2348" s="587">
        <v>212130</v>
      </c>
      <c r="T2348" s="582">
        <f t="shared" si="744"/>
        <v>4410.1871101871102</v>
      </c>
      <c r="U2348" s="612" t="s">
        <v>47</v>
      </c>
      <c r="V2348" s="613" t="s">
        <v>49</v>
      </c>
      <c r="W2348" s="706" t="s">
        <v>4316</v>
      </c>
      <c r="X2348" s="673" t="s">
        <v>4595</v>
      </c>
      <c r="Y2348" s="669" t="s">
        <v>15</v>
      </c>
      <c r="Z2348" s="668" t="s">
        <v>15</v>
      </c>
      <c r="AA2348" s="558" t="s">
        <v>1856</v>
      </c>
      <c r="AB2348" s="139">
        <f t="shared" si="737"/>
        <v>44374</v>
      </c>
      <c r="AC2348" s="134">
        <f t="shared" si="738"/>
        <v>44348</v>
      </c>
      <c r="AD2348" s="144" t="str">
        <f t="shared" si="739"/>
        <v>-</v>
      </c>
      <c r="AE2348" s="136" t="str">
        <f t="shared" si="740"/>
        <v>-</v>
      </c>
      <c r="AF2348" s="140" t="s">
        <v>4551</v>
      </c>
      <c r="AG2348" s="140" t="str">
        <f t="shared" si="741"/>
        <v>-</v>
      </c>
      <c r="AH2348" s="141" t="str">
        <f t="shared" si="715"/>
        <v>-</v>
      </c>
      <c r="AI2348" s="210">
        <v>44468</v>
      </c>
      <c r="AJ2348" s="448" t="s">
        <v>4592</v>
      </c>
      <c r="AK2348" s="478">
        <f t="shared" si="716"/>
        <v>-94</v>
      </c>
      <c r="AL2348" s="516">
        <f t="shared" si="717"/>
        <v>44440</v>
      </c>
      <c r="AM2348" s="432" t="str">
        <f>_xlfn.IFNA(VLOOKUP(O2348,Dropdown!$B:$G,6,0),"-")</f>
        <v>PEZA</v>
      </c>
      <c r="AN2348" s="433">
        <f>_xlfn.IFNA(VLOOKUP(O2348,Dropdown!$B:$H,7,0),"-")</f>
        <v>0.12</v>
      </c>
      <c r="AO2348" s="434" t="str">
        <f t="shared" si="718"/>
        <v>PHP</v>
      </c>
      <c r="AP2348" s="435">
        <f t="shared" si="719"/>
        <v>212130</v>
      </c>
      <c r="AQ2348" s="436">
        <f t="shared" si="720"/>
        <v>237585.60000000003</v>
      </c>
      <c r="AR2348" s="247"/>
      <c r="AS2348" s="467" t="s">
        <v>15</v>
      </c>
      <c r="AT2348" s="247"/>
      <c r="AU2348" s="456" t="s">
        <v>15</v>
      </c>
    </row>
    <row r="2349" spans="1:47" s="30" customFormat="1">
      <c r="A2349" s="556">
        <v>2346</v>
      </c>
      <c r="B2349" s="557" t="s">
        <v>5898</v>
      </c>
      <c r="C2349" s="557" t="str">
        <f t="shared" si="742"/>
        <v>2021</v>
      </c>
      <c r="D2349" s="557" t="str">
        <f t="shared" si="743"/>
        <v>May</v>
      </c>
      <c r="E2349" s="586">
        <v>44344</v>
      </c>
      <c r="F2349" s="557">
        <v>127916</v>
      </c>
      <c r="G2349" s="557" t="s">
        <v>6132</v>
      </c>
      <c r="H2349" s="557">
        <v>100310</v>
      </c>
      <c r="I2349" s="557" t="s">
        <v>5977</v>
      </c>
      <c r="J2349" s="577" t="s">
        <v>5906</v>
      </c>
      <c r="K2349" s="578" t="s">
        <v>5922</v>
      </c>
      <c r="L2349" s="578" t="s">
        <v>5927</v>
      </c>
      <c r="M2349" s="578" t="s">
        <v>5938</v>
      </c>
      <c r="N2349" s="579" t="s">
        <v>5956</v>
      </c>
      <c r="O2349" s="578" t="s">
        <v>31</v>
      </c>
      <c r="P2349" s="557">
        <v>1</v>
      </c>
      <c r="Q2349" s="557" t="s">
        <v>5152</v>
      </c>
      <c r="R2349" s="581">
        <f>IFERROR(VLOOKUP(CONCATENATE(D2349,"'",C2349),'Monthly Forex'!A:D,4,0),"-")</f>
        <v>48.1</v>
      </c>
      <c r="S2349" s="587">
        <v>98812.5</v>
      </c>
      <c r="T2349" s="582">
        <f t="shared" si="744"/>
        <v>2054.3139293139293</v>
      </c>
      <c r="U2349" s="612" t="s">
        <v>47</v>
      </c>
      <c r="V2349" s="613" t="s">
        <v>49</v>
      </c>
      <c r="W2349" s="706" t="s">
        <v>4316</v>
      </c>
      <c r="X2349" s="673" t="s">
        <v>4595</v>
      </c>
      <c r="Y2349" s="669" t="s">
        <v>15</v>
      </c>
      <c r="Z2349" s="668" t="s">
        <v>15</v>
      </c>
      <c r="AA2349" s="558" t="s">
        <v>1856</v>
      </c>
      <c r="AB2349" s="139">
        <f t="shared" si="737"/>
        <v>44374</v>
      </c>
      <c r="AC2349" s="134">
        <f t="shared" si="738"/>
        <v>44348</v>
      </c>
      <c r="AD2349" s="144" t="str">
        <f t="shared" si="739"/>
        <v>-</v>
      </c>
      <c r="AE2349" s="136" t="str">
        <f t="shared" si="740"/>
        <v>-</v>
      </c>
      <c r="AF2349" s="140" t="s">
        <v>4551</v>
      </c>
      <c r="AG2349" s="140" t="str">
        <f t="shared" si="741"/>
        <v>-</v>
      </c>
      <c r="AH2349" s="141" t="str">
        <f t="shared" si="715"/>
        <v>-</v>
      </c>
      <c r="AI2349" s="210">
        <v>44468</v>
      </c>
      <c r="AJ2349" s="448" t="s">
        <v>4592</v>
      </c>
      <c r="AK2349" s="478">
        <f t="shared" si="716"/>
        <v>-94</v>
      </c>
      <c r="AL2349" s="516">
        <f t="shared" si="717"/>
        <v>44440</v>
      </c>
      <c r="AM2349" s="432" t="str">
        <f>_xlfn.IFNA(VLOOKUP(O2349,Dropdown!$B:$G,6,0),"-")</f>
        <v>PEZA</v>
      </c>
      <c r="AN2349" s="433">
        <f>_xlfn.IFNA(VLOOKUP(O2349,Dropdown!$B:$H,7,0),"-")</f>
        <v>0.12</v>
      </c>
      <c r="AO2349" s="434" t="str">
        <f t="shared" si="718"/>
        <v>PHP</v>
      </c>
      <c r="AP2349" s="435">
        <f t="shared" si="719"/>
        <v>98812.5</v>
      </c>
      <c r="AQ2349" s="436">
        <f t="shared" si="720"/>
        <v>110670.00000000001</v>
      </c>
      <c r="AR2349" s="247"/>
      <c r="AS2349" s="467" t="s">
        <v>15</v>
      </c>
      <c r="AT2349" s="247"/>
      <c r="AU2349" s="456" t="s">
        <v>15</v>
      </c>
    </row>
    <row r="2350" spans="1:47" s="30" customFormat="1">
      <c r="A2350" s="556">
        <v>2347</v>
      </c>
      <c r="B2350" s="557" t="s">
        <v>5899</v>
      </c>
      <c r="C2350" s="557" t="str">
        <f t="shared" si="742"/>
        <v>2021</v>
      </c>
      <c r="D2350" s="557" t="str">
        <f t="shared" si="743"/>
        <v>May</v>
      </c>
      <c r="E2350" s="586">
        <v>44344</v>
      </c>
      <c r="F2350" s="557">
        <v>127916</v>
      </c>
      <c r="G2350" s="557" t="s">
        <v>6132</v>
      </c>
      <c r="H2350" s="557">
        <v>100310</v>
      </c>
      <c r="I2350" s="557" t="s">
        <v>5977</v>
      </c>
      <c r="J2350" s="577" t="s">
        <v>5906</v>
      </c>
      <c r="K2350" s="578" t="s">
        <v>5923</v>
      </c>
      <c r="L2350" s="578" t="s">
        <v>6039</v>
      </c>
      <c r="M2350" s="578" t="s">
        <v>6125</v>
      </c>
      <c r="N2350" s="579" t="s">
        <v>5957</v>
      </c>
      <c r="O2350" s="578" t="s">
        <v>31</v>
      </c>
      <c r="P2350" s="557">
        <v>1</v>
      </c>
      <c r="Q2350" s="557" t="s">
        <v>5152</v>
      </c>
      <c r="R2350" s="581">
        <f>IFERROR(VLOOKUP(CONCATENATE(D2350,"'",C2350),'Monthly Forex'!A:D,4,0),"-")</f>
        <v>48.1</v>
      </c>
      <c r="S2350" s="587">
        <v>147000</v>
      </c>
      <c r="T2350" s="582">
        <f t="shared" si="744"/>
        <v>3056.133056133056</v>
      </c>
      <c r="U2350" s="612" t="s">
        <v>47</v>
      </c>
      <c r="V2350" s="613" t="s">
        <v>49</v>
      </c>
      <c r="W2350" s="706" t="s">
        <v>4316</v>
      </c>
      <c r="X2350" s="673" t="s">
        <v>4595</v>
      </c>
      <c r="Y2350" s="669" t="s">
        <v>15</v>
      </c>
      <c r="Z2350" s="668" t="s">
        <v>15</v>
      </c>
      <c r="AA2350" s="558" t="s">
        <v>1856</v>
      </c>
      <c r="AB2350" s="139">
        <f t="shared" si="737"/>
        <v>44374</v>
      </c>
      <c r="AC2350" s="134">
        <f t="shared" si="738"/>
        <v>44348</v>
      </c>
      <c r="AD2350" s="144" t="str">
        <f t="shared" si="739"/>
        <v>-</v>
      </c>
      <c r="AE2350" s="136" t="str">
        <f t="shared" si="740"/>
        <v>-</v>
      </c>
      <c r="AF2350" s="140" t="s">
        <v>4551</v>
      </c>
      <c r="AG2350" s="140" t="str">
        <f t="shared" si="741"/>
        <v>-</v>
      </c>
      <c r="AH2350" s="141" t="str">
        <f t="shared" si="715"/>
        <v>-</v>
      </c>
      <c r="AI2350" s="210">
        <v>44468</v>
      </c>
      <c r="AJ2350" s="448" t="s">
        <v>4592</v>
      </c>
      <c r="AK2350" s="478">
        <f t="shared" si="716"/>
        <v>-94</v>
      </c>
      <c r="AL2350" s="516">
        <f t="shared" si="717"/>
        <v>44440</v>
      </c>
      <c r="AM2350" s="432" t="str">
        <f>_xlfn.IFNA(VLOOKUP(O2350,Dropdown!$B:$G,6,0),"-")</f>
        <v>PEZA</v>
      </c>
      <c r="AN2350" s="433">
        <f>_xlfn.IFNA(VLOOKUP(O2350,Dropdown!$B:$H,7,0),"-")</f>
        <v>0.12</v>
      </c>
      <c r="AO2350" s="434" t="str">
        <f t="shared" si="718"/>
        <v>PHP</v>
      </c>
      <c r="AP2350" s="435">
        <f t="shared" si="719"/>
        <v>147000</v>
      </c>
      <c r="AQ2350" s="436">
        <f t="shared" si="720"/>
        <v>164640.00000000003</v>
      </c>
      <c r="AR2350" s="247"/>
      <c r="AS2350" s="467" t="s">
        <v>15</v>
      </c>
      <c r="AT2350" s="247"/>
      <c r="AU2350" s="456" t="s">
        <v>15</v>
      </c>
    </row>
    <row r="2351" spans="1:47" s="30" customFormat="1">
      <c r="A2351" s="556">
        <v>2348</v>
      </c>
      <c r="B2351" s="557" t="s">
        <v>5900</v>
      </c>
      <c r="C2351" s="557" t="str">
        <f t="shared" si="742"/>
        <v>2021</v>
      </c>
      <c r="D2351" s="557" t="str">
        <f t="shared" si="743"/>
        <v>May</v>
      </c>
      <c r="E2351" s="586">
        <v>44344</v>
      </c>
      <c r="F2351" s="557">
        <v>127917</v>
      </c>
      <c r="G2351" s="557" t="s">
        <v>6133</v>
      </c>
      <c r="H2351" s="557">
        <v>100311</v>
      </c>
      <c r="I2351" s="557" t="s">
        <v>5977</v>
      </c>
      <c r="J2351" s="577" t="s">
        <v>5907</v>
      </c>
      <c r="K2351" s="578" t="s">
        <v>5924</v>
      </c>
      <c r="L2351" s="578" t="s">
        <v>6011</v>
      </c>
      <c r="M2351" s="578" t="s">
        <v>5933</v>
      </c>
      <c r="N2351" s="579" t="s">
        <v>5958</v>
      </c>
      <c r="O2351" s="578" t="s">
        <v>31</v>
      </c>
      <c r="P2351" s="557">
        <v>1</v>
      </c>
      <c r="Q2351" s="557" t="s">
        <v>5152</v>
      </c>
      <c r="R2351" s="581">
        <f>IFERROR(VLOOKUP(CONCATENATE(D2351,"'",C2351),'Monthly Forex'!A:D,4,0),"-")</f>
        <v>48.1</v>
      </c>
      <c r="S2351" s="587">
        <v>60000</v>
      </c>
      <c r="T2351" s="582">
        <f t="shared" si="744"/>
        <v>1247.4012474012475</v>
      </c>
      <c r="U2351" s="612" t="s">
        <v>47</v>
      </c>
      <c r="V2351" s="613" t="s">
        <v>49</v>
      </c>
      <c r="W2351" s="706" t="s">
        <v>4316</v>
      </c>
      <c r="X2351" s="673" t="s">
        <v>4595</v>
      </c>
      <c r="Y2351" s="669" t="s">
        <v>15</v>
      </c>
      <c r="Z2351" s="668" t="s">
        <v>15</v>
      </c>
      <c r="AA2351" s="558" t="s">
        <v>1856</v>
      </c>
      <c r="AB2351" s="139">
        <f t="shared" si="737"/>
        <v>44374</v>
      </c>
      <c r="AC2351" s="134">
        <f t="shared" si="738"/>
        <v>44348</v>
      </c>
      <c r="AD2351" s="144" t="str">
        <f t="shared" si="739"/>
        <v>-</v>
      </c>
      <c r="AE2351" s="136" t="str">
        <f t="shared" si="740"/>
        <v>-</v>
      </c>
      <c r="AF2351" s="140" t="s">
        <v>4551</v>
      </c>
      <c r="AG2351" s="140" t="str">
        <f t="shared" si="741"/>
        <v>1</v>
      </c>
      <c r="AH2351" s="141" t="str">
        <f t="shared" si="715"/>
        <v>-</v>
      </c>
      <c r="AI2351" s="210">
        <v>44468</v>
      </c>
      <c r="AJ2351" s="448" t="s">
        <v>4592</v>
      </c>
      <c r="AK2351" s="478">
        <f t="shared" si="716"/>
        <v>-94</v>
      </c>
      <c r="AL2351" s="516">
        <f t="shared" si="717"/>
        <v>44440</v>
      </c>
      <c r="AM2351" s="432" t="str">
        <f>_xlfn.IFNA(VLOOKUP(O2351,Dropdown!$B:$G,6,0),"-")</f>
        <v>PEZA</v>
      </c>
      <c r="AN2351" s="433">
        <f>_xlfn.IFNA(VLOOKUP(O2351,Dropdown!$B:$H,7,0),"-")</f>
        <v>0.12</v>
      </c>
      <c r="AO2351" s="434" t="str">
        <f t="shared" si="718"/>
        <v>PHP</v>
      </c>
      <c r="AP2351" s="435">
        <f t="shared" si="719"/>
        <v>60000</v>
      </c>
      <c r="AQ2351" s="436">
        <f t="shared" si="720"/>
        <v>67200</v>
      </c>
      <c r="AR2351" s="247"/>
      <c r="AS2351" s="467" t="s">
        <v>15</v>
      </c>
      <c r="AT2351" s="247"/>
      <c r="AU2351" s="456" t="s">
        <v>15</v>
      </c>
    </row>
    <row r="2352" spans="1:47" s="30" customFormat="1">
      <c r="A2352" s="556">
        <v>2349</v>
      </c>
      <c r="B2352" s="557" t="s">
        <v>5901</v>
      </c>
      <c r="C2352" s="557" t="str">
        <f t="shared" si="742"/>
        <v>2021</v>
      </c>
      <c r="D2352" s="557" t="str">
        <f t="shared" si="743"/>
        <v>May</v>
      </c>
      <c r="E2352" s="586">
        <v>44344</v>
      </c>
      <c r="F2352" s="557">
        <v>127917</v>
      </c>
      <c r="G2352" s="557" t="s">
        <v>6133</v>
      </c>
      <c r="H2352" s="557">
        <v>100311</v>
      </c>
      <c r="I2352" s="557" t="s">
        <v>5977</v>
      </c>
      <c r="J2352" s="577" t="s">
        <v>5907</v>
      </c>
      <c r="K2352" s="578" t="s">
        <v>5925</v>
      </c>
      <c r="L2352" s="578" t="s">
        <v>6011</v>
      </c>
      <c r="M2352" s="578" t="s">
        <v>5940</v>
      </c>
      <c r="N2352" s="579" t="s">
        <v>5959</v>
      </c>
      <c r="O2352" s="578" t="s">
        <v>31</v>
      </c>
      <c r="P2352" s="557">
        <v>1</v>
      </c>
      <c r="Q2352" s="557" t="s">
        <v>5152</v>
      </c>
      <c r="R2352" s="581">
        <f>IFERROR(VLOOKUP(CONCATENATE(D2352,"'",C2352),'Monthly Forex'!A:D,4,0),"-")</f>
        <v>48.1</v>
      </c>
      <c r="S2352" s="587">
        <v>54000</v>
      </c>
      <c r="T2352" s="582">
        <f t="shared" si="744"/>
        <v>1122.6611226611226</v>
      </c>
      <c r="U2352" s="612" t="s">
        <v>47</v>
      </c>
      <c r="V2352" s="613" t="s">
        <v>49</v>
      </c>
      <c r="W2352" s="706" t="s">
        <v>4316</v>
      </c>
      <c r="X2352" s="673" t="s">
        <v>4595</v>
      </c>
      <c r="Y2352" s="669" t="s">
        <v>15</v>
      </c>
      <c r="Z2352" s="668" t="s">
        <v>15</v>
      </c>
      <c r="AA2352" s="558" t="s">
        <v>1856</v>
      </c>
      <c r="AB2352" s="139">
        <f t="shared" si="737"/>
        <v>44374</v>
      </c>
      <c r="AC2352" s="134">
        <f t="shared" si="738"/>
        <v>44348</v>
      </c>
      <c r="AD2352" s="144" t="str">
        <f t="shared" si="739"/>
        <v>-</v>
      </c>
      <c r="AE2352" s="136" t="str">
        <f t="shared" si="740"/>
        <v>-</v>
      </c>
      <c r="AF2352" s="140" t="s">
        <v>4551</v>
      </c>
      <c r="AG2352" s="140" t="str">
        <f t="shared" si="741"/>
        <v>-</v>
      </c>
      <c r="AH2352" s="141" t="str">
        <f t="shared" si="715"/>
        <v>-</v>
      </c>
      <c r="AI2352" s="210">
        <v>44468</v>
      </c>
      <c r="AJ2352" s="448" t="s">
        <v>4592</v>
      </c>
      <c r="AK2352" s="478">
        <f t="shared" si="716"/>
        <v>-94</v>
      </c>
      <c r="AL2352" s="516">
        <f t="shared" si="717"/>
        <v>44440</v>
      </c>
      <c r="AM2352" s="432" t="str">
        <f>_xlfn.IFNA(VLOOKUP(O2352,Dropdown!$B:$G,6,0),"-")</f>
        <v>PEZA</v>
      </c>
      <c r="AN2352" s="433">
        <f>_xlfn.IFNA(VLOOKUP(O2352,Dropdown!$B:$H,7,0),"-")</f>
        <v>0.12</v>
      </c>
      <c r="AO2352" s="434" t="str">
        <f t="shared" si="718"/>
        <v>PHP</v>
      </c>
      <c r="AP2352" s="435">
        <f t="shared" si="719"/>
        <v>54000</v>
      </c>
      <c r="AQ2352" s="436">
        <f t="shared" si="720"/>
        <v>60480.000000000007</v>
      </c>
      <c r="AR2352" s="247"/>
      <c r="AS2352" s="467" t="s">
        <v>15</v>
      </c>
      <c r="AT2352" s="247"/>
      <c r="AU2352" s="456" t="s">
        <v>15</v>
      </c>
    </row>
    <row r="2353" spans="1:47" s="30" customFormat="1">
      <c r="A2353" s="556">
        <v>2350</v>
      </c>
      <c r="B2353" s="557" t="s">
        <v>5902</v>
      </c>
      <c r="C2353" s="557" t="str">
        <f t="shared" si="742"/>
        <v>2021</v>
      </c>
      <c r="D2353" s="557" t="str">
        <f t="shared" si="743"/>
        <v>May</v>
      </c>
      <c r="E2353" s="586">
        <v>44344</v>
      </c>
      <c r="F2353" s="557">
        <v>127917</v>
      </c>
      <c r="G2353" s="557" t="s">
        <v>6133</v>
      </c>
      <c r="H2353" s="557">
        <v>100311</v>
      </c>
      <c r="I2353" s="557" t="s">
        <v>5977</v>
      </c>
      <c r="J2353" s="577" t="s">
        <v>5907</v>
      </c>
      <c r="K2353" s="578" t="s">
        <v>5926</v>
      </c>
      <c r="L2353" s="578" t="s">
        <v>6011</v>
      </c>
      <c r="M2353" s="578" t="s">
        <v>5941</v>
      </c>
      <c r="N2353" s="579" t="s">
        <v>5960</v>
      </c>
      <c r="O2353" s="578" t="s">
        <v>31</v>
      </c>
      <c r="P2353" s="557">
        <v>1</v>
      </c>
      <c r="Q2353" s="557" t="s">
        <v>5152</v>
      </c>
      <c r="R2353" s="581">
        <f>IFERROR(VLOOKUP(CONCATENATE(D2353,"'",C2353),'Monthly Forex'!A:D,4,0),"-")</f>
        <v>48.1</v>
      </c>
      <c r="S2353" s="587">
        <v>54000</v>
      </c>
      <c r="T2353" s="582">
        <f t="shared" si="744"/>
        <v>1122.6611226611226</v>
      </c>
      <c r="U2353" s="612" t="s">
        <v>47</v>
      </c>
      <c r="V2353" s="613" t="s">
        <v>49</v>
      </c>
      <c r="W2353" s="706" t="s">
        <v>4316</v>
      </c>
      <c r="X2353" s="673" t="s">
        <v>4595</v>
      </c>
      <c r="Y2353" s="669" t="s">
        <v>15</v>
      </c>
      <c r="Z2353" s="668" t="s">
        <v>15</v>
      </c>
      <c r="AA2353" s="558" t="s">
        <v>1856</v>
      </c>
      <c r="AB2353" s="139">
        <f t="shared" si="737"/>
        <v>44374</v>
      </c>
      <c r="AC2353" s="134">
        <f t="shared" si="738"/>
        <v>44348</v>
      </c>
      <c r="AD2353" s="144" t="str">
        <f t="shared" si="739"/>
        <v>-</v>
      </c>
      <c r="AE2353" s="136" t="str">
        <f t="shared" si="740"/>
        <v>-</v>
      </c>
      <c r="AF2353" s="140" t="s">
        <v>4551</v>
      </c>
      <c r="AG2353" s="140" t="str">
        <f t="shared" si="741"/>
        <v>-</v>
      </c>
      <c r="AH2353" s="141" t="str">
        <f>IFERROR(IF(AF2353="-","-",IF(AF2353="O","-",$AK$1-E2353)),"-")</f>
        <v>-</v>
      </c>
      <c r="AI2353" s="210">
        <v>44468</v>
      </c>
      <c r="AJ2353" s="448" t="s">
        <v>4592</v>
      </c>
      <c r="AK2353" s="478">
        <f t="shared" si="716"/>
        <v>-94</v>
      </c>
      <c r="AL2353" s="516">
        <f t="shared" si="717"/>
        <v>44440</v>
      </c>
      <c r="AM2353" s="432" t="str">
        <f>_xlfn.IFNA(VLOOKUP(O2353,Dropdown!$B:$G,6,0),"-")</f>
        <v>PEZA</v>
      </c>
      <c r="AN2353" s="433">
        <f>_xlfn.IFNA(VLOOKUP(O2353,Dropdown!$B:$H,7,0),"-")</f>
        <v>0.12</v>
      </c>
      <c r="AO2353" s="434" t="str">
        <f t="shared" si="718"/>
        <v>PHP</v>
      </c>
      <c r="AP2353" s="435">
        <f t="shared" si="719"/>
        <v>54000</v>
      </c>
      <c r="AQ2353" s="436">
        <f t="shared" si="720"/>
        <v>60480.000000000007</v>
      </c>
      <c r="AR2353" s="247"/>
      <c r="AS2353" s="467" t="s">
        <v>15</v>
      </c>
      <c r="AT2353" s="247"/>
      <c r="AU2353" s="456" t="s">
        <v>15</v>
      </c>
    </row>
    <row r="2354" spans="1:47" s="30" customFormat="1">
      <c r="A2354" s="556">
        <v>2351</v>
      </c>
      <c r="B2354" s="500" t="s">
        <v>5887</v>
      </c>
      <c r="C2354" s="500" t="str">
        <f t="shared" ref="C2354:C2373" si="745">TEXT(E2354,"yyyy")</f>
        <v>2021</v>
      </c>
      <c r="D2354" s="500" t="str">
        <f t="shared" ref="D2354:D2373" si="746">TEXT(E2354,"mmm")</f>
        <v>May</v>
      </c>
      <c r="E2354" s="501">
        <v>44345</v>
      </c>
      <c r="F2354" s="500" t="s">
        <v>15</v>
      </c>
      <c r="G2354" s="500">
        <v>61156</v>
      </c>
      <c r="H2354" s="500" t="s">
        <v>15</v>
      </c>
      <c r="I2354" s="500" t="s">
        <v>5976</v>
      </c>
      <c r="J2354" s="502" t="s">
        <v>5904</v>
      </c>
      <c r="K2354" s="503" t="s">
        <v>5911</v>
      </c>
      <c r="L2354" s="503" t="s">
        <v>5961</v>
      </c>
      <c r="M2354" s="503" t="s">
        <v>5930</v>
      </c>
      <c r="N2354" s="504" t="s">
        <v>5948</v>
      </c>
      <c r="O2354" s="503" t="s">
        <v>31</v>
      </c>
      <c r="P2354" s="500">
        <v>1</v>
      </c>
      <c r="Q2354" s="500" t="s">
        <v>5152</v>
      </c>
      <c r="R2354" s="505">
        <f>IFERROR(VLOOKUP(CONCATENATE(D2354,"'",C2354),'Monthly Forex'!A:D,4,0),"-")</f>
        <v>48.1</v>
      </c>
      <c r="S2354" s="761">
        <v>759800</v>
      </c>
      <c r="T2354" s="506">
        <f>IFERROR(S2354/R2354,"")</f>
        <v>15796.257796257796</v>
      </c>
      <c r="U2354" s="507" t="s">
        <v>15</v>
      </c>
      <c r="V2354" s="508" t="s">
        <v>15</v>
      </c>
      <c r="W2354" s="509" t="s">
        <v>5168</v>
      </c>
      <c r="X2354" s="762" t="s">
        <v>2769</v>
      </c>
      <c r="Y2354" s="511" t="s">
        <v>15</v>
      </c>
      <c r="Z2354" s="512" t="s">
        <v>15</v>
      </c>
      <c r="AA2354" s="500"/>
      <c r="AB2354" s="187" t="s">
        <v>15</v>
      </c>
      <c r="AC2354" s="188" t="s">
        <v>15</v>
      </c>
      <c r="AD2354" s="189" t="s">
        <v>15</v>
      </c>
      <c r="AE2354" s="190" t="s">
        <v>15</v>
      </c>
      <c r="AF2354" s="191" t="s">
        <v>15</v>
      </c>
      <c r="AG2354" s="191" t="s">
        <v>15</v>
      </c>
      <c r="AH2354" s="192" t="str">
        <f t="shared" si="715"/>
        <v>-</v>
      </c>
      <c r="AI2354" s="209" t="s">
        <v>15</v>
      </c>
      <c r="AJ2354" s="447" t="s">
        <v>15</v>
      </c>
      <c r="AK2354" s="478" t="str">
        <f t="shared" si="716"/>
        <v/>
      </c>
      <c r="AL2354" s="516" t="str">
        <f t="shared" si="717"/>
        <v>-</v>
      </c>
      <c r="AM2354" s="432" t="str">
        <f>_xlfn.IFNA(VLOOKUP(O2354,Dropdown!$B:$G,6,0),"-")</f>
        <v>PEZA</v>
      </c>
      <c r="AN2354" s="433">
        <f>_xlfn.IFNA(VLOOKUP(O2354,Dropdown!$B:$H,7,0),"-")</f>
        <v>0.12</v>
      </c>
      <c r="AO2354" s="434" t="str">
        <f t="shared" si="718"/>
        <v>PHP</v>
      </c>
      <c r="AP2354" s="435">
        <f t="shared" si="719"/>
        <v>759800</v>
      </c>
      <c r="AQ2354" s="436">
        <f t="shared" si="720"/>
        <v>850976.00000000012</v>
      </c>
      <c r="AR2354" s="247"/>
      <c r="AS2354" s="467" t="s">
        <v>15</v>
      </c>
      <c r="AT2354" s="247"/>
      <c r="AU2354" s="456" t="s">
        <v>15</v>
      </c>
    </row>
    <row r="2355" spans="1:47" s="30" customFormat="1">
      <c r="A2355" s="556">
        <v>2352</v>
      </c>
      <c r="B2355" s="500" t="s">
        <v>5888</v>
      </c>
      <c r="C2355" s="500" t="str">
        <f t="shared" si="745"/>
        <v>2021</v>
      </c>
      <c r="D2355" s="500" t="str">
        <f t="shared" si="746"/>
        <v>May</v>
      </c>
      <c r="E2355" s="501">
        <v>44345</v>
      </c>
      <c r="F2355" s="500" t="s">
        <v>15</v>
      </c>
      <c r="G2355" s="500">
        <v>61156</v>
      </c>
      <c r="H2355" s="500" t="s">
        <v>15</v>
      </c>
      <c r="I2355" s="500" t="s">
        <v>5976</v>
      </c>
      <c r="J2355" s="502" t="s">
        <v>5904</v>
      </c>
      <c r="K2355" s="503" t="s">
        <v>5912</v>
      </c>
      <c r="L2355" s="503" t="s">
        <v>5961</v>
      </c>
      <c r="M2355" s="503" t="s">
        <v>5931</v>
      </c>
      <c r="N2355" s="504" t="s">
        <v>5945</v>
      </c>
      <c r="O2355" s="503" t="s">
        <v>31</v>
      </c>
      <c r="P2355" s="500">
        <v>1</v>
      </c>
      <c r="Q2355" s="500" t="s">
        <v>5152</v>
      </c>
      <c r="R2355" s="505">
        <f>IFERROR(VLOOKUP(CONCATENATE(D2355,"'",C2355),'Monthly Forex'!A:D,4,0),"-")</f>
        <v>48.1</v>
      </c>
      <c r="S2355" s="761">
        <v>420000</v>
      </c>
      <c r="T2355" s="506">
        <f t="shared" ref="T2355:T2367" si="747">IFERROR(S2355/R2355,"")</f>
        <v>8731.808731808731</v>
      </c>
      <c r="U2355" s="507" t="s">
        <v>15</v>
      </c>
      <c r="V2355" s="508" t="s">
        <v>15</v>
      </c>
      <c r="W2355" s="509" t="s">
        <v>5168</v>
      </c>
      <c r="X2355" s="762" t="s">
        <v>2769</v>
      </c>
      <c r="Y2355" s="511" t="s">
        <v>15</v>
      </c>
      <c r="Z2355" s="512" t="s">
        <v>15</v>
      </c>
      <c r="AA2355" s="500"/>
      <c r="AB2355" s="187" t="s">
        <v>15</v>
      </c>
      <c r="AC2355" s="188" t="s">
        <v>15</v>
      </c>
      <c r="AD2355" s="189" t="s">
        <v>15</v>
      </c>
      <c r="AE2355" s="190" t="s">
        <v>15</v>
      </c>
      <c r="AF2355" s="191" t="s">
        <v>15</v>
      </c>
      <c r="AG2355" s="191" t="s">
        <v>15</v>
      </c>
      <c r="AH2355" s="192" t="str">
        <f t="shared" si="715"/>
        <v>-</v>
      </c>
      <c r="AI2355" s="209" t="s">
        <v>15</v>
      </c>
      <c r="AJ2355" s="447" t="s">
        <v>15</v>
      </c>
      <c r="AK2355" s="478" t="str">
        <f t="shared" si="716"/>
        <v/>
      </c>
      <c r="AL2355" s="516" t="str">
        <f t="shared" si="717"/>
        <v>-</v>
      </c>
      <c r="AM2355" s="432" t="str">
        <f>_xlfn.IFNA(VLOOKUP(O2355,Dropdown!$B:$G,6,0),"-")</f>
        <v>PEZA</v>
      </c>
      <c r="AN2355" s="433">
        <f>_xlfn.IFNA(VLOOKUP(O2355,Dropdown!$B:$H,7,0),"-")</f>
        <v>0.12</v>
      </c>
      <c r="AO2355" s="434" t="str">
        <f t="shared" si="718"/>
        <v>PHP</v>
      </c>
      <c r="AP2355" s="435">
        <f t="shared" si="719"/>
        <v>420000</v>
      </c>
      <c r="AQ2355" s="436">
        <f t="shared" si="720"/>
        <v>470400.00000000006</v>
      </c>
      <c r="AR2355" s="247"/>
      <c r="AS2355" s="467" t="s">
        <v>15</v>
      </c>
      <c r="AT2355" s="247"/>
      <c r="AU2355" s="456" t="s">
        <v>15</v>
      </c>
    </row>
    <row r="2356" spans="1:47" s="30" customFormat="1">
      <c r="A2356" s="556">
        <v>2353</v>
      </c>
      <c r="B2356" s="500" t="s">
        <v>5889</v>
      </c>
      <c r="C2356" s="500" t="str">
        <f t="shared" si="745"/>
        <v>2021</v>
      </c>
      <c r="D2356" s="500" t="str">
        <f t="shared" si="746"/>
        <v>May</v>
      </c>
      <c r="E2356" s="501">
        <v>44345</v>
      </c>
      <c r="F2356" s="500" t="s">
        <v>15</v>
      </c>
      <c r="G2356" s="500">
        <v>61156</v>
      </c>
      <c r="H2356" s="500" t="s">
        <v>15</v>
      </c>
      <c r="I2356" s="500" t="s">
        <v>5976</v>
      </c>
      <c r="J2356" s="502" t="s">
        <v>5904</v>
      </c>
      <c r="K2356" s="503" t="s">
        <v>5913</v>
      </c>
      <c r="L2356" s="503" t="s">
        <v>5961</v>
      </c>
      <c r="M2356" s="503" t="s">
        <v>5932</v>
      </c>
      <c r="N2356" s="504" t="s">
        <v>5946</v>
      </c>
      <c r="O2356" s="503" t="s">
        <v>31</v>
      </c>
      <c r="P2356" s="500">
        <v>1</v>
      </c>
      <c r="Q2356" s="500" t="s">
        <v>5152</v>
      </c>
      <c r="R2356" s="505">
        <f>IFERROR(VLOOKUP(CONCATENATE(D2356,"'",C2356),'Monthly Forex'!A:D,4,0),"-")</f>
        <v>48.1</v>
      </c>
      <c r="S2356" s="761">
        <v>508700</v>
      </c>
      <c r="T2356" s="506">
        <f t="shared" si="747"/>
        <v>10575.883575883576</v>
      </c>
      <c r="U2356" s="507" t="s">
        <v>15</v>
      </c>
      <c r="V2356" s="508" t="s">
        <v>15</v>
      </c>
      <c r="W2356" s="509" t="s">
        <v>5168</v>
      </c>
      <c r="X2356" s="762" t="s">
        <v>2769</v>
      </c>
      <c r="Y2356" s="511" t="s">
        <v>15</v>
      </c>
      <c r="Z2356" s="512" t="s">
        <v>15</v>
      </c>
      <c r="AA2356" s="500"/>
      <c r="AB2356" s="187" t="s">
        <v>15</v>
      </c>
      <c r="AC2356" s="188" t="s">
        <v>15</v>
      </c>
      <c r="AD2356" s="189" t="s">
        <v>15</v>
      </c>
      <c r="AE2356" s="190" t="s">
        <v>15</v>
      </c>
      <c r="AF2356" s="191" t="s">
        <v>15</v>
      </c>
      <c r="AG2356" s="191" t="s">
        <v>15</v>
      </c>
      <c r="AH2356" s="192" t="str">
        <f t="shared" si="715"/>
        <v>-</v>
      </c>
      <c r="AI2356" s="209" t="s">
        <v>15</v>
      </c>
      <c r="AJ2356" s="447" t="s">
        <v>15</v>
      </c>
      <c r="AK2356" s="478" t="str">
        <f t="shared" si="716"/>
        <v/>
      </c>
      <c r="AL2356" s="516" t="str">
        <f t="shared" si="717"/>
        <v>-</v>
      </c>
      <c r="AM2356" s="432" t="str">
        <f>_xlfn.IFNA(VLOOKUP(O2356,Dropdown!$B:$G,6,0),"-")</f>
        <v>PEZA</v>
      </c>
      <c r="AN2356" s="433">
        <f>_xlfn.IFNA(VLOOKUP(O2356,Dropdown!$B:$H,7,0),"-")</f>
        <v>0.12</v>
      </c>
      <c r="AO2356" s="434" t="str">
        <f t="shared" si="718"/>
        <v>PHP</v>
      </c>
      <c r="AP2356" s="435">
        <f t="shared" si="719"/>
        <v>508700</v>
      </c>
      <c r="AQ2356" s="436">
        <f t="shared" si="720"/>
        <v>569744</v>
      </c>
      <c r="AR2356" s="247"/>
      <c r="AS2356" s="467" t="s">
        <v>15</v>
      </c>
      <c r="AT2356" s="247"/>
      <c r="AU2356" s="456" t="s">
        <v>15</v>
      </c>
    </row>
    <row r="2357" spans="1:47" s="30" customFormat="1">
      <c r="A2357" s="556">
        <v>2354</v>
      </c>
      <c r="B2357" s="500" t="s">
        <v>5892</v>
      </c>
      <c r="C2357" s="500" t="str">
        <f t="shared" si="745"/>
        <v>2021</v>
      </c>
      <c r="D2357" s="500" t="str">
        <f t="shared" si="746"/>
        <v>May</v>
      </c>
      <c r="E2357" s="501">
        <v>44345</v>
      </c>
      <c r="F2357" s="500" t="s">
        <v>15</v>
      </c>
      <c r="G2357" s="500">
        <v>61156</v>
      </c>
      <c r="H2357" s="500" t="s">
        <v>15</v>
      </c>
      <c r="I2357" s="500" t="s">
        <v>5976</v>
      </c>
      <c r="J2357" s="502" t="s">
        <v>5904</v>
      </c>
      <c r="K2357" s="503" t="s">
        <v>6009</v>
      </c>
      <c r="L2357" s="503" t="s">
        <v>5961</v>
      </c>
      <c r="M2357" s="503" t="s">
        <v>6014</v>
      </c>
      <c r="N2357" s="504" t="s">
        <v>5950</v>
      </c>
      <c r="O2357" s="503" t="s">
        <v>31</v>
      </c>
      <c r="P2357" s="500">
        <v>1</v>
      </c>
      <c r="Q2357" s="500" t="s">
        <v>5152</v>
      </c>
      <c r="R2357" s="505">
        <f>IFERROR(VLOOKUP(CONCATENATE(D2357,"'",C2357),'Monthly Forex'!A:D,4,0),"-")</f>
        <v>48.1</v>
      </c>
      <c r="S2357" s="761">
        <v>157000</v>
      </c>
      <c r="T2357" s="506">
        <f t="shared" si="747"/>
        <v>3264.033264033264</v>
      </c>
      <c r="U2357" s="507" t="s">
        <v>15</v>
      </c>
      <c r="V2357" s="508" t="s">
        <v>15</v>
      </c>
      <c r="W2357" s="509" t="s">
        <v>5168</v>
      </c>
      <c r="X2357" s="762" t="s">
        <v>2769</v>
      </c>
      <c r="Y2357" s="511" t="s">
        <v>15</v>
      </c>
      <c r="Z2357" s="512" t="s">
        <v>15</v>
      </c>
      <c r="AA2357" s="500"/>
      <c r="AB2357" s="187" t="s">
        <v>15</v>
      </c>
      <c r="AC2357" s="188" t="s">
        <v>15</v>
      </c>
      <c r="AD2357" s="189" t="s">
        <v>15</v>
      </c>
      <c r="AE2357" s="190" t="s">
        <v>15</v>
      </c>
      <c r="AF2357" s="191" t="s">
        <v>15</v>
      </c>
      <c r="AG2357" s="191" t="s">
        <v>15</v>
      </c>
      <c r="AH2357" s="192" t="str">
        <f t="shared" si="715"/>
        <v>-</v>
      </c>
      <c r="AI2357" s="209" t="s">
        <v>15</v>
      </c>
      <c r="AJ2357" s="447" t="s">
        <v>15</v>
      </c>
      <c r="AK2357" s="478" t="str">
        <f t="shared" si="716"/>
        <v/>
      </c>
      <c r="AL2357" s="516" t="str">
        <f t="shared" si="717"/>
        <v>-</v>
      </c>
      <c r="AM2357" s="432" t="str">
        <f>_xlfn.IFNA(VLOOKUP(O2357,Dropdown!$B:$G,6,0),"-")</f>
        <v>PEZA</v>
      </c>
      <c r="AN2357" s="433">
        <f>_xlfn.IFNA(VLOOKUP(O2357,Dropdown!$B:$H,7,0),"-")</f>
        <v>0.12</v>
      </c>
      <c r="AO2357" s="434" t="str">
        <f t="shared" si="718"/>
        <v>PHP</v>
      </c>
      <c r="AP2357" s="435">
        <f t="shared" si="719"/>
        <v>157000</v>
      </c>
      <c r="AQ2357" s="436">
        <f t="shared" si="720"/>
        <v>175840.00000000003</v>
      </c>
      <c r="AR2357" s="247"/>
      <c r="AS2357" s="467" t="s">
        <v>15</v>
      </c>
      <c r="AT2357" s="247"/>
      <c r="AU2357" s="456" t="s">
        <v>15</v>
      </c>
    </row>
    <row r="2358" spans="1:47" s="30" customFormat="1">
      <c r="A2358" s="556">
        <v>2355</v>
      </c>
      <c r="B2358" s="500" t="s">
        <v>5893</v>
      </c>
      <c r="C2358" s="500" t="str">
        <f t="shared" si="745"/>
        <v>2021</v>
      </c>
      <c r="D2358" s="500" t="str">
        <f t="shared" si="746"/>
        <v>May</v>
      </c>
      <c r="E2358" s="501">
        <v>44345</v>
      </c>
      <c r="F2358" s="500" t="s">
        <v>15</v>
      </c>
      <c r="G2358" s="500">
        <v>61156</v>
      </c>
      <c r="H2358" s="500" t="s">
        <v>15</v>
      </c>
      <c r="I2358" s="500" t="s">
        <v>5976</v>
      </c>
      <c r="J2358" s="502" t="s">
        <v>5904</v>
      </c>
      <c r="K2358" s="503" t="s">
        <v>6010</v>
      </c>
      <c r="L2358" s="503" t="s">
        <v>5961</v>
      </c>
      <c r="M2358" s="503" t="s">
        <v>6015</v>
      </c>
      <c r="N2358" s="504" t="s">
        <v>5951</v>
      </c>
      <c r="O2358" s="503" t="s">
        <v>31</v>
      </c>
      <c r="P2358" s="500">
        <v>1</v>
      </c>
      <c r="Q2358" s="500" t="s">
        <v>5152</v>
      </c>
      <c r="R2358" s="505">
        <f>IFERROR(VLOOKUP(CONCATENATE(D2358,"'",C2358),'Monthly Forex'!A:D,4,0),"-")</f>
        <v>48.1</v>
      </c>
      <c r="S2358" s="761">
        <v>157000</v>
      </c>
      <c r="T2358" s="506">
        <f t="shared" si="747"/>
        <v>3264.033264033264</v>
      </c>
      <c r="U2358" s="507" t="s">
        <v>15</v>
      </c>
      <c r="V2358" s="508" t="s">
        <v>15</v>
      </c>
      <c r="W2358" s="509" t="s">
        <v>5168</v>
      </c>
      <c r="X2358" s="762" t="s">
        <v>2769</v>
      </c>
      <c r="Y2358" s="511" t="s">
        <v>15</v>
      </c>
      <c r="Z2358" s="512" t="s">
        <v>15</v>
      </c>
      <c r="AA2358" s="500"/>
      <c r="AB2358" s="187" t="s">
        <v>15</v>
      </c>
      <c r="AC2358" s="188" t="s">
        <v>15</v>
      </c>
      <c r="AD2358" s="189" t="s">
        <v>15</v>
      </c>
      <c r="AE2358" s="190" t="s">
        <v>15</v>
      </c>
      <c r="AF2358" s="191" t="s">
        <v>15</v>
      </c>
      <c r="AG2358" s="191" t="s">
        <v>15</v>
      </c>
      <c r="AH2358" s="192" t="str">
        <f t="shared" si="715"/>
        <v>-</v>
      </c>
      <c r="AI2358" s="209" t="s">
        <v>15</v>
      </c>
      <c r="AJ2358" s="447" t="s">
        <v>15</v>
      </c>
      <c r="AK2358" s="478" t="str">
        <f t="shared" si="716"/>
        <v/>
      </c>
      <c r="AL2358" s="516" t="str">
        <f t="shared" si="717"/>
        <v>-</v>
      </c>
      <c r="AM2358" s="432" t="str">
        <f>_xlfn.IFNA(VLOOKUP(O2358,Dropdown!$B:$G,6,0),"-")</f>
        <v>PEZA</v>
      </c>
      <c r="AN2358" s="433">
        <f>_xlfn.IFNA(VLOOKUP(O2358,Dropdown!$B:$H,7,0),"-")</f>
        <v>0.12</v>
      </c>
      <c r="AO2358" s="434" t="str">
        <f t="shared" si="718"/>
        <v>PHP</v>
      </c>
      <c r="AP2358" s="435">
        <f t="shared" si="719"/>
        <v>157000</v>
      </c>
      <c r="AQ2358" s="436">
        <f t="shared" si="720"/>
        <v>175840.00000000003</v>
      </c>
      <c r="AR2358" s="247"/>
      <c r="AS2358" s="467" t="s">
        <v>15</v>
      </c>
      <c r="AT2358" s="247"/>
      <c r="AU2358" s="456" t="s">
        <v>15</v>
      </c>
    </row>
    <row r="2359" spans="1:47" s="30" customFormat="1">
      <c r="A2359" s="556">
        <v>2356</v>
      </c>
      <c r="B2359" s="500" t="s">
        <v>5890</v>
      </c>
      <c r="C2359" s="500" t="str">
        <f t="shared" si="745"/>
        <v>2021</v>
      </c>
      <c r="D2359" s="500" t="str">
        <f t="shared" si="746"/>
        <v>May</v>
      </c>
      <c r="E2359" s="501">
        <v>44345</v>
      </c>
      <c r="F2359" s="500" t="s">
        <v>15</v>
      </c>
      <c r="G2359" s="500">
        <v>61157</v>
      </c>
      <c r="H2359" s="500" t="s">
        <v>15</v>
      </c>
      <c r="I2359" s="500" t="s">
        <v>5976</v>
      </c>
      <c r="J2359" s="502" t="s">
        <v>6124</v>
      </c>
      <c r="K2359" s="503" t="s">
        <v>5914</v>
      </c>
      <c r="L2359" s="503" t="s">
        <v>5961</v>
      </c>
      <c r="M2359" s="503" t="s">
        <v>5933</v>
      </c>
      <c r="N2359" s="504" t="s">
        <v>6036</v>
      </c>
      <c r="O2359" s="503" t="s">
        <v>31</v>
      </c>
      <c r="P2359" s="500">
        <v>1</v>
      </c>
      <c r="Q2359" s="500" t="s">
        <v>5152</v>
      </c>
      <c r="R2359" s="505">
        <f>IFERROR(VLOOKUP(CONCATENATE(D2359,"'",C2359),'Monthly Forex'!A:D,4,0),"-")</f>
        <v>48.1</v>
      </c>
      <c r="S2359" s="761">
        <v>191800</v>
      </c>
      <c r="T2359" s="506">
        <f t="shared" si="747"/>
        <v>3987.5259875259876</v>
      </c>
      <c r="U2359" s="507" t="s">
        <v>15</v>
      </c>
      <c r="V2359" s="508" t="s">
        <v>15</v>
      </c>
      <c r="W2359" s="509" t="s">
        <v>5168</v>
      </c>
      <c r="X2359" s="762" t="s">
        <v>2769</v>
      </c>
      <c r="Y2359" s="511" t="s">
        <v>15</v>
      </c>
      <c r="Z2359" s="512" t="s">
        <v>15</v>
      </c>
      <c r="AA2359" s="500"/>
      <c r="AB2359" s="187" t="s">
        <v>15</v>
      </c>
      <c r="AC2359" s="188" t="s">
        <v>15</v>
      </c>
      <c r="AD2359" s="189" t="s">
        <v>15</v>
      </c>
      <c r="AE2359" s="190" t="s">
        <v>15</v>
      </c>
      <c r="AF2359" s="191" t="s">
        <v>15</v>
      </c>
      <c r="AG2359" s="191" t="s">
        <v>15</v>
      </c>
      <c r="AH2359" s="192" t="str">
        <f t="shared" si="715"/>
        <v>-</v>
      </c>
      <c r="AI2359" s="209" t="s">
        <v>15</v>
      </c>
      <c r="AJ2359" s="447" t="s">
        <v>15</v>
      </c>
      <c r="AK2359" s="478" t="str">
        <f t="shared" si="716"/>
        <v/>
      </c>
      <c r="AL2359" s="516" t="str">
        <f t="shared" si="717"/>
        <v>-</v>
      </c>
      <c r="AM2359" s="432" t="str">
        <f>_xlfn.IFNA(VLOOKUP(O2359,Dropdown!$B:$G,6,0),"-")</f>
        <v>PEZA</v>
      </c>
      <c r="AN2359" s="433">
        <f>_xlfn.IFNA(VLOOKUP(O2359,Dropdown!$B:$H,7,0),"-")</f>
        <v>0.12</v>
      </c>
      <c r="AO2359" s="434" t="str">
        <f t="shared" si="718"/>
        <v>PHP</v>
      </c>
      <c r="AP2359" s="435">
        <f t="shared" si="719"/>
        <v>191800</v>
      </c>
      <c r="AQ2359" s="436">
        <f t="shared" si="720"/>
        <v>214816.00000000003</v>
      </c>
      <c r="AR2359" s="247"/>
      <c r="AS2359" s="467" t="s">
        <v>15</v>
      </c>
      <c r="AT2359" s="247"/>
      <c r="AU2359" s="456" t="s">
        <v>15</v>
      </c>
    </row>
    <row r="2360" spans="1:47" s="30" customFormat="1">
      <c r="A2360" s="556">
        <v>2357</v>
      </c>
      <c r="B2360" s="500" t="s">
        <v>5891</v>
      </c>
      <c r="C2360" s="500" t="str">
        <f t="shared" si="745"/>
        <v>2021</v>
      </c>
      <c r="D2360" s="500" t="str">
        <f t="shared" si="746"/>
        <v>May</v>
      </c>
      <c r="E2360" s="501">
        <v>44345</v>
      </c>
      <c r="F2360" s="500" t="s">
        <v>15</v>
      </c>
      <c r="G2360" s="500">
        <v>61157</v>
      </c>
      <c r="H2360" s="500" t="s">
        <v>15</v>
      </c>
      <c r="I2360" s="500" t="s">
        <v>5976</v>
      </c>
      <c r="J2360" s="502" t="s">
        <v>6124</v>
      </c>
      <c r="K2360" s="503" t="s">
        <v>5915</v>
      </c>
      <c r="L2360" s="503" t="s">
        <v>5961</v>
      </c>
      <c r="M2360" s="503" t="s">
        <v>5940</v>
      </c>
      <c r="N2360" s="504" t="s">
        <v>6037</v>
      </c>
      <c r="O2360" s="503" t="s">
        <v>31</v>
      </c>
      <c r="P2360" s="500">
        <v>1</v>
      </c>
      <c r="Q2360" s="500" t="s">
        <v>5152</v>
      </c>
      <c r="R2360" s="505">
        <f>IFERROR(VLOOKUP(CONCATENATE(D2360,"'",C2360),'Monthly Forex'!A:D,4,0),"-")</f>
        <v>48.1</v>
      </c>
      <c r="S2360" s="761">
        <v>204000</v>
      </c>
      <c r="T2360" s="506">
        <f t="shared" si="747"/>
        <v>4241.1642411642406</v>
      </c>
      <c r="U2360" s="507" t="s">
        <v>15</v>
      </c>
      <c r="V2360" s="508" t="s">
        <v>15</v>
      </c>
      <c r="W2360" s="509" t="s">
        <v>5168</v>
      </c>
      <c r="X2360" s="762" t="s">
        <v>2769</v>
      </c>
      <c r="Y2360" s="511" t="s">
        <v>15</v>
      </c>
      <c r="Z2360" s="512" t="s">
        <v>15</v>
      </c>
      <c r="AA2360" s="500"/>
      <c r="AB2360" s="187" t="s">
        <v>15</v>
      </c>
      <c r="AC2360" s="188" t="s">
        <v>15</v>
      </c>
      <c r="AD2360" s="189" t="s">
        <v>15</v>
      </c>
      <c r="AE2360" s="190" t="s">
        <v>15</v>
      </c>
      <c r="AF2360" s="191" t="s">
        <v>15</v>
      </c>
      <c r="AG2360" s="191" t="s">
        <v>15</v>
      </c>
      <c r="AH2360" s="192" t="str">
        <f t="shared" si="715"/>
        <v>-</v>
      </c>
      <c r="AI2360" s="209" t="s">
        <v>15</v>
      </c>
      <c r="AJ2360" s="447" t="s">
        <v>15</v>
      </c>
      <c r="AK2360" s="478" t="str">
        <f t="shared" si="716"/>
        <v/>
      </c>
      <c r="AL2360" s="516" t="str">
        <f t="shared" si="717"/>
        <v>-</v>
      </c>
      <c r="AM2360" s="432" t="str">
        <f>_xlfn.IFNA(VLOOKUP(O2360,Dropdown!$B:$G,6,0),"-")</f>
        <v>PEZA</v>
      </c>
      <c r="AN2360" s="433">
        <f>_xlfn.IFNA(VLOOKUP(O2360,Dropdown!$B:$H,7,0),"-")</f>
        <v>0.12</v>
      </c>
      <c r="AO2360" s="434" t="str">
        <f t="shared" si="718"/>
        <v>PHP</v>
      </c>
      <c r="AP2360" s="435">
        <f t="shared" si="719"/>
        <v>204000</v>
      </c>
      <c r="AQ2360" s="436">
        <f t="shared" si="720"/>
        <v>228480.00000000003</v>
      </c>
      <c r="AR2360" s="247"/>
      <c r="AS2360" s="467" t="s">
        <v>15</v>
      </c>
      <c r="AT2360" s="247"/>
      <c r="AU2360" s="456" t="s">
        <v>15</v>
      </c>
    </row>
    <row r="2361" spans="1:47" s="30" customFormat="1">
      <c r="A2361" s="556">
        <v>2358</v>
      </c>
      <c r="B2361" s="500" t="s">
        <v>6012</v>
      </c>
      <c r="C2361" s="500" t="str">
        <f t="shared" si="745"/>
        <v>2021</v>
      </c>
      <c r="D2361" s="500" t="str">
        <f t="shared" si="746"/>
        <v>May</v>
      </c>
      <c r="E2361" s="501">
        <v>44345</v>
      </c>
      <c r="F2361" s="500" t="s">
        <v>15</v>
      </c>
      <c r="G2361" s="500">
        <v>61157</v>
      </c>
      <c r="H2361" s="500" t="s">
        <v>15</v>
      </c>
      <c r="I2361" s="500" t="s">
        <v>5976</v>
      </c>
      <c r="J2361" s="502" t="s">
        <v>6124</v>
      </c>
      <c r="K2361" s="503" t="s">
        <v>6013</v>
      </c>
      <c r="L2361" s="503" t="s">
        <v>5961</v>
      </c>
      <c r="M2361" s="503" t="s">
        <v>5941</v>
      </c>
      <c r="N2361" s="504" t="s">
        <v>6038</v>
      </c>
      <c r="O2361" s="503" t="s">
        <v>31</v>
      </c>
      <c r="P2361" s="500">
        <v>1</v>
      </c>
      <c r="Q2361" s="500" t="s">
        <v>5152</v>
      </c>
      <c r="R2361" s="505">
        <f>IFERROR(VLOOKUP(CONCATENATE(D2361,"'",C2361),'Monthly Forex'!A:D,4,0),"-")</f>
        <v>48.1</v>
      </c>
      <c r="S2361" s="761">
        <v>220000</v>
      </c>
      <c r="T2361" s="506">
        <f t="shared" si="747"/>
        <v>4573.8045738045739</v>
      </c>
      <c r="U2361" s="507" t="s">
        <v>15</v>
      </c>
      <c r="V2361" s="508" t="s">
        <v>15</v>
      </c>
      <c r="W2361" s="509" t="s">
        <v>5168</v>
      </c>
      <c r="X2361" s="762" t="s">
        <v>2769</v>
      </c>
      <c r="Y2361" s="511" t="s">
        <v>15</v>
      </c>
      <c r="Z2361" s="512" t="s">
        <v>15</v>
      </c>
      <c r="AA2361" s="500"/>
      <c r="AB2361" s="187" t="s">
        <v>15</v>
      </c>
      <c r="AC2361" s="188" t="s">
        <v>15</v>
      </c>
      <c r="AD2361" s="189" t="s">
        <v>15</v>
      </c>
      <c r="AE2361" s="190" t="s">
        <v>15</v>
      </c>
      <c r="AF2361" s="191" t="s">
        <v>15</v>
      </c>
      <c r="AG2361" s="191" t="s">
        <v>15</v>
      </c>
      <c r="AH2361" s="192" t="str">
        <f t="shared" si="715"/>
        <v>-</v>
      </c>
      <c r="AI2361" s="209" t="s">
        <v>15</v>
      </c>
      <c r="AJ2361" s="447" t="s">
        <v>15</v>
      </c>
      <c r="AK2361" s="478" t="str">
        <f t="shared" si="716"/>
        <v/>
      </c>
      <c r="AL2361" s="516" t="str">
        <f t="shared" si="717"/>
        <v>-</v>
      </c>
      <c r="AM2361" s="432" t="str">
        <f>_xlfn.IFNA(VLOOKUP(O2361,Dropdown!$B:$G,6,0),"-")</f>
        <v>PEZA</v>
      </c>
      <c r="AN2361" s="433">
        <f>_xlfn.IFNA(VLOOKUP(O2361,Dropdown!$B:$H,7,0),"-")</f>
        <v>0.12</v>
      </c>
      <c r="AO2361" s="434" t="str">
        <f t="shared" si="718"/>
        <v>PHP</v>
      </c>
      <c r="AP2361" s="435">
        <f t="shared" si="719"/>
        <v>220000</v>
      </c>
      <c r="AQ2361" s="436">
        <f t="shared" si="720"/>
        <v>246400.00000000003</v>
      </c>
      <c r="AR2361" s="247"/>
      <c r="AS2361" s="467" t="s">
        <v>15</v>
      </c>
      <c r="AT2361" s="247"/>
      <c r="AU2361" s="456" t="s">
        <v>15</v>
      </c>
    </row>
    <row r="2362" spans="1:47" s="30" customFormat="1">
      <c r="A2362" s="556">
        <v>2359</v>
      </c>
      <c r="B2362" s="500" t="s">
        <v>5897</v>
      </c>
      <c r="C2362" s="500" t="str">
        <f t="shared" si="745"/>
        <v>2021</v>
      </c>
      <c r="D2362" s="500" t="str">
        <f t="shared" si="746"/>
        <v>May</v>
      </c>
      <c r="E2362" s="501">
        <v>44345</v>
      </c>
      <c r="F2362" s="500" t="s">
        <v>15</v>
      </c>
      <c r="G2362" s="500">
        <v>61158</v>
      </c>
      <c r="H2362" s="500" t="s">
        <v>15</v>
      </c>
      <c r="I2362" s="500" t="s">
        <v>5977</v>
      </c>
      <c r="J2362" s="502" t="s">
        <v>5906</v>
      </c>
      <c r="K2362" s="503" t="s">
        <v>5921</v>
      </c>
      <c r="L2362" s="503" t="s">
        <v>5927</v>
      </c>
      <c r="M2362" s="503" t="s">
        <v>5930</v>
      </c>
      <c r="N2362" s="504" t="s">
        <v>5955</v>
      </c>
      <c r="O2362" s="503" t="s">
        <v>31</v>
      </c>
      <c r="P2362" s="500">
        <v>1</v>
      </c>
      <c r="Q2362" s="500" t="s">
        <v>5152</v>
      </c>
      <c r="R2362" s="505">
        <f>IFERROR(VLOOKUP(CONCATENATE(D2362,"'",C2362),'Monthly Forex'!A:D,4,0),"-")</f>
        <v>48.1</v>
      </c>
      <c r="S2362" s="761">
        <v>707100</v>
      </c>
      <c r="T2362" s="506">
        <f t="shared" si="747"/>
        <v>14700.623700623701</v>
      </c>
      <c r="U2362" s="507" t="s">
        <v>15</v>
      </c>
      <c r="V2362" s="508" t="s">
        <v>15</v>
      </c>
      <c r="W2362" s="509" t="s">
        <v>5168</v>
      </c>
      <c r="X2362" s="762" t="s">
        <v>2769</v>
      </c>
      <c r="Y2362" s="511" t="s">
        <v>15</v>
      </c>
      <c r="Z2362" s="512" t="s">
        <v>15</v>
      </c>
      <c r="AA2362" s="500"/>
      <c r="AB2362" s="187" t="s">
        <v>15</v>
      </c>
      <c r="AC2362" s="188" t="s">
        <v>15</v>
      </c>
      <c r="AD2362" s="189" t="s">
        <v>15</v>
      </c>
      <c r="AE2362" s="190" t="s">
        <v>15</v>
      </c>
      <c r="AF2362" s="191" t="s">
        <v>15</v>
      </c>
      <c r="AG2362" s="191" t="s">
        <v>15</v>
      </c>
      <c r="AH2362" s="192" t="str">
        <f t="shared" si="715"/>
        <v>-</v>
      </c>
      <c r="AI2362" s="209" t="s">
        <v>15</v>
      </c>
      <c r="AJ2362" s="447" t="s">
        <v>15</v>
      </c>
      <c r="AK2362" s="478" t="str">
        <f t="shared" si="716"/>
        <v/>
      </c>
      <c r="AL2362" s="516" t="str">
        <f t="shared" si="717"/>
        <v>-</v>
      </c>
      <c r="AM2362" s="432" t="str">
        <f>_xlfn.IFNA(VLOOKUP(O2362,Dropdown!$B:$G,6,0),"-")</f>
        <v>PEZA</v>
      </c>
      <c r="AN2362" s="433">
        <f>_xlfn.IFNA(VLOOKUP(O2362,Dropdown!$B:$H,7,0),"-")</f>
        <v>0.12</v>
      </c>
      <c r="AO2362" s="434" t="str">
        <f t="shared" si="718"/>
        <v>PHP</v>
      </c>
      <c r="AP2362" s="435">
        <f t="shared" si="719"/>
        <v>707100</v>
      </c>
      <c r="AQ2362" s="436">
        <f t="shared" si="720"/>
        <v>791952.00000000012</v>
      </c>
      <c r="AR2362" s="247"/>
      <c r="AS2362" s="467" t="s">
        <v>15</v>
      </c>
      <c r="AT2362" s="247"/>
      <c r="AU2362" s="456" t="s">
        <v>15</v>
      </c>
    </row>
    <row r="2363" spans="1:47" s="30" customFormat="1">
      <c r="A2363" s="556">
        <v>2360</v>
      </c>
      <c r="B2363" s="500" t="s">
        <v>5898</v>
      </c>
      <c r="C2363" s="500" t="str">
        <f t="shared" si="745"/>
        <v>2021</v>
      </c>
      <c r="D2363" s="500" t="str">
        <f t="shared" si="746"/>
        <v>May</v>
      </c>
      <c r="E2363" s="501">
        <v>44345</v>
      </c>
      <c r="F2363" s="500" t="s">
        <v>15</v>
      </c>
      <c r="G2363" s="500">
        <v>61158</v>
      </c>
      <c r="H2363" s="500" t="s">
        <v>15</v>
      </c>
      <c r="I2363" s="500" t="s">
        <v>5977</v>
      </c>
      <c r="J2363" s="502" t="s">
        <v>5906</v>
      </c>
      <c r="K2363" s="503" t="s">
        <v>5922</v>
      </c>
      <c r="L2363" s="503" t="s">
        <v>5927</v>
      </c>
      <c r="M2363" s="503" t="s">
        <v>5938</v>
      </c>
      <c r="N2363" s="504" t="s">
        <v>5956</v>
      </c>
      <c r="O2363" s="503" t="s">
        <v>31</v>
      </c>
      <c r="P2363" s="500">
        <v>1</v>
      </c>
      <c r="Q2363" s="500" t="s">
        <v>5152</v>
      </c>
      <c r="R2363" s="505">
        <f>IFERROR(VLOOKUP(CONCATENATE(D2363,"'",C2363),'Monthly Forex'!A:D,4,0),"-")</f>
        <v>48.1</v>
      </c>
      <c r="S2363" s="761">
        <v>329375</v>
      </c>
      <c r="T2363" s="506">
        <f t="shared" si="747"/>
        <v>6847.7130977130973</v>
      </c>
      <c r="U2363" s="507" t="s">
        <v>15</v>
      </c>
      <c r="V2363" s="508" t="s">
        <v>15</v>
      </c>
      <c r="W2363" s="509" t="s">
        <v>5168</v>
      </c>
      <c r="X2363" s="762" t="s">
        <v>2769</v>
      </c>
      <c r="Y2363" s="511" t="s">
        <v>15</v>
      </c>
      <c r="Z2363" s="512" t="s">
        <v>15</v>
      </c>
      <c r="AA2363" s="500"/>
      <c r="AB2363" s="187" t="s">
        <v>15</v>
      </c>
      <c r="AC2363" s="188" t="s">
        <v>15</v>
      </c>
      <c r="AD2363" s="189" t="s">
        <v>15</v>
      </c>
      <c r="AE2363" s="190" t="s">
        <v>15</v>
      </c>
      <c r="AF2363" s="191" t="s">
        <v>15</v>
      </c>
      <c r="AG2363" s="191" t="s">
        <v>15</v>
      </c>
      <c r="AH2363" s="192" t="str">
        <f t="shared" si="715"/>
        <v>-</v>
      </c>
      <c r="AI2363" s="209" t="s">
        <v>15</v>
      </c>
      <c r="AJ2363" s="447" t="s">
        <v>15</v>
      </c>
      <c r="AK2363" s="478" t="str">
        <f t="shared" si="716"/>
        <v/>
      </c>
      <c r="AL2363" s="516" t="str">
        <f t="shared" si="717"/>
        <v>-</v>
      </c>
      <c r="AM2363" s="432" t="str">
        <f>_xlfn.IFNA(VLOOKUP(O2363,Dropdown!$B:$G,6,0),"-")</f>
        <v>PEZA</v>
      </c>
      <c r="AN2363" s="433">
        <f>_xlfn.IFNA(VLOOKUP(O2363,Dropdown!$B:$H,7,0),"-")</f>
        <v>0.12</v>
      </c>
      <c r="AO2363" s="434" t="str">
        <f t="shared" si="718"/>
        <v>PHP</v>
      </c>
      <c r="AP2363" s="435">
        <f t="shared" si="719"/>
        <v>329375</v>
      </c>
      <c r="AQ2363" s="436">
        <f t="shared" si="720"/>
        <v>368900.00000000006</v>
      </c>
      <c r="AR2363" s="247"/>
      <c r="AS2363" s="467" t="s">
        <v>15</v>
      </c>
      <c r="AT2363" s="247"/>
      <c r="AU2363" s="456" t="s">
        <v>15</v>
      </c>
    </row>
    <row r="2364" spans="1:47" s="30" customFormat="1">
      <c r="A2364" s="556">
        <v>2361</v>
      </c>
      <c r="B2364" s="500" t="s">
        <v>5899</v>
      </c>
      <c r="C2364" s="500" t="str">
        <f t="shared" si="745"/>
        <v>2021</v>
      </c>
      <c r="D2364" s="500" t="str">
        <f t="shared" si="746"/>
        <v>May</v>
      </c>
      <c r="E2364" s="501">
        <v>44345</v>
      </c>
      <c r="F2364" s="500" t="s">
        <v>15</v>
      </c>
      <c r="G2364" s="500">
        <v>61158</v>
      </c>
      <c r="H2364" s="500" t="s">
        <v>15</v>
      </c>
      <c r="I2364" s="500" t="s">
        <v>5977</v>
      </c>
      <c r="J2364" s="502" t="s">
        <v>5906</v>
      </c>
      <c r="K2364" s="503" t="s">
        <v>5923</v>
      </c>
      <c r="L2364" s="503" t="s">
        <v>6039</v>
      </c>
      <c r="M2364" s="503" t="s">
        <v>6125</v>
      </c>
      <c r="N2364" s="504" t="s">
        <v>5957</v>
      </c>
      <c r="O2364" s="503" t="s">
        <v>31</v>
      </c>
      <c r="P2364" s="500">
        <v>1</v>
      </c>
      <c r="Q2364" s="500" t="s">
        <v>5152</v>
      </c>
      <c r="R2364" s="505">
        <f>IFERROR(VLOOKUP(CONCATENATE(D2364,"'",C2364),'Monthly Forex'!A:D,4,0),"-")</f>
        <v>48.1</v>
      </c>
      <c r="S2364" s="761">
        <v>490000</v>
      </c>
      <c r="T2364" s="506">
        <f t="shared" si="747"/>
        <v>10187.110187110187</v>
      </c>
      <c r="U2364" s="507" t="s">
        <v>15</v>
      </c>
      <c r="V2364" s="508" t="s">
        <v>15</v>
      </c>
      <c r="W2364" s="509" t="s">
        <v>5168</v>
      </c>
      <c r="X2364" s="762" t="s">
        <v>2769</v>
      </c>
      <c r="Y2364" s="511" t="s">
        <v>15</v>
      </c>
      <c r="Z2364" s="512" t="s">
        <v>15</v>
      </c>
      <c r="AA2364" s="500"/>
      <c r="AB2364" s="187" t="s">
        <v>15</v>
      </c>
      <c r="AC2364" s="188" t="s">
        <v>15</v>
      </c>
      <c r="AD2364" s="189" t="s">
        <v>15</v>
      </c>
      <c r="AE2364" s="190" t="s">
        <v>15</v>
      </c>
      <c r="AF2364" s="191" t="s">
        <v>15</v>
      </c>
      <c r="AG2364" s="191" t="s">
        <v>15</v>
      </c>
      <c r="AH2364" s="192" t="str">
        <f t="shared" si="715"/>
        <v>-</v>
      </c>
      <c r="AI2364" s="209" t="s">
        <v>15</v>
      </c>
      <c r="AJ2364" s="447" t="s">
        <v>15</v>
      </c>
      <c r="AK2364" s="478" t="str">
        <f t="shared" si="716"/>
        <v/>
      </c>
      <c r="AL2364" s="516" t="str">
        <f t="shared" si="717"/>
        <v>-</v>
      </c>
      <c r="AM2364" s="432" t="str">
        <f>_xlfn.IFNA(VLOOKUP(O2364,Dropdown!$B:$G,6,0),"-")</f>
        <v>PEZA</v>
      </c>
      <c r="AN2364" s="433">
        <f>_xlfn.IFNA(VLOOKUP(O2364,Dropdown!$B:$H,7,0),"-")</f>
        <v>0.12</v>
      </c>
      <c r="AO2364" s="434" t="str">
        <f t="shared" si="718"/>
        <v>PHP</v>
      </c>
      <c r="AP2364" s="435">
        <f t="shared" si="719"/>
        <v>490000</v>
      </c>
      <c r="AQ2364" s="436">
        <f t="shared" si="720"/>
        <v>548800</v>
      </c>
      <c r="AR2364" s="247"/>
      <c r="AS2364" s="467" t="s">
        <v>15</v>
      </c>
      <c r="AT2364" s="247"/>
      <c r="AU2364" s="456" t="s">
        <v>15</v>
      </c>
    </row>
    <row r="2365" spans="1:47" s="30" customFormat="1">
      <c r="A2365" s="556">
        <v>2362</v>
      </c>
      <c r="B2365" s="500" t="s">
        <v>5900</v>
      </c>
      <c r="C2365" s="500" t="str">
        <f t="shared" si="745"/>
        <v>2021</v>
      </c>
      <c r="D2365" s="500" t="str">
        <f t="shared" si="746"/>
        <v>May</v>
      </c>
      <c r="E2365" s="501">
        <v>44345</v>
      </c>
      <c r="F2365" s="500" t="s">
        <v>15</v>
      </c>
      <c r="G2365" s="500">
        <v>61159</v>
      </c>
      <c r="H2365" s="500" t="s">
        <v>15</v>
      </c>
      <c r="I2365" s="500" t="s">
        <v>5977</v>
      </c>
      <c r="J2365" s="502" t="s">
        <v>5907</v>
      </c>
      <c r="K2365" s="503" t="s">
        <v>5924</v>
      </c>
      <c r="L2365" s="503" t="s">
        <v>6011</v>
      </c>
      <c r="M2365" s="503" t="s">
        <v>5933</v>
      </c>
      <c r="N2365" s="504" t="s">
        <v>5958</v>
      </c>
      <c r="O2365" s="503" t="s">
        <v>31</v>
      </c>
      <c r="P2365" s="500">
        <v>1</v>
      </c>
      <c r="Q2365" s="500" t="s">
        <v>5152</v>
      </c>
      <c r="R2365" s="505">
        <f>IFERROR(VLOOKUP(CONCATENATE(D2365,"'",C2365),'Monthly Forex'!A:D,4,0),"-")</f>
        <v>48.1</v>
      </c>
      <c r="S2365" s="761">
        <v>200000</v>
      </c>
      <c r="T2365" s="506">
        <f t="shared" si="747"/>
        <v>4158.0041580041579</v>
      </c>
      <c r="U2365" s="507" t="s">
        <v>15</v>
      </c>
      <c r="V2365" s="508" t="s">
        <v>15</v>
      </c>
      <c r="W2365" s="509" t="s">
        <v>5168</v>
      </c>
      <c r="X2365" s="762" t="s">
        <v>2769</v>
      </c>
      <c r="Y2365" s="511" t="s">
        <v>15</v>
      </c>
      <c r="Z2365" s="512" t="s">
        <v>15</v>
      </c>
      <c r="AA2365" s="500"/>
      <c r="AB2365" s="187" t="s">
        <v>15</v>
      </c>
      <c r="AC2365" s="188" t="s">
        <v>15</v>
      </c>
      <c r="AD2365" s="189" t="s">
        <v>15</v>
      </c>
      <c r="AE2365" s="190" t="s">
        <v>15</v>
      </c>
      <c r="AF2365" s="191" t="s">
        <v>15</v>
      </c>
      <c r="AG2365" s="191" t="s">
        <v>15</v>
      </c>
      <c r="AH2365" s="192" t="str">
        <f t="shared" si="715"/>
        <v>-</v>
      </c>
      <c r="AI2365" s="209" t="s">
        <v>15</v>
      </c>
      <c r="AJ2365" s="447" t="s">
        <v>15</v>
      </c>
      <c r="AK2365" s="478" t="str">
        <f t="shared" si="716"/>
        <v/>
      </c>
      <c r="AL2365" s="516" t="str">
        <f t="shared" si="717"/>
        <v>-</v>
      </c>
      <c r="AM2365" s="432" t="str">
        <f>_xlfn.IFNA(VLOOKUP(O2365,Dropdown!$B:$G,6,0),"-")</f>
        <v>PEZA</v>
      </c>
      <c r="AN2365" s="433">
        <f>_xlfn.IFNA(VLOOKUP(O2365,Dropdown!$B:$H,7,0),"-")</f>
        <v>0.12</v>
      </c>
      <c r="AO2365" s="434" t="str">
        <f t="shared" si="718"/>
        <v>PHP</v>
      </c>
      <c r="AP2365" s="435">
        <f t="shared" si="719"/>
        <v>200000</v>
      </c>
      <c r="AQ2365" s="436">
        <f t="shared" si="720"/>
        <v>224000.00000000003</v>
      </c>
      <c r="AR2365" s="247"/>
      <c r="AS2365" s="467" t="s">
        <v>15</v>
      </c>
      <c r="AT2365" s="247"/>
      <c r="AU2365" s="456" t="s">
        <v>15</v>
      </c>
    </row>
    <row r="2366" spans="1:47" s="30" customFormat="1">
      <c r="A2366" s="556">
        <v>2363</v>
      </c>
      <c r="B2366" s="500" t="s">
        <v>5901</v>
      </c>
      <c r="C2366" s="500" t="str">
        <f t="shared" si="745"/>
        <v>2021</v>
      </c>
      <c r="D2366" s="500" t="str">
        <f t="shared" si="746"/>
        <v>May</v>
      </c>
      <c r="E2366" s="501">
        <v>44345</v>
      </c>
      <c r="F2366" s="500" t="s">
        <v>15</v>
      </c>
      <c r="G2366" s="500">
        <v>61159</v>
      </c>
      <c r="H2366" s="500" t="s">
        <v>15</v>
      </c>
      <c r="I2366" s="500" t="s">
        <v>5977</v>
      </c>
      <c r="J2366" s="502" t="s">
        <v>5907</v>
      </c>
      <c r="K2366" s="503" t="s">
        <v>5925</v>
      </c>
      <c r="L2366" s="503" t="s">
        <v>6011</v>
      </c>
      <c r="M2366" s="503" t="s">
        <v>5940</v>
      </c>
      <c r="N2366" s="504" t="s">
        <v>5959</v>
      </c>
      <c r="O2366" s="503" t="s">
        <v>31</v>
      </c>
      <c r="P2366" s="500">
        <v>1</v>
      </c>
      <c r="Q2366" s="500" t="s">
        <v>5152</v>
      </c>
      <c r="R2366" s="505">
        <f>IFERROR(VLOOKUP(CONCATENATE(D2366,"'",C2366),'Monthly Forex'!A:D,4,0),"-")</f>
        <v>48.1</v>
      </c>
      <c r="S2366" s="761">
        <v>180000</v>
      </c>
      <c r="T2366" s="506">
        <f t="shared" si="747"/>
        <v>3742.203742203742</v>
      </c>
      <c r="U2366" s="507" t="s">
        <v>15</v>
      </c>
      <c r="V2366" s="508" t="s">
        <v>15</v>
      </c>
      <c r="W2366" s="509" t="s">
        <v>5168</v>
      </c>
      <c r="X2366" s="762" t="s">
        <v>2769</v>
      </c>
      <c r="Y2366" s="511" t="s">
        <v>15</v>
      </c>
      <c r="Z2366" s="512" t="s">
        <v>15</v>
      </c>
      <c r="AA2366" s="500"/>
      <c r="AB2366" s="187" t="s">
        <v>15</v>
      </c>
      <c r="AC2366" s="188" t="s">
        <v>15</v>
      </c>
      <c r="AD2366" s="189" t="s">
        <v>15</v>
      </c>
      <c r="AE2366" s="190" t="s">
        <v>15</v>
      </c>
      <c r="AF2366" s="191" t="s">
        <v>15</v>
      </c>
      <c r="AG2366" s="191" t="s">
        <v>15</v>
      </c>
      <c r="AH2366" s="192" t="str">
        <f t="shared" si="715"/>
        <v>-</v>
      </c>
      <c r="AI2366" s="209" t="s">
        <v>15</v>
      </c>
      <c r="AJ2366" s="447" t="s">
        <v>15</v>
      </c>
      <c r="AK2366" s="478" t="str">
        <f t="shared" si="716"/>
        <v/>
      </c>
      <c r="AL2366" s="516" t="str">
        <f t="shared" si="717"/>
        <v>-</v>
      </c>
      <c r="AM2366" s="432" t="str">
        <f>_xlfn.IFNA(VLOOKUP(O2366,Dropdown!$B:$G,6,0),"-")</f>
        <v>PEZA</v>
      </c>
      <c r="AN2366" s="433">
        <f>_xlfn.IFNA(VLOOKUP(O2366,Dropdown!$B:$H,7,0),"-")</f>
        <v>0.12</v>
      </c>
      <c r="AO2366" s="434" t="str">
        <f t="shared" si="718"/>
        <v>PHP</v>
      </c>
      <c r="AP2366" s="435">
        <f t="shared" si="719"/>
        <v>180000</v>
      </c>
      <c r="AQ2366" s="436">
        <f t="shared" si="720"/>
        <v>201600.00000000003</v>
      </c>
      <c r="AR2366" s="247"/>
      <c r="AS2366" s="467" t="s">
        <v>15</v>
      </c>
      <c r="AT2366" s="247"/>
      <c r="AU2366" s="456" t="s">
        <v>15</v>
      </c>
    </row>
    <row r="2367" spans="1:47" s="30" customFormat="1">
      <c r="A2367" s="556">
        <v>2364</v>
      </c>
      <c r="B2367" s="500" t="s">
        <v>5902</v>
      </c>
      <c r="C2367" s="500" t="str">
        <f t="shared" si="745"/>
        <v>2021</v>
      </c>
      <c r="D2367" s="500" t="str">
        <f t="shared" si="746"/>
        <v>May</v>
      </c>
      <c r="E2367" s="501">
        <v>44345</v>
      </c>
      <c r="F2367" s="500" t="s">
        <v>15</v>
      </c>
      <c r="G2367" s="500">
        <v>61159</v>
      </c>
      <c r="H2367" s="500" t="s">
        <v>15</v>
      </c>
      <c r="I2367" s="500" t="s">
        <v>5977</v>
      </c>
      <c r="J2367" s="502" t="s">
        <v>5907</v>
      </c>
      <c r="K2367" s="503" t="s">
        <v>5926</v>
      </c>
      <c r="L2367" s="503" t="s">
        <v>6011</v>
      </c>
      <c r="M2367" s="503" t="s">
        <v>5941</v>
      </c>
      <c r="N2367" s="504" t="s">
        <v>5960</v>
      </c>
      <c r="O2367" s="503" t="s">
        <v>31</v>
      </c>
      <c r="P2367" s="500">
        <v>1</v>
      </c>
      <c r="Q2367" s="500" t="s">
        <v>5152</v>
      </c>
      <c r="R2367" s="505">
        <f>IFERROR(VLOOKUP(CONCATENATE(D2367,"'",C2367),'Monthly Forex'!A:D,4,0),"-")</f>
        <v>48.1</v>
      </c>
      <c r="S2367" s="761">
        <v>180000</v>
      </c>
      <c r="T2367" s="506">
        <f t="shared" si="747"/>
        <v>3742.203742203742</v>
      </c>
      <c r="U2367" s="507" t="s">
        <v>15</v>
      </c>
      <c r="V2367" s="508" t="s">
        <v>15</v>
      </c>
      <c r="W2367" s="509" t="s">
        <v>5168</v>
      </c>
      <c r="X2367" s="762" t="s">
        <v>2769</v>
      </c>
      <c r="Y2367" s="511" t="s">
        <v>15</v>
      </c>
      <c r="Z2367" s="512" t="s">
        <v>15</v>
      </c>
      <c r="AA2367" s="500"/>
      <c r="AB2367" s="187" t="s">
        <v>15</v>
      </c>
      <c r="AC2367" s="188" t="s">
        <v>15</v>
      </c>
      <c r="AD2367" s="189" t="s">
        <v>15</v>
      </c>
      <c r="AE2367" s="190" t="s">
        <v>15</v>
      </c>
      <c r="AF2367" s="191" t="s">
        <v>15</v>
      </c>
      <c r="AG2367" s="191" t="s">
        <v>15</v>
      </c>
      <c r="AH2367" s="192" t="str">
        <f t="shared" si="715"/>
        <v>-</v>
      </c>
      <c r="AI2367" s="209" t="s">
        <v>15</v>
      </c>
      <c r="AJ2367" s="447" t="s">
        <v>15</v>
      </c>
      <c r="AK2367" s="478" t="str">
        <f t="shared" si="716"/>
        <v/>
      </c>
      <c r="AL2367" s="516" t="str">
        <f t="shared" si="717"/>
        <v>-</v>
      </c>
      <c r="AM2367" s="432" t="str">
        <f>_xlfn.IFNA(VLOOKUP(O2367,Dropdown!$B:$G,6,0),"-")</f>
        <v>PEZA</v>
      </c>
      <c r="AN2367" s="433">
        <f>_xlfn.IFNA(VLOOKUP(O2367,Dropdown!$B:$H,7,0),"-")</f>
        <v>0.12</v>
      </c>
      <c r="AO2367" s="434" t="str">
        <f t="shared" si="718"/>
        <v>PHP</v>
      </c>
      <c r="AP2367" s="435">
        <f t="shared" si="719"/>
        <v>180000</v>
      </c>
      <c r="AQ2367" s="436">
        <f t="shared" si="720"/>
        <v>201600.00000000003</v>
      </c>
      <c r="AR2367" s="247"/>
      <c r="AS2367" s="467" t="s">
        <v>15</v>
      </c>
      <c r="AT2367" s="247"/>
      <c r="AU2367" s="456" t="s">
        <v>15</v>
      </c>
    </row>
    <row r="2368" spans="1:47" s="29" customFormat="1">
      <c r="A2368" s="556">
        <v>2365</v>
      </c>
      <c r="B2368" s="558" t="s">
        <v>6134</v>
      </c>
      <c r="C2368" s="558" t="str">
        <f t="shared" si="745"/>
        <v>2021</v>
      </c>
      <c r="D2368" s="558" t="str">
        <f t="shared" si="746"/>
        <v>May</v>
      </c>
      <c r="E2368" s="605">
        <v>44347</v>
      </c>
      <c r="F2368" s="558">
        <v>127918</v>
      </c>
      <c r="G2368" s="558">
        <v>61160</v>
      </c>
      <c r="H2368" s="557" t="s">
        <v>15</v>
      </c>
      <c r="I2368" s="558" t="s">
        <v>6135</v>
      </c>
      <c r="J2368" s="617" t="s">
        <v>6136</v>
      </c>
      <c r="K2368" s="607" t="s">
        <v>6137</v>
      </c>
      <c r="L2368" s="607" t="s">
        <v>15</v>
      </c>
      <c r="M2368" s="607" t="s">
        <v>6137</v>
      </c>
      <c r="N2368" s="615" t="s">
        <v>15</v>
      </c>
      <c r="O2368" s="607" t="s">
        <v>3291</v>
      </c>
      <c r="P2368" s="558">
        <v>1</v>
      </c>
      <c r="Q2368" s="558" t="s">
        <v>5152</v>
      </c>
      <c r="R2368" s="609">
        <f>IFERROR(VLOOKUP(CONCATENATE(D2368,"'",C2368),'Monthly Forex'!A:D,4,0),"-")</f>
        <v>48.1</v>
      </c>
      <c r="S2368" s="610">
        <v>71200</v>
      </c>
      <c r="T2368" s="611">
        <f>IFERROR(S2368/R2368,"")</f>
        <v>1480.2494802494803</v>
      </c>
      <c r="U2368" s="612" t="s">
        <v>2564</v>
      </c>
      <c r="V2368" s="613" t="s">
        <v>50</v>
      </c>
      <c r="W2368" s="703" t="s">
        <v>6139</v>
      </c>
      <c r="X2368" s="673" t="s">
        <v>15</v>
      </c>
      <c r="Y2368" s="669" t="s">
        <v>15</v>
      </c>
      <c r="Z2368" s="668" t="s">
        <v>15</v>
      </c>
      <c r="AA2368" s="558" t="s">
        <v>15</v>
      </c>
      <c r="AB2368" s="139" t="s">
        <v>15</v>
      </c>
      <c r="AC2368" s="134" t="s">
        <v>15</v>
      </c>
      <c r="AD2368" s="144" t="s">
        <v>15</v>
      </c>
      <c r="AE2368" s="136" t="s">
        <v>15</v>
      </c>
      <c r="AF2368" s="140" t="s">
        <v>15</v>
      </c>
      <c r="AG2368" s="140" t="s">
        <v>15</v>
      </c>
      <c r="AH2368" s="141" t="str">
        <f t="shared" si="715"/>
        <v>-</v>
      </c>
      <c r="AI2368" s="210" t="s">
        <v>15</v>
      </c>
      <c r="AJ2368" s="448" t="s">
        <v>15</v>
      </c>
      <c r="AK2368" s="479" t="str">
        <f t="shared" si="716"/>
        <v/>
      </c>
      <c r="AL2368" s="482" t="str">
        <f t="shared" si="717"/>
        <v>-</v>
      </c>
      <c r="AM2368" s="432" t="str">
        <f>_xlfn.IFNA(VLOOKUP(O2368,Dropdown!$B:$G,6,0),"-")</f>
        <v>PEZA</v>
      </c>
      <c r="AN2368" s="433">
        <f>_xlfn.IFNA(VLOOKUP(O2368,Dropdown!$B:$H,7,0),"-")</f>
        <v>0.12</v>
      </c>
      <c r="AO2368" s="434" t="str">
        <f t="shared" si="718"/>
        <v>PHP</v>
      </c>
      <c r="AP2368" s="435">
        <f t="shared" si="719"/>
        <v>71200</v>
      </c>
      <c r="AQ2368" s="436">
        <f t="shared" si="720"/>
        <v>79744.000000000015</v>
      </c>
      <c r="AR2368" s="247"/>
      <c r="AS2368" s="466" t="s">
        <v>15</v>
      </c>
      <c r="AT2368" s="247"/>
      <c r="AU2368" s="455" t="s">
        <v>15</v>
      </c>
    </row>
    <row r="2369" spans="1:47" s="30" customFormat="1">
      <c r="A2369" s="556">
        <v>2366</v>
      </c>
      <c r="B2369" s="557" t="s">
        <v>5619</v>
      </c>
      <c r="C2369" s="557" t="str">
        <f t="shared" si="745"/>
        <v>2021</v>
      </c>
      <c r="D2369" s="557" t="str">
        <f t="shared" si="746"/>
        <v>May</v>
      </c>
      <c r="E2369" s="586">
        <v>44347</v>
      </c>
      <c r="F2369" s="558">
        <v>127919</v>
      </c>
      <c r="G2369" s="558">
        <v>60611</v>
      </c>
      <c r="H2369" s="557">
        <v>100337</v>
      </c>
      <c r="I2369" s="557" t="s">
        <v>5511</v>
      </c>
      <c r="J2369" s="577" t="s">
        <v>5624</v>
      </c>
      <c r="K2369" s="578" t="s">
        <v>5625</v>
      </c>
      <c r="L2369" s="578" t="s">
        <v>5664</v>
      </c>
      <c r="M2369" s="578" t="s">
        <v>5665</v>
      </c>
      <c r="N2369" s="579" t="s">
        <v>15</v>
      </c>
      <c r="O2369" s="578" t="s">
        <v>40</v>
      </c>
      <c r="P2369" s="557">
        <v>1</v>
      </c>
      <c r="Q2369" s="557" t="s">
        <v>5152</v>
      </c>
      <c r="R2369" s="581">
        <f>IFERROR(VLOOKUP(CONCATENATE(D2369,"'",C2369),'Monthly Forex'!A:D,4,0),"-")</f>
        <v>48.1</v>
      </c>
      <c r="S2369" s="564" t="s">
        <v>15</v>
      </c>
      <c r="T2369" s="565">
        <v>2481.6000000000004</v>
      </c>
      <c r="U2369" s="583" t="s">
        <v>47</v>
      </c>
      <c r="V2369" s="589" t="s">
        <v>49</v>
      </c>
      <c r="W2369" s="706" t="s">
        <v>6789</v>
      </c>
      <c r="X2369" s="677" t="s">
        <v>6138</v>
      </c>
      <c r="Y2369" s="570" t="s">
        <v>15</v>
      </c>
      <c r="Z2369" s="571" t="s">
        <v>15</v>
      </c>
      <c r="AA2369" s="557" t="s">
        <v>15</v>
      </c>
      <c r="AB2369" s="139">
        <f t="shared" ref="AB2369:AB2379" si="748">IF(V2369="","",IF(V2369="Cancelled","-",E2369+30))</f>
        <v>44377</v>
      </c>
      <c r="AC2369" s="134">
        <f t="shared" ref="AC2369:AC2379" si="749">IFERROR(IF(AB2369="-","-",(AB2369-DAY(AB2369)+1)),"")</f>
        <v>44348</v>
      </c>
      <c r="AD2369" s="144">
        <f t="shared" ref="AD2369:AD2379" si="750">IFERROR(IF(AF2369="O","-",AB2369+60),"-")</f>
        <v>44437</v>
      </c>
      <c r="AE2369" s="136">
        <f t="shared" ref="AE2369:AE2379" si="751">IFERROR(IF(AD2369="-","-",(AD2369-DAY(AD2369)+1)),"")</f>
        <v>44409</v>
      </c>
      <c r="AF2369" s="140" t="s">
        <v>4552</v>
      </c>
      <c r="AG2369" s="140" t="str">
        <f t="shared" ref="AG2369:AG2379" si="752">IF(F2369=F2368,"-","1")</f>
        <v>1</v>
      </c>
      <c r="AH2369" s="141">
        <f t="shared" ca="1" si="715"/>
        <v>143.70205462962622</v>
      </c>
      <c r="AI2369" s="210"/>
      <c r="AJ2369" s="448" t="s">
        <v>5194</v>
      </c>
      <c r="AK2369" s="478" t="str">
        <f t="shared" si="716"/>
        <v/>
      </c>
      <c r="AL2369" s="516">
        <f t="shared" si="717"/>
        <v>1</v>
      </c>
      <c r="AM2369" s="432" t="str">
        <f>_xlfn.IFNA(VLOOKUP(O2369,Dropdown!$B:$G,6,0),"-")</f>
        <v>PEZA</v>
      </c>
      <c r="AN2369" s="433">
        <f>_xlfn.IFNA(VLOOKUP(O2369,Dropdown!$B:$H,7,0),"-")</f>
        <v>0.12</v>
      </c>
      <c r="AO2369" s="434" t="str">
        <f t="shared" si="718"/>
        <v>USD</v>
      </c>
      <c r="AP2369" s="435">
        <f t="shared" si="719"/>
        <v>2481.6000000000004</v>
      </c>
      <c r="AQ2369" s="436">
        <f t="shared" si="720"/>
        <v>2779.3920000000007</v>
      </c>
      <c r="AR2369" s="247"/>
      <c r="AS2369" s="466" t="s">
        <v>15</v>
      </c>
      <c r="AT2369" s="247"/>
      <c r="AU2369" s="455" t="s">
        <v>15</v>
      </c>
    </row>
    <row r="2370" spans="1:47" s="30" customFormat="1">
      <c r="A2370" s="556">
        <v>2367</v>
      </c>
      <c r="B2370" s="557" t="s">
        <v>5620</v>
      </c>
      <c r="C2370" s="557" t="str">
        <f t="shared" si="745"/>
        <v>2021</v>
      </c>
      <c r="D2370" s="557" t="str">
        <f t="shared" si="746"/>
        <v>May</v>
      </c>
      <c r="E2370" s="586">
        <v>44347</v>
      </c>
      <c r="F2370" s="558">
        <v>127920</v>
      </c>
      <c r="G2370" s="558">
        <v>60605</v>
      </c>
      <c r="H2370" s="557">
        <v>100338</v>
      </c>
      <c r="I2370" s="557" t="s">
        <v>5511</v>
      </c>
      <c r="J2370" s="577" t="s">
        <v>5624</v>
      </c>
      <c r="K2370" s="578" t="s">
        <v>5626</v>
      </c>
      <c r="L2370" s="578" t="s">
        <v>5664</v>
      </c>
      <c r="M2370" s="578" t="s">
        <v>5666</v>
      </c>
      <c r="N2370" s="579" t="s">
        <v>15</v>
      </c>
      <c r="O2370" s="578" t="s">
        <v>40</v>
      </c>
      <c r="P2370" s="557">
        <v>1</v>
      </c>
      <c r="Q2370" s="557" t="s">
        <v>5152</v>
      </c>
      <c r="R2370" s="581">
        <f>IFERROR(VLOOKUP(CONCATENATE(D2370,"'",C2370),'Monthly Forex'!A:D,4,0),"-")</f>
        <v>48.1</v>
      </c>
      <c r="S2370" s="564" t="s">
        <v>15</v>
      </c>
      <c r="T2370" s="565">
        <v>600</v>
      </c>
      <c r="U2370" s="583" t="s">
        <v>47</v>
      </c>
      <c r="V2370" s="589" t="s">
        <v>49</v>
      </c>
      <c r="W2370" s="706" t="s">
        <v>6789</v>
      </c>
      <c r="X2370" s="677" t="s">
        <v>6138</v>
      </c>
      <c r="Y2370" s="570" t="s">
        <v>15</v>
      </c>
      <c r="Z2370" s="571" t="s">
        <v>15</v>
      </c>
      <c r="AA2370" s="557" t="s">
        <v>15</v>
      </c>
      <c r="AB2370" s="139">
        <f t="shared" si="748"/>
        <v>44377</v>
      </c>
      <c r="AC2370" s="134">
        <f t="shared" si="749"/>
        <v>44348</v>
      </c>
      <c r="AD2370" s="144">
        <f t="shared" si="750"/>
        <v>44437</v>
      </c>
      <c r="AE2370" s="136">
        <f t="shared" si="751"/>
        <v>44409</v>
      </c>
      <c r="AF2370" s="140" t="s">
        <v>4552</v>
      </c>
      <c r="AG2370" s="140" t="str">
        <f t="shared" si="752"/>
        <v>1</v>
      </c>
      <c r="AH2370" s="141">
        <f t="shared" ca="1" si="715"/>
        <v>143.70205462962622</v>
      </c>
      <c r="AI2370" s="210"/>
      <c r="AJ2370" s="448" t="s">
        <v>5194</v>
      </c>
      <c r="AK2370" s="478" t="str">
        <f t="shared" si="716"/>
        <v/>
      </c>
      <c r="AL2370" s="516">
        <f t="shared" si="717"/>
        <v>1</v>
      </c>
      <c r="AM2370" s="432" t="str">
        <f>_xlfn.IFNA(VLOOKUP(O2370,Dropdown!$B:$G,6,0),"-")</f>
        <v>PEZA</v>
      </c>
      <c r="AN2370" s="433">
        <f>_xlfn.IFNA(VLOOKUP(O2370,Dropdown!$B:$H,7,0),"-")</f>
        <v>0.12</v>
      </c>
      <c r="AO2370" s="434" t="str">
        <f t="shared" si="718"/>
        <v>USD</v>
      </c>
      <c r="AP2370" s="435">
        <f t="shared" si="719"/>
        <v>600</v>
      </c>
      <c r="AQ2370" s="436">
        <f t="shared" si="720"/>
        <v>672.00000000000011</v>
      </c>
      <c r="AR2370" s="247"/>
      <c r="AS2370" s="466" t="s">
        <v>15</v>
      </c>
      <c r="AT2370" s="247"/>
      <c r="AU2370" s="455" t="s">
        <v>15</v>
      </c>
    </row>
    <row r="2371" spans="1:47" s="30" customFormat="1">
      <c r="A2371" s="556">
        <v>2368</v>
      </c>
      <c r="B2371" s="557" t="s">
        <v>5621</v>
      </c>
      <c r="C2371" s="557" t="str">
        <f t="shared" si="745"/>
        <v>2021</v>
      </c>
      <c r="D2371" s="557" t="str">
        <f t="shared" si="746"/>
        <v>May</v>
      </c>
      <c r="E2371" s="586">
        <v>44347</v>
      </c>
      <c r="F2371" s="558">
        <v>127921</v>
      </c>
      <c r="G2371" s="558">
        <v>60615</v>
      </c>
      <c r="H2371" s="557">
        <v>100339</v>
      </c>
      <c r="I2371" s="557" t="s">
        <v>5511</v>
      </c>
      <c r="J2371" s="577" t="s">
        <v>5624</v>
      </c>
      <c r="K2371" s="578" t="s">
        <v>5627</v>
      </c>
      <c r="L2371" s="578" t="s">
        <v>5664</v>
      </c>
      <c r="M2371" s="578" t="s">
        <v>5667</v>
      </c>
      <c r="N2371" s="579" t="s">
        <v>15</v>
      </c>
      <c r="O2371" s="578" t="s">
        <v>40</v>
      </c>
      <c r="P2371" s="557">
        <v>1</v>
      </c>
      <c r="Q2371" s="557" t="s">
        <v>5152</v>
      </c>
      <c r="R2371" s="581">
        <f>IFERROR(VLOOKUP(CONCATENATE(D2371,"'",C2371),'Monthly Forex'!A:D,4,0),"-")</f>
        <v>48.1</v>
      </c>
      <c r="S2371" s="564" t="s">
        <v>15</v>
      </c>
      <c r="T2371" s="565">
        <v>520</v>
      </c>
      <c r="U2371" s="583" t="s">
        <v>47</v>
      </c>
      <c r="V2371" s="589" t="s">
        <v>49</v>
      </c>
      <c r="W2371" s="706" t="s">
        <v>6789</v>
      </c>
      <c r="X2371" s="677" t="s">
        <v>6138</v>
      </c>
      <c r="Y2371" s="570" t="s">
        <v>15</v>
      </c>
      <c r="Z2371" s="571" t="s">
        <v>15</v>
      </c>
      <c r="AA2371" s="557" t="s">
        <v>15</v>
      </c>
      <c r="AB2371" s="139">
        <f t="shared" si="748"/>
        <v>44377</v>
      </c>
      <c r="AC2371" s="134">
        <f t="shared" si="749"/>
        <v>44348</v>
      </c>
      <c r="AD2371" s="144">
        <f t="shared" si="750"/>
        <v>44437</v>
      </c>
      <c r="AE2371" s="136">
        <f t="shared" si="751"/>
        <v>44409</v>
      </c>
      <c r="AF2371" s="140" t="s">
        <v>4552</v>
      </c>
      <c r="AG2371" s="140" t="str">
        <f t="shared" si="752"/>
        <v>1</v>
      </c>
      <c r="AH2371" s="141">
        <f t="shared" ca="1" si="715"/>
        <v>143.70205462962622</v>
      </c>
      <c r="AI2371" s="210"/>
      <c r="AJ2371" s="448" t="s">
        <v>5194</v>
      </c>
      <c r="AK2371" s="478" t="str">
        <f t="shared" si="716"/>
        <v/>
      </c>
      <c r="AL2371" s="516">
        <f t="shared" si="717"/>
        <v>1</v>
      </c>
      <c r="AM2371" s="432" t="str">
        <f>_xlfn.IFNA(VLOOKUP(O2371,Dropdown!$B:$G,6,0),"-")</f>
        <v>PEZA</v>
      </c>
      <c r="AN2371" s="433">
        <f>_xlfn.IFNA(VLOOKUP(O2371,Dropdown!$B:$H,7,0),"-")</f>
        <v>0.12</v>
      </c>
      <c r="AO2371" s="434" t="str">
        <f t="shared" si="718"/>
        <v>USD</v>
      </c>
      <c r="AP2371" s="435">
        <f t="shared" si="719"/>
        <v>520</v>
      </c>
      <c r="AQ2371" s="436">
        <f t="shared" si="720"/>
        <v>582.40000000000009</v>
      </c>
      <c r="AR2371" s="247"/>
      <c r="AS2371" s="466" t="s">
        <v>15</v>
      </c>
      <c r="AT2371" s="247"/>
      <c r="AU2371" s="455" t="s">
        <v>15</v>
      </c>
    </row>
    <row r="2372" spans="1:47" s="30" customFormat="1">
      <c r="A2372" s="556">
        <v>2369</v>
      </c>
      <c r="B2372" s="557" t="s">
        <v>5622</v>
      </c>
      <c r="C2372" s="557" t="str">
        <f t="shared" si="745"/>
        <v>2021</v>
      </c>
      <c r="D2372" s="557" t="str">
        <f t="shared" si="746"/>
        <v>May</v>
      </c>
      <c r="E2372" s="586">
        <v>44347</v>
      </c>
      <c r="F2372" s="558">
        <v>127921</v>
      </c>
      <c r="G2372" s="558">
        <v>60615</v>
      </c>
      <c r="H2372" s="557">
        <v>100339</v>
      </c>
      <c r="I2372" s="557" t="s">
        <v>5511</v>
      </c>
      <c r="J2372" s="577" t="s">
        <v>5624</v>
      </c>
      <c r="K2372" s="578" t="s">
        <v>5628</v>
      </c>
      <c r="L2372" s="578" t="s">
        <v>5664</v>
      </c>
      <c r="M2372" s="578" t="s">
        <v>5668</v>
      </c>
      <c r="N2372" s="579" t="s">
        <v>15</v>
      </c>
      <c r="O2372" s="578" t="s">
        <v>40</v>
      </c>
      <c r="P2372" s="557">
        <v>1</v>
      </c>
      <c r="Q2372" s="557" t="s">
        <v>5152</v>
      </c>
      <c r="R2372" s="581">
        <f>IFERROR(VLOOKUP(CONCATENATE(D2372,"'",C2372),'Monthly Forex'!A:D,4,0),"-")</f>
        <v>48.1</v>
      </c>
      <c r="S2372" s="564" t="s">
        <v>15</v>
      </c>
      <c r="T2372" s="565">
        <v>520</v>
      </c>
      <c r="U2372" s="583" t="s">
        <v>47</v>
      </c>
      <c r="V2372" s="589" t="s">
        <v>49</v>
      </c>
      <c r="W2372" s="706" t="s">
        <v>6789</v>
      </c>
      <c r="X2372" s="677" t="s">
        <v>6138</v>
      </c>
      <c r="Y2372" s="570" t="s">
        <v>15</v>
      </c>
      <c r="Z2372" s="571" t="s">
        <v>15</v>
      </c>
      <c r="AA2372" s="557" t="s">
        <v>15</v>
      </c>
      <c r="AB2372" s="139">
        <f t="shared" si="748"/>
        <v>44377</v>
      </c>
      <c r="AC2372" s="134">
        <f t="shared" si="749"/>
        <v>44348</v>
      </c>
      <c r="AD2372" s="144">
        <f t="shared" si="750"/>
        <v>44437</v>
      </c>
      <c r="AE2372" s="136">
        <f t="shared" si="751"/>
        <v>44409</v>
      </c>
      <c r="AF2372" s="140" t="s">
        <v>4552</v>
      </c>
      <c r="AG2372" s="140" t="str">
        <f t="shared" si="752"/>
        <v>-</v>
      </c>
      <c r="AH2372" s="141">
        <f t="shared" ca="1" si="715"/>
        <v>143.70205462962622</v>
      </c>
      <c r="AI2372" s="210"/>
      <c r="AJ2372" s="448" t="s">
        <v>5194</v>
      </c>
      <c r="AK2372" s="478" t="str">
        <f t="shared" si="716"/>
        <v/>
      </c>
      <c r="AL2372" s="516">
        <f t="shared" si="717"/>
        <v>1</v>
      </c>
      <c r="AM2372" s="432" t="str">
        <f>_xlfn.IFNA(VLOOKUP(O2372,Dropdown!$B:$G,6,0),"-")</f>
        <v>PEZA</v>
      </c>
      <c r="AN2372" s="433">
        <f>_xlfn.IFNA(VLOOKUP(O2372,Dropdown!$B:$H,7,0),"-")</f>
        <v>0.12</v>
      </c>
      <c r="AO2372" s="434" t="str">
        <f t="shared" si="718"/>
        <v>USD</v>
      </c>
      <c r="AP2372" s="435">
        <f t="shared" si="719"/>
        <v>520</v>
      </c>
      <c r="AQ2372" s="436">
        <f t="shared" si="720"/>
        <v>582.40000000000009</v>
      </c>
      <c r="AR2372" s="247"/>
      <c r="AS2372" s="466" t="s">
        <v>15</v>
      </c>
      <c r="AT2372" s="247"/>
      <c r="AU2372" s="455" t="s">
        <v>15</v>
      </c>
    </row>
    <row r="2373" spans="1:47" s="30" customFormat="1">
      <c r="A2373" s="556">
        <v>2370</v>
      </c>
      <c r="B2373" s="557" t="s">
        <v>5513</v>
      </c>
      <c r="C2373" s="557" t="str">
        <f t="shared" si="745"/>
        <v>2021</v>
      </c>
      <c r="D2373" s="557" t="str">
        <f t="shared" si="746"/>
        <v>May</v>
      </c>
      <c r="E2373" s="586">
        <v>44347</v>
      </c>
      <c r="F2373" s="558">
        <v>127922</v>
      </c>
      <c r="G2373" s="558">
        <v>59337</v>
      </c>
      <c r="H2373" s="557">
        <v>100340</v>
      </c>
      <c r="I2373" s="557" t="s">
        <v>5511</v>
      </c>
      <c r="J2373" s="577" t="s">
        <v>5624</v>
      </c>
      <c r="K2373" s="578" t="s">
        <v>5514</v>
      </c>
      <c r="L2373" s="578" t="s">
        <v>5664</v>
      </c>
      <c r="M2373" s="578" t="s">
        <v>5669</v>
      </c>
      <c r="N2373" s="579" t="s">
        <v>15</v>
      </c>
      <c r="O2373" s="578" t="s">
        <v>40</v>
      </c>
      <c r="P2373" s="557">
        <v>1</v>
      </c>
      <c r="Q2373" s="557" t="s">
        <v>5152</v>
      </c>
      <c r="R2373" s="581">
        <f>IFERROR(VLOOKUP(CONCATENATE(D2373,"'",C2373),'Monthly Forex'!A:D,4,0),"-")</f>
        <v>48.1</v>
      </c>
      <c r="S2373" s="564" t="s">
        <v>15</v>
      </c>
      <c r="T2373" s="565">
        <v>800</v>
      </c>
      <c r="U2373" s="583" t="s">
        <v>47</v>
      </c>
      <c r="V2373" s="589" t="s">
        <v>49</v>
      </c>
      <c r="W2373" s="706" t="s">
        <v>6789</v>
      </c>
      <c r="X2373" s="677" t="s">
        <v>6138</v>
      </c>
      <c r="Y2373" s="570" t="s">
        <v>15</v>
      </c>
      <c r="Z2373" s="571" t="s">
        <v>15</v>
      </c>
      <c r="AA2373" s="557" t="s">
        <v>15</v>
      </c>
      <c r="AB2373" s="139">
        <f t="shared" si="748"/>
        <v>44377</v>
      </c>
      <c r="AC2373" s="134">
        <f t="shared" si="749"/>
        <v>44348</v>
      </c>
      <c r="AD2373" s="144">
        <f t="shared" si="750"/>
        <v>44437</v>
      </c>
      <c r="AE2373" s="136">
        <f t="shared" si="751"/>
        <v>44409</v>
      </c>
      <c r="AF2373" s="140" t="s">
        <v>4552</v>
      </c>
      <c r="AG2373" s="140" t="str">
        <f t="shared" si="752"/>
        <v>1</v>
      </c>
      <c r="AH2373" s="141">
        <f t="shared" ref="AH2373:AH2436" ca="1" si="753">IFERROR(IF(AF2373="-","-",IF(AF2373="O","-",$AK$1-E2373)),"-")</f>
        <v>143.70205462962622</v>
      </c>
      <c r="AI2373" s="210"/>
      <c r="AJ2373" s="448" t="s">
        <v>5194</v>
      </c>
      <c r="AK2373" s="478" t="str">
        <f t="shared" ref="AK2373:AK2436" si="754">IFERROR(IF(AF2373="O",$AB2373-$AI2373,""),"-")</f>
        <v/>
      </c>
      <c r="AL2373" s="516">
        <f t="shared" ref="AL2373:AL2436" si="755">IFERROR(AI2373-DAY(AI2373)+1,"-")</f>
        <v>1</v>
      </c>
      <c r="AM2373" s="432" t="str">
        <f>_xlfn.IFNA(VLOOKUP(O2373,Dropdown!$B:$G,6,0),"-")</f>
        <v>PEZA</v>
      </c>
      <c r="AN2373" s="433">
        <f>_xlfn.IFNA(VLOOKUP(O2373,Dropdown!$B:$H,7,0),"-")</f>
        <v>0.12</v>
      </c>
      <c r="AO2373" s="434" t="str">
        <f t="shared" ref="AO2373:AO2436" si="756">_xlfn.IFNA(IF(S2373="-","USD","PHP"),"-")</f>
        <v>USD</v>
      </c>
      <c r="AP2373" s="435">
        <f t="shared" ref="AP2373:AP2436" si="757">IF(AO2373="USD",T2373,S2373)</f>
        <v>800</v>
      </c>
      <c r="AQ2373" s="436">
        <f t="shared" ref="AQ2373:AQ2436" si="758">IFERROR(IF(AN2373="-",AP2373,AP2373*1.12),"-")</f>
        <v>896.00000000000011</v>
      </c>
      <c r="AR2373" s="247"/>
      <c r="AS2373" s="466" t="s">
        <v>15</v>
      </c>
      <c r="AT2373" s="247"/>
      <c r="AU2373" s="455" t="s">
        <v>15</v>
      </c>
    </row>
    <row r="2374" spans="1:47" s="30" customFormat="1">
      <c r="A2374" s="556">
        <v>2371</v>
      </c>
      <c r="B2374" s="557" t="s">
        <v>5623</v>
      </c>
      <c r="C2374" s="557" t="str">
        <f t="shared" ref="C2374:C2379" si="759">TEXT(E2374,"yyyy")</f>
        <v>2021</v>
      </c>
      <c r="D2374" s="557" t="str">
        <f t="shared" ref="D2374:D2379" si="760">TEXT(E2374,"mmm")</f>
        <v>May</v>
      </c>
      <c r="E2374" s="586">
        <v>44347</v>
      </c>
      <c r="F2374" s="558">
        <v>127923</v>
      </c>
      <c r="G2374" s="558">
        <v>60609</v>
      </c>
      <c r="H2374" s="557">
        <v>100341</v>
      </c>
      <c r="I2374" s="557" t="s">
        <v>5511</v>
      </c>
      <c r="J2374" s="577" t="s">
        <v>5624</v>
      </c>
      <c r="K2374" s="578" t="s">
        <v>5629</v>
      </c>
      <c r="L2374" s="578" t="s">
        <v>5664</v>
      </c>
      <c r="M2374" s="578" t="s">
        <v>5670</v>
      </c>
      <c r="N2374" s="579" t="s">
        <v>15</v>
      </c>
      <c r="O2374" s="578" t="s">
        <v>40</v>
      </c>
      <c r="P2374" s="557">
        <v>1</v>
      </c>
      <c r="Q2374" s="557" t="s">
        <v>5152</v>
      </c>
      <c r="R2374" s="581">
        <f>IFERROR(VLOOKUP(CONCATENATE(D2374,"'",C2374),'Monthly Forex'!A:D,4,0),"-")</f>
        <v>48.1</v>
      </c>
      <c r="S2374" s="564" t="s">
        <v>15</v>
      </c>
      <c r="T2374" s="565">
        <v>900</v>
      </c>
      <c r="U2374" s="583" t="s">
        <v>47</v>
      </c>
      <c r="V2374" s="589" t="s">
        <v>49</v>
      </c>
      <c r="W2374" s="706" t="s">
        <v>6789</v>
      </c>
      <c r="X2374" s="677" t="s">
        <v>6138</v>
      </c>
      <c r="Y2374" s="570" t="s">
        <v>15</v>
      </c>
      <c r="Z2374" s="571" t="s">
        <v>15</v>
      </c>
      <c r="AA2374" s="557" t="s">
        <v>15</v>
      </c>
      <c r="AB2374" s="139">
        <f t="shared" si="748"/>
        <v>44377</v>
      </c>
      <c r="AC2374" s="134">
        <f t="shared" si="749"/>
        <v>44348</v>
      </c>
      <c r="AD2374" s="144">
        <f t="shared" si="750"/>
        <v>44437</v>
      </c>
      <c r="AE2374" s="136">
        <f t="shared" si="751"/>
        <v>44409</v>
      </c>
      <c r="AF2374" s="140" t="s">
        <v>4552</v>
      </c>
      <c r="AG2374" s="140" t="str">
        <f t="shared" si="752"/>
        <v>1</v>
      </c>
      <c r="AH2374" s="141">
        <f t="shared" ca="1" si="753"/>
        <v>143.70205462962622</v>
      </c>
      <c r="AI2374" s="210"/>
      <c r="AJ2374" s="448" t="s">
        <v>5194</v>
      </c>
      <c r="AK2374" s="478" t="str">
        <f t="shared" si="754"/>
        <v/>
      </c>
      <c r="AL2374" s="516">
        <f t="shared" si="755"/>
        <v>1</v>
      </c>
      <c r="AM2374" s="432" t="str">
        <f>_xlfn.IFNA(VLOOKUP(O2374,Dropdown!$B:$G,6,0),"-")</f>
        <v>PEZA</v>
      </c>
      <c r="AN2374" s="433">
        <f>_xlfn.IFNA(VLOOKUP(O2374,Dropdown!$B:$H,7,0),"-")</f>
        <v>0.12</v>
      </c>
      <c r="AO2374" s="434" t="str">
        <f t="shared" si="756"/>
        <v>USD</v>
      </c>
      <c r="AP2374" s="435">
        <f t="shared" si="757"/>
        <v>900</v>
      </c>
      <c r="AQ2374" s="436">
        <f t="shared" si="758"/>
        <v>1008.0000000000001</v>
      </c>
      <c r="AR2374" s="247"/>
      <c r="AS2374" s="466" t="s">
        <v>15</v>
      </c>
      <c r="AT2374" s="247"/>
      <c r="AU2374" s="455" t="s">
        <v>15</v>
      </c>
    </row>
    <row r="2375" spans="1:47" s="30" customFormat="1">
      <c r="A2375" s="556">
        <v>2372</v>
      </c>
      <c r="B2375" s="557" t="s">
        <v>5638</v>
      </c>
      <c r="C2375" s="557" t="str">
        <f t="shared" si="759"/>
        <v>2021</v>
      </c>
      <c r="D2375" s="557" t="str">
        <f t="shared" si="760"/>
        <v>May</v>
      </c>
      <c r="E2375" s="586">
        <v>44347</v>
      </c>
      <c r="F2375" s="558">
        <v>127924</v>
      </c>
      <c r="G2375" s="558">
        <v>60612</v>
      </c>
      <c r="H2375" s="557">
        <v>100342</v>
      </c>
      <c r="I2375" s="557" t="s">
        <v>5511</v>
      </c>
      <c r="J2375" s="577" t="s">
        <v>5633</v>
      </c>
      <c r="K2375" s="578" t="s">
        <v>5634</v>
      </c>
      <c r="L2375" s="578" t="s">
        <v>5671</v>
      </c>
      <c r="M2375" s="578" t="s">
        <v>5672</v>
      </c>
      <c r="N2375" s="579" t="s">
        <v>15</v>
      </c>
      <c r="O2375" s="578" t="s">
        <v>40</v>
      </c>
      <c r="P2375" s="557">
        <v>1</v>
      </c>
      <c r="Q2375" s="557" t="s">
        <v>5152</v>
      </c>
      <c r="R2375" s="581">
        <f>IFERROR(VLOOKUP(CONCATENATE(D2375,"'",C2375),'Monthly Forex'!A:D,4,0),"-")</f>
        <v>48.1</v>
      </c>
      <c r="S2375" s="564" t="s">
        <v>15</v>
      </c>
      <c r="T2375" s="565">
        <v>2481.6000000000004</v>
      </c>
      <c r="U2375" s="583" t="s">
        <v>47</v>
      </c>
      <c r="V2375" s="589" t="s">
        <v>49</v>
      </c>
      <c r="W2375" s="706" t="s">
        <v>6789</v>
      </c>
      <c r="X2375" s="677" t="s">
        <v>6138</v>
      </c>
      <c r="Y2375" s="570" t="s">
        <v>15</v>
      </c>
      <c r="Z2375" s="571" t="s">
        <v>15</v>
      </c>
      <c r="AA2375" s="557" t="s">
        <v>15</v>
      </c>
      <c r="AB2375" s="139">
        <f t="shared" si="748"/>
        <v>44377</v>
      </c>
      <c r="AC2375" s="134">
        <f t="shared" si="749"/>
        <v>44348</v>
      </c>
      <c r="AD2375" s="144">
        <f t="shared" si="750"/>
        <v>44437</v>
      </c>
      <c r="AE2375" s="136">
        <f t="shared" si="751"/>
        <v>44409</v>
      </c>
      <c r="AF2375" s="140" t="s">
        <v>4552</v>
      </c>
      <c r="AG2375" s="140" t="str">
        <f t="shared" si="752"/>
        <v>1</v>
      </c>
      <c r="AH2375" s="141">
        <f t="shared" ca="1" si="753"/>
        <v>143.70205462962622</v>
      </c>
      <c r="AI2375" s="210"/>
      <c r="AJ2375" s="448" t="s">
        <v>5194</v>
      </c>
      <c r="AK2375" s="478" t="str">
        <f t="shared" si="754"/>
        <v/>
      </c>
      <c r="AL2375" s="516">
        <f t="shared" si="755"/>
        <v>1</v>
      </c>
      <c r="AM2375" s="432" t="str">
        <f>_xlfn.IFNA(VLOOKUP(O2375,Dropdown!$B:$G,6,0),"-")</f>
        <v>PEZA</v>
      </c>
      <c r="AN2375" s="433">
        <f>_xlfn.IFNA(VLOOKUP(O2375,Dropdown!$B:$H,7,0),"-")</f>
        <v>0.12</v>
      </c>
      <c r="AO2375" s="434" t="str">
        <f t="shared" si="756"/>
        <v>USD</v>
      </c>
      <c r="AP2375" s="435">
        <f t="shared" si="757"/>
        <v>2481.6000000000004</v>
      </c>
      <c r="AQ2375" s="436">
        <f t="shared" si="758"/>
        <v>2779.3920000000007</v>
      </c>
      <c r="AR2375" s="247"/>
      <c r="AS2375" s="466" t="s">
        <v>15</v>
      </c>
      <c r="AT2375" s="247"/>
      <c r="AU2375" s="455" t="s">
        <v>15</v>
      </c>
    </row>
    <row r="2376" spans="1:47" s="30" customFormat="1">
      <c r="A2376" s="556">
        <v>2373</v>
      </c>
      <c r="B2376" s="557" t="s">
        <v>5630</v>
      </c>
      <c r="C2376" s="557" t="str">
        <f t="shared" si="759"/>
        <v>2021</v>
      </c>
      <c r="D2376" s="557" t="str">
        <f t="shared" si="760"/>
        <v>May</v>
      </c>
      <c r="E2376" s="586">
        <v>44347</v>
      </c>
      <c r="F2376" s="558">
        <v>127925</v>
      </c>
      <c r="G2376" s="558">
        <v>60606</v>
      </c>
      <c r="H2376" s="557">
        <v>100343</v>
      </c>
      <c r="I2376" s="557" t="s">
        <v>5511</v>
      </c>
      <c r="J2376" s="577" t="s">
        <v>5633</v>
      </c>
      <c r="K2376" s="578" t="s">
        <v>5635</v>
      </c>
      <c r="L2376" s="578" t="s">
        <v>5671</v>
      </c>
      <c r="M2376" s="578" t="s">
        <v>5666</v>
      </c>
      <c r="N2376" s="579" t="s">
        <v>15</v>
      </c>
      <c r="O2376" s="578" t="s">
        <v>40</v>
      </c>
      <c r="P2376" s="557">
        <v>1</v>
      </c>
      <c r="Q2376" s="557" t="s">
        <v>5152</v>
      </c>
      <c r="R2376" s="581">
        <f>IFERROR(VLOOKUP(CONCATENATE(D2376,"'",C2376),'Monthly Forex'!A:D,4,0),"-")</f>
        <v>48.1</v>
      </c>
      <c r="S2376" s="564" t="s">
        <v>15</v>
      </c>
      <c r="T2376" s="565">
        <v>600</v>
      </c>
      <c r="U2376" s="583" t="s">
        <v>47</v>
      </c>
      <c r="V2376" s="589" t="s">
        <v>49</v>
      </c>
      <c r="W2376" s="706" t="s">
        <v>6789</v>
      </c>
      <c r="X2376" s="677" t="s">
        <v>6138</v>
      </c>
      <c r="Y2376" s="570" t="s">
        <v>15</v>
      </c>
      <c r="Z2376" s="571" t="s">
        <v>15</v>
      </c>
      <c r="AA2376" s="557" t="s">
        <v>15</v>
      </c>
      <c r="AB2376" s="139">
        <f t="shared" si="748"/>
        <v>44377</v>
      </c>
      <c r="AC2376" s="134">
        <f t="shared" si="749"/>
        <v>44348</v>
      </c>
      <c r="AD2376" s="144">
        <f t="shared" si="750"/>
        <v>44437</v>
      </c>
      <c r="AE2376" s="136">
        <f t="shared" si="751"/>
        <v>44409</v>
      </c>
      <c r="AF2376" s="140" t="s">
        <v>4552</v>
      </c>
      <c r="AG2376" s="140" t="str">
        <f t="shared" si="752"/>
        <v>1</v>
      </c>
      <c r="AH2376" s="141">
        <f t="shared" ca="1" si="753"/>
        <v>143.70205462962622</v>
      </c>
      <c r="AI2376" s="210"/>
      <c r="AJ2376" s="448" t="s">
        <v>5194</v>
      </c>
      <c r="AK2376" s="478" t="str">
        <f t="shared" si="754"/>
        <v/>
      </c>
      <c r="AL2376" s="516">
        <f t="shared" si="755"/>
        <v>1</v>
      </c>
      <c r="AM2376" s="432" t="str">
        <f>_xlfn.IFNA(VLOOKUP(O2376,Dropdown!$B:$G,6,0),"-")</f>
        <v>PEZA</v>
      </c>
      <c r="AN2376" s="433">
        <f>_xlfn.IFNA(VLOOKUP(O2376,Dropdown!$B:$H,7,0),"-")</f>
        <v>0.12</v>
      </c>
      <c r="AO2376" s="434" t="str">
        <f t="shared" si="756"/>
        <v>USD</v>
      </c>
      <c r="AP2376" s="435">
        <f t="shared" si="757"/>
        <v>600</v>
      </c>
      <c r="AQ2376" s="436">
        <f t="shared" si="758"/>
        <v>672.00000000000011</v>
      </c>
      <c r="AR2376" s="247"/>
      <c r="AS2376" s="466" t="s">
        <v>15</v>
      </c>
      <c r="AT2376" s="247"/>
      <c r="AU2376" s="455" t="s">
        <v>15</v>
      </c>
    </row>
    <row r="2377" spans="1:47" s="30" customFormat="1">
      <c r="A2377" s="556">
        <v>2374</v>
      </c>
      <c r="B2377" s="557" t="s">
        <v>5631</v>
      </c>
      <c r="C2377" s="557" t="str">
        <f t="shared" si="759"/>
        <v>2021</v>
      </c>
      <c r="D2377" s="557" t="str">
        <f t="shared" si="760"/>
        <v>May</v>
      </c>
      <c r="E2377" s="586">
        <v>44347</v>
      </c>
      <c r="F2377" s="558">
        <v>127926</v>
      </c>
      <c r="G2377" s="558">
        <v>60616</v>
      </c>
      <c r="H2377" s="557">
        <v>100344</v>
      </c>
      <c r="I2377" s="557" t="s">
        <v>5511</v>
      </c>
      <c r="J2377" s="577" t="s">
        <v>5633</v>
      </c>
      <c r="K2377" s="578" t="s">
        <v>5636</v>
      </c>
      <c r="L2377" s="578" t="s">
        <v>5671</v>
      </c>
      <c r="M2377" s="578" t="s">
        <v>5673</v>
      </c>
      <c r="N2377" s="579" t="s">
        <v>15</v>
      </c>
      <c r="O2377" s="578" t="s">
        <v>40</v>
      </c>
      <c r="P2377" s="557">
        <v>1</v>
      </c>
      <c r="Q2377" s="557" t="s">
        <v>5152</v>
      </c>
      <c r="R2377" s="581">
        <f>IFERROR(VLOOKUP(CONCATENATE(D2377,"'",C2377),'Monthly Forex'!A:D,4,0),"-")</f>
        <v>48.1</v>
      </c>
      <c r="S2377" s="564" t="s">
        <v>15</v>
      </c>
      <c r="T2377" s="565">
        <v>520</v>
      </c>
      <c r="U2377" s="583" t="s">
        <v>47</v>
      </c>
      <c r="V2377" s="589" t="s">
        <v>49</v>
      </c>
      <c r="W2377" s="706" t="s">
        <v>6789</v>
      </c>
      <c r="X2377" s="677" t="s">
        <v>6138</v>
      </c>
      <c r="Y2377" s="570" t="s">
        <v>15</v>
      </c>
      <c r="Z2377" s="571" t="s">
        <v>15</v>
      </c>
      <c r="AA2377" s="557" t="s">
        <v>15</v>
      </c>
      <c r="AB2377" s="139">
        <f t="shared" si="748"/>
        <v>44377</v>
      </c>
      <c r="AC2377" s="134">
        <f t="shared" si="749"/>
        <v>44348</v>
      </c>
      <c r="AD2377" s="144">
        <f t="shared" si="750"/>
        <v>44437</v>
      </c>
      <c r="AE2377" s="136">
        <f t="shared" si="751"/>
        <v>44409</v>
      </c>
      <c r="AF2377" s="140" t="s">
        <v>4552</v>
      </c>
      <c r="AG2377" s="140" t="str">
        <f t="shared" si="752"/>
        <v>1</v>
      </c>
      <c r="AH2377" s="141">
        <f t="shared" ca="1" si="753"/>
        <v>143.70205462962622</v>
      </c>
      <c r="AI2377" s="210"/>
      <c r="AJ2377" s="448" t="s">
        <v>5194</v>
      </c>
      <c r="AK2377" s="478" t="str">
        <f t="shared" si="754"/>
        <v/>
      </c>
      <c r="AL2377" s="516">
        <f t="shared" si="755"/>
        <v>1</v>
      </c>
      <c r="AM2377" s="432" t="str">
        <f>_xlfn.IFNA(VLOOKUP(O2377,Dropdown!$B:$G,6,0),"-")</f>
        <v>PEZA</v>
      </c>
      <c r="AN2377" s="433">
        <f>_xlfn.IFNA(VLOOKUP(O2377,Dropdown!$B:$H,7,0),"-")</f>
        <v>0.12</v>
      </c>
      <c r="AO2377" s="434" t="str">
        <f t="shared" si="756"/>
        <v>USD</v>
      </c>
      <c r="AP2377" s="435">
        <f t="shared" si="757"/>
        <v>520</v>
      </c>
      <c r="AQ2377" s="436">
        <f t="shared" si="758"/>
        <v>582.40000000000009</v>
      </c>
      <c r="AR2377" s="247"/>
      <c r="AS2377" s="466" t="s">
        <v>15</v>
      </c>
      <c r="AT2377" s="247"/>
      <c r="AU2377" s="455" t="s">
        <v>15</v>
      </c>
    </row>
    <row r="2378" spans="1:47" s="30" customFormat="1">
      <c r="A2378" s="556">
        <v>2375</v>
      </c>
      <c r="B2378" s="557" t="s">
        <v>5632</v>
      </c>
      <c r="C2378" s="557" t="str">
        <f t="shared" si="759"/>
        <v>2021</v>
      </c>
      <c r="D2378" s="557" t="str">
        <f t="shared" si="760"/>
        <v>May</v>
      </c>
      <c r="E2378" s="586">
        <v>44347</v>
      </c>
      <c r="F2378" s="558">
        <v>127926</v>
      </c>
      <c r="G2378" s="558">
        <v>60616</v>
      </c>
      <c r="H2378" s="557">
        <v>100344</v>
      </c>
      <c r="I2378" s="557" t="s">
        <v>5511</v>
      </c>
      <c r="J2378" s="577" t="s">
        <v>5633</v>
      </c>
      <c r="K2378" s="578" t="s">
        <v>5637</v>
      </c>
      <c r="L2378" s="578" t="s">
        <v>5671</v>
      </c>
      <c r="M2378" s="578" t="s">
        <v>5674</v>
      </c>
      <c r="N2378" s="579" t="s">
        <v>15</v>
      </c>
      <c r="O2378" s="578" t="s">
        <v>40</v>
      </c>
      <c r="P2378" s="557">
        <v>1</v>
      </c>
      <c r="Q2378" s="557" t="s">
        <v>5152</v>
      </c>
      <c r="R2378" s="581">
        <f>IFERROR(VLOOKUP(CONCATENATE(D2378,"'",C2378),'Monthly Forex'!A:D,4,0),"-")</f>
        <v>48.1</v>
      </c>
      <c r="S2378" s="564" t="s">
        <v>15</v>
      </c>
      <c r="T2378" s="565">
        <v>520</v>
      </c>
      <c r="U2378" s="583" t="s">
        <v>47</v>
      </c>
      <c r="V2378" s="589" t="s">
        <v>49</v>
      </c>
      <c r="W2378" s="706" t="s">
        <v>6789</v>
      </c>
      <c r="X2378" s="677" t="s">
        <v>6138</v>
      </c>
      <c r="Y2378" s="570" t="s">
        <v>15</v>
      </c>
      <c r="Z2378" s="571" t="s">
        <v>15</v>
      </c>
      <c r="AA2378" s="557" t="s">
        <v>15</v>
      </c>
      <c r="AB2378" s="139">
        <f t="shared" si="748"/>
        <v>44377</v>
      </c>
      <c r="AC2378" s="134">
        <f t="shared" si="749"/>
        <v>44348</v>
      </c>
      <c r="AD2378" s="144">
        <f t="shared" si="750"/>
        <v>44437</v>
      </c>
      <c r="AE2378" s="136">
        <f t="shared" si="751"/>
        <v>44409</v>
      </c>
      <c r="AF2378" s="140" t="s">
        <v>4552</v>
      </c>
      <c r="AG2378" s="140" t="str">
        <f t="shared" si="752"/>
        <v>-</v>
      </c>
      <c r="AH2378" s="141">
        <f t="shared" ca="1" si="753"/>
        <v>143.70205462962622</v>
      </c>
      <c r="AI2378" s="210"/>
      <c r="AJ2378" s="448" t="s">
        <v>5194</v>
      </c>
      <c r="AK2378" s="478" t="str">
        <f t="shared" si="754"/>
        <v/>
      </c>
      <c r="AL2378" s="516">
        <f t="shared" si="755"/>
        <v>1</v>
      </c>
      <c r="AM2378" s="432" t="str">
        <f>_xlfn.IFNA(VLOOKUP(O2378,Dropdown!$B:$G,6,0),"-")</f>
        <v>PEZA</v>
      </c>
      <c r="AN2378" s="433">
        <f>_xlfn.IFNA(VLOOKUP(O2378,Dropdown!$B:$H,7,0),"-")</f>
        <v>0.12</v>
      </c>
      <c r="AO2378" s="434" t="str">
        <f t="shared" si="756"/>
        <v>USD</v>
      </c>
      <c r="AP2378" s="435">
        <f t="shared" si="757"/>
        <v>520</v>
      </c>
      <c r="AQ2378" s="436">
        <f t="shared" si="758"/>
        <v>582.40000000000009</v>
      </c>
      <c r="AR2378" s="247"/>
      <c r="AS2378" s="466" t="s">
        <v>15</v>
      </c>
      <c r="AT2378" s="247"/>
      <c r="AU2378" s="455" t="s">
        <v>15</v>
      </c>
    </row>
    <row r="2379" spans="1:47" s="30" customFormat="1">
      <c r="A2379" s="556">
        <v>2376</v>
      </c>
      <c r="B2379" s="557" t="s">
        <v>5509</v>
      </c>
      <c r="C2379" s="557" t="str">
        <f t="shared" si="759"/>
        <v>2021</v>
      </c>
      <c r="D2379" s="557" t="str">
        <f t="shared" si="760"/>
        <v>May</v>
      </c>
      <c r="E2379" s="586">
        <v>44347</v>
      </c>
      <c r="F2379" s="558">
        <v>127927</v>
      </c>
      <c r="G2379" s="558">
        <v>59337</v>
      </c>
      <c r="H2379" s="557">
        <v>100345</v>
      </c>
      <c r="I2379" s="557" t="s">
        <v>5511</v>
      </c>
      <c r="J2379" s="577" t="s">
        <v>5633</v>
      </c>
      <c r="K2379" s="578" t="s">
        <v>5512</v>
      </c>
      <c r="L2379" s="578" t="s">
        <v>5671</v>
      </c>
      <c r="M2379" s="578" t="s">
        <v>5669</v>
      </c>
      <c r="N2379" s="579" t="s">
        <v>15</v>
      </c>
      <c r="O2379" s="578" t="s">
        <v>40</v>
      </c>
      <c r="P2379" s="557">
        <v>1</v>
      </c>
      <c r="Q2379" s="557" t="s">
        <v>5152</v>
      </c>
      <c r="R2379" s="581">
        <f>IFERROR(VLOOKUP(CONCATENATE(D2379,"'",C2379),'Monthly Forex'!A:D,4,0),"-")</f>
        <v>48.1</v>
      </c>
      <c r="S2379" s="564" t="s">
        <v>15</v>
      </c>
      <c r="T2379" s="565">
        <v>800</v>
      </c>
      <c r="U2379" s="583" t="s">
        <v>47</v>
      </c>
      <c r="V2379" s="589" t="s">
        <v>49</v>
      </c>
      <c r="W2379" s="706" t="s">
        <v>6789</v>
      </c>
      <c r="X2379" s="677" t="s">
        <v>6138</v>
      </c>
      <c r="Y2379" s="570" t="s">
        <v>15</v>
      </c>
      <c r="Z2379" s="571" t="s">
        <v>15</v>
      </c>
      <c r="AA2379" s="557" t="s">
        <v>15</v>
      </c>
      <c r="AB2379" s="139">
        <f t="shared" si="748"/>
        <v>44377</v>
      </c>
      <c r="AC2379" s="134">
        <f t="shared" si="749"/>
        <v>44348</v>
      </c>
      <c r="AD2379" s="144">
        <f t="shared" si="750"/>
        <v>44437</v>
      </c>
      <c r="AE2379" s="136">
        <f t="shared" si="751"/>
        <v>44409</v>
      </c>
      <c r="AF2379" s="140" t="s">
        <v>4552</v>
      </c>
      <c r="AG2379" s="140" t="str">
        <f t="shared" si="752"/>
        <v>1</v>
      </c>
      <c r="AH2379" s="141">
        <f t="shared" ca="1" si="753"/>
        <v>143.70205462962622</v>
      </c>
      <c r="AI2379" s="210"/>
      <c r="AJ2379" s="448" t="s">
        <v>5194</v>
      </c>
      <c r="AK2379" s="478" t="str">
        <f t="shared" si="754"/>
        <v/>
      </c>
      <c r="AL2379" s="516">
        <f t="shared" si="755"/>
        <v>1</v>
      </c>
      <c r="AM2379" s="432" t="str">
        <f>_xlfn.IFNA(VLOOKUP(O2379,Dropdown!$B:$G,6,0),"-")</f>
        <v>PEZA</v>
      </c>
      <c r="AN2379" s="433">
        <f>_xlfn.IFNA(VLOOKUP(O2379,Dropdown!$B:$H,7,0),"-")</f>
        <v>0.12</v>
      </c>
      <c r="AO2379" s="434" t="str">
        <f t="shared" si="756"/>
        <v>USD</v>
      </c>
      <c r="AP2379" s="435">
        <f t="shared" si="757"/>
        <v>800</v>
      </c>
      <c r="AQ2379" s="436">
        <f t="shared" si="758"/>
        <v>896.00000000000011</v>
      </c>
      <c r="AR2379" s="247"/>
      <c r="AS2379" s="466" t="s">
        <v>15</v>
      </c>
      <c r="AT2379" s="247"/>
      <c r="AU2379" s="455" t="s">
        <v>15</v>
      </c>
    </row>
    <row r="2380" spans="1:47" s="354" customFormat="1">
      <c r="A2380" s="556">
        <v>2377</v>
      </c>
      <c r="B2380" s="558" t="s">
        <v>5548</v>
      </c>
      <c r="C2380" s="558" t="str">
        <f t="shared" ref="C2380:C2391" si="761">TEXT(E2380,"yyyy")</f>
        <v>2021</v>
      </c>
      <c r="D2380" s="558" t="str">
        <f t="shared" ref="D2380:D2391" si="762">TEXT(E2380,"mmm")</f>
        <v>May</v>
      </c>
      <c r="E2380" s="605">
        <v>44347</v>
      </c>
      <c r="F2380" s="558">
        <v>127928</v>
      </c>
      <c r="G2380" s="558" t="s">
        <v>6140</v>
      </c>
      <c r="H2380" s="558">
        <v>100346</v>
      </c>
      <c r="I2380" s="558" t="s">
        <v>5511</v>
      </c>
      <c r="J2380" s="617" t="s">
        <v>5555</v>
      </c>
      <c r="K2380" s="607" t="s">
        <v>5558</v>
      </c>
      <c r="L2380" s="607" t="s">
        <v>5640</v>
      </c>
      <c r="M2380" s="607" t="s">
        <v>5641</v>
      </c>
      <c r="N2380" s="615" t="s">
        <v>15</v>
      </c>
      <c r="O2380" s="607" t="s">
        <v>40</v>
      </c>
      <c r="P2380" s="558">
        <v>1</v>
      </c>
      <c r="Q2380" s="558" t="s">
        <v>5152</v>
      </c>
      <c r="R2380" s="609">
        <f>IFERROR(VLOOKUP(CONCATENATE(D2380,"'",C2380),'Monthly Forex'!A:D,4,0),"-")</f>
        <v>48.1</v>
      </c>
      <c r="S2380" s="601" t="s">
        <v>15</v>
      </c>
      <c r="T2380" s="611">
        <v>4071.2999999999997</v>
      </c>
      <c r="U2380" s="612" t="s">
        <v>47</v>
      </c>
      <c r="V2380" s="613" t="s">
        <v>49</v>
      </c>
      <c r="W2380" s="703" t="s">
        <v>4217</v>
      </c>
      <c r="X2380" s="673" t="s">
        <v>4604</v>
      </c>
      <c r="Y2380" s="669" t="s">
        <v>15</v>
      </c>
      <c r="Z2380" s="668" t="s">
        <v>15</v>
      </c>
      <c r="AA2380" s="558" t="s">
        <v>1856</v>
      </c>
      <c r="AB2380" s="139">
        <f t="shared" ref="AB2380:AB2412" si="763">IF(V2380="","",IF(V2380="Cancelled","-",E2380+30))</f>
        <v>44377</v>
      </c>
      <c r="AC2380" s="134">
        <f t="shared" ref="AC2380:AC2412" si="764">IFERROR(IF(AB2380="-","-",(AB2380-DAY(AB2380)+1)),"")</f>
        <v>44348</v>
      </c>
      <c r="AD2380" s="144">
        <f t="shared" ref="AD2380:AD2412" si="765">IFERROR(IF(AF2380="O","-",AB2380+60),"-")</f>
        <v>44437</v>
      </c>
      <c r="AE2380" s="136">
        <f t="shared" ref="AE2380:AE2412" si="766">IFERROR(IF(AD2380="-","-",(AD2380-DAY(AD2380)+1)),"")</f>
        <v>44409</v>
      </c>
      <c r="AF2380" s="140" t="s">
        <v>4552</v>
      </c>
      <c r="AG2380" s="140" t="str">
        <f t="shared" ref="AG2380:AG2412" si="767">IF(F2380=F2379,"-","1")</f>
        <v>1</v>
      </c>
      <c r="AH2380" s="141">
        <f t="shared" ca="1" si="753"/>
        <v>143.70205462962622</v>
      </c>
      <c r="AI2380" s="210"/>
      <c r="AJ2380" s="448" t="s">
        <v>5194</v>
      </c>
      <c r="AK2380" s="846" t="str">
        <f t="shared" si="754"/>
        <v/>
      </c>
      <c r="AL2380" s="524">
        <f t="shared" si="755"/>
        <v>1</v>
      </c>
      <c r="AM2380" s="432" t="str">
        <f>_xlfn.IFNA(VLOOKUP(O2380,Dropdown!$B:$G,6,0),"-")</f>
        <v>PEZA</v>
      </c>
      <c r="AN2380" s="470">
        <f>_xlfn.IFNA(VLOOKUP(O2380,Dropdown!$B:$H,7,0),"-")</f>
        <v>0.12</v>
      </c>
      <c r="AO2380" s="15" t="str">
        <f t="shared" si="756"/>
        <v>USD</v>
      </c>
      <c r="AP2380" s="471">
        <f t="shared" si="757"/>
        <v>4071.2999999999997</v>
      </c>
      <c r="AQ2380" s="472">
        <f t="shared" si="758"/>
        <v>4559.8559999999998</v>
      </c>
      <c r="AR2380" s="473"/>
      <c r="AS2380" s="466" t="s">
        <v>15</v>
      </c>
      <c r="AT2380" s="473"/>
      <c r="AU2380" s="455" t="s">
        <v>15</v>
      </c>
    </row>
    <row r="2381" spans="1:47" s="354" customFormat="1">
      <c r="A2381" s="556">
        <v>2378</v>
      </c>
      <c r="B2381" s="558" t="s">
        <v>5549</v>
      </c>
      <c r="C2381" s="558" t="str">
        <f t="shared" si="761"/>
        <v>2021</v>
      </c>
      <c r="D2381" s="558" t="str">
        <f t="shared" si="762"/>
        <v>May</v>
      </c>
      <c r="E2381" s="605">
        <v>44347</v>
      </c>
      <c r="F2381" s="558">
        <v>127928</v>
      </c>
      <c r="G2381" s="558" t="s">
        <v>6140</v>
      </c>
      <c r="H2381" s="558">
        <v>100346</v>
      </c>
      <c r="I2381" s="558" t="s">
        <v>5511</v>
      </c>
      <c r="J2381" s="617" t="s">
        <v>5555</v>
      </c>
      <c r="K2381" s="607" t="s">
        <v>5559</v>
      </c>
      <c r="L2381" s="607" t="s">
        <v>5640</v>
      </c>
      <c r="M2381" s="607" t="s">
        <v>5642</v>
      </c>
      <c r="N2381" s="615" t="s">
        <v>15</v>
      </c>
      <c r="O2381" s="607" t="s">
        <v>40</v>
      </c>
      <c r="P2381" s="558">
        <v>1</v>
      </c>
      <c r="Q2381" s="558" t="s">
        <v>5152</v>
      </c>
      <c r="R2381" s="609">
        <f>IFERROR(VLOOKUP(CONCATENATE(D2381,"'",C2381),'Monthly Forex'!A:D,4,0),"-")</f>
        <v>48.1</v>
      </c>
      <c r="S2381" s="601" t="s">
        <v>15</v>
      </c>
      <c r="T2381" s="611">
        <v>581.69999999999993</v>
      </c>
      <c r="U2381" s="612" t="s">
        <v>47</v>
      </c>
      <c r="V2381" s="613" t="s">
        <v>49</v>
      </c>
      <c r="W2381" s="703" t="s">
        <v>4217</v>
      </c>
      <c r="X2381" s="673" t="s">
        <v>4604</v>
      </c>
      <c r="Y2381" s="669" t="s">
        <v>15</v>
      </c>
      <c r="Z2381" s="668" t="s">
        <v>15</v>
      </c>
      <c r="AA2381" s="558" t="s">
        <v>1856</v>
      </c>
      <c r="AB2381" s="139">
        <f t="shared" si="763"/>
        <v>44377</v>
      </c>
      <c r="AC2381" s="134">
        <f t="shared" si="764"/>
        <v>44348</v>
      </c>
      <c r="AD2381" s="144">
        <f t="shared" si="765"/>
        <v>44437</v>
      </c>
      <c r="AE2381" s="136">
        <f t="shared" si="766"/>
        <v>44409</v>
      </c>
      <c r="AF2381" s="140" t="s">
        <v>4552</v>
      </c>
      <c r="AG2381" s="140" t="str">
        <f t="shared" si="767"/>
        <v>-</v>
      </c>
      <c r="AH2381" s="141">
        <f t="shared" ca="1" si="753"/>
        <v>143.70205462962622</v>
      </c>
      <c r="AI2381" s="210"/>
      <c r="AJ2381" s="448" t="s">
        <v>5194</v>
      </c>
      <c r="AK2381" s="846" t="str">
        <f t="shared" si="754"/>
        <v/>
      </c>
      <c r="AL2381" s="524">
        <f t="shared" si="755"/>
        <v>1</v>
      </c>
      <c r="AM2381" s="432" t="str">
        <f>_xlfn.IFNA(VLOOKUP(O2381,Dropdown!$B:$G,6,0),"-")</f>
        <v>PEZA</v>
      </c>
      <c r="AN2381" s="470">
        <f>_xlfn.IFNA(VLOOKUP(O2381,Dropdown!$B:$H,7,0),"-")</f>
        <v>0.12</v>
      </c>
      <c r="AO2381" s="15" t="str">
        <f t="shared" si="756"/>
        <v>USD</v>
      </c>
      <c r="AP2381" s="471">
        <f t="shared" si="757"/>
        <v>581.69999999999993</v>
      </c>
      <c r="AQ2381" s="472">
        <f t="shared" si="758"/>
        <v>651.50400000000002</v>
      </c>
      <c r="AR2381" s="473"/>
      <c r="AS2381" s="466" t="s">
        <v>15</v>
      </c>
      <c r="AT2381" s="473"/>
      <c r="AU2381" s="455" t="s">
        <v>15</v>
      </c>
    </row>
    <row r="2382" spans="1:47" s="354" customFormat="1">
      <c r="A2382" s="556">
        <v>2379</v>
      </c>
      <c r="B2382" s="558" t="s">
        <v>5552</v>
      </c>
      <c r="C2382" s="558" t="str">
        <f>TEXT(E2382,"yyyy")</f>
        <v>2021</v>
      </c>
      <c r="D2382" s="558" t="str">
        <f>TEXT(E2382,"mmm")</f>
        <v>May</v>
      </c>
      <c r="E2382" s="605">
        <v>44347</v>
      </c>
      <c r="F2382" s="558">
        <v>127929</v>
      </c>
      <c r="G2382" s="558" t="s">
        <v>6141</v>
      </c>
      <c r="H2382" s="558">
        <v>100347</v>
      </c>
      <c r="I2382" s="558" t="s">
        <v>5511</v>
      </c>
      <c r="J2382" s="617" t="s">
        <v>5557</v>
      </c>
      <c r="K2382" s="607" t="s">
        <v>5562</v>
      </c>
      <c r="L2382" s="607" t="s">
        <v>5644</v>
      </c>
      <c r="M2382" s="607" t="s">
        <v>5645</v>
      </c>
      <c r="N2382" s="615" t="s">
        <v>15</v>
      </c>
      <c r="O2382" s="607" t="s">
        <v>40</v>
      </c>
      <c r="P2382" s="558">
        <v>1</v>
      </c>
      <c r="Q2382" s="558" t="s">
        <v>5152</v>
      </c>
      <c r="R2382" s="609">
        <f>IFERROR(VLOOKUP(CONCATENATE(D2382,"'",C2382),'Monthly Forex'!A:D,4,0),"-")</f>
        <v>48.1</v>
      </c>
      <c r="S2382" s="601" t="s">
        <v>15</v>
      </c>
      <c r="T2382" s="611">
        <v>1599.3</v>
      </c>
      <c r="U2382" s="612" t="s">
        <v>47</v>
      </c>
      <c r="V2382" s="613" t="s">
        <v>49</v>
      </c>
      <c r="W2382" s="703" t="s">
        <v>4217</v>
      </c>
      <c r="X2382" s="673" t="s">
        <v>4604</v>
      </c>
      <c r="Y2382" s="669" t="s">
        <v>15</v>
      </c>
      <c r="Z2382" s="668" t="s">
        <v>15</v>
      </c>
      <c r="AA2382" s="558" t="s">
        <v>1856</v>
      </c>
      <c r="AB2382" s="139">
        <f t="shared" si="763"/>
        <v>44377</v>
      </c>
      <c r="AC2382" s="134">
        <f t="shared" si="764"/>
        <v>44348</v>
      </c>
      <c r="AD2382" s="144">
        <f t="shared" si="765"/>
        <v>44437</v>
      </c>
      <c r="AE2382" s="136">
        <f t="shared" si="766"/>
        <v>44409</v>
      </c>
      <c r="AF2382" s="140" t="s">
        <v>4552</v>
      </c>
      <c r="AG2382" s="140" t="str">
        <f t="shared" si="767"/>
        <v>1</v>
      </c>
      <c r="AH2382" s="141">
        <f t="shared" ca="1" si="753"/>
        <v>143.70205462962622</v>
      </c>
      <c r="AI2382" s="210"/>
      <c r="AJ2382" s="448" t="s">
        <v>5194</v>
      </c>
      <c r="AK2382" s="846" t="str">
        <f t="shared" si="754"/>
        <v/>
      </c>
      <c r="AL2382" s="524">
        <f t="shared" si="755"/>
        <v>1</v>
      </c>
      <c r="AM2382" s="432" t="str">
        <f>_xlfn.IFNA(VLOOKUP(O2382,Dropdown!$B:$G,6,0),"-")</f>
        <v>PEZA</v>
      </c>
      <c r="AN2382" s="470">
        <f>_xlfn.IFNA(VLOOKUP(O2382,Dropdown!$B:$H,7,0),"-")</f>
        <v>0.12</v>
      </c>
      <c r="AO2382" s="15" t="str">
        <f t="shared" si="756"/>
        <v>USD</v>
      </c>
      <c r="AP2382" s="471">
        <f t="shared" si="757"/>
        <v>1599.3</v>
      </c>
      <c r="AQ2382" s="472">
        <f t="shared" si="758"/>
        <v>1791.2160000000001</v>
      </c>
      <c r="AR2382" s="473"/>
      <c r="AS2382" s="466" t="s">
        <v>15</v>
      </c>
      <c r="AT2382" s="473"/>
      <c r="AU2382" s="455" t="s">
        <v>15</v>
      </c>
    </row>
    <row r="2383" spans="1:47" s="354" customFormat="1">
      <c r="A2383" s="556">
        <v>2380</v>
      </c>
      <c r="B2383" s="558" t="s">
        <v>5553</v>
      </c>
      <c r="C2383" s="558" t="str">
        <f>TEXT(E2383,"yyyy")</f>
        <v>2021</v>
      </c>
      <c r="D2383" s="558" t="str">
        <f>TEXT(E2383,"mmm")</f>
        <v>May</v>
      </c>
      <c r="E2383" s="605">
        <v>44347</v>
      </c>
      <c r="F2383" s="558">
        <v>127929</v>
      </c>
      <c r="G2383" s="558" t="s">
        <v>6141</v>
      </c>
      <c r="H2383" s="558">
        <v>100347</v>
      </c>
      <c r="I2383" s="558" t="s">
        <v>5511</v>
      </c>
      <c r="J2383" s="617" t="s">
        <v>5557</v>
      </c>
      <c r="K2383" s="607" t="s">
        <v>5563</v>
      </c>
      <c r="L2383" s="607" t="s">
        <v>5644</v>
      </c>
      <c r="M2383" s="607" t="s">
        <v>5646</v>
      </c>
      <c r="N2383" s="615" t="s">
        <v>15</v>
      </c>
      <c r="O2383" s="607" t="s">
        <v>40</v>
      </c>
      <c r="P2383" s="558">
        <v>1</v>
      </c>
      <c r="Q2383" s="558" t="s">
        <v>5152</v>
      </c>
      <c r="R2383" s="609">
        <f>IFERROR(VLOOKUP(CONCATENATE(D2383,"'",C2383),'Monthly Forex'!A:D,4,0),"-")</f>
        <v>48.1</v>
      </c>
      <c r="S2383" s="601" t="s">
        <v>15</v>
      </c>
      <c r="T2383" s="611">
        <v>756.3</v>
      </c>
      <c r="U2383" s="612" t="s">
        <v>47</v>
      </c>
      <c r="V2383" s="613" t="s">
        <v>49</v>
      </c>
      <c r="W2383" s="703" t="s">
        <v>4217</v>
      </c>
      <c r="X2383" s="673" t="s">
        <v>4604</v>
      </c>
      <c r="Y2383" s="669" t="s">
        <v>15</v>
      </c>
      <c r="Z2383" s="668" t="s">
        <v>15</v>
      </c>
      <c r="AA2383" s="558" t="s">
        <v>1856</v>
      </c>
      <c r="AB2383" s="139">
        <f t="shared" si="763"/>
        <v>44377</v>
      </c>
      <c r="AC2383" s="134">
        <f t="shared" si="764"/>
        <v>44348</v>
      </c>
      <c r="AD2383" s="144">
        <f t="shared" si="765"/>
        <v>44437</v>
      </c>
      <c r="AE2383" s="136">
        <f t="shared" si="766"/>
        <v>44409</v>
      </c>
      <c r="AF2383" s="140" t="s">
        <v>4552</v>
      </c>
      <c r="AG2383" s="140" t="str">
        <f t="shared" si="767"/>
        <v>-</v>
      </c>
      <c r="AH2383" s="141">
        <f t="shared" ca="1" si="753"/>
        <v>143.70205462962622</v>
      </c>
      <c r="AI2383" s="210"/>
      <c r="AJ2383" s="448" t="s">
        <v>5194</v>
      </c>
      <c r="AK2383" s="846" t="str">
        <f t="shared" si="754"/>
        <v/>
      </c>
      <c r="AL2383" s="524">
        <f t="shared" si="755"/>
        <v>1</v>
      </c>
      <c r="AM2383" s="432" t="str">
        <f>_xlfn.IFNA(VLOOKUP(O2383,Dropdown!$B:$G,6,0),"-")</f>
        <v>PEZA</v>
      </c>
      <c r="AN2383" s="470">
        <f>_xlfn.IFNA(VLOOKUP(O2383,Dropdown!$B:$H,7,0),"-")</f>
        <v>0.12</v>
      </c>
      <c r="AO2383" s="15" t="str">
        <f t="shared" si="756"/>
        <v>USD</v>
      </c>
      <c r="AP2383" s="471">
        <f t="shared" si="757"/>
        <v>756.3</v>
      </c>
      <c r="AQ2383" s="472">
        <f t="shared" si="758"/>
        <v>847.05600000000004</v>
      </c>
      <c r="AR2383" s="473"/>
      <c r="AS2383" s="466" t="s">
        <v>15</v>
      </c>
      <c r="AT2383" s="473"/>
      <c r="AU2383" s="455" t="s">
        <v>15</v>
      </c>
    </row>
    <row r="2384" spans="1:47" s="354" customFormat="1">
      <c r="A2384" s="556">
        <v>2381</v>
      </c>
      <c r="B2384" s="558" t="s">
        <v>5554</v>
      </c>
      <c r="C2384" s="558" t="str">
        <f>TEXT(E2384,"yyyy")</f>
        <v>2021</v>
      </c>
      <c r="D2384" s="558" t="str">
        <f>TEXT(E2384,"mmm")</f>
        <v>May</v>
      </c>
      <c r="E2384" s="605">
        <v>44347</v>
      </c>
      <c r="F2384" s="558">
        <v>127929</v>
      </c>
      <c r="G2384" s="558" t="s">
        <v>6141</v>
      </c>
      <c r="H2384" s="558">
        <v>100347</v>
      </c>
      <c r="I2384" s="558" t="s">
        <v>5511</v>
      </c>
      <c r="J2384" s="617" t="s">
        <v>5557</v>
      </c>
      <c r="K2384" s="607" t="s">
        <v>5564</v>
      </c>
      <c r="L2384" s="607" t="s">
        <v>5644</v>
      </c>
      <c r="M2384" s="607" t="s">
        <v>5039</v>
      </c>
      <c r="N2384" s="615" t="s">
        <v>15</v>
      </c>
      <c r="O2384" s="607" t="s">
        <v>40</v>
      </c>
      <c r="P2384" s="558">
        <v>1</v>
      </c>
      <c r="Q2384" s="558" t="s">
        <v>5152</v>
      </c>
      <c r="R2384" s="609">
        <f>IFERROR(VLOOKUP(CONCATENATE(D2384,"'",C2384),'Monthly Forex'!A:D,4,0),"-")</f>
        <v>48.1</v>
      </c>
      <c r="S2384" s="601" t="s">
        <v>15</v>
      </c>
      <c r="T2384" s="611">
        <v>308.09999999999997</v>
      </c>
      <c r="U2384" s="612" t="s">
        <v>47</v>
      </c>
      <c r="V2384" s="613" t="s">
        <v>49</v>
      </c>
      <c r="W2384" s="703" t="s">
        <v>4217</v>
      </c>
      <c r="X2384" s="673" t="s">
        <v>4604</v>
      </c>
      <c r="Y2384" s="669" t="s">
        <v>15</v>
      </c>
      <c r="Z2384" s="668" t="s">
        <v>15</v>
      </c>
      <c r="AA2384" s="558" t="s">
        <v>1856</v>
      </c>
      <c r="AB2384" s="139">
        <f t="shared" si="763"/>
        <v>44377</v>
      </c>
      <c r="AC2384" s="134">
        <f t="shared" si="764"/>
        <v>44348</v>
      </c>
      <c r="AD2384" s="144">
        <f t="shared" si="765"/>
        <v>44437</v>
      </c>
      <c r="AE2384" s="136">
        <f t="shared" si="766"/>
        <v>44409</v>
      </c>
      <c r="AF2384" s="140" t="s">
        <v>4552</v>
      </c>
      <c r="AG2384" s="140" t="str">
        <f t="shared" si="767"/>
        <v>-</v>
      </c>
      <c r="AH2384" s="141">
        <f t="shared" ca="1" si="753"/>
        <v>143.70205462962622</v>
      </c>
      <c r="AI2384" s="210"/>
      <c r="AJ2384" s="448" t="s">
        <v>5194</v>
      </c>
      <c r="AK2384" s="846" t="str">
        <f t="shared" si="754"/>
        <v/>
      </c>
      <c r="AL2384" s="524">
        <f t="shared" si="755"/>
        <v>1</v>
      </c>
      <c r="AM2384" s="432" t="str">
        <f>_xlfn.IFNA(VLOOKUP(O2384,Dropdown!$B:$G,6,0),"-")</f>
        <v>PEZA</v>
      </c>
      <c r="AN2384" s="470">
        <f>_xlfn.IFNA(VLOOKUP(O2384,Dropdown!$B:$H,7,0),"-")</f>
        <v>0.12</v>
      </c>
      <c r="AO2384" s="15" t="str">
        <f t="shared" si="756"/>
        <v>USD</v>
      </c>
      <c r="AP2384" s="471">
        <f t="shared" si="757"/>
        <v>308.09999999999997</v>
      </c>
      <c r="AQ2384" s="472">
        <f t="shared" si="758"/>
        <v>345.072</v>
      </c>
      <c r="AR2384" s="473"/>
      <c r="AS2384" s="466" t="s">
        <v>15</v>
      </c>
      <c r="AT2384" s="473"/>
      <c r="AU2384" s="455" t="s">
        <v>15</v>
      </c>
    </row>
    <row r="2385" spans="1:47" s="354" customFormat="1">
      <c r="A2385" s="556">
        <v>2382</v>
      </c>
      <c r="B2385" s="558" t="s">
        <v>5550</v>
      </c>
      <c r="C2385" s="558" t="str">
        <f t="shared" si="761"/>
        <v>2021</v>
      </c>
      <c r="D2385" s="558" t="str">
        <f t="shared" si="762"/>
        <v>May</v>
      </c>
      <c r="E2385" s="605">
        <v>44347</v>
      </c>
      <c r="F2385" s="558">
        <v>127930</v>
      </c>
      <c r="G2385" s="558" t="s">
        <v>6142</v>
      </c>
      <c r="H2385" s="558">
        <v>100348</v>
      </c>
      <c r="I2385" s="558" t="s">
        <v>5511</v>
      </c>
      <c r="J2385" s="617" t="s">
        <v>5556</v>
      </c>
      <c r="K2385" s="607" t="s">
        <v>5560</v>
      </c>
      <c r="L2385" s="607" t="s">
        <v>5643</v>
      </c>
      <c r="M2385" s="607" t="s">
        <v>5641</v>
      </c>
      <c r="N2385" s="615" t="s">
        <v>15</v>
      </c>
      <c r="O2385" s="607" t="s">
        <v>40</v>
      </c>
      <c r="P2385" s="558">
        <v>1</v>
      </c>
      <c r="Q2385" s="558" t="s">
        <v>5152</v>
      </c>
      <c r="R2385" s="609">
        <f>IFERROR(VLOOKUP(CONCATENATE(D2385,"'",C2385),'Monthly Forex'!A:D,4,0),"-")</f>
        <v>48.1</v>
      </c>
      <c r="S2385" s="601" t="s">
        <v>15</v>
      </c>
      <c r="T2385" s="611">
        <v>4071.2999999999997</v>
      </c>
      <c r="U2385" s="612" t="s">
        <v>47</v>
      </c>
      <c r="V2385" s="613" t="s">
        <v>49</v>
      </c>
      <c r="W2385" s="703" t="s">
        <v>4217</v>
      </c>
      <c r="X2385" s="673" t="s">
        <v>4604</v>
      </c>
      <c r="Y2385" s="669" t="s">
        <v>15</v>
      </c>
      <c r="Z2385" s="668" t="s">
        <v>15</v>
      </c>
      <c r="AA2385" s="558" t="s">
        <v>1856</v>
      </c>
      <c r="AB2385" s="139">
        <f t="shared" si="763"/>
        <v>44377</v>
      </c>
      <c r="AC2385" s="134">
        <f t="shared" si="764"/>
        <v>44348</v>
      </c>
      <c r="AD2385" s="144">
        <f t="shared" si="765"/>
        <v>44437</v>
      </c>
      <c r="AE2385" s="136">
        <f t="shared" si="766"/>
        <v>44409</v>
      </c>
      <c r="AF2385" s="140" t="s">
        <v>4552</v>
      </c>
      <c r="AG2385" s="140" t="str">
        <f t="shared" si="767"/>
        <v>1</v>
      </c>
      <c r="AH2385" s="141">
        <f t="shared" ca="1" si="753"/>
        <v>143.70205462962622</v>
      </c>
      <c r="AI2385" s="210"/>
      <c r="AJ2385" s="448" t="s">
        <v>5194</v>
      </c>
      <c r="AK2385" s="846" t="str">
        <f t="shared" si="754"/>
        <v/>
      </c>
      <c r="AL2385" s="524">
        <f t="shared" si="755"/>
        <v>1</v>
      </c>
      <c r="AM2385" s="432" t="str">
        <f>_xlfn.IFNA(VLOOKUP(O2385,Dropdown!$B:$G,6,0),"-")</f>
        <v>PEZA</v>
      </c>
      <c r="AN2385" s="470">
        <f>_xlfn.IFNA(VLOOKUP(O2385,Dropdown!$B:$H,7,0),"-")</f>
        <v>0.12</v>
      </c>
      <c r="AO2385" s="15" t="str">
        <f t="shared" si="756"/>
        <v>USD</v>
      </c>
      <c r="AP2385" s="471">
        <f t="shared" si="757"/>
        <v>4071.2999999999997</v>
      </c>
      <c r="AQ2385" s="472">
        <f t="shared" si="758"/>
        <v>4559.8559999999998</v>
      </c>
      <c r="AR2385" s="473"/>
      <c r="AS2385" s="466" t="s">
        <v>15</v>
      </c>
      <c r="AT2385" s="473"/>
      <c r="AU2385" s="455" t="s">
        <v>15</v>
      </c>
    </row>
    <row r="2386" spans="1:47" s="354" customFormat="1">
      <c r="A2386" s="556">
        <v>2383</v>
      </c>
      <c r="B2386" s="558" t="s">
        <v>5551</v>
      </c>
      <c r="C2386" s="558" t="str">
        <f t="shared" si="761"/>
        <v>2021</v>
      </c>
      <c r="D2386" s="558" t="str">
        <f t="shared" si="762"/>
        <v>May</v>
      </c>
      <c r="E2386" s="605">
        <v>44347</v>
      </c>
      <c r="F2386" s="558">
        <v>127930</v>
      </c>
      <c r="G2386" s="558" t="s">
        <v>6142</v>
      </c>
      <c r="H2386" s="558">
        <v>100348</v>
      </c>
      <c r="I2386" s="558" t="s">
        <v>5511</v>
      </c>
      <c r="J2386" s="617" t="s">
        <v>5556</v>
      </c>
      <c r="K2386" s="607" t="s">
        <v>5561</v>
      </c>
      <c r="L2386" s="607" t="s">
        <v>5643</v>
      </c>
      <c r="M2386" s="607" t="s">
        <v>5642</v>
      </c>
      <c r="N2386" s="615" t="s">
        <v>15</v>
      </c>
      <c r="O2386" s="607" t="s">
        <v>40</v>
      </c>
      <c r="P2386" s="558">
        <v>1</v>
      </c>
      <c r="Q2386" s="558" t="s">
        <v>5152</v>
      </c>
      <c r="R2386" s="609">
        <f>IFERROR(VLOOKUP(CONCATENATE(D2386,"'",C2386),'Monthly Forex'!A:D,4,0),"-")</f>
        <v>48.1</v>
      </c>
      <c r="S2386" s="601" t="s">
        <v>15</v>
      </c>
      <c r="T2386" s="611">
        <v>581.69999999999993</v>
      </c>
      <c r="U2386" s="612" t="s">
        <v>47</v>
      </c>
      <c r="V2386" s="613" t="s">
        <v>49</v>
      </c>
      <c r="W2386" s="703" t="s">
        <v>4217</v>
      </c>
      <c r="X2386" s="673" t="s">
        <v>4604</v>
      </c>
      <c r="Y2386" s="669" t="s">
        <v>15</v>
      </c>
      <c r="Z2386" s="668" t="s">
        <v>15</v>
      </c>
      <c r="AA2386" s="558" t="s">
        <v>1856</v>
      </c>
      <c r="AB2386" s="139">
        <f t="shared" si="763"/>
        <v>44377</v>
      </c>
      <c r="AC2386" s="134">
        <f t="shared" si="764"/>
        <v>44348</v>
      </c>
      <c r="AD2386" s="144">
        <f t="shared" si="765"/>
        <v>44437</v>
      </c>
      <c r="AE2386" s="136">
        <f t="shared" si="766"/>
        <v>44409</v>
      </c>
      <c r="AF2386" s="140" t="s">
        <v>4552</v>
      </c>
      <c r="AG2386" s="140" t="str">
        <f t="shared" si="767"/>
        <v>-</v>
      </c>
      <c r="AH2386" s="141">
        <f t="shared" ca="1" si="753"/>
        <v>143.70205462962622</v>
      </c>
      <c r="AI2386" s="210"/>
      <c r="AJ2386" s="448" t="s">
        <v>5194</v>
      </c>
      <c r="AK2386" s="846" t="str">
        <f t="shared" si="754"/>
        <v/>
      </c>
      <c r="AL2386" s="524">
        <f t="shared" si="755"/>
        <v>1</v>
      </c>
      <c r="AM2386" s="432" t="str">
        <f>_xlfn.IFNA(VLOOKUP(O2386,Dropdown!$B:$G,6,0),"-")</f>
        <v>PEZA</v>
      </c>
      <c r="AN2386" s="470">
        <f>_xlfn.IFNA(VLOOKUP(O2386,Dropdown!$B:$H,7,0),"-")</f>
        <v>0.12</v>
      </c>
      <c r="AO2386" s="15" t="str">
        <f t="shared" si="756"/>
        <v>USD</v>
      </c>
      <c r="AP2386" s="471">
        <f t="shared" si="757"/>
        <v>581.69999999999993</v>
      </c>
      <c r="AQ2386" s="472">
        <f t="shared" si="758"/>
        <v>651.50400000000002</v>
      </c>
      <c r="AR2386" s="473"/>
      <c r="AS2386" s="466" t="s">
        <v>15</v>
      </c>
      <c r="AT2386" s="473"/>
      <c r="AU2386" s="455" t="s">
        <v>15</v>
      </c>
    </row>
    <row r="2387" spans="1:47" s="354" customFormat="1">
      <c r="A2387" s="556">
        <v>2384</v>
      </c>
      <c r="B2387" s="558" t="s">
        <v>5590</v>
      </c>
      <c r="C2387" s="558" t="str">
        <f t="shared" si="761"/>
        <v>2021</v>
      </c>
      <c r="D2387" s="558" t="str">
        <f t="shared" si="762"/>
        <v>May</v>
      </c>
      <c r="E2387" s="605">
        <v>44347</v>
      </c>
      <c r="F2387" s="558">
        <v>127931</v>
      </c>
      <c r="G2387" s="558" t="s">
        <v>6143</v>
      </c>
      <c r="H2387" s="558">
        <v>100349</v>
      </c>
      <c r="I2387" s="558" t="s">
        <v>5511</v>
      </c>
      <c r="J2387" s="617" t="s">
        <v>5593</v>
      </c>
      <c r="K2387" s="607" t="s">
        <v>5594</v>
      </c>
      <c r="L2387" s="607" t="s">
        <v>5653</v>
      </c>
      <c r="M2387" s="607" t="s">
        <v>5648</v>
      </c>
      <c r="N2387" s="615" t="s">
        <v>15</v>
      </c>
      <c r="O2387" s="607" t="s">
        <v>40</v>
      </c>
      <c r="P2387" s="558">
        <v>1</v>
      </c>
      <c r="Q2387" s="558" t="s">
        <v>5152</v>
      </c>
      <c r="R2387" s="609">
        <f>IFERROR(VLOOKUP(CONCATENATE(D2387,"'",C2387),'Monthly Forex'!A:D,4,0),"-")</f>
        <v>48.1</v>
      </c>
      <c r="S2387" s="601" t="s">
        <v>15</v>
      </c>
      <c r="T2387" s="611">
        <v>756</v>
      </c>
      <c r="U2387" s="612" t="s">
        <v>47</v>
      </c>
      <c r="V2387" s="613" t="s">
        <v>49</v>
      </c>
      <c r="W2387" s="703" t="s">
        <v>4217</v>
      </c>
      <c r="X2387" s="673" t="s">
        <v>4604</v>
      </c>
      <c r="Y2387" s="669" t="s">
        <v>15</v>
      </c>
      <c r="Z2387" s="668" t="s">
        <v>15</v>
      </c>
      <c r="AA2387" s="558" t="s">
        <v>1856</v>
      </c>
      <c r="AB2387" s="139">
        <f t="shared" si="763"/>
        <v>44377</v>
      </c>
      <c r="AC2387" s="134">
        <f t="shared" si="764"/>
        <v>44348</v>
      </c>
      <c r="AD2387" s="144">
        <f t="shared" si="765"/>
        <v>44437</v>
      </c>
      <c r="AE2387" s="136">
        <f t="shared" si="766"/>
        <v>44409</v>
      </c>
      <c r="AF2387" s="140" t="s">
        <v>4552</v>
      </c>
      <c r="AG2387" s="140" t="str">
        <f t="shared" si="767"/>
        <v>1</v>
      </c>
      <c r="AH2387" s="141">
        <f t="shared" ca="1" si="753"/>
        <v>143.70205462962622</v>
      </c>
      <c r="AI2387" s="210"/>
      <c r="AJ2387" s="448" t="s">
        <v>5194</v>
      </c>
      <c r="AK2387" s="846" t="str">
        <f t="shared" si="754"/>
        <v/>
      </c>
      <c r="AL2387" s="524">
        <f t="shared" si="755"/>
        <v>1</v>
      </c>
      <c r="AM2387" s="432" t="str">
        <f>_xlfn.IFNA(VLOOKUP(O2387,Dropdown!$B:$G,6,0),"-")</f>
        <v>PEZA</v>
      </c>
      <c r="AN2387" s="470">
        <f>_xlfn.IFNA(VLOOKUP(O2387,Dropdown!$B:$H,7,0),"-")</f>
        <v>0.12</v>
      </c>
      <c r="AO2387" s="15" t="str">
        <f t="shared" si="756"/>
        <v>USD</v>
      </c>
      <c r="AP2387" s="471">
        <f t="shared" si="757"/>
        <v>756</v>
      </c>
      <c r="AQ2387" s="472">
        <f t="shared" si="758"/>
        <v>846.72</v>
      </c>
      <c r="AR2387" s="473"/>
      <c r="AS2387" s="466" t="s">
        <v>15</v>
      </c>
      <c r="AT2387" s="473"/>
      <c r="AU2387" s="455" t="s">
        <v>15</v>
      </c>
    </row>
    <row r="2388" spans="1:47" s="354" customFormat="1">
      <c r="A2388" s="556">
        <v>2385</v>
      </c>
      <c r="B2388" s="558" t="s">
        <v>5591</v>
      </c>
      <c r="C2388" s="558" t="str">
        <f t="shared" si="761"/>
        <v>2021</v>
      </c>
      <c r="D2388" s="558" t="str">
        <f t="shared" si="762"/>
        <v>May</v>
      </c>
      <c r="E2388" s="605">
        <v>44347</v>
      </c>
      <c r="F2388" s="558">
        <v>127931</v>
      </c>
      <c r="G2388" s="558" t="s">
        <v>6143</v>
      </c>
      <c r="H2388" s="558">
        <v>100349</v>
      </c>
      <c r="I2388" s="558" t="s">
        <v>5511</v>
      </c>
      <c r="J2388" s="617" t="s">
        <v>5593</v>
      </c>
      <c r="K2388" s="607" t="s">
        <v>5595</v>
      </c>
      <c r="L2388" s="607" t="s">
        <v>5653</v>
      </c>
      <c r="M2388" s="607" t="s">
        <v>5654</v>
      </c>
      <c r="N2388" s="615" t="s">
        <v>15</v>
      </c>
      <c r="O2388" s="607" t="s">
        <v>40</v>
      </c>
      <c r="P2388" s="558">
        <v>1</v>
      </c>
      <c r="Q2388" s="558" t="s">
        <v>5152</v>
      </c>
      <c r="R2388" s="609">
        <f>IFERROR(VLOOKUP(CONCATENATE(D2388,"'",C2388),'Monthly Forex'!A:D,4,0),"-")</f>
        <v>48.1</v>
      </c>
      <c r="S2388" s="601" t="s">
        <v>15</v>
      </c>
      <c r="T2388" s="611">
        <v>1451.1</v>
      </c>
      <c r="U2388" s="612" t="s">
        <v>47</v>
      </c>
      <c r="V2388" s="613" t="s">
        <v>49</v>
      </c>
      <c r="W2388" s="703" t="s">
        <v>4217</v>
      </c>
      <c r="X2388" s="673" t="s">
        <v>4604</v>
      </c>
      <c r="Y2388" s="669" t="s">
        <v>15</v>
      </c>
      <c r="Z2388" s="668" t="s">
        <v>15</v>
      </c>
      <c r="AA2388" s="558" t="s">
        <v>1856</v>
      </c>
      <c r="AB2388" s="139">
        <f t="shared" si="763"/>
        <v>44377</v>
      </c>
      <c r="AC2388" s="134">
        <f t="shared" si="764"/>
        <v>44348</v>
      </c>
      <c r="AD2388" s="144">
        <f t="shared" si="765"/>
        <v>44437</v>
      </c>
      <c r="AE2388" s="136">
        <f t="shared" si="766"/>
        <v>44409</v>
      </c>
      <c r="AF2388" s="140" t="s">
        <v>4552</v>
      </c>
      <c r="AG2388" s="140" t="str">
        <f t="shared" si="767"/>
        <v>-</v>
      </c>
      <c r="AH2388" s="141">
        <f t="shared" ca="1" si="753"/>
        <v>143.70205462962622</v>
      </c>
      <c r="AI2388" s="210"/>
      <c r="AJ2388" s="448" t="s">
        <v>5194</v>
      </c>
      <c r="AK2388" s="846" t="str">
        <f t="shared" si="754"/>
        <v/>
      </c>
      <c r="AL2388" s="524">
        <f t="shared" si="755"/>
        <v>1</v>
      </c>
      <c r="AM2388" s="432" t="str">
        <f>_xlfn.IFNA(VLOOKUP(O2388,Dropdown!$B:$G,6,0),"-")</f>
        <v>PEZA</v>
      </c>
      <c r="AN2388" s="470">
        <f>_xlfn.IFNA(VLOOKUP(O2388,Dropdown!$B:$H,7,0),"-")</f>
        <v>0.12</v>
      </c>
      <c r="AO2388" s="15" t="str">
        <f t="shared" si="756"/>
        <v>USD</v>
      </c>
      <c r="AP2388" s="471">
        <f t="shared" si="757"/>
        <v>1451.1</v>
      </c>
      <c r="AQ2388" s="472">
        <f t="shared" si="758"/>
        <v>1625.232</v>
      </c>
      <c r="AR2388" s="473"/>
      <c r="AS2388" s="466" t="s">
        <v>15</v>
      </c>
      <c r="AT2388" s="473"/>
      <c r="AU2388" s="455" t="s">
        <v>15</v>
      </c>
    </row>
    <row r="2389" spans="1:47" s="354" customFormat="1">
      <c r="A2389" s="556">
        <v>2386</v>
      </c>
      <c r="B2389" s="558" t="s">
        <v>5592</v>
      </c>
      <c r="C2389" s="558" t="str">
        <f t="shared" si="761"/>
        <v>2021</v>
      </c>
      <c r="D2389" s="558" t="str">
        <f t="shared" si="762"/>
        <v>May</v>
      </c>
      <c r="E2389" s="605">
        <v>44347</v>
      </c>
      <c r="F2389" s="558">
        <v>127931</v>
      </c>
      <c r="G2389" s="558" t="s">
        <v>6143</v>
      </c>
      <c r="H2389" s="558">
        <v>100349</v>
      </c>
      <c r="I2389" s="558" t="s">
        <v>5511</v>
      </c>
      <c r="J2389" s="617" t="s">
        <v>5593</v>
      </c>
      <c r="K2389" s="607" t="s">
        <v>5596</v>
      </c>
      <c r="L2389" s="607" t="s">
        <v>5653</v>
      </c>
      <c r="M2389" s="607" t="s">
        <v>5655</v>
      </c>
      <c r="N2389" s="615" t="s">
        <v>15</v>
      </c>
      <c r="O2389" s="607" t="s">
        <v>40</v>
      </c>
      <c r="P2389" s="558">
        <v>1</v>
      </c>
      <c r="Q2389" s="558" t="s">
        <v>5152</v>
      </c>
      <c r="R2389" s="609">
        <f>IFERROR(VLOOKUP(CONCATENATE(D2389,"'",C2389),'Monthly Forex'!A:D,4,0),"-")</f>
        <v>48.1</v>
      </c>
      <c r="S2389" s="601" t="s">
        <v>15</v>
      </c>
      <c r="T2389" s="611">
        <v>177</v>
      </c>
      <c r="U2389" s="612" t="s">
        <v>47</v>
      </c>
      <c r="V2389" s="613" t="s">
        <v>49</v>
      </c>
      <c r="W2389" s="703" t="s">
        <v>4217</v>
      </c>
      <c r="X2389" s="673" t="s">
        <v>4604</v>
      </c>
      <c r="Y2389" s="669" t="s">
        <v>15</v>
      </c>
      <c r="Z2389" s="668" t="s">
        <v>15</v>
      </c>
      <c r="AA2389" s="558" t="s">
        <v>1856</v>
      </c>
      <c r="AB2389" s="139">
        <f t="shared" si="763"/>
        <v>44377</v>
      </c>
      <c r="AC2389" s="134">
        <f t="shared" si="764"/>
        <v>44348</v>
      </c>
      <c r="AD2389" s="144">
        <f t="shared" si="765"/>
        <v>44437</v>
      </c>
      <c r="AE2389" s="136">
        <f t="shared" si="766"/>
        <v>44409</v>
      </c>
      <c r="AF2389" s="140" t="s">
        <v>4552</v>
      </c>
      <c r="AG2389" s="140" t="str">
        <f t="shared" si="767"/>
        <v>-</v>
      </c>
      <c r="AH2389" s="141">
        <f t="shared" ca="1" si="753"/>
        <v>143.70205462962622</v>
      </c>
      <c r="AI2389" s="210"/>
      <c r="AJ2389" s="448" t="s">
        <v>5194</v>
      </c>
      <c r="AK2389" s="846" t="str">
        <f t="shared" si="754"/>
        <v/>
      </c>
      <c r="AL2389" s="524">
        <f t="shared" si="755"/>
        <v>1</v>
      </c>
      <c r="AM2389" s="432" t="str">
        <f>_xlfn.IFNA(VLOOKUP(O2389,Dropdown!$B:$G,6,0),"-")</f>
        <v>PEZA</v>
      </c>
      <c r="AN2389" s="470">
        <f>_xlfn.IFNA(VLOOKUP(O2389,Dropdown!$B:$H,7,0),"-")</f>
        <v>0.12</v>
      </c>
      <c r="AO2389" s="15" t="str">
        <f t="shared" si="756"/>
        <v>USD</v>
      </c>
      <c r="AP2389" s="471">
        <f t="shared" si="757"/>
        <v>177</v>
      </c>
      <c r="AQ2389" s="472">
        <f t="shared" si="758"/>
        <v>198.24</v>
      </c>
      <c r="AR2389" s="473"/>
      <c r="AS2389" s="466" t="s">
        <v>15</v>
      </c>
      <c r="AT2389" s="473"/>
      <c r="AU2389" s="455" t="s">
        <v>15</v>
      </c>
    </row>
    <row r="2390" spans="1:47" s="354" customFormat="1">
      <c r="A2390" s="556">
        <v>2387</v>
      </c>
      <c r="B2390" s="558" t="s">
        <v>5597</v>
      </c>
      <c r="C2390" s="558" t="str">
        <f t="shared" si="761"/>
        <v>2021</v>
      </c>
      <c r="D2390" s="558" t="str">
        <f t="shared" si="762"/>
        <v>May</v>
      </c>
      <c r="E2390" s="605">
        <v>44347</v>
      </c>
      <c r="F2390" s="558">
        <v>127932</v>
      </c>
      <c r="G2390" s="558" t="s">
        <v>6144</v>
      </c>
      <c r="H2390" s="558">
        <v>100350</v>
      </c>
      <c r="I2390" s="558" t="s">
        <v>5511</v>
      </c>
      <c r="J2390" s="617" t="s">
        <v>5601</v>
      </c>
      <c r="K2390" s="607" t="s">
        <v>5602</v>
      </c>
      <c r="L2390" s="607" t="s">
        <v>5656</v>
      </c>
      <c r="M2390" s="607" t="s">
        <v>5648</v>
      </c>
      <c r="N2390" s="615" t="s">
        <v>15</v>
      </c>
      <c r="O2390" s="607" t="s">
        <v>40</v>
      </c>
      <c r="P2390" s="558">
        <v>1</v>
      </c>
      <c r="Q2390" s="558" t="s">
        <v>5152</v>
      </c>
      <c r="R2390" s="609">
        <f>IFERROR(VLOOKUP(CONCATENATE(D2390,"'",C2390),'Monthly Forex'!A:D,4,0),"-")</f>
        <v>48.1</v>
      </c>
      <c r="S2390" s="601" t="s">
        <v>15</v>
      </c>
      <c r="T2390" s="611">
        <v>814.5</v>
      </c>
      <c r="U2390" s="612" t="s">
        <v>47</v>
      </c>
      <c r="V2390" s="613" t="s">
        <v>49</v>
      </c>
      <c r="W2390" s="703" t="s">
        <v>4217</v>
      </c>
      <c r="X2390" s="673" t="s">
        <v>4604</v>
      </c>
      <c r="Y2390" s="669" t="s">
        <v>15</v>
      </c>
      <c r="Z2390" s="668" t="s">
        <v>15</v>
      </c>
      <c r="AA2390" s="558" t="s">
        <v>1856</v>
      </c>
      <c r="AB2390" s="139">
        <f t="shared" si="763"/>
        <v>44377</v>
      </c>
      <c r="AC2390" s="134">
        <f t="shared" si="764"/>
        <v>44348</v>
      </c>
      <c r="AD2390" s="144">
        <f t="shared" si="765"/>
        <v>44437</v>
      </c>
      <c r="AE2390" s="136">
        <f t="shared" si="766"/>
        <v>44409</v>
      </c>
      <c r="AF2390" s="140" t="s">
        <v>4552</v>
      </c>
      <c r="AG2390" s="140" t="str">
        <f t="shared" si="767"/>
        <v>1</v>
      </c>
      <c r="AH2390" s="141">
        <f t="shared" ca="1" si="753"/>
        <v>143.70205462962622</v>
      </c>
      <c r="AI2390" s="210"/>
      <c r="AJ2390" s="448" t="s">
        <v>5194</v>
      </c>
      <c r="AK2390" s="846" t="str">
        <f t="shared" si="754"/>
        <v/>
      </c>
      <c r="AL2390" s="524">
        <f t="shared" si="755"/>
        <v>1</v>
      </c>
      <c r="AM2390" s="432" t="str">
        <f>_xlfn.IFNA(VLOOKUP(O2390,Dropdown!$B:$G,6,0),"-")</f>
        <v>PEZA</v>
      </c>
      <c r="AN2390" s="470">
        <f>_xlfn.IFNA(VLOOKUP(O2390,Dropdown!$B:$H,7,0),"-")</f>
        <v>0.12</v>
      </c>
      <c r="AO2390" s="15" t="str">
        <f t="shared" si="756"/>
        <v>USD</v>
      </c>
      <c r="AP2390" s="471">
        <f t="shared" si="757"/>
        <v>814.5</v>
      </c>
      <c r="AQ2390" s="472">
        <f t="shared" si="758"/>
        <v>912.24000000000012</v>
      </c>
      <c r="AR2390" s="473"/>
      <c r="AS2390" s="466" t="s">
        <v>15</v>
      </c>
      <c r="AT2390" s="473"/>
      <c r="AU2390" s="455" t="s">
        <v>15</v>
      </c>
    </row>
    <row r="2391" spans="1:47" s="354" customFormat="1">
      <c r="A2391" s="556">
        <v>2388</v>
      </c>
      <c r="B2391" s="558" t="s">
        <v>5598</v>
      </c>
      <c r="C2391" s="558" t="str">
        <f t="shared" si="761"/>
        <v>2021</v>
      </c>
      <c r="D2391" s="558" t="str">
        <f t="shared" si="762"/>
        <v>May</v>
      </c>
      <c r="E2391" s="605">
        <v>44347</v>
      </c>
      <c r="F2391" s="558">
        <v>127932</v>
      </c>
      <c r="G2391" s="558" t="s">
        <v>6144</v>
      </c>
      <c r="H2391" s="558">
        <v>100350</v>
      </c>
      <c r="I2391" s="558" t="s">
        <v>5511</v>
      </c>
      <c r="J2391" s="617" t="s">
        <v>5601</v>
      </c>
      <c r="K2391" s="607" t="s">
        <v>5603</v>
      </c>
      <c r="L2391" s="607" t="s">
        <v>5656</v>
      </c>
      <c r="M2391" s="607" t="s">
        <v>5654</v>
      </c>
      <c r="N2391" s="615" t="s">
        <v>15</v>
      </c>
      <c r="O2391" s="607" t="s">
        <v>40</v>
      </c>
      <c r="P2391" s="558">
        <v>1</v>
      </c>
      <c r="Q2391" s="558" t="s">
        <v>5152</v>
      </c>
      <c r="R2391" s="609">
        <f>IFERROR(VLOOKUP(CONCATENATE(D2391,"'",C2391),'Monthly Forex'!A:D,4,0),"-")</f>
        <v>48.1</v>
      </c>
      <c r="S2391" s="601" t="s">
        <v>15</v>
      </c>
      <c r="T2391" s="611">
        <v>1292.0999999999999</v>
      </c>
      <c r="U2391" s="612" t="s">
        <v>47</v>
      </c>
      <c r="V2391" s="613" t="s">
        <v>49</v>
      </c>
      <c r="W2391" s="703" t="s">
        <v>4217</v>
      </c>
      <c r="X2391" s="673" t="s">
        <v>4604</v>
      </c>
      <c r="Y2391" s="669" t="s">
        <v>15</v>
      </c>
      <c r="Z2391" s="668" t="s">
        <v>15</v>
      </c>
      <c r="AA2391" s="558" t="s">
        <v>1856</v>
      </c>
      <c r="AB2391" s="139">
        <f t="shared" si="763"/>
        <v>44377</v>
      </c>
      <c r="AC2391" s="134">
        <f t="shared" si="764"/>
        <v>44348</v>
      </c>
      <c r="AD2391" s="144">
        <f t="shared" si="765"/>
        <v>44437</v>
      </c>
      <c r="AE2391" s="136">
        <f t="shared" si="766"/>
        <v>44409</v>
      </c>
      <c r="AF2391" s="140" t="s">
        <v>4552</v>
      </c>
      <c r="AG2391" s="140" t="str">
        <f t="shared" si="767"/>
        <v>-</v>
      </c>
      <c r="AH2391" s="141">
        <f t="shared" ca="1" si="753"/>
        <v>143.70205462962622</v>
      </c>
      <c r="AI2391" s="210"/>
      <c r="AJ2391" s="448" t="s">
        <v>5194</v>
      </c>
      <c r="AK2391" s="846" t="str">
        <f t="shared" si="754"/>
        <v/>
      </c>
      <c r="AL2391" s="524">
        <f t="shared" si="755"/>
        <v>1</v>
      </c>
      <c r="AM2391" s="432" t="str">
        <f>_xlfn.IFNA(VLOOKUP(O2391,Dropdown!$B:$G,6,0),"-")</f>
        <v>PEZA</v>
      </c>
      <c r="AN2391" s="470">
        <f>_xlfn.IFNA(VLOOKUP(O2391,Dropdown!$B:$H,7,0),"-")</f>
        <v>0.12</v>
      </c>
      <c r="AO2391" s="15" t="str">
        <f t="shared" si="756"/>
        <v>USD</v>
      </c>
      <c r="AP2391" s="471">
        <f t="shared" si="757"/>
        <v>1292.0999999999999</v>
      </c>
      <c r="AQ2391" s="472">
        <f t="shared" si="758"/>
        <v>1447.152</v>
      </c>
      <c r="AR2391" s="473"/>
      <c r="AS2391" s="466" t="s">
        <v>15</v>
      </c>
      <c r="AT2391" s="473"/>
      <c r="AU2391" s="455" t="s">
        <v>15</v>
      </c>
    </row>
    <row r="2392" spans="1:47" s="354" customFormat="1">
      <c r="A2392" s="556">
        <v>2389</v>
      </c>
      <c r="B2392" s="558" t="s">
        <v>5599</v>
      </c>
      <c r="C2392" s="558" t="str">
        <f t="shared" ref="C2392:C2397" si="768">TEXT(E2392,"yyyy")</f>
        <v>2021</v>
      </c>
      <c r="D2392" s="558" t="str">
        <f t="shared" ref="D2392:D2397" si="769">TEXT(E2392,"mmm")</f>
        <v>May</v>
      </c>
      <c r="E2392" s="605">
        <v>44347</v>
      </c>
      <c r="F2392" s="558">
        <v>127932</v>
      </c>
      <c r="G2392" s="558" t="s">
        <v>6144</v>
      </c>
      <c r="H2392" s="558">
        <v>100350</v>
      </c>
      <c r="I2392" s="558" t="s">
        <v>5511</v>
      </c>
      <c r="J2392" s="617" t="s">
        <v>5601</v>
      </c>
      <c r="K2392" s="607" t="s">
        <v>5604</v>
      </c>
      <c r="L2392" s="607" t="s">
        <v>5656</v>
      </c>
      <c r="M2392" s="607" t="s">
        <v>5657</v>
      </c>
      <c r="N2392" s="615" t="s">
        <v>15</v>
      </c>
      <c r="O2392" s="607" t="s">
        <v>40</v>
      </c>
      <c r="P2392" s="558">
        <v>1</v>
      </c>
      <c r="Q2392" s="558" t="s">
        <v>5152</v>
      </c>
      <c r="R2392" s="609">
        <f>IFERROR(VLOOKUP(CONCATENATE(D2392,"'",C2392),'Monthly Forex'!A:D,4,0),"-")</f>
        <v>48.1</v>
      </c>
      <c r="S2392" s="601" t="s">
        <v>15</v>
      </c>
      <c r="T2392" s="611">
        <v>780</v>
      </c>
      <c r="U2392" s="612" t="s">
        <v>47</v>
      </c>
      <c r="V2392" s="613" t="s">
        <v>49</v>
      </c>
      <c r="W2392" s="703" t="s">
        <v>4217</v>
      </c>
      <c r="X2392" s="673" t="s">
        <v>4604</v>
      </c>
      <c r="Y2392" s="669" t="s">
        <v>15</v>
      </c>
      <c r="Z2392" s="668" t="s">
        <v>15</v>
      </c>
      <c r="AA2392" s="558" t="s">
        <v>1856</v>
      </c>
      <c r="AB2392" s="139">
        <f t="shared" si="763"/>
        <v>44377</v>
      </c>
      <c r="AC2392" s="134">
        <f>IFERROR(IF(AB2392="-","-",(AB2392-DAY(AB2392)+1)),"")</f>
        <v>44348</v>
      </c>
      <c r="AD2392" s="144">
        <f>IFERROR(IF(AF2392="O","-",AB2392+60),"-")</f>
        <v>44437</v>
      </c>
      <c r="AE2392" s="136">
        <f t="shared" si="766"/>
        <v>44409</v>
      </c>
      <c r="AF2392" s="140" t="s">
        <v>4552</v>
      </c>
      <c r="AG2392" s="140" t="str">
        <f t="shared" si="767"/>
        <v>-</v>
      </c>
      <c r="AH2392" s="141">
        <f t="shared" ca="1" si="753"/>
        <v>143.70205462962622</v>
      </c>
      <c r="AI2392" s="210"/>
      <c r="AJ2392" s="448" t="s">
        <v>5194</v>
      </c>
      <c r="AK2392" s="846" t="str">
        <f t="shared" si="754"/>
        <v/>
      </c>
      <c r="AL2392" s="524">
        <f t="shared" si="755"/>
        <v>1</v>
      </c>
      <c r="AM2392" s="432" t="str">
        <f>_xlfn.IFNA(VLOOKUP(O2392,Dropdown!$B:$G,6,0),"-")</f>
        <v>PEZA</v>
      </c>
      <c r="AN2392" s="470">
        <f>_xlfn.IFNA(VLOOKUP(O2392,Dropdown!$B:$H,7,0),"-")</f>
        <v>0.12</v>
      </c>
      <c r="AO2392" s="15" t="str">
        <f t="shared" si="756"/>
        <v>USD</v>
      </c>
      <c r="AP2392" s="471">
        <f t="shared" si="757"/>
        <v>780</v>
      </c>
      <c r="AQ2392" s="472">
        <f t="shared" si="758"/>
        <v>873.60000000000014</v>
      </c>
      <c r="AR2392" s="473"/>
      <c r="AS2392" s="466" t="s">
        <v>15</v>
      </c>
      <c r="AT2392" s="473"/>
      <c r="AU2392" s="455" t="s">
        <v>15</v>
      </c>
    </row>
    <row r="2393" spans="1:47" s="354" customFormat="1">
      <c r="A2393" s="556">
        <v>2390</v>
      </c>
      <c r="B2393" s="558" t="s">
        <v>5600</v>
      </c>
      <c r="C2393" s="558" t="str">
        <f t="shared" si="768"/>
        <v>2021</v>
      </c>
      <c r="D2393" s="558" t="str">
        <f t="shared" si="769"/>
        <v>May</v>
      </c>
      <c r="E2393" s="605">
        <v>44347</v>
      </c>
      <c r="F2393" s="558">
        <v>127932</v>
      </c>
      <c r="G2393" s="558" t="s">
        <v>6144</v>
      </c>
      <c r="H2393" s="558">
        <v>100350</v>
      </c>
      <c r="I2393" s="558" t="s">
        <v>5511</v>
      </c>
      <c r="J2393" s="617" t="s">
        <v>5601</v>
      </c>
      <c r="K2393" s="607" t="s">
        <v>5605</v>
      </c>
      <c r="L2393" s="607" t="s">
        <v>5656</v>
      </c>
      <c r="M2393" s="607" t="s">
        <v>5043</v>
      </c>
      <c r="N2393" s="615" t="s">
        <v>15</v>
      </c>
      <c r="O2393" s="607" t="s">
        <v>40</v>
      </c>
      <c r="P2393" s="558">
        <v>1</v>
      </c>
      <c r="Q2393" s="558" t="s">
        <v>5152</v>
      </c>
      <c r="R2393" s="609">
        <f>IFERROR(VLOOKUP(CONCATENATE(D2393,"'",C2393),'Monthly Forex'!A:D,4,0),"-")</f>
        <v>48.1</v>
      </c>
      <c r="S2393" s="601" t="s">
        <v>15</v>
      </c>
      <c r="T2393" s="611">
        <v>195</v>
      </c>
      <c r="U2393" s="612" t="s">
        <v>47</v>
      </c>
      <c r="V2393" s="613" t="s">
        <v>49</v>
      </c>
      <c r="W2393" s="703" t="s">
        <v>4217</v>
      </c>
      <c r="X2393" s="673" t="s">
        <v>4604</v>
      </c>
      <c r="Y2393" s="669" t="s">
        <v>15</v>
      </c>
      <c r="Z2393" s="668" t="s">
        <v>15</v>
      </c>
      <c r="AA2393" s="558" t="s">
        <v>1856</v>
      </c>
      <c r="AB2393" s="139">
        <f t="shared" si="763"/>
        <v>44377</v>
      </c>
      <c r="AC2393" s="134">
        <f t="shared" si="764"/>
        <v>44348</v>
      </c>
      <c r="AD2393" s="144">
        <f t="shared" si="765"/>
        <v>44437</v>
      </c>
      <c r="AE2393" s="136">
        <f t="shared" si="766"/>
        <v>44409</v>
      </c>
      <c r="AF2393" s="140" t="s">
        <v>4552</v>
      </c>
      <c r="AG2393" s="140" t="str">
        <f t="shared" si="767"/>
        <v>-</v>
      </c>
      <c r="AH2393" s="141">
        <f t="shared" ca="1" si="753"/>
        <v>143.70205462962622</v>
      </c>
      <c r="AI2393" s="210"/>
      <c r="AJ2393" s="448" t="s">
        <v>5194</v>
      </c>
      <c r="AK2393" s="846" t="str">
        <f t="shared" si="754"/>
        <v/>
      </c>
      <c r="AL2393" s="524">
        <f t="shared" si="755"/>
        <v>1</v>
      </c>
      <c r="AM2393" s="432" t="str">
        <f>_xlfn.IFNA(VLOOKUP(O2393,Dropdown!$B:$G,6,0),"-")</f>
        <v>PEZA</v>
      </c>
      <c r="AN2393" s="470">
        <f>_xlfn.IFNA(VLOOKUP(O2393,Dropdown!$B:$H,7,0),"-")</f>
        <v>0.12</v>
      </c>
      <c r="AO2393" s="15" t="str">
        <f t="shared" si="756"/>
        <v>USD</v>
      </c>
      <c r="AP2393" s="471">
        <f t="shared" si="757"/>
        <v>195</v>
      </c>
      <c r="AQ2393" s="472">
        <f t="shared" si="758"/>
        <v>218.40000000000003</v>
      </c>
      <c r="AR2393" s="473"/>
      <c r="AS2393" s="466" t="s">
        <v>15</v>
      </c>
      <c r="AT2393" s="473"/>
      <c r="AU2393" s="455" t="s">
        <v>15</v>
      </c>
    </row>
    <row r="2394" spans="1:47" s="354" customFormat="1">
      <c r="A2394" s="556">
        <v>2391</v>
      </c>
      <c r="B2394" s="558" t="s">
        <v>5607</v>
      </c>
      <c r="C2394" s="558" t="str">
        <f t="shared" si="768"/>
        <v>2021</v>
      </c>
      <c r="D2394" s="558" t="str">
        <f t="shared" si="769"/>
        <v>May</v>
      </c>
      <c r="E2394" s="605">
        <v>44347</v>
      </c>
      <c r="F2394" s="558">
        <v>127933</v>
      </c>
      <c r="G2394" s="558" t="s">
        <v>6145</v>
      </c>
      <c r="H2394" s="558">
        <v>100351</v>
      </c>
      <c r="I2394" s="558" t="s">
        <v>5511</v>
      </c>
      <c r="J2394" s="617" t="s">
        <v>5612</v>
      </c>
      <c r="K2394" s="607" t="s">
        <v>5614</v>
      </c>
      <c r="L2394" s="607" t="s">
        <v>5658</v>
      </c>
      <c r="M2394" s="607" t="s">
        <v>5659</v>
      </c>
      <c r="N2394" s="615" t="s">
        <v>15</v>
      </c>
      <c r="O2394" s="607" t="s">
        <v>40</v>
      </c>
      <c r="P2394" s="558">
        <v>1</v>
      </c>
      <c r="Q2394" s="558" t="s">
        <v>5152</v>
      </c>
      <c r="R2394" s="609">
        <f>IFERROR(VLOOKUP(CONCATENATE(D2394,"'",C2394),'Monthly Forex'!A:D,4,0),"-")</f>
        <v>48.1</v>
      </c>
      <c r="S2394" s="601" t="s">
        <v>15</v>
      </c>
      <c r="T2394" s="611">
        <v>697.8</v>
      </c>
      <c r="U2394" s="612" t="s">
        <v>47</v>
      </c>
      <c r="V2394" s="613" t="s">
        <v>49</v>
      </c>
      <c r="W2394" s="703" t="s">
        <v>4217</v>
      </c>
      <c r="X2394" s="673" t="s">
        <v>4604</v>
      </c>
      <c r="Y2394" s="669" t="s">
        <v>15</v>
      </c>
      <c r="Z2394" s="668" t="s">
        <v>15</v>
      </c>
      <c r="AA2394" s="558" t="s">
        <v>1856</v>
      </c>
      <c r="AB2394" s="139">
        <f t="shared" si="763"/>
        <v>44377</v>
      </c>
      <c r="AC2394" s="134">
        <f t="shared" si="764"/>
        <v>44348</v>
      </c>
      <c r="AD2394" s="144">
        <f t="shared" si="765"/>
        <v>44437</v>
      </c>
      <c r="AE2394" s="136">
        <f t="shared" si="766"/>
        <v>44409</v>
      </c>
      <c r="AF2394" s="140" t="s">
        <v>4552</v>
      </c>
      <c r="AG2394" s="140" t="str">
        <f t="shared" si="767"/>
        <v>1</v>
      </c>
      <c r="AH2394" s="141">
        <f t="shared" ca="1" si="753"/>
        <v>143.70205462962622</v>
      </c>
      <c r="AI2394" s="210"/>
      <c r="AJ2394" s="448" t="s">
        <v>5194</v>
      </c>
      <c r="AK2394" s="846" t="str">
        <f t="shared" si="754"/>
        <v/>
      </c>
      <c r="AL2394" s="524">
        <f t="shared" si="755"/>
        <v>1</v>
      </c>
      <c r="AM2394" s="432" t="str">
        <f>_xlfn.IFNA(VLOOKUP(O2394,Dropdown!$B:$G,6,0),"-")</f>
        <v>PEZA</v>
      </c>
      <c r="AN2394" s="470">
        <f>_xlfn.IFNA(VLOOKUP(O2394,Dropdown!$B:$H,7,0),"-")</f>
        <v>0.12</v>
      </c>
      <c r="AO2394" s="15" t="str">
        <f t="shared" si="756"/>
        <v>USD</v>
      </c>
      <c r="AP2394" s="471">
        <f t="shared" si="757"/>
        <v>697.8</v>
      </c>
      <c r="AQ2394" s="472">
        <f t="shared" si="758"/>
        <v>781.53600000000006</v>
      </c>
      <c r="AR2394" s="473"/>
      <c r="AS2394" s="466" t="s">
        <v>15</v>
      </c>
      <c r="AT2394" s="473"/>
      <c r="AU2394" s="455" t="s">
        <v>15</v>
      </c>
    </row>
    <row r="2395" spans="1:47" s="354" customFormat="1">
      <c r="A2395" s="556">
        <v>2392</v>
      </c>
      <c r="B2395" s="558" t="s">
        <v>5608</v>
      </c>
      <c r="C2395" s="558" t="str">
        <f t="shared" si="768"/>
        <v>2021</v>
      </c>
      <c r="D2395" s="558" t="str">
        <f t="shared" si="769"/>
        <v>May</v>
      </c>
      <c r="E2395" s="605">
        <v>44347</v>
      </c>
      <c r="F2395" s="558">
        <v>127933</v>
      </c>
      <c r="G2395" s="558" t="s">
        <v>6145</v>
      </c>
      <c r="H2395" s="558">
        <v>100351</v>
      </c>
      <c r="I2395" s="558" t="s">
        <v>5511</v>
      </c>
      <c r="J2395" s="617" t="s">
        <v>5612</v>
      </c>
      <c r="K2395" s="607" t="s">
        <v>5615</v>
      </c>
      <c r="L2395" s="607" t="s">
        <v>5658</v>
      </c>
      <c r="M2395" s="607" t="s">
        <v>5660</v>
      </c>
      <c r="N2395" s="615" t="s">
        <v>15</v>
      </c>
      <c r="O2395" s="607" t="s">
        <v>40</v>
      </c>
      <c r="P2395" s="558">
        <v>1</v>
      </c>
      <c r="Q2395" s="558" t="s">
        <v>5152</v>
      </c>
      <c r="R2395" s="609">
        <f>IFERROR(VLOOKUP(CONCATENATE(D2395,"'",C2395),'Monthly Forex'!A:D,4,0),"-")</f>
        <v>48.1</v>
      </c>
      <c r="S2395" s="601" t="s">
        <v>15</v>
      </c>
      <c r="T2395" s="611">
        <v>1338</v>
      </c>
      <c r="U2395" s="612" t="s">
        <v>47</v>
      </c>
      <c r="V2395" s="613" t="s">
        <v>49</v>
      </c>
      <c r="W2395" s="703" t="s">
        <v>4217</v>
      </c>
      <c r="X2395" s="673" t="s">
        <v>4604</v>
      </c>
      <c r="Y2395" s="669" t="s">
        <v>15</v>
      </c>
      <c r="Z2395" s="668" t="s">
        <v>15</v>
      </c>
      <c r="AA2395" s="558" t="s">
        <v>1856</v>
      </c>
      <c r="AB2395" s="139">
        <f t="shared" si="763"/>
        <v>44377</v>
      </c>
      <c r="AC2395" s="134">
        <f t="shared" si="764"/>
        <v>44348</v>
      </c>
      <c r="AD2395" s="144">
        <f t="shared" si="765"/>
        <v>44437</v>
      </c>
      <c r="AE2395" s="136">
        <f t="shared" si="766"/>
        <v>44409</v>
      </c>
      <c r="AF2395" s="140" t="s">
        <v>4552</v>
      </c>
      <c r="AG2395" s="140" t="str">
        <f t="shared" si="767"/>
        <v>-</v>
      </c>
      <c r="AH2395" s="141">
        <f t="shared" ca="1" si="753"/>
        <v>143.70205462962622</v>
      </c>
      <c r="AI2395" s="210"/>
      <c r="AJ2395" s="448" t="s">
        <v>5194</v>
      </c>
      <c r="AK2395" s="846" t="str">
        <f t="shared" si="754"/>
        <v/>
      </c>
      <c r="AL2395" s="524">
        <f t="shared" si="755"/>
        <v>1</v>
      </c>
      <c r="AM2395" s="432" t="str">
        <f>_xlfn.IFNA(VLOOKUP(O2395,Dropdown!$B:$G,6,0),"-")</f>
        <v>PEZA</v>
      </c>
      <c r="AN2395" s="470">
        <f>_xlfn.IFNA(VLOOKUP(O2395,Dropdown!$B:$H,7,0),"-")</f>
        <v>0.12</v>
      </c>
      <c r="AO2395" s="15" t="str">
        <f t="shared" si="756"/>
        <v>USD</v>
      </c>
      <c r="AP2395" s="471">
        <f t="shared" si="757"/>
        <v>1338</v>
      </c>
      <c r="AQ2395" s="472">
        <f t="shared" si="758"/>
        <v>1498.5600000000002</v>
      </c>
      <c r="AR2395" s="473"/>
      <c r="AS2395" s="466" t="s">
        <v>15</v>
      </c>
      <c r="AT2395" s="473"/>
      <c r="AU2395" s="455" t="s">
        <v>15</v>
      </c>
    </row>
    <row r="2396" spans="1:47" s="354" customFormat="1">
      <c r="A2396" s="556">
        <v>2393</v>
      </c>
      <c r="B2396" s="558" t="s">
        <v>5609</v>
      </c>
      <c r="C2396" s="558" t="str">
        <f t="shared" si="768"/>
        <v>2021</v>
      </c>
      <c r="D2396" s="558" t="str">
        <f t="shared" si="769"/>
        <v>May</v>
      </c>
      <c r="E2396" s="605">
        <v>44347</v>
      </c>
      <c r="F2396" s="558">
        <v>127933</v>
      </c>
      <c r="G2396" s="558" t="s">
        <v>6145</v>
      </c>
      <c r="H2396" s="558">
        <v>100351</v>
      </c>
      <c r="I2396" s="558" t="s">
        <v>5511</v>
      </c>
      <c r="J2396" s="617" t="s">
        <v>5612</v>
      </c>
      <c r="K2396" s="607" t="s">
        <v>5616</v>
      </c>
      <c r="L2396" s="607" t="s">
        <v>5658</v>
      </c>
      <c r="M2396" s="607" t="s">
        <v>5661</v>
      </c>
      <c r="N2396" s="615" t="s">
        <v>15</v>
      </c>
      <c r="O2396" s="607" t="s">
        <v>40</v>
      </c>
      <c r="P2396" s="558">
        <v>1</v>
      </c>
      <c r="Q2396" s="558" t="s">
        <v>5152</v>
      </c>
      <c r="R2396" s="609">
        <f>IFERROR(VLOOKUP(CONCATENATE(D2396,"'",C2396),'Monthly Forex'!A:D,4,0),"-")</f>
        <v>48.1</v>
      </c>
      <c r="S2396" s="601" t="s">
        <v>15</v>
      </c>
      <c r="T2396" s="611">
        <v>756</v>
      </c>
      <c r="U2396" s="612" t="s">
        <v>47</v>
      </c>
      <c r="V2396" s="613" t="s">
        <v>49</v>
      </c>
      <c r="W2396" s="703" t="s">
        <v>4217</v>
      </c>
      <c r="X2396" s="673" t="s">
        <v>4604</v>
      </c>
      <c r="Y2396" s="669" t="s">
        <v>15</v>
      </c>
      <c r="Z2396" s="668" t="s">
        <v>15</v>
      </c>
      <c r="AA2396" s="558" t="s">
        <v>1856</v>
      </c>
      <c r="AB2396" s="139">
        <f t="shared" si="763"/>
        <v>44377</v>
      </c>
      <c r="AC2396" s="134">
        <f t="shared" si="764"/>
        <v>44348</v>
      </c>
      <c r="AD2396" s="144">
        <f t="shared" si="765"/>
        <v>44437</v>
      </c>
      <c r="AE2396" s="136">
        <f t="shared" si="766"/>
        <v>44409</v>
      </c>
      <c r="AF2396" s="140" t="s">
        <v>4552</v>
      </c>
      <c r="AG2396" s="140" t="str">
        <f t="shared" si="767"/>
        <v>-</v>
      </c>
      <c r="AH2396" s="141">
        <f t="shared" ca="1" si="753"/>
        <v>143.70205462962622</v>
      </c>
      <c r="AI2396" s="210"/>
      <c r="AJ2396" s="448" t="s">
        <v>5194</v>
      </c>
      <c r="AK2396" s="846" t="str">
        <f t="shared" si="754"/>
        <v/>
      </c>
      <c r="AL2396" s="524">
        <f t="shared" si="755"/>
        <v>1</v>
      </c>
      <c r="AM2396" s="432" t="str">
        <f>_xlfn.IFNA(VLOOKUP(O2396,Dropdown!$B:$G,6,0),"-")</f>
        <v>PEZA</v>
      </c>
      <c r="AN2396" s="470">
        <f>_xlfn.IFNA(VLOOKUP(O2396,Dropdown!$B:$H,7,0),"-")</f>
        <v>0.12</v>
      </c>
      <c r="AO2396" s="15" t="str">
        <f t="shared" si="756"/>
        <v>USD</v>
      </c>
      <c r="AP2396" s="471">
        <f t="shared" si="757"/>
        <v>756</v>
      </c>
      <c r="AQ2396" s="472">
        <f t="shared" si="758"/>
        <v>846.72</v>
      </c>
      <c r="AR2396" s="473"/>
      <c r="AS2396" s="466" t="s">
        <v>15</v>
      </c>
      <c r="AT2396" s="473"/>
      <c r="AU2396" s="455" t="s">
        <v>15</v>
      </c>
    </row>
    <row r="2397" spans="1:47" s="354" customFormat="1">
      <c r="A2397" s="556">
        <v>2394</v>
      </c>
      <c r="B2397" s="558" t="s">
        <v>5610</v>
      </c>
      <c r="C2397" s="558" t="str">
        <f t="shared" si="768"/>
        <v>2021</v>
      </c>
      <c r="D2397" s="558" t="str">
        <f t="shared" si="769"/>
        <v>May</v>
      </c>
      <c r="E2397" s="605">
        <v>44347</v>
      </c>
      <c r="F2397" s="558">
        <v>127933</v>
      </c>
      <c r="G2397" s="558" t="s">
        <v>6145</v>
      </c>
      <c r="H2397" s="558">
        <v>100351</v>
      </c>
      <c r="I2397" s="558" t="s">
        <v>5511</v>
      </c>
      <c r="J2397" s="617" t="s">
        <v>5612</v>
      </c>
      <c r="K2397" s="607" t="s">
        <v>5617</v>
      </c>
      <c r="L2397" s="607" t="s">
        <v>5658</v>
      </c>
      <c r="M2397" s="607" t="s">
        <v>5662</v>
      </c>
      <c r="N2397" s="615" t="s">
        <v>15</v>
      </c>
      <c r="O2397" s="607" t="s">
        <v>40</v>
      </c>
      <c r="P2397" s="558">
        <v>1</v>
      </c>
      <c r="Q2397" s="558" t="s">
        <v>5152</v>
      </c>
      <c r="R2397" s="609">
        <f>IFERROR(VLOOKUP(CONCATENATE(D2397,"'",C2397),'Monthly Forex'!A:D,4,0),"-")</f>
        <v>48.1</v>
      </c>
      <c r="S2397" s="601" t="s">
        <v>15</v>
      </c>
      <c r="T2397" s="611">
        <v>697.8</v>
      </c>
      <c r="U2397" s="612" t="s">
        <v>47</v>
      </c>
      <c r="V2397" s="613" t="s">
        <v>49</v>
      </c>
      <c r="W2397" s="703" t="s">
        <v>4217</v>
      </c>
      <c r="X2397" s="673" t="s">
        <v>4604</v>
      </c>
      <c r="Y2397" s="669" t="s">
        <v>15</v>
      </c>
      <c r="Z2397" s="668" t="s">
        <v>15</v>
      </c>
      <c r="AA2397" s="558" t="s">
        <v>1856</v>
      </c>
      <c r="AB2397" s="139">
        <f t="shared" si="763"/>
        <v>44377</v>
      </c>
      <c r="AC2397" s="134">
        <f t="shared" si="764"/>
        <v>44348</v>
      </c>
      <c r="AD2397" s="144">
        <f t="shared" si="765"/>
        <v>44437</v>
      </c>
      <c r="AE2397" s="136">
        <f t="shared" si="766"/>
        <v>44409</v>
      </c>
      <c r="AF2397" s="140" t="s">
        <v>4552</v>
      </c>
      <c r="AG2397" s="140" t="str">
        <f t="shared" si="767"/>
        <v>-</v>
      </c>
      <c r="AH2397" s="141">
        <f t="shared" ca="1" si="753"/>
        <v>143.70205462962622</v>
      </c>
      <c r="AI2397" s="210"/>
      <c r="AJ2397" s="448" t="s">
        <v>5194</v>
      </c>
      <c r="AK2397" s="846" t="str">
        <f t="shared" si="754"/>
        <v/>
      </c>
      <c r="AL2397" s="524">
        <f t="shared" si="755"/>
        <v>1</v>
      </c>
      <c r="AM2397" s="432" t="str">
        <f>_xlfn.IFNA(VLOOKUP(O2397,Dropdown!$B:$G,6,0),"-")</f>
        <v>PEZA</v>
      </c>
      <c r="AN2397" s="470">
        <f>_xlfn.IFNA(VLOOKUP(O2397,Dropdown!$B:$H,7,0),"-")</f>
        <v>0.12</v>
      </c>
      <c r="AO2397" s="15" t="str">
        <f t="shared" si="756"/>
        <v>USD</v>
      </c>
      <c r="AP2397" s="471">
        <f t="shared" si="757"/>
        <v>697.8</v>
      </c>
      <c r="AQ2397" s="472">
        <f t="shared" si="758"/>
        <v>781.53600000000006</v>
      </c>
      <c r="AR2397" s="473"/>
      <c r="AS2397" s="466" t="s">
        <v>15</v>
      </c>
      <c r="AT2397" s="473"/>
      <c r="AU2397" s="455" t="s">
        <v>15</v>
      </c>
    </row>
    <row r="2398" spans="1:47" s="354" customFormat="1">
      <c r="A2398" s="556">
        <v>2395</v>
      </c>
      <c r="B2398" s="558" t="s">
        <v>5611</v>
      </c>
      <c r="C2398" s="558" t="str">
        <f t="shared" ref="C2398:C2403" si="770">TEXT(E2398,"yyyy")</f>
        <v>2021</v>
      </c>
      <c r="D2398" s="558" t="str">
        <f t="shared" ref="D2398:D2403" si="771">TEXT(E2398,"mmm")</f>
        <v>May</v>
      </c>
      <c r="E2398" s="605">
        <v>44347</v>
      </c>
      <c r="F2398" s="558">
        <v>127933</v>
      </c>
      <c r="G2398" s="558" t="s">
        <v>6145</v>
      </c>
      <c r="H2398" s="558">
        <v>100351</v>
      </c>
      <c r="I2398" s="558" t="s">
        <v>5511</v>
      </c>
      <c r="J2398" s="617" t="s">
        <v>5612</v>
      </c>
      <c r="K2398" s="607" t="s">
        <v>5618</v>
      </c>
      <c r="L2398" s="607" t="s">
        <v>5658</v>
      </c>
      <c r="M2398" s="607" t="s">
        <v>5663</v>
      </c>
      <c r="N2398" s="615" t="s">
        <v>15</v>
      </c>
      <c r="O2398" s="607" t="s">
        <v>40</v>
      </c>
      <c r="P2398" s="558">
        <v>1</v>
      </c>
      <c r="Q2398" s="558" t="s">
        <v>5152</v>
      </c>
      <c r="R2398" s="609">
        <f>IFERROR(VLOOKUP(CONCATENATE(D2398,"'",C2398),'Monthly Forex'!A:D,4,0),"-")</f>
        <v>48.1</v>
      </c>
      <c r="S2398" s="601" t="s">
        <v>15</v>
      </c>
      <c r="T2398" s="611">
        <v>116.1</v>
      </c>
      <c r="U2398" s="612" t="s">
        <v>47</v>
      </c>
      <c r="V2398" s="613" t="s">
        <v>49</v>
      </c>
      <c r="W2398" s="703" t="s">
        <v>4217</v>
      </c>
      <c r="X2398" s="673" t="s">
        <v>4604</v>
      </c>
      <c r="Y2398" s="669" t="s">
        <v>15</v>
      </c>
      <c r="Z2398" s="668" t="s">
        <v>15</v>
      </c>
      <c r="AA2398" s="558" t="s">
        <v>1856</v>
      </c>
      <c r="AB2398" s="139">
        <f t="shared" si="763"/>
        <v>44377</v>
      </c>
      <c r="AC2398" s="134">
        <f t="shared" si="764"/>
        <v>44348</v>
      </c>
      <c r="AD2398" s="144">
        <f t="shared" si="765"/>
        <v>44437</v>
      </c>
      <c r="AE2398" s="136">
        <f t="shared" si="766"/>
        <v>44409</v>
      </c>
      <c r="AF2398" s="140" t="s">
        <v>4552</v>
      </c>
      <c r="AG2398" s="140" t="str">
        <f t="shared" si="767"/>
        <v>-</v>
      </c>
      <c r="AH2398" s="141">
        <f t="shared" ca="1" si="753"/>
        <v>143.70205462962622</v>
      </c>
      <c r="AI2398" s="210"/>
      <c r="AJ2398" s="448" t="s">
        <v>5194</v>
      </c>
      <c r="AK2398" s="846" t="str">
        <f t="shared" si="754"/>
        <v/>
      </c>
      <c r="AL2398" s="524">
        <f t="shared" si="755"/>
        <v>1</v>
      </c>
      <c r="AM2398" s="432" t="str">
        <f>_xlfn.IFNA(VLOOKUP(O2398,Dropdown!$B:$G,6,0),"-")</f>
        <v>PEZA</v>
      </c>
      <c r="AN2398" s="470">
        <f>_xlfn.IFNA(VLOOKUP(O2398,Dropdown!$B:$H,7,0),"-")</f>
        <v>0.12</v>
      </c>
      <c r="AO2398" s="15" t="str">
        <f t="shared" si="756"/>
        <v>USD</v>
      </c>
      <c r="AP2398" s="471">
        <f t="shared" si="757"/>
        <v>116.1</v>
      </c>
      <c r="AQ2398" s="472">
        <f t="shared" si="758"/>
        <v>130.03200000000001</v>
      </c>
      <c r="AR2398" s="473"/>
      <c r="AS2398" s="466" t="s">
        <v>15</v>
      </c>
      <c r="AT2398" s="473"/>
      <c r="AU2398" s="455" t="s">
        <v>15</v>
      </c>
    </row>
    <row r="2399" spans="1:47" s="354" customFormat="1">
      <c r="A2399" s="556">
        <v>2396</v>
      </c>
      <c r="B2399" s="558" t="s">
        <v>5565</v>
      </c>
      <c r="C2399" s="558" t="str">
        <f t="shared" si="770"/>
        <v>2021</v>
      </c>
      <c r="D2399" s="558" t="str">
        <f t="shared" si="771"/>
        <v>May</v>
      </c>
      <c r="E2399" s="605">
        <v>44347</v>
      </c>
      <c r="F2399" s="558">
        <v>127934</v>
      </c>
      <c r="G2399" s="558" t="s">
        <v>6146</v>
      </c>
      <c r="H2399" s="558">
        <v>100352</v>
      </c>
      <c r="I2399" s="558" t="s">
        <v>5511</v>
      </c>
      <c r="J2399" s="617" t="s">
        <v>5570</v>
      </c>
      <c r="K2399" s="607" t="s">
        <v>5571</v>
      </c>
      <c r="L2399" s="607" t="s">
        <v>5647</v>
      </c>
      <c r="M2399" s="607" t="s">
        <v>5648</v>
      </c>
      <c r="N2399" s="615" t="s">
        <v>15</v>
      </c>
      <c r="O2399" s="607" t="s">
        <v>40</v>
      </c>
      <c r="P2399" s="558">
        <v>1</v>
      </c>
      <c r="Q2399" s="558" t="s">
        <v>5152</v>
      </c>
      <c r="R2399" s="609">
        <f>IFERROR(VLOOKUP(CONCATENATE(D2399,"'",C2399),'Monthly Forex'!A:D,4,0),"-")</f>
        <v>48.1</v>
      </c>
      <c r="S2399" s="601" t="s">
        <v>15</v>
      </c>
      <c r="T2399" s="611">
        <v>911.1</v>
      </c>
      <c r="U2399" s="612" t="s">
        <v>47</v>
      </c>
      <c r="V2399" s="613" t="s">
        <v>49</v>
      </c>
      <c r="W2399" s="703" t="s">
        <v>4217</v>
      </c>
      <c r="X2399" s="673" t="s">
        <v>4604</v>
      </c>
      <c r="Y2399" s="669" t="s">
        <v>15</v>
      </c>
      <c r="Z2399" s="668" t="s">
        <v>15</v>
      </c>
      <c r="AA2399" s="558" t="s">
        <v>1856</v>
      </c>
      <c r="AB2399" s="139">
        <f t="shared" si="763"/>
        <v>44377</v>
      </c>
      <c r="AC2399" s="134">
        <f t="shared" si="764"/>
        <v>44348</v>
      </c>
      <c r="AD2399" s="144">
        <f t="shared" si="765"/>
        <v>44437</v>
      </c>
      <c r="AE2399" s="136">
        <f t="shared" si="766"/>
        <v>44409</v>
      </c>
      <c r="AF2399" s="140" t="s">
        <v>4552</v>
      </c>
      <c r="AG2399" s="140" t="str">
        <f t="shared" si="767"/>
        <v>1</v>
      </c>
      <c r="AH2399" s="141">
        <f t="shared" ca="1" si="753"/>
        <v>143.70205462962622</v>
      </c>
      <c r="AI2399" s="210"/>
      <c r="AJ2399" s="448" t="s">
        <v>5194</v>
      </c>
      <c r="AK2399" s="846" t="str">
        <f t="shared" si="754"/>
        <v/>
      </c>
      <c r="AL2399" s="524">
        <f t="shared" si="755"/>
        <v>1</v>
      </c>
      <c r="AM2399" s="432" t="str">
        <f>_xlfn.IFNA(VLOOKUP(O2399,Dropdown!$B:$G,6,0),"-")</f>
        <v>PEZA</v>
      </c>
      <c r="AN2399" s="470">
        <f>_xlfn.IFNA(VLOOKUP(O2399,Dropdown!$B:$H,7,0),"-")</f>
        <v>0.12</v>
      </c>
      <c r="AO2399" s="15" t="str">
        <f t="shared" si="756"/>
        <v>USD</v>
      </c>
      <c r="AP2399" s="471">
        <f t="shared" si="757"/>
        <v>911.1</v>
      </c>
      <c r="AQ2399" s="472">
        <f t="shared" si="758"/>
        <v>1020.4320000000001</v>
      </c>
      <c r="AR2399" s="473"/>
      <c r="AS2399" s="466" t="s">
        <v>15</v>
      </c>
      <c r="AT2399" s="473"/>
      <c r="AU2399" s="455" t="s">
        <v>15</v>
      </c>
    </row>
    <row r="2400" spans="1:47" s="354" customFormat="1">
      <c r="A2400" s="556">
        <v>2397</v>
      </c>
      <c r="B2400" s="558" t="s">
        <v>5566</v>
      </c>
      <c r="C2400" s="558" t="str">
        <f t="shared" si="770"/>
        <v>2021</v>
      </c>
      <c r="D2400" s="558" t="str">
        <f t="shared" si="771"/>
        <v>May</v>
      </c>
      <c r="E2400" s="605">
        <v>44347</v>
      </c>
      <c r="F2400" s="558">
        <v>127934</v>
      </c>
      <c r="G2400" s="558" t="s">
        <v>6146</v>
      </c>
      <c r="H2400" s="558">
        <v>100352</v>
      </c>
      <c r="I2400" s="558" t="s">
        <v>5511</v>
      </c>
      <c r="J2400" s="617" t="s">
        <v>5570</v>
      </c>
      <c r="K2400" s="607" t="s">
        <v>5572</v>
      </c>
      <c r="L2400" s="607" t="s">
        <v>5647</v>
      </c>
      <c r="M2400" s="607" t="s">
        <v>5649</v>
      </c>
      <c r="N2400" s="615" t="s">
        <v>15</v>
      </c>
      <c r="O2400" s="607" t="s">
        <v>40</v>
      </c>
      <c r="P2400" s="558">
        <v>1</v>
      </c>
      <c r="Q2400" s="558" t="s">
        <v>5152</v>
      </c>
      <c r="R2400" s="609">
        <f>IFERROR(VLOOKUP(CONCATENATE(D2400,"'",C2400),'Monthly Forex'!A:D,4,0),"-")</f>
        <v>48.1</v>
      </c>
      <c r="S2400" s="601" t="s">
        <v>15</v>
      </c>
      <c r="T2400" s="611">
        <v>697.8</v>
      </c>
      <c r="U2400" s="612" t="s">
        <v>47</v>
      </c>
      <c r="V2400" s="613" t="s">
        <v>49</v>
      </c>
      <c r="W2400" s="703" t="s">
        <v>4217</v>
      </c>
      <c r="X2400" s="673" t="s">
        <v>4604</v>
      </c>
      <c r="Y2400" s="669" t="s">
        <v>15</v>
      </c>
      <c r="Z2400" s="668" t="s">
        <v>15</v>
      </c>
      <c r="AA2400" s="558" t="s">
        <v>1856</v>
      </c>
      <c r="AB2400" s="139">
        <f t="shared" si="763"/>
        <v>44377</v>
      </c>
      <c r="AC2400" s="134">
        <f t="shared" si="764"/>
        <v>44348</v>
      </c>
      <c r="AD2400" s="144">
        <f t="shared" si="765"/>
        <v>44437</v>
      </c>
      <c r="AE2400" s="136">
        <f t="shared" si="766"/>
        <v>44409</v>
      </c>
      <c r="AF2400" s="140" t="s">
        <v>4552</v>
      </c>
      <c r="AG2400" s="140" t="str">
        <f t="shared" si="767"/>
        <v>-</v>
      </c>
      <c r="AH2400" s="141">
        <f t="shared" ca="1" si="753"/>
        <v>143.70205462962622</v>
      </c>
      <c r="AI2400" s="210"/>
      <c r="AJ2400" s="448" t="s">
        <v>5194</v>
      </c>
      <c r="AK2400" s="846" t="str">
        <f t="shared" si="754"/>
        <v/>
      </c>
      <c r="AL2400" s="524">
        <f t="shared" si="755"/>
        <v>1</v>
      </c>
      <c r="AM2400" s="432" t="str">
        <f>_xlfn.IFNA(VLOOKUP(O2400,Dropdown!$B:$G,6,0),"-")</f>
        <v>PEZA</v>
      </c>
      <c r="AN2400" s="470">
        <f>_xlfn.IFNA(VLOOKUP(O2400,Dropdown!$B:$H,7,0),"-")</f>
        <v>0.12</v>
      </c>
      <c r="AO2400" s="15" t="str">
        <f t="shared" si="756"/>
        <v>USD</v>
      </c>
      <c r="AP2400" s="471">
        <f t="shared" si="757"/>
        <v>697.8</v>
      </c>
      <c r="AQ2400" s="472">
        <f t="shared" si="758"/>
        <v>781.53600000000006</v>
      </c>
      <c r="AR2400" s="473"/>
      <c r="AS2400" s="466" t="s">
        <v>15</v>
      </c>
      <c r="AT2400" s="473"/>
      <c r="AU2400" s="455" t="s">
        <v>15</v>
      </c>
    </row>
    <row r="2401" spans="1:47" s="354" customFormat="1">
      <c r="A2401" s="556">
        <v>2398</v>
      </c>
      <c r="B2401" s="558" t="s">
        <v>5567</v>
      </c>
      <c r="C2401" s="558" t="str">
        <f t="shared" si="770"/>
        <v>2021</v>
      </c>
      <c r="D2401" s="558" t="str">
        <f t="shared" si="771"/>
        <v>May</v>
      </c>
      <c r="E2401" s="605">
        <v>44347</v>
      </c>
      <c r="F2401" s="558">
        <v>127934</v>
      </c>
      <c r="G2401" s="558" t="s">
        <v>6146</v>
      </c>
      <c r="H2401" s="558">
        <v>100352</v>
      </c>
      <c r="I2401" s="558" t="s">
        <v>5511</v>
      </c>
      <c r="J2401" s="617" t="s">
        <v>5570</v>
      </c>
      <c r="K2401" s="607" t="s">
        <v>5573</v>
      </c>
      <c r="L2401" s="607" t="s">
        <v>5647</v>
      </c>
      <c r="M2401" s="607" t="s">
        <v>5650</v>
      </c>
      <c r="N2401" s="615" t="s">
        <v>15</v>
      </c>
      <c r="O2401" s="607" t="s">
        <v>40</v>
      </c>
      <c r="P2401" s="558">
        <v>1</v>
      </c>
      <c r="Q2401" s="558" t="s">
        <v>5152</v>
      </c>
      <c r="R2401" s="609">
        <f>IFERROR(VLOOKUP(CONCATENATE(D2401,"'",C2401),'Monthly Forex'!A:D,4,0),"-")</f>
        <v>48.1</v>
      </c>
      <c r="S2401" s="601" t="s">
        <v>15</v>
      </c>
      <c r="T2401" s="611">
        <v>697.8</v>
      </c>
      <c r="U2401" s="612" t="s">
        <v>47</v>
      </c>
      <c r="V2401" s="613" t="s">
        <v>49</v>
      </c>
      <c r="W2401" s="703" t="s">
        <v>4217</v>
      </c>
      <c r="X2401" s="673" t="s">
        <v>4604</v>
      </c>
      <c r="Y2401" s="669" t="s">
        <v>15</v>
      </c>
      <c r="Z2401" s="668" t="s">
        <v>15</v>
      </c>
      <c r="AA2401" s="558" t="s">
        <v>1856</v>
      </c>
      <c r="AB2401" s="139">
        <f t="shared" si="763"/>
        <v>44377</v>
      </c>
      <c r="AC2401" s="134">
        <f t="shared" si="764"/>
        <v>44348</v>
      </c>
      <c r="AD2401" s="144">
        <f t="shared" si="765"/>
        <v>44437</v>
      </c>
      <c r="AE2401" s="136">
        <f t="shared" si="766"/>
        <v>44409</v>
      </c>
      <c r="AF2401" s="140" t="s">
        <v>4552</v>
      </c>
      <c r="AG2401" s="140" t="str">
        <f t="shared" si="767"/>
        <v>-</v>
      </c>
      <c r="AH2401" s="141">
        <f t="shared" ca="1" si="753"/>
        <v>143.70205462962622</v>
      </c>
      <c r="AI2401" s="210"/>
      <c r="AJ2401" s="448" t="s">
        <v>5194</v>
      </c>
      <c r="AK2401" s="846" t="str">
        <f t="shared" si="754"/>
        <v/>
      </c>
      <c r="AL2401" s="524">
        <f t="shared" si="755"/>
        <v>1</v>
      </c>
      <c r="AM2401" s="432" t="str">
        <f>_xlfn.IFNA(VLOOKUP(O2401,Dropdown!$B:$G,6,0),"-")</f>
        <v>PEZA</v>
      </c>
      <c r="AN2401" s="470">
        <f>_xlfn.IFNA(VLOOKUP(O2401,Dropdown!$B:$H,7,0),"-")</f>
        <v>0.12</v>
      </c>
      <c r="AO2401" s="15" t="str">
        <f t="shared" si="756"/>
        <v>USD</v>
      </c>
      <c r="AP2401" s="471">
        <f t="shared" si="757"/>
        <v>697.8</v>
      </c>
      <c r="AQ2401" s="472">
        <f t="shared" si="758"/>
        <v>781.53600000000006</v>
      </c>
      <c r="AR2401" s="473"/>
      <c r="AS2401" s="466" t="s">
        <v>15</v>
      </c>
      <c r="AT2401" s="473"/>
      <c r="AU2401" s="455" t="s">
        <v>15</v>
      </c>
    </row>
    <row r="2402" spans="1:47" s="354" customFormat="1">
      <c r="A2402" s="556">
        <v>2399</v>
      </c>
      <c r="B2402" s="558" t="s">
        <v>5568</v>
      </c>
      <c r="C2402" s="558" t="str">
        <f t="shared" si="770"/>
        <v>2021</v>
      </c>
      <c r="D2402" s="558" t="str">
        <f t="shared" si="771"/>
        <v>May</v>
      </c>
      <c r="E2402" s="605">
        <v>44347</v>
      </c>
      <c r="F2402" s="558">
        <v>127934</v>
      </c>
      <c r="G2402" s="558" t="s">
        <v>6146</v>
      </c>
      <c r="H2402" s="558">
        <v>100352</v>
      </c>
      <c r="I2402" s="558" t="s">
        <v>5511</v>
      </c>
      <c r="J2402" s="617" t="s">
        <v>5570</v>
      </c>
      <c r="K2402" s="607" t="s">
        <v>5574</v>
      </c>
      <c r="L2402" s="607" t="s">
        <v>5647</v>
      </c>
      <c r="M2402" s="607" t="s">
        <v>5651</v>
      </c>
      <c r="N2402" s="615" t="s">
        <v>15</v>
      </c>
      <c r="O2402" s="607" t="s">
        <v>40</v>
      </c>
      <c r="P2402" s="558">
        <v>1</v>
      </c>
      <c r="Q2402" s="558" t="s">
        <v>5152</v>
      </c>
      <c r="R2402" s="609">
        <f>IFERROR(VLOOKUP(CONCATENATE(D2402,"'",C2402),'Monthly Forex'!A:D,4,0),"-")</f>
        <v>48.1</v>
      </c>
      <c r="S2402" s="601" t="s">
        <v>15</v>
      </c>
      <c r="T2402" s="611">
        <v>450</v>
      </c>
      <c r="U2402" s="612" t="s">
        <v>47</v>
      </c>
      <c r="V2402" s="613" t="s">
        <v>49</v>
      </c>
      <c r="W2402" s="703" t="s">
        <v>4217</v>
      </c>
      <c r="X2402" s="673" t="s">
        <v>4604</v>
      </c>
      <c r="Y2402" s="669" t="s">
        <v>15</v>
      </c>
      <c r="Z2402" s="668" t="s">
        <v>15</v>
      </c>
      <c r="AA2402" s="558" t="s">
        <v>1856</v>
      </c>
      <c r="AB2402" s="139">
        <f t="shared" si="763"/>
        <v>44377</v>
      </c>
      <c r="AC2402" s="134">
        <f t="shared" si="764"/>
        <v>44348</v>
      </c>
      <c r="AD2402" s="144">
        <f t="shared" si="765"/>
        <v>44437</v>
      </c>
      <c r="AE2402" s="136">
        <f t="shared" si="766"/>
        <v>44409</v>
      </c>
      <c r="AF2402" s="140" t="s">
        <v>4552</v>
      </c>
      <c r="AG2402" s="140" t="str">
        <f t="shared" si="767"/>
        <v>-</v>
      </c>
      <c r="AH2402" s="141">
        <f t="shared" ca="1" si="753"/>
        <v>143.70205462962622</v>
      </c>
      <c r="AI2402" s="210"/>
      <c r="AJ2402" s="448" t="s">
        <v>5194</v>
      </c>
      <c r="AK2402" s="846" t="str">
        <f t="shared" si="754"/>
        <v/>
      </c>
      <c r="AL2402" s="524">
        <f t="shared" si="755"/>
        <v>1</v>
      </c>
      <c r="AM2402" s="432" t="str">
        <f>_xlfn.IFNA(VLOOKUP(O2402,Dropdown!$B:$G,6,0),"-")</f>
        <v>PEZA</v>
      </c>
      <c r="AN2402" s="470">
        <f>_xlfn.IFNA(VLOOKUP(O2402,Dropdown!$B:$H,7,0),"-")</f>
        <v>0.12</v>
      </c>
      <c r="AO2402" s="15" t="str">
        <f t="shared" si="756"/>
        <v>USD</v>
      </c>
      <c r="AP2402" s="471">
        <f t="shared" si="757"/>
        <v>450</v>
      </c>
      <c r="AQ2402" s="472">
        <f t="shared" si="758"/>
        <v>504.00000000000006</v>
      </c>
      <c r="AR2402" s="473"/>
      <c r="AS2402" s="466" t="s">
        <v>15</v>
      </c>
      <c r="AT2402" s="473"/>
      <c r="AU2402" s="455" t="s">
        <v>15</v>
      </c>
    </row>
    <row r="2403" spans="1:47" s="354" customFormat="1">
      <c r="A2403" s="556">
        <v>2400</v>
      </c>
      <c r="B2403" s="558" t="s">
        <v>5569</v>
      </c>
      <c r="C2403" s="558" t="str">
        <f t="shared" si="770"/>
        <v>2021</v>
      </c>
      <c r="D2403" s="558" t="str">
        <f t="shared" si="771"/>
        <v>May</v>
      </c>
      <c r="E2403" s="605">
        <v>44347</v>
      </c>
      <c r="F2403" s="558">
        <v>127934</v>
      </c>
      <c r="G2403" s="558" t="s">
        <v>6146</v>
      </c>
      <c r="H2403" s="558">
        <v>100352</v>
      </c>
      <c r="I2403" s="558" t="s">
        <v>5511</v>
      </c>
      <c r="J2403" s="617" t="s">
        <v>5570</v>
      </c>
      <c r="K2403" s="607" t="s">
        <v>5575</v>
      </c>
      <c r="L2403" s="607" t="s">
        <v>5647</v>
      </c>
      <c r="M2403" s="607" t="s">
        <v>5652</v>
      </c>
      <c r="N2403" s="615" t="s">
        <v>15</v>
      </c>
      <c r="O2403" s="607" t="s">
        <v>40</v>
      </c>
      <c r="P2403" s="558">
        <v>1</v>
      </c>
      <c r="Q2403" s="558" t="s">
        <v>5152</v>
      </c>
      <c r="R2403" s="609">
        <f>IFERROR(VLOOKUP(CONCATENATE(D2403,"'",C2403),'Monthly Forex'!A:D,4,0),"-")</f>
        <v>48.1</v>
      </c>
      <c r="S2403" s="601" t="s">
        <v>15</v>
      </c>
      <c r="T2403" s="611">
        <v>116.1</v>
      </c>
      <c r="U2403" s="612" t="s">
        <v>47</v>
      </c>
      <c r="V2403" s="613" t="s">
        <v>49</v>
      </c>
      <c r="W2403" s="703" t="s">
        <v>4217</v>
      </c>
      <c r="X2403" s="673" t="s">
        <v>4604</v>
      </c>
      <c r="Y2403" s="669" t="s">
        <v>15</v>
      </c>
      <c r="Z2403" s="668" t="s">
        <v>15</v>
      </c>
      <c r="AA2403" s="558" t="s">
        <v>1856</v>
      </c>
      <c r="AB2403" s="139">
        <f t="shared" si="763"/>
        <v>44377</v>
      </c>
      <c r="AC2403" s="134">
        <f t="shared" si="764"/>
        <v>44348</v>
      </c>
      <c r="AD2403" s="144">
        <f t="shared" si="765"/>
        <v>44437</v>
      </c>
      <c r="AE2403" s="136">
        <f t="shared" si="766"/>
        <v>44409</v>
      </c>
      <c r="AF2403" s="140" t="s">
        <v>4552</v>
      </c>
      <c r="AG2403" s="140" t="str">
        <f t="shared" si="767"/>
        <v>-</v>
      </c>
      <c r="AH2403" s="141">
        <f t="shared" ca="1" si="753"/>
        <v>143.70205462962622</v>
      </c>
      <c r="AI2403" s="210"/>
      <c r="AJ2403" s="448" t="s">
        <v>5194</v>
      </c>
      <c r="AK2403" s="846" t="str">
        <f t="shared" si="754"/>
        <v/>
      </c>
      <c r="AL2403" s="524">
        <f t="shared" si="755"/>
        <v>1</v>
      </c>
      <c r="AM2403" s="432" t="str">
        <f>_xlfn.IFNA(VLOOKUP(O2403,Dropdown!$B:$G,6,0),"-")</f>
        <v>PEZA</v>
      </c>
      <c r="AN2403" s="470">
        <f>_xlfn.IFNA(VLOOKUP(O2403,Dropdown!$B:$H,7,0),"-")</f>
        <v>0.12</v>
      </c>
      <c r="AO2403" s="15" t="str">
        <f t="shared" si="756"/>
        <v>USD</v>
      </c>
      <c r="AP2403" s="471">
        <f t="shared" si="757"/>
        <v>116.1</v>
      </c>
      <c r="AQ2403" s="472">
        <f t="shared" si="758"/>
        <v>130.03200000000001</v>
      </c>
      <c r="AR2403" s="473"/>
      <c r="AS2403" s="466" t="s">
        <v>15</v>
      </c>
      <c r="AT2403" s="473"/>
      <c r="AU2403" s="455" t="s">
        <v>15</v>
      </c>
    </row>
    <row r="2404" spans="1:47" s="354" customFormat="1">
      <c r="A2404" s="556">
        <v>2401</v>
      </c>
      <c r="B2404" s="558" t="s">
        <v>5690</v>
      </c>
      <c r="C2404" s="558" t="str">
        <f t="shared" ref="C2404:C2409" si="772">TEXT(E2404,"yyyy")</f>
        <v>2021</v>
      </c>
      <c r="D2404" s="558" t="str">
        <f t="shared" ref="D2404:D2409" si="773">TEXT(E2404,"mmm")</f>
        <v>May</v>
      </c>
      <c r="E2404" s="605">
        <v>44347</v>
      </c>
      <c r="F2404" s="558">
        <v>127935</v>
      </c>
      <c r="G2404" s="558" t="s">
        <v>6147</v>
      </c>
      <c r="H2404" s="558">
        <v>100353</v>
      </c>
      <c r="I2404" s="558" t="s">
        <v>5532</v>
      </c>
      <c r="J2404" s="617" t="s">
        <v>5711</v>
      </c>
      <c r="K2404" s="607" t="s">
        <v>5712</v>
      </c>
      <c r="L2404" s="607" t="s">
        <v>5732</v>
      </c>
      <c r="M2404" s="607" t="s">
        <v>5718</v>
      </c>
      <c r="N2404" s="615" t="s">
        <v>15</v>
      </c>
      <c r="O2404" s="607" t="s">
        <v>40</v>
      </c>
      <c r="P2404" s="558">
        <v>1</v>
      </c>
      <c r="Q2404" s="558" t="s">
        <v>5152</v>
      </c>
      <c r="R2404" s="609">
        <f>IFERROR(VLOOKUP(CONCATENATE(D2404,"'",C2404),'Monthly Forex'!A:D,4,0),"-")</f>
        <v>48.1</v>
      </c>
      <c r="S2404" s="601" t="s">
        <v>15</v>
      </c>
      <c r="T2404" s="611">
        <v>1373.7</v>
      </c>
      <c r="U2404" s="612" t="s">
        <v>47</v>
      </c>
      <c r="V2404" s="613" t="s">
        <v>49</v>
      </c>
      <c r="W2404" s="703" t="s">
        <v>6790</v>
      </c>
      <c r="X2404" s="673" t="s">
        <v>6138</v>
      </c>
      <c r="Y2404" s="669" t="s">
        <v>15</v>
      </c>
      <c r="Z2404" s="668" t="s">
        <v>15</v>
      </c>
      <c r="AA2404" s="558" t="s">
        <v>15</v>
      </c>
      <c r="AB2404" s="139">
        <f t="shared" si="763"/>
        <v>44377</v>
      </c>
      <c r="AC2404" s="134">
        <f t="shared" si="764"/>
        <v>44348</v>
      </c>
      <c r="AD2404" s="144">
        <f t="shared" si="765"/>
        <v>44437</v>
      </c>
      <c r="AE2404" s="136">
        <f t="shared" si="766"/>
        <v>44409</v>
      </c>
      <c r="AF2404" s="140" t="s">
        <v>4552</v>
      </c>
      <c r="AG2404" s="140" t="str">
        <f t="shared" si="767"/>
        <v>1</v>
      </c>
      <c r="AH2404" s="141">
        <f t="shared" ca="1" si="753"/>
        <v>143.70205462962622</v>
      </c>
      <c r="AI2404" s="210"/>
      <c r="AJ2404" s="448" t="s">
        <v>5194</v>
      </c>
      <c r="AK2404" s="846" t="str">
        <f t="shared" si="754"/>
        <v/>
      </c>
      <c r="AL2404" s="524">
        <f t="shared" si="755"/>
        <v>1</v>
      </c>
      <c r="AM2404" s="432" t="str">
        <f>_xlfn.IFNA(VLOOKUP(O2404,Dropdown!$B:$G,6,0),"-")</f>
        <v>PEZA</v>
      </c>
      <c r="AN2404" s="470">
        <f>_xlfn.IFNA(VLOOKUP(O2404,Dropdown!$B:$H,7,0),"-")</f>
        <v>0.12</v>
      </c>
      <c r="AO2404" s="15" t="str">
        <f t="shared" si="756"/>
        <v>USD</v>
      </c>
      <c r="AP2404" s="471">
        <f t="shared" si="757"/>
        <v>1373.7</v>
      </c>
      <c r="AQ2404" s="472">
        <f t="shared" si="758"/>
        <v>1538.5440000000001</v>
      </c>
      <c r="AR2404" s="473"/>
      <c r="AS2404" s="466" t="s">
        <v>15</v>
      </c>
      <c r="AT2404" s="473"/>
      <c r="AU2404" s="455" t="s">
        <v>15</v>
      </c>
    </row>
    <row r="2405" spans="1:47" s="354" customFormat="1">
      <c r="A2405" s="556">
        <v>2402</v>
      </c>
      <c r="B2405" s="558" t="s">
        <v>5691</v>
      </c>
      <c r="C2405" s="558" t="str">
        <f t="shared" si="772"/>
        <v>2021</v>
      </c>
      <c r="D2405" s="558" t="str">
        <f t="shared" si="773"/>
        <v>May</v>
      </c>
      <c r="E2405" s="605">
        <v>44347</v>
      </c>
      <c r="F2405" s="558">
        <v>127935</v>
      </c>
      <c r="G2405" s="558" t="s">
        <v>6147</v>
      </c>
      <c r="H2405" s="558">
        <v>100353</v>
      </c>
      <c r="I2405" s="558" t="s">
        <v>5532</v>
      </c>
      <c r="J2405" s="617" t="s">
        <v>5711</v>
      </c>
      <c r="K2405" s="607" t="s">
        <v>5713</v>
      </c>
      <c r="L2405" s="607" t="s">
        <v>5732</v>
      </c>
      <c r="M2405" s="607" t="s">
        <v>5719</v>
      </c>
      <c r="N2405" s="615" t="s">
        <v>15</v>
      </c>
      <c r="O2405" s="607" t="s">
        <v>40</v>
      </c>
      <c r="P2405" s="558">
        <v>1</v>
      </c>
      <c r="Q2405" s="558" t="s">
        <v>5152</v>
      </c>
      <c r="R2405" s="609">
        <f>IFERROR(VLOOKUP(CONCATENATE(D2405,"'",C2405),'Monthly Forex'!A:D,4,0),"-")</f>
        <v>48.1</v>
      </c>
      <c r="S2405" s="564" t="s">
        <v>15</v>
      </c>
      <c r="T2405" s="611">
        <v>1631.3999999999999</v>
      </c>
      <c r="U2405" s="612" t="s">
        <v>47</v>
      </c>
      <c r="V2405" s="613" t="s">
        <v>49</v>
      </c>
      <c r="W2405" s="703" t="s">
        <v>6790</v>
      </c>
      <c r="X2405" s="673" t="s">
        <v>6138</v>
      </c>
      <c r="Y2405" s="669" t="s">
        <v>15</v>
      </c>
      <c r="Z2405" s="668" t="s">
        <v>15</v>
      </c>
      <c r="AA2405" s="558" t="s">
        <v>15</v>
      </c>
      <c r="AB2405" s="139">
        <f t="shared" si="763"/>
        <v>44377</v>
      </c>
      <c r="AC2405" s="134">
        <f t="shared" si="764"/>
        <v>44348</v>
      </c>
      <c r="AD2405" s="144">
        <f t="shared" si="765"/>
        <v>44437</v>
      </c>
      <c r="AE2405" s="136">
        <f t="shared" si="766"/>
        <v>44409</v>
      </c>
      <c r="AF2405" s="140" t="s">
        <v>4552</v>
      </c>
      <c r="AG2405" s="140" t="str">
        <f t="shared" si="767"/>
        <v>-</v>
      </c>
      <c r="AH2405" s="141">
        <f t="shared" ca="1" si="753"/>
        <v>143.70205462962622</v>
      </c>
      <c r="AI2405" s="210"/>
      <c r="AJ2405" s="448" t="s">
        <v>5194</v>
      </c>
      <c r="AK2405" s="478" t="str">
        <f t="shared" si="754"/>
        <v/>
      </c>
      <c r="AL2405" s="524">
        <f t="shared" si="755"/>
        <v>1</v>
      </c>
      <c r="AM2405" s="432" t="str">
        <f>_xlfn.IFNA(VLOOKUP(O2405,Dropdown!$B:$G,6,0),"-")</f>
        <v>PEZA</v>
      </c>
      <c r="AN2405" s="433">
        <f>_xlfn.IFNA(VLOOKUP(O2405,Dropdown!$B:$H,7,0),"-")</f>
        <v>0.12</v>
      </c>
      <c r="AO2405" s="434" t="str">
        <f t="shared" si="756"/>
        <v>USD</v>
      </c>
      <c r="AP2405" s="435">
        <f t="shared" si="757"/>
        <v>1631.3999999999999</v>
      </c>
      <c r="AQ2405" s="436">
        <f t="shared" si="758"/>
        <v>1827.1680000000001</v>
      </c>
      <c r="AR2405" s="247"/>
      <c r="AS2405" s="466" t="s">
        <v>15</v>
      </c>
      <c r="AT2405" s="247"/>
      <c r="AU2405" s="455" t="s">
        <v>15</v>
      </c>
    </row>
    <row r="2406" spans="1:47" s="354" customFormat="1">
      <c r="A2406" s="556">
        <v>2403</v>
      </c>
      <c r="B2406" s="558" t="s">
        <v>5529</v>
      </c>
      <c r="C2406" s="558" t="str">
        <f t="shared" si="772"/>
        <v>2021</v>
      </c>
      <c r="D2406" s="558" t="str">
        <f t="shared" si="773"/>
        <v>May</v>
      </c>
      <c r="E2406" s="605">
        <v>44347</v>
      </c>
      <c r="F2406" s="558">
        <v>127936</v>
      </c>
      <c r="G2406" s="558" t="s">
        <v>6148</v>
      </c>
      <c r="H2406" s="558">
        <v>100354</v>
      </c>
      <c r="I2406" s="558" t="s">
        <v>5532</v>
      </c>
      <c r="J2406" s="617" t="s">
        <v>5825</v>
      </c>
      <c r="K2406" s="607" t="s">
        <v>5531</v>
      </c>
      <c r="L2406" s="607" t="s">
        <v>5824</v>
      </c>
      <c r="M2406" s="607" t="s">
        <v>5826</v>
      </c>
      <c r="N2406" s="615" t="s">
        <v>15</v>
      </c>
      <c r="O2406" s="607" t="s">
        <v>40</v>
      </c>
      <c r="P2406" s="558">
        <v>1</v>
      </c>
      <c r="Q2406" s="558" t="s">
        <v>5152</v>
      </c>
      <c r="R2406" s="609">
        <f>IFERROR(VLOOKUP(CONCATENATE(D2406,"'",C2406),'Monthly Forex'!A:D,4,0),"-")</f>
        <v>48.1</v>
      </c>
      <c r="S2406" s="564" t="s">
        <v>15</v>
      </c>
      <c r="T2406" s="611">
        <v>692.4</v>
      </c>
      <c r="U2406" s="612" t="s">
        <v>47</v>
      </c>
      <c r="V2406" s="613" t="s">
        <v>49</v>
      </c>
      <c r="W2406" s="703" t="s">
        <v>6790</v>
      </c>
      <c r="X2406" s="673" t="s">
        <v>6138</v>
      </c>
      <c r="Y2406" s="669" t="s">
        <v>15</v>
      </c>
      <c r="Z2406" s="668" t="s">
        <v>15</v>
      </c>
      <c r="AA2406" s="558" t="s">
        <v>15</v>
      </c>
      <c r="AB2406" s="139">
        <f t="shared" si="763"/>
        <v>44377</v>
      </c>
      <c r="AC2406" s="134">
        <f t="shared" si="764"/>
        <v>44348</v>
      </c>
      <c r="AD2406" s="144">
        <f t="shared" si="765"/>
        <v>44437</v>
      </c>
      <c r="AE2406" s="136">
        <f t="shared" si="766"/>
        <v>44409</v>
      </c>
      <c r="AF2406" s="140" t="s">
        <v>4552</v>
      </c>
      <c r="AG2406" s="140" t="str">
        <f t="shared" si="767"/>
        <v>1</v>
      </c>
      <c r="AH2406" s="141">
        <f t="shared" ca="1" si="753"/>
        <v>143.70205462962622</v>
      </c>
      <c r="AI2406" s="210"/>
      <c r="AJ2406" s="448" t="s">
        <v>5194</v>
      </c>
      <c r="AK2406" s="478" t="str">
        <f t="shared" si="754"/>
        <v/>
      </c>
      <c r="AL2406" s="524">
        <f t="shared" si="755"/>
        <v>1</v>
      </c>
      <c r="AM2406" s="432" t="str">
        <f>_xlfn.IFNA(VLOOKUP(O2406,Dropdown!$B:$G,6,0),"-")</f>
        <v>PEZA</v>
      </c>
      <c r="AN2406" s="433">
        <f>_xlfn.IFNA(VLOOKUP(O2406,Dropdown!$B:$H,7,0),"-")</f>
        <v>0.12</v>
      </c>
      <c r="AO2406" s="434" t="str">
        <f t="shared" si="756"/>
        <v>USD</v>
      </c>
      <c r="AP2406" s="435">
        <f t="shared" si="757"/>
        <v>692.4</v>
      </c>
      <c r="AQ2406" s="436">
        <f t="shared" si="758"/>
        <v>775.48800000000006</v>
      </c>
      <c r="AR2406" s="247"/>
      <c r="AS2406" s="466" t="s">
        <v>15</v>
      </c>
      <c r="AT2406" s="247"/>
      <c r="AU2406" s="455" t="s">
        <v>15</v>
      </c>
    </row>
    <row r="2407" spans="1:47" s="354" customFormat="1">
      <c r="A2407" s="556">
        <v>2404</v>
      </c>
      <c r="B2407" s="558" t="s">
        <v>5793</v>
      </c>
      <c r="C2407" s="558" t="str">
        <f t="shared" si="772"/>
        <v>2021</v>
      </c>
      <c r="D2407" s="558" t="str">
        <f t="shared" si="773"/>
        <v>May</v>
      </c>
      <c r="E2407" s="605">
        <v>44347</v>
      </c>
      <c r="F2407" s="558">
        <v>127936</v>
      </c>
      <c r="G2407" s="558" t="s">
        <v>6148</v>
      </c>
      <c r="H2407" s="558">
        <v>100354</v>
      </c>
      <c r="I2407" s="558" t="s">
        <v>5532</v>
      </c>
      <c r="J2407" s="617" t="s">
        <v>5825</v>
      </c>
      <c r="K2407" s="607" t="s">
        <v>5806</v>
      </c>
      <c r="L2407" s="607" t="s">
        <v>5824</v>
      </c>
      <c r="M2407" s="607" t="s">
        <v>5827</v>
      </c>
      <c r="N2407" s="615" t="s">
        <v>15</v>
      </c>
      <c r="O2407" s="607" t="s">
        <v>40</v>
      </c>
      <c r="P2407" s="558">
        <v>1</v>
      </c>
      <c r="Q2407" s="558" t="s">
        <v>5152</v>
      </c>
      <c r="R2407" s="609">
        <f>IFERROR(VLOOKUP(CONCATENATE(D2407,"'",C2407),'Monthly Forex'!A:D,4,0),"-")</f>
        <v>48.1</v>
      </c>
      <c r="S2407" s="564" t="s">
        <v>15</v>
      </c>
      <c r="T2407" s="611">
        <v>600</v>
      </c>
      <c r="U2407" s="612" t="s">
        <v>47</v>
      </c>
      <c r="V2407" s="613" t="s">
        <v>49</v>
      </c>
      <c r="W2407" s="703" t="s">
        <v>6790</v>
      </c>
      <c r="X2407" s="673" t="s">
        <v>6138</v>
      </c>
      <c r="Y2407" s="669" t="s">
        <v>15</v>
      </c>
      <c r="Z2407" s="668" t="s">
        <v>15</v>
      </c>
      <c r="AA2407" s="558" t="s">
        <v>15</v>
      </c>
      <c r="AB2407" s="139">
        <f t="shared" si="763"/>
        <v>44377</v>
      </c>
      <c r="AC2407" s="134">
        <f t="shared" si="764"/>
        <v>44348</v>
      </c>
      <c r="AD2407" s="144">
        <f t="shared" si="765"/>
        <v>44437</v>
      </c>
      <c r="AE2407" s="136">
        <f t="shared" si="766"/>
        <v>44409</v>
      </c>
      <c r="AF2407" s="140" t="s">
        <v>4552</v>
      </c>
      <c r="AG2407" s="140" t="str">
        <f t="shared" si="767"/>
        <v>-</v>
      </c>
      <c r="AH2407" s="141">
        <f t="shared" ca="1" si="753"/>
        <v>143.70205462962622</v>
      </c>
      <c r="AI2407" s="210"/>
      <c r="AJ2407" s="448" t="s">
        <v>5194</v>
      </c>
      <c r="AK2407" s="478" t="str">
        <f t="shared" si="754"/>
        <v/>
      </c>
      <c r="AL2407" s="524">
        <f t="shared" si="755"/>
        <v>1</v>
      </c>
      <c r="AM2407" s="432" t="str">
        <f>_xlfn.IFNA(VLOOKUP(O2407,Dropdown!$B:$G,6,0),"-")</f>
        <v>PEZA</v>
      </c>
      <c r="AN2407" s="433">
        <f>_xlfn.IFNA(VLOOKUP(O2407,Dropdown!$B:$H,7,0),"-")</f>
        <v>0.12</v>
      </c>
      <c r="AO2407" s="434" t="str">
        <f t="shared" si="756"/>
        <v>USD</v>
      </c>
      <c r="AP2407" s="435">
        <f t="shared" si="757"/>
        <v>600</v>
      </c>
      <c r="AQ2407" s="436">
        <f t="shared" si="758"/>
        <v>672.00000000000011</v>
      </c>
      <c r="AR2407" s="247"/>
      <c r="AS2407" s="466" t="s">
        <v>15</v>
      </c>
      <c r="AT2407" s="247"/>
      <c r="AU2407" s="455" t="s">
        <v>15</v>
      </c>
    </row>
    <row r="2408" spans="1:47" s="354" customFormat="1">
      <c r="A2408" s="556">
        <v>2405</v>
      </c>
      <c r="B2408" s="558" t="s">
        <v>5794</v>
      </c>
      <c r="C2408" s="558" t="str">
        <f t="shared" si="772"/>
        <v>2021</v>
      </c>
      <c r="D2408" s="558" t="str">
        <f t="shared" si="773"/>
        <v>May</v>
      </c>
      <c r="E2408" s="605">
        <v>44347</v>
      </c>
      <c r="F2408" s="558">
        <v>127936</v>
      </c>
      <c r="G2408" s="558" t="s">
        <v>6148</v>
      </c>
      <c r="H2408" s="558">
        <v>100354</v>
      </c>
      <c r="I2408" s="558" t="s">
        <v>5532</v>
      </c>
      <c r="J2408" s="617" t="s">
        <v>5825</v>
      </c>
      <c r="K2408" s="607" t="s">
        <v>5807</v>
      </c>
      <c r="L2408" s="607" t="s">
        <v>5824</v>
      </c>
      <c r="M2408" s="607" t="s">
        <v>5828</v>
      </c>
      <c r="N2408" s="615" t="s">
        <v>15</v>
      </c>
      <c r="O2408" s="607" t="s">
        <v>40</v>
      </c>
      <c r="P2408" s="558">
        <v>1</v>
      </c>
      <c r="Q2408" s="558" t="s">
        <v>5152</v>
      </c>
      <c r="R2408" s="609">
        <f>IFERROR(VLOOKUP(CONCATENATE(D2408,"'",C2408),'Monthly Forex'!A:D,4,0),"-")</f>
        <v>48.1</v>
      </c>
      <c r="S2408" s="564" t="s">
        <v>15</v>
      </c>
      <c r="T2408" s="611">
        <v>600</v>
      </c>
      <c r="U2408" s="612" t="s">
        <v>47</v>
      </c>
      <c r="V2408" s="613" t="s">
        <v>49</v>
      </c>
      <c r="W2408" s="703" t="s">
        <v>6790</v>
      </c>
      <c r="X2408" s="673" t="s">
        <v>6138</v>
      </c>
      <c r="Y2408" s="669" t="s">
        <v>15</v>
      </c>
      <c r="Z2408" s="668" t="s">
        <v>15</v>
      </c>
      <c r="AA2408" s="558" t="s">
        <v>15</v>
      </c>
      <c r="AB2408" s="139">
        <f t="shared" si="763"/>
        <v>44377</v>
      </c>
      <c r="AC2408" s="134">
        <f t="shared" si="764"/>
        <v>44348</v>
      </c>
      <c r="AD2408" s="144">
        <f t="shared" si="765"/>
        <v>44437</v>
      </c>
      <c r="AE2408" s="136">
        <f t="shared" si="766"/>
        <v>44409</v>
      </c>
      <c r="AF2408" s="140" t="s">
        <v>4552</v>
      </c>
      <c r="AG2408" s="140" t="str">
        <f t="shared" si="767"/>
        <v>-</v>
      </c>
      <c r="AH2408" s="141">
        <f t="shared" ca="1" si="753"/>
        <v>143.70205462962622</v>
      </c>
      <c r="AI2408" s="210"/>
      <c r="AJ2408" s="448" t="s">
        <v>5194</v>
      </c>
      <c r="AK2408" s="478" t="str">
        <f t="shared" si="754"/>
        <v/>
      </c>
      <c r="AL2408" s="524">
        <f t="shared" si="755"/>
        <v>1</v>
      </c>
      <c r="AM2408" s="432" t="str">
        <f>_xlfn.IFNA(VLOOKUP(O2408,Dropdown!$B:$G,6,0),"-")</f>
        <v>PEZA</v>
      </c>
      <c r="AN2408" s="433">
        <f>_xlfn.IFNA(VLOOKUP(O2408,Dropdown!$B:$H,7,0),"-")</f>
        <v>0.12</v>
      </c>
      <c r="AO2408" s="434" t="str">
        <f t="shared" si="756"/>
        <v>USD</v>
      </c>
      <c r="AP2408" s="435">
        <f t="shared" si="757"/>
        <v>600</v>
      </c>
      <c r="AQ2408" s="436">
        <f t="shared" si="758"/>
        <v>672.00000000000011</v>
      </c>
      <c r="AR2408" s="247"/>
      <c r="AS2408" s="466" t="s">
        <v>15</v>
      </c>
      <c r="AT2408" s="247"/>
      <c r="AU2408" s="455" t="s">
        <v>15</v>
      </c>
    </row>
    <row r="2409" spans="1:47" s="354" customFormat="1">
      <c r="A2409" s="556">
        <v>2406</v>
      </c>
      <c r="B2409" s="558" t="s">
        <v>5795</v>
      </c>
      <c r="C2409" s="558" t="str">
        <f t="shared" si="772"/>
        <v>2021</v>
      </c>
      <c r="D2409" s="558" t="str">
        <f t="shared" si="773"/>
        <v>May</v>
      </c>
      <c r="E2409" s="605">
        <v>44347</v>
      </c>
      <c r="F2409" s="558">
        <v>127936</v>
      </c>
      <c r="G2409" s="558" t="s">
        <v>6148</v>
      </c>
      <c r="H2409" s="558">
        <v>100354</v>
      </c>
      <c r="I2409" s="558" t="s">
        <v>5532</v>
      </c>
      <c r="J2409" s="617" t="s">
        <v>5825</v>
      </c>
      <c r="K2409" s="607" t="s">
        <v>5808</v>
      </c>
      <c r="L2409" s="607" t="s">
        <v>5824</v>
      </c>
      <c r="M2409" s="607" t="s">
        <v>5829</v>
      </c>
      <c r="N2409" s="615" t="s">
        <v>15</v>
      </c>
      <c r="O2409" s="607" t="s">
        <v>40</v>
      </c>
      <c r="P2409" s="558">
        <v>1</v>
      </c>
      <c r="Q2409" s="558" t="s">
        <v>5152</v>
      </c>
      <c r="R2409" s="609">
        <f>IFERROR(VLOOKUP(CONCATENATE(D2409,"'",C2409),'Monthly Forex'!A:D,4,0),"-")</f>
        <v>48.1</v>
      </c>
      <c r="S2409" s="564" t="s">
        <v>15</v>
      </c>
      <c r="T2409" s="611">
        <v>1631.3999999999999</v>
      </c>
      <c r="U2409" s="612" t="s">
        <v>47</v>
      </c>
      <c r="V2409" s="613" t="s">
        <v>49</v>
      </c>
      <c r="W2409" s="703" t="s">
        <v>6790</v>
      </c>
      <c r="X2409" s="673" t="s">
        <v>6138</v>
      </c>
      <c r="Y2409" s="669" t="s">
        <v>15</v>
      </c>
      <c r="Z2409" s="668" t="s">
        <v>15</v>
      </c>
      <c r="AA2409" s="558" t="s">
        <v>15</v>
      </c>
      <c r="AB2409" s="139">
        <f t="shared" si="763"/>
        <v>44377</v>
      </c>
      <c r="AC2409" s="134">
        <f t="shared" si="764"/>
        <v>44348</v>
      </c>
      <c r="AD2409" s="144">
        <f t="shared" si="765"/>
        <v>44437</v>
      </c>
      <c r="AE2409" s="136">
        <f t="shared" si="766"/>
        <v>44409</v>
      </c>
      <c r="AF2409" s="140" t="s">
        <v>4552</v>
      </c>
      <c r="AG2409" s="140" t="str">
        <f t="shared" si="767"/>
        <v>-</v>
      </c>
      <c r="AH2409" s="141">
        <f t="shared" ca="1" si="753"/>
        <v>143.70205462962622</v>
      </c>
      <c r="AI2409" s="210"/>
      <c r="AJ2409" s="448" t="s">
        <v>5194</v>
      </c>
      <c r="AK2409" s="478" t="str">
        <f t="shared" si="754"/>
        <v/>
      </c>
      <c r="AL2409" s="524">
        <f t="shared" si="755"/>
        <v>1</v>
      </c>
      <c r="AM2409" s="432" t="str">
        <f>_xlfn.IFNA(VLOOKUP(O2409,Dropdown!$B:$G,6,0),"-")</f>
        <v>PEZA</v>
      </c>
      <c r="AN2409" s="433">
        <f>_xlfn.IFNA(VLOOKUP(O2409,Dropdown!$B:$H,7,0),"-")</f>
        <v>0.12</v>
      </c>
      <c r="AO2409" s="434" t="str">
        <f t="shared" si="756"/>
        <v>USD</v>
      </c>
      <c r="AP2409" s="435">
        <f t="shared" si="757"/>
        <v>1631.3999999999999</v>
      </c>
      <c r="AQ2409" s="436">
        <f t="shared" si="758"/>
        <v>1827.1680000000001</v>
      </c>
      <c r="AR2409" s="247"/>
      <c r="AS2409" s="466" t="s">
        <v>15</v>
      </c>
      <c r="AT2409" s="247"/>
      <c r="AU2409" s="455" t="s">
        <v>15</v>
      </c>
    </row>
    <row r="2410" spans="1:47" s="354" customFormat="1">
      <c r="A2410" s="556">
        <v>2407</v>
      </c>
      <c r="B2410" s="558" t="s">
        <v>5796</v>
      </c>
      <c r="C2410" s="558" t="str">
        <f t="shared" ref="C2410:C2427" si="774">TEXT(E2410,"yyyy")</f>
        <v>2021</v>
      </c>
      <c r="D2410" s="558" t="str">
        <f t="shared" ref="D2410:D2427" si="775">TEXT(E2410,"mmm")</f>
        <v>May</v>
      </c>
      <c r="E2410" s="605">
        <v>44347</v>
      </c>
      <c r="F2410" s="558">
        <v>127936</v>
      </c>
      <c r="G2410" s="558" t="s">
        <v>6148</v>
      </c>
      <c r="H2410" s="558">
        <v>100354</v>
      </c>
      <c r="I2410" s="558" t="s">
        <v>5532</v>
      </c>
      <c r="J2410" s="617" t="s">
        <v>5825</v>
      </c>
      <c r="K2410" s="607" t="s">
        <v>5809</v>
      </c>
      <c r="L2410" s="607" t="s">
        <v>5824</v>
      </c>
      <c r="M2410" s="607" t="s">
        <v>5830</v>
      </c>
      <c r="N2410" s="615" t="s">
        <v>15</v>
      </c>
      <c r="O2410" s="607" t="s">
        <v>40</v>
      </c>
      <c r="P2410" s="558">
        <v>1</v>
      </c>
      <c r="Q2410" s="558" t="s">
        <v>5152</v>
      </c>
      <c r="R2410" s="609">
        <f>IFERROR(VLOOKUP(CONCATENATE(D2410,"'",C2410),'Monthly Forex'!A:D,4,0),"-")</f>
        <v>48.1</v>
      </c>
      <c r="S2410" s="564" t="s">
        <v>15</v>
      </c>
      <c r="T2410" s="611">
        <v>1631.3999999999999</v>
      </c>
      <c r="U2410" s="612" t="s">
        <v>47</v>
      </c>
      <c r="V2410" s="613" t="s">
        <v>49</v>
      </c>
      <c r="W2410" s="703" t="s">
        <v>6790</v>
      </c>
      <c r="X2410" s="673" t="s">
        <v>6138</v>
      </c>
      <c r="Y2410" s="669" t="s">
        <v>15</v>
      </c>
      <c r="Z2410" s="668" t="s">
        <v>15</v>
      </c>
      <c r="AA2410" s="558" t="s">
        <v>15</v>
      </c>
      <c r="AB2410" s="139">
        <f t="shared" si="763"/>
        <v>44377</v>
      </c>
      <c r="AC2410" s="134">
        <f t="shared" si="764"/>
        <v>44348</v>
      </c>
      <c r="AD2410" s="144">
        <f t="shared" si="765"/>
        <v>44437</v>
      </c>
      <c r="AE2410" s="136">
        <f t="shared" si="766"/>
        <v>44409</v>
      </c>
      <c r="AF2410" s="140" t="s">
        <v>4552</v>
      </c>
      <c r="AG2410" s="140" t="str">
        <f t="shared" si="767"/>
        <v>-</v>
      </c>
      <c r="AH2410" s="141">
        <f t="shared" ca="1" si="753"/>
        <v>143.70205462962622</v>
      </c>
      <c r="AI2410" s="210"/>
      <c r="AJ2410" s="448" t="s">
        <v>5194</v>
      </c>
      <c r="AK2410" s="478" t="str">
        <f t="shared" si="754"/>
        <v/>
      </c>
      <c r="AL2410" s="524">
        <f t="shared" si="755"/>
        <v>1</v>
      </c>
      <c r="AM2410" s="432" t="str">
        <f>_xlfn.IFNA(VLOOKUP(O2410,Dropdown!$B:$G,6,0),"-")</f>
        <v>PEZA</v>
      </c>
      <c r="AN2410" s="433">
        <f>_xlfn.IFNA(VLOOKUP(O2410,Dropdown!$B:$H,7,0),"-")</f>
        <v>0.12</v>
      </c>
      <c r="AO2410" s="434" t="str">
        <f t="shared" si="756"/>
        <v>USD</v>
      </c>
      <c r="AP2410" s="435">
        <f t="shared" si="757"/>
        <v>1631.3999999999999</v>
      </c>
      <c r="AQ2410" s="436">
        <f t="shared" si="758"/>
        <v>1827.1680000000001</v>
      </c>
      <c r="AR2410" s="247"/>
      <c r="AS2410" s="466" t="s">
        <v>15</v>
      </c>
      <c r="AT2410" s="247"/>
      <c r="AU2410" s="455" t="s">
        <v>15</v>
      </c>
    </row>
    <row r="2411" spans="1:47" s="29" customFormat="1">
      <c r="A2411" s="556">
        <v>2408</v>
      </c>
      <c r="B2411" s="558" t="s">
        <v>6153</v>
      </c>
      <c r="C2411" s="558" t="str">
        <f t="shared" si="774"/>
        <v>2021</v>
      </c>
      <c r="D2411" s="558" t="str">
        <f t="shared" si="775"/>
        <v>Jun</v>
      </c>
      <c r="E2411" s="605">
        <v>44354</v>
      </c>
      <c r="F2411" s="558">
        <v>127937</v>
      </c>
      <c r="G2411" s="558">
        <v>61161</v>
      </c>
      <c r="H2411" s="558">
        <v>100463</v>
      </c>
      <c r="I2411" s="558" t="s">
        <v>6001</v>
      </c>
      <c r="J2411" s="617">
        <v>3000040067</v>
      </c>
      <c r="K2411" s="607" t="s">
        <v>6003</v>
      </c>
      <c r="L2411" s="607" t="s">
        <v>15</v>
      </c>
      <c r="M2411" s="607" t="s">
        <v>6155</v>
      </c>
      <c r="N2411" s="615" t="s">
        <v>6053</v>
      </c>
      <c r="O2411" s="607" t="s">
        <v>39</v>
      </c>
      <c r="P2411" s="558">
        <v>1</v>
      </c>
      <c r="Q2411" s="558" t="s">
        <v>5151</v>
      </c>
      <c r="R2411" s="609">
        <f>IFERROR(VLOOKUP(CONCATENATE(D2411,"'",C2411),'Monthly Forex'!A:D,4,0),"-")</f>
        <v>47.695</v>
      </c>
      <c r="S2411" s="564" t="s">
        <v>15</v>
      </c>
      <c r="T2411" s="611">
        <v>1415</v>
      </c>
      <c r="U2411" s="612" t="s">
        <v>47</v>
      </c>
      <c r="V2411" s="613" t="s">
        <v>49</v>
      </c>
      <c r="W2411" s="703" t="s">
        <v>15</v>
      </c>
      <c r="X2411" s="673" t="s">
        <v>4595</v>
      </c>
      <c r="Y2411" s="667" t="s">
        <v>6170</v>
      </c>
      <c r="Z2411" s="668">
        <v>44362</v>
      </c>
      <c r="AA2411" s="558" t="s">
        <v>1856</v>
      </c>
      <c r="AB2411" s="139">
        <f t="shared" si="763"/>
        <v>44384</v>
      </c>
      <c r="AC2411" s="134">
        <f t="shared" si="764"/>
        <v>44378</v>
      </c>
      <c r="AD2411" s="144" t="str">
        <f t="shared" si="765"/>
        <v>-</v>
      </c>
      <c r="AE2411" s="136" t="str">
        <f t="shared" si="766"/>
        <v>-</v>
      </c>
      <c r="AF2411" s="140" t="s">
        <v>4551</v>
      </c>
      <c r="AG2411" s="140" t="str">
        <f t="shared" si="767"/>
        <v>1</v>
      </c>
      <c r="AH2411" s="141" t="str">
        <f t="shared" si="753"/>
        <v>-</v>
      </c>
      <c r="AI2411" s="210">
        <v>44400</v>
      </c>
      <c r="AJ2411" s="448" t="s">
        <v>4592</v>
      </c>
      <c r="AK2411" s="479">
        <f t="shared" si="754"/>
        <v>-16</v>
      </c>
      <c r="AL2411" s="482">
        <f t="shared" si="755"/>
        <v>44378</v>
      </c>
      <c r="AM2411" s="432" t="str">
        <f>_xlfn.IFNA(VLOOKUP(O2411,Dropdown!$B:$G,6,0),"-")</f>
        <v>PEZA</v>
      </c>
      <c r="AN2411" s="433">
        <f>_xlfn.IFNA(VLOOKUP(O2411,Dropdown!$B:$H,7,0),"-")</f>
        <v>0.12</v>
      </c>
      <c r="AO2411" s="434" t="str">
        <f t="shared" si="756"/>
        <v>USD</v>
      </c>
      <c r="AP2411" s="435">
        <f t="shared" si="757"/>
        <v>1415</v>
      </c>
      <c r="AQ2411" s="436">
        <f t="shared" si="758"/>
        <v>1584.8000000000002</v>
      </c>
      <c r="AR2411" s="247"/>
      <c r="AS2411" s="466" t="s">
        <v>15</v>
      </c>
      <c r="AT2411" s="247"/>
      <c r="AU2411" s="455" t="s">
        <v>15</v>
      </c>
    </row>
    <row r="2412" spans="1:47" s="29" customFormat="1">
      <c r="A2412" s="556">
        <v>2409</v>
      </c>
      <c r="B2412" s="558" t="s">
        <v>6154</v>
      </c>
      <c r="C2412" s="558" t="str">
        <f t="shared" si="774"/>
        <v>2021</v>
      </c>
      <c r="D2412" s="558" t="str">
        <f t="shared" si="775"/>
        <v>Jun</v>
      </c>
      <c r="E2412" s="605">
        <v>44354</v>
      </c>
      <c r="F2412" s="558">
        <v>127937</v>
      </c>
      <c r="G2412" s="558">
        <v>61161</v>
      </c>
      <c r="H2412" s="558">
        <v>100463</v>
      </c>
      <c r="I2412" s="558" t="s">
        <v>6001</v>
      </c>
      <c r="J2412" s="617">
        <v>3000040067</v>
      </c>
      <c r="K2412" s="607" t="s">
        <v>6004</v>
      </c>
      <c r="L2412" s="607" t="s">
        <v>15</v>
      </c>
      <c r="M2412" s="607" t="s">
        <v>6156</v>
      </c>
      <c r="N2412" s="615" t="s">
        <v>6157</v>
      </c>
      <c r="O2412" s="607" t="s">
        <v>39</v>
      </c>
      <c r="P2412" s="558">
        <v>1</v>
      </c>
      <c r="Q2412" s="558" t="s">
        <v>5151</v>
      </c>
      <c r="R2412" s="609">
        <f>IFERROR(VLOOKUP(CONCATENATE(D2412,"'",C2412),'Monthly Forex'!A:D,4,0),"-")</f>
        <v>47.695</v>
      </c>
      <c r="S2412" s="564" t="s">
        <v>15</v>
      </c>
      <c r="T2412" s="611">
        <v>1620</v>
      </c>
      <c r="U2412" s="612" t="s">
        <v>47</v>
      </c>
      <c r="V2412" s="613" t="s">
        <v>49</v>
      </c>
      <c r="W2412" s="703" t="s">
        <v>15</v>
      </c>
      <c r="X2412" s="673" t="s">
        <v>4595</v>
      </c>
      <c r="Y2412" s="667" t="s">
        <v>6170</v>
      </c>
      <c r="Z2412" s="668">
        <v>44362</v>
      </c>
      <c r="AA2412" s="558" t="s">
        <v>1856</v>
      </c>
      <c r="AB2412" s="139">
        <f t="shared" si="763"/>
        <v>44384</v>
      </c>
      <c r="AC2412" s="134">
        <f t="shared" si="764"/>
        <v>44378</v>
      </c>
      <c r="AD2412" s="144" t="str">
        <f t="shared" si="765"/>
        <v>-</v>
      </c>
      <c r="AE2412" s="136" t="str">
        <f t="shared" si="766"/>
        <v>-</v>
      </c>
      <c r="AF2412" s="140" t="s">
        <v>4551</v>
      </c>
      <c r="AG2412" s="140" t="str">
        <f t="shared" si="767"/>
        <v>-</v>
      </c>
      <c r="AH2412" s="141" t="str">
        <f t="shared" si="753"/>
        <v>-</v>
      </c>
      <c r="AI2412" s="210">
        <v>44400</v>
      </c>
      <c r="AJ2412" s="448" t="s">
        <v>4592</v>
      </c>
      <c r="AK2412" s="479">
        <f t="shared" si="754"/>
        <v>-16</v>
      </c>
      <c r="AL2412" s="482">
        <f t="shared" si="755"/>
        <v>44378</v>
      </c>
      <c r="AM2412" s="432" t="str">
        <f>_xlfn.IFNA(VLOOKUP(O2412,Dropdown!$B:$G,6,0),"-")</f>
        <v>PEZA</v>
      </c>
      <c r="AN2412" s="433">
        <f>_xlfn.IFNA(VLOOKUP(O2412,Dropdown!$B:$H,7,0),"-")</f>
        <v>0.12</v>
      </c>
      <c r="AO2412" s="434" t="str">
        <f t="shared" si="756"/>
        <v>USD</v>
      </c>
      <c r="AP2412" s="435">
        <f t="shared" si="757"/>
        <v>1620</v>
      </c>
      <c r="AQ2412" s="436">
        <f t="shared" si="758"/>
        <v>1814.4</v>
      </c>
      <c r="AR2412" s="247"/>
      <c r="AS2412" s="466" t="s">
        <v>15</v>
      </c>
      <c r="AT2412" s="247"/>
      <c r="AU2412" s="455" t="s">
        <v>15</v>
      </c>
    </row>
    <row r="2413" spans="1:47" s="29" customFormat="1">
      <c r="A2413" s="556">
        <v>2410</v>
      </c>
      <c r="B2413" s="558" t="s">
        <v>6164</v>
      </c>
      <c r="C2413" s="558" t="str">
        <f t="shared" si="774"/>
        <v>2021</v>
      </c>
      <c r="D2413" s="558" t="str">
        <f t="shared" si="775"/>
        <v>Jun</v>
      </c>
      <c r="E2413" s="605">
        <v>44358</v>
      </c>
      <c r="F2413" s="558">
        <v>127938</v>
      </c>
      <c r="G2413" s="558">
        <v>61162</v>
      </c>
      <c r="H2413" s="558">
        <v>100570</v>
      </c>
      <c r="I2413" s="558" t="s">
        <v>6166</v>
      </c>
      <c r="J2413" s="617" t="s">
        <v>6165</v>
      </c>
      <c r="K2413" s="607" t="s">
        <v>6167</v>
      </c>
      <c r="L2413" s="607" t="s">
        <v>15</v>
      </c>
      <c r="M2413" s="607" t="s">
        <v>6167</v>
      </c>
      <c r="N2413" s="615" t="s">
        <v>15</v>
      </c>
      <c r="O2413" s="607" t="s">
        <v>33</v>
      </c>
      <c r="P2413" s="558">
        <v>6</v>
      </c>
      <c r="Q2413" s="558" t="s">
        <v>5151</v>
      </c>
      <c r="R2413" s="609">
        <f>IFERROR(VLOOKUP(CONCATENATE(D2413,"'",C2413),'Monthly Forex'!A:D,4,0),"-")</f>
        <v>47.695</v>
      </c>
      <c r="S2413" s="564" t="s">
        <v>15</v>
      </c>
      <c r="T2413" s="611">
        <v>420</v>
      </c>
      <c r="U2413" s="612" t="s">
        <v>47</v>
      </c>
      <c r="V2413" s="613" t="s">
        <v>49</v>
      </c>
      <c r="W2413" s="703" t="s">
        <v>15</v>
      </c>
      <c r="X2413" s="673" t="s">
        <v>4599</v>
      </c>
      <c r="Y2413" s="667" t="s">
        <v>6286</v>
      </c>
      <c r="Z2413" s="668" t="s">
        <v>15</v>
      </c>
      <c r="AA2413" s="558" t="s">
        <v>1856</v>
      </c>
      <c r="AB2413" s="139">
        <f>IF(V2413="","",IF(V2413="Cancelled","-",E2413+30))</f>
        <v>44388</v>
      </c>
      <c r="AC2413" s="134">
        <f>IFERROR(IF(AB2413="-","-",(AB2413-DAY(AB2413)+1)),"")</f>
        <v>44378</v>
      </c>
      <c r="AD2413" s="144" t="str">
        <f>IFERROR(IF(AF2413="O","-",AB2413+60),"-")</f>
        <v>-</v>
      </c>
      <c r="AE2413" s="136" t="str">
        <f>IFERROR(IF(AD2413="-","-",(AD2413-DAY(AD2413)+1)),"")</f>
        <v>-</v>
      </c>
      <c r="AF2413" s="140" t="s">
        <v>4551</v>
      </c>
      <c r="AG2413" s="140" t="str">
        <f>IF(F2413=F2412,"-","1")</f>
        <v>1</v>
      </c>
      <c r="AH2413" s="141" t="str">
        <f t="shared" si="753"/>
        <v>-</v>
      </c>
      <c r="AI2413" s="210">
        <v>44406</v>
      </c>
      <c r="AJ2413" s="448" t="s">
        <v>4592</v>
      </c>
      <c r="AK2413" s="478">
        <f t="shared" si="754"/>
        <v>-18</v>
      </c>
      <c r="AL2413" s="482">
        <f t="shared" si="755"/>
        <v>44378</v>
      </c>
      <c r="AM2413" s="432" t="str">
        <f>_xlfn.IFNA(VLOOKUP(O2413,Dropdown!$B:$G,6,0),"-")</f>
        <v>NON-PEZA</v>
      </c>
      <c r="AN2413" s="433" t="str">
        <f>_xlfn.IFNA(VLOOKUP(O2413,Dropdown!$B:$H,7,0),"-")</f>
        <v>-</v>
      </c>
      <c r="AO2413" s="434" t="str">
        <f t="shared" si="756"/>
        <v>USD</v>
      </c>
      <c r="AP2413" s="435">
        <f t="shared" si="757"/>
        <v>420</v>
      </c>
      <c r="AQ2413" s="436">
        <f t="shared" si="758"/>
        <v>420</v>
      </c>
      <c r="AR2413" s="247"/>
      <c r="AS2413" s="466" t="s">
        <v>15</v>
      </c>
      <c r="AT2413" s="247"/>
      <c r="AU2413" s="455" t="s">
        <v>15</v>
      </c>
    </row>
    <row r="2414" spans="1:47" s="29" customFormat="1">
      <c r="A2414" s="556">
        <v>2411</v>
      </c>
      <c r="B2414" s="558" t="s">
        <v>6158</v>
      </c>
      <c r="C2414" s="558" t="str">
        <f t="shared" si="774"/>
        <v>2021</v>
      </c>
      <c r="D2414" s="558" t="str">
        <f t="shared" si="775"/>
        <v>Jun</v>
      </c>
      <c r="E2414" s="605">
        <v>44358</v>
      </c>
      <c r="F2414" s="558">
        <v>127939</v>
      </c>
      <c r="G2414" s="558">
        <v>61163</v>
      </c>
      <c r="H2414" s="558">
        <v>100571</v>
      </c>
      <c r="I2414" s="558" t="s">
        <v>6159</v>
      </c>
      <c r="J2414" s="617" t="s">
        <v>6160</v>
      </c>
      <c r="K2414" s="607" t="s">
        <v>6161</v>
      </c>
      <c r="L2414" s="607" t="s">
        <v>15</v>
      </c>
      <c r="M2414" s="607" t="s">
        <v>6162</v>
      </c>
      <c r="N2414" s="615" t="s">
        <v>6163</v>
      </c>
      <c r="O2414" s="607" t="s">
        <v>31</v>
      </c>
      <c r="P2414" s="558">
        <v>1</v>
      </c>
      <c r="Q2414" s="558" t="s">
        <v>5151</v>
      </c>
      <c r="R2414" s="609">
        <f>IFERROR(VLOOKUP(CONCATENATE(D2414,"'",C2414),'Monthly Forex'!A:D,4,0),"-")</f>
        <v>47.695</v>
      </c>
      <c r="S2414" s="610">
        <v>19000</v>
      </c>
      <c r="T2414" s="611">
        <f>IFERROR(S2414/R2414,"")</f>
        <v>398.36460844952302</v>
      </c>
      <c r="U2414" s="612" t="s">
        <v>47</v>
      </c>
      <c r="V2414" s="613" t="s">
        <v>49</v>
      </c>
      <c r="W2414" s="703" t="s">
        <v>15</v>
      </c>
      <c r="X2414" s="673" t="s">
        <v>4595</v>
      </c>
      <c r="Y2414" s="669" t="s">
        <v>15</v>
      </c>
      <c r="Z2414" s="668" t="s">
        <v>15</v>
      </c>
      <c r="AA2414" s="558" t="s">
        <v>1856</v>
      </c>
      <c r="AB2414" s="139">
        <f>IF(V2414="","",IF(V2414="Cancelled","-",E2414+30))</f>
        <v>44388</v>
      </c>
      <c r="AC2414" s="134">
        <f>IFERROR(IF(AB2414="-","-",(AB2414-DAY(AB2414)+1)),"")</f>
        <v>44378</v>
      </c>
      <c r="AD2414" s="144">
        <f>IFERROR(IF(AF2414="O","-",AB2414+60),"-")</f>
        <v>44448</v>
      </c>
      <c r="AE2414" s="136">
        <f>IFERROR(IF(AD2414="-","-",(AD2414-DAY(AD2414)+1)),"")</f>
        <v>44440</v>
      </c>
      <c r="AF2414" s="140" t="s">
        <v>4552</v>
      </c>
      <c r="AG2414" s="140" t="str">
        <f>IF(F2414=F2413,"-","1")</f>
        <v>1</v>
      </c>
      <c r="AH2414" s="141">
        <f t="shared" ca="1" si="753"/>
        <v>132.70205462962622</v>
      </c>
      <c r="AI2414" s="210"/>
      <c r="AJ2414" s="448" t="s">
        <v>5194</v>
      </c>
      <c r="AK2414" s="478" t="str">
        <f t="shared" si="754"/>
        <v/>
      </c>
      <c r="AL2414" s="482">
        <f t="shared" si="755"/>
        <v>1</v>
      </c>
      <c r="AM2414" s="432" t="str">
        <f>_xlfn.IFNA(VLOOKUP(O2414,Dropdown!$B:$G,6,0),"-")</f>
        <v>PEZA</v>
      </c>
      <c r="AN2414" s="433">
        <f>_xlfn.IFNA(VLOOKUP(O2414,Dropdown!$B:$H,7,0),"-")</f>
        <v>0.12</v>
      </c>
      <c r="AO2414" s="434" t="str">
        <f t="shared" si="756"/>
        <v>PHP</v>
      </c>
      <c r="AP2414" s="435">
        <f t="shared" si="757"/>
        <v>19000</v>
      </c>
      <c r="AQ2414" s="436">
        <f t="shared" si="758"/>
        <v>21280.000000000004</v>
      </c>
      <c r="AR2414" s="247"/>
      <c r="AS2414" s="466" t="s">
        <v>15</v>
      </c>
      <c r="AT2414" s="247"/>
      <c r="AU2414" s="455" t="s">
        <v>15</v>
      </c>
    </row>
    <row r="2415" spans="1:47" s="29" customFormat="1">
      <c r="A2415" s="556">
        <v>2412</v>
      </c>
      <c r="B2415" s="558" t="s">
        <v>6175</v>
      </c>
      <c r="C2415" s="558" t="str">
        <f t="shared" si="774"/>
        <v>2021</v>
      </c>
      <c r="D2415" s="558" t="str">
        <f t="shared" si="775"/>
        <v>Jun</v>
      </c>
      <c r="E2415" s="605">
        <v>44364</v>
      </c>
      <c r="F2415" s="558">
        <v>127940</v>
      </c>
      <c r="G2415" s="558">
        <v>61164</v>
      </c>
      <c r="H2415" s="558">
        <v>100681</v>
      </c>
      <c r="I2415" s="558" t="s">
        <v>6173</v>
      </c>
      <c r="J2415" s="617" t="s">
        <v>6174</v>
      </c>
      <c r="K2415" s="607" t="s">
        <v>6172</v>
      </c>
      <c r="L2415" s="607" t="s">
        <v>15</v>
      </c>
      <c r="M2415" s="607" t="s">
        <v>6172</v>
      </c>
      <c r="N2415" s="615" t="s">
        <v>6176</v>
      </c>
      <c r="O2415" s="607" t="s">
        <v>31</v>
      </c>
      <c r="P2415" s="558">
        <v>1</v>
      </c>
      <c r="Q2415" s="558" t="s">
        <v>5152</v>
      </c>
      <c r="R2415" s="609">
        <f>IFERROR(VLOOKUP(CONCATENATE(D2415,"'",C2415),'Monthly Forex'!A:D,4,0),"-")</f>
        <v>47.695</v>
      </c>
      <c r="S2415" s="610">
        <v>26200</v>
      </c>
      <c r="T2415" s="611">
        <f>IFERROR(S2415/R2415,"")</f>
        <v>549.32382849355281</v>
      </c>
      <c r="U2415" s="612" t="s">
        <v>47</v>
      </c>
      <c r="V2415" s="613" t="s">
        <v>49</v>
      </c>
      <c r="W2415" s="703" t="s">
        <v>15</v>
      </c>
      <c r="X2415" s="673" t="s">
        <v>4752</v>
      </c>
      <c r="Y2415" s="669" t="s">
        <v>15</v>
      </c>
      <c r="Z2415" s="668" t="s">
        <v>15</v>
      </c>
      <c r="AA2415" s="558" t="s">
        <v>1856</v>
      </c>
      <c r="AB2415" s="139">
        <f>IF(V2415="","",IF(V2415="Cancelled","-",E2415+30))</f>
        <v>44394</v>
      </c>
      <c r="AC2415" s="134">
        <f t="shared" ref="AC2415:AC2436" si="776">IFERROR(IF(AB2415="-","-",(AB2415-DAY(AB2415)+1)),"")</f>
        <v>44378</v>
      </c>
      <c r="AD2415" s="144">
        <f t="shared" ref="AD2415:AD2436" si="777">IFERROR(IF(AF2415="O","-",AB2415+60),"-")</f>
        <v>44454</v>
      </c>
      <c r="AE2415" s="136">
        <f t="shared" ref="AE2415:AE2436" si="778">IFERROR(IF(AD2415="-","-",(AD2415-DAY(AD2415)+1)),"")</f>
        <v>44440</v>
      </c>
      <c r="AF2415" s="140" t="s">
        <v>4552</v>
      </c>
      <c r="AG2415" s="140" t="str">
        <f t="shared" ref="AG2415:AG2436" si="779">IF(F2415=F2414,"-","1")</f>
        <v>1</v>
      </c>
      <c r="AH2415" s="141">
        <f t="shared" ca="1" si="753"/>
        <v>126.70205462962622</v>
      </c>
      <c r="AI2415" s="210"/>
      <c r="AJ2415" s="448" t="s">
        <v>5194</v>
      </c>
      <c r="AK2415" s="478" t="str">
        <f t="shared" si="754"/>
        <v/>
      </c>
      <c r="AL2415" s="482">
        <f t="shared" si="755"/>
        <v>1</v>
      </c>
      <c r="AM2415" s="432" t="str">
        <f>_xlfn.IFNA(VLOOKUP(O2415,Dropdown!$B:$G,6,0),"-")</f>
        <v>PEZA</v>
      </c>
      <c r="AN2415" s="433">
        <f>_xlfn.IFNA(VLOOKUP(O2415,Dropdown!$B:$H,7,0),"-")</f>
        <v>0.12</v>
      </c>
      <c r="AO2415" s="434" t="str">
        <f t="shared" si="756"/>
        <v>PHP</v>
      </c>
      <c r="AP2415" s="435">
        <f t="shared" si="757"/>
        <v>26200</v>
      </c>
      <c r="AQ2415" s="436">
        <f t="shared" si="758"/>
        <v>29344.000000000004</v>
      </c>
      <c r="AR2415" s="247"/>
      <c r="AS2415" s="466" t="s">
        <v>15</v>
      </c>
      <c r="AT2415" s="247"/>
      <c r="AU2415" s="455" t="s">
        <v>15</v>
      </c>
    </row>
    <row r="2416" spans="1:47" s="29" customFormat="1">
      <c r="A2416" s="556">
        <v>2413</v>
      </c>
      <c r="B2416" s="558" t="s">
        <v>6183</v>
      </c>
      <c r="C2416" s="558" t="str">
        <f t="shared" si="774"/>
        <v>2021</v>
      </c>
      <c r="D2416" s="558" t="str">
        <f t="shared" si="775"/>
        <v>Jun</v>
      </c>
      <c r="E2416" s="605">
        <v>44372</v>
      </c>
      <c r="F2416" s="558">
        <v>127941</v>
      </c>
      <c r="G2416" s="558">
        <v>61165</v>
      </c>
      <c r="H2416" s="558">
        <v>100866</v>
      </c>
      <c r="I2416" s="558" t="s">
        <v>6185</v>
      </c>
      <c r="J2416" s="617" t="s">
        <v>6186</v>
      </c>
      <c r="K2416" s="730" t="s">
        <v>6184</v>
      </c>
      <c r="L2416" s="607" t="s">
        <v>15</v>
      </c>
      <c r="M2416" s="607" t="s">
        <v>6184</v>
      </c>
      <c r="N2416" s="615" t="s">
        <v>15</v>
      </c>
      <c r="O2416" s="607" t="s">
        <v>40</v>
      </c>
      <c r="P2416" s="558">
        <v>2</v>
      </c>
      <c r="Q2416" s="558" t="s">
        <v>5151</v>
      </c>
      <c r="R2416" s="609">
        <f>IFERROR(VLOOKUP(CONCATENATE(D2416,"'",C2416),'Monthly Forex'!A:D,4,0),"-")</f>
        <v>47.695</v>
      </c>
      <c r="S2416" s="564" t="s">
        <v>15</v>
      </c>
      <c r="T2416" s="611">
        <v>908</v>
      </c>
      <c r="U2416" s="612" t="s">
        <v>47</v>
      </c>
      <c r="V2416" s="613" t="s">
        <v>49</v>
      </c>
      <c r="W2416" s="733" t="s">
        <v>15</v>
      </c>
      <c r="X2416" s="673" t="s">
        <v>4595</v>
      </c>
      <c r="Y2416" s="691" t="s">
        <v>15</v>
      </c>
      <c r="Z2416" s="697" t="s">
        <v>15</v>
      </c>
      <c r="AA2416" s="558" t="s">
        <v>1856</v>
      </c>
      <c r="AB2416" s="139">
        <f t="shared" ref="AB2416:AB2436" si="780">IF(V2416="","",IF(V2416="Cancelled","-",E2416+30))</f>
        <v>44402</v>
      </c>
      <c r="AC2416" s="134">
        <f t="shared" si="776"/>
        <v>44378</v>
      </c>
      <c r="AD2416" s="144" t="str">
        <f t="shared" si="777"/>
        <v>-</v>
      </c>
      <c r="AE2416" s="136" t="str">
        <f t="shared" si="778"/>
        <v>-</v>
      </c>
      <c r="AF2416" s="140" t="s">
        <v>4551</v>
      </c>
      <c r="AG2416" s="140" t="str">
        <f t="shared" si="779"/>
        <v>1</v>
      </c>
      <c r="AH2416" s="141" t="str">
        <f t="shared" si="753"/>
        <v>-</v>
      </c>
      <c r="AI2416" s="210">
        <v>44407</v>
      </c>
      <c r="AJ2416" s="448" t="s">
        <v>4592</v>
      </c>
      <c r="AK2416" s="478">
        <f t="shared" si="754"/>
        <v>-5</v>
      </c>
      <c r="AL2416" s="482">
        <f t="shared" si="755"/>
        <v>44378</v>
      </c>
      <c r="AM2416" s="432" t="str">
        <f>_xlfn.IFNA(VLOOKUP(O2416,Dropdown!$B:$G,6,0),"-")</f>
        <v>PEZA</v>
      </c>
      <c r="AN2416" s="433">
        <f>_xlfn.IFNA(VLOOKUP(O2416,Dropdown!$B:$H,7,0),"-")</f>
        <v>0.12</v>
      </c>
      <c r="AO2416" s="434" t="str">
        <f t="shared" si="756"/>
        <v>USD</v>
      </c>
      <c r="AP2416" s="435">
        <f t="shared" si="757"/>
        <v>908</v>
      </c>
      <c r="AQ2416" s="436">
        <f t="shared" si="758"/>
        <v>1016.9600000000002</v>
      </c>
      <c r="AR2416" s="247"/>
      <c r="AS2416" s="466" t="s">
        <v>15</v>
      </c>
      <c r="AT2416" s="247"/>
      <c r="AU2416" s="455" t="s">
        <v>15</v>
      </c>
    </row>
    <row r="2417" spans="1:48" s="29" customFormat="1">
      <c r="A2417" s="556">
        <v>2414</v>
      </c>
      <c r="B2417" s="558" t="s">
        <v>5884</v>
      </c>
      <c r="C2417" s="558" t="str">
        <f t="shared" si="774"/>
        <v>2021</v>
      </c>
      <c r="D2417" s="558" t="str">
        <f t="shared" si="775"/>
        <v>Jun</v>
      </c>
      <c r="E2417" s="605">
        <v>44371</v>
      </c>
      <c r="F2417" s="558">
        <v>127942</v>
      </c>
      <c r="G2417" s="558">
        <v>60646</v>
      </c>
      <c r="H2417" s="558">
        <v>100860</v>
      </c>
      <c r="I2417" s="558" t="s">
        <v>5976</v>
      </c>
      <c r="J2417" s="617" t="s">
        <v>5904</v>
      </c>
      <c r="K2417" s="607" t="s">
        <v>5908</v>
      </c>
      <c r="L2417" s="607" t="s">
        <v>5961</v>
      </c>
      <c r="M2417" s="607" t="s">
        <v>5928</v>
      </c>
      <c r="N2417" s="615" t="s">
        <v>5942</v>
      </c>
      <c r="O2417" s="607" t="s">
        <v>31</v>
      </c>
      <c r="P2417" s="558">
        <v>1</v>
      </c>
      <c r="Q2417" s="558" t="s">
        <v>5152</v>
      </c>
      <c r="R2417" s="609">
        <f>IFERROR(VLOOKUP(CONCATENATE(D2417,"'",C2417),'Monthly Forex'!A:D,4,0),"-")</f>
        <v>47.695</v>
      </c>
      <c r="S2417" s="610">
        <v>96350</v>
      </c>
      <c r="T2417" s="611">
        <f>IFERROR(S2417/R2417,"")</f>
        <v>2020.1278960058705</v>
      </c>
      <c r="U2417" s="612" t="s">
        <v>47</v>
      </c>
      <c r="V2417" s="613" t="s">
        <v>49</v>
      </c>
      <c r="W2417" s="703" t="s">
        <v>4317</v>
      </c>
      <c r="X2417" s="673" t="s">
        <v>4752</v>
      </c>
      <c r="Y2417" s="669" t="s">
        <v>15</v>
      </c>
      <c r="Z2417" s="668" t="s">
        <v>15</v>
      </c>
      <c r="AA2417" s="558" t="s">
        <v>1856</v>
      </c>
      <c r="AB2417" s="139">
        <f t="shared" si="780"/>
        <v>44401</v>
      </c>
      <c r="AC2417" s="134">
        <f t="shared" si="776"/>
        <v>44378</v>
      </c>
      <c r="AD2417" s="144">
        <f t="shared" si="777"/>
        <v>44461</v>
      </c>
      <c r="AE2417" s="136">
        <f t="shared" si="778"/>
        <v>44440</v>
      </c>
      <c r="AF2417" s="140" t="s">
        <v>4552</v>
      </c>
      <c r="AG2417" s="140" t="str">
        <f t="shared" si="779"/>
        <v>1</v>
      </c>
      <c r="AH2417" s="141">
        <f t="shared" ca="1" si="753"/>
        <v>119.70205462962622</v>
      </c>
      <c r="AI2417" s="210"/>
      <c r="AJ2417" s="448" t="s">
        <v>5194</v>
      </c>
      <c r="AK2417" s="478" t="str">
        <f t="shared" si="754"/>
        <v/>
      </c>
      <c r="AL2417" s="482">
        <f t="shared" si="755"/>
        <v>1</v>
      </c>
      <c r="AM2417" s="432" t="str">
        <f>_xlfn.IFNA(VLOOKUP(O2417,Dropdown!$B:$G,6,0),"-")</f>
        <v>PEZA</v>
      </c>
      <c r="AN2417" s="433">
        <f>_xlfn.IFNA(VLOOKUP(O2417,Dropdown!$B:$H,7,0),"-")</f>
        <v>0.12</v>
      </c>
      <c r="AO2417" s="434" t="str">
        <f t="shared" si="756"/>
        <v>PHP</v>
      </c>
      <c r="AP2417" s="435">
        <f t="shared" si="757"/>
        <v>96350</v>
      </c>
      <c r="AQ2417" s="436">
        <f t="shared" si="758"/>
        <v>107912.00000000001</v>
      </c>
      <c r="AR2417" s="247"/>
      <c r="AS2417" s="466" t="s">
        <v>15</v>
      </c>
      <c r="AT2417" s="247"/>
      <c r="AU2417" s="455">
        <v>1234.77</v>
      </c>
    </row>
    <row r="2418" spans="1:48" s="29" customFormat="1">
      <c r="A2418" s="556">
        <v>2415</v>
      </c>
      <c r="B2418" s="558" t="s">
        <v>5885</v>
      </c>
      <c r="C2418" s="558" t="str">
        <f t="shared" si="774"/>
        <v>2021</v>
      </c>
      <c r="D2418" s="558" t="str">
        <f t="shared" si="775"/>
        <v>Jun</v>
      </c>
      <c r="E2418" s="605">
        <v>44371</v>
      </c>
      <c r="F2418" s="558">
        <v>127942</v>
      </c>
      <c r="G2418" s="558">
        <v>60646</v>
      </c>
      <c r="H2418" s="558">
        <v>100860</v>
      </c>
      <c r="I2418" s="558" t="s">
        <v>5976</v>
      </c>
      <c r="J2418" s="617" t="s">
        <v>5904</v>
      </c>
      <c r="K2418" s="607" t="s">
        <v>5909</v>
      </c>
      <c r="L2418" s="607" t="s">
        <v>5961</v>
      </c>
      <c r="M2418" s="607" t="s">
        <v>5929</v>
      </c>
      <c r="N2418" s="615" t="s">
        <v>5943</v>
      </c>
      <c r="O2418" s="607" t="s">
        <v>31</v>
      </c>
      <c r="P2418" s="558">
        <v>1</v>
      </c>
      <c r="Q2418" s="558" t="s">
        <v>5152</v>
      </c>
      <c r="R2418" s="609">
        <f>IFERROR(VLOOKUP(CONCATENATE(D2418,"'",C2418),'Monthly Forex'!A:D,4,0),"-")</f>
        <v>47.695</v>
      </c>
      <c r="S2418" s="610">
        <v>72670</v>
      </c>
      <c r="T2418" s="611">
        <f>IFERROR(S2418/R2418,"")</f>
        <v>1523.6397945277283</v>
      </c>
      <c r="U2418" s="612" t="s">
        <v>47</v>
      </c>
      <c r="V2418" s="613" t="s">
        <v>49</v>
      </c>
      <c r="W2418" s="703" t="s">
        <v>4317</v>
      </c>
      <c r="X2418" s="673" t="s">
        <v>4752</v>
      </c>
      <c r="Y2418" s="669" t="s">
        <v>15</v>
      </c>
      <c r="Z2418" s="668" t="s">
        <v>15</v>
      </c>
      <c r="AA2418" s="558" t="s">
        <v>1856</v>
      </c>
      <c r="AB2418" s="139">
        <f t="shared" si="780"/>
        <v>44401</v>
      </c>
      <c r="AC2418" s="134">
        <f t="shared" si="776"/>
        <v>44378</v>
      </c>
      <c r="AD2418" s="144">
        <f t="shared" si="777"/>
        <v>44461</v>
      </c>
      <c r="AE2418" s="136">
        <f t="shared" si="778"/>
        <v>44440</v>
      </c>
      <c r="AF2418" s="140" t="s">
        <v>4552</v>
      </c>
      <c r="AG2418" s="140" t="str">
        <f t="shared" si="779"/>
        <v>-</v>
      </c>
      <c r="AH2418" s="141">
        <f t="shared" ca="1" si="753"/>
        <v>119.70205462962622</v>
      </c>
      <c r="AI2418" s="210"/>
      <c r="AJ2418" s="448" t="s">
        <v>5194</v>
      </c>
      <c r="AK2418" s="478" t="str">
        <f t="shared" si="754"/>
        <v/>
      </c>
      <c r="AL2418" s="482">
        <f t="shared" si="755"/>
        <v>1</v>
      </c>
      <c r="AM2418" s="432" t="str">
        <f>_xlfn.IFNA(VLOOKUP(O2418,Dropdown!$B:$G,6,0),"-")</f>
        <v>PEZA</v>
      </c>
      <c r="AN2418" s="433">
        <f>_xlfn.IFNA(VLOOKUP(O2418,Dropdown!$B:$H,7,0),"-")</f>
        <v>0.12</v>
      </c>
      <c r="AO2418" s="434" t="str">
        <f t="shared" si="756"/>
        <v>PHP</v>
      </c>
      <c r="AP2418" s="435">
        <f t="shared" si="757"/>
        <v>72670</v>
      </c>
      <c r="AQ2418" s="436">
        <f t="shared" si="758"/>
        <v>81390.400000000009</v>
      </c>
      <c r="AR2418" s="247"/>
      <c r="AS2418" s="466" t="s">
        <v>15</v>
      </c>
      <c r="AT2418" s="247"/>
      <c r="AU2418" s="455">
        <v>1060.32</v>
      </c>
    </row>
    <row r="2419" spans="1:48" s="29" customFormat="1">
      <c r="A2419" s="556">
        <v>2416</v>
      </c>
      <c r="B2419" s="558" t="s">
        <v>5886</v>
      </c>
      <c r="C2419" s="558" t="str">
        <f t="shared" si="774"/>
        <v>2021</v>
      </c>
      <c r="D2419" s="558" t="str">
        <f t="shared" si="775"/>
        <v>Jun</v>
      </c>
      <c r="E2419" s="605">
        <v>44371</v>
      </c>
      <c r="F2419" s="558">
        <v>127942</v>
      </c>
      <c r="G2419" s="558">
        <v>60646</v>
      </c>
      <c r="H2419" s="558">
        <v>100860</v>
      </c>
      <c r="I2419" s="558" t="s">
        <v>5976</v>
      </c>
      <c r="J2419" s="617" t="s">
        <v>5904</v>
      </c>
      <c r="K2419" s="607" t="s">
        <v>5910</v>
      </c>
      <c r="L2419" s="607" t="s">
        <v>5961</v>
      </c>
      <c r="M2419" s="607" t="s">
        <v>4859</v>
      </c>
      <c r="N2419" s="615" t="s">
        <v>5944</v>
      </c>
      <c r="O2419" s="607" t="s">
        <v>31</v>
      </c>
      <c r="P2419" s="558">
        <v>1</v>
      </c>
      <c r="Q2419" s="558" t="s">
        <v>5152</v>
      </c>
      <c r="R2419" s="609">
        <f>IFERROR(VLOOKUP(CONCATENATE(D2419,"'",C2419),'Monthly Forex'!A:D,4,0),"-")</f>
        <v>47.695</v>
      </c>
      <c r="S2419" s="610">
        <v>74080</v>
      </c>
      <c r="T2419" s="611">
        <f>IFERROR(S2419/R2419,"")</f>
        <v>1553.2026417863508</v>
      </c>
      <c r="U2419" s="612" t="s">
        <v>47</v>
      </c>
      <c r="V2419" s="613" t="s">
        <v>49</v>
      </c>
      <c r="W2419" s="703" t="s">
        <v>4317</v>
      </c>
      <c r="X2419" s="673" t="s">
        <v>4752</v>
      </c>
      <c r="Y2419" s="669" t="s">
        <v>15</v>
      </c>
      <c r="Z2419" s="668" t="s">
        <v>15</v>
      </c>
      <c r="AA2419" s="558" t="s">
        <v>1856</v>
      </c>
      <c r="AB2419" s="139">
        <f t="shared" si="780"/>
        <v>44401</v>
      </c>
      <c r="AC2419" s="134">
        <f t="shared" si="776"/>
        <v>44378</v>
      </c>
      <c r="AD2419" s="144">
        <f t="shared" si="777"/>
        <v>44461</v>
      </c>
      <c r="AE2419" s="136">
        <f t="shared" si="778"/>
        <v>44440</v>
      </c>
      <c r="AF2419" s="140" t="s">
        <v>4552</v>
      </c>
      <c r="AG2419" s="140" t="str">
        <f t="shared" si="779"/>
        <v>-</v>
      </c>
      <c r="AH2419" s="141">
        <f t="shared" ca="1" si="753"/>
        <v>119.70205462962622</v>
      </c>
      <c r="AI2419" s="210"/>
      <c r="AJ2419" s="448" t="s">
        <v>5194</v>
      </c>
      <c r="AK2419" s="478" t="str">
        <f t="shared" si="754"/>
        <v/>
      </c>
      <c r="AL2419" s="482">
        <f t="shared" si="755"/>
        <v>1</v>
      </c>
      <c r="AM2419" s="432" t="str">
        <f>_xlfn.IFNA(VLOOKUP(O2419,Dropdown!$B:$G,6,0),"-")</f>
        <v>PEZA</v>
      </c>
      <c r="AN2419" s="433">
        <f>_xlfn.IFNA(VLOOKUP(O2419,Dropdown!$B:$H,7,0),"-")</f>
        <v>0.12</v>
      </c>
      <c r="AO2419" s="434" t="str">
        <f t="shared" si="756"/>
        <v>PHP</v>
      </c>
      <c r="AP2419" s="435">
        <f t="shared" si="757"/>
        <v>74080</v>
      </c>
      <c r="AQ2419" s="436">
        <f t="shared" si="758"/>
        <v>82969.600000000006</v>
      </c>
      <c r="AR2419" s="247"/>
      <c r="AS2419" s="466" t="s">
        <v>15</v>
      </c>
      <c r="AT2419" s="247"/>
      <c r="AU2419" s="455">
        <v>703.06</v>
      </c>
    </row>
    <row r="2420" spans="1:48" s="29" customFormat="1">
      <c r="A2420" s="556">
        <v>2417</v>
      </c>
      <c r="B2420" s="558" t="s">
        <v>5887</v>
      </c>
      <c r="C2420" s="558" t="str">
        <f t="shared" si="774"/>
        <v>2021</v>
      </c>
      <c r="D2420" s="558" t="str">
        <f t="shared" si="775"/>
        <v>Jun</v>
      </c>
      <c r="E2420" s="605">
        <v>44371</v>
      </c>
      <c r="F2420" s="558">
        <v>127943</v>
      </c>
      <c r="G2420" s="558">
        <v>61156</v>
      </c>
      <c r="H2420" s="558">
        <v>100861</v>
      </c>
      <c r="I2420" s="558" t="s">
        <v>5976</v>
      </c>
      <c r="J2420" s="617" t="s">
        <v>5904</v>
      </c>
      <c r="K2420" s="730" t="s">
        <v>5911</v>
      </c>
      <c r="L2420" s="607" t="s">
        <v>5961</v>
      </c>
      <c r="M2420" s="607" t="s">
        <v>5930</v>
      </c>
      <c r="N2420" s="615" t="s">
        <v>5948</v>
      </c>
      <c r="O2420" s="607" t="s">
        <v>31</v>
      </c>
      <c r="P2420" s="558">
        <v>1</v>
      </c>
      <c r="Q2420" s="558" t="s">
        <v>5152</v>
      </c>
      <c r="R2420" s="609">
        <f>IFERROR(VLOOKUP(CONCATENATE(D2420,"'",C2420),'Monthly Forex'!A:D,4,0),"-")</f>
        <v>47.695</v>
      </c>
      <c r="S2420" s="610">
        <v>75980</v>
      </c>
      <c r="T2420" s="611">
        <f t="shared" ref="T2420:T2436" si="781">IFERROR(S2420/R2420,"")</f>
        <v>1593.039102631303</v>
      </c>
      <c r="U2420" s="612" t="s">
        <v>47</v>
      </c>
      <c r="V2420" s="613" t="s">
        <v>49</v>
      </c>
      <c r="W2420" s="703" t="s">
        <v>4317</v>
      </c>
      <c r="X2420" s="673" t="s">
        <v>4752</v>
      </c>
      <c r="Y2420" s="669" t="s">
        <v>15</v>
      </c>
      <c r="Z2420" s="668" t="s">
        <v>15</v>
      </c>
      <c r="AA2420" s="558" t="s">
        <v>1856</v>
      </c>
      <c r="AB2420" s="139">
        <f t="shared" si="780"/>
        <v>44401</v>
      </c>
      <c r="AC2420" s="134">
        <f t="shared" si="776"/>
        <v>44378</v>
      </c>
      <c r="AD2420" s="144">
        <f t="shared" si="777"/>
        <v>44461</v>
      </c>
      <c r="AE2420" s="136">
        <f t="shared" si="778"/>
        <v>44440</v>
      </c>
      <c r="AF2420" s="140" t="s">
        <v>4552</v>
      </c>
      <c r="AG2420" s="140" t="str">
        <f t="shared" si="779"/>
        <v>1</v>
      </c>
      <c r="AH2420" s="141">
        <f t="shared" ca="1" si="753"/>
        <v>119.70205462962622</v>
      </c>
      <c r="AI2420" s="210"/>
      <c r="AJ2420" s="448" t="s">
        <v>5194</v>
      </c>
      <c r="AK2420" s="478" t="str">
        <f t="shared" si="754"/>
        <v/>
      </c>
      <c r="AL2420" s="482">
        <f t="shared" si="755"/>
        <v>1</v>
      </c>
      <c r="AM2420" s="432" t="str">
        <f>_xlfn.IFNA(VLOOKUP(O2420,Dropdown!$B:$G,6,0),"-")</f>
        <v>PEZA</v>
      </c>
      <c r="AN2420" s="433">
        <f>_xlfn.IFNA(VLOOKUP(O2420,Dropdown!$B:$H,7,0),"-")</f>
        <v>0.12</v>
      </c>
      <c r="AO2420" s="434" t="str">
        <f t="shared" si="756"/>
        <v>PHP</v>
      </c>
      <c r="AP2420" s="435">
        <f t="shared" si="757"/>
        <v>75980</v>
      </c>
      <c r="AQ2420" s="436">
        <f>IFERROR(IF(AN2420="-",AP2420,AP2420*1.12),"-")</f>
        <v>85097.600000000006</v>
      </c>
      <c r="AR2420" s="247"/>
      <c r="AS2420" s="466" t="s">
        <v>15</v>
      </c>
      <c r="AT2420" s="247"/>
      <c r="AU2420" s="455">
        <v>975.55</v>
      </c>
      <c r="AV2420" s="426"/>
    </row>
    <row r="2421" spans="1:48" s="29" customFormat="1">
      <c r="A2421" s="556">
        <v>2418</v>
      </c>
      <c r="B2421" s="558" t="s">
        <v>5888</v>
      </c>
      <c r="C2421" s="558" t="str">
        <f t="shared" si="774"/>
        <v>2021</v>
      </c>
      <c r="D2421" s="558" t="str">
        <f t="shared" si="775"/>
        <v>Jun</v>
      </c>
      <c r="E2421" s="605">
        <v>44371</v>
      </c>
      <c r="F2421" s="558">
        <v>127943</v>
      </c>
      <c r="G2421" s="558">
        <v>61156</v>
      </c>
      <c r="H2421" s="558">
        <v>100861</v>
      </c>
      <c r="I2421" s="558" t="s">
        <v>5976</v>
      </c>
      <c r="J2421" s="617" t="s">
        <v>5904</v>
      </c>
      <c r="K2421" s="730" t="s">
        <v>5912</v>
      </c>
      <c r="L2421" s="607" t="s">
        <v>5961</v>
      </c>
      <c r="M2421" s="607" t="s">
        <v>5931</v>
      </c>
      <c r="N2421" s="615" t="s">
        <v>5945</v>
      </c>
      <c r="O2421" s="607" t="s">
        <v>31</v>
      </c>
      <c r="P2421" s="558">
        <v>1</v>
      </c>
      <c r="Q2421" s="558" t="s">
        <v>5152</v>
      </c>
      <c r="R2421" s="609">
        <f>IFERROR(VLOOKUP(CONCATENATE(D2421,"'",C2421),'Monthly Forex'!A:D,4,0),"-")</f>
        <v>47.695</v>
      </c>
      <c r="S2421" s="610">
        <v>42000</v>
      </c>
      <c r="T2421" s="611">
        <f t="shared" si="781"/>
        <v>880.59545025684031</v>
      </c>
      <c r="U2421" s="612" t="s">
        <v>47</v>
      </c>
      <c r="V2421" s="613" t="s">
        <v>49</v>
      </c>
      <c r="W2421" s="703" t="s">
        <v>4317</v>
      </c>
      <c r="X2421" s="673" t="s">
        <v>4752</v>
      </c>
      <c r="Y2421" s="669" t="s">
        <v>15</v>
      </c>
      <c r="Z2421" s="668" t="s">
        <v>15</v>
      </c>
      <c r="AA2421" s="558" t="s">
        <v>1856</v>
      </c>
      <c r="AB2421" s="139">
        <f t="shared" si="780"/>
        <v>44401</v>
      </c>
      <c r="AC2421" s="134">
        <f t="shared" si="776"/>
        <v>44378</v>
      </c>
      <c r="AD2421" s="144">
        <f t="shared" si="777"/>
        <v>44461</v>
      </c>
      <c r="AE2421" s="136">
        <f t="shared" si="778"/>
        <v>44440</v>
      </c>
      <c r="AF2421" s="140" t="s">
        <v>4552</v>
      </c>
      <c r="AG2421" s="140" t="str">
        <f t="shared" si="779"/>
        <v>-</v>
      </c>
      <c r="AH2421" s="141">
        <f t="shared" ca="1" si="753"/>
        <v>119.70205462962622</v>
      </c>
      <c r="AI2421" s="210"/>
      <c r="AJ2421" s="448" t="s">
        <v>5194</v>
      </c>
      <c r="AK2421" s="478" t="str">
        <f t="shared" si="754"/>
        <v/>
      </c>
      <c r="AL2421" s="482">
        <f t="shared" si="755"/>
        <v>1</v>
      </c>
      <c r="AM2421" s="432" t="str">
        <f>_xlfn.IFNA(VLOOKUP(O2421,Dropdown!$B:$G,6,0),"-")</f>
        <v>PEZA</v>
      </c>
      <c r="AN2421" s="433">
        <f>_xlfn.IFNA(VLOOKUP(O2421,Dropdown!$B:$H,7,0),"-")</f>
        <v>0.12</v>
      </c>
      <c r="AO2421" s="434" t="str">
        <f t="shared" si="756"/>
        <v>PHP</v>
      </c>
      <c r="AP2421" s="435">
        <f t="shared" si="757"/>
        <v>42000</v>
      </c>
      <c r="AQ2421" s="436">
        <f t="shared" si="758"/>
        <v>47040.000000000007</v>
      </c>
      <c r="AR2421" s="247"/>
      <c r="AS2421" s="466" t="s">
        <v>15</v>
      </c>
      <c r="AT2421" s="247"/>
      <c r="AU2421" s="455">
        <v>563.16999999999996</v>
      </c>
    </row>
    <row r="2422" spans="1:48" s="29" customFormat="1">
      <c r="A2422" s="556">
        <v>2419</v>
      </c>
      <c r="B2422" s="558" t="s">
        <v>5889</v>
      </c>
      <c r="C2422" s="558" t="str">
        <f t="shared" si="774"/>
        <v>2021</v>
      </c>
      <c r="D2422" s="558" t="str">
        <f t="shared" si="775"/>
        <v>Jun</v>
      </c>
      <c r="E2422" s="605">
        <v>44371</v>
      </c>
      <c r="F2422" s="558">
        <v>127943</v>
      </c>
      <c r="G2422" s="558">
        <v>61156</v>
      </c>
      <c r="H2422" s="558">
        <v>100861</v>
      </c>
      <c r="I2422" s="558" t="s">
        <v>5976</v>
      </c>
      <c r="J2422" s="617" t="s">
        <v>5904</v>
      </c>
      <c r="K2422" s="607" t="s">
        <v>5913</v>
      </c>
      <c r="L2422" s="607" t="s">
        <v>5961</v>
      </c>
      <c r="M2422" s="607" t="s">
        <v>5932</v>
      </c>
      <c r="N2422" s="615" t="s">
        <v>5946</v>
      </c>
      <c r="O2422" s="607" t="s">
        <v>31</v>
      </c>
      <c r="P2422" s="558">
        <v>1</v>
      </c>
      <c r="Q2422" s="558" t="s">
        <v>5152</v>
      </c>
      <c r="R2422" s="609">
        <f>IFERROR(VLOOKUP(CONCATENATE(D2422,"'",C2422),'Monthly Forex'!A:D,4,0),"-")</f>
        <v>47.695</v>
      </c>
      <c r="S2422" s="610">
        <v>50870</v>
      </c>
      <c r="T2422" s="611">
        <f t="shared" si="781"/>
        <v>1066.5688227277492</v>
      </c>
      <c r="U2422" s="612" t="s">
        <v>47</v>
      </c>
      <c r="V2422" s="613" t="s">
        <v>49</v>
      </c>
      <c r="W2422" s="703" t="s">
        <v>4317</v>
      </c>
      <c r="X2422" s="673" t="s">
        <v>4752</v>
      </c>
      <c r="Y2422" s="669" t="s">
        <v>15</v>
      </c>
      <c r="Z2422" s="668" t="s">
        <v>15</v>
      </c>
      <c r="AA2422" s="558" t="s">
        <v>1856</v>
      </c>
      <c r="AB2422" s="139">
        <f t="shared" si="780"/>
        <v>44401</v>
      </c>
      <c r="AC2422" s="134">
        <f t="shared" si="776"/>
        <v>44378</v>
      </c>
      <c r="AD2422" s="144">
        <f t="shared" si="777"/>
        <v>44461</v>
      </c>
      <c r="AE2422" s="136">
        <f t="shared" si="778"/>
        <v>44440</v>
      </c>
      <c r="AF2422" s="140" t="s">
        <v>4552</v>
      </c>
      <c r="AG2422" s="140" t="str">
        <f t="shared" si="779"/>
        <v>-</v>
      </c>
      <c r="AH2422" s="141">
        <f t="shared" ca="1" si="753"/>
        <v>119.70205462962622</v>
      </c>
      <c r="AI2422" s="210"/>
      <c r="AJ2422" s="448" t="s">
        <v>5194</v>
      </c>
      <c r="AK2422" s="478" t="str">
        <f t="shared" si="754"/>
        <v/>
      </c>
      <c r="AL2422" s="482">
        <f t="shared" si="755"/>
        <v>1</v>
      </c>
      <c r="AM2422" s="432" t="str">
        <f>_xlfn.IFNA(VLOOKUP(O2422,Dropdown!$B:$G,6,0),"-")</f>
        <v>PEZA</v>
      </c>
      <c r="AN2422" s="433">
        <f>_xlfn.IFNA(VLOOKUP(O2422,Dropdown!$B:$H,7,0),"-")</f>
        <v>0.12</v>
      </c>
      <c r="AO2422" s="434" t="str">
        <f t="shared" si="756"/>
        <v>PHP</v>
      </c>
      <c r="AP2422" s="435">
        <f t="shared" si="757"/>
        <v>50870</v>
      </c>
      <c r="AQ2422" s="436">
        <f t="shared" si="758"/>
        <v>56974.400000000009</v>
      </c>
      <c r="AR2422" s="247"/>
      <c r="AS2422" s="466" t="s">
        <v>15</v>
      </c>
      <c r="AT2422" s="247"/>
      <c r="AU2422" s="455">
        <v>413.95</v>
      </c>
    </row>
    <row r="2423" spans="1:48" s="29" customFormat="1">
      <c r="A2423" s="556">
        <v>2420</v>
      </c>
      <c r="B2423" s="558" t="s">
        <v>5892</v>
      </c>
      <c r="C2423" s="558" t="str">
        <f t="shared" si="774"/>
        <v>2021</v>
      </c>
      <c r="D2423" s="558" t="str">
        <f t="shared" si="775"/>
        <v>Jun</v>
      </c>
      <c r="E2423" s="605">
        <v>44371</v>
      </c>
      <c r="F2423" s="558">
        <v>127943</v>
      </c>
      <c r="G2423" s="558">
        <v>61156</v>
      </c>
      <c r="H2423" s="558">
        <v>100861</v>
      </c>
      <c r="I2423" s="558" t="s">
        <v>5976</v>
      </c>
      <c r="J2423" s="617" t="s">
        <v>5904</v>
      </c>
      <c r="K2423" s="607" t="s">
        <v>6009</v>
      </c>
      <c r="L2423" s="607" t="s">
        <v>5961</v>
      </c>
      <c r="M2423" s="607" t="s">
        <v>6014</v>
      </c>
      <c r="N2423" s="615" t="s">
        <v>5950</v>
      </c>
      <c r="O2423" s="607" t="s">
        <v>31</v>
      </c>
      <c r="P2423" s="558">
        <v>1</v>
      </c>
      <c r="Q2423" s="558" t="s">
        <v>5152</v>
      </c>
      <c r="R2423" s="609">
        <f>IFERROR(VLOOKUP(CONCATENATE(D2423,"'",C2423),'Monthly Forex'!A:D,4,0),"-")</f>
        <v>47.695</v>
      </c>
      <c r="S2423" s="610">
        <v>15700</v>
      </c>
      <c r="T2423" s="611">
        <f t="shared" si="781"/>
        <v>329.1749659293427</v>
      </c>
      <c r="U2423" s="612" t="s">
        <v>47</v>
      </c>
      <c r="V2423" s="613" t="s">
        <v>49</v>
      </c>
      <c r="W2423" s="703" t="s">
        <v>4317</v>
      </c>
      <c r="X2423" s="673" t="s">
        <v>4752</v>
      </c>
      <c r="Y2423" s="669" t="s">
        <v>15</v>
      </c>
      <c r="Z2423" s="668" t="s">
        <v>15</v>
      </c>
      <c r="AA2423" s="558" t="s">
        <v>1856</v>
      </c>
      <c r="AB2423" s="139">
        <f t="shared" si="780"/>
        <v>44401</v>
      </c>
      <c r="AC2423" s="134">
        <f t="shared" si="776"/>
        <v>44378</v>
      </c>
      <c r="AD2423" s="144">
        <f t="shared" si="777"/>
        <v>44461</v>
      </c>
      <c r="AE2423" s="136">
        <f t="shared" si="778"/>
        <v>44440</v>
      </c>
      <c r="AF2423" s="140" t="s">
        <v>4552</v>
      </c>
      <c r="AG2423" s="140" t="str">
        <f t="shared" si="779"/>
        <v>-</v>
      </c>
      <c r="AH2423" s="141">
        <f t="shared" ca="1" si="753"/>
        <v>119.70205462962622</v>
      </c>
      <c r="AI2423" s="210"/>
      <c r="AJ2423" s="448" t="s">
        <v>5194</v>
      </c>
      <c r="AK2423" s="478" t="str">
        <f t="shared" si="754"/>
        <v/>
      </c>
      <c r="AL2423" s="482">
        <f t="shared" si="755"/>
        <v>1</v>
      </c>
      <c r="AM2423" s="432" t="str">
        <f>_xlfn.IFNA(VLOOKUP(O2423,Dropdown!$B:$G,6,0),"-")</f>
        <v>PEZA</v>
      </c>
      <c r="AN2423" s="433">
        <f>_xlfn.IFNA(VLOOKUP(O2423,Dropdown!$B:$H,7,0),"-")</f>
        <v>0.12</v>
      </c>
      <c r="AO2423" s="434" t="str">
        <f t="shared" si="756"/>
        <v>PHP</v>
      </c>
      <c r="AP2423" s="435">
        <f t="shared" si="757"/>
        <v>15700</v>
      </c>
      <c r="AQ2423" s="436">
        <f t="shared" si="758"/>
        <v>17584</v>
      </c>
      <c r="AR2423" s="247"/>
      <c r="AS2423" s="466" t="s">
        <v>15</v>
      </c>
      <c r="AT2423" s="247"/>
      <c r="AU2423" s="455">
        <v>112.28</v>
      </c>
    </row>
    <row r="2424" spans="1:48" s="29" customFormat="1">
      <c r="A2424" s="556">
        <v>2421</v>
      </c>
      <c r="B2424" s="558" t="s">
        <v>5893</v>
      </c>
      <c r="C2424" s="558" t="str">
        <f t="shared" si="774"/>
        <v>2021</v>
      </c>
      <c r="D2424" s="558" t="str">
        <f t="shared" si="775"/>
        <v>Jun</v>
      </c>
      <c r="E2424" s="605">
        <v>44371</v>
      </c>
      <c r="F2424" s="558">
        <v>127943</v>
      </c>
      <c r="G2424" s="558">
        <v>61156</v>
      </c>
      <c r="H2424" s="558">
        <v>100861</v>
      </c>
      <c r="I2424" s="558" t="s">
        <v>5976</v>
      </c>
      <c r="J2424" s="617" t="s">
        <v>5904</v>
      </c>
      <c r="K2424" s="607" t="s">
        <v>6010</v>
      </c>
      <c r="L2424" s="607" t="s">
        <v>5961</v>
      </c>
      <c r="M2424" s="607" t="s">
        <v>6015</v>
      </c>
      <c r="N2424" s="615" t="s">
        <v>5951</v>
      </c>
      <c r="O2424" s="607" t="s">
        <v>31</v>
      </c>
      <c r="P2424" s="558">
        <v>1</v>
      </c>
      <c r="Q2424" s="558" t="s">
        <v>5152</v>
      </c>
      <c r="R2424" s="609">
        <f>IFERROR(VLOOKUP(CONCATENATE(D2424,"'",C2424),'Monthly Forex'!A:D,4,0),"-")</f>
        <v>47.695</v>
      </c>
      <c r="S2424" s="610">
        <v>15700</v>
      </c>
      <c r="T2424" s="611">
        <f t="shared" si="781"/>
        <v>329.1749659293427</v>
      </c>
      <c r="U2424" s="612" t="s">
        <v>47</v>
      </c>
      <c r="V2424" s="613" t="s">
        <v>49</v>
      </c>
      <c r="W2424" s="703" t="s">
        <v>4317</v>
      </c>
      <c r="X2424" s="673" t="s">
        <v>4752</v>
      </c>
      <c r="Y2424" s="669" t="s">
        <v>15</v>
      </c>
      <c r="Z2424" s="668" t="s">
        <v>15</v>
      </c>
      <c r="AA2424" s="558" t="s">
        <v>1856</v>
      </c>
      <c r="AB2424" s="139">
        <f t="shared" si="780"/>
        <v>44401</v>
      </c>
      <c r="AC2424" s="134">
        <f t="shared" si="776"/>
        <v>44378</v>
      </c>
      <c r="AD2424" s="144">
        <f t="shared" si="777"/>
        <v>44461</v>
      </c>
      <c r="AE2424" s="136">
        <f t="shared" si="778"/>
        <v>44440</v>
      </c>
      <c r="AF2424" s="140" t="s">
        <v>4552</v>
      </c>
      <c r="AG2424" s="140" t="str">
        <f t="shared" si="779"/>
        <v>-</v>
      </c>
      <c r="AH2424" s="141">
        <f t="shared" ca="1" si="753"/>
        <v>119.70205462962622</v>
      </c>
      <c r="AI2424" s="210"/>
      <c r="AJ2424" s="448" t="s">
        <v>5194</v>
      </c>
      <c r="AK2424" s="478" t="str">
        <f t="shared" si="754"/>
        <v/>
      </c>
      <c r="AL2424" s="482">
        <f t="shared" si="755"/>
        <v>1</v>
      </c>
      <c r="AM2424" s="432" t="str">
        <f>_xlfn.IFNA(VLOOKUP(O2424,Dropdown!$B:$G,6,0),"-")</f>
        <v>PEZA</v>
      </c>
      <c r="AN2424" s="433">
        <f>_xlfn.IFNA(VLOOKUP(O2424,Dropdown!$B:$H,7,0),"-")</f>
        <v>0.12</v>
      </c>
      <c r="AO2424" s="434" t="str">
        <f t="shared" si="756"/>
        <v>PHP</v>
      </c>
      <c r="AP2424" s="435">
        <f t="shared" si="757"/>
        <v>15700</v>
      </c>
      <c r="AQ2424" s="436">
        <f t="shared" si="758"/>
        <v>17584</v>
      </c>
      <c r="AR2424" s="247"/>
      <c r="AS2424" s="466" t="s">
        <v>15</v>
      </c>
      <c r="AT2424" s="247"/>
      <c r="AU2424" s="455">
        <v>112.25</v>
      </c>
    </row>
    <row r="2425" spans="1:48" s="29" customFormat="1">
      <c r="A2425" s="556">
        <v>2422</v>
      </c>
      <c r="B2425" s="558" t="s">
        <v>5890</v>
      </c>
      <c r="C2425" s="558" t="str">
        <f t="shared" si="774"/>
        <v>2021</v>
      </c>
      <c r="D2425" s="558" t="str">
        <f t="shared" si="775"/>
        <v>Jun</v>
      </c>
      <c r="E2425" s="605">
        <v>44371</v>
      </c>
      <c r="F2425" s="558">
        <v>127944</v>
      </c>
      <c r="G2425" s="558">
        <v>61157</v>
      </c>
      <c r="H2425" s="558">
        <v>100862</v>
      </c>
      <c r="I2425" s="558" t="s">
        <v>5976</v>
      </c>
      <c r="J2425" s="617" t="s">
        <v>6124</v>
      </c>
      <c r="K2425" s="607" t="s">
        <v>5914</v>
      </c>
      <c r="L2425" s="607" t="s">
        <v>5961</v>
      </c>
      <c r="M2425" s="607" t="s">
        <v>5933</v>
      </c>
      <c r="N2425" s="615" t="s">
        <v>6036</v>
      </c>
      <c r="O2425" s="607" t="s">
        <v>31</v>
      </c>
      <c r="P2425" s="558">
        <v>1</v>
      </c>
      <c r="Q2425" s="558" t="s">
        <v>5152</v>
      </c>
      <c r="R2425" s="609">
        <f>IFERROR(VLOOKUP(CONCATENATE(D2425,"'",C2425),'Monthly Forex'!A:D,4,0),"-")</f>
        <v>47.695</v>
      </c>
      <c r="S2425" s="610">
        <v>19180</v>
      </c>
      <c r="T2425" s="611">
        <f t="shared" si="781"/>
        <v>402.13858895062373</v>
      </c>
      <c r="U2425" s="612" t="s">
        <v>47</v>
      </c>
      <c r="V2425" s="613" t="s">
        <v>49</v>
      </c>
      <c r="W2425" s="703" t="s">
        <v>4317</v>
      </c>
      <c r="X2425" s="673" t="s">
        <v>4752</v>
      </c>
      <c r="Y2425" s="669" t="s">
        <v>15</v>
      </c>
      <c r="Z2425" s="668" t="s">
        <v>15</v>
      </c>
      <c r="AA2425" s="558" t="s">
        <v>1856</v>
      </c>
      <c r="AB2425" s="139">
        <f t="shared" si="780"/>
        <v>44401</v>
      </c>
      <c r="AC2425" s="134">
        <f t="shared" si="776"/>
        <v>44378</v>
      </c>
      <c r="AD2425" s="144">
        <f t="shared" si="777"/>
        <v>44461</v>
      </c>
      <c r="AE2425" s="136">
        <f t="shared" si="778"/>
        <v>44440</v>
      </c>
      <c r="AF2425" s="140" t="s">
        <v>4552</v>
      </c>
      <c r="AG2425" s="140" t="str">
        <f t="shared" si="779"/>
        <v>1</v>
      </c>
      <c r="AH2425" s="141">
        <f t="shared" ca="1" si="753"/>
        <v>119.70205462962622</v>
      </c>
      <c r="AI2425" s="210"/>
      <c r="AJ2425" s="448" t="s">
        <v>5194</v>
      </c>
      <c r="AK2425" s="478" t="str">
        <f t="shared" si="754"/>
        <v/>
      </c>
      <c r="AL2425" s="482">
        <f t="shared" si="755"/>
        <v>1</v>
      </c>
      <c r="AM2425" s="432" t="str">
        <f>_xlfn.IFNA(VLOOKUP(O2425,Dropdown!$B:$G,6,0),"-")</f>
        <v>PEZA</v>
      </c>
      <c r="AN2425" s="433">
        <f>_xlfn.IFNA(VLOOKUP(O2425,Dropdown!$B:$H,7,0),"-")</f>
        <v>0.12</v>
      </c>
      <c r="AO2425" s="434" t="str">
        <f t="shared" si="756"/>
        <v>PHP</v>
      </c>
      <c r="AP2425" s="435">
        <f t="shared" si="757"/>
        <v>19180</v>
      </c>
      <c r="AQ2425" s="436">
        <f t="shared" si="758"/>
        <v>21481.600000000002</v>
      </c>
      <c r="AR2425" s="247"/>
      <c r="AS2425" s="466" t="s">
        <v>15</v>
      </c>
      <c r="AT2425" s="247"/>
      <c r="AU2425" s="455">
        <v>136.46</v>
      </c>
    </row>
    <row r="2426" spans="1:48" s="29" customFormat="1">
      <c r="A2426" s="556">
        <v>2423</v>
      </c>
      <c r="B2426" s="558" t="s">
        <v>5891</v>
      </c>
      <c r="C2426" s="558" t="str">
        <f t="shared" si="774"/>
        <v>2021</v>
      </c>
      <c r="D2426" s="558" t="str">
        <f t="shared" si="775"/>
        <v>Jun</v>
      </c>
      <c r="E2426" s="605">
        <v>44371</v>
      </c>
      <c r="F2426" s="558">
        <v>127944</v>
      </c>
      <c r="G2426" s="558">
        <v>61157</v>
      </c>
      <c r="H2426" s="558">
        <v>100862</v>
      </c>
      <c r="I2426" s="558" t="s">
        <v>5976</v>
      </c>
      <c r="J2426" s="617" t="s">
        <v>6124</v>
      </c>
      <c r="K2426" s="607" t="s">
        <v>5915</v>
      </c>
      <c r="L2426" s="607" t="s">
        <v>5961</v>
      </c>
      <c r="M2426" s="607" t="s">
        <v>5940</v>
      </c>
      <c r="N2426" s="615" t="s">
        <v>6037</v>
      </c>
      <c r="O2426" s="607" t="s">
        <v>31</v>
      </c>
      <c r="P2426" s="558">
        <v>1</v>
      </c>
      <c r="Q2426" s="558" t="s">
        <v>5152</v>
      </c>
      <c r="R2426" s="609">
        <f>IFERROR(VLOOKUP(CONCATENATE(D2426,"'",C2426),'Monthly Forex'!A:D,4,0),"-")</f>
        <v>47.695</v>
      </c>
      <c r="S2426" s="610">
        <v>20400</v>
      </c>
      <c r="T2426" s="611">
        <f t="shared" si="781"/>
        <v>427.71779012475105</v>
      </c>
      <c r="U2426" s="612" t="s">
        <v>47</v>
      </c>
      <c r="V2426" s="613" t="s">
        <v>49</v>
      </c>
      <c r="W2426" s="703" t="s">
        <v>4317</v>
      </c>
      <c r="X2426" s="673" t="s">
        <v>4752</v>
      </c>
      <c r="Y2426" s="669" t="s">
        <v>15</v>
      </c>
      <c r="Z2426" s="668" t="s">
        <v>15</v>
      </c>
      <c r="AA2426" s="558" t="s">
        <v>1856</v>
      </c>
      <c r="AB2426" s="139">
        <f t="shared" si="780"/>
        <v>44401</v>
      </c>
      <c r="AC2426" s="134">
        <f t="shared" si="776"/>
        <v>44378</v>
      </c>
      <c r="AD2426" s="144">
        <f t="shared" si="777"/>
        <v>44461</v>
      </c>
      <c r="AE2426" s="136">
        <f t="shared" si="778"/>
        <v>44440</v>
      </c>
      <c r="AF2426" s="140" t="s">
        <v>4552</v>
      </c>
      <c r="AG2426" s="140" t="str">
        <f t="shared" si="779"/>
        <v>-</v>
      </c>
      <c r="AH2426" s="141">
        <f t="shared" ca="1" si="753"/>
        <v>119.70205462962622</v>
      </c>
      <c r="AI2426" s="210"/>
      <c r="AJ2426" s="448" t="s">
        <v>5194</v>
      </c>
      <c r="AK2426" s="478" t="str">
        <f t="shared" si="754"/>
        <v/>
      </c>
      <c r="AL2426" s="482">
        <f t="shared" si="755"/>
        <v>1</v>
      </c>
      <c r="AM2426" s="432" t="str">
        <f>_xlfn.IFNA(VLOOKUP(O2426,Dropdown!$B:$G,6,0),"-")</f>
        <v>PEZA</v>
      </c>
      <c r="AN2426" s="433">
        <f>_xlfn.IFNA(VLOOKUP(O2426,Dropdown!$B:$H,7,0),"-")</f>
        <v>0.12</v>
      </c>
      <c r="AO2426" s="434" t="str">
        <f t="shared" si="756"/>
        <v>PHP</v>
      </c>
      <c r="AP2426" s="435">
        <f t="shared" si="757"/>
        <v>20400</v>
      </c>
      <c r="AQ2426" s="436">
        <f t="shared" si="758"/>
        <v>22848.000000000004</v>
      </c>
      <c r="AR2426" s="247"/>
      <c r="AS2426" s="466" t="s">
        <v>15</v>
      </c>
      <c r="AT2426" s="247"/>
      <c r="AU2426" s="455">
        <v>150.66</v>
      </c>
    </row>
    <row r="2427" spans="1:48" s="29" customFormat="1">
      <c r="A2427" s="556">
        <v>2424</v>
      </c>
      <c r="B2427" s="558" t="s">
        <v>6012</v>
      </c>
      <c r="C2427" s="558" t="str">
        <f t="shared" si="774"/>
        <v>2021</v>
      </c>
      <c r="D2427" s="558" t="str">
        <f t="shared" si="775"/>
        <v>Jun</v>
      </c>
      <c r="E2427" s="605">
        <v>44371</v>
      </c>
      <c r="F2427" s="558">
        <v>127944</v>
      </c>
      <c r="G2427" s="558">
        <v>61157</v>
      </c>
      <c r="H2427" s="558">
        <v>100862</v>
      </c>
      <c r="I2427" s="558" t="s">
        <v>5976</v>
      </c>
      <c r="J2427" s="617" t="s">
        <v>6124</v>
      </c>
      <c r="K2427" s="607" t="s">
        <v>6013</v>
      </c>
      <c r="L2427" s="607" t="s">
        <v>5961</v>
      </c>
      <c r="M2427" s="607" t="s">
        <v>5941</v>
      </c>
      <c r="N2427" s="615" t="s">
        <v>6038</v>
      </c>
      <c r="O2427" s="607" t="s">
        <v>31</v>
      </c>
      <c r="P2427" s="558">
        <v>1</v>
      </c>
      <c r="Q2427" s="558" t="s">
        <v>5152</v>
      </c>
      <c r="R2427" s="609">
        <f>IFERROR(VLOOKUP(CONCATENATE(D2427,"'",C2427),'Monthly Forex'!A:D,4,0),"-")</f>
        <v>47.695</v>
      </c>
      <c r="S2427" s="610">
        <v>22000</v>
      </c>
      <c r="T2427" s="611">
        <f t="shared" si="781"/>
        <v>461.26428346786872</v>
      </c>
      <c r="U2427" s="612" t="s">
        <v>47</v>
      </c>
      <c r="V2427" s="613" t="s">
        <v>49</v>
      </c>
      <c r="W2427" s="703" t="s">
        <v>4317</v>
      </c>
      <c r="X2427" s="673" t="s">
        <v>4752</v>
      </c>
      <c r="Y2427" s="669" t="s">
        <v>15</v>
      </c>
      <c r="Z2427" s="668" t="s">
        <v>15</v>
      </c>
      <c r="AA2427" s="558" t="s">
        <v>1856</v>
      </c>
      <c r="AB2427" s="139">
        <f t="shared" si="780"/>
        <v>44401</v>
      </c>
      <c r="AC2427" s="134">
        <f t="shared" si="776"/>
        <v>44378</v>
      </c>
      <c r="AD2427" s="144">
        <f t="shared" si="777"/>
        <v>44461</v>
      </c>
      <c r="AE2427" s="136">
        <f t="shared" si="778"/>
        <v>44440</v>
      </c>
      <c r="AF2427" s="140" t="s">
        <v>4552</v>
      </c>
      <c r="AG2427" s="140" t="str">
        <f t="shared" si="779"/>
        <v>-</v>
      </c>
      <c r="AH2427" s="141">
        <f t="shared" ca="1" si="753"/>
        <v>119.70205462962622</v>
      </c>
      <c r="AI2427" s="210"/>
      <c r="AJ2427" s="448" t="s">
        <v>5194</v>
      </c>
      <c r="AK2427" s="478" t="str">
        <f t="shared" si="754"/>
        <v/>
      </c>
      <c r="AL2427" s="482">
        <f t="shared" si="755"/>
        <v>1</v>
      </c>
      <c r="AM2427" s="432" t="str">
        <f>_xlfn.IFNA(VLOOKUP(O2427,Dropdown!$B:$G,6,0),"-")</f>
        <v>PEZA</v>
      </c>
      <c r="AN2427" s="433">
        <f>_xlfn.IFNA(VLOOKUP(O2427,Dropdown!$B:$H,7,0),"-")</f>
        <v>0.12</v>
      </c>
      <c r="AO2427" s="434" t="str">
        <f t="shared" si="756"/>
        <v>PHP</v>
      </c>
      <c r="AP2427" s="435">
        <f t="shared" si="757"/>
        <v>22000</v>
      </c>
      <c r="AQ2427" s="436">
        <f t="shared" si="758"/>
        <v>24640.000000000004</v>
      </c>
      <c r="AR2427" s="247"/>
      <c r="AS2427" s="466" t="s">
        <v>15</v>
      </c>
      <c r="AT2427" s="247"/>
      <c r="AU2427" s="455">
        <v>164</v>
      </c>
    </row>
    <row r="2428" spans="1:48" s="29" customFormat="1">
      <c r="A2428" s="556">
        <v>2425</v>
      </c>
      <c r="B2428" s="558" t="s">
        <v>5894</v>
      </c>
      <c r="C2428" s="558" t="str">
        <f t="shared" ref="C2428:C2436" si="782">TEXT(E2428,"yyyy")</f>
        <v>2021</v>
      </c>
      <c r="D2428" s="558" t="str">
        <f t="shared" ref="D2428:D2436" si="783">TEXT(E2428,"mmm")</f>
        <v>Jun</v>
      </c>
      <c r="E2428" s="605">
        <v>44371</v>
      </c>
      <c r="F2428" s="558">
        <v>127945</v>
      </c>
      <c r="G2428" s="558">
        <v>60647</v>
      </c>
      <c r="H2428" s="558">
        <v>100863</v>
      </c>
      <c r="I2428" s="558" t="s">
        <v>5977</v>
      </c>
      <c r="J2428" s="617" t="s">
        <v>5906</v>
      </c>
      <c r="K2428" s="607" t="s">
        <v>5918</v>
      </c>
      <c r="L2428" s="607" t="s">
        <v>5927</v>
      </c>
      <c r="M2428" s="607" t="s">
        <v>5928</v>
      </c>
      <c r="N2428" s="615" t="s">
        <v>5952</v>
      </c>
      <c r="O2428" s="607" t="s">
        <v>31</v>
      </c>
      <c r="P2428" s="558">
        <v>1</v>
      </c>
      <c r="Q2428" s="558" t="s">
        <v>5152</v>
      </c>
      <c r="R2428" s="609">
        <f>IFERROR(VLOOKUP(CONCATENATE(D2428,"'",C2428),'Monthly Forex'!A:D,4,0),"-")</f>
        <v>47.695</v>
      </c>
      <c r="S2428" s="610">
        <v>87810</v>
      </c>
      <c r="T2428" s="611">
        <f t="shared" si="781"/>
        <v>1841.0734877869797</v>
      </c>
      <c r="U2428" s="612" t="s">
        <v>47</v>
      </c>
      <c r="V2428" s="613" t="s">
        <v>49</v>
      </c>
      <c r="W2428" s="703" t="s">
        <v>4317</v>
      </c>
      <c r="X2428" s="673" t="s">
        <v>4752</v>
      </c>
      <c r="Y2428" s="669" t="s">
        <v>15</v>
      </c>
      <c r="Z2428" s="668" t="s">
        <v>15</v>
      </c>
      <c r="AA2428" s="558" t="s">
        <v>1856</v>
      </c>
      <c r="AB2428" s="139">
        <f t="shared" si="780"/>
        <v>44401</v>
      </c>
      <c r="AC2428" s="134">
        <f t="shared" si="776"/>
        <v>44378</v>
      </c>
      <c r="AD2428" s="144">
        <f t="shared" si="777"/>
        <v>44461</v>
      </c>
      <c r="AE2428" s="136">
        <f t="shared" si="778"/>
        <v>44440</v>
      </c>
      <c r="AF2428" s="140" t="s">
        <v>4552</v>
      </c>
      <c r="AG2428" s="140" t="str">
        <f t="shared" si="779"/>
        <v>1</v>
      </c>
      <c r="AH2428" s="141">
        <f t="shared" ca="1" si="753"/>
        <v>119.70205462962622</v>
      </c>
      <c r="AI2428" s="210"/>
      <c r="AJ2428" s="448" t="s">
        <v>5194</v>
      </c>
      <c r="AK2428" s="478" t="str">
        <f t="shared" si="754"/>
        <v/>
      </c>
      <c r="AL2428" s="482">
        <f t="shared" si="755"/>
        <v>1</v>
      </c>
      <c r="AM2428" s="432" t="str">
        <f>_xlfn.IFNA(VLOOKUP(O2428,Dropdown!$B:$G,6,0),"-")</f>
        <v>PEZA</v>
      </c>
      <c r="AN2428" s="433">
        <f>_xlfn.IFNA(VLOOKUP(O2428,Dropdown!$B:$H,7,0),"-")</f>
        <v>0.12</v>
      </c>
      <c r="AO2428" s="434" t="str">
        <f t="shared" si="756"/>
        <v>PHP</v>
      </c>
      <c r="AP2428" s="435">
        <f t="shared" si="757"/>
        <v>87810</v>
      </c>
      <c r="AQ2428" s="436">
        <f t="shared" si="758"/>
        <v>98347.200000000012</v>
      </c>
      <c r="AR2428" s="247"/>
      <c r="AS2428" s="466" t="s">
        <v>15</v>
      </c>
      <c r="AT2428" s="247"/>
      <c r="AU2428" s="455">
        <v>1285.58</v>
      </c>
    </row>
    <row r="2429" spans="1:48" s="29" customFormat="1">
      <c r="A2429" s="556">
        <v>2426</v>
      </c>
      <c r="B2429" s="558" t="s">
        <v>5895</v>
      </c>
      <c r="C2429" s="558" t="str">
        <f t="shared" si="782"/>
        <v>2021</v>
      </c>
      <c r="D2429" s="558" t="str">
        <f t="shared" si="783"/>
        <v>Jun</v>
      </c>
      <c r="E2429" s="605">
        <v>44371</v>
      </c>
      <c r="F2429" s="558">
        <v>127945</v>
      </c>
      <c r="G2429" s="558">
        <v>60647</v>
      </c>
      <c r="H2429" s="558">
        <v>100863</v>
      </c>
      <c r="I2429" s="558" t="s">
        <v>5977</v>
      </c>
      <c r="J2429" s="617" t="s">
        <v>5906</v>
      </c>
      <c r="K2429" s="607" t="s">
        <v>5919</v>
      </c>
      <c r="L2429" s="607" t="s">
        <v>5927</v>
      </c>
      <c r="M2429" s="607" t="s">
        <v>5929</v>
      </c>
      <c r="N2429" s="615" t="s">
        <v>5953</v>
      </c>
      <c r="O2429" s="607" t="s">
        <v>31</v>
      </c>
      <c r="P2429" s="558">
        <v>1</v>
      </c>
      <c r="Q2429" s="558" t="s">
        <v>5152</v>
      </c>
      <c r="R2429" s="609">
        <f>IFERROR(VLOOKUP(CONCATENATE(D2429,"'",C2429),'Monthly Forex'!A:D,4,0),"-")</f>
        <v>47.695</v>
      </c>
      <c r="S2429" s="610">
        <v>70030</v>
      </c>
      <c r="T2429" s="611">
        <f t="shared" si="781"/>
        <v>1468.288080511584</v>
      </c>
      <c r="U2429" s="612" t="s">
        <v>47</v>
      </c>
      <c r="V2429" s="613" t="s">
        <v>49</v>
      </c>
      <c r="W2429" s="703" t="s">
        <v>4317</v>
      </c>
      <c r="X2429" s="673" t="s">
        <v>4752</v>
      </c>
      <c r="Y2429" s="669" t="s">
        <v>15</v>
      </c>
      <c r="Z2429" s="668" t="s">
        <v>15</v>
      </c>
      <c r="AA2429" s="558" t="s">
        <v>1856</v>
      </c>
      <c r="AB2429" s="139">
        <f t="shared" si="780"/>
        <v>44401</v>
      </c>
      <c r="AC2429" s="134">
        <f t="shared" si="776"/>
        <v>44378</v>
      </c>
      <c r="AD2429" s="144">
        <f t="shared" si="777"/>
        <v>44461</v>
      </c>
      <c r="AE2429" s="136">
        <f t="shared" si="778"/>
        <v>44440</v>
      </c>
      <c r="AF2429" s="140" t="s">
        <v>4552</v>
      </c>
      <c r="AG2429" s="140" t="str">
        <f t="shared" si="779"/>
        <v>-</v>
      </c>
      <c r="AH2429" s="141">
        <f t="shared" ca="1" si="753"/>
        <v>119.70205462962622</v>
      </c>
      <c r="AI2429" s="210"/>
      <c r="AJ2429" s="448" t="s">
        <v>5194</v>
      </c>
      <c r="AK2429" s="478" t="str">
        <f t="shared" si="754"/>
        <v/>
      </c>
      <c r="AL2429" s="482">
        <f t="shared" si="755"/>
        <v>1</v>
      </c>
      <c r="AM2429" s="432" t="str">
        <f>_xlfn.IFNA(VLOOKUP(O2429,Dropdown!$B:$G,6,0),"-")</f>
        <v>PEZA</v>
      </c>
      <c r="AN2429" s="433">
        <f>_xlfn.IFNA(VLOOKUP(O2429,Dropdown!$B:$H,7,0),"-")</f>
        <v>0.12</v>
      </c>
      <c r="AO2429" s="434" t="str">
        <f t="shared" si="756"/>
        <v>PHP</v>
      </c>
      <c r="AP2429" s="435">
        <f t="shared" si="757"/>
        <v>70030</v>
      </c>
      <c r="AQ2429" s="436">
        <f t="shared" si="758"/>
        <v>78433.600000000006</v>
      </c>
      <c r="AR2429" s="247"/>
      <c r="AS2429" s="466" t="s">
        <v>15</v>
      </c>
      <c r="AT2429" s="247"/>
      <c r="AU2429" s="455">
        <v>1105.75</v>
      </c>
    </row>
    <row r="2430" spans="1:48" s="29" customFormat="1">
      <c r="A2430" s="556">
        <v>2427</v>
      </c>
      <c r="B2430" s="558" t="s">
        <v>5896</v>
      </c>
      <c r="C2430" s="558" t="str">
        <f t="shared" si="782"/>
        <v>2021</v>
      </c>
      <c r="D2430" s="558" t="str">
        <f t="shared" si="783"/>
        <v>Jun</v>
      </c>
      <c r="E2430" s="605">
        <v>44371</v>
      </c>
      <c r="F2430" s="558">
        <v>127945</v>
      </c>
      <c r="G2430" s="558">
        <v>60647</v>
      </c>
      <c r="H2430" s="558">
        <v>100863</v>
      </c>
      <c r="I2430" s="558" t="s">
        <v>5977</v>
      </c>
      <c r="J2430" s="617" t="s">
        <v>5906</v>
      </c>
      <c r="K2430" s="607" t="s">
        <v>5920</v>
      </c>
      <c r="L2430" s="607" t="s">
        <v>5927</v>
      </c>
      <c r="M2430" s="607" t="s">
        <v>5937</v>
      </c>
      <c r="N2430" s="615" t="s">
        <v>5954</v>
      </c>
      <c r="O2430" s="607" t="s">
        <v>31</v>
      </c>
      <c r="P2430" s="558">
        <v>1</v>
      </c>
      <c r="Q2430" s="558" t="s">
        <v>5152</v>
      </c>
      <c r="R2430" s="609">
        <f>IFERROR(VLOOKUP(CONCATENATE(D2430,"'",C2430),'Monthly Forex'!A:D,4,0),"-")</f>
        <v>47.695</v>
      </c>
      <c r="S2430" s="610">
        <v>73660</v>
      </c>
      <c r="T2430" s="611">
        <f t="shared" si="781"/>
        <v>1544.3966872837823</v>
      </c>
      <c r="U2430" s="612" t="s">
        <v>47</v>
      </c>
      <c r="V2430" s="613" t="s">
        <v>49</v>
      </c>
      <c r="W2430" s="703" t="s">
        <v>4317</v>
      </c>
      <c r="X2430" s="673" t="s">
        <v>4752</v>
      </c>
      <c r="Y2430" s="669" t="s">
        <v>15</v>
      </c>
      <c r="Z2430" s="668" t="s">
        <v>15</v>
      </c>
      <c r="AA2430" s="558" t="s">
        <v>1856</v>
      </c>
      <c r="AB2430" s="139">
        <f t="shared" si="780"/>
        <v>44401</v>
      </c>
      <c r="AC2430" s="134">
        <f t="shared" si="776"/>
        <v>44378</v>
      </c>
      <c r="AD2430" s="144">
        <f t="shared" si="777"/>
        <v>44461</v>
      </c>
      <c r="AE2430" s="136">
        <f t="shared" si="778"/>
        <v>44440</v>
      </c>
      <c r="AF2430" s="140" t="s">
        <v>4552</v>
      </c>
      <c r="AG2430" s="140" t="str">
        <f t="shared" si="779"/>
        <v>-</v>
      </c>
      <c r="AH2430" s="141">
        <f t="shared" ca="1" si="753"/>
        <v>119.70205462962622</v>
      </c>
      <c r="AI2430" s="210"/>
      <c r="AJ2430" s="448" t="s">
        <v>5194</v>
      </c>
      <c r="AK2430" s="478" t="str">
        <f t="shared" si="754"/>
        <v/>
      </c>
      <c r="AL2430" s="482">
        <f t="shared" si="755"/>
        <v>1</v>
      </c>
      <c r="AM2430" s="432" t="str">
        <f>_xlfn.IFNA(VLOOKUP(O2430,Dropdown!$B:$G,6,0),"-")</f>
        <v>PEZA</v>
      </c>
      <c r="AN2430" s="433">
        <f>_xlfn.IFNA(VLOOKUP(O2430,Dropdown!$B:$H,7,0),"-")</f>
        <v>0.12</v>
      </c>
      <c r="AO2430" s="434" t="str">
        <f t="shared" si="756"/>
        <v>PHP</v>
      </c>
      <c r="AP2430" s="435">
        <f t="shared" si="757"/>
        <v>73660</v>
      </c>
      <c r="AQ2430" s="436">
        <f t="shared" si="758"/>
        <v>82499.200000000012</v>
      </c>
      <c r="AR2430" s="247"/>
      <c r="AS2430" s="466" t="s">
        <v>15</v>
      </c>
      <c r="AT2430" s="247"/>
      <c r="AU2430" s="455">
        <v>789.58</v>
      </c>
    </row>
    <row r="2431" spans="1:48" s="29" customFormat="1">
      <c r="A2431" s="556">
        <v>2428</v>
      </c>
      <c r="B2431" s="558" t="s">
        <v>5897</v>
      </c>
      <c r="C2431" s="558" t="str">
        <f t="shared" si="782"/>
        <v>2021</v>
      </c>
      <c r="D2431" s="558" t="str">
        <f t="shared" si="783"/>
        <v>Jun</v>
      </c>
      <c r="E2431" s="605">
        <v>44371</v>
      </c>
      <c r="F2431" s="558">
        <v>127946</v>
      </c>
      <c r="G2431" s="558">
        <v>61158</v>
      </c>
      <c r="H2431" s="558">
        <v>100864</v>
      </c>
      <c r="I2431" s="558" t="s">
        <v>5977</v>
      </c>
      <c r="J2431" s="617" t="s">
        <v>5906</v>
      </c>
      <c r="K2431" s="607" t="s">
        <v>5921</v>
      </c>
      <c r="L2431" s="607" t="s">
        <v>5927</v>
      </c>
      <c r="M2431" s="607" t="s">
        <v>5930</v>
      </c>
      <c r="N2431" s="615" t="s">
        <v>5955</v>
      </c>
      <c r="O2431" s="607" t="s">
        <v>31</v>
      </c>
      <c r="P2431" s="558">
        <v>1</v>
      </c>
      <c r="Q2431" s="558" t="s">
        <v>5152</v>
      </c>
      <c r="R2431" s="609">
        <f>IFERROR(VLOOKUP(CONCATENATE(D2431,"'",C2431),'Monthly Forex'!A:D,4,0),"-")</f>
        <v>47.695</v>
      </c>
      <c r="S2431" s="610">
        <v>70710</v>
      </c>
      <c r="T2431" s="611">
        <f t="shared" si="781"/>
        <v>1482.5453401824091</v>
      </c>
      <c r="U2431" s="612" t="s">
        <v>47</v>
      </c>
      <c r="V2431" s="613" t="s">
        <v>49</v>
      </c>
      <c r="W2431" s="703" t="s">
        <v>4317</v>
      </c>
      <c r="X2431" s="673" t="s">
        <v>4752</v>
      </c>
      <c r="Y2431" s="669" t="s">
        <v>15</v>
      </c>
      <c r="Z2431" s="668" t="s">
        <v>15</v>
      </c>
      <c r="AA2431" s="558" t="s">
        <v>1856</v>
      </c>
      <c r="AB2431" s="139">
        <f t="shared" si="780"/>
        <v>44401</v>
      </c>
      <c r="AC2431" s="134">
        <f t="shared" si="776"/>
        <v>44378</v>
      </c>
      <c r="AD2431" s="144">
        <f t="shared" si="777"/>
        <v>44461</v>
      </c>
      <c r="AE2431" s="136">
        <f t="shared" si="778"/>
        <v>44440</v>
      </c>
      <c r="AF2431" s="140" t="s">
        <v>4552</v>
      </c>
      <c r="AG2431" s="140" t="str">
        <f t="shared" si="779"/>
        <v>1</v>
      </c>
      <c r="AH2431" s="141">
        <f t="shared" ca="1" si="753"/>
        <v>119.70205462962622</v>
      </c>
      <c r="AI2431" s="210"/>
      <c r="AJ2431" s="448" t="s">
        <v>5194</v>
      </c>
      <c r="AK2431" s="478" t="str">
        <f t="shared" si="754"/>
        <v/>
      </c>
      <c r="AL2431" s="482">
        <f t="shared" si="755"/>
        <v>1</v>
      </c>
      <c r="AM2431" s="432" t="str">
        <f>_xlfn.IFNA(VLOOKUP(O2431,Dropdown!$B:$G,6,0),"-")</f>
        <v>PEZA</v>
      </c>
      <c r="AN2431" s="433">
        <f>_xlfn.IFNA(VLOOKUP(O2431,Dropdown!$B:$H,7,0),"-")</f>
        <v>0.12</v>
      </c>
      <c r="AO2431" s="434" t="str">
        <f t="shared" si="756"/>
        <v>PHP</v>
      </c>
      <c r="AP2431" s="435">
        <f t="shared" si="757"/>
        <v>70710</v>
      </c>
      <c r="AQ2431" s="436">
        <f t="shared" si="758"/>
        <v>79195.200000000012</v>
      </c>
      <c r="AR2431" s="247"/>
      <c r="AS2431" s="466" t="s">
        <v>15</v>
      </c>
      <c r="AT2431" s="247"/>
      <c r="AU2431" s="455">
        <v>877.37</v>
      </c>
    </row>
    <row r="2432" spans="1:48" s="29" customFormat="1">
      <c r="A2432" s="556">
        <v>2429</v>
      </c>
      <c r="B2432" s="558" t="s">
        <v>5898</v>
      </c>
      <c r="C2432" s="558" t="str">
        <f t="shared" si="782"/>
        <v>2021</v>
      </c>
      <c r="D2432" s="558" t="str">
        <f t="shared" si="783"/>
        <v>Jun</v>
      </c>
      <c r="E2432" s="605">
        <v>44371</v>
      </c>
      <c r="F2432" s="558">
        <v>127946</v>
      </c>
      <c r="G2432" s="558">
        <v>61158</v>
      </c>
      <c r="H2432" s="558">
        <v>100864</v>
      </c>
      <c r="I2432" s="558" t="s">
        <v>5977</v>
      </c>
      <c r="J2432" s="617" t="s">
        <v>5906</v>
      </c>
      <c r="K2432" s="607" t="s">
        <v>5922</v>
      </c>
      <c r="L2432" s="607" t="s">
        <v>5927</v>
      </c>
      <c r="M2432" s="607" t="s">
        <v>5938</v>
      </c>
      <c r="N2432" s="615" t="s">
        <v>5956</v>
      </c>
      <c r="O2432" s="607" t="s">
        <v>31</v>
      </c>
      <c r="P2432" s="558">
        <v>1</v>
      </c>
      <c r="Q2432" s="558" t="s">
        <v>5152</v>
      </c>
      <c r="R2432" s="609">
        <f>IFERROR(VLOOKUP(CONCATENATE(D2432,"'",C2432),'Monthly Forex'!A:D,4,0),"-")</f>
        <v>47.695</v>
      </c>
      <c r="S2432" s="610">
        <v>32937.5</v>
      </c>
      <c r="T2432" s="611">
        <f t="shared" si="781"/>
        <v>690.58601530558758</v>
      </c>
      <c r="U2432" s="612" t="s">
        <v>47</v>
      </c>
      <c r="V2432" s="613" t="s">
        <v>49</v>
      </c>
      <c r="W2432" s="703" t="s">
        <v>4317</v>
      </c>
      <c r="X2432" s="673" t="s">
        <v>4752</v>
      </c>
      <c r="Y2432" s="669" t="s">
        <v>15</v>
      </c>
      <c r="Z2432" s="668" t="s">
        <v>15</v>
      </c>
      <c r="AA2432" s="558" t="s">
        <v>1856</v>
      </c>
      <c r="AB2432" s="139">
        <f t="shared" si="780"/>
        <v>44401</v>
      </c>
      <c r="AC2432" s="134">
        <f t="shared" si="776"/>
        <v>44378</v>
      </c>
      <c r="AD2432" s="144">
        <f t="shared" si="777"/>
        <v>44461</v>
      </c>
      <c r="AE2432" s="136">
        <f t="shared" si="778"/>
        <v>44440</v>
      </c>
      <c r="AF2432" s="140" t="s">
        <v>4552</v>
      </c>
      <c r="AG2432" s="140" t="str">
        <f t="shared" si="779"/>
        <v>-</v>
      </c>
      <c r="AH2432" s="141">
        <f t="shared" ca="1" si="753"/>
        <v>119.70205462962622</v>
      </c>
      <c r="AI2432" s="210"/>
      <c r="AJ2432" s="448" t="s">
        <v>5194</v>
      </c>
      <c r="AK2432" s="478" t="str">
        <f t="shared" si="754"/>
        <v/>
      </c>
      <c r="AL2432" s="482">
        <f t="shared" si="755"/>
        <v>1</v>
      </c>
      <c r="AM2432" s="432" t="str">
        <f>_xlfn.IFNA(VLOOKUP(O2432,Dropdown!$B:$G,6,0),"-")</f>
        <v>PEZA</v>
      </c>
      <c r="AN2432" s="433">
        <f>_xlfn.IFNA(VLOOKUP(O2432,Dropdown!$B:$H,7,0),"-")</f>
        <v>0.12</v>
      </c>
      <c r="AO2432" s="434" t="str">
        <f t="shared" si="756"/>
        <v>PHP</v>
      </c>
      <c r="AP2432" s="435">
        <f t="shared" si="757"/>
        <v>32937.5</v>
      </c>
      <c r="AQ2432" s="436">
        <f t="shared" si="758"/>
        <v>36890</v>
      </c>
      <c r="AR2432" s="247"/>
      <c r="AS2432" s="466" t="s">
        <v>15</v>
      </c>
      <c r="AT2432" s="247"/>
      <c r="AU2432" s="455">
        <v>462.7</v>
      </c>
    </row>
    <row r="2433" spans="1:48" s="29" customFormat="1">
      <c r="A2433" s="556">
        <v>2430</v>
      </c>
      <c r="B2433" s="558" t="s">
        <v>5899</v>
      </c>
      <c r="C2433" s="558" t="str">
        <f t="shared" si="782"/>
        <v>2021</v>
      </c>
      <c r="D2433" s="558" t="str">
        <f t="shared" si="783"/>
        <v>Jun</v>
      </c>
      <c r="E2433" s="605">
        <v>44371</v>
      </c>
      <c r="F2433" s="558">
        <v>127946</v>
      </c>
      <c r="G2433" s="558">
        <v>61158</v>
      </c>
      <c r="H2433" s="558">
        <v>100864</v>
      </c>
      <c r="I2433" s="558" t="s">
        <v>5977</v>
      </c>
      <c r="J2433" s="617" t="s">
        <v>5906</v>
      </c>
      <c r="K2433" s="607" t="s">
        <v>5923</v>
      </c>
      <c r="L2433" s="607" t="s">
        <v>6039</v>
      </c>
      <c r="M2433" s="607" t="s">
        <v>6125</v>
      </c>
      <c r="N2433" s="615" t="s">
        <v>5957</v>
      </c>
      <c r="O2433" s="607" t="s">
        <v>31</v>
      </c>
      <c r="P2433" s="558">
        <v>1</v>
      </c>
      <c r="Q2433" s="558" t="s">
        <v>5152</v>
      </c>
      <c r="R2433" s="609">
        <f>IFERROR(VLOOKUP(CONCATENATE(D2433,"'",C2433),'Monthly Forex'!A:D,4,0),"-")</f>
        <v>47.695</v>
      </c>
      <c r="S2433" s="610">
        <v>49000</v>
      </c>
      <c r="T2433" s="611">
        <f t="shared" si="781"/>
        <v>1027.3613586329805</v>
      </c>
      <c r="U2433" s="612" t="s">
        <v>47</v>
      </c>
      <c r="V2433" s="613" t="s">
        <v>49</v>
      </c>
      <c r="W2433" s="703" t="s">
        <v>4317</v>
      </c>
      <c r="X2433" s="673" t="s">
        <v>4752</v>
      </c>
      <c r="Y2433" s="669" t="s">
        <v>15</v>
      </c>
      <c r="Z2433" s="668" t="s">
        <v>15</v>
      </c>
      <c r="AA2433" s="558" t="s">
        <v>1856</v>
      </c>
      <c r="AB2433" s="139">
        <f t="shared" si="780"/>
        <v>44401</v>
      </c>
      <c r="AC2433" s="134">
        <f t="shared" si="776"/>
        <v>44378</v>
      </c>
      <c r="AD2433" s="144">
        <f t="shared" si="777"/>
        <v>44461</v>
      </c>
      <c r="AE2433" s="136">
        <f t="shared" si="778"/>
        <v>44440</v>
      </c>
      <c r="AF2433" s="140" t="s">
        <v>4552</v>
      </c>
      <c r="AG2433" s="140" t="str">
        <f t="shared" si="779"/>
        <v>-</v>
      </c>
      <c r="AH2433" s="141">
        <f t="shared" ca="1" si="753"/>
        <v>119.70205462962622</v>
      </c>
      <c r="AI2433" s="210"/>
      <c r="AJ2433" s="448" t="s">
        <v>5194</v>
      </c>
      <c r="AK2433" s="478" t="str">
        <f t="shared" si="754"/>
        <v/>
      </c>
      <c r="AL2433" s="482">
        <f t="shared" si="755"/>
        <v>1</v>
      </c>
      <c r="AM2433" s="432" t="str">
        <f>_xlfn.IFNA(VLOOKUP(O2433,Dropdown!$B:$G,6,0),"-")</f>
        <v>PEZA</v>
      </c>
      <c r="AN2433" s="433">
        <f>_xlfn.IFNA(VLOOKUP(O2433,Dropdown!$B:$H,7,0),"-")</f>
        <v>0.12</v>
      </c>
      <c r="AO2433" s="434" t="str">
        <f t="shared" si="756"/>
        <v>PHP</v>
      </c>
      <c r="AP2433" s="435">
        <f t="shared" si="757"/>
        <v>49000</v>
      </c>
      <c r="AQ2433" s="436">
        <f t="shared" si="758"/>
        <v>54880.000000000007</v>
      </c>
      <c r="AR2433" s="247"/>
      <c r="AS2433" s="466" t="s">
        <v>15</v>
      </c>
      <c r="AT2433" s="247"/>
      <c r="AU2433" s="455">
        <v>364.11</v>
      </c>
    </row>
    <row r="2434" spans="1:48" s="29" customFormat="1">
      <c r="A2434" s="556">
        <v>2431</v>
      </c>
      <c r="B2434" s="558" t="s">
        <v>5900</v>
      </c>
      <c r="C2434" s="558" t="str">
        <f t="shared" si="782"/>
        <v>2021</v>
      </c>
      <c r="D2434" s="558" t="str">
        <f t="shared" si="783"/>
        <v>Jun</v>
      </c>
      <c r="E2434" s="605">
        <v>44371</v>
      </c>
      <c r="F2434" s="558">
        <v>127947</v>
      </c>
      <c r="G2434" s="558">
        <v>61159</v>
      </c>
      <c r="H2434" s="558">
        <v>100865</v>
      </c>
      <c r="I2434" s="558" t="s">
        <v>5977</v>
      </c>
      <c r="J2434" s="617" t="s">
        <v>5907</v>
      </c>
      <c r="K2434" s="607" t="s">
        <v>5924</v>
      </c>
      <c r="L2434" s="607" t="s">
        <v>6011</v>
      </c>
      <c r="M2434" s="607" t="s">
        <v>5933</v>
      </c>
      <c r="N2434" s="615" t="s">
        <v>5958</v>
      </c>
      <c r="O2434" s="607" t="s">
        <v>31</v>
      </c>
      <c r="P2434" s="558">
        <v>1</v>
      </c>
      <c r="Q2434" s="558" t="s">
        <v>5152</v>
      </c>
      <c r="R2434" s="609">
        <f>IFERROR(VLOOKUP(CONCATENATE(D2434,"'",C2434),'Monthly Forex'!A:D,4,0),"-")</f>
        <v>47.695</v>
      </c>
      <c r="S2434" s="610">
        <v>20000</v>
      </c>
      <c r="T2434" s="611">
        <f t="shared" si="781"/>
        <v>419.33116678897159</v>
      </c>
      <c r="U2434" s="612" t="s">
        <v>47</v>
      </c>
      <c r="V2434" s="613" t="s">
        <v>49</v>
      </c>
      <c r="W2434" s="703" t="s">
        <v>4317</v>
      </c>
      <c r="X2434" s="673" t="s">
        <v>4752</v>
      </c>
      <c r="Y2434" s="669" t="s">
        <v>15</v>
      </c>
      <c r="Z2434" s="668" t="s">
        <v>15</v>
      </c>
      <c r="AA2434" s="558" t="s">
        <v>1856</v>
      </c>
      <c r="AB2434" s="139">
        <f t="shared" si="780"/>
        <v>44401</v>
      </c>
      <c r="AC2434" s="134">
        <f t="shared" si="776"/>
        <v>44378</v>
      </c>
      <c r="AD2434" s="144">
        <f t="shared" si="777"/>
        <v>44461</v>
      </c>
      <c r="AE2434" s="136">
        <f t="shared" si="778"/>
        <v>44440</v>
      </c>
      <c r="AF2434" s="140" t="s">
        <v>4552</v>
      </c>
      <c r="AG2434" s="140" t="str">
        <f t="shared" si="779"/>
        <v>1</v>
      </c>
      <c r="AH2434" s="141">
        <f t="shared" ca="1" si="753"/>
        <v>119.70205462962622</v>
      </c>
      <c r="AI2434" s="210"/>
      <c r="AJ2434" s="448" t="s">
        <v>5194</v>
      </c>
      <c r="AK2434" s="478" t="str">
        <f t="shared" si="754"/>
        <v/>
      </c>
      <c r="AL2434" s="482">
        <f t="shared" si="755"/>
        <v>1</v>
      </c>
      <c r="AM2434" s="432" t="str">
        <f>_xlfn.IFNA(VLOOKUP(O2434,Dropdown!$B:$G,6,0),"-")</f>
        <v>PEZA</v>
      </c>
      <c r="AN2434" s="433">
        <f>_xlfn.IFNA(VLOOKUP(O2434,Dropdown!$B:$H,7,0),"-")</f>
        <v>0.12</v>
      </c>
      <c r="AO2434" s="434" t="str">
        <f t="shared" si="756"/>
        <v>PHP</v>
      </c>
      <c r="AP2434" s="435">
        <f t="shared" si="757"/>
        <v>20000</v>
      </c>
      <c r="AQ2434" s="436">
        <f t="shared" si="758"/>
        <v>22400.000000000004</v>
      </c>
      <c r="AR2434" s="247"/>
      <c r="AS2434" s="466" t="s">
        <v>15</v>
      </c>
      <c r="AT2434" s="247"/>
      <c r="AU2434" s="455">
        <v>158.06</v>
      </c>
    </row>
    <row r="2435" spans="1:48" s="29" customFormat="1">
      <c r="A2435" s="556">
        <v>2432</v>
      </c>
      <c r="B2435" s="558" t="s">
        <v>5901</v>
      </c>
      <c r="C2435" s="558" t="str">
        <f t="shared" si="782"/>
        <v>2021</v>
      </c>
      <c r="D2435" s="558" t="str">
        <f t="shared" si="783"/>
        <v>Jun</v>
      </c>
      <c r="E2435" s="605">
        <v>44371</v>
      </c>
      <c r="F2435" s="558">
        <v>127947</v>
      </c>
      <c r="G2435" s="558">
        <v>61159</v>
      </c>
      <c r="H2435" s="558">
        <v>100865</v>
      </c>
      <c r="I2435" s="558" t="s">
        <v>5977</v>
      </c>
      <c r="J2435" s="617" t="s">
        <v>5907</v>
      </c>
      <c r="K2435" s="607" t="s">
        <v>5925</v>
      </c>
      <c r="L2435" s="607" t="s">
        <v>6011</v>
      </c>
      <c r="M2435" s="607" t="s">
        <v>5940</v>
      </c>
      <c r="N2435" s="615" t="s">
        <v>5959</v>
      </c>
      <c r="O2435" s="607" t="s">
        <v>31</v>
      </c>
      <c r="P2435" s="558">
        <v>1</v>
      </c>
      <c r="Q2435" s="558" t="s">
        <v>5152</v>
      </c>
      <c r="R2435" s="609">
        <f>IFERROR(VLOOKUP(CONCATENATE(D2435,"'",C2435),'Monthly Forex'!A:D,4,0),"-")</f>
        <v>47.695</v>
      </c>
      <c r="S2435" s="610">
        <v>18000</v>
      </c>
      <c r="T2435" s="611">
        <f t="shared" si="781"/>
        <v>377.39805011007445</v>
      </c>
      <c r="U2435" s="612" t="s">
        <v>47</v>
      </c>
      <c r="V2435" s="613" t="s">
        <v>49</v>
      </c>
      <c r="W2435" s="703" t="s">
        <v>4317</v>
      </c>
      <c r="X2435" s="673" t="s">
        <v>4752</v>
      </c>
      <c r="Y2435" s="669" t="s">
        <v>15</v>
      </c>
      <c r="Z2435" s="668" t="s">
        <v>15</v>
      </c>
      <c r="AA2435" s="558" t="s">
        <v>1856</v>
      </c>
      <c r="AB2435" s="139">
        <f t="shared" si="780"/>
        <v>44401</v>
      </c>
      <c r="AC2435" s="134">
        <f t="shared" si="776"/>
        <v>44378</v>
      </c>
      <c r="AD2435" s="144">
        <f t="shared" si="777"/>
        <v>44461</v>
      </c>
      <c r="AE2435" s="136">
        <f t="shared" si="778"/>
        <v>44440</v>
      </c>
      <c r="AF2435" s="140" t="s">
        <v>4552</v>
      </c>
      <c r="AG2435" s="140" t="str">
        <f t="shared" si="779"/>
        <v>-</v>
      </c>
      <c r="AH2435" s="141">
        <f t="shared" ca="1" si="753"/>
        <v>119.70205462962622</v>
      </c>
      <c r="AI2435" s="210"/>
      <c r="AJ2435" s="448" t="s">
        <v>5194</v>
      </c>
      <c r="AK2435" s="478" t="str">
        <f t="shared" si="754"/>
        <v/>
      </c>
      <c r="AL2435" s="482">
        <f t="shared" si="755"/>
        <v>1</v>
      </c>
      <c r="AM2435" s="432" t="str">
        <f>_xlfn.IFNA(VLOOKUP(O2435,Dropdown!$B:$G,6,0),"-")</f>
        <v>PEZA</v>
      </c>
      <c r="AN2435" s="433">
        <f>_xlfn.IFNA(VLOOKUP(O2435,Dropdown!$B:$H,7,0),"-")</f>
        <v>0.12</v>
      </c>
      <c r="AO2435" s="434" t="str">
        <f t="shared" si="756"/>
        <v>PHP</v>
      </c>
      <c r="AP2435" s="435">
        <f t="shared" si="757"/>
        <v>18000</v>
      </c>
      <c r="AQ2435" s="436">
        <f t="shared" si="758"/>
        <v>20160.000000000004</v>
      </c>
      <c r="AR2435" s="247"/>
      <c r="AS2435" s="466" t="s">
        <v>15</v>
      </c>
      <c r="AT2435" s="247"/>
      <c r="AU2435" s="455" t="s">
        <v>15</v>
      </c>
    </row>
    <row r="2436" spans="1:48" s="29" customFormat="1">
      <c r="A2436" s="556">
        <v>2433</v>
      </c>
      <c r="B2436" s="558" t="s">
        <v>5902</v>
      </c>
      <c r="C2436" s="558" t="str">
        <f t="shared" si="782"/>
        <v>2021</v>
      </c>
      <c r="D2436" s="558" t="str">
        <f t="shared" si="783"/>
        <v>Jun</v>
      </c>
      <c r="E2436" s="605">
        <v>44371</v>
      </c>
      <c r="F2436" s="558">
        <v>127947</v>
      </c>
      <c r="G2436" s="558">
        <v>61159</v>
      </c>
      <c r="H2436" s="558">
        <v>100865</v>
      </c>
      <c r="I2436" s="558" t="s">
        <v>5977</v>
      </c>
      <c r="J2436" s="617" t="s">
        <v>5907</v>
      </c>
      <c r="K2436" s="607" t="s">
        <v>5926</v>
      </c>
      <c r="L2436" s="607" t="s">
        <v>6011</v>
      </c>
      <c r="M2436" s="607" t="s">
        <v>5941</v>
      </c>
      <c r="N2436" s="615" t="s">
        <v>5960</v>
      </c>
      <c r="O2436" s="607" t="s">
        <v>31</v>
      </c>
      <c r="P2436" s="558">
        <v>1</v>
      </c>
      <c r="Q2436" s="558" t="s">
        <v>5152</v>
      </c>
      <c r="R2436" s="609">
        <f>IFERROR(VLOOKUP(CONCATENATE(D2436,"'",C2436),'Monthly Forex'!A:D,4,0),"-")</f>
        <v>47.695</v>
      </c>
      <c r="S2436" s="610">
        <v>18000</v>
      </c>
      <c r="T2436" s="611">
        <f t="shared" si="781"/>
        <v>377.39805011007445</v>
      </c>
      <c r="U2436" s="612" t="s">
        <v>47</v>
      </c>
      <c r="V2436" s="613" t="s">
        <v>49</v>
      </c>
      <c r="W2436" s="703" t="s">
        <v>4317</v>
      </c>
      <c r="X2436" s="673" t="s">
        <v>4752</v>
      </c>
      <c r="Y2436" s="669" t="s">
        <v>15</v>
      </c>
      <c r="Z2436" s="668" t="s">
        <v>15</v>
      </c>
      <c r="AA2436" s="558" t="s">
        <v>1856</v>
      </c>
      <c r="AB2436" s="139">
        <f t="shared" si="780"/>
        <v>44401</v>
      </c>
      <c r="AC2436" s="134">
        <f t="shared" si="776"/>
        <v>44378</v>
      </c>
      <c r="AD2436" s="144">
        <f t="shared" si="777"/>
        <v>44461</v>
      </c>
      <c r="AE2436" s="136">
        <f t="shared" si="778"/>
        <v>44440</v>
      </c>
      <c r="AF2436" s="140" t="s">
        <v>4552</v>
      </c>
      <c r="AG2436" s="140" t="str">
        <f t="shared" si="779"/>
        <v>-</v>
      </c>
      <c r="AH2436" s="141">
        <f t="shared" ca="1" si="753"/>
        <v>119.70205462962622</v>
      </c>
      <c r="AI2436" s="210"/>
      <c r="AJ2436" s="448" t="s">
        <v>5194</v>
      </c>
      <c r="AK2436" s="478" t="str">
        <f t="shared" si="754"/>
        <v/>
      </c>
      <c r="AL2436" s="482">
        <f t="shared" si="755"/>
        <v>1</v>
      </c>
      <c r="AM2436" s="432" t="str">
        <f>_xlfn.IFNA(VLOOKUP(O2436,Dropdown!$B:$G,6,0),"-")</f>
        <v>PEZA</v>
      </c>
      <c r="AN2436" s="433">
        <f>_xlfn.IFNA(VLOOKUP(O2436,Dropdown!$B:$H,7,0),"-")</f>
        <v>0.12</v>
      </c>
      <c r="AO2436" s="434" t="str">
        <f t="shared" si="756"/>
        <v>PHP</v>
      </c>
      <c r="AP2436" s="435">
        <f t="shared" si="757"/>
        <v>18000</v>
      </c>
      <c r="AQ2436" s="436">
        <f t="shared" si="758"/>
        <v>20160.000000000004</v>
      </c>
      <c r="AR2436" s="247"/>
      <c r="AS2436" s="466" t="s">
        <v>15</v>
      </c>
      <c r="AT2436" s="247"/>
      <c r="AU2436" s="455" t="s">
        <v>15</v>
      </c>
    </row>
    <row r="2437" spans="1:48" s="30" customFormat="1">
      <c r="A2437" s="556">
        <v>2434</v>
      </c>
      <c r="B2437" s="557" t="s">
        <v>6134</v>
      </c>
      <c r="C2437" s="557" t="str">
        <f t="shared" ref="C2437:C2444" si="784">TEXT(E2437,"yyyy")</f>
        <v>2021</v>
      </c>
      <c r="D2437" s="557" t="str">
        <f t="shared" ref="D2437:D2444" si="785">TEXT(E2437,"mmm")</f>
        <v>Jun</v>
      </c>
      <c r="E2437" s="586">
        <v>44375</v>
      </c>
      <c r="F2437" s="558">
        <v>127948</v>
      </c>
      <c r="G2437" s="557">
        <v>61166</v>
      </c>
      <c r="H2437" s="557">
        <v>100903</v>
      </c>
      <c r="I2437" s="557" t="s">
        <v>6135</v>
      </c>
      <c r="J2437" s="577" t="s">
        <v>6136</v>
      </c>
      <c r="K2437" s="578" t="s">
        <v>6187</v>
      </c>
      <c r="L2437" s="578" t="s">
        <v>15</v>
      </c>
      <c r="M2437" s="578" t="s">
        <v>6187</v>
      </c>
      <c r="N2437" s="579" t="s">
        <v>15</v>
      </c>
      <c r="O2437" s="578" t="s">
        <v>3291</v>
      </c>
      <c r="P2437" s="557">
        <v>1</v>
      </c>
      <c r="Q2437" s="558" t="s">
        <v>5152</v>
      </c>
      <c r="R2437" s="581">
        <f>IFERROR(VLOOKUP(CONCATENATE(D2437,"'",C2437),'Monthly Forex'!A:D,4,0),"-")</f>
        <v>47.695</v>
      </c>
      <c r="S2437" s="587">
        <v>71200</v>
      </c>
      <c r="T2437" s="582">
        <f>IFERROR(S2437/R2437,"")</f>
        <v>1492.8189537687388</v>
      </c>
      <c r="U2437" s="612" t="s">
        <v>47</v>
      </c>
      <c r="V2437" s="613" t="s">
        <v>49</v>
      </c>
      <c r="W2437" s="706" t="s">
        <v>15</v>
      </c>
      <c r="X2437" s="673" t="s">
        <v>4752</v>
      </c>
      <c r="Y2437" s="669" t="s">
        <v>15</v>
      </c>
      <c r="Z2437" s="668" t="s">
        <v>15</v>
      </c>
      <c r="AA2437" s="558" t="s">
        <v>1856</v>
      </c>
      <c r="AB2437" s="139">
        <f t="shared" ref="AB2437:AB2447" si="786">IF(V2437="","",IF(V2437="Cancelled","-",E2437+30))</f>
        <v>44405</v>
      </c>
      <c r="AC2437" s="134">
        <f t="shared" ref="AC2437:AC2447" si="787">IFERROR(IF(AB2437="-","-",(AB2437-DAY(AB2437)+1)),"")</f>
        <v>44378</v>
      </c>
      <c r="AD2437" s="144">
        <f t="shared" ref="AD2437:AD2447" si="788">IFERROR(IF(AF2437="O","-",AB2437+60),"-")</f>
        <v>44465</v>
      </c>
      <c r="AE2437" s="136">
        <f t="shared" ref="AE2437:AE2447" si="789">IFERROR(IF(AD2437="-","-",(AD2437-DAY(AD2437)+1)),"")</f>
        <v>44440</v>
      </c>
      <c r="AF2437" s="140" t="s">
        <v>4552</v>
      </c>
      <c r="AG2437" s="140" t="str">
        <f t="shared" ref="AG2437:AG2447" si="790">IF(F2437=F2436,"-","1")</f>
        <v>1</v>
      </c>
      <c r="AH2437" s="141">
        <f t="shared" ref="AH2437:AH2447" ca="1" si="791">IFERROR(IF(AF2437="-","-",IF(AF2437="O","-",$AK$1-E2437)),"-")</f>
        <v>115.70205462962622</v>
      </c>
      <c r="AI2437" s="210"/>
      <c r="AJ2437" s="448" t="s">
        <v>6417</v>
      </c>
      <c r="AK2437" s="478" t="str">
        <f t="shared" ref="AK2437:AK2500" si="792">IFERROR(IF(AF2437="O",$AB2437-$AI2437,""),"-")</f>
        <v/>
      </c>
      <c r="AL2437" s="516">
        <f t="shared" ref="AL2437:AL2500" si="793">IFERROR(AI2437-DAY(AI2437)+1,"-")</f>
        <v>1</v>
      </c>
      <c r="AM2437" s="432" t="str">
        <f>_xlfn.IFNA(VLOOKUP(O2437,Dropdown!$B:$G,6,0),"-")</f>
        <v>PEZA</v>
      </c>
      <c r="AN2437" s="433">
        <f>_xlfn.IFNA(VLOOKUP(O2437,Dropdown!$B:$H,7,0),"-")</f>
        <v>0.12</v>
      </c>
      <c r="AO2437" s="434" t="str">
        <f t="shared" ref="AO2437:AO2513" si="794">_xlfn.IFNA(IF(S2437="-","USD","PHP"),"-")</f>
        <v>PHP</v>
      </c>
      <c r="AP2437" s="435">
        <f t="shared" ref="AP2437:AP2454" si="795">IF(AO2437="USD",T2437,S2437)</f>
        <v>71200</v>
      </c>
      <c r="AQ2437" s="436">
        <f t="shared" ref="AQ2437:AQ2459" si="796">IFERROR(IF(AN2437="-",AP2437,AP2437*1.12),"-")</f>
        <v>79744.000000000015</v>
      </c>
      <c r="AR2437" s="247"/>
      <c r="AS2437" s="468">
        <v>0</v>
      </c>
      <c r="AT2437" s="247"/>
      <c r="AU2437" s="455" t="s">
        <v>15</v>
      </c>
      <c r="AV2437" s="460"/>
    </row>
    <row r="2438" spans="1:48" s="29" customFormat="1">
      <c r="A2438" s="556">
        <v>2435</v>
      </c>
      <c r="B2438" s="558" t="s">
        <v>6189</v>
      </c>
      <c r="C2438" s="558" t="str">
        <f t="shared" si="784"/>
        <v>2021</v>
      </c>
      <c r="D2438" s="558" t="str">
        <f t="shared" si="785"/>
        <v>Jun</v>
      </c>
      <c r="E2438" s="605">
        <v>44377</v>
      </c>
      <c r="F2438" s="558">
        <v>127949</v>
      </c>
      <c r="G2438" s="558">
        <v>61167</v>
      </c>
      <c r="H2438" s="558">
        <v>100953</v>
      </c>
      <c r="I2438" s="558" t="s">
        <v>6193</v>
      </c>
      <c r="J2438" s="617" t="s">
        <v>6194</v>
      </c>
      <c r="K2438" s="607" t="s">
        <v>6192</v>
      </c>
      <c r="L2438" s="607" t="s">
        <v>15</v>
      </c>
      <c r="M2438" s="607" t="s">
        <v>6192</v>
      </c>
      <c r="N2438" s="615" t="s">
        <v>15</v>
      </c>
      <c r="O2438" s="607" t="s">
        <v>33</v>
      </c>
      <c r="P2438" s="558">
        <v>1</v>
      </c>
      <c r="Q2438" s="558" t="s">
        <v>5151</v>
      </c>
      <c r="R2438" s="609">
        <f>IFERROR(VLOOKUP(CONCATENATE(D2438,"'",C2438),'Monthly Forex'!A:D,4,0),"-")</f>
        <v>47.695</v>
      </c>
      <c r="S2438" s="564" t="s">
        <v>15</v>
      </c>
      <c r="T2438" s="611">
        <v>135</v>
      </c>
      <c r="U2438" s="612" t="s">
        <v>47</v>
      </c>
      <c r="V2438" s="613" t="s">
        <v>49</v>
      </c>
      <c r="W2438" s="703" t="s">
        <v>15</v>
      </c>
      <c r="X2438" s="673" t="s">
        <v>4599</v>
      </c>
      <c r="Y2438" s="667" t="s">
        <v>6228</v>
      </c>
      <c r="Z2438" s="668">
        <v>44384</v>
      </c>
      <c r="AA2438" s="558" t="s">
        <v>1856</v>
      </c>
      <c r="AB2438" s="139">
        <f t="shared" si="786"/>
        <v>44407</v>
      </c>
      <c r="AC2438" s="134">
        <f t="shared" si="787"/>
        <v>44378</v>
      </c>
      <c r="AD2438" s="144" t="str">
        <f t="shared" si="788"/>
        <v>-</v>
      </c>
      <c r="AE2438" s="136" t="str">
        <f t="shared" si="789"/>
        <v>-</v>
      </c>
      <c r="AF2438" s="140" t="s">
        <v>4551</v>
      </c>
      <c r="AG2438" s="140" t="str">
        <f t="shared" si="790"/>
        <v>1</v>
      </c>
      <c r="AH2438" s="141" t="str">
        <f t="shared" si="791"/>
        <v>-</v>
      </c>
      <c r="AI2438" s="210">
        <v>44406</v>
      </c>
      <c r="AJ2438" s="448" t="s">
        <v>4592</v>
      </c>
      <c r="AK2438" s="478">
        <f t="shared" si="792"/>
        <v>1</v>
      </c>
      <c r="AL2438" s="482">
        <f t="shared" si="793"/>
        <v>44378</v>
      </c>
      <c r="AM2438" s="461" t="str">
        <f>_xlfn.IFNA(VLOOKUP(O2438,Dropdown!$B:$G,6,0),"-")</f>
        <v>NON-PEZA</v>
      </c>
      <c r="AN2438" s="433">
        <v>0.12</v>
      </c>
      <c r="AO2438" s="434" t="str">
        <f t="shared" si="794"/>
        <v>USD</v>
      </c>
      <c r="AP2438" s="435">
        <f t="shared" si="795"/>
        <v>135</v>
      </c>
      <c r="AQ2438" s="436">
        <f t="shared" si="796"/>
        <v>151.20000000000002</v>
      </c>
      <c r="AR2438" s="247"/>
      <c r="AS2438" s="468">
        <v>0</v>
      </c>
      <c r="AT2438" s="247"/>
      <c r="AU2438" s="455" t="s">
        <v>15</v>
      </c>
      <c r="AV2438" s="460"/>
    </row>
    <row r="2439" spans="1:48" s="29" customFormat="1">
      <c r="A2439" s="556">
        <v>2436</v>
      </c>
      <c r="B2439" s="558" t="s">
        <v>6190</v>
      </c>
      <c r="C2439" s="558" t="str">
        <f t="shared" si="784"/>
        <v>2021</v>
      </c>
      <c r="D2439" s="558" t="str">
        <f t="shared" si="785"/>
        <v>Jun</v>
      </c>
      <c r="E2439" s="605">
        <v>44377</v>
      </c>
      <c r="F2439" s="558">
        <v>127949</v>
      </c>
      <c r="G2439" s="558">
        <v>61167</v>
      </c>
      <c r="H2439" s="558">
        <v>100953</v>
      </c>
      <c r="I2439" s="558" t="s">
        <v>5233</v>
      </c>
      <c r="J2439" s="617" t="s">
        <v>6195</v>
      </c>
      <c r="K2439" s="607" t="s">
        <v>4696</v>
      </c>
      <c r="L2439" s="607" t="s">
        <v>15</v>
      </c>
      <c r="M2439" s="607" t="s">
        <v>4696</v>
      </c>
      <c r="N2439" s="615" t="s">
        <v>15</v>
      </c>
      <c r="O2439" s="607" t="s">
        <v>33</v>
      </c>
      <c r="P2439" s="558">
        <v>1</v>
      </c>
      <c r="Q2439" s="558" t="s">
        <v>5151</v>
      </c>
      <c r="R2439" s="609">
        <f>IFERROR(VLOOKUP(CONCATENATE(D2439,"'",C2439),'Monthly Forex'!A:D,4,0),"-")</f>
        <v>47.695</v>
      </c>
      <c r="S2439" s="564" t="s">
        <v>15</v>
      </c>
      <c r="T2439" s="611">
        <v>310</v>
      </c>
      <c r="U2439" s="612" t="s">
        <v>47</v>
      </c>
      <c r="V2439" s="613" t="s">
        <v>49</v>
      </c>
      <c r="W2439" s="703" t="s">
        <v>15</v>
      </c>
      <c r="X2439" s="673" t="s">
        <v>4599</v>
      </c>
      <c r="Y2439" s="667" t="s">
        <v>6228</v>
      </c>
      <c r="Z2439" s="668">
        <v>44384</v>
      </c>
      <c r="AA2439" s="558" t="s">
        <v>1856</v>
      </c>
      <c r="AB2439" s="139">
        <f t="shared" si="786"/>
        <v>44407</v>
      </c>
      <c r="AC2439" s="134">
        <f t="shared" si="787"/>
        <v>44378</v>
      </c>
      <c r="AD2439" s="144" t="str">
        <f t="shared" si="788"/>
        <v>-</v>
      </c>
      <c r="AE2439" s="136" t="str">
        <f t="shared" si="789"/>
        <v>-</v>
      </c>
      <c r="AF2439" s="140" t="s">
        <v>4551</v>
      </c>
      <c r="AG2439" s="140" t="str">
        <f t="shared" si="790"/>
        <v>-</v>
      </c>
      <c r="AH2439" s="141" t="str">
        <f t="shared" si="791"/>
        <v>-</v>
      </c>
      <c r="AI2439" s="210">
        <v>44406</v>
      </c>
      <c r="AJ2439" s="448" t="s">
        <v>4592</v>
      </c>
      <c r="AK2439" s="478">
        <f t="shared" si="792"/>
        <v>1</v>
      </c>
      <c r="AL2439" s="482">
        <f t="shared" si="793"/>
        <v>44378</v>
      </c>
      <c r="AM2439" s="461" t="str">
        <f>_xlfn.IFNA(VLOOKUP(O2439,Dropdown!$B:$G,6,0),"-")</f>
        <v>NON-PEZA</v>
      </c>
      <c r="AN2439" s="433">
        <v>0.12</v>
      </c>
      <c r="AO2439" s="434" t="str">
        <f t="shared" si="794"/>
        <v>USD</v>
      </c>
      <c r="AP2439" s="435">
        <f t="shared" si="795"/>
        <v>310</v>
      </c>
      <c r="AQ2439" s="436">
        <f t="shared" si="796"/>
        <v>347.20000000000005</v>
      </c>
      <c r="AR2439" s="247"/>
      <c r="AS2439" s="468">
        <v>0</v>
      </c>
      <c r="AT2439" s="247"/>
      <c r="AU2439" s="455" t="s">
        <v>15</v>
      </c>
      <c r="AV2439" s="460"/>
    </row>
    <row r="2440" spans="1:48" s="29" customFormat="1">
      <c r="A2440" s="556">
        <v>2437</v>
      </c>
      <c r="B2440" s="558" t="s">
        <v>6191</v>
      </c>
      <c r="C2440" s="558" t="str">
        <f t="shared" si="784"/>
        <v>2021</v>
      </c>
      <c r="D2440" s="558" t="str">
        <f t="shared" si="785"/>
        <v>Jun</v>
      </c>
      <c r="E2440" s="605">
        <v>44377</v>
      </c>
      <c r="F2440" s="558">
        <v>127949</v>
      </c>
      <c r="G2440" s="558">
        <v>61167</v>
      </c>
      <c r="H2440" s="558">
        <v>100953</v>
      </c>
      <c r="I2440" s="558" t="s">
        <v>5233</v>
      </c>
      <c r="J2440" s="617" t="s">
        <v>6195</v>
      </c>
      <c r="K2440" s="607" t="s">
        <v>5253</v>
      </c>
      <c r="L2440" s="607" t="s">
        <v>15</v>
      </c>
      <c r="M2440" s="607" t="s">
        <v>5253</v>
      </c>
      <c r="N2440" s="615" t="s">
        <v>15</v>
      </c>
      <c r="O2440" s="607" t="s">
        <v>33</v>
      </c>
      <c r="P2440" s="558">
        <v>1</v>
      </c>
      <c r="Q2440" s="558" t="s">
        <v>5151</v>
      </c>
      <c r="R2440" s="609">
        <f>IFERROR(VLOOKUP(CONCATENATE(D2440,"'",C2440),'Monthly Forex'!A:D,4,0),"-")</f>
        <v>47.695</v>
      </c>
      <c r="S2440" s="564" t="s">
        <v>15</v>
      </c>
      <c r="T2440" s="611">
        <v>347</v>
      </c>
      <c r="U2440" s="612" t="s">
        <v>47</v>
      </c>
      <c r="V2440" s="613" t="s">
        <v>49</v>
      </c>
      <c r="W2440" s="703" t="s">
        <v>15</v>
      </c>
      <c r="X2440" s="673" t="s">
        <v>4599</v>
      </c>
      <c r="Y2440" s="667" t="s">
        <v>6228</v>
      </c>
      <c r="Z2440" s="668">
        <v>44384</v>
      </c>
      <c r="AA2440" s="558" t="s">
        <v>1856</v>
      </c>
      <c r="AB2440" s="139">
        <f t="shared" si="786"/>
        <v>44407</v>
      </c>
      <c r="AC2440" s="134">
        <f t="shared" si="787"/>
        <v>44378</v>
      </c>
      <c r="AD2440" s="144" t="str">
        <f t="shared" si="788"/>
        <v>-</v>
      </c>
      <c r="AE2440" s="136" t="str">
        <f t="shared" si="789"/>
        <v>-</v>
      </c>
      <c r="AF2440" s="140" t="s">
        <v>4551</v>
      </c>
      <c r="AG2440" s="140" t="str">
        <f t="shared" si="790"/>
        <v>-</v>
      </c>
      <c r="AH2440" s="141" t="str">
        <f t="shared" si="791"/>
        <v>-</v>
      </c>
      <c r="AI2440" s="210">
        <v>44406</v>
      </c>
      <c r="AJ2440" s="448" t="s">
        <v>4592</v>
      </c>
      <c r="AK2440" s="478">
        <f t="shared" si="792"/>
        <v>1</v>
      </c>
      <c r="AL2440" s="482">
        <f t="shared" si="793"/>
        <v>44378</v>
      </c>
      <c r="AM2440" s="461" t="str">
        <f>_xlfn.IFNA(VLOOKUP(O2440,Dropdown!$B:$G,6,0),"-")</f>
        <v>NON-PEZA</v>
      </c>
      <c r="AN2440" s="433">
        <v>0.12</v>
      </c>
      <c r="AO2440" s="434" t="str">
        <f t="shared" si="794"/>
        <v>USD</v>
      </c>
      <c r="AP2440" s="435">
        <f t="shared" si="795"/>
        <v>347</v>
      </c>
      <c r="AQ2440" s="436">
        <f t="shared" si="796"/>
        <v>388.64000000000004</v>
      </c>
      <c r="AR2440" s="247"/>
      <c r="AS2440" s="468">
        <v>0</v>
      </c>
      <c r="AT2440" s="247"/>
      <c r="AU2440" s="455" t="s">
        <v>15</v>
      </c>
      <c r="AV2440" s="460"/>
    </row>
    <row r="2441" spans="1:48" s="29" customFormat="1">
      <c r="A2441" s="556">
        <v>2438</v>
      </c>
      <c r="B2441" s="558" t="s">
        <v>6196</v>
      </c>
      <c r="C2441" s="558" t="str">
        <f t="shared" si="784"/>
        <v>2021</v>
      </c>
      <c r="D2441" s="558" t="str">
        <f t="shared" si="785"/>
        <v>Jun</v>
      </c>
      <c r="E2441" s="605">
        <v>44377</v>
      </c>
      <c r="F2441" s="558">
        <v>127950</v>
      </c>
      <c r="G2441" s="558">
        <v>66168</v>
      </c>
      <c r="H2441" s="558">
        <v>100956</v>
      </c>
      <c r="I2441" s="558" t="s">
        <v>6208</v>
      </c>
      <c r="J2441" s="617" t="s">
        <v>6209</v>
      </c>
      <c r="K2441" s="607" t="s">
        <v>6200</v>
      </c>
      <c r="L2441" s="607" t="s">
        <v>15</v>
      </c>
      <c r="M2441" s="607" t="s">
        <v>6204</v>
      </c>
      <c r="N2441" s="615" t="s">
        <v>15</v>
      </c>
      <c r="O2441" s="607" t="s">
        <v>42</v>
      </c>
      <c r="P2441" s="558">
        <v>2</v>
      </c>
      <c r="Q2441" s="558" t="s">
        <v>5151</v>
      </c>
      <c r="R2441" s="609">
        <f>IFERROR(VLOOKUP(CONCATENATE(D2441,"'",C2441),'Monthly Forex'!A:D,4,0),"-")</f>
        <v>47.695</v>
      </c>
      <c r="S2441" s="564" t="s">
        <v>15</v>
      </c>
      <c r="T2441" s="611">
        <v>444</v>
      </c>
      <c r="U2441" s="612" t="s">
        <v>47</v>
      </c>
      <c r="V2441" s="613" t="s">
        <v>49</v>
      </c>
      <c r="W2441" s="703" t="s">
        <v>15</v>
      </c>
      <c r="X2441" s="673" t="s">
        <v>4595</v>
      </c>
      <c r="Y2441" s="669" t="s">
        <v>15</v>
      </c>
      <c r="Z2441" s="668" t="s">
        <v>15</v>
      </c>
      <c r="AA2441" s="558" t="s">
        <v>1856</v>
      </c>
      <c r="AB2441" s="139">
        <f t="shared" si="786"/>
        <v>44407</v>
      </c>
      <c r="AC2441" s="134">
        <f t="shared" si="787"/>
        <v>44378</v>
      </c>
      <c r="AD2441" s="144">
        <f t="shared" si="788"/>
        <v>44467</v>
      </c>
      <c r="AE2441" s="136">
        <f t="shared" si="789"/>
        <v>44440</v>
      </c>
      <c r="AF2441" s="140" t="s">
        <v>4552</v>
      </c>
      <c r="AG2441" s="140" t="str">
        <f t="shared" si="790"/>
        <v>1</v>
      </c>
      <c r="AH2441" s="141">
        <f t="shared" ca="1" si="791"/>
        <v>113.70205462962622</v>
      </c>
      <c r="AI2441" s="210"/>
      <c r="AJ2441" s="448" t="s">
        <v>6739</v>
      </c>
      <c r="AK2441" s="478" t="str">
        <f t="shared" si="792"/>
        <v/>
      </c>
      <c r="AL2441" s="482">
        <f t="shared" si="793"/>
        <v>1</v>
      </c>
      <c r="AM2441" s="432" t="str">
        <f>_xlfn.IFNA(VLOOKUP(O2441,Dropdown!$B:$G,6,0),"-")</f>
        <v>PEZA</v>
      </c>
      <c r="AN2441" s="433">
        <f>_xlfn.IFNA(VLOOKUP(O2441,Dropdown!$B:$H,7,0),"-")</f>
        <v>0.12</v>
      </c>
      <c r="AO2441" s="434" t="str">
        <f t="shared" si="794"/>
        <v>USD</v>
      </c>
      <c r="AP2441" s="435">
        <f t="shared" si="795"/>
        <v>444</v>
      </c>
      <c r="AQ2441" s="436">
        <f t="shared" si="796"/>
        <v>497.28000000000003</v>
      </c>
      <c r="AR2441" s="247"/>
      <c r="AS2441" s="468">
        <v>0</v>
      </c>
      <c r="AT2441" s="247"/>
      <c r="AU2441" s="455">
        <v>0.12</v>
      </c>
      <c r="AV2441" s="460"/>
    </row>
    <row r="2442" spans="1:48" s="29" customFormat="1">
      <c r="A2442" s="556">
        <v>2439</v>
      </c>
      <c r="B2442" s="558" t="s">
        <v>6197</v>
      </c>
      <c r="C2442" s="558" t="str">
        <f t="shared" si="784"/>
        <v>2021</v>
      </c>
      <c r="D2442" s="558" t="str">
        <f t="shared" si="785"/>
        <v>Jun</v>
      </c>
      <c r="E2442" s="605">
        <v>44377</v>
      </c>
      <c r="F2442" s="558">
        <v>127950</v>
      </c>
      <c r="G2442" s="558">
        <v>66168</v>
      </c>
      <c r="H2442" s="558">
        <v>100956</v>
      </c>
      <c r="I2442" s="558" t="s">
        <v>6210</v>
      </c>
      <c r="J2442" s="617" t="s">
        <v>6212</v>
      </c>
      <c r="K2442" s="730" t="s">
        <v>6201</v>
      </c>
      <c r="L2442" s="607" t="s">
        <v>15</v>
      </c>
      <c r="M2442" s="607" t="s">
        <v>6205</v>
      </c>
      <c r="N2442" s="615" t="s">
        <v>15</v>
      </c>
      <c r="O2442" s="607" t="s">
        <v>42</v>
      </c>
      <c r="P2442" s="558">
        <v>1</v>
      </c>
      <c r="Q2442" s="558" t="s">
        <v>5151</v>
      </c>
      <c r="R2442" s="609">
        <f>IFERROR(VLOOKUP(CONCATENATE(D2442,"'",C2442),'Monthly Forex'!A:D,4,0),"-")</f>
        <v>47.695</v>
      </c>
      <c r="S2442" s="564" t="s">
        <v>15</v>
      </c>
      <c r="T2442" s="611">
        <v>490</v>
      </c>
      <c r="U2442" s="612" t="s">
        <v>47</v>
      </c>
      <c r="V2442" s="613" t="s">
        <v>49</v>
      </c>
      <c r="W2442" s="703" t="s">
        <v>15</v>
      </c>
      <c r="X2442" s="673" t="s">
        <v>4595</v>
      </c>
      <c r="Y2442" s="669" t="s">
        <v>15</v>
      </c>
      <c r="Z2442" s="668" t="s">
        <v>15</v>
      </c>
      <c r="AA2442" s="558" t="s">
        <v>1856</v>
      </c>
      <c r="AB2442" s="139">
        <f t="shared" si="786"/>
        <v>44407</v>
      </c>
      <c r="AC2442" s="134">
        <f t="shared" si="787"/>
        <v>44378</v>
      </c>
      <c r="AD2442" s="144">
        <f t="shared" si="788"/>
        <v>44467</v>
      </c>
      <c r="AE2442" s="136">
        <f t="shared" si="789"/>
        <v>44440</v>
      </c>
      <c r="AF2442" s="140" t="s">
        <v>4552</v>
      </c>
      <c r="AG2442" s="140" t="str">
        <f t="shared" si="790"/>
        <v>-</v>
      </c>
      <c r="AH2442" s="141">
        <f t="shared" ca="1" si="791"/>
        <v>113.70205462962622</v>
      </c>
      <c r="AI2442" s="210"/>
      <c r="AJ2442" s="448" t="s">
        <v>6739</v>
      </c>
      <c r="AK2442" s="478" t="str">
        <f t="shared" si="792"/>
        <v/>
      </c>
      <c r="AL2442" s="482">
        <f t="shared" si="793"/>
        <v>1</v>
      </c>
      <c r="AM2442" s="432" t="str">
        <f>_xlfn.IFNA(VLOOKUP(O2442,Dropdown!$B:$G,6,0),"-")</f>
        <v>PEZA</v>
      </c>
      <c r="AN2442" s="433">
        <f>_xlfn.IFNA(VLOOKUP(O2442,Dropdown!$B:$H,7,0),"-")</f>
        <v>0.12</v>
      </c>
      <c r="AO2442" s="434" t="str">
        <f t="shared" si="794"/>
        <v>USD</v>
      </c>
      <c r="AP2442" s="435">
        <f t="shared" si="795"/>
        <v>490</v>
      </c>
      <c r="AQ2442" s="436">
        <f t="shared" si="796"/>
        <v>548.80000000000007</v>
      </c>
      <c r="AR2442" s="247"/>
      <c r="AS2442" s="468">
        <v>0</v>
      </c>
      <c r="AT2442" s="247"/>
      <c r="AU2442" s="455" t="s">
        <v>15</v>
      </c>
      <c r="AV2442" s="460"/>
    </row>
    <row r="2443" spans="1:48" s="29" customFormat="1">
      <c r="A2443" s="556">
        <v>2440</v>
      </c>
      <c r="B2443" s="558" t="s">
        <v>6198</v>
      </c>
      <c r="C2443" s="558" t="str">
        <f t="shared" si="784"/>
        <v>2021</v>
      </c>
      <c r="D2443" s="558" t="str">
        <f t="shared" si="785"/>
        <v>Jun</v>
      </c>
      <c r="E2443" s="605">
        <v>44377</v>
      </c>
      <c r="F2443" s="558">
        <v>127950</v>
      </c>
      <c r="G2443" s="558">
        <v>66168</v>
      </c>
      <c r="H2443" s="558">
        <v>100956</v>
      </c>
      <c r="I2443" s="558" t="s">
        <v>6211</v>
      </c>
      <c r="J2443" s="617" t="s">
        <v>6213</v>
      </c>
      <c r="K2443" s="607" t="s">
        <v>6202</v>
      </c>
      <c r="L2443" s="607" t="s">
        <v>15</v>
      </c>
      <c r="M2443" s="607" t="s">
        <v>6206</v>
      </c>
      <c r="N2443" s="615" t="s">
        <v>15</v>
      </c>
      <c r="O2443" s="607" t="s">
        <v>42</v>
      </c>
      <c r="P2443" s="558">
        <v>1</v>
      </c>
      <c r="Q2443" s="558" t="s">
        <v>5151</v>
      </c>
      <c r="R2443" s="609">
        <f>IFERROR(VLOOKUP(CONCATENATE(D2443,"'",C2443),'Monthly Forex'!A:D,4,0),"-")</f>
        <v>47.695</v>
      </c>
      <c r="S2443" s="564" t="s">
        <v>15</v>
      </c>
      <c r="T2443" s="611">
        <v>299</v>
      </c>
      <c r="U2443" s="612" t="s">
        <v>47</v>
      </c>
      <c r="V2443" s="613" t="s">
        <v>49</v>
      </c>
      <c r="W2443" s="703" t="s">
        <v>15</v>
      </c>
      <c r="X2443" s="673" t="s">
        <v>4595</v>
      </c>
      <c r="Y2443" s="669" t="s">
        <v>15</v>
      </c>
      <c r="Z2443" s="668" t="s">
        <v>15</v>
      </c>
      <c r="AA2443" s="558" t="s">
        <v>1856</v>
      </c>
      <c r="AB2443" s="139">
        <f t="shared" si="786"/>
        <v>44407</v>
      </c>
      <c r="AC2443" s="134">
        <f t="shared" si="787"/>
        <v>44378</v>
      </c>
      <c r="AD2443" s="144">
        <f t="shared" si="788"/>
        <v>44467</v>
      </c>
      <c r="AE2443" s="136">
        <f t="shared" si="789"/>
        <v>44440</v>
      </c>
      <c r="AF2443" s="140" t="s">
        <v>4552</v>
      </c>
      <c r="AG2443" s="140" t="str">
        <f t="shared" si="790"/>
        <v>-</v>
      </c>
      <c r="AH2443" s="141">
        <f t="shared" ca="1" si="791"/>
        <v>113.70205462962622</v>
      </c>
      <c r="AI2443" s="210"/>
      <c r="AJ2443" s="448" t="s">
        <v>6739</v>
      </c>
      <c r="AK2443" s="478" t="str">
        <f t="shared" si="792"/>
        <v/>
      </c>
      <c r="AL2443" s="482">
        <f t="shared" si="793"/>
        <v>1</v>
      </c>
      <c r="AM2443" s="432" t="str">
        <f>_xlfn.IFNA(VLOOKUP(O2443,Dropdown!$B:$G,6,0),"-")</f>
        <v>PEZA</v>
      </c>
      <c r="AN2443" s="433">
        <f>_xlfn.IFNA(VLOOKUP(O2443,Dropdown!$B:$H,7,0),"-")</f>
        <v>0.12</v>
      </c>
      <c r="AO2443" s="434" t="str">
        <f t="shared" si="794"/>
        <v>USD</v>
      </c>
      <c r="AP2443" s="435">
        <f t="shared" si="795"/>
        <v>299</v>
      </c>
      <c r="AQ2443" s="436">
        <f t="shared" si="796"/>
        <v>334.88000000000005</v>
      </c>
      <c r="AR2443" s="247"/>
      <c r="AS2443" s="468">
        <v>0</v>
      </c>
      <c r="AT2443" s="247"/>
      <c r="AU2443" s="455" t="s">
        <v>15</v>
      </c>
      <c r="AV2443" s="460"/>
    </row>
    <row r="2444" spans="1:48" s="29" customFormat="1">
      <c r="A2444" s="556">
        <v>2441</v>
      </c>
      <c r="B2444" s="558" t="s">
        <v>6199</v>
      </c>
      <c r="C2444" s="558" t="str">
        <f t="shared" si="784"/>
        <v>2021</v>
      </c>
      <c r="D2444" s="558" t="str">
        <f t="shared" si="785"/>
        <v>Jun</v>
      </c>
      <c r="E2444" s="605">
        <v>44377</v>
      </c>
      <c r="F2444" s="558">
        <v>127950</v>
      </c>
      <c r="G2444" s="558">
        <v>66168</v>
      </c>
      <c r="H2444" s="558">
        <v>100956</v>
      </c>
      <c r="I2444" s="558" t="s">
        <v>6214</v>
      </c>
      <c r="J2444" s="617" t="s">
        <v>6215</v>
      </c>
      <c r="K2444" s="607" t="s">
        <v>6203</v>
      </c>
      <c r="L2444" s="607" t="s">
        <v>15</v>
      </c>
      <c r="M2444" s="607" t="s">
        <v>6207</v>
      </c>
      <c r="N2444" s="615" t="s">
        <v>15</v>
      </c>
      <c r="O2444" s="607" t="s">
        <v>42</v>
      </c>
      <c r="P2444" s="558">
        <v>1</v>
      </c>
      <c r="Q2444" s="558" t="s">
        <v>5151</v>
      </c>
      <c r="R2444" s="609">
        <f>IFERROR(VLOOKUP(CONCATENATE(D2444,"'",C2444),'Monthly Forex'!A:D,4,0),"-")</f>
        <v>47.695</v>
      </c>
      <c r="S2444" s="564" t="s">
        <v>15</v>
      </c>
      <c r="T2444" s="611">
        <v>217.5</v>
      </c>
      <c r="U2444" s="612" t="s">
        <v>47</v>
      </c>
      <c r="V2444" s="613" t="s">
        <v>49</v>
      </c>
      <c r="W2444" s="703" t="s">
        <v>15</v>
      </c>
      <c r="X2444" s="673" t="s">
        <v>4595</v>
      </c>
      <c r="Y2444" s="669" t="s">
        <v>15</v>
      </c>
      <c r="Z2444" s="668" t="s">
        <v>15</v>
      </c>
      <c r="AA2444" s="558" t="s">
        <v>1856</v>
      </c>
      <c r="AB2444" s="139">
        <f t="shared" si="786"/>
        <v>44407</v>
      </c>
      <c r="AC2444" s="134">
        <f t="shared" si="787"/>
        <v>44378</v>
      </c>
      <c r="AD2444" s="144">
        <f t="shared" si="788"/>
        <v>44467</v>
      </c>
      <c r="AE2444" s="136">
        <f t="shared" si="789"/>
        <v>44440</v>
      </c>
      <c r="AF2444" s="140" t="s">
        <v>4552</v>
      </c>
      <c r="AG2444" s="140" t="str">
        <f t="shared" si="790"/>
        <v>-</v>
      </c>
      <c r="AH2444" s="141">
        <f t="shared" ca="1" si="791"/>
        <v>113.70205462962622</v>
      </c>
      <c r="AI2444" s="210"/>
      <c r="AJ2444" s="448" t="s">
        <v>6739</v>
      </c>
      <c r="AK2444" s="478" t="str">
        <f t="shared" si="792"/>
        <v/>
      </c>
      <c r="AL2444" s="482">
        <f t="shared" si="793"/>
        <v>1</v>
      </c>
      <c r="AM2444" s="432" t="str">
        <f>_xlfn.IFNA(VLOOKUP(O2444,Dropdown!$B:$G,6,0),"-")</f>
        <v>PEZA</v>
      </c>
      <c r="AN2444" s="433">
        <f>_xlfn.IFNA(VLOOKUP(O2444,Dropdown!$B:$H,7,0),"-")</f>
        <v>0.12</v>
      </c>
      <c r="AO2444" s="434" t="str">
        <f t="shared" si="794"/>
        <v>USD</v>
      </c>
      <c r="AP2444" s="435">
        <f t="shared" si="795"/>
        <v>217.5</v>
      </c>
      <c r="AQ2444" s="436">
        <f t="shared" si="796"/>
        <v>243.60000000000002</v>
      </c>
      <c r="AR2444" s="247"/>
      <c r="AS2444" s="468">
        <v>0</v>
      </c>
      <c r="AT2444" s="247"/>
      <c r="AU2444" s="455" t="s">
        <v>15</v>
      </c>
      <c r="AV2444" s="460"/>
    </row>
    <row r="2445" spans="1:48" s="29" customFormat="1">
      <c r="A2445" s="556">
        <v>2442</v>
      </c>
      <c r="B2445" s="558" t="s">
        <v>6217</v>
      </c>
      <c r="C2445" s="558" t="str">
        <f t="shared" ref="C2445:C2452" si="797">TEXT(E2445,"yyyy")</f>
        <v>2021</v>
      </c>
      <c r="D2445" s="558" t="str">
        <f t="shared" ref="D2445:D2452" si="798">TEXT(E2445,"mmm")</f>
        <v>Jun</v>
      </c>
      <c r="E2445" s="605">
        <v>44377</v>
      </c>
      <c r="F2445" s="558">
        <v>129151</v>
      </c>
      <c r="G2445" s="558">
        <v>66169</v>
      </c>
      <c r="H2445" s="558">
        <v>100955</v>
      </c>
      <c r="I2445" s="558" t="s">
        <v>6220</v>
      </c>
      <c r="J2445" s="617">
        <v>3000041825</v>
      </c>
      <c r="K2445" s="623" t="s">
        <v>6218</v>
      </c>
      <c r="L2445" s="607" t="s">
        <v>15</v>
      </c>
      <c r="M2445" s="607" t="s">
        <v>6221</v>
      </c>
      <c r="N2445" s="615" t="s">
        <v>6223</v>
      </c>
      <c r="O2445" s="607" t="s">
        <v>39</v>
      </c>
      <c r="P2445" s="558">
        <v>1</v>
      </c>
      <c r="Q2445" s="558" t="s">
        <v>5151</v>
      </c>
      <c r="R2445" s="609">
        <f>IFERROR(VLOOKUP(CONCATENATE(D2445,"'",C2445),'Monthly Forex'!A:D,4,0),"-")</f>
        <v>47.695</v>
      </c>
      <c r="S2445" s="564" t="s">
        <v>15</v>
      </c>
      <c r="T2445" s="611">
        <v>1285</v>
      </c>
      <c r="U2445" s="612" t="s">
        <v>47</v>
      </c>
      <c r="V2445" s="613" t="s">
        <v>49</v>
      </c>
      <c r="W2445" s="703" t="s">
        <v>15</v>
      </c>
      <c r="X2445" s="673" t="s">
        <v>4599</v>
      </c>
      <c r="Y2445" s="667" t="s">
        <v>6229</v>
      </c>
      <c r="Z2445" s="668">
        <v>44384</v>
      </c>
      <c r="AA2445" s="558" t="s">
        <v>1856</v>
      </c>
      <c r="AB2445" s="139">
        <f t="shared" si="786"/>
        <v>44407</v>
      </c>
      <c r="AC2445" s="134">
        <f t="shared" si="787"/>
        <v>44378</v>
      </c>
      <c r="AD2445" s="144" t="str">
        <f t="shared" si="788"/>
        <v>-</v>
      </c>
      <c r="AE2445" s="136" t="str">
        <f t="shared" si="789"/>
        <v>-</v>
      </c>
      <c r="AF2445" s="140" t="s">
        <v>4551</v>
      </c>
      <c r="AG2445" s="140" t="str">
        <f t="shared" si="790"/>
        <v>1</v>
      </c>
      <c r="AH2445" s="141" t="str">
        <f t="shared" si="791"/>
        <v>-</v>
      </c>
      <c r="AI2445" s="210">
        <v>44427</v>
      </c>
      <c r="AJ2445" s="448" t="s">
        <v>6567</v>
      </c>
      <c r="AK2445" s="478">
        <f>IFERROR(IF(AF2445="O",$AB2445-$AI2445,""),"-")</f>
        <v>-20</v>
      </c>
      <c r="AL2445" s="482">
        <f t="shared" si="793"/>
        <v>44409</v>
      </c>
      <c r="AM2445" s="432" t="str">
        <f>_xlfn.IFNA(VLOOKUP(O2445,Dropdown!$B:$G,6,0),"-")</f>
        <v>PEZA</v>
      </c>
      <c r="AN2445" s="433">
        <f>_xlfn.IFNA(VLOOKUP(O2445,Dropdown!$B:$H,7,0),"-")</f>
        <v>0.12</v>
      </c>
      <c r="AO2445" s="434" t="str">
        <f t="shared" si="794"/>
        <v>USD</v>
      </c>
      <c r="AP2445" s="435">
        <f t="shared" si="795"/>
        <v>1285</v>
      </c>
      <c r="AQ2445" s="436">
        <f t="shared" si="796"/>
        <v>1439.2</v>
      </c>
      <c r="AR2445" s="247"/>
      <c r="AS2445" s="468">
        <v>0</v>
      </c>
      <c r="AT2445" s="247"/>
      <c r="AU2445" s="455" t="s">
        <v>15</v>
      </c>
      <c r="AV2445" s="460"/>
    </row>
    <row r="2446" spans="1:48" s="29" customFormat="1">
      <c r="A2446" s="556">
        <v>2443</v>
      </c>
      <c r="B2446" s="558" t="s">
        <v>6216</v>
      </c>
      <c r="C2446" s="558" t="str">
        <f t="shared" si="797"/>
        <v>2021</v>
      </c>
      <c r="D2446" s="558" t="str">
        <f t="shared" si="798"/>
        <v>Jun</v>
      </c>
      <c r="E2446" s="605">
        <v>44377</v>
      </c>
      <c r="F2446" s="558">
        <v>129151</v>
      </c>
      <c r="G2446" s="558">
        <v>66169</v>
      </c>
      <c r="H2446" s="558">
        <v>100955</v>
      </c>
      <c r="I2446" s="558" t="s">
        <v>6220</v>
      </c>
      <c r="J2446" s="617">
        <v>3000042210</v>
      </c>
      <c r="K2446" s="607" t="s">
        <v>6219</v>
      </c>
      <c r="L2446" s="607" t="s">
        <v>15</v>
      </c>
      <c r="M2446" s="607" t="s">
        <v>6222</v>
      </c>
      <c r="N2446" s="615" t="s">
        <v>6224</v>
      </c>
      <c r="O2446" s="607" t="s">
        <v>39</v>
      </c>
      <c r="P2446" s="558">
        <v>1</v>
      </c>
      <c r="Q2446" s="558" t="s">
        <v>5151</v>
      </c>
      <c r="R2446" s="609">
        <f>IFERROR(VLOOKUP(CONCATENATE(D2446,"'",C2446),'Monthly Forex'!A:D,4,0),"-")</f>
        <v>47.695</v>
      </c>
      <c r="S2446" s="564" t="s">
        <v>15</v>
      </c>
      <c r="T2446" s="611">
        <v>2095</v>
      </c>
      <c r="U2446" s="612" t="s">
        <v>47</v>
      </c>
      <c r="V2446" s="613" t="s">
        <v>49</v>
      </c>
      <c r="W2446" s="703" t="s">
        <v>15</v>
      </c>
      <c r="X2446" s="673" t="s">
        <v>4599</v>
      </c>
      <c r="Y2446" s="667" t="s">
        <v>6229</v>
      </c>
      <c r="Z2446" s="668">
        <v>44384</v>
      </c>
      <c r="AA2446" s="558" t="s">
        <v>1856</v>
      </c>
      <c r="AB2446" s="139">
        <f t="shared" si="786"/>
        <v>44407</v>
      </c>
      <c r="AC2446" s="134">
        <f t="shared" si="787"/>
        <v>44378</v>
      </c>
      <c r="AD2446" s="144" t="str">
        <f t="shared" si="788"/>
        <v>-</v>
      </c>
      <c r="AE2446" s="136" t="str">
        <f t="shared" si="789"/>
        <v>-</v>
      </c>
      <c r="AF2446" s="140" t="s">
        <v>4551</v>
      </c>
      <c r="AG2446" s="140" t="str">
        <f t="shared" si="790"/>
        <v>-</v>
      </c>
      <c r="AH2446" s="141" t="str">
        <f t="shared" si="791"/>
        <v>-</v>
      </c>
      <c r="AI2446" s="210">
        <v>44427</v>
      </c>
      <c r="AJ2446" s="448" t="s">
        <v>6567</v>
      </c>
      <c r="AK2446" s="478">
        <f t="shared" si="792"/>
        <v>-20</v>
      </c>
      <c r="AL2446" s="482">
        <f t="shared" si="793"/>
        <v>44409</v>
      </c>
      <c r="AM2446" s="432" t="str">
        <f>_xlfn.IFNA(VLOOKUP(O2446,Dropdown!$B:$G,6,0),"-")</f>
        <v>PEZA</v>
      </c>
      <c r="AN2446" s="433">
        <f>_xlfn.IFNA(VLOOKUP(O2446,Dropdown!$B:$H,7,0),"-")</f>
        <v>0.12</v>
      </c>
      <c r="AO2446" s="434" t="str">
        <f t="shared" si="794"/>
        <v>USD</v>
      </c>
      <c r="AP2446" s="435">
        <f t="shared" si="795"/>
        <v>2095</v>
      </c>
      <c r="AQ2446" s="436">
        <f t="shared" si="796"/>
        <v>2346.4</v>
      </c>
      <c r="AR2446" s="247"/>
      <c r="AS2446" s="468">
        <v>0</v>
      </c>
      <c r="AT2446" s="247"/>
      <c r="AU2446" s="455" t="s">
        <v>15</v>
      </c>
      <c r="AV2446" s="460"/>
    </row>
    <row r="2447" spans="1:48" s="29" customFormat="1">
      <c r="A2447" s="556">
        <v>2444</v>
      </c>
      <c r="B2447" s="558" t="s">
        <v>6177</v>
      </c>
      <c r="C2447" s="558" t="str">
        <f t="shared" si="797"/>
        <v>2021</v>
      </c>
      <c r="D2447" s="558" t="str">
        <f t="shared" si="798"/>
        <v>Jun</v>
      </c>
      <c r="E2447" s="605">
        <v>44377</v>
      </c>
      <c r="F2447" s="558">
        <v>129153</v>
      </c>
      <c r="G2447" s="558" t="s">
        <v>6272</v>
      </c>
      <c r="H2447" s="558">
        <v>100957</v>
      </c>
      <c r="I2447" s="558" t="s">
        <v>6180</v>
      </c>
      <c r="J2447" s="617" t="s">
        <v>6179</v>
      </c>
      <c r="K2447" s="730" t="s">
        <v>6178</v>
      </c>
      <c r="L2447" s="607" t="s">
        <v>15</v>
      </c>
      <c r="M2447" s="607" t="s">
        <v>6178</v>
      </c>
      <c r="N2447" s="615" t="s">
        <v>15</v>
      </c>
      <c r="O2447" s="607" t="s">
        <v>6181</v>
      </c>
      <c r="P2447" s="558">
        <v>1</v>
      </c>
      <c r="Q2447" s="558" t="s">
        <v>5152</v>
      </c>
      <c r="R2447" s="609">
        <f>IFERROR(VLOOKUP(CONCATENATE(D2447,"'",C2447),'Monthly Forex'!A:D,4,0),"-")</f>
        <v>47.695</v>
      </c>
      <c r="S2447" s="610">
        <v>2751913.11607143</v>
      </c>
      <c r="T2447" s="611">
        <f>IFERROR(S2447/R2447,"")</f>
        <v>57698.146893205369</v>
      </c>
      <c r="U2447" s="612" t="s">
        <v>47</v>
      </c>
      <c r="V2447" s="613" t="s">
        <v>49</v>
      </c>
      <c r="W2447" s="703" t="s">
        <v>6276</v>
      </c>
      <c r="X2447" s="673" t="s">
        <v>4604</v>
      </c>
      <c r="Y2447" s="669" t="s">
        <v>15</v>
      </c>
      <c r="Z2447" s="668" t="s">
        <v>15</v>
      </c>
      <c r="AA2447" s="558" t="s">
        <v>1856</v>
      </c>
      <c r="AB2447" s="139">
        <f t="shared" si="786"/>
        <v>44407</v>
      </c>
      <c r="AC2447" s="134">
        <f t="shared" si="787"/>
        <v>44378</v>
      </c>
      <c r="AD2447" s="144">
        <f t="shared" si="788"/>
        <v>44467</v>
      </c>
      <c r="AE2447" s="136">
        <f t="shared" si="789"/>
        <v>44440</v>
      </c>
      <c r="AF2447" s="140" t="s">
        <v>4552</v>
      </c>
      <c r="AG2447" s="140" t="str">
        <f t="shared" si="790"/>
        <v>1</v>
      </c>
      <c r="AH2447" s="141">
        <f t="shared" ca="1" si="791"/>
        <v>113.70205462962622</v>
      </c>
      <c r="AI2447" s="210"/>
      <c r="AJ2447" s="448" t="s">
        <v>5194</v>
      </c>
      <c r="AK2447" s="478" t="str">
        <f t="shared" si="792"/>
        <v/>
      </c>
      <c r="AL2447" s="482">
        <f t="shared" si="793"/>
        <v>1</v>
      </c>
      <c r="AM2447" s="432" t="str">
        <f>_xlfn.IFNA(VLOOKUP(O2447,Dropdown!$B:$G,6,0),"-")</f>
        <v>NON-PEZA</v>
      </c>
      <c r="AN2447" s="433">
        <f>_xlfn.IFNA(VLOOKUP(O2447,Dropdown!$B:$H,7,0),"-")</f>
        <v>0.12</v>
      </c>
      <c r="AO2447" s="434" t="str">
        <f t="shared" si="794"/>
        <v>PHP</v>
      </c>
      <c r="AP2447" s="435">
        <f>IF(AO2447="USD",T2447,S2447)</f>
        <v>2751913.11607143</v>
      </c>
      <c r="AQ2447" s="436">
        <f t="shared" si="796"/>
        <v>3082142.6900000018</v>
      </c>
      <c r="AR2447" s="247"/>
      <c r="AS2447" s="468" t="s">
        <v>15</v>
      </c>
      <c r="AT2447" s="247"/>
      <c r="AU2447" s="455" t="s">
        <v>15</v>
      </c>
    </row>
    <row r="2448" spans="1:48" s="29" customFormat="1">
      <c r="A2448" s="556">
        <v>2445</v>
      </c>
      <c r="B2448" s="558" t="s">
        <v>6237</v>
      </c>
      <c r="C2448" s="558" t="str">
        <f t="shared" si="797"/>
        <v>2021</v>
      </c>
      <c r="D2448" s="558" t="str">
        <f t="shared" si="798"/>
        <v>Jul</v>
      </c>
      <c r="E2448" s="605">
        <v>44386</v>
      </c>
      <c r="F2448" s="558">
        <v>129154</v>
      </c>
      <c r="G2448" s="558">
        <v>61170</v>
      </c>
      <c r="H2448" s="558">
        <v>101165</v>
      </c>
      <c r="I2448" s="558" t="s">
        <v>6220</v>
      </c>
      <c r="J2448" s="617">
        <v>3000041825</v>
      </c>
      <c r="K2448" s="607" t="s">
        <v>6219</v>
      </c>
      <c r="L2448" s="607" t="s">
        <v>15</v>
      </c>
      <c r="M2448" s="607" t="s">
        <v>6222</v>
      </c>
      <c r="N2448" s="615" t="s">
        <v>6224</v>
      </c>
      <c r="O2448" s="607" t="s">
        <v>39</v>
      </c>
      <c r="P2448" s="558">
        <v>1</v>
      </c>
      <c r="Q2448" s="558" t="s">
        <v>5151</v>
      </c>
      <c r="R2448" s="609">
        <f>IFERROR(VLOOKUP(CONCATENATE(D2448,"'",C2448),'Monthly Forex'!A:D,4,0),"-")</f>
        <v>48.8</v>
      </c>
      <c r="S2448" s="601" t="s">
        <v>15</v>
      </c>
      <c r="T2448" s="611">
        <v>2095</v>
      </c>
      <c r="U2448" s="612" t="s">
        <v>47</v>
      </c>
      <c r="V2448" s="613" t="s">
        <v>49</v>
      </c>
      <c r="W2448" s="703" t="s">
        <v>15</v>
      </c>
      <c r="X2448" s="673" t="s">
        <v>4599</v>
      </c>
      <c r="Y2448" s="667" t="s">
        <v>6244</v>
      </c>
      <c r="Z2448" s="668">
        <v>44391</v>
      </c>
      <c r="AA2448" s="558" t="s">
        <v>1856</v>
      </c>
      <c r="AB2448" s="139">
        <f>IF(V2448="","",IF(V2448="Cancelled","-",E2448+30))</f>
        <v>44416</v>
      </c>
      <c r="AC2448" s="134">
        <f>IFERROR(IF(AB2448="-","-",(AB2448-DAY(AB2448)+1)),"")</f>
        <v>44409</v>
      </c>
      <c r="AD2448" s="144" t="str">
        <f>IFERROR(IF(AF2448="O","-",AB2448+60),"-")</f>
        <v>-</v>
      </c>
      <c r="AE2448" s="136" t="str">
        <f>IFERROR(IF(AD2448="-","-",(AD2448-DAY(AD2448)+1)),"")</f>
        <v>-</v>
      </c>
      <c r="AF2448" s="140" t="s">
        <v>4551</v>
      </c>
      <c r="AG2448" s="140" t="str">
        <f>IF(F2448=F2447,"-","1")</f>
        <v>1</v>
      </c>
      <c r="AH2448" s="141" t="str">
        <f>IFERROR(IF(AF2448="-","-",IF(AF2448="O","-",$AK$1-E2448)),"-")</f>
        <v>-</v>
      </c>
      <c r="AI2448" s="210">
        <v>44427</v>
      </c>
      <c r="AJ2448" s="448" t="s">
        <v>6567</v>
      </c>
      <c r="AK2448" s="478">
        <f>IFERROR(IF(AF2448="O",$AB2448-$AI2448,""),"-")</f>
        <v>-11</v>
      </c>
      <c r="AL2448" s="482">
        <f>IFERROR(AI2448-DAY(AI2448)+1,"-")</f>
        <v>44409</v>
      </c>
      <c r="AM2448" s="432" t="str">
        <f>_xlfn.IFNA(VLOOKUP(O2448,Dropdown!$B:$G,6,0),"-")</f>
        <v>PEZA</v>
      </c>
      <c r="AN2448" s="470">
        <f>_xlfn.IFNA(VLOOKUP(O2448,Dropdown!$B:$H,7,0),"-")</f>
        <v>0.12</v>
      </c>
      <c r="AO2448" s="15" t="str">
        <f>_xlfn.IFNA(IF(S2448="-","USD","PHP"),"-")</f>
        <v>USD</v>
      </c>
      <c r="AP2448" s="471">
        <f>IF(AO2448="USD",T2448,S2448)</f>
        <v>2095</v>
      </c>
      <c r="AQ2448" s="472">
        <f>IFERROR(IF(AN2448="-",AP2448,AP2448*1.12),"-")</f>
        <v>2346.4</v>
      </c>
      <c r="AR2448" s="473"/>
      <c r="AS2448" s="468">
        <v>0</v>
      </c>
      <c r="AT2448" s="473"/>
      <c r="AU2448" s="455">
        <v>4.9000000000000004</v>
      </c>
      <c r="AV2448" s="460"/>
    </row>
    <row r="2449" spans="1:48" s="29" customFormat="1">
      <c r="A2449" s="556">
        <v>2446</v>
      </c>
      <c r="B2449" s="558" t="s">
        <v>6238</v>
      </c>
      <c r="C2449" s="558" t="str">
        <f t="shared" si="797"/>
        <v>2021</v>
      </c>
      <c r="D2449" s="558" t="str">
        <f t="shared" si="798"/>
        <v>Jul</v>
      </c>
      <c r="E2449" s="605">
        <v>44386</v>
      </c>
      <c r="F2449" s="558">
        <v>129154</v>
      </c>
      <c r="G2449" s="558">
        <v>61170</v>
      </c>
      <c r="H2449" s="558">
        <v>101165</v>
      </c>
      <c r="I2449" s="558" t="s">
        <v>6220</v>
      </c>
      <c r="J2449" s="617">
        <v>3000041825</v>
      </c>
      <c r="K2449" s="607" t="s">
        <v>6230</v>
      </c>
      <c r="L2449" s="607" t="s">
        <v>15</v>
      </c>
      <c r="M2449" s="607" t="s">
        <v>6233</v>
      </c>
      <c r="N2449" s="615" t="s">
        <v>6236</v>
      </c>
      <c r="O2449" s="607" t="s">
        <v>39</v>
      </c>
      <c r="P2449" s="558">
        <v>1</v>
      </c>
      <c r="Q2449" s="558" t="s">
        <v>5151</v>
      </c>
      <c r="R2449" s="609">
        <f>IFERROR(VLOOKUP(CONCATENATE(D2449,"'",C2449),'Monthly Forex'!A:D,4,0),"-")</f>
        <v>48.8</v>
      </c>
      <c r="S2449" s="601" t="s">
        <v>15</v>
      </c>
      <c r="T2449" s="611">
        <v>1730</v>
      </c>
      <c r="U2449" s="612" t="s">
        <v>47</v>
      </c>
      <c r="V2449" s="613" t="s">
        <v>49</v>
      </c>
      <c r="W2449" s="703" t="s">
        <v>15</v>
      </c>
      <c r="X2449" s="673" t="s">
        <v>4599</v>
      </c>
      <c r="Y2449" s="667" t="s">
        <v>6244</v>
      </c>
      <c r="Z2449" s="668">
        <v>44391</v>
      </c>
      <c r="AA2449" s="558" t="s">
        <v>1856</v>
      </c>
      <c r="AB2449" s="139">
        <f>IF(V2449="","",IF(V2449="Cancelled","-",E2449+30))</f>
        <v>44416</v>
      </c>
      <c r="AC2449" s="134">
        <f>IFERROR(IF(AB2449="-","-",(AB2449-DAY(AB2449)+1)),"")</f>
        <v>44409</v>
      </c>
      <c r="AD2449" s="144" t="str">
        <f>IFERROR(IF(AF2449="O","-",AB2449+60),"-")</f>
        <v>-</v>
      </c>
      <c r="AE2449" s="136" t="str">
        <f>IFERROR(IF(AD2449="-","-",(AD2449-DAY(AD2449)+1)),"")</f>
        <v>-</v>
      </c>
      <c r="AF2449" s="140" t="s">
        <v>4551</v>
      </c>
      <c r="AG2449" s="140" t="str">
        <f>IF(F2449=F2448,"-","1")</f>
        <v>-</v>
      </c>
      <c r="AH2449" s="141" t="str">
        <f>IFERROR(IF(AF2449="-","-",IF(AF2449="O","-",$AK$1-E2449)),"-")</f>
        <v>-</v>
      </c>
      <c r="AI2449" s="210">
        <v>44427</v>
      </c>
      <c r="AJ2449" s="448" t="s">
        <v>6567</v>
      </c>
      <c r="AK2449" s="478">
        <f>IFERROR(IF(AF2449="O",$AB2449-$AI2449,""),"-")</f>
        <v>-11</v>
      </c>
      <c r="AL2449" s="482">
        <f>IFERROR(AI2449-DAY(AI2449)+1,"-")</f>
        <v>44409</v>
      </c>
      <c r="AM2449" s="432" t="str">
        <f>_xlfn.IFNA(VLOOKUP(O2449,Dropdown!$B:$G,6,0),"-")</f>
        <v>PEZA</v>
      </c>
      <c r="AN2449" s="470">
        <f>_xlfn.IFNA(VLOOKUP(O2449,Dropdown!$B:$H,7,0),"-")</f>
        <v>0.12</v>
      </c>
      <c r="AO2449" s="15" t="str">
        <f>_xlfn.IFNA(IF(S2449="-","USD","PHP"),"-")</f>
        <v>USD</v>
      </c>
      <c r="AP2449" s="471">
        <f>IF(AO2449="USD",T2449,S2449)</f>
        <v>1730</v>
      </c>
      <c r="AQ2449" s="472">
        <f>IFERROR(IF(AN2449="-",AP2449,AP2449*1.12),"-")</f>
        <v>1937.6000000000001</v>
      </c>
      <c r="AR2449" s="473"/>
      <c r="AS2449" s="468">
        <v>0</v>
      </c>
      <c r="AT2449" s="473"/>
      <c r="AU2449" s="455">
        <v>3.5</v>
      </c>
      <c r="AV2449" s="460"/>
    </row>
    <row r="2450" spans="1:48" s="29" customFormat="1">
      <c r="A2450" s="556">
        <v>2447</v>
      </c>
      <c r="B2450" s="558" t="s">
        <v>6239</v>
      </c>
      <c r="C2450" s="558" t="str">
        <f t="shared" si="797"/>
        <v>2021</v>
      </c>
      <c r="D2450" s="558" t="str">
        <f t="shared" si="798"/>
        <v>Jul</v>
      </c>
      <c r="E2450" s="605">
        <v>44386</v>
      </c>
      <c r="F2450" s="558">
        <v>129154</v>
      </c>
      <c r="G2450" s="558">
        <v>61170</v>
      </c>
      <c r="H2450" s="558">
        <v>101165</v>
      </c>
      <c r="I2450" s="558" t="s">
        <v>5369</v>
      </c>
      <c r="J2450" s="617">
        <v>3000042210</v>
      </c>
      <c r="K2450" s="607" t="s">
        <v>6231</v>
      </c>
      <c r="L2450" s="607" t="s">
        <v>15</v>
      </c>
      <c r="M2450" s="607" t="s">
        <v>6234</v>
      </c>
      <c r="N2450" s="615" t="s">
        <v>5374</v>
      </c>
      <c r="O2450" s="607" t="s">
        <v>39</v>
      </c>
      <c r="P2450" s="558">
        <v>1</v>
      </c>
      <c r="Q2450" s="558" t="s">
        <v>5151</v>
      </c>
      <c r="R2450" s="609">
        <f>IFERROR(VLOOKUP(CONCATENATE(D2450,"'",C2450),'Monthly Forex'!A:D,4,0),"-")</f>
        <v>48.8</v>
      </c>
      <c r="S2450" s="601" t="s">
        <v>15</v>
      </c>
      <c r="T2450" s="611">
        <v>2610</v>
      </c>
      <c r="U2450" s="612" t="s">
        <v>47</v>
      </c>
      <c r="V2450" s="613" t="s">
        <v>49</v>
      </c>
      <c r="W2450" s="703" t="s">
        <v>15</v>
      </c>
      <c r="X2450" s="673" t="s">
        <v>4599</v>
      </c>
      <c r="Y2450" s="667" t="s">
        <v>6244</v>
      </c>
      <c r="Z2450" s="668">
        <v>44391</v>
      </c>
      <c r="AA2450" s="558" t="s">
        <v>1856</v>
      </c>
      <c r="AB2450" s="139">
        <f>IF(V2450="","",IF(V2450="Cancelled","-",E2450+30))</f>
        <v>44416</v>
      </c>
      <c r="AC2450" s="134">
        <f>IFERROR(IF(AB2450="-","-",(AB2450-DAY(AB2450)+1)),"")</f>
        <v>44409</v>
      </c>
      <c r="AD2450" s="144" t="str">
        <f>IFERROR(IF(AF2450="O","-",AB2450+60),"-")</f>
        <v>-</v>
      </c>
      <c r="AE2450" s="136" t="str">
        <f>IFERROR(IF(AD2450="-","-",(AD2450-DAY(AD2450)+1)),"")</f>
        <v>-</v>
      </c>
      <c r="AF2450" s="140" t="s">
        <v>4551</v>
      </c>
      <c r="AG2450" s="140" t="str">
        <f>IF(F2450=F2449,"-","1")</f>
        <v>-</v>
      </c>
      <c r="AH2450" s="141" t="str">
        <f>IFERROR(IF(AF2450="-","-",IF(AF2450="O","-",$AK$1-E2450)),"-")</f>
        <v>-</v>
      </c>
      <c r="AI2450" s="210">
        <v>44427</v>
      </c>
      <c r="AJ2450" s="448" t="s">
        <v>6567</v>
      </c>
      <c r="AK2450" s="478">
        <f>IFERROR(IF(AF2450="O",$AB2450-$AI2450,""),"-")</f>
        <v>-11</v>
      </c>
      <c r="AL2450" s="482">
        <f>IFERROR(AI2450-DAY(AI2450)+1,"-")</f>
        <v>44409</v>
      </c>
      <c r="AM2450" s="432" t="str">
        <f>_xlfn.IFNA(VLOOKUP(O2450,Dropdown!$B:$G,6,0),"-")</f>
        <v>PEZA</v>
      </c>
      <c r="AN2450" s="470">
        <f>_xlfn.IFNA(VLOOKUP(O2450,Dropdown!$B:$H,7,0),"-")</f>
        <v>0.12</v>
      </c>
      <c r="AO2450" s="15" t="str">
        <f>_xlfn.IFNA(IF(S2450="-","USD","PHP"),"-")</f>
        <v>USD</v>
      </c>
      <c r="AP2450" s="471">
        <f>IF(AO2450="USD",T2450,S2450)</f>
        <v>2610</v>
      </c>
      <c r="AQ2450" s="472">
        <f>IFERROR(IF(AN2450="-",AP2450,AP2450*1.12),"-")</f>
        <v>2923.2000000000003</v>
      </c>
      <c r="AR2450" s="473"/>
      <c r="AS2450" s="468">
        <v>0</v>
      </c>
      <c r="AT2450" s="473"/>
      <c r="AU2450" s="455">
        <v>7.2</v>
      </c>
      <c r="AV2450" s="460"/>
    </row>
    <row r="2451" spans="1:48" s="29" customFormat="1">
      <c r="A2451" s="556">
        <v>2448</v>
      </c>
      <c r="B2451" s="558" t="s">
        <v>6240</v>
      </c>
      <c r="C2451" s="558" t="str">
        <f t="shared" si="797"/>
        <v>2021</v>
      </c>
      <c r="D2451" s="558" t="str">
        <f t="shared" si="798"/>
        <v>Jul</v>
      </c>
      <c r="E2451" s="605">
        <v>44386</v>
      </c>
      <c r="F2451" s="558">
        <v>129154</v>
      </c>
      <c r="G2451" s="558">
        <v>61170</v>
      </c>
      <c r="H2451" s="558">
        <v>101165</v>
      </c>
      <c r="I2451" s="558" t="s">
        <v>6001</v>
      </c>
      <c r="J2451" s="617">
        <v>3000042210</v>
      </c>
      <c r="K2451" s="607" t="s">
        <v>6232</v>
      </c>
      <c r="L2451" s="607" t="s">
        <v>15</v>
      </c>
      <c r="M2451" s="607" t="s">
        <v>6235</v>
      </c>
      <c r="N2451" s="615" t="s">
        <v>6007</v>
      </c>
      <c r="O2451" s="607" t="s">
        <v>39</v>
      </c>
      <c r="P2451" s="558">
        <v>1</v>
      </c>
      <c r="Q2451" s="558" t="s">
        <v>5151</v>
      </c>
      <c r="R2451" s="609">
        <f>IFERROR(VLOOKUP(CONCATENATE(D2451,"'",C2451),'Monthly Forex'!A:D,4,0),"-")</f>
        <v>48.8</v>
      </c>
      <c r="S2451" s="601" t="s">
        <v>15</v>
      </c>
      <c r="T2451" s="611">
        <v>1415</v>
      </c>
      <c r="U2451" s="612" t="s">
        <v>47</v>
      </c>
      <c r="V2451" s="613" t="s">
        <v>49</v>
      </c>
      <c r="W2451" s="703" t="s">
        <v>15</v>
      </c>
      <c r="X2451" s="673" t="s">
        <v>4599</v>
      </c>
      <c r="Y2451" s="667" t="s">
        <v>6244</v>
      </c>
      <c r="Z2451" s="668">
        <v>44391</v>
      </c>
      <c r="AA2451" s="558" t="s">
        <v>1856</v>
      </c>
      <c r="AB2451" s="139">
        <f>IF(V2451="","",IF(V2451="Cancelled","-",E2451+30))</f>
        <v>44416</v>
      </c>
      <c r="AC2451" s="134">
        <f>IFERROR(IF(AB2451="-","-",(AB2451-DAY(AB2451)+1)),"")</f>
        <v>44409</v>
      </c>
      <c r="AD2451" s="144" t="str">
        <f>IFERROR(IF(AF2451="O","-",AB2451+60),"-")</f>
        <v>-</v>
      </c>
      <c r="AE2451" s="136" t="str">
        <f>IFERROR(IF(AD2451="-","-",(AD2451-DAY(AD2451)+1)),"")</f>
        <v>-</v>
      </c>
      <c r="AF2451" s="140" t="s">
        <v>4551</v>
      </c>
      <c r="AG2451" s="140" t="str">
        <f>IF(F2451=F2450,"-","1")</f>
        <v>-</v>
      </c>
      <c r="AH2451" s="141" t="str">
        <f>IFERROR(IF(AF2451="-","-",IF(AF2451="O","-",$AK$1-E2451)),"-")</f>
        <v>-</v>
      </c>
      <c r="AI2451" s="210">
        <v>44427</v>
      </c>
      <c r="AJ2451" s="448" t="s">
        <v>6567</v>
      </c>
      <c r="AK2451" s="478">
        <f>IFERROR(IF(AF2451="O",$AB2451-$AI2451,""),"-")</f>
        <v>-11</v>
      </c>
      <c r="AL2451" s="482">
        <f>IFERROR(AI2451-DAY(AI2451)+1,"-")</f>
        <v>44409</v>
      </c>
      <c r="AM2451" s="432" t="str">
        <f>_xlfn.IFNA(VLOOKUP(O2451,Dropdown!$B:$G,6,0),"-")</f>
        <v>PEZA</v>
      </c>
      <c r="AN2451" s="470">
        <f>_xlfn.IFNA(VLOOKUP(O2451,Dropdown!$B:$H,7,0),"-")</f>
        <v>0.12</v>
      </c>
      <c r="AO2451" s="15" t="str">
        <f>_xlfn.IFNA(IF(S2451="-","USD","PHP"),"-")</f>
        <v>USD</v>
      </c>
      <c r="AP2451" s="471">
        <f>IF(AO2451="USD",T2451,S2451)</f>
        <v>1415</v>
      </c>
      <c r="AQ2451" s="472">
        <f>IFERROR(IF(AN2451="-",AP2451,AP2451*1.12),"-")</f>
        <v>1584.8000000000002</v>
      </c>
      <c r="AR2451" s="473"/>
      <c r="AS2451" s="468">
        <v>0</v>
      </c>
      <c r="AT2451" s="473"/>
      <c r="AU2451" s="455">
        <v>3.48</v>
      </c>
      <c r="AV2451" s="460"/>
    </row>
    <row r="2452" spans="1:48" s="29" customFormat="1">
      <c r="A2452" s="556">
        <v>2449</v>
      </c>
      <c r="B2452" s="558" t="s">
        <v>5606</v>
      </c>
      <c r="C2452" s="558" t="str">
        <f t="shared" si="797"/>
        <v>2021</v>
      </c>
      <c r="D2452" s="558" t="str">
        <f t="shared" si="798"/>
        <v>Jul</v>
      </c>
      <c r="E2452" s="605">
        <v>44392</v>
      </c>
      <c r="F2452" s="558">
        <v>129156</v>
      </c>
      <c r="G2452" s="558" t="s">
        <v>6281</v>
      </c>
      <c r="H2452" s="558">
        <v>101288</v>
      </c>
      <c r="I2452" s="558" t="s">
        <v>5511</v>
      </c>
      <c r="J2452" s="617" t="s">
        <v>5612</v>
      </c>
      <c r="K2452" s="607" t="s">
        <v>5613</v>
      </c>
      <c r="L2452" s="607" t="s">
        <v>5658</v>
      </c>
      <c r="M2452" s="607" t="s">
        <v>5648</v>
      </c>
      <c r="N2452" s="615" t="s">
        <v>15</v>
      </c>
      <c r="O2452" s="607" t="s">
        <v>40</v>
      </c>
      <c r="P2452" s="558">
        <v>1</v>
      </c>
      <c r="Q2452" s="558" t="s">
        <v>5152</v>
      </c>
      <c r="R2452" s="609">
        <f>IFERROR(VLOOKUP(CONCATENATE(D2452,"'",C2452),'Monthly Forex'!A:D,4,0),"-")</f>
        <v>48.8</v>
      </c>
      <c r="S2452" s="601" t="s">
        <v>15</v>
      </c>
      <c r="T2452" s="611">
        <v>756</v>
      </c>
      <c r="U2452" s="612" t="s">
        <v>47</v>
      </c>
      <c r="V2452" s="613" t="s">
        <v>49</v>
      </c>
      <c r="W2452" s="703" t="s">
        <v>4217</v>
      </c>
      <c r="X2452" s="673" t="s">
        <v>4604</v>
      </c>
      <c r="Y2452" s="669" t="s">
        <v>15</v>
      </c>
      <c r="Z2452" s="668" t="s">
        <v>15</v>
      </c>
      <c r="AA2452" s="558" t="s">
        <v>1856</v>
      </c>
      <c r="AB2452" s="139">
        <f t="shared" ref="AB2452:AB2458" si="799">IF(V2452="","",IF(V2452="Cancelled","-",E2452+30))</f>
        <v>44422</v>
      </c>
      <c r="AC2452" s="134">
        <f>IFERROR(IF(AB2452="-","-",(AB2452-DAY(AB2452)+1)),"")</f>
        <v>44409</v>
      </c>
      <c r="AD2452" s="144">
        <f>IFERROR(IF(AF2452="O","-",AB2452+60),"-")</f>
        <v>44482</v>
      </c>
      <c r="AE2452" s="136">
        <f>IFERROR(IF(AD2452="-","-",(AD2452-DAY(AD2452)+1)),"")</f>
        <v>44470</v>
      </c>
      <c r="AF2452" s="140" t="s">
        <v>15</v>
      </c>
      <c r="AG2452" s="140" t="s">
        <v>15</v>
      </c>
      <c r="AH2452" s="141" t="str">
        <f>IFERROR(IF(AF2452="-","-",IF(AF2452="O","-",$AK$1-E2452)),"-")</f>
        <v>-</v>
      </c>
      <c r="AI2452" s="210"/>
      <c r="AJ2452" s="448" t="s">
        <v>6287</v>
      </c>
      <c r="AK2452" s="478" t="str">
        <f t="shared" si="792"/>
        <v/>
      </c>
      <c r="AL2452" s="482">
        <f t="shared" si="793"/>
        <v>1</v>
      </c>
      <c r="AM2452" s="432" t="str">
        <f>_xlfn.IFNA(VLOOKUP(O2452,Dropdown!$B:$G,6,0),"-")</f>
        <v>PEZA</v>
      </c>
      <c r="AN2452" s="470" t="s">
        <v>15</v>
      </c>
      <c r="AO2452" s="15" t="str">
        <f t="shared" si="794"/>
        <v>USD</v>
      </c>
      <c r="AP2452" s="471">
        <f t="shared" si="795"/>
        <v>756</v>
      </c>
      <c r="AQ2452" s="472">
        <f t="shared" si="796"/>
        <v>756</v>
      </c>
      <c r="AR2452" s="473"/>
      <c r="AS2452" s="468">
        <v>-756</v>
      </c>
      <c r="AT2452" s="473"/>
      <c r="AU2452" s="455">
        <v>66.400000000000006</v>
      </c>
      <c r="AV2452" s="460"/>
    </row>
    <row r="2453" spans="1:48" s="29" customFormat="1">
      <c r="A2453" s="556">
        <v>2450</v>
      </c>
      <c r="B2453" s="558" t="s">
        <v>6243</v>
      </c>
      <c r="C2453" s="558" t="str">
        <f t="shared" ref="C2453:C2454" si="800">TEXT(E2453,"yyyy")</f>
        <v>2021</v>
      </c>
      <c r="D2453" s="558" t="str">
        <f t="shared" ref="D2453:D2454" si="801">TEXT(E2453,"mmm")</f>
        <v>Jul</v>
      </c>
      <c r="E2453" s="605">
        <v>44399</v>
      </c>
      <c r="F2453" s="558">
        <v>129157</v>
      </c>
      <c r="G2453" s="558">
        <v>61171</v>
      </c>
      <c r="H2453" s="558">
        <v>101424</v>
      </c>
      <c r="I2453" s="558" t="s">
        <v>6294</v>
      </c>
      <c r="J2453" s="617" t="s">
        <v>6295</v>
      </c>
      <c r="K2453" s="607" t="s">
        <v>6289</v>
      </c>
      <c r="L2453" s="607" t="s">
        <v>15</v>
      </c>
      <c r="M2453" s="607" t="s">
        <v>6289</v>
      </c>
      <c r="N2453" s="615" t="s">
        <v>3530</v>
      </c>
      <c r="O2453" s="607" t="s">
        <v>31</v>
      </c>
      <c r="P2453" s="558">
        <v>1</v>
      </c>
      <c r="Q2453" s="558" t="s">
        <v>5151</v>
      </c>
      <c r="R2453" s="609">
        <f>IFERROR(VLOOKUP(CONCATENATE(D2453,"'",C2453),'Monthly Forex'!A:D,4,0),"-")</f>
        <v>48.8</v>
      </c>
      <c r="S2453" s="610">
        <v>158900</v>
      </c>
      <c r="T2453" s="611">
        <f t="shared" ref="T2453:T2459" si="802">IFERROR(S2453/R2453,"")</f>
        <v>3256.1475409836066</v>
      </c>
      <c r="U2453" s="612" t="s">
        <v>47</v>
      </c>
      <c r="V2453" s="613" t="s">
        <v>49</v>
      </c>
      <c r="W2453" s="703" t="s">
        <v>15</v>
      </c>
      <c r="X2453" s="673" t="s">
        <v>4595</v>
      </c>
      <c r="Y2453" s="669" t="s">
        <v>15</v>
      </c>
      <c r="Z2453" s="668" t="s">
        <v>15</v>
      </c>
      <c r="AA2453" s="558" t="s">
        <v>1856</v>
      </c>
      <c r="AB2453" s="139">
        <f t="shared" si="799"/>
        <v>44429</v>
      </c>
      <c r="AC2453" s="134">
        <f t="shared" ref="AC2453:AC2458" si="803">IFERROR(IF(AB2453="-","-",(AB2453-DAY(AB2453)+1)),"")</f>
        <v>44409</v>
      </c>
      <c r="AD2453" s="144">
        <f t="shared" ref="AD2453:AD2458" si="804">IFERROR(IF(AF2453="O","-",AB2453+60),"-")</f>
        <v>44489</v>
      </c>
      <c r="AE2453" s="136">
        <f t="shared" ref="AE2453:AE2458" si="805">IFERROR(IF(AD2453="-","-",(AD2453-DAY(AD2453)+1)),"")</f>
        <v>44470</v>
      </c>
      <c r="AF2453" s="140" t="s">
        <v>4552</v>
      </c>
      <c r="AG2453" s="140" t="str">
        <f t="shared" ref="AG2453:AG2458" si="806">IF(F2453=F2452,"-","1")</f>
        <v>1</v>
      </c>
      <c r="AH2453" s="141">
        <f t="shared" ref="AH2453:AH2458" ca="1" si="807">IFERROR(IF(AF2453="-","-",IF(AF2453="O","-",$AK$1-E2453)),"-")</f>
        <v>91.702054629626218</v>
      </c>
      <c r="AI2453" s="210"/>
      <c r="AJ2453" s="448" t="s">
        <v>5194</v>
      </c>
      <c r="AK2453" s="478" t="str">
        <f t="shared" si="792"/>
        <v/>
      </c>
      <c r="AL2453" s="482">
        <f t="shared" si="793"/>
        <v>1</v>
      </c>
      <c r="AM2453" s="432" t="str">
        <f>_xlfn.IFNA(VLOOKUP(O2453,Dropdown!$B:$G,6,0),"-")</f>
        <v>PEZA</v>
      </c>
      <c r="AN2453" s="439">
        <f>_xlfn.IFNA(VLOOKUP(O2453,Dropdown!$B:$H,7,0),"-")</f>
        <v>0.12</v>
      </c>
      <c r="AO2453" s="16" t="str">
        <f t="shared" si="794"/>
        <v>PHP</v>
      </c>
      <c r="AP2453" s="440">
        <f t="shared" si="795"/>
        <v>158900</v>
      </c>
      <c r="AQ2453" s="450">
        <f t="shared" si="796"/>
        <v>177968.00000000003</v>
      </c>
      <c r="AR2453" s="453"/>
      <c r="AS2453" s="468">
        <f t="shared" ref="AS2453:AS2458" si="808">AP2453-AQ2453</f>
        <v>-19068.000000000029</v>
      </c>
      <c r="AT2453" s="453"/>
      <c r="AU2453" s="455">
        <v>12.3</v>
      </c>
      <c r="AV2453" s="426"/>
    </row>
    <row r="2454" spans="1:48" s="29" customFormat="1">
      <c r="A2454" s="556">
        <v>2451</v>
      </c>
      <c r="B2454" s="558" t="s">
        <v>6288</v>
      </c>
      <c r="C2454" s="558" t="str">
        <f t="shared" si="800"/>
        <v>2021</v>
      </c>
      <c r="D2454" s="558" t="str">
        <f t="shared" si="801"/>
        <v>Jul</v>
      </c>
      <c r="E2454" s="605">
        <v>44399</v>
      </c>
      <c r="F2454" s="558">
        <v>129158</v>
      </c>
      <c r="G2454" s="558">
        <v>61172</v>
      </c>
      <c r="H2454" s="558">
        <v>101426</v>
      </c>
      <c r="I2454" s="558" t="s">
        <v>4006</v>
      </c>
      <c r="J2454" s="617" t="s">
        <v>6296</v>
      </c>
      <c r="K2454" s="607" t="s">
        <v>6290</v>
      </c>
      <c r="L2454" s="607" t="s">
        <v>6297</v>
      </c>
      <c r="M2454" s="607" t="s">
        <v>6298</v>
      </c>
      <c r="N2454" s="615" t="s">
        <v>6302</v>
      </c>
      <c r="O2454" s="607" t="s">
        <v>31</v>
      </c>
      <c r="P2454" s="558">
        <v>1</v>
      </c>
      <c r="Q2454" s="558" t="s">
        <v>5151</v>
      </c>
      <c r="R2454" s="609">
        <f>IFERROR(VLOOKUP(CONCATENATE(D2454,"'",C2454),'Monthly Forex'!A:D,4,0),"-")</f>
        <v>48.8</v>
      </c>
      <c r="S2454" s="610">
        <v>10400</v>
      </c>
      <c r="T2454" s="611">
        <f t="shared" si="802"/>
        <v>213.11475409836066</v>
      </c>
      <c r="U2454" s="612" t="s">
        <v>47</v>
      </c>
      <c r="V2454" s="613" t="s">
        <v>49</v>
      </c>
      <c r="W2454" s="703" t="s">
        <v>15</v>
      </c>
      <c r="X2454" s="673" t="s">
        <v>4595</v>
      </c>
      <c r="Y2454" s="734" t="s">
        <v>15</v>
      </c>
      <c r="Z2454" s="668" t="s">
        <v>15</v>
      </c>
      <c r="AA2454" s="558" t="s">
        <v>1856</v>
      </c>
      <c r="AB2454" s="139">
        <f t="shared" si="799"/>
        <v>44429</v>
      </c>
      <c r="AC2454" s="134">
        <f t="shared" si="803"/>
        <v>44409</v>
      </c>
      <c r="AD2454" s="144">
        <f t="shared" si="804"/>
        <v>44489</v>
      </c>
      <c r="AE2454" s="136">
        <f t="shared" si="805"/>
        <v>44470</v>
      </c>
      <c r="AF2454" s="140" t="s">
        <v>4552</v>
      </c>
      <c r="AG2454" s="140" t="str">
        <f t="shared" si="806"/>
        <v>1</v>
      </c>
      <c r="AH2454" s="141">
        <f t="shared" ca="1" si="807"/>
        <v>91.702054629626218</v>
      </c>
      <c r="AI2454" s="210"/>
      <c r="AJ2454" s="448" t="s">
        <v>5194</v>
      </c>
      <c r="AK2454" s="478" t="str">
        <f t="shared" si="792"/>
        <v/>
      </c>
      <c r="AL2454" s="482">
        <f t="shared" si="793"/>
        <v>1</v>
      </c>
      <c r="AM2454" s="432" t="str">
        <f>_xlfn.IFNA(VLOOKUP(O2454,Dropdown!$B:$G,6,0),"-")</f>
        <v>PEZA</v>
      </c>
      <c r="AN2454" s="439">
        <f>_xlfn.IFNA(VLOOKUP(O2454,Dropdown!$B:$H,7,0),"-")</f>
        <v>0.12</v>
      </c>
      <c r="AO2454" s="16" t="str">
        <f t="shared" si="794"/>
        <v>PHP</v>
      </c>
      <c r="AP2454" s="440">
        <f t="shared" si="795"/>
        <v>10400</v>
      </c>
      <c r="AQ2454" s="450">
        <f t="shared" si="796"/>
        <v>11648.000000000002</v>
      </c>
      <c r="AR2454" s="453"/>
      <c r="AS2454" s="468">
        <f t="shared" si="808"/>
        <v>-1248.0000000000018</v>
      </c>
      <c r="AT2454" s="453"/>
      <c r="AU2454" s="455">
        <v>1.24</v>
      </c>
      <c r="AV2454" s="460"/>
    </row>
    <row r="2455" spans="1:48" s="29" customFormat="1">
      <c r="A2455" s="556">
        <v>2452</v>
      </c>
      <c r="B2455" s="558" t="s">
        <v>6283</v>
      </c>
      <c r="C2455" s="558" t="str">
        <f t="shared" ref="C2455:C2469" si="809">TEXT(E2455,"yyyy")</f>
        <v>2021</v>
      </c>
      <c r="D2455" s="558" t="str">
        <f t="shared" ref="D2455:D2469" si="810">TEXT(E2455,"mmm")</f>
        <v>Jul</v>
      </c>
      <c r="E2455" s="605">
        <v>44399</v>
      </c>
      <c r="F2455" s="558">
        <v>129158</v>
      </c>
      <c r="G2455" s="558">
        <v>61172</v>
      </c>
      <c r="H2455" s="558">
        <v>101426</v>
      </c>
      <c r="I2455" s="558" t="s">
        <v>4006</v>
      </c>
      <c r="J2455" s="617" t="s">
        <v>6296</v>
      </c>
      <c r="K2455" s="607" t="s">
        <v>6291</v>
      </c>
      <c r="L2455" s="607" t="s">
        <v>6297</v>
      </c>
      <c r="M2455" s="607" t="s">
        <v>6300</v>
      </c>
      <c r="N2455" s="615" t="s">
        <v>6303</v>
      </c>
      <c r="O2455" s="607" t="s">
        <v>31</v>
      </c>
      <c r="P2455" s="558">
        <v>1</v>
      </c>
      <c r="Q2455" s="558" t="s">
        <v>5151</v>
      </c>
      <c r="R2455" s="609">
        <f>IFERROR(VLOOKUP(CONCATENATE(D2455,"'",C2455),'Monthly Forex'!A:D,4,0),"-")</f>
        <v>48.8</v>
      </c>
      <c r="S2455" s="610">
        <v>9100</v>
      </c>
      <c r="T2455" s="611">
        <f t="shared" si="802"/>
        <v>186.47540983606558</v>
      </c>
      <c r="U2455" s="612" t="s">
        <v>47</v>
      </c>
      <c r="V2455" s="613" t="s">
        <v>49</v>
      </c>
      <c r="W2455" s="703" t="s">
        <v>15</v>
      </c>
      <c r="X2455" s="673" t="s">
        <v>4595</v>
      </c>
      <c r="Y2455" s="669" t="s">
        <v>15</v>
      </c>
      <c r="Z2455" s="668" t="s">
        <v>15</v>
      </c>
      <c r="AA2455" s="558" t="s">
        <v>1856</v>
      </c>
      <c r="AB2455" s="139">
        <f t="shared" si="799"/>
        <v>44429</v>
      </c>
      <c r="AC2455" s="134">
        <f t="shared" si="803"/>
        <v>44409</v>
      </c>
      <c r="AD2455" s="144">
        <f t="shared" si="804"/>
        <v>44489</v>
      </c>
      <c r="AE2455" s="136">
        <f t="shared" si="805"/>
        <v>44470</v>
      </c>
      <c r="AF2455" s="140" t="s">
        <v>4552</v>
      </c>
      <c r="AG2455" s="140" t="str">
        <f t="shared" si="806"/>
        <v>-</v>
      </c>
      <c r="AH2455" s="141">
        <f t="shared" ca="1" si="807"/>
        <v>91.702054629626218</v>
      </c>
      <c r="AI2455" s="210"/>
      <c r="AJ2455" s="448" t="s">
        <v>5194</v>
      </c>
      <c r="AK2455" s="478" t="str">
        <f t="shared" si="792"/>
        <v/>
      </c>
      <c r="AL2455" s="482">
        <f t="shared" si="793"/>
        <v>1</v>
      </c>
      <c r="AM2455" s="432" t="str">
        <f>_xlfn.IFNA(VLOOKUP(O2455,Dropdown!$B:$G,6,0),"-")</f>
        <v>PEZA</v>
      </c>
      <c r="AN2455" s="439">
        <f>_xlfn.IFNA(VLOOKUP(O2455,Dropdown!$B:$H,7,0),"-")</f>
        <v>0.12</v>
      </c>
      <c r="AO2455" s="16" t="str">
        <f t="shared" ref="AO2455:AO2469" si="811">_xlfn.IFNA(IF(S2455="-","USD","PHP"),"-")</f>
        <v>PHP</v>
      </c>
      <c r="AP2455" s="440">
        <f t="shared" ref="AP2455:AP2469" si="812">IF(AO2455="USD",T2455,S2455)</f>
        <v>9100</v>
      </c>
      <c r="AQ2455" s="450">
        <f t="shared" si="796"/>
        <v>10192.000000000002</v>
      </c>
      <c r="AR2455" s="453"/>
      <c r="AS2455" s="468">
        <f t="shared" si="808"/>
        <v>-1092.0000000000018</v>
      </c>
      <c r="AT2455" s="453"/>
      <c r="AU2455" s="455">
        <v>0.26</v>
      </c>
      <c r="AV2455" s="460"/>
    </row>
    <row r="2456" spans="1:48" s="29" customFormat="1">
      <c r="A2456" s="556">
        <v>2453</v>
      </c>
      <c r="B2456" s="558" t="s">
        <v>6284</v>
      </c>
      <c r="C2456" s="558" t="str">
        <f t="shared" si="809"/>
        <v>2021</v>
      </c>
      <c r="D2456" s="558" t="str">
        <f t="shared" si="810"/>
        <v>Jul</v>
      </c>
      <c r="E2456" s="605">
        <v>44399</v>
      </c>
      <c r="F2456" s="558">
        <v>129158</v>
      </c>
      <c r="G2456" s="558">
        <v>61172</v>
      </c>
      <c r="H2456" s="558">
        <v>101426</v>
      </c>
      <c r="I2456" s="558" t="s">
        <v>4006</v>
      </c>
      <c r="J2456" s="617" t="s">
        <v>6296</v>
      </c>
      <c r="K2456" s="607" t="s">
        <v>6292</v>
      </c>
      <c r="L2456" s="607" t="s">
        <v>6297</v>
      </c>
      <c r="M2456" s="607" t="s">
        <v>6299</v>
      </c>
      <c r="N2456" s="615" t="s">
        <v>6304</v>
      </c>
      <c r="O2456" s="607" t="s">
        <v>31</v>
      </c>
      <c r="P2456" s="558">
        <v>1</v>
      </c>
      <c r="Q2456" s="558" t="s">
        <v>5151</v>
      </c>
      <c r="R2456" s="609">
        <f>IFERROR(VLOOKUP(CONCATENATE(D2456,"'",C2456),'Monthly Forex'!A:D,4,0),"-")</f>
        <v>48.8</v>
      </c>
      <c r="S2456" s="610">
        <v>9900</v>
      </c>
      <c r="T2456" s="611">
        <f t="shared" si="802"/>
        <v>202.86885245901641</v>
      </c>
      <c r="U2456" s="612" t="s">
        <v>47</v>
      </c>
      <c r="V2456" s="613" t="s">
        <v>49</v>
      </c>
      <c r="W2456" s="703" t="s">
        <v>15</v>
      </c>
      <c r="X2456" s="673" t="s">
        <v>4595</v>
      </c>
      <c r="Y2456" s="669" t="s">
        <v>15</v>
      </c>
      <c r="Z2456" s="668" t="s">
        <v>15</v>
      </c>
      <c r="AA2456" s="558" t="s">
        <v>1856</v>
      </c>
      <c r="AB2456" s="139">
        <f t="shared" si="799"/>
        <v>44429</v>
      </c>
      <c r="AC2456" s="134">
        <f t="shared" si="803"/>
        <v>44409</v>
      </c>
      <c r="AD2456" s="144">
        <f t="shared" si="804"/>
        <v>44489</v>
      </c>
      <c r="AE2456" s="136">
        <f t="shared" si="805"/>
        <v>44470</v>
      </c>
      <c r="AF2456" s="140" t="s">
        <v>4552</v>
      </c>
      <c r="AG2456" s="140" t="str">
        <f t="shared" si="806"/>
        <v>-</v>
      </c>
      <c r="AH2456" s="141">
        <f t="shared" ca="1" si="807"/>
        <v>91.702054629626218</v>
      </c>
      <c r="AI2456" s="210"/>
      <c r="AJ2456" s="448" t="s">
        <v>5194</v>
      </c>
      <c r="AK2456" s="478" t="str">
        <f t="shared" si="792"/>
        <v/>
      </c>
      <c r="AL2456" s="482">
        <f t="shared" si="793"/>
        <v>1</v>
      </c>
      <c r="AM2456" s="432" t="str">
        <f>_xlfn.IFNA(VLOOKUP(O2456,Dropdown!$B:$G,6,0),"-")</f>
        <v>PEZA</v>
      </c>
      <c r="AN2456" s="439">
        <f>_xlfn.IFNA(VLOOKUP(O2456,Dropdown!$B:$H,7,0),"-")</f>
        <v>0.12</v>
      </c>
      <c r="AO2456" s="16" t="str">
        <f t="shared" si="811"/>
        <v>PHP</v>
      </c>
      <c r="AP2456" s="440">
        <f t="shared" si="812"/>
        <v>9900</v>
      </c>
      <c r="AQ2456" s="450">
        <f t="shared" si="796"/>
        <v>11088.000000000002</v>
      </c>
      <c r="AR2456" s="453"/>
      <c r="AS2456" s="468">
        <f t="shared" si="808"/>
        <v>-1188.0000000000018</v>
      </c>
      <c r="AT2456" s="453"/>
      <c r="AU2456" s="455">
        <v>1.26</v>
      </c>
      <c r="AV2456" s="460"/>
    </row>
    <row r="2457" spans="1:48" s="29" customFormat="1">
      <c r="A2457" s="556">
        <v>2454</v>
      </c>
      <c r="B2457" s="558" t="s">
        <v>6285</v>
      </c>
      <c r="C2457" s="558" t="str">
        <f t="shared" si="809"/>
        <v>2021</v>
      </c>
      <c r="D2457" s="558" t="str">
        <f t="shared" si="810"/>
        <v>Jul</v>
      </c>
      <c r="E2457" s="605">
        <v>44399</v>
      </c>
      <c r="F2457" s="558">
        <v>129158</v>
      </c>
      <c r="G2457" s="558">
        <v>61172</v>
      </c>
      <c r="H2457" s="558">
        <v>101426</v>
      </c>
      <c r="I2457" s="558" t="s">
        <v>4006</v>
      </c>
      <c r="J2457" s="617" t="s">
        <v>6296</v>
      </c>
      <c r="K2457" s="607" t="s">
        <v>6293</v>
      </c>
      <c r="L2457" s="607" t="s">
        <v>6297</v>
      </c>
      <c r="M2457" s="607" t="s">
        <v>6301</v>
      </c>
      <c r="N2457" s="615" t="s">
        <v>6305</v>
      </c>
      <c r="O2457" s="607" t="s">
        <v>31</v>
      </c>
      <c r="P2457" s="558">
        <v>1</v>
      </c>
      <c r="Q2457" s="558" t="s">
        <v>5151</v>
      </c>
      <c r="R2457" s="609">
        <f>IFERROR(VLOOKUP(CONCATENATE(D2457,"'",C2457),'Monthly Forex'!A:D,4,0),"-")</f>
        <v>48.8</v>
      </c>
      <c r="S2457" s="610">
        <v>7900</v>
      </c>
      <c r="T2457" s="611">
        <f t="shared" si="802"/>
        <v>161.88524590163937</v>
      </c>
      <c r="U2457" s="612" t="s">
        <v>47</v>
      </c>
      <c r="V2457" s="613" t="s">
        <v>49</v>
      </c>
      <c r="W2457" s="703" t="s">
        <v>15</v>
      </c>
      <c r="X2457" s="673" t="s">
        <v>4595</v>
      </c>
      <c r="Y2457" s="669" t="s">
        <v>15</v>
      </c>
      <c r="Z2457" s="668" t="s">
        <v>15</v>
      </c>
      <c r="AA2457" s="558" t="s">
        <v>1856</v>
      </c>
      <c r="AB2457" s="139">
        <f t="shared" si="799"/>
        <v>44429</v>
      </c>
      <c r="AC2457" s="134">
        <f t="shared" si="803"/>
        <v>44409</v>
      </c>
      <c r="AD2457" s="144">
        <f t="shared" si="804"/>
        <v>44489</v>
      </c>
      <c r="AE2457" s="136">
        <f t="shared" si="805"/>
        <v>44470</v>
      </c>
      <c r="AF2457" s="140" t="s">
        <v>4552</v>
      </c>
      <c r="AG2457" s="140" t="str">
        <f t="shared" si="806"/>
        <v>-</v>
      </c>
      <c r="AH2457" s="141">
        <f t="shared" ca="1" si="807"/>
        <v>91.702054629626218</v>
      </c>
      <c r="AI2457" s="210"/>
      <c r="AJ2457" s="448" t="s">
        <v>5194</v>
      </c>
      <c r="AK2457" s="478" t="str">
        <f t="shared" si="792"/>
        <v/>
      </c>
      <c r="AL2457" s="482">
        <f t="shared" si="793"/>
        <v>1</v>
      </c>
      <c r="AM2457" s="432" t="str">
        <f>_xlfn.IFNA(VLOOKUP(O2457,Dropdown!$B:$G,6,0),"-")</f>
        <v>PEZA</v>
      </c>
      <c r="AN2457" s="439">
        <f>_xlfn.IFNA(VLOOKUP(O2457,Dropdown!$B:$H,7,0),"-")</f>
        <v>0.12</v>
      </c>
      <c r="AO2457" s="16" t="str">
        <f t="shared" si="811"/>
        <v>PHP</v>
      </c>
      <c r="AP2457" s="440">
        <f t="shared" si="812"/>
        <v>7900</v>
      </c>
      <c r="AQ2457" s="450">
        <f t="shared" si="796"/>
        <v>8848</v>
      </c>
      <c r="AR2457" s="453"/>
      <c r="AS2457" s="468">
        <f t="shared" si="808"/>
        <v>-948</v>
      </c>
      <c r="AT2457" s="453"/>
      <c r="AU2457" s="455">
        <v>0.22</v>
      </c>
      <c r="AV2457" s="460"/>
    </row>
    <row r="2458" spans="1:48" s="29" customFormat="1">
      <c r="A2458" s="556">
        <v>2455</v>
      </c>
      <c r="B2458" s="558" t="s">
        <v>6308</v>
      </c>
      <c r="C2458" s="558" t="str">
        <f t="shared" si="809"/>
        <v>2021</v>
      </c>
      <c r="D2458" s="558" t="str">
        <f t="shared" si="810"/>
        <v>Jul</v>
      </c>
      <c r="E2458" s="605">
        <v>44399</v>
      </c>
      <c r="F2458" s="558">
        <v>129159</v>
      </c>
      <c r="G2458" s="558">
        <v>61173</v>
      </c>
      <c r="H2458" s="558">
        <v>101428</v>
      </c>
      <c r="I2458" s="558" t="s">
        <v>6294</v>
      </c>
      <c r="J2458" s="617" t="s">
        <v>6295</v>
      </c>
      <c r="K2458" s="607" t="s">
        <v>6309</v>
      </c>
      <c r="L2458" s="607" t="s">
        <v>15</v>
      </c>
      <c r="M2458" s="607" t="s">
        <v>6309</v>
      </c>
      <c r="N2458" s="615" t="s">
        <v>6310</v>
      </c>
      <c r="O2458" s="607" t="s">
        <v>31</v>
      </c>
      <c r="P2458" s="558">
        <v>1</v>
      </c>
      <c r="Q2458" s="558" t="s">
        <v>5151</v>
      </c>
      <c r="R2458" s="609">
        <f>IFERROR(VLOOKUP(CONCATENATE(D2458,"'",C2458),'Monthly Forex'!A:D,4,0),"-")</f>
        <v>48.8</v>
      </c>
      <c r="S2458" s="616">
        <v>104100</v>
      </c>
      <c r="T2458" s="611">
        <f t="shared" si="802"/>
        <v>2133.1967213114754</v>
      </c>
      <c r="U2458" s="612" t="s">
        <v>47</v>
      </c>
      <c r="V2458" s="613" t="s">
        <v>49</v>
      </c>
      <c r="W2458" s="703" t="s">
        <v>15</v>
      </c>
      <c r="X2458" s="673" t="s">
        <v>4595</v>
      </c>
      <c r="Y2458" s="669" t="s">
        <v>15</v>
      </c>
      <c r="Z2458" s="668" t="s">
        <v>15</v>
      </c>
      <c r="AA2458" s="558" t="s">
        <v>1856</v>
      </c>
      <c r="AB2458" s="139">
        <f t="shared" si="799"/>
        <v>44429</v>
      </c>
      <c r="AC2458" s="134">
        <f t="shared" si="803"/>
        <v>44409</v>
      </c>
      <c r="AD2458" s="144">
        <f t="shared" si="804"/>
        <v>44489</v>
      </c>
      <c r="AE2458" s="136">
        <f t="shared" si="805"/>
        <v>44470</v>
      </c>
      <c r="AF2458" s="140" t="s">
        <v>4552</v>
      </c>
      <c r="AG2458" s="140" t="str">
        <f t="shared" si="806"/>
        <v>1</v>
      </c>
      <c r="AH2458" s="141">
        <f t="shared" ca="1" si="807"/>
        <v>91.702054629626218</v>
      </c>
      <c r="AI2458" s="210"/>
      <c r="AJ2458" s="448" t="s">
        <v>5194</v>
      </c>
      <c r="AK2458" s="479" t="str">
        <f t="shared" si="792"/>
        <v/>
      </c>
      <c r="AL2458" s="482">
        <f t="shared" si="793"/>
        <v>1</v>
      </c>
      <c r="AM2458" s="469" t="str">
        <f>_xlfn.IFNA(VLOOKUP(O2458,Dropdown!$B:$G,6,0),"-")</f>
        <v>PEZA</v>
      </c>
      <c r="AN2458" s="439">
        <f>_xlfn.IFNA(VLOOKUP(O2458,Dropdown!$B:$H,7,0),"-")</f>
        <v>0.12</v>
      </c>
      <c r="AO2458" s="16" t="str">
        <f t="shared" si="811"/>
        <v>PHP</v>
      </c>
      <c r="AP2458" s="440">
        <f t="shared" si="812"/>
        <v>104100</v>
      </c>
      <c r="AQ2458" s="450">
        <f t="shared" si="796"/>
        <v>116592.00000000001</v>
      </c>
      <c r="AR2458" s="453"/>
      <c r="AS2458" s="468">
        <f t="shared" si="808"/>
        <v>-12492.000000000015</v>
      </c>
      <c r="AT2458" s="453"/>
      <c r="AU2458" s="455">
        <v>5.28</v>
      </c>
    </row>
    <row r="2459" spans="1:48" s="29" customFormat="1">
      <c r="A2459" s="556">
        <v>2456</v>
      </c>
      <c r="B2459" s="558" t="s">
        <v>6324</v>
      </c>
      <c r="C2459" s="558" t="str">
        <f t="shared" ref="C2459:C2466" si="813">TEXT(E2459,"yyyy")</f>
        <v>2021</v>
      </c>
      <c r="D2459" s="558" t="str">
        <f t="shared" ref="D2459:D2466" si="814">TEXT(E2459,"mmm")</f>
        <v>Jul</v>
      </c>
      <c r="E2459" s="605">
        <v>44403</v>
      </c>
      <c r="F2459" s="558">
        <v>129161</v>
      </c>
      <c r="G2459" s="558">
        <v>61174</v>
      </c>
      <c r="H2459" s="558">
        <v>101543</v>
      </c>
      <c r="I2459" s="558" t="s">
        <v>6327</v>
      </c>
      <c r="J2459" s="617" t="s">
        <v>6326</v>
      </c>
      <c r="K2459" s="607" t="s">
        <v>6325</v>
      </c>
      <c r="L2459" s="607" t="s">
        <v>15</v>
      </c>
      <c r="M2459" s="607" t="s">
        <v>6325</v>
      </c>
      <c r="N2459" s="615" t="s">
        <v>15</v>
      </c>
      <c r="O2459" s="607" t="s">
        <v>32</v>
      </c>
      <c r="P2459" s="558">
        <v>1</v>
      </c>
      <c r="Q2459" s="558" t="s">
        <v>5152</v>
      </c>
      <c r="R2459" s="609">
        <f>IFERROR(VLOOKUP(CONCATENATE(D2459,"'",C2459),'Monthly Forex'!A:D,4,0),"-")</f>
        <v>48.8</v>
      </c>
      <c r="S2459" s="616">
        <v>65300</v>
      </c>
      <c r="T2459" s="611">
        <f t="shared" si="802"/>
        <v>1338.1147540983607</v>
      </c>
      <c r="U2459" s="612" t="s">
        <v>47</v>
      </c>
      <c r="V2459" s="613" t="s">
        <v>49</v>
      </c>
      <c r="W2459" s="703" t="s">
        <v>15</v>
      </c>
      <c r="X2459" s="673" t="s">
        <v>4595</v>
      </c>
      <c r="Y2459" s="669" t="s">
        <v>15</v>
      </c>
      <c r="Z2459" s="668" t="s">
        <v>15</v>
      </c>
      <c r="AA2459" s="558" t="s">
        <v>1856</v>
      </c>
      <c r="AB2459" s="139">
        <f t="shared" ref="AB2459:AB2472" si="815">IF(V2459="","",IF(V2459="Cancelled","-",E2459+30))</f>
        <v>44433</v>
      </c>
      <c r="AC2459" s="134">
        <f t="shared" ref="AC2459:AC2472" si="816">IFERROR(IF(AB2459="-","-",(AB2459-DAY(AB2459)+1)),"")</f>
        <v>44409</v>
      </c>
      <c r="AD2459" s="144" t="str">
        <f t="shared" ref="AD2459:AD2472" si="817">IFERROR(IF(AF2459="O","-",AB2459+60),"-")</f>
        <v>-</v>
      </c>
      <c r="AE2459" s="136" t="str">
        <f t="shared" ref="AE2459:AE2472" si="818">IFERROR(IF(AD2459="-","-",(AD2459-DAY(AD2459)+1)),"")</f>
        <v>-</v>
      </c>
      <c r="AF2459" s="140" t="s">
        <v>4551</v>
      </c>
      <c r="AG2459" s="140" t="str">
        <f t="shared" ref="AG2459:AG2472" si="819">IF(F2459=F2458,"-","1")</f>
        <v>1</v>
      </c>
      <c r="AH2459" s="141" t="str">
        <f>IFERROR(IF(AF2459="-","-",IF(AF2459="O","-",$AK$1-E2459)),"-")</f>
        <v>-</v>
      </c>
      <c r="AI2459" s="210">
        <v>44419</v>
      </c>
      <c r="AJ2459" s="448" t="s">
        <v>4592</v>
      </c>
      <c r="AK2459" s="479">
        <f>IFERROR(IF(AF2459="O",$AB2459-$AI2459,""),"-")</f>
        <v>14</v>
      </c>
      <c r="AL2459" s="482">
        <f t="shared" si="793"/>
        <v>44409</v>
      </c>
      <c r="AM2459" s="469" t="str">
        <f>_xlfn.IFNA(VLOOKUP(O2459,Dropdown!$B:$G,6,0),"-")</f>
        <v>PEZA</v>
      </c>
      <c r="AN2459" s="439">
        <f>_xlfn.IFNA(VLOOKUP(O2459,Dropdown!$B:$H,7,0),"-")</f>
        <v>0.12</v>
      </c>
      <c r="AO2459" s="16" t="str">
        <f>_xlfn.IFNA(IF(S2459="-","USD","PHP"),"-")</f>
        <v>PHP</v>
      </c>
      <c r="AP2459" s="440">
        <f>IF(AO2459="USD",T2459,S2459)</f>
        <v>65300</v>
      </c>
      <c r="AQ2459" s="450">
        <f t="shared" si="796"/>
        <v>73136</v>
      </c>
      <c r="AR2459" s="453"/>
      <c r="AS2459" s="468" t="s">
        <v>15</v>
      </c>
      <c r="AT2459" s="453"/>
      <c r="AU2459" s="455" t="s">
        <v>15</v>
      </c>
    </row>
    <row r="2460" spans="1:48" s="29" customFormat="1">
      <c r="A2460" s="556">
        <v>2457</v>
      </c>
      <c r="B2460" s="558" t="s">
        <v>6328</v>
      </c>
      <c r="C2460" s="558" t="str">
        <f t="shared" si="813"/>
        <v>2021</v>
      </c>
      <c r="D2460" s="558" t="str">
        <f t="shared" si="814"/>
        <v>Jul</v>
      </c>
      <c r="E2460" s="605">
        <v>44405</v>
      </c>
      <c r="F2460" s="558">
        <v>129162</v>
      </c>
      <c r="G2460" s="558">
        <v>61175</v>
      </c>
      <c r="H2460" s="558">
        <v>101553</v>
      </c>
      <c r="I2460" s="558" t="s">
        <v>6333</v>
      </c>
      <c r="J2460" s="617">
        <v>20210242</v>
      </c>
      <c r="K2460" s="607" t="s">
        <v>6334</v>
      </c>
      <c r="L2460" s="607" t="s">
        <v>6339</v>
      </c>
      <c r="M2460" s="607" t="s">
        <v>6340</v>
      </c>
      <c r="N2460" s="615" t="s">
        <v>15</v>
      </c>
      <c r="O2460" s="607" t="s">
        <v>38</v>
      </c>
      <c r="P2460" s="558">
        <v>1</v>
      </c>
      <c r="Q2460" s="558" t="s">
        <v>5151</v>
      </c>
      <c r="R2460" s="609">
        <f>IFERROR(VLOOKUP(CONCATENATE(D2460,"'",C2460),'Monthly Forex'!A:D,4,0),"-")</f>
        <v>48.8</v>
      </c>
      <c r="S2460" s="616" t="s">
        <v>15</v>
      </c>
      <c r="T2460" s="611">
        <v>530</v>
      </c>
      <c r="U2460" s="612" t="s">
        <v>47</v>
      </c>
      <c r="V2460" s="613" t="s">
        <v>49</v>
      </c>
      <c r="W2460" s="703" t="s">
        <v>15</v>
      </c>
      <c r="X2460" s="673" t="s">
        <v>4595</v>
      </c>
      <c r="Y2460" s="669" t="s">
        <v>15</v>
      </c>
      <c r="Z2460" s="668" t="s">
        <v>15</v>
      </c>
      <c r="AA2460" s="558" t="s">
        <v>1856</v>
      </c>
      <c r="AB2460" s="139">
        <f>IF(V2460="","",IF(V2460="Cancelled","-",E2460+30))</f>
        <v>44435</v>
      </c>
      <c r="AC2460" s="134">
        <f>IFERROR(IF(AB2460="-","-",(AB2460-DAY(AB2460)+1)),"")</f>
        <v>44409</v>
      </c>
      <c r="AD2460" s="144" t="str">
        <f>IFERROR(IF(AF2460="O","-",AB2460+60),"-")</f>
        <v>-</v>
      </c>
      <c r="AE2460" s="136" t="str">
        <f>IFERROR(IF(AD2460="-","-",(AD2460-DAY(AD2460)+1)),"")</f>
        <v>-</v>
      </c>
      <c r="AF2460" s="140" t="s">
        <v>4551</v>
      </c>
      <c r="AG2460" s="140" t="str">
        <f t="shared" si="819"/>
        <v>1</v>
      </c>
      <c r="AH2460" s="141" t="str">
        <f t="shared" ref="AH2460:AH2472" si="820">IFERROR(IF(AF2460="-","-",IF(AF2460="O","-",$AK$1-E2460)),"-")</f>
        <v>-</v>
      </c>
      <c r="AI2460" s="210">
        <v>44439</v>
      </c>
      <c r="AJ2460" s="448" t="s">
        <v>4592</v>
      </c>
      <c r="AK2460" s="479">
        <f t="shared" si="792"/>
        <v>-4</v>
      </c>
      <c r="AL2460" s="482">
        <f t="shared" si="793"/>
        <v>44409</v>
      </c>
      <c r="AM2460" s="469" t="str">
        <f>_xlfn.IFNA(VLOOKUP(O2460,Dropdown!$B:$G,6,0),"-")</f>
        <v>PEZA</v>
      </c>
      <c r="AN2460" s="439">
        <f>_xlfn.IFNA(VLOOKUP(O2460,Dropdown!$B:$H,7,0),"-")</f>
        <v>0.12</v>
      </c>
      <c r="AO2460" s="16" t="str">
        <f t="shared" ref="AO2460:AO2465" si="821">_xlfn.IFNA(IF(S2460="-","USD","PHP"),"-")</f>
        <v>USD</v>
      </c>
      <c r="AP2460" s="440">
        <f t="shared" ref="AP2460:AP2465" si="822">IF(AO2460="USD",T2460,S2460)</f>
        <v>530</v>
      </c>
      <c r="AQ2460" s="450">
        <f t="shared" ref="AQ2460:AQ2465" si="823">IFERROR(IF(AN2460="-",AP2460,AP2460*1.12),"-")</f>
        <v>593.6</v>
      </c>
      <c r="AR2460" s="453"/>
      <c r="AS2460" s="468" t="s">
        <v>15</v>
      </c>
      <c r="AT2460" s="453"/>
      <c r="AU2460" s="455">
        <v>0.22</v>
      </c>
    </row>
    <row r="2461" spans="1:48" s="29" customFormat="1">
      <c r="A2461" s="556">
        <v>2458</v>
      </c>
      <c r="B2461" s="558" t="s">
        <v>6329</v>
      </c>
      <c r="C2461" s="558" t="str">
        <f t="shared" si="813"/>
        <v>2021</v>
      </c>
      <c r="D2461" s="558" t="str">
        <f t="shared" si="814"/>
        <v>Jul</v>
      </c>
      <c r="E2461" s="605">
        <v>44405</v>
      </c>
      <c r="F2461" s="558">
        <v>129162</v>
      </c>
      <c r="G2461" s="558">
        <v>61175</v>
      </c>
      <c r="H2461" s="558">
        <v>101553</v>
      </c>
      <c r="I2461" s="558" t="s">
        <v>6333</v>
      </c>
      <c r="J2461" s="617">
        <v>20210242</v>
      </c>
      <c r="K2461" s="607" t="s">
        <v>6335</v>
      </c>
      <c r="L2461" s="607" t="s">
        <v>6339</v>
      </c>
      <c r="M2461" s="607" t="s">
        <v>6341</v>
      </c>
      <c r="N2461" s="615" t="s">
        <v>15</v>
      </c>
      <c r="O2461" s="607" t="s">
        <v>38</v>
      </c>
      <c r="P2461" s="558">
        <v>1</v>
      </c>
      <c r="Q2461" s="558" t="s">
        <v>5151</v>
      </c>
      <c r="R2461" s="609">
        <f>IFERROR(VLOOKUP(CONCATENATE(D2461,"'",C2461),'Monthly Forex'!A:D,4,0),"-")</f>
        <v>48.8</v>
      </c>
      <c r="S2461" s="616" t="s">
        <v>15</v>
      </c>
      <c r="T2461" s="611">
        <v>124</v>
      </c>
      <c r="U2461" s="612" t="s">
        <v>47</v>
      </c>
      <c r="V2461" s="613" t="s">
        <v>49</v>
      </c>
      <c r="W2461" s="703" t="s">
        <v>15</v>
      </c>
      <c r="X2461" s="673" t="s">
        <v>4595</v>
      </c>
      <c r="Y2461" s="669" t="s">
        <v>15</v>
      </c>
      <c r="Z2461" s="668" t="s">
        <v>15</v>
      </c>
      <c r="AA2461" s="558" t="s">
        <v>1856</v>
      </c>
      <c r="AB2461" s="139">
        <f>IF(V2461="","",IF(V2461="Cancelled","-",E2461+30))</f>
        <v>44435</v>
      </c>
      <c r="AC2461" s="134">
        <f>IFERROR(IF(AB2461="-","-",(AB2461-DAY(AB2461)+1)),"")</f>
        <v>44409</v>
      </c>
      <c r="AD2461" s="144" t="str">
        <f>IFERROR(IF(AF2461="O","-",AB2461+60),"-")</f>
        <v>-</v>
      </c>
      <c r="AE2461" s="136" t="str">
        <f>IFERROR(IF(AD2461="-","-",(AD2461-DAY(AD2461)+1)),"")</f>
        <v>-</v>
      </c>
      <c r="AF2461" s="140" t="s">
        <v>4551</v>
      </c>
      <c r="AG2461" s="140" t="str">
        <f t="shared" si="819"/>
        <v>-</v>
      </c>
      <c r="AH2461" s="141" t="str">
        <f t="shared" si="820"/>
        <v>-</v>
      </c>
      <c r="AI2461" s="210">
        <v>44439</v>
      </c>
      <c r="AJ2461" s="448" t="s">
        <v>4592</v>
      </c>
      <c r="AK2461" s="479">
        <f t="shared" si="792"/>
        <v>-4</v>
      </c>
      <c r="AL2461" s="482">
        <f t="shared" si="793"/>
        <v>44409</v>
      </c>
      <c r="AM2461" s="469" t="str">
        <f>_xlfn.IFNA(VLOOKUP(O2461,Dropdown!$B:$G,6,0),"-")</f>
        <v>PEZA</v>
      </c>
      <c r="AN2461" s="439">
        <f>_xlfn.IFNA(VLOOKUP(O2461,Dropdown!$B:$H,7,0),"-")</f>
        <v>0.12</v>
      </c>
      <c r="AO2461" s="16" t="str">
        <f t="shared" si="821"/>
        <v>USD</v>
      </c>
      <c r="AP2461" s="440">
        <f t="shared" si="822"/>
        <v>124</v>
      </c>
      <c r="AQ2461" s="450">
        <f t="shared" si="823"/>
        <v>138.88000000000002</v>
      </c>
      <c r="AR2461" s="453"/>
      <c r="AS2461" s="468" t="s">
        <v>15</v>
      </c>
      <c r="AT2461" s="453"/>
      <c r="AU2461" s="455">
        <v>0.12</v>
      </c>
    </row>
    <row r="2462" spans="1:48" s="29" customFormat="1">
      <c r="A2462" s="556">
        <v>2459</v>
      </c>
      <c r="B2462" s="558" t="s">
        <v>6330</v>
      </c>
      <c r="C2462" s="558" t="str">
        <f t="shared" si="813"/>
        <v>2021</v>
      </c>
      <c r="D2462" s="558" t="str">
        <f t="shared" si="814"/>
        <v>Jul</v>
      </c>
      <c r="E2462" s="605">
        <v>44405</v>
      </c>
      <c r="F2462" s="558">
        <v>129162</v>
      </c>
      <c r="G2462" s="558">
        <v>61175</v>
      </c>
      <c r="H2462" s="558">
        <v>101553</v>
      </c>
      <c r="I2462" s="558" t="s">
        <v>6333</v>
      </c>
      <c r="J2462" s="617">
        <v>20210242</v>
      </c>
      <c r="K2462" s="607" t="s">
        <v>6336</v>
      </c>
      <c r="L2462" s="607" t="s">
        <v>6339</v>
      </c>
      <c r="M2462" s="607" t="s">
        <v>6342</v>
      </c>
      <c r="N2462" s="615" t="s">
        <v>15</v>
      </c>
      <c r="O2462" s="607" t="s">
        <v>38</v>
      </c>
      <c r="P2462" s="558">
        <v>1</v>
      </c>
      <c r="Q2462" s="558" t="s">
        <v>5151</v>
      </c>
      <c r="R2462" s="609">
        <f>IFERROR(VLOOKUP(CONCATENATE(D2462,"'",C2462),'Monthly Forex'!A:D,4,0),"-")</f>
        <v>48.8</v>
      </c>
      <c r="S2462" s="616" t="s">
        <v>15</v>
      </c>
      <c r="T2462" s="611">
        <v>134</v>
      </c>
      <c r="U2462" s="612" t="s">
        <v>47</v>
      </c>
      <c r="V2462" s="613" t="s">
        <v>49</v>
      </c>
      <c r="W2462" s="703" t="s">
        <v>15</v>
      </c>
      <c r="X2462" s="673" t="s">
        <v>4595</v>
      </c>
      <c r="Y2462" s="669" t="s">
        <v>15</v>
      </c>
      <c r="Z2462" s="668" t="s">
        <v>15</v>
      </c>
      <c r="AA2462" s="558" t="s">
        <v>1856</v>
      </c>
      <c r="AB2462" s="139">
        <f>IF(V2462="","",IF(V2462="Cancelled","-",E2462+30))</f>
        <v>44435</v>
      </c>
      <c r="AC2462" s="134">
        <f>IFERROR(IF(AB2462="-","-",(AB2462-DAY(AB2462)+1)),"")</f>
        <v>44409</v>
      </c>
      <c r="AD2462" s="144" t="str">
        <f>IFERROR(IF(AF2462="O","-",AB2462+60),"-")</f>
        <v>-</v>
      </c>
      <c r="AE2462" s="136" t="str">
        <f>IFERROR(IF(AD2462="-","-",(AD2462-DAY(AD2462)+1)),"")</f>
        <v>-</v>
      </c>
      <c r="AF2462" s="140" t="s">
        <v>4551</v>
      </c>
      <c r="AG2462" s="140" t="str">
        <f t="shared" si="819"/>
        <v>-</v>
      </c>
      <c r="AH2462" s="141" t="str">
        <f t="shared" si="820"/>
        <v>-</v>
      </c>
      <c r="AI2462" s="210">
        <v>44439</v>
      </c>
      <c r="AJ2462" s="448" t="s">
        <v>4592</v>
      </c>
      <c r="AK2462" s="479">
        <f t="shared" si="792"/>
        <v>-4</v>
      </c>
      <c r="AL2462" s="482">
        <f t="shared" si="793"/>
        <v>44409</v>
      </c>
      <c r="AM2462" s="469" t="str">
        <f>_xlfn.IFNA(VLOOKUP(O2462,Dropdown!$B:$G,6,0),"-")</f>
        <v>PEZA</v>
      </c>
      <c r="AN2462" s="439">
        <f>_xlfn.IFNA(VLOOKUP(O2462,Dropdown!$B:$H,7,0),"-")</f>
        <v>0.12</v>
      </c>
      <c r="AO2462" s="16" t="str">
        <f t="shared" si="821"/>
        <v>USD</v>
      </c>
      <c r="AP2462" s="440">
        <f t="shared" si="822"/>
        <v>134</v>
      </c>
      <c r="AQ2462" s="450">
        <f t="shared" si="823"/>
        <v>150.08000000000001</v>
      </c>
      <c r="AR2462" s="453"/>
      <c r="AS2462" s="468" t="s">
        <v>15</v>
      </c>
      <c r="AT2462" s="453"/>
      <c r="AU2462" s="455">
        <v>0.2</v>
      </c>
    </row>
    <row r="2463" spans="1:48" s="29" customFormat="1">
      <c r="A2463" s="556">
        <v>2460</v>
      </c>
      <c r="B2463" s="558" t="s">
        <v>6331</v>
      </c>
      <c r="C2463" s="558" t="str">
        <f t="shared" si="813"/>
        <v>2021</v>
      </c>
      <c r="D2463" s="558" t="str">
        <f t="shared" si="814"/>
        <v>Jul</v>
      </c>
      <c r="E2463" s="605">
        <v>44405</v>
      </c>
      <c r="F2463" s="558">
        <v>129162</v>
      </c>
      <c r="G2463" s="558">
        <v>61175</v>
      </c>
      <c r="H2463" s="558">
        <v>101553</v>
      </c>
      <c r="I2463" s="558" t="s">
        <v>6333</v>
      </c>
      <c r="J2463" s="617">
        <v>20210242</v>
      </c>
      <c r="K2463" s="607" t="s">
        <v>6337</v>
      </c>
      <c r="L2463" s="607" t="s">
        <v>6339</v>
      </c>
      <c r="M2463" s="607" t="s">
        <v>6343</v>
      </c>
      <c r="N2463" s="615" t="s">
        <v>15</v>
      </c>
      <c r="O2463" s="607" t="s">
        <v>38</v>
      </c>
      <c r="P2463" s="558">
        <v>1</v>
      </c>
      <c r="Q2463" s="558" t="s">
        <v>5151</v>
      </c>
      <c r="R2463" s="609">
        <f>IFERROR(VLOOKUP(CONCATENATE(D2463,"'",C2463),'Monthly Forex'!A:D,4,0),"-")</f>
        <v>48.8</v>
      </c>
      <c r="S2463" s="616" t="s">
        <v>15</v>
      </c>
      <c r="T2463" s="611">
        <v>572</v>
      </c>
      <c r="U2463" s="612" t="s">
        <v>47</v>
      </c>
      <c r="V2463" s="613" t="s">
        <v>49</v>
      </c>
      <c r="W2463" s="703" t="s">
        <v>15</v>
      </c>
      <c r="X2463" s="673" t="s">
        <v>4595</v>
      </c>
      <c r="Y2463" s="669" t="s">
        <v>15</v>
      </c>
      <c r="Z2463" s="668" t="s">
        <v>15</v>
      </c>
      <c r="AA2463" s="558" t="s">
        <v>1856</v>
      </c>
      <c r="AB2463" s="139">
        <f>IF(V2463="","",IF(V2463="Cancelled","-",E2463+30))</f>
        <v>44435</v>
      </c>
      <c r="AC2463" s="134">
        <f>IFERROR(IF(AB2463="-","-",(AB2463-DAY(AB2463)+1)),"")</f>
        <v>44409</v>
      </c>
      <c r="AD2463" s="144" t="str">
        <f>IFERROR(IF(AF2463="O","-",AB2463+60),"-")</f>
        <v>-</v>
      </c>
      <c r="AE2463" s="136" t="str">
        <f>IFERROR(IF(AD2463="-","-",(AD2463-DAY(AD2463)+1)),"")</f>
        <v>-</v>
      </c>
      <c r="AF2463" s="140" t="s">
        <v>4551</v>
      </c>
      <c r="AG2463" s="140" t="str">
        <f t="shared" si="819"/>
        <v>-</v>
      </c>
      <c r="AH2463" s="141" t="str">
        <f t="shared" si="820"/>
        <v>-</v>
      </c>
      <c r="AI2463" s="210">
        <v>44439</v>
      </c>
      <c r="AJ2463" s="448" t="s">
        <v>4592</v>
      </c>
      <c r="AK2463" s="479">
        <f t="shared" si="792"/>
        <v>-4</v>
      </c>
      <c r="AL2463" s="482">
        <f t="shared" si="793"/>
        <v>44409</v>
      </c>
      <c r="AM2463" s="469" t="str">
        <f>_xlfn.IFNA(VLOOKUP(O2463,Dropdown!$B:$G,6,0),"-")</f>
        <v>PEZA</v>
      </c>
      <c r="AN2463" s="439">
        <f>_xlfn.IFNA(VLOOKUP(O2463,Dropdown!$B:$H,7,0),"-")</f>
        <v>0.12</v>
      </c>
      <c r="AO2463" s="16" t="str">
        <f t="shared" si="821"/>
        <v>USD</v>
      </c>
      <c r="AP2463" s="440">
        <f t="shared" si="822"/>
        <v>572</v>
      </c>
      <c r="AQ2463" s="450">
        <f t="shared" si="823"/>
        <v>640.6400000000001</v>
      </c>
      <c r="AR2463" s="453"/>
      <c r="AS2463" s="468" t="s">
        <v>15</v>
      </c>
      <c r="AT2463" s="453"/>
      <c r="AU2463" s="455">
        <f>0.02+5.08</f>
        <v>5.0999999999999996</v>
      </c>
    </row>
    <row r="2464" spans="1:48" s="29" customFormat="1">
      <c r="A2464" s="556">
        <v>2461</v>
      </c>
      <c r="B2464" s="558" t="s">
        <v>6332</v>
      </c>
      <c r="C2464" s="558" t="str">
        <f t="shared" si="813"/>
        <v>2021</v>
      </c>
      <c r="D2464" s="558" t="str">
        <f t="shared" si="814"/>
        <v>Jul</v>
      </c>
      <c r="E2464" s="605">
        <v>44405</v>
      </c>
      <c r="F2464" s="558">
        <v>129162</v>
      </c>
      <c r="G2464" s="558">
        <v>61175</v>
      </c>
      <c r="H2464" s="558">
        <v>101553</v>
      </c>
      <c r="I2464" s="558" t="s">
        <v>6333</v>
      </c>
      <c r="J2464" s="617">
        <v>20210242</v>
      </c>
      <c r="K2464" s="607" t="s">
        <v>6338</v>
      </c>
      <c r="L2464" s="607" t="s">
        <v>6339</v>
      </c>
      <c r="M2464" s="607" t="s">
        <v>6344</v>
      </c>
      <c r="N2464" s="615" t="s">
        <v>15</v>
      </c>
      <c r="O2464" s="607" t="s">
        <v>38</v>
      </c>
      <c r="P2464" s="558">
        <v>1</v>
      </c>
      <c r="Q2464" s="558" t="s">
        <v>5151</v>
      </c>
      <c r="R2464" s="609">
        <f>IFERROR(VLOOKUP(CONCATENATE(D2464,"'",C2464),'Monthly Forex'!A:D,4,0),"-")</f>
        <v>48.8</v>
      </c>
      <c r="S2464" s="616" t="s">
        <v>15</v>
      </c>
      <c r="T2464" s="611">
        <v>483</v>
      </c>
      <c r="U2464" s="612" t="s">
        <v>47</v>
      </c>
      <c r="V2464" s="613" t="s">
        <v>49</v>
      </c>
      <c r="W2464" s="703" t="s">
        <v>15</v>
      </c>
      <c r="X2464" s="673" t="s">
        <v>4595</v>
      </c>
      <c r="Y2464" s="669" t="s">
        <v>15</v>
      </c>
      <c r="Z2464" s="668" t="s">
        <v>15</v>
      </c>
      <c r="AA2464" s="558" t="s">
        <v>1856</v>
      </c>
      <c r="AB2464" s="139">
        <f>IF(V2464="","",IF(V2464="Cancelled","-",E2464+30))</f>
        <v>44435</v>
      </c>
      <c r="AC2464" s="134">
        <f>IFERROR(IF(AB2464="-","-",(AB2464-DAY(AB2464)+1)),"")</f>
        <v>44409</v>
      </c>
      <c r="AD2464" s="144" t="str">
        <f>IFERROR(IF(AF2464="O","-",AB2464+60),"-")</f>
        <v>-</v>
      </c>
      <c r="AE2464" s="136" t="str">
        <f>IFERROR(IF(AD2464="-","-",(AD2464-DAY(AD2464)+1)),"")</f>
        <v>-</v>
      </c>
      <c r="AF2464" s="140" t="s">
        <v>4551</v>
      </c>
      <c r="AG2464" s="140" t="str">
        <f t="shared" si="819"/>
        <v>-</v>
      </c>
      <c r="AH2464" s="141" t="str">
        <f t="shared" si="820"/>
        <v>-</v>
      </c>
      <c r="AI2464" s="210">
        <v>44439</v>
      </c>
      <c r="AJ2464" s="448" t="s">
        <v>4592</v>
      </c>
      <c r="AK2464" s="479">
        <f t="shared" si="792"/>
        <v>-4</v>
      </c>
      <c r="AL2464" s="482">
        <f t="shared" si="793"/>
        <v>44409</v>
      </c>
      <c r="AM2464" s="469" t="str">
        <f>_xlfn.IFNA(VLOOKUP(O2464,Dropdown!$B:$G,6,0),"-")</f>
        <v>PEZA</v>
      </c>
      <c r="AN2464" s="439">
        <f>_xlfn.IFNA(VLOOKUP(O2464,Dropdown!$B:$H,7,0),"-")</f>
        <v>0.12</v>
      </c>
      <c r="AO2464" s="16" t="str">
        <f t="shared" si="821"/>
        <v>USD</v>
      </c>
      <c r="AP2464" s="440">
        <f t="shared" si="822"/>
        <v>483</v>
      </c>
      <c r="AQ2464" s="450">
        <f t="shared" si="823"/>
        <v>540.96</v>
      </c>
      <c r="AR2464" s="453"/>
      <c r="AS2464" s="468" t="s">
        <v>15</v>
      </c>
      <c r="AT2464" s="453"/>
      <c r="AU2464" s="455">
        <f>4.24+0.02</f>
        <v>4.26</v>
      </c>
    </row>
    <row r="2465" spans="1:47" s="29" customFormat="1">
      <c r="A2465" s="556">
        <v>2462</v>
      </c>
      <c r="B2465" s="558" t="s">
        <v>6345</v>
      </c>
      <c r="C2465" s="558" t="str">
        <f t="shared" si="813"/>
        <v>2021</v>
      </c>
      <c r="D2465" s="558" t="str">
        <f t="shared" si="814"/>
        <v>Jul</v>
      </c>
      <c r="E2465" s="605">
        <v>44404</v>
      </c>
      <c r="F2465" s="558">
        <v>129163</v>
      </c>
      <c r="G2465" s="558">
        <v>61176</v>
      </c>
      <c r="H2465" s="558">
        <v>101544</v>
      </c>
      <c r="I2465" s="558" t="s">
        <v>6346</v>
      </c>
      <c r="J2465" s="617" t="s">
        <v>6347</v>
      </c>
      <c r="K2465" s="607" t="s">
        <v>6348</v>
      </c>
      <c r="L2465" s="607" t="s">
        <v>15</v>
      </c>
      <c r="M2465" s="607" t="s">
        <v>6348</v>
      </c>
      <c r="N2465" s="615" t="s">
        <v>6349</v>
      </c>
      <c r="O2465" s="607" t="s">
        <v>31</v>
      </c>
      <c r="P2465" s="558">
        <v>1</v>
      </c>
      <c r="Q2465" s="558" t="s">
        <v>5152</v>
      </c>
      <c r="R2465" s="609">
        <f>IFERROR(VLOOKUP(CONCATENATE(D2465,"'",C2465),'Monthly Forex'!A:D,4,0),"-")</f>
        <v>48.8</v>
      </c>
      <c r="S2465" s="616">
        <v>255000</v>
      </c>
      <c r="T2465" s="611">
        <f>S2465/R2465</f>
        <v>5225.4098360655744</v>
      </c>
      <c r="U2465" s="612" t="s">
        <v>47</v>
      </c>
      <c r="V2465" s="613" t="s">
        <v>49</v>
      </c>
      <c r="W2465" s="703" t="s">
        <v>15</v>
      </c>
      <c r="X2465" s="673" t="s">
        <v>6350</v>
      </c>
      <c r="Y2465" s="669" t="s">
        <v>15</v>
      </c>
      <c r="Z2465" s="668" t="s">
        <v>15</v>
      </c>
      <c r="AA2465" s="558" t="s">
        <v>1856</v>
      </c>
      <c r="AB2465" s="139">
        <f t="shared" si="815"/>
        <v>44434</v>
      </c>
      <c r="AC2465" s="134">
        <f t="shared" si="816"/>
        <v>44409</v>
      </c>
      <c r="AD2465" s="144">
        <f t="shared" si="817"/>
        <v>44494</v>
      </c>
      <c r="AE2465" s="136">
        <f t="shared" si="818"/>
        <v>44470</v>
      </c>
      <c r="AF2465" s="140" t="s">
        <v>4552</v>
      </c>
      <c r="AG2465" s="140" t="str">
        <f t="shared" si="819"/>
        <v>1</v>
      </c>
      <c r="AH2465" s="141">
        <f t="shared" ca="1" si="820"/>
        <v>86.702054629626218</v>
      </c>
      <c r="AI2465" s="210"/>
      <c r="AJ2465" s="448" t="s">
        <v>5194</v>
      </c>
      <c r="AK2465" s="479" t="str">
        <f t="shared" si="792"/>
        <v/>
      </c>
      <c r="AL2465" s="482">
        <f t="shared" si="793"/>
        <v>1</v>
      </c>
      <c r="AM2465" s="469" t="str">
        <f>_xlfn.IFNA(VLOOKUP(O2465,Dropdown!$B:$G,6,0),"-")</f>
        <v>PEZA</v>
      </c>
      <c r="AN2465" s="439">
        <f>_xlfn.IFNA(VLOOKUP(O2465,Dropdown!$B:$H,7,0),"-")</f>
        <v>0.12</v>
      </c>
      <c r="AO2465" s="16" t="str">
        <f t="shared" si="821"/>
        <v>PHP</v>
      </c>
      <c r="AP2465" s="440">
        <f t="shared" si="822"/>
        <v>255000</v>
      </c>
      <c r="AQ2465" s="450">
        <f t="shared" si="823"/>
        <v>285600</v>
      </c>
      <c r="AR2465" s="453"/>
      <c r="AS2465" s="468" t="s">
        <v>15</v>
      </c>
      <c r="AT2465" s="453"/>
      <c r="AU2465" s="455" t="s">
        <v>15</v>
      </c>
    </row>
    <row r="2466" spans="1:47" s="29" customFormat="1">
      <c r="A2466" s="556">
        <v>2463</v>
      </c>
      <c r="B2466" s="558" t="s">
        <v>6355</v>
      </c>
      <c r="C2466" s="558" t="str">
        <f t="shared" si="813"/>
        <v>2021</v>
      </c>
      <c r="D2466" s="558" t="str">
        <f t="shared" si="814"/>
        <v>Jul</v>
      </c>
      <c r="E2466" s="605">
        <v>44406</v>
      </c>
      <c r="F2466" s="558">
        <v>129164</v>
      </c>
      <c r="G2466" s="558">
        <v>61177</v>
      </c>
      <c r="H2466" s="558">
        <v>101581</v>
      </c>
      <c r="I2466" s="558" t="s">
        <v>6193</v>
      </c>
      <c r="J2466" s="617" t="s">
        <v>6194</v>
      </c>
      <c r="K2466" s="607" t="s">
        <v>6361</v>
      </c>
      <c r="L2466" s="607" t="s">
        <v>15</v>
      </c>
      <c r="M2466" s="607" t="s">
        <v>6361</v>
      </c>
      <c r="N2466" s="615" t="s">
        <v>15</v>
      </c>
      <c r="O2466" s="607" t="s">
        <v>33</v>
      </c>
      <c r="P2466" s="558">
        <v>2</v>
      </c>
      <c r="Q2466" s="558" t="s">
        <v>5151</v>
      </c>
      <c r="R2466" s="609">
        <f>IFERROR(VLOOKUP(CONCATENATE(D2466,"'",C2466),'Monthly Forex'!A:D,4,0),"-")</f>
        <v>48.8</v>
      </c>
      <c r="S2466" s="616" t="s">
        <v>15</v>
      </c>
      <c r="T2466" s="611">
        <v>614</v>
      </c>
      <c r="U2466" s="612" t="s">
        <v>47</v>
      </c>
      <c r="V2466" s="613" t="s">
        <v>49</v>
      </c>
      <c r="W2466" s="703" t="s">
        <v>15</v>
      </c>
      <c r="X2466" s="673" t="s">
        <v>4599</v>
      </c>
      <c r="Y2466" s="667" t="s">
        <v>6391</v>
      </c>
      <c r="Z2466" s="668">
        <v>44426</v>
      </c>
      <c r="AA2466" s="558" t="s">
        <v>1856</v>
      </c>
      <c r="AB2466" s="139">
        <f>IF(V2466="","",IF(V2466="Cancelled","-",E2466+30))</f>
        <v>44436</v>
      </c>
      <c r="AC2466" s="134">
        <f>IFERROR(IF(AB2466="-","-",(AB2466-DAY(AB2466)+1)),"")</f>
        <v>44409</v>
      </c>
      <c r="AD2466" s="144" t="str">
        <f>IFERROR(IF(AF2466="O","-",AB2466+60),"-")</f>
        <v>-</v>
      </c>
      <c r="AE2466" s="136" t="str">
        <f>IFERROR(IF(AD2466="-","-",(AD2466-DAY(AD2466)+1)),"")</f>
        <v>-</v>
      </c>
      <c r="AF2466" s="140" t="s">
        <v>4551</v>
      </c>
      <c r="AG2466" s="140" t="str">
        <f>IF(F2466=F2473,"-","1")</f>
        <v>-</v>
      </c>
      <c r="AH2466" s="141" t="str">
        <f>IFERROR(IF(AF2466="-","-",IF(AF2466="O","-",$AK$1-E2466)),"-")</f>
        <v>-</v>
      </c>
      <c r="AI2466" s="210">
        <v>44435</v>
      </c>
      <c r="AJ2466" s="448" t="s">
        <v>4592</v>
      </c>
      <c r="AK2466" s="479">
        <f t="shared" si="792"/>
        <v>1</v>
      </c>
      <c r="AL2466" s="482">
        <f t="shared" si="793"/>
        <v>44409</v>
      </c>
      <c r="AM2466" s="469" t="str">
        <f>_xlfn.IFNA(VLOOKUP(O2466,Dropdown!$B:$G,6,0),"-")</f>
        <v>NON-PEZA</v>
      </c>
      <c r="AN2466" s="439" t="str">
        <f>_xlfn.IFNA(VLOOKUP(O2466,Dropdown!$B:$H,7,0),"-")</f>
        <v>-</v>
      </c>
      <c r="AO2466" s="16" t="str">
        <f>_xlfn.IFNA(IF(S2466="-","USD","PHP"),"-")</f>
        <v>USD</v>
      </c>
      <c r="AP2466" s="440">
        <f>IF(AO2466="USD",T2466,S2466)</f>
        <v>614</v>
      </c>
      <c r="AQ2466" s="450">
        <f t="shared" ref="AQ2466:AQ2473" si="824">IFERROR(IF(AN2466="-",AP2466,AP2466*1.12),"-")</f>
        <v>614</v>
      </c>
      <c r="AR2466" s="453"/>
      <c r="AS2466" s="468" t="s">
        <v>15</v>
      </c>
      <c r="AT2466" s="453"/>
      <c r="AU2466" s="455">
        <v>0.98</v>
      </c>
    </row>
    <row r="2467" spans="1:47" s="29" customFormat="1">
      <c r="A2467" s="556">
        <v>2464</v>
      </c>
      <c r="B2467" s="558" t="s">
        <v>6320</v>
      </c>
      <c r="C2467" s="558" t="str">
        <f t="shared" si="809"/>
        <v>2021</v>
      </c>
      <c r="D2467" s="558" t="str">
        <f t="shared" si="810"/>
        <v>Jul</v>
      </c>
      <c r="E2467" s="605">
        <v>44406</v>
      </c>
      <c r="F2467" s="558">
        <v>129164</v>
      </c>
      <c r="G2467" s="558">
        <v>61177</v>
      </c>
      <c r="H2467" s="558">
        <v>101581</v>
      </c>
      <c r="I2467" s="558" t="s">
        <v>6314</v>
      </c>
      <c r="J2467" s="617" t="s">
        <v>6311</v>
      </c>
      <c r="K2467" s="607" t="s">
        <v>6315</v>
      </c>
      <c r="L2467" s="607" t="s">
        <v>15</v>
      </c>
      <c r="M2467" s="607" t="s">
        <v>6315</v>
      </c>
      <c r="N2467" s="615" t="s">
        <v>15</v>
      </c>
      <c r="O2467" s="607" t="s">
        <v>33</v>
      </c>
      <c r="P2467" s="558">
        <v>1</v>
      </c>
      <c r="Q2467" s="558" t="s">
        <v>5151</v>
      </c>
      <c r="R2467" s="609">
        <f>IFERROR(VLOOKUP(CONCATENATE(D2467,"'",C2467),'Monthly Forex'!A:D,4,0),"-")</f>
        <v>48.8</v>
      </c>
      <c r="S2467" s="616" t="s">
        <v>15</v>
      </c>
      <c r="T2467" s="611">
        <v>391</v>
      </c>
      <c r="U2467" s="612" t="s">
        <v>47</v>
      </c>
      <c r="V2467" s="613" t="s">
        <v>49</v>
      </c>
      <c r="W2467" s="703" t="s">
        <v>15</v>
      </c>
      <c r="X2467" s="673" t="s">
        <v>4599</v>
      </c>
      <c r="Y2467" s="667" t="s">
        <v>6391</v>
      </c>
      <c r="Z2467" s="668">
        <v>44426</v>
      </c>
      <c r="AA2467" s="558" t="s">
        <v>1856</v>
      </c>
      <c r="AB2467" s="139">
        <f t="shared" si="815"/>
        <v>44436</v>
      </c>
      <c r="AC2467" s="134">
        <f t="shared" si="816"/>
        <v>44409</v>
      </c>
      <c r="AD2467" s="144" t="str">
        <f t="shared" si="817"/>
        <v>-</v>
      </c>
      <c r="AE2467" s="136" t="str">
        <f t="shared" si="818"/>
        <v>-</v>
      </c>
      <c r="AF2467" s="140" t="s">
        <v>4551</v>
      </c>
      <c r="AG2467" s="140" t="str">
        <f>IF(F2467=F2465,"-","1")</f>
        <v>1</v>
      </c>
      <c r="AH2467" s="141" t="str">
        <f t="shared" si="820"/>
        <v>-</v>
      </c>
      <c r="AI2467" s="210">
        <v>44435</v>
      </c>
      <c r="AJ2467" s="448" t="s">
        <v>4592</v>
      </c>
      <c r="AK2467" s="479">
        <f t="shared" si="792"/>
        <v>1</v>
      </c>
      <c r="AL2467" s="482">
        <f t="shared" si="793"/>
        <v>44409</v>
      </c>
      <c r="AM2467" s="469" t="str">
        <f>_xlfn.IFNA(VLOOKUP(O2467,Dropdown!$B:$G,6,0),"-")</f>
        <v>NON-PEZA</v>
      </c>
      <c r="AN2467" s="439" t="str">
        <f>_xlfn.IFNA(VLOOKUP(O2467,Dropdown!$B:$H,7,0),"-")</f>
        <v>-</v>
      </c>
      <c r="AO2467" s="16" t="str">
        <f t="shared" si="811"/>
        <v>USD</v>
      </c>
      <c r="AP2467" s="440">
        <f t="shared" si="812"/>
        <v>391</v>
      </c>
      <c r="AQ2467" s="450">
        <f t="shared" si="824"/>
        <v>391</v>
      </c>
      <c r="AR2467" s="453"/>
      <c r="AS2467" s="468" t="s">
        <v>15</v>
      </c>
      <c r="AT2467" s="453"/>
      <c r="AU2467" s="455">
        <v>1.6</v>
      </c>
    </row>
    <row r="2468" spans="1:47" s="29" customFormat="1">
      <c r="A2468" s="556">
        <v>2465</v>
      </c>
      <c r="B2468" s="558" t="s">
        <v>6321</v>
      </c>
      <c r="C2468" s="558" t="str">
        <f t="shared" si="809"/>
        <v>2021</v>
      </c>
      <c r="D2468" s="558" t="str">
        <f t="shared" si="810"/>
        <v>Jul</v>
      </c>
      <c r="E2468" s="605">
        <v>44406</v>
      </c>
      <c r="F2468" s="558">
        <v>129164</v>
      </c>
      <c r="G2468" s="558">
        <v>61177</v>
      </c>
      <c r="H2468" s="558">
        <v>101581</v>
      </c>
      <c r="I2468" s="558" t="s">
        <v>6314</v>
      </c>
      <c r="J2468" s="617" t="s">
        <v>6311</v>
      </c>
      <c r="K2468" s="607" t="s">
        <v>6316</v>
      </c>
      <c r="L2468" s="607" t="s">
        <v>15</v>
      </c>
      <c r="M2468" s="607" t="s">
        <v>6316</v>
      </c>
      <c r="N2468" s="615" t="s">
        <v>15</v>
      </c>
      <c r="O2468" s="607" t="s">
        <v>33</v>
      </c>
      <c r="P2468" s="558">
        <v>1</v>
      </c>
      <c r="Q2468" s="558" t="s">
        <v>5151</v>
      </c>
      <c r="R2468" s="609">
        <f>IFERROR(VLOOKUP(CONCATENATE(D2468,"'",C2468),'Monthly Forex'!A:D,4,0),"-")</f>
        <v>48.8</v>
      </c>
      <c r="S2468" s="616" t="s">
        <v>15</v>
      </c>
      <c r="T2468" s="611">
        <v>433</v>
      </c>
      <c r="U2468" s="612" t="s">
        <v>47</v>
      </c>
      <c r="V2468" s="613" t="s">
        <v>49</v>
      </c>
      <c r="W2468" s="703" t="s">
        <v>15</v>
      </c>
      <c r="X2468" s="673" t="s">
        <v>4599</v>
      </c>
      <c r="Y2468" s="667" t="s">
        <v>6391</v>
      </c>
      <c r="Z2468" s="668">
        <v>44426</v>
      </c>
      <c r="AA2468" s="558" t="s">
        <v>1856</v>
      </c>
      <c r="AB2468" s="139">
        <f t="shared" si="815"/>
        <v>44436</v>
      </c>
      <c r="AC2468" s="134">
        <f t="shared" si="816"/>
        <v>44409</v>
      </c>
      <c r="AD2468" s="144" t="str">
        <f t="shared" si="817"/>
        <v>-</v>
      </c>
      <c r="AE2468" s="136" t="str">
        <f t="shared" si="818"/>
        <v>-</v>
      </c>
      <c r="AF2468" s="140" t="s">
        <v>4551</v>
      </c>
      <c r="AG2468" s="140" t="str">
        <f t="shared" si="819"/>
        <v>-</v>
      </c>
      <c r="AH2468" s="141" t="str">
        <f t="shared" si="820"/>
        <v>-</v>
      </c>
      <c r="AI2468" s="210">
        <v>44435</v>
      </c>
      <c r="AJ2468" s="448" t="s">
        <v>4592</v>
      </c>
      <c r="AK2468" s="479">
        <f t="shared" si="792"/>
        <v>1</v>
      </c>
      <c r="AL2468" s="482">
        <f t="shared" si="793"/>
        <v>44409</v>
      </c>
      <c r="AM2468" s="469" t="str">
        <f>_xlfn.IFNA(VLOOKUP(O2468,Dropdown!$B:$G,6,0),"-")</f>
        <v>NON-PEZA</v>
      </c>
      <c r="AN2468" s="439" t="str">
        <f>_xlfn.IFNA(VLOOKUP(O2468,Dropdown!$B:$H,7,0),"-")</f>
        <v>-</v>
      </c>
      <c r="AO2468" s="16" t="str">
        <f t="shared" si="811"/>
        <v>USD</v>
      </c>
      <c r="AP2468" s="440">
        <f t="shared" si="812"/>
        <v>433</v>
      </c>
      <c r="AQ2468" s="450">
        <f t="shared" si="824"/>
        <v>433</v>
      </c>
      <c r="AR2468" s="453"/>
      <c r="AS2468" s="468" t="s">
        <v>15</v>
      </c>
      <c r="AT2468" s="453"/>
      <c r="AU2468" s="455">
        <v>1.62</v>
      </c>
    </row>
    <row r="2469" spans="1:47" s="29" customFormat="1">
      <c r="A2469" s="556">
        <v>2466</v>
      </c>
      <c r="B2469" s="558" t="s">
        <v>6322</v>
      </c>
      <c r="C2469" s="558" t="str">
        <f t="shared" si="809"/>
        <v>2021</v>
      </c>
      <c r="D2469" s="558" t="str">
        <f t="shared" si="810"/>
        <v>Jul</v>
      </c>
      <c r="E2469" s="605">
        <v>44406</v>
      </c>
      <c r="F2469" s="558">
        <v>129164</v>
      </c>
      <c r="G2469" s="558">
        <v>61177</v>
      </c>
      <c r="H2469" s="558">
        <v>101581</v>
      </c>
      <c r="I2469" s="558" t="s">
        <v>6314</v>
      </c>
      <c r="J2469" s="617" t="s">
        <v>6311</v>
      </c>
      <c r="K2469" s="607" t="s">
        <v>6317</v>
      </c>
      <c r="L2469" s="607" t="s">
        <v>15</v>
      </c>
      <c r="M2469" s="607" t="s">
        <v>6317</v>
      </c>
      <c r="N2469" s="615" t="s">
        <v>15</v>
      </c>
      <c r="O2469" s="607" t="s">
        <v>33</v>
      </c>
      <c r="P2469" s="558">
        <v>1</v>
      </c>
      <c r="Q2469" s="558" t="s">
        <v>5151</v>
      </c>
      <c r="R2469" s="609">
        <f>IFERROR(VLOOKUP(CONCATENATE(D2469,"'",C2469),'Monthly Forex'!A:D,4,0),"-")</f>
        <v>48.8</v>
      </c>
      <c r="S2469" s="616" t="s">
        <v>15</v>
      </c>
      <c r="T2469" s="611">
        <v>388</v>
      </c>
      <c r="U2469" s="612" t="s">
        <v>47</v>
      </c>
      <c r="V2469" s="613" t="s">
        <v>49</v>
      </c>
      <c r="W2469" s="703" t="s">
        <v>15</v>
      </c>
      <c r="X2469" s="673" t="s">
        <v>4599</v>
      </c>
      <c r="Y2469" s="667" t="s">
        <v>6391</v>
      </c>
      <c r="Z2469" s="668">
        <v>44426</v>
      </c>
      <c r="AA2469" s="558" t="s">
        <v>1856</v>
      </c>
      <c r="AB2469" s="139">
        <f t="shared" si="815"/>
        <v>44436</v>
      </c>
      <c r="AC2469" s="134">
        <f t="shared" si="816"/>
        <v>44409</v>
      </c>
      <c r="AD2469" s="144" t="str">
        <f t="shared" si="817"/>
        <v>-</v>
      </c>
      <c r="AE2469" s="136" t="str">
        <f t="shared" si="818"/>
        <v>-</v>
      </c>
      <c r="AF2469" s="140" t="s">
        <v>4551</v>
      </c>
      <c r="AG2469" s="140" t="str">
        <f t="shared" si="819"/>
        <v>-</v>
      </c>
      <c r="AH2469" s="141" t="str">
        <f t="shared" si="820"/>
        <v>-</v>
      </c>
      <c r="AI2469" s="210">
        <v>44435</v>
      </c>
      <c r="AJ2469" s="448" t="s">
        <v>4592</v>
      </c>
      <c r="AK2469" s="479">
        <f t="shared" si="792"/>
        <v>1</v>
      </c>
      <c r="AL2469" s="482">
        <f t="shared" si="793"/>
        <v>44409</v>
      </c>
      <c r="AM2469" s="469" t="str">
        <f>_xlfn.IFNA(VLOOKUP(O2469,Dropdown!$B:$G,6,0),"-")</f>
        <v>NON-PEZA</v>
      </c>
      <c r="AN2469" s="439" t="str">
        <f>_xlfn.IFNA(VLOOKUP(O2469,Dropdown!$B:$H,7,0),"-")</f>
        <v>-</v>
      </c>
      <c r="AO2469" s="16" t="str">
        <f t="shared" si="811"/>
        <v>USD</v>
      </c>
      <c r="AP2469" s="440">
        <f t="shared" si="812"/>
        <v>388</v>
      </c>
      <c r="AQ2469" s="450">
        <f t="shared" si="824"/>
        <v>388</v>
      </c>
      <c r="AR2469" s="453"/>
      <c r="AS2469" s="468" t="s">
        <v>15</v>
      </c>
      <c r="AT2469" s="453"/>
      <c r="AU2469" s="455">
        <v>1.54</v>
      </c>
    </row>
    <row r="2470" spans="1:47" s="29" customFormat="1">
      <c r="A2470" s="556">
        <v>2467</v>
      </c>
      <c r="B2470" s="558" t="s">
        <v>6358</v>
      </c>
      <c r="C2470" s="558" t="str">
        <f t="shared" ref="C2470:C2475" si="825">TEXT(E2470,"yyyy")</f>
        <v>2021</v>
      </c>
      <c r="D2470" s="558" t="str">
        <f t="shared" ref="D2470:D2475" si="826">TEXT(E2470,"mmm")</f>
        <v>Jul</v>
      </c>
      <c r="E2470" s="605">
        <v>44406</v>
      </c>
      <c r="F2470" s="558">
        <v>129164</v>
      </c>
      <c r="G2470" s="558">
        <v>61177</v>
      </c>
      <c r="H2470" s="558">
        <v>101581</v>
      </c>
      <c r="I2470" s="558" t="s">
        <v>6314</v>
      </c>
      <c r="J2470" s="617" t="s">
        <v>6311</v>
      </c>
      <c r="K2470" s="607" t="s">
        <v>6362</v>
      </c>
      <c r="L2470" s="607" t="s">
        <v>15</v>
      </c>
      <c r="M2470" s="607" t="s">
        <v>6362</v>
      </c>
      <c r="N2470" s="615" t="s">
        <v>15</v>
      </c>
      <c r="O2470" s="607" t="s">
        <v>33</v>
      </c>
      <c r="P2470" s="558">
        <v>2</v>
      </c>
      <c r="Q2470" s="558" t="s">
        <v>5151</v>
      </c>
      <c r="R2470" s="609">
        <f>IFERROR(VLOOKUP(CONCATENATE(D2470,"'",C2470),'Monthly Forex'!A:D,4,0),"-")</f>
        <v>48.8</v>
      </c>
      <c r="S2470" s="616" t="s">
        <v>15</v>
      </c>
      <c r="T2470" s="611">
        <v>212</v>
      </c>
      <c r="U2470" s="612" t="s">
        <v>47</v>
      </c>
      <c r="V2470" s="613" t="s">
        <v>49</v>
      </c>
      <c r="W2470" s="703" t="s">
        <v>15</v>
      </c>
      <c r="X2470" s="673" t="s">
        <v>4599</v>
      </c>
      <c r="Y2470" s="667" t="s">
        <v>6391</v>
      </c>
      <c r="Z2470" s="668">
        <v>44426</v>
      </c>
      <c r="AA2470" s="558" t="s">
        <v>1856</v>
      </c>
      <c r="AB2470" s="139">
        <f t="shared" si="815"/>
        <v>44436</v>
      </c>
      <c r="AC2470" s="134">
        <f t="shared" si="816"/>
        <v>44409</v>
      </c>
      <c r="AD2470" s="144" t="str">
        <f t="shared" si="817"/>
        <v>-</v>
      </c>
      <c r="AE2470" s="136" t="str">
        <f t="shared" si="818"/>
        <v>-</v>
      </c>
      <c r="AF2470" s="140" t="s">
        <v>4551</v>
      </c>
      <c r="AG2470" s="140" t="str">
        <f>IF(F2470=F2466,"-","1")</f>
        <v>-</v>
      </c>
      <c r="AH2470" s="141" t="str">
        <f t="shared" si="820"/>
        <v>-</v>
      </c>
      <c r="AI2470" s="210">
        <v>44435</v>
      </c>
      <c r="AJ2470" s="448" t="s">
        <v>4592</v>
      </c>
      <c r="AK2470" s="479">
        <f t="shared" si="792"/>
        <v>1</v>
      </c>
      <c r="AL2470" s="482">
        <f t="shared" si="793"/>
        <v>44409</v>
      </c>
      <c r="AM2470" s="469" t="str">
        <f>_xlfn.IFNA(VLOOKUP(O2470,Dropdown!$B:$G,6,0),"-")</f>
        <v>NON-PEZA</v>
      </c>
      <c r="AN2470" s="439" t="str">
        <f>_xlfn.IFNA(VLOOKUP(O2470,Dropdown!$B:$H,7,0),"-")</f>
        <v>-</v>
      </c>
      <c r="AO2470" s="16" t="str">
        <f>_xlfn.IFNA(IF(S2470="-","USD","PHP"),"-")</f>
        <v>USD</v>
      </c>
      <c r="AP2470" s="440">
        <f>IF(AO2470="USD",T2470,S2470)</f>
        <v>212</v>
      </c>
      <c r="AQ2470" s="450">
        <f t="shared" si="824"/>
        <v>212</v>
      </c>
      <c r="AR2470" s="453"/>
      <c r="AS2470" s="468" t="s">
        <v>15</v>
      </c>
      <c r="AT2470" s="453"/>
      <c r="AU2470" s="455">
        <v>0.06</v>
      </c>
    </row>
    <row r="2471" spans="1:47" s="29" customFormat="1">
      <c r="A2471" s="556">
        <v>2468</v>
      </c>
      <c r="B2471" s="558" t="s">
        <v>6359</v>
      </c>
      <c r="C2471" s="558" t="str">
        <f t="shared" si="825"/>
        <v>2021</v>
      </c>
      <c r="D2471" s="558" t="str">
        <f t="shared" si="826"/>
        <v>Jul</v>
      </c>
      <c r="E2471" s="605">
        <v>44406</v>
      </c>
      <c r="F2471" s="558">
        <v>129164</v>
      </c>
      <c r="G2471" s="558">
        <v>61177</v>
      </c>
      <c r="H2471" s="558">
        <v>101581</v>
      </c>
      <c r="I2471" s="558" t="s">
        <v>6314</v>
      </c>
      <c r="J2471" s="617" t="s">
        <v>6311</v>
      </c>
      <c r="K2471" s="607" t="s">
        <v>6363</v>
      </c>
      <c r="L2471" s="607" t="s">
        <v>15</v>
      </c>
      <c r="M2471" s="607" t="s">
        <v>6363</v>
      </c>
      <c r="N2471" s="615" t="s">
        <v>15</v>
      </c>
      <c r="O2471" s="607" t="s">
        <v>33</v>
      </c>
      <c r="P2471" s="558">
        <v>2</v>
      </c>
      <c r="Q2471" s="558" t="s">
        <v>5151</v>
      </c>
      <c r="R2471" s="609">
        <f>IFERROR(VLOOKUP(CONCATENATE(D2471,"'",C2471),'Monthly Forex'!A:D,4,0),"-")</f>
        <v>48.8</v>
      </c>
      <c r="S2471" s="616" t="s">
        <v>15</v>
      </c>
      <c r="T2471" s="611">
        <v>212</v>
      </c>
      <c r="U2471" s="612" t="s">
        <v>47</v>
      </c>
      <c r="V2471" s="613" t="s">
        <v>49</v>
      </c>
      <c r="W2471" s="703" t="s">
        <v>15</v>
      </c>
      <c r="X2471" s="673" t="s">
        <v>4599</v>
      </c>
      <c r="Y2471" s="667" t="s">
        <v>6391</v>
      </c>
      <c r="Z2471" s="668">
        <v>44426</v>
      </c>
      <c r="AA2471" s="558" t="s">
        <v>1856</v>
      </c>
      <c r="AB2471" s="139">
        <f t="shared" si="815"/>
        <v>44436</v>
      </c>
      <c r="AC2471" s="134">
        <f t="shared" si="816"/>
        <v>44409</v>
      </c>
      <c r="AD2471" s="144" t="str">
        <f t="shared" si="817"/>
        <v>-</v>
      </c>
      <c r="AE2471" s="136" t="str">
        <f t="shared" si="818"/>
        <v>-</v>
      </c>
      <c r="AF2471" s="140" t="s">
        <v>4551</v>
      </c>
      <c r="AG2471" s="140" t="str">
        <f t="shared" si="819"/>
        <v>-</v>
      </c>
      <c r="AH2471" s="141" t="str">
        <f t="shared" si="820"/>
        <v>-</v>
      </c>
      <c r="AI2471" s="210">
        <v>44435</v>
      </c>
      <c r="AJ2471" s="448" t="s">
        <v>4592</v>
      </c>
      <c r="AK2471" s="479">
        <f t="shared" si="792"/>
        <v>1</v>
      </c>
      <c r="AL2471" s="482">
        <f t="shared" si="793"/>
        <v>44409</v>
      </c>
      <c r="AM2471" s="469" t="str">
        <f>_xlfn.IFNA(VLOOKUP(O2471,Dropdown!$B:$G,6,0),"-")</f>
        <v>NON-PEZA</v>
      </c>
      <c r="AN2471" s="439" t="str">
        <f>_xlfn.IFNA(VLOOKUP(O2471,Dropdown!$B:$H,7,0),"-")</f>
        <v>-</v>
      </c>
      <c r="AO2471" s="16" t="str">
        <f>_xlfn.IFNA(IF(S2471="-","USD","PHP"),"-")</f>
        <v>USD</v>
      </c>
      <c r="AP2471" s="440">
        <f>IF(AO2471="USD",T2471,S2471)</f>
        <v>212</v>
      </c>
      <c r="AQ2471" s="450">
        <f t="shared" si="824"/>
        <v>212</v>
      </c>
      <c r="AR2471" s="453"/>
      <c r="AS2471" s="468" t="s">
        <v>15</v>
      </c>
      <c r="AT2471" s="453"/>
      <c r="AU2471" s="455">
        <v>0.04</v>
      </c>
    </row>
    <row r="2472" spans="1:47" s="29" customFormat="1">
      <c r="A2472" s="556">
        <v>2469</v>
      </c>
      <c r="B2472" s="558" t="s">
        <v>6360</v>
      </c>
      <c r="C2472" s="558" t="str">
        <f t="shared" si="825"/>
        <v>2021</v>
      </c>
      <c r="D2472" s="558" t="str">
        <f t="shared" si="826"/>
        <v>Jul</v>
      </c>
      <c r="E2472" s="605">
        <v>44406</v>
      </c>
      <c r="F2472" s="558">
        <v>129164</v>
      </c>
      <c r="G2472" s="558">
        <v>61177</v>
      </c>
      <c r="H2472" s="558">
        <v>101581</v>
      </c>
      <c r="I2472" s="558" t="s">
        <v>6314</v>
      </c>
      <c r="J2472" s="617" t="s">
        <v>6311</v>
      </c>
      <c r="K2472" s="607" t="s">
        <v>6364</v>
      </c>
      <c r="L2472" s="607" t="s">
        <v>15</v>
      </c>
      <c r="M2472" s="607" t="s">
        <v>6364</v>
      </c>
      <c r="N2472" s="615" t="s">
        <v>15</v>
      </c>
      <c r="O2472" s="607" t="s">
        <v>33</v>
      </c>
      <c r="P2472" s="558">
        <v>2</v>
      </c>
      <c r="Q2472" s="558" t="s">
        <v>5151</v>
      </c>
      <c r="R2472" s="609">
        <f>IFERROR(VLOOKUP(CONCATENATE(D2472,"'",C2472),'Monthly Forex'!A:D,4,0),"-")</f>
        <v>48.8</v>
      </c>
      <c r="S2472" s="616" t="s">
        <v>15</v>
      </c>
      <c r="T2472" s="611">
        <v>212</v>
      </c>
      <c r="U2472" s="612" t="s">
        <v>47</v>
      </c>
      <c r="V2472" s="613" t="s">
        <v>49</v>
      </c>
      <c r="W2472" s="703" t="s">
        <v>15</v>
      </c>
      <c r="X2472" s="673" t="s">
        <v>4599</v>
      </c>
      <c r="Y2472" s="667" t="s">
        <v>6391</v>
      </c>
      <c r="Z2472" s="668">
        <v>44426</v>
      </c>
      <c r="AA2472" s="558" t="s">
        <v>1856</v>
      </c>
      <c r="AB2472" s="139">
        <f t="shared" si="815"/>
        <v>44436</v>
      </c>
      <c r="AC2472" s="134">
        <f t="shared" si="816"/>
        <v>44409</v>
      </c>
      <c r="AD2472" s="144" t="str">
        <f t="shared" si="817"/>
        <v>-</v>
      </c>
      <c r="AE2472" s="136" t="str">
        <f t="shared" si="818"/>
        <v>-</v>
      </c>
      <c r="AF2472" s="140" t="s">
        <v>4551</v>
      </c>
      <c r="AG2472" s="140" t="str">
        <f t="shared" si="819"/>
        <v>-</v>
      </c>
      <c r="AH2472" s="141" t="str">
        <f t="shared" si="820"/>
        <v>-</v>
      </c>
      <c r="AI2472" s="210">
        <v>44435</v>
      </c>
      <c r="AJ2472" s="448" t="s">
        <v>4592</v>
      </c>
      <c r="AK2472" s="479">
        <f t="shared" si="792"/>
        <v>1</v>
      </c>
      <c r="AL2472" s="482">
        <f t="shared" si="793"/>
        <v>44409</v>
      </c>
      <c r="AM2472" s="469" t="str">
        <f>_xlfn.IFNA(VLOOKUP(O2472,Dropdown!$B:$G,6,0),"-")</f>
        <v>NON-PEZA</v>
      </c>
      <c r="AN2472" s="439" t="str">
        <f>_xlfn.IFNA(VLOOKUP(O2472,Dropdown!$B:$H,7,0),"-")</f>
        <v>-</v>
      </c>
      <c r="AO2472" s="16" t="str">
        <f>_xlfn.IFNA(IF(S2472="-","USD","PHP"),"-")</f>
        <v>USD</v>
      </c>
      <c r="AP2472" s="440">
        <f>IF(AO2472="USD",T2472,S2472)</f>
        <v>212</v>
      </c>
      <c r="AQ2472" s="450">
        <f t="shared" si="824"/>
        <v>212</v>
      </c>
      <c r="AR2472" s="453"/>
      <c r="AS2472" s="468" t="s">
        <v>15</v>
      </c>
      <c r="AT2472" s="453"/>
      <c r="AU2472" s="455">
        <v>0.04</v>
      </c>
    </row>
    <row r="2473" spans="1:47" s="29" customFormat="1">
      <c r="A2473" s="556">
        <v>2470</v>
      </c>
      <c r="B2473" s="558" t="s">
        <v>6323</v>
      </c>
      <c r="C2473" s="558" t="str">
        <f t="shared" si="825"/>
        <v>2021</v>
      </c>
      <c r="D2473" s="558" t="str">
        <f t="shared" si="826"/>
        <v>Jul</v>
      </c>
      <c r="E2473" s="605">
        <v>44406</v>
      </c>
      <c r="F2473" s="558">
        <v>129164</v>
      </c>
      <c r="G2473" s="558">
        <v>61177</v>
      </c>
      <c r="H2473" s="558">
        <v>101581</v>
      </c>
      <c r="I2473" s="558" t="s">
        <v>6313</v>
      </c>
      <c r="J2473" s="617" t="s">
        <v>6312</v>
      </c>
      <c r="K2473" s="607" t="s">
        <v>6318</v>
      </c>
      <c r="L2473" s="607" t="s">
        <v>15</v>
      </c>
      <c r="M2473" s="607" t="s">
        <v>6318</v>
      </c>
      <c r="N2473" s="615" t="s">
        <v>15</v>
      </c>
      <c r="O2473" s="607" t="s">
        <v>33</v>
      </c>
      <c r="P2473" s="558">
        <v>1</v>
      </c>
      <c r="Q2473" s="558" t="s">
        <v>5151</v>
      </c>
      <c r="R2473" s="609">
        <f>IFERROR(VLOOKUP(CONCATENATE(D2473,"'",C2473),'Monthly Forex'!A:D,4,0),"-")</f>
        <v>48.8</v>
      </c>
      <c r="S2473" s="616" t="s">
        <v>15</v>
      </c>
      <c r="T2473" s="611">
        <v>223</v>
      </c>
      <c r="U2473" s="612" t="s">
        <v>47</v>
      </c>
      <c r="V2473" s="613" t="s">
        <v>49</v>
      </c>
      <c r="W2473" s="703" t="s">
        <v>15</v>
      </c>
      <c r="X2473" s="673" t="s">
        <v>4599</v>
      </c>
      <c r="Y2473" s="667" t="s">
        <v>6391</v>
      </c>
      <c r="Z2473" s="668">
        <v>44426</v>
      </c>
      <c r="AA2473" s="558" t="s">
        <v>1856</v>
      </c>
      <c r="AB2473" s="139">
        <f>IF(V2473="","",IF(V2473="Cancelled","-",E2473+30))</f>
        <v>44436</v>
      </c>
      <c r="AC2473" s="134">
        <f>IFERROR(IF(AB2473="-","-",(AB2473-DAY(AB2473)+1)),"")</f>
        <v>44409</v>
      </c>
      <c r="AD2473" s="144" t="str">
        <f>IFERROR(IF(AF2473="O","-",AB2473+60),"-")</f>
        <v>-</v>
      </c>
      <c r="AE2473" s="136" t="str">
        <f>IFERROR(IF(AD2473="-","-",(AD2473-DAY(AD2473)+1)),"")</f>
        <v>-</v>
      </c>
      <c r="AF2473" s="140" t="s">
        <v>4551</v>
      </c>
      <c r="AG2473" s="140" t="str">
        <f>IF(F2473=F2469,"-","1")</f>
        <v>-</v>
      </c>
      <c r="AH2473" s="141" t="str">
        <f>IFERROR(IF(AF2473="-","-",IF(AF2473="O","-",$AK$1-E2473)),"-")</f>
        <v>-</v>
      </c>
      <c r="AI2473" s="210">
        <v>44435</v>
      </c>
      <c r="AJ2473" s="448" t="s">
        <v>4592</v>
      </c>
      <c r="AK2473" s="479">
        <f t="shared" si="792"/>
        <v>1</v>
      </c>
      <c r="AL2473" s="482">
        <f t="shared" si="793"/>
        <v>44409</v>
      </c>
      <c r="AM2473" s="469" t="str">
        <f>_xlfn.IFNA(VLOOKUP(O2473,Dropdown!$B:$G,6,0),"-")</f>
        <v>NON-PEZA</v>
      </c>
      <c r="AN2473" s="439" t="str">
        <f>_xlfn.IFNA(VLOOKUP(O2473,Dropdown!$B:$H,7,0),"-")</f>
        <v>-</v>
      </c>
      <c r="AO2473" s="16" t="str">
        <f>_xlfn.IFNA(IF(S2473="-","USD","PHP"),"-")</f>
        <v>USD</v>
      </c>
      <c r="AP2473" s="440">
        <f>IF(AO2473="USD",T2473,S2473)</f>
        <v>223</v>
      </c>
      <c r="AQ2473" s="450">
        <f t="shared" si="824"/>
        <v>223</v>
      </c>
      <c r="AR2473" s="453"/>
      <c r="AS2473" s="468" t="s">
        <v>15</v>
      </c>
      <c r="AT2473" s="453"/>
      <c r="AU2473" s="455">
        <v>6.88</v>
      </c>
    </row>
    <row r="2474" spans="1:47" s="29" customFormat="1">
      <c r="A2474" s="556">
        <v>2471</v>
      </c>
      <c r="B2474" s="558" t="s">
        <v>6367</v>
      </c>
      <c r="C2474" s="558" t="str">
        <f t="shared" si="825"/>
        <v>2021</v>
      </c>
      <c r="D2474" s="558" t="str">
        <f t="shared" si="826"/>
        <v>Jul</v>
      </c>
      <c r="E2474" s="605">
        <v>44406</v>
      </c>
      <c r="F2474" s="558">
        <v>129165</v>
      </c>
      <c r="G2474" s="558">
        <v>61178</v>
      </c>
      <c r="H2474" s="558">
        <v>101582</v>
      </c>
      <c r="I2474" s="558" t="s">
        <v>6368</v>
      </c>
      <c r="J2474" s="617" t="s">
        <v>6369</v>
      </c>
      <c r="K2474" s="607" t="s">
        <v>6370</v>
      </c>
      <c r="L2474" s="607" t="s">
        <v>15</v>
      </c>
      <c r="M2474" s="607" t="s">
        <v>6370</v>
      </c>
      <c r="N2474" s="615" t="s">
        <v>15</v>
      </c>
      <c r="O2474" s="607" t="s">
        <v>32</v>
      </c>
      <c r="P2474" s="558">
        <v>1</v>
      </c>
      <c r="Q2474" s="558" t="s">
        <v>5152</v>
      </c>
      <c r="R2474" s="609">
        <f>IFERROR(VLOOKUP(CONCATENATE(D2474,"'",C2474),'Monthly Forex'!A:D,4,0),"-")</f>
        <v>48.8</v>
      </c>
      <c r="S2474" s="616">
        <v>98400</v>
      </c>
      <c r="T2474" s="611">
        <f>S2474/R2474</f>
        <v>2016.3934426229509</v>
      </c>
      <c r="U2474" s="612" t="s">
        <v>47</v>
      </c>
      <c r="V2474" s="613" t="s">
        <v>49</v>
      </c>
      <c r="W2474" s="703" t="s">
        <v>15</v>
      </c>
      <c r="X2474" s="673" t="s">
        <v>4595</v>
      </c>
      <c r="Y2474" s="669" t="s">
        <v>15</v>
      </c>
      <c r="Z2474" s="668" t="s">
        <v>15</v>
      </c>
      <c r="AA2474" s="558" t="s">
        <v>1856</v>
      </c>
      <c r="AB2474" s="139">
        <f t="shared" ref="AB2474:AB2513" si="827">IF(V2474="","",IF(V2474="Cancelled","-",E2474+30))</f>
        <v>44436</v>
      </c>
      <c r="AC2474" s="134">
        <f t="shared" ref="AC2474:AC2513" si="828">IFERROR(IF(AB2474="-","-",(AB2474-DAY(AB2474)+1)),"")</f>
        <v>44409</v>
      </c>
      <c r="AD2474" s="144" t="str">
        <f t="shared" ref="AD2474:AD2513" si="829">IFERROR(IF(AF2474="O","-",AB2474+60),"-")</f>
        <v>-</v>
      </c>
      <c r="AE2474" s="136" t="str">
        <f t="shared" ref="AE2474:AE2513" si="830">IFERROR(IF(AD2474="-","-",(AD2474-DAY(AD2474)+1)),"")</f>
        <v>-</v>
      </c>
      <c r="AF2474" s="140" t="s">
        <v>4551</v>
      </c>
      <c r="AG2474" s="140" t="str">
        <f t="shared" ref="AG2474:AG2513" si="831">IF(F2474=F2470,"-","1")</f>
        <v>1</v>
      </c>
      <c r="AH2474" s="141" t="str">
        <f t="shared" ref="AH2474:AH2513" si="832">IFERROR(IF(AF2474="-","-",IF(AF2474="O","-",$AK$1-E2474)),"-")</f>
        <v>-</v>
      </c>
      <c r="AI2474" s="210">
        <v>44454</v>
      </c>
      <c r="AJ2474" s="448" t="s">
        <v>4592</v>
      </c>
      <c r="AK2474" s="479">
        <f t="shared" si="792"/>
        <v>-18</v>
      </c>
      <c r="AL2474" s="482">
        <f t="shared" si="793"/>
        <v>44440</v>
      </c>
      <c r="AM2474" s="469" t="str">
        <f>_xlfn.IFNA(VLOOKUP(O2474,Dropdown!$B:$G,6,0),"-")</f>
        <v>PEZA</v>
      </c>
      <c r="AN2474" s="439">
        <f>_xlfn.IFNA(VLOOKUP(O2474,Dropdown!$B:$H,7,0),"-")</f>
        <v>0.12</v>
      </c>
      <c r="AO2474" s="16" t="str">
        <f t="shared" ref="AO2474:AO2491" si="833">_xlfn.IFNA(IF(S2474="-","USD","PHP"),"-")</f>
        <v>PHP</v>
      </c>
      <c r="AP2474" s="440">
        <f t="shared" ref="AP2474:AP2491" si="834">IF(AO2474="USD",T2474,S2474)</f>
        <v>98400</v>
      </c>
      <c r="AQ2474" s="450">
        <f t="shared" ref="AQ2474:AQ2491" si="835">IFERROR(IF(AN2474="-",AP2474,AP2474*1.12),"-")</f>
        <v>110208.00000000001</v>
      </c>
      <c r="AR2474" s="453"/>
      <c r="AS2474" s="468" t="s">
        <v>15</v>
      </c>
      <c r="AT2474" s="453"/>
      <c r="AU2474" s="455" t="s">
        <v>15</v>
      </c>
    </row>
    <row r="2475" spans="1:47" s="29" customFormat="1">
      <c r="A2475" s="556">
        <v>2472</v>
      </c>
      <c r="B2475" s="558" t="s">
        <v>6371</v>
      </c>
      <c r="C2475" s="558" t="str">
        <f t="shared" si="825"/>
        <v>2021</v>
      </c>
      <c r="D2475" s="558" t="str">
        <f t="shared" si="826"/>
        <v>Jul</v>
      </c>
      <c r="E2475" s="605">
        <v>44407</v>
      </c>
      <c r="F2475" s="558">
        <v>129166</v>
      </c>
      <c r="G2475" s="558">
        <v>61179</v>
      </c>
      <c r="H2475" s="558">
        <v>101601</v>
      </c>
      <c r="I2475" s="558" t="s">
        <v>6372</v>
      </c>
      <c r="J2475" s="617" t="s">
        <v>6373</v>
      </c>
      <c r="K2475" s="607" t="s">
        <v>6374</v>
      </c>
      <c r="L2475" s="607" t="s">
        <v>15</v>
      </c>
      <c r="M2475" s="607" t="s">
        <v>6374</v>
      </c>
      <c r="N2475" s="615" t="s">
        <v>15</v>
      </c>
      <c r="O2475" s="607" t="s">
        <v>32</v>
      </c>
      <c r="P2475" s="558">
        <v>1</v>
      </c>
      <c r="Q2475" s="558" t="s">
        <v>5152</v>
      </c>
      <c r="R2475" s="609">
        <f>IFERROR(VLOOKUP(CONCATENATE(D2475,"'",C2475),'Monthly Forex'!A:D,4,0),"-")</f>
        <v>48.8</v>
      </c>
      <c r="S2475" s="616">
        <v>17000</v>
      </c>
      <c r="T2475" s="611">
        <f>S2475/R2475</f>
        <v>348.36065573770492</v>
      </c>
      <c r="U2475" s="612" t="s">
        <v>47</v>
      </c>
      <c r="V2475" s="613" t="s">
        <v>49</v>
      </c>
      <c r="W2475" s="703" t="s">
        <v>15</v>
      </c>
      <c r="X2475" s="673" t="s">
        <v>4595</v>
      </c>
      <c r="Y2475" s="669" t="s">
        <v>15</v>
      </c>
      <c r="Z2475" s="668" t="s">
        <v>15</v>
      </c>
      <c r="AA2475" s="558" t="s">
        <v>1856</v>
      </c>
      <c r="AB2475" s="139">
        <f t="shared" si="827"/>
        <v>44437</v>
      </c>
      <c r="AC2475" s="134">
        <f t="shared" si="828"/>
        <v>44409</v>
      </c>
      <c r="AD2475" s="144" t="str">
        <f t="shared" si="829"/>
        <v>-</v>
      </c>
      <c r="AE2475" s="136" t="str">
        <f t="shared" si="830"/>
        <v>-</v>
      </c>
      <c r="AF2475" s="140" t="s">
        <v>4551</v>
      </c>
      <c r="AG2475" s="140" t="str">
        <f t="shared" si="831"/>
        <v>1</v>
      </c>
      <c r="AH2475" s="141" t="str">
        <f t="shared" si="832"/>
        <v>-</v>
      </c>
      <c r="AI2475" s="210">
        <v>44435</v>
      </c>
      <c r="AJ2475" s="448" t="s">
        <v>4592</v>
      </c>
      <c r="AK2475" s="479">
        <f t="shared" si="792"/>
        <v>2</v>
      </c>
      <c r="AL2475" s="482">
        <f t="shared" si="793"/>
        <v>44409</v>
      </c>
      <c r="AM2475" s="469" t="str">
        <f>_xlfn.IFNA(VLOOKUP(O2475,Dropdown!$B:$G,6,0),"-")</f>
        <v>PEZA</v>
      </c>
      <c r="AN2475" s="439">
        <f>_xlfn.IFNA(VLOOKUP(O2475,Dropdown!$B:$H,7,0),"-")</f>
        <v>0.12</v>
      </c>
      <c r="AO2475" s="16" t="str">
        <f t="shared" si="833"/>
        <v>PHP</v>
      </c>
      <c r="AP2475" s="440">
        <f t="shared" si="834"/>
        <v>17000</v>
      </c>
      <c r="AQ2475" s="450">
        <f t="shared" si="835"/>
        <v>19040</v>
      </c>
      <c r="AR2475" s="453"/>
      <c r="AS2475" s="468" t="s">
        <v>15</v>
      </c>
      <c r="AT2475" s="453"/>
      <c r="AU2475" s="455" t="s">
        <v>15</v>
      </c>
    </row>
    <row r="2476" spans="1:47" s="29" customFormat="1">
      <c r="A2476" s="556">
        <v>2473</v>
      </c>
      <c r="B2476" s="558" t="s">
        <v>6375</v>
      </c>
      <c r="C2476" s="558" t="str">
        <f t="shared" ref="C2476:C2491" si="836">TEXT(E2476,"yyyy")</f>
        <v>2021</v>
      </c>
      <c r="D2476" s="558" t="str">
        <f t="shared" ref="D2476:D2491" si="837">TEXT(E2476,"mmm")</f>
        <v>Jul</v>
      </c>
      <c r="E2476" s="605">
        <v>44407</v>
      </c>
      <c r="F2476" s="558">
        <v>129167</v>
      </c>
      <c r="G2476" s="558" t="s">
        <v>6406</v>
      </c>
      <c r="H2476" s="558">
        <v>101602</v>
      </c>
      <c r="I2476" s="558" t="s">
        <v>5976</v>
      </c>
      <c r="J2476" s="617" t="s">
        <v>5904</v>
      </c>
      <c r="K2476" s="607" t="s">
        <v>5910</v>
      </c>
      <c r="L2476" s="607" t="s">
        <v>5961</v>
      </c>
      <c r="M2476" s="607" t="s">
        <v>6393</v>
      </c>
      <c r="N2476" s="615" t="s">
        <v>5944</v>
      </c>
      <c r="O2476" s="607" t="s">
        <v>31</v>
      </c>
      <c r="P2476" s="558">
        <v>1</v>
      </c>
      <c r="Q2476" s="558" t="s">
        <v>5152</v>
      </c>
      <c r="R2476" s="609">
        <f>IFERROR(VLOOKUP(CONCATENATE(D2476,"'",C2476),'Monthly Forex'!A:D,4,0),"-")</f>
        <v>48.8</v>
      </c>
      <c r="S2476" s="616">
        <v>74080</v>
      </c>
      <c r="T2476" s="611">
        <f t="shared" ref="T2476:T2491" si="838">S2476/R2476</f>
        <v>1518.032786885246</v>
      </c>
      <c r="U2476" s="612" t="s">
        <v>47</v>
      </c>
      <c r="V2476" s="613" t="s">
        <v>49</v>
      </c>
      <c r="W2476" s="703" t="s">
        <v>4373</v>
      </c>
      <c r="X2476" s="673" t="s">
        <v>4595</v>
      </c>
      <c r="Y2476" s="669" t="s">
        <v>15</v>
      </c>
      <c r="Z2476" s="668" t="s">
        <v>15</v>
      </c>
      <c r="AA2476" s="558" t="s">
        <v>1856</v>
      </c>
      <c r="AB2476" s="139">
        <f t="shared" si="827"/>
        <v>44437</v>
      </c>
      <c r="AC2476" s="134">
        <f t="shared" si="828"/>
        <v>44409</v>
      </c>
      <c r="AD2476" s="144">
        <f t="shared" si="829"/>
        <v>44497</v>
      </c>
      <c r="AE2476" s="136">
        <f t="shared" si="830"/>
        <v>44470</v>
      </c>
      <c r="AF2476" s="140" t="s">
        <v>4552</v>
      </c>
      <c r="AG2476" s="140" t="str">
        <f t="shared" si="831"/>
        <v>1</v>
      </c>
      <c r="AH2476" s="141">
        <f t="shared" ca="1" si="832"/>
        <v>83.702054629626218</v>
      </c>
      <c r="AI2476" s="210"/>
      <c r="AJ2476" s="448" t="s">
        <v>5194</v>
      </c>
      <c r="AK2476" s="479" t="str">
        <f t="shared" si="792"/>
        <v/>
      </c>
      <c r="AL2476" s="482">
        <f t="shared" si="793"/>
        <v>1</v>
      </c>
      <c r="AM2476" s="469" t="str">
        <f>_xlfn.IFNA(VLOOKUP(O2476,Dropdown!$B:$G,6,0),"-")</f>
        <v>PEZA</v>
      </c>
      <c r="AN2476" s="439">
        <f>_xlfn.IFNA(VLOOKUP(O2476,Dropdown!$B:$H,7,0),"-")</f>
        <v>0.12</v>
      </c>
      <c r="AO2476" s="16" t="str">
        <f t="shared" si="833"/>
        <v>PHP</v>
      </c>
      <c r="AP2476" s="440">
        <f t="shared" si="834"/>
        <v>74080</v>
      </c>
      <c r="AQ2476" s="450">
        <f t="shared" si="835"/>
        <v>82969.600000000006</v>
      </c>
      <c r="AR2476" s="453"/>
      <c r="AS2476" s="468" t="s">
        <v>15</v>
      </c>
      <c r="AT2476" s="453"/>
      <c r="AU2476" s="455" t="s">
        <v>15</v>
      </c>
    </row>
    <row r="2477" spans="1:47" s="29" customFormat="1">
      <c r="A2477" s="556">
        <v>2474</v>
      </c>
      <c r="B2477" s="558" t="s">
        <v>6376</v>
      </c>
      <c r="C2477" s="558" t="str">
        <f t="shared" si="836"/>
        <v>2021</v>
      </c>
      <c r="D2477" s="558" t="str">
        <f t="shared" si="837"/>
        <v>Jul</v>
      </c>
      <c r="E2477" s="605">
        <v>44407</v>
      </c>
      <c r="F2477" s="558">
        <v>129167</v>
      </c>
      <c r="G2477" s="558" t="s">
        <v>6406</v>
      </c>
      <c r="H2477" s="558">
        <v>101602</v>
      </c>
      <c r="I2477" s="558" t="s">
        <v>5976</v>
      </c>
      <c r="J2477" s="617" t="s">
        <v>5904</v>
      </c>
      <c r="K2477" s="607" t="s">
        <v>5911</v>
      </c>
      <c r="L2477" s="607" t="s">
        <v>5961</v>
      </c>
      <c r="M2477" s="607" t="s">
        <v>6394</v>
      </c>
      <c r="N2477" s="615" t="s">
        <v>5948</v>
      </c>
      <c r="O2477" s="607" t="s">
        <v>31</v>
      </c>
      <c r="P2477" s="558">
        <v>1</v>
      </c>
      <c r="Q2477" s="558" t="s">
        <v>5152</v>
      </c>
      <c r="R2477" s="609">
        <f>IFERROR(VLOOKUP(CONCATENATE(D2477,"'",C2477),'Monthly Forex'!A:D,4,0),"-")</f>
        <v>48.8</v>
      </c>
      <c r="S2477" s="616">
        <v>75980</v>
      </c>
      <c r="T2477" s="611">
        <f t="shared" si="838"/>
        <v>1556.9672131147543</v>
      </c>
      <c r="U2477" s="612" t="s">
        <v>47</v>
      </c>
      <c r="V2477" s="613" t="s">
        <v>49</v>
      </c>
      <c r="W2477" s="703" t="s">
        <v>4373</v>
      </c>
      <c r="X2477" s="673" t="s">
        <v>4595</v>
      </c>
      <c r="Y2477" s="669" t="s">
        <v>15</v>
      </c>
      <c r="Z2477" s="668" t="s">
        <v>15</v>
      </c>
      <c r="AA2477" s="558" t="s">
        <v>1856</v>
      </c>
      <c r="AB2477" s="139">
        <f t="shared" si="827"/>
        <v>44437</v>
      </c>
      <c r="AC2477" s="134">
        <f t="shared" si="828"/>
        <v>44409</v>
      </c>
      <c r="AD2477" s="144">
        <f t="shared" si="829"/>
        <v>44497</v>
      </c>
      <c r="AE2477" s="136">
        <f t="shared" si="830"/>
        <v>44470</v>
      </c>
      <c r="AF2477" s="140" t="s">
        <v>4552</v>
      </c>
      <c r="AG2477" s="140" t="str">
        <f t="shared" si="831"/>
        <v>1</v>
      </c>
      <c r="AH2477" s="141">
        <f t="shared" ca="1" si="832"/>
        <v>83.702054629626218</v>
      </c>
      <c r="AI2477" s="210"/>
      <c r="AJ2477" s="448" t="s">
        <v>5194</v>
      </c>
      <c r="AK2477" s="479" t="str">
        <f t="shared" si="792"/>
        <v/>
      </c>
      <c r="AL2477" s="482">
        <f t="shared" si="793"/>
        <v>1</v>
      </c>
      <c r="AM2477" s="469" t="str">
        <f>_xlfn.IFNA(VLOOKUP(O2477,Dropdown!$B:$G,6,0),"-")</f>
        <v>PEZA</v>
      </c>
      <c r="AN2477" s="439">
        <f>_xlfn.IFNA(VLOOKUP(O2477,Dropdown!$B:$H,7,0),"-")</f>
        <v>0.12</v>
      </c>
      <c r="AO2477" s="16" t="str">
        <f t="shared" si="833"/>
        <v>PHP</v>
      </c>
      <c r="AP2477" s="440">
        <f t="shared" si="834"/>
        <v>75980</v>
      </c>
      <c r="AQ2477" s="450">
        <f t="shared" si="835"/>
        <v>85097.600000000006</v>
      </c>
      <c r="AR2477" s="453"/>
      <c r="AS2477" s="468" t="s">
        <v>15</v>
      </c>
      <c r="AT2477" s="453"/>
      <c r="AU2477" s="455" t="s">
        <v>15</v>
      </c>
    </row>
    <row r="2478" spans="1:47" s="29" customFormat="1">
      <c r="A2478" s="556">
        <v>2475</v>
      </c>
      <c r="B2478" s="558" t="s">
        <v>6377</v>
      </c>
      <c r="C2478" s="558" t="str">
        <f t="shared" si="836"/>
        <v>2021</v>
      </c>
      <c r="D2478" s="558" t="str">
        <f t="shared" si="837"/>
        <v>Jul</v>
      </c>
      <c r="E2478" s="605">
        <v>44407</v>
      </c>
      <c r="F2478" s="558">
        <v>129167</v>
      </c>
      <c r="G2478" s="558" t="s">
        <v>6406</v>
      </c>
      <c r="H2478" s="558">
        <v>101602</v>
      </c>
      <c r="I2478" s="558" t="s">
        <v>5976</v>
      </c>
      <c r="J2478" s="617" t="s">
        <v>5904</v>
      </c>
      <c r="K2478" s="607" t="s">
        <v>5912</v>
      </c>
      <c r="L2478" s="607" t="s">
        <v>5961</v>
      </c>
      <c r="M2478" s="607" t="s">
        <v>6395</v>
      </c>
      <c r="N2478" s="615" t="s">
        <v>5945</v>
      </c>
      <c r="O2478" s="607" t="s">
        <v>31</v>
      </c>
      <c r="P2478" s="558">
        <v>1</v>
      </c>
      <c r="Q2478" s="558" t="s">
        <v>5152</v>
      </c>
      <c r="R2478" s="609">
        <f>IFERROR(VLOOKUP(CONCATENATE(D2478,"'",C2478),'Monthly Forex'!A:D,4,0),"-")</f>
        <v>48.8</v>
      </c>
      <c r="S2478" s="616">
        <v>42000</v>
      </c>
      <c r="T2478" s="611">
        <f t="shared" si="838"/>
        <v>860.65573770491812</v>
      </c>
      <c r="U2478" s="612" t="s">
        <v>47</v>
      </c>
      <c r="V2478" s="613" t="s">
        <v>49</v>
      </c>
      <c r="W2478" s="703" t="s">
        <v>4373</v>
      </c>
      <c r="X2478" s="673" t="s">
        <v>4595</v>
      </c>
      <c r="Y2478" s="669" t="s">
        <v>15</v>
      </c>
      <c r="Z2478" s="668" t="s">
        <v>15</v>
      </c>
      <c r="AA2478" s="558" t="s">
        <v>1856</v>
      </c>
      <c r="AB2478" s="139">
        <f t="shared" si="827"/>
        <v>44437</v>
      </c>
      <c r="AC2478" s="134">
        <f t="shared" si="828"/>
        <v>44409</v>
      </c>
      <c r="AD2478" s="144">
        <f t="shared" si="829"/>
        <v>44497</v>
      </c>
      <c r="AE2478" s="136">
        <f t="shared" si="830"/>
        <v>44470</v>
      </c>
      <c r="AF2478" s="140" t="s">
        <v>4552</v>
      </c>
      <c r="AG2478" s="140" t="str">
        <f t="shared" si="831"/>
        <v>1</v>
      </c>
      <c r="AH2478" s="141">
        <f t="shared" ca="1" si="832"/>
        <v>83.702054629626218</v>
      </c>
      <c r="AI2478" s="210"/>
      <c r="AJ2478" s="448" t="s">
        <v>5194</v>
      </c>
      <c r="AK2478" s="479" t="str">
        <f t="shared" si="792"/>
        <v/>
      </c>
      <c r="AL2478" s="482">
        <f t="shared" si="793"/>
        <v>1</v>
      </c>
      <c r="AM2478" s="469" t="str">
        <f>_xlfn.IFNA(VLOOKUP(O2478,Dropdown!$B:$G,6,0),"-")</f>
        <v>PEZA</v>
      </c>
      <c r="AN2478" s="439">
        <f>_xlfn.IFNA(VLOOKUP(O2478,Dropdown!$B:$H,7,0),"-")</f>
        <v>0.12</v>
      </c>
      <c r="AO2478" s="16" t="str">
        <f t="shared" si="833"/>
        <v>PHP</v>
      </c>
      <c r="AP2478" s="440">
        <f t="shared" si="834"/>
        <v>42000</v>
      </c>
      <c r="AQ2478" s="450">
        <f t="shared" si="835"/>
        <v>47040.000000000007</v>
      </c>
      <c r="AR2478" s="453"/>
      <c r="AS2478" s="468" t="s">
        <v>15</v>
      </c>
      <c r="AT2478" s="453"/>
      <c r="AU2478" s="455" t="s">
        <v>15</v>
      </c>
    </row>
    <row r="2479" spans="1:47" s="29" customFormat="1">
      <c r="A2479" s="556">
        <v>2476</v>
      </c>
      <c r="B2479" s="558" t="s">
        <v>6378</v>
      </c>
      <c r="C2479" s="558" t="str">
        <f t="shared" si="836"/>
        <v>2021</v>
      </c>
      <c r="D2479" s="558" t="str">
        <f t="shared" si="837"/>
        <v>Jul</v>
      </c>
      <c r="E2479" s="605">
        <v>44407</v>
      </c>
      <c r="F2479" s="558">
        <v>129167</v>
      </c>
      <c r="G2479" s="558" t="s">
        <v>6406</v>
      </c>
      <c r="H2479" s="558">
        <v>101602</v>
      </c>
      <c r="I2479" s="558" t="s">
        <v>5976</v>
      </c>
      <c r="J2479" s="617" t="s">
        <v>5904</v>
      </c>
      <c r="K2479" s="607" t="s">
        <v>5913</v>
      </c>
      <c r="L2479" s="607" t="s">
        <v>5961</v>
      </c>
      <c r="M2479" s="607" t="s">
        <v>6396</v>
      </c>
      <c r="N2479" s="615" t="s">
        <v>5946</v>
      </c>
      <c r="O2479" s="607" t="s">
        <v>31</v>
      </c>
      <c r="P2479" s="558">
        <v>1</v>
      </c>
      <c r="Q2479" s="558" t="s">
        <v>5152</v>
      </c>
      <c r="R2479" s="609">
        <f>IFERROR(VLOOKUP(CONCATENATE(D2479,"'",C2479),'Monthly Forex'!A:D,4,0),"-")</f>
        <v>48.8</v>
      </c>
      <c r="S2479" s="616">
        <v>50870</v>
      </c>
      <c r="T2479" s="611">
        <f t="shared" si="838"/>
        <v>1042.4180327868853</v>
      </c>
      <c r="U2479" s="612" t="s">
        <v>47</v>
      </c>
      <c r="V2479" s="613" t="s">
        <v>49</v>
      </c>
      <c r="W2479" s="703" t="s">
        <v>4373</v>
      </c>
      <c r="X2479" s="673" t="s">
        <v>4595</v>
      </c>
      <c r="Y2479" s="669" t="s">
        <v>15</v>
      </c>
      <c r="Z2479" s="668" t="s">
        <v>15</v>
      </c>
      <c r="AA2479" s="558" t="s">
        <v>1856</v>
      </c>
      <c r="AB2479" s="139">
        <f t="shared" si="827"/>
        <v>44437</v>
      </c>
      <c r="AC2479" s="134">
        <f t="shared" si="828"/>
        <v>44409</v>
      </c>
      <c r="AD2479" s="144">
        <f t="shared" si="829"/>
        <v>44497</v>
      </c>
      <c r="AE2479" s="136">
        <f t="shared" si="830"/>
        <v>44470</v>
      </c>
      <c r="AF2479" s="140" t="s">
        <v>4552</v>
      </c>
      <c r="AG2479" s="140" t="str">
        <f t="shared" si="831"/>
        <v>1</v>
      </c>
      <c r="AH2479" s="141">
        <f t="shared" ca="1" si="832"/>
        <v>83.702054629626218</v>
      </c>
      <c r="AI2479" s="210"/>
      <c r="AJ2479" s="448" t="s">
        <v>5194</v>
      </c>
      <c r="AK2479" s="479" t="str">
        <f t="shared" si="792"/>
        <v/>
      </c>
      <c r="AL2479" s="482">
        <f t="shared" si="793"/>
        <v>1</v>
      </c>
      <c r="AM2479" s="469" t="str">
        <f>_xlfn.IFNA(VLOOKUP(O2479,Dropdown!$B:$G,6,0),"-")</f>
        <v>PEZA</v>
      </c>
      <c r="AN2479" s="439">
        <f>_xlfn.IFNA(VLOOKUP(O2479,Dropdown!$B:$H,7,0),"-")</f>
        <v>0.12</v>
      </c>
      <c r="AO2479" s="16" t="str">
        <f t="shared" si="833"/>
        <v>PHP</v>
      </c>
      <c r="AP2479" s="440">
        <f t="shared" si="834"/>
        <v>50870</v>
      </c>
      <c r="AQ2479" s="450">
        <f t="shared" si="835"/>
        <v>56974.400000000009</v>
      </c>
      <c r="AR2479" s="453"/>
      <c r="AS2479" s="468" t="s">
        <v>15</v>
      </c>
      <c r="AT2479" s="453"/>
      <c r="AU2479" s="455" t="s">
        <v>15</v>
      </c>
    </row>
    <row r="2480" spans="1:47" s="29" customFormat="1">
      <c r="A2480" s="556">
        <v>2477</v>
      </c>
      <c r="B2480" s="558" t="s">
        <v>6381</v>
      </c>
      <c r="C2480" s="558" t="str">
        <f t="shared" si="836"/>
        <v>2021</v>
      </c>
      <c r="D2480" s="558" t="str">
        <f t="shared" si="837"/>
        <v>Jul</v>
      </c>
      <c r="E2480" s="605">
        <v>44407</v>
      </c>
      <c r="F2480" s="558">
        <v>129167</v>
      </c>
      <c r="G2480" s="558" t="s">
        <v>6406</v>
      </c>
      <c r="H2480" s="558">
        <v>101602</v>
      </c>
      <c r="I2480" s="558" t="s">
        <v>5976</v>
      </c>
      <c r="J2480" s="617" t="s">
        <v>5904</v>
      </c>
      <c r="K2480" s="607" t="s">
        <v>6009</v>
      </c>
      <c r="L2480" s="607" t="s">
        <v>5961</v>
      </c>
      <c r="M2480" s="607" t="s">
        <v>6403</v>
      </c>
      <c r="N2480" s="615" t="s">
        <v>5950</v>
      </c>
      <c r="O2480" s="607" t="s">
        <v>31</v>
      </c>
      <c r="P2480" s="558">
        <v>1</v>
      </c>
      <c r="Q2480" s="558" t="s">
        <v>5152</v>
      </c>
      <c r="R2480" s="609">
        <f>IFERROR(VLOOKUP(CONCATENATE(D2480,"'",C2480),'Monthly Forex'!A:D,4,0),"-")</f>
        <v>48.8</v>
      </c>
      <c r="S2480" s="616">
        <v>15700</v>
      </c>
      <c r="T2480" s="611">
        <f t="shared" si="838"/>
        <v>321.72131147540983</v>
      </c>
      <c r="U2480" s="612" t="s">
        <v>47</v>
      </c>
      <c r="V2480" s="613" t="s">
        <v>49</v>
      </c>
      <c r="W2480" s="703" t="s">
        <v>4373</v>
      </c>
      <c r="X2480" s="673" t="s">
        <v>4595</v>
      </c>
      <c r="Y2480" s="669" t="s">
        <v>15</v>
      </c>
      <c r="Z2480" s="668" t="s">
        <v>15</v>
      </c>
      <c r="AA2480" s="558" t="s">
        <v>1856</v>
      </c>
      <c r="AB2480" s="139">
        <f t="shared" si="827"/>
        <v>44437</v>
      </c>
      <c r="AC2480" s="134">
        <f t="shared" si="828"/>
        <v>44409</v>
      </c>
      <c r="AD2480" s="144">
        <f t="shared" si="829"/>
        <v>44497</v>
      </c>
      <c r="AE2480" s="136">
        <f t="shared" si="830"/>
        <v>44470</v>
      </c>
      <c r="AF2480" s="140" t="s">
        <v>4552</v>
      </c>
      <c r="AG2480" s="140" t="str">
        <f t="shared" si="831"/>
        <v>-</v>
      </c>
      <c r="AH2480" s="141">
        <f t="shared" ca="1" si="832"/>
        <v>83.702054629626218</v>
      </c>
      <c r="AI2480" s="210"/>
      <c r="AJ2480" s="448" t="s">
        <v>5194</v>
      </c>
      <c r="AK2480" s="479" t="str">
        <f t="shared" si="792"/>
        <v/>
      </c>
      <c r="AL2480" s="482">
        <f t="shared" si="793"/>
        <v>1</v>
      </c>
      <c r="AM2480" s="469" t="str">
        <f>_xlfn.IFNA(VLOOKUP(O2480,Dropdown!$B:$G,6,0),"-")</f>
        <v>PEZA</v>
      </c>
      <c r="AN2480" s="439">
        <f>_xlfn.IFNA(VLOOKUP(O2480,Dropdown!$B:$H,7,0),"-")</f>
        <v>0.12</v>
      </c>
      <c r="AO2480" s="16" t="str">
        <f t="shared" si="833"/>
        <v>PHP</v>
      </c>
      <c r="AP2480" s="440">
        <f t="shared" si="834"/>
        <v>15700</v>
      </c>
      <c r="AQ2480" s="450">
        <f t="shared" si="835"/>
        <v>17584</v>
      </c>
      <c r="AR2480" s="453"/>
      <c r="AS2480" s="468" t="s">
        <v>15</v>
      </c>
      <c r="AT2480" s="453"/>
      <c r="AU2480" s="455" t="s">
        <v>15</v>
      </c>
    </row>
    <row r="2481" spans="1:47" s="29" customFormat="1">
      <c r="A2481" s="556">
        <v>2478</v>
      </c>
      <c r="B2481" s="558" t="s">
        <v>6382</v>
      </c>
      <c r="C2481" s="558" t="str">
        <f t="shared" si="836"/>
        <v>2021</v>
      </c>
      <c r="D2481" s="558" t="str">
        <f t="shared" si="837"/>
        <v>Jul</v>
      </c>
      <c r="E2481" s="605">
        <v>44407</v>
      </c>
      <c r="F2481" s="558">
        <v>129167</v>
      </c>
      <c r="G2481" s="558" t="s">
        <v>6406</v>
      </c>
      <c r="H2481" s="558">
        <v>101602</v>
      </c>
      <c r="I2481" s="558" t="s">
        <v>5976</v>
      </c>
      <c r="J2481" s="617" t="s">
        <v>5904</v>
      </c>
      <c r="K2481" s="607" t="s">
        <v>6010</v>
      </c>
      <c r="L2481" s="607" t="s">
        <v>5961</v>
      </c>
      <c r="M2481" s="607" t="s">
        <v>6404</v>
      </c>
      <c r="N2481" s="615" t="s">
        <v>5951</v>
      </c>
      <c r="O2481" s="607" t="s">
        <v>31</v>
      </c>
      <c r="P2481" s="558">
        <v>1</v>
      </c>
      <c r="Q2481" s="558" t="s">
        <v>5152</v>
      </c>
      <c r="R2481" s="609">
        <f>IFERROR(VLOOKUP(CONCATENATE(D2481,"'",C2481),'Monthly Forex'!A:D,4,0),"-")</f>
        <v>48.8</v>
      </c>
      <c r="S2481" s="616">
        <v>15700</v>
      </c>
      <c r="T2481" s="611">
        <f t="shared" si="838"/>
        <v>321.72131147540983</v>
      </c>
      <c r="U2481" s="612" t="s">
        <v>47</v>
      </c>
      <c r="V2481" s="613" t="s">
        <v>49</v>
      </c>
      <c r="W2481" s="703" t="s">
        <v>4373</v>
      </c>
      <c r="X2481" s="673" t="s">
        <v>4595</v>
      </c>
      <c r="Y2481" s="669" t="s">
        <v>15</v>
      </c>
      <c r="Z2481" s="668" t="s">
        <v>15</v>
      </c>
      <c r="AA2481" s="558" t="s">
        <v>1856</v>
      </c>
      <c r="AB2481" s="139">
        <f t="shared" si="827"/>
        <v>44437</v>
      </c>
      <c r="AC2481" s="134">
        <f t="shared" si="828"/>
        <v>44409</v>
      </c>
      <c r="AD2481" s="144">
        <f t="shared" si="829"/>
        <v>44497</v>
      </c>
      <c r="AE2481" s="136">
        <f t="shared" si="830"/>
        <v>44470</v>
      </c>
      <c r="AF2481" s="140" t="s">
        <v>4552</v>
      </c>
      <c r="AG2481" s="140" t="str">
        <f t="shared" si="831"/>
        <v>-</v>
      </c>
      <c r="AH2481" s="141">
        <f t="shared" ca="1" si="832"/>
        <v>83.702054629626218</v>
      </c>
      <c r="AI2481" s="210"/>
      <c r="AJ2481" s="448" t="s">
        <v>5194</v>
      </c>
      <c r="AK2481" s="479" t="str">
        <f t="shared" si="792"/>
        <v/>
      </c>
      <c r="AL2481" s="482">
        <f t="shared" si="793"/>
        <v>1</v>
      </c>
      <c r="AM2481" s="469" t="str">
        <f>_xlfn.IFNA(VLOOKUP(O2481,Dropdown!$B:$G,6,0),"-")</f>
        <v>PEZA</v>
      </c>
      <c r="AN2481" s="439">
        <f>_xlfn.IFNA(VLOOKUP(O2481,Dropdown!$B:$H,7,0),"-")</f>
        <v>0.12</v>
      </c>
      <c r="AO2481" s="16" t="str">
        <f t="shared" si="833"/>
        <v>PHP</v>
      </c>
      <c r="AP2481" s="440">
        <f t="shared" si="834"/>
        <v>15700</v>
      </c>
      <c r="AQ2481" s="450">
        <f t="shared" si="835"/>
        <v>17584</v>
      </c>
      <c r="AR2481" s="453"/>
      <c r="AS2481" s="468" t="s">
        <v>15</v>
      </c>
      <c r="AT2481" s="453"/>
      <c r="AU2481" s="455" t="s">
        <v>15</v>
      </c>
    </row>
    <row r="2482" spans="1:47" s="29" customFormat="1">
      <c r="A2482" s="556">
        <v>2479</v>
      </c>
      <c r="B2482" s="558" t="s">
        <v>6383</v>
      </c>
      <c r="C2482" s="558" t="str">
        <f t="shared" si="836"/>
        <v>2021</v>
      </c>
      <c r="D2482" s="558" t="str">
        <f t="shared" si="837"/>
        <v>Jul</v>
      </c>
      <c r="E2482" s="605">
        <v>44407</v>
      </c>
      <c r="F2482" s="558">
        <v>129168</v>
      </c>
      <c r="G2482" s="558" t="s">
        <v>6407</v>
      </c>
      <c r="H2482" s="558">
        <v>101603</v>
      </c>
      <c r="I2482" s="558" t="s">
        <v>5977</v>
      </c>
      <c r="J2482" s="617" t="s">
        <v>5906</v>
      </c>
      <c r="K2482" s="607" t="s">
        <v>5920</v>
      </c>
      <c r="L2482" s="607" t="s">
        <v>5927</v>
      </c>
      <c r="M2482" s="607" t="s">
        <v>6397</v>
      </c>
      <c r="N2482" s="615" t="s">
        <v>5954</v>
      </c>
      <c r="O2482" s="607" t="s">
        <v>31</v>
      </c>
      <c r="P2482" s="558">
        <v>1</v>
      </c>
      <c r="Q2482" s="558" t="s">
        <v>5152</v>
      </c>
      <c r="R2482" s="609">
        <f>IFERROR(VLOOKUP(CONCATENATE(D2482,"'",C2482),'Monthly Forex'!A:D,4,0),"-")</f>
        <v>48.8</v>
      </c>
      <c r="S2482" s="616">
        <v>73660</v>
      </c>
      <c r="T2482" s="611">
        <f t="shared" si="838"/>
        <v>1509.4262295081969</v>
      </c>
      <c r="U2482" s="612" t="s">
        <v>47</v>
      </c>
      <c r="V2482" s="613" t="s">
        <v>49</v>
      </c>
      <c r="W2482" s="703" t="s">
        <v>4373</v>
      </c>
      <c r="X2482" s="673" t="s">
        <v>4595</v>
      </c>
      <c r="Y2482" s="669" t="s">
        <v>15</v>
      </c>
      <c r="Z2482" s="668" t="s">
        <v>15</v>
      </c>
      <c r="AA2482" s="558" t="s">
        <v>1856</v>
      </c>
      <c r="AB2482" s="139">
        <f t="shared" si="827"/>
        <v>44437</v>
      </c>
      <c r="AC2482" s="134">
        <f t="shared" si="828"/>
        <v>44409</v>
      </c>
      <c r="AD2482" s="144">
        <f t="shared" si="829"/>
        <v>44497</v>
      </c>
      <c r="AE2482" s="136">
        <f t="shared" si="830"/>
        <v>44470</v>
      </c>
      <c r="AF2482" s="140" t="s">
        <v>4552</v>
      </c>
      <c r="AG2482" s="140" t="str">
        <f t="shared" si="831"/>
        <v>1</v>
      </c>
      <c r="AH2482" s="141">
        <f t="shared" ca="1" si="832"/>
        <v>83.702054629626218</v>
      </c>
      <c r="AI2482" s="210"/>
      <c r="AJ2482" s="448" t="s">
        <v>5194</v>
      </c>
      <c r="AK2482" s="479" t="str">
        <f t="shared" si="792"/>
        <v/>
      </c>
      <c r="AL2482" s="482">
        <f t="shared" si="793"/>
        <v>1</v>
      </c>
      <c r="AM2482" s="469" t="str">
        <f>_xlfn.IFNA(VLOOKUP(O2482,Dropdown!$B:$G,6,0),"-")</f>
        <v>PEZA</v>
      </c>
      <c r="AN2482" s="439">
        <f>_xlfn.IFNA(VLOOKUP(O2482,Dropdown!$B:$H,7,0),"-")</f>
        <v>0.12</v>
      </c>
      <c r="AO2482" s="16" t="str">
        <f t="shared" si="833"/>
        <v>PHP</v>
      </c>
      <c r="AP2482" s="440">
        <f t="shared" si="834"/>
        <v>73660</v>
      </c>
      <c r="AQ2482" s="450">
        <f t="shared" si="835"/>
        <v>82499.200000000012</v>
      </c>
      <c r="AR2482" s="453"/>
      <c r="AS2482" s="468" t="s">
        <v>15</v>
      </c>
      <c r="AT2482" s="453"/>
      <c r="AU2482" s="455" t="s">
        <v>15</v>
      </c>
    </row>
    <row r="2483" spans="1:47" s="29" customFormat="1">
      <c r="A2483" s="556">
        <v>2480</v>
      </c>
      <c r="B2483" s="558" t="s">
        <v>6384</v>
      </c>
      <c r="C2483" s="558" t="str">
        <f t="shared" si="836"/>
        <v>2021</v>
      </c>
      <c r="D2483" s="558" t="str">
        <f t="shared" si="837"/>
        <v>Jul</v>
      </c>
      <c r="E2483" s="605">
        <v>44407</v>
      </c>
      <c r="F2483" s="558">
        <v>129168</v>
      </c>
      <c r="G2483" s="558" t="s">
        <v>6407</v>
      </c>
      <c r="H2483" s="558">
        <v>101603</v>
      </c>
      <c r="I2483" s="558" t="s">
        <v>5977</v>
      </c>
      <c r="J2483" s="617" t="s">
        <v>5906</v>
      </c>
      <c r="K2483" s="607" t="s">
        <v>5921</v>
      </c>
      <c r="L2483" s="607" t="s">
        <v>5927</v>
      </c>
      <c r="M2483" s="607" t="s">
        <v>6394</v>
      </c>
      <c r="N2483" s="615" t="s">
        <v>5955</v>
      </c>
      <c r="O2483" s="607" t="s">
        <v>31</v>
      </c>
      <c r="P2483" s="558">
        <v>1</v>
      </c>
      <c r="Q2483" s="558" t="s">
        <v>5152</v>
      </c>
      <c r="R2483" s="609">
        <f>IFERROR(VLOOKUP(CONCATENATE(D2483,"'",C2483),'Monthly Forex'!A:D,4,0),"-")</f>
        <v>48.8</v>
      </c>
      <c r="S2483" s="616">
        <v>70710</v>
      </c>
      <c r="T2483" s="611">
        <f t="shared" si="838"/>
        <v>1448.9754098360656</v>
      </c>
      <c r="U2483" s="612" t="s">
        <v>47</v>
      </c>
      <c r="V2483" s="613" t="s">
        <v>49</v>
      </c>
      <c r="W2483" s="703" t="s">
        <v>4373</v>
      </c>
      <c r="X2483" s="673" t="s">
        <v>4595</v>
      </c>
      <c r="Y2483" s="669" t="s">
        <v>15</v>
      </c>
      <c r="Z2483" s="668" t="s">
        <v>15</v>
      </c>
      <c r="AA2483" s="558" t="s">
        <v>1856</v>
      </c>
      <c r="AB2483" s="139">
        <f t="shared" si="827"/>
        <v>44437</v>
      </c>
      <c r="AC2483" s="134">
        <f t="shared" si="828"/>
        <v>44409</v>
      </c>
      <c r="AD2483" s="144">
        <f t="shared" si="829"/>
        <v>44497</v>
      </c>
      <c r="AE2483" s="136">
        <f t="shared" si="830"/>
        <v>44470</v>
      </c>
      <c r="AF2483" s="140" t="s">
        <v>4552</v>
      </c>
      <c r="AG2483" s="140" t="str">
        <f t="shared" si="831"/>
        <v>1</v>
      </c>
      <c r="AH2483" s="141">
        <f t="shared" ca="1" si="832"/>
        <v>83.702054629626218</v>
      </c>
      <c r="AI2483" s="210"/>
      <c r="AJ2483" s="448" t="s">
        <v>5194</v>
      </c>
      <c r="AK2483" s="479" t="str">
        <f t="shared" si="792"/>
        <v/>
      </c>
      <c r="AL2483" s="482">
        <f t="shared" si="793"/>
        <v>1</v>
      </c>
      <c r="AM2483" s="469" t="str">
        <f>_xlfn.IFNA(VLOOKUP(O2483,Dropdown!$B:$G,6,0),"-")</f>
        <v>PEZA</v>
      </c>
      <c r="AN2483" s="439">
        <f>_xlfn.IFNA(VLOOKUP(O2483,Dropdown!$B:$H,7,0),"-")</f>
        <v>0.12</v>
      </c>
      <c r="AO2483" s="16" t="str">
        <f t="shared" si="833"/>
        <v>PHP</v>
      </c>
      <c r="AP2483" s="440">
        <f t="shared" si="834"/>
        <v>70710</v>
      </c>
      <c r="AQ2483" s="450">
        <f t="shared" si="835"/>
        <v>79195.200000000012</v>
      </c>
      <c r="AR2483" s="453"/>
      <c r="AS2483" s="468" t="s">
        <v>15</v>
      </c>
      <c r="AT2483" s="453"/>
      <c r="AU2483" s="455" t="s">
        <v>15</v>
      </c>
    </row>
    <row r="2484" spans="1:47" s="29" customFormat="1">
      <c r="A2484" s="556">
        <v>2481</v>
      </c>
      <c r="B2484" s="558" t="s">
        <v>6385</v>
      </c>
      <c r="C2484" s="558" t="str">
        <f t="shared" si="836"/>
        <v>2021</v>
      </c>
      <c r="D2484" s="558" t="str">
        <f t="shared" si="837"/>
        <v>Jul</v>
      </c>
      <c r="E2484" s="605">
        <v>44407</v>
      </c>
      <c r="F2484" s="558">
        <v>129168</v>
      </c>
      <c r="G2484" s="558" t="s">
        <v>6407</v>
      </c>
      <c r="H2484" s="558">
        <v>101603</v>
      </c>
      <c r="I2484" s="558" t="s">
        <v>5977</v>
      </c>
      <c r="J2484" s="617" t="s">
        <v>5906</v>
      </c>
      <c r="K2484" s="607" t="s">
        <v>5922</v>
      </c>
      <c r="L2484" s="607" t="s">
        <v>5927</v>
      </c>
      <c r="M2484" s="607" t="s">
        <v>6398</v>
      </c>
      <c r="N2484" s="615" t="s">
        <v>5956</v>
      </c>
      <c r="O2484" s="607" t="s">
        <v>31</v>
      </c>
      <c r="P2484" s="558">
        <v>1</v>
      </c>
      <c r="Q2484" s="558" t="s">
        <v>5152</v>
      </c>
      <c r="R2484" s="609">
        <f>IFERROR(VLOOKUP(CONCATENATE(D2484,"'",C2484),'Monthly Forex'!A:D,4,0),"-")</f>
        <v>48.8</v>
      </c>
      <c r="S2484" s="616">
        <v>32937.5</v>
      </c>
      <c r="T2484" s="611">
        <f t="shared" si="838"/>
        <v>674.94877049180332</v>
      </c>
      <c r="U2484" s="612" t="s">
        <v>47</v>
      </c>
      <c r="V2484" s="613" t="s">
        <v>49</v>
      </c>
      <c r="W2484" s="703" t="s">
        <v>4373</v>
      </c>
      <c r="X2484" s="673" t="s">
        <v>4595</v>
      </c>
      <c r="Y2484" s="669" t="s">
        <v>15</v>
      </c>
      <c r="Z2484" s="668" t="s">
        <v>15</v>
      </c>
      <c r="AA2484" s="558" t="s">
        <v>1856</v>
      </c>
      <c r="AB2484" s="139">
        <f t="shared" si="827"/>
        <v>44437</v>
      </c>
      <c r="AC2484" s="134">
        <f t="shared" si="828"/>
        <v>44409</v>
      </c>
      <c r="AD2484" s="144">
        <f t="shared" si="829"/>
        <v>44497</v>
      </c>
      <c r="AE2484" s="136">
        <f t="shared" si="830"/>
        <v>44470</v>
      </c>
      <c r="AF2484" s="140" t="s">
        <v>4552</v>
      </c>
      <c r="AG2484" s="140" t="str">
        <f t="shared" si="831"/>
        <v>1</v>
      </c>
      <c r="AH2484" s="141">
        <f t="shared" ca="1" si="832"/>
        <v>83.702054629626218</v>
      </c>
      <c r="AI2484" s="210"/>
      <c r="AJ2484" s="448" t="s">
        <v>5194</v>
      </c>
      <c r="AK2484" s="479" t="str">
        <f t="shared" si="792"/>
        <v/>
      </c>
      <c r="AL2484" s="482">
        <f t="shared" si="793"/>
        <v>1</v>
      </c>
      <c r="AM2484" s="469" t="str">
        <f>_xlfn.IFNA(VLOOKUP(O2484,Dropdown!$B:$G,6,0),"-")</f>
        <v>PEZA</v>
      </c>
      <c r="AN2484" s="439">
        <f>_xlfn.IFNA(VLOOKUP(O2484,Dropdown!$B:$H,7,0),"-")</f>
        <v>0.12</v>
      </c>
      <c r="AO2484" s="16" t="str">
        <f t="shared" si="833"/>
        <v>PHP</v>
      </c>
      <c r="AP2484" s="440">
        <f t="shared" si="834"/>
        <v>32937.5</v>
      </c>
      <c r="AQ2484" s="450">
        <f t="shared" si="835"/>
        <v>36890</v>
      </c>
      <c r="AR2484" s="453"/>
      <c r="AS2484" s="468" t="s">
        <v>15</v>
      </c>
      <c r="AT2484" s="453"/>
      <c r="AU2484" s="455" t="s">
        <v>15</v>
      </c>
    </row>
    <row r="2485" spans="1:47" s="29" customFormat="1">
      <c r="A2485" s="556">
        <v>2482</v>
      </c>
      <c r="B2485" s="558" t="s">
        <v>6386</v>
      </c>
      <c r="C2485" s="558" t="str">
        <f t="shared" si="836"/>
        <v>2021</v>
      </c>
      <c r="D2485" s="558" t="str">
        <f t="shared" si="837"/>
        <v>Jul</v>
      </c>
      <c r="E2485" s="605">
        <v>44407</v>
      </c>
      <c r="F2485" s="558">
        <v>129168</v>
      </c>
      <c r="G2485" s="558" t="s">
        <v>6407</v>
      </c>
      <c r="H2485" s="558">
        <v>101603</v>
      </c>
      <c r="I2485" s="558" t="s">
        <v>5977</v>
      </c>
      <c r="J2485" s="617" t="s">
        <v>5906</v>
      </c>
      <c r="K2485" s="607" t="s">
        <v>5923</v>
      </c>
      <c r="L2485" s="607" t="s">
        <v>6039</v>
      </c>
      <c r="M2485" s="607" t="s">
        <v>6399</v>
      </c>
      <c r="N2485" s="615" t="s">
        <v>5957</v>
      </c>
      <c r="O2485" s="607" t="s">
        <v>31</v>
      </c>
      <c r="P2485" s="558">
        <v>1</v>
      </c>
      <c r="Q2485" s="558" t="s">
        <v>5152</v>
      </c>
      <c r="R2485" s="609">
        <f>IFERROR(VLOOKUP(CONCATENATE(D2485,"'",C2485),'Monthly Forex'!A:D,4,0),"-")</f>
        <v>48.8</v>
      </c>
      <c r="S2485" s="616">
        <v>49000</v>
      </c>
      <c r="T2485" s="611">
        <f t="shared" si="838"/>
        <v>1004.0983606557378</v>
      </c>
      <c r="U2485" s="612" t="s">
        <v>47</v>
      </c>
      <c r="V2485" s="613" t="s">
        <v>49</v>
      </c>
      <c r="W2485" s="703" t="s">
        <v>4373</v>
      </c>
      <c r="X2485" s="673" t="s">
        <v>4595</v>
      </c>
      <c r="Y2485" s="669" t="s">
        <v>15</v>
      </c>
      <c r="Z2485" s="668" t="s">
        <v>15</v>
      </c>
      <c r="AA2485" s="558" t="s">
        <v>1856</v>
      </c>
      <c r="AB2485" s="139">
        <f t="shared" si="827"/>
        <v>44437</v>
      </c>
      <c r="AC2485" s="134">
        <f t="shared" si="828"/>
        <v>44409</v>
      </c>
      <c r="AD2485" s="144">
        <f t="shared" si="829"/>
        <v>44497</v>
      </c>
      <c r="AE2485" s="136">
        <f t="shared" si="830"/>
        <v>44470</v>
      </c>
      <c r="AF2485" s="140" t="s">
        <v>4552</v>
      </c>
      <c r="AG2485" s="140" t="str">
        <f t="shared" si="831"/>
        <v>1</v>
      </c>
      <c r="AH2485" s="141">
        <f t="shared" ca="1" si="832"/>
        <v>83.702054629626218</v>
      </c>
      <c r="AI2485" s="210"/>
      <c r="AJ2485" s="448" t="s">
        <v>5194</v>
      </c>
      <c r="AK2485" s="479" t="str">
        <f t="shared" si="792"/>
        <v/>
      </c>
      <c r="AL2485" s="482">
        <f t="shared" si="793"/>
        <v>1</v>
      </c>
      <c r="AM2485" s="469" t="str">
        <f>_xlfn.IFNA(VLOOKUP(O2485,Dropdown!$B:$G,6,0),"-")</f>
        <v>PEZA</v>
      </c>
      <c r="AN2485" s="439">
        <f>_xlfn.IFNA(VLOOKUP(O2485,Dropdown!$B:$H,7,0),"-")</f>
        <v>0.12</v>
      </c>
      <c r="AO2485" s="16" t="str">
        <f t="shared" si="833"/>
        <v>PHP</v>
      </c>
      <c r="AP2485" s="440">
        <f t="shared" si="834"/>
        <v>49000</v>
      </c>
      <c r="AQ2485" s="450">
        <f t="shared" si="835"/>
        <v>54880.000000000007</v>
      </c>
      <c r="AR2485" s="453"/>
      <c r="AS2485" s="468" t="s">
        <v>15</v>
      </c>
      <c r="AT2485" s="453"/>
      <c r="AU2485" s="455" t="s">
        <v>15</v>
      </c>
    </row>
    <row r="2486" spans="1:47" s="29" customFormat="1">
      <c r="A2486" s="556">
        <v>2483</v>
      </c>
      <c r="B2486" s="558" t="s">
        <v>6379</v>
      </c>
      <c r="C2486" s="558" t="str">
        <f>TEXT(E2486,"yyyy")</f>
        <v>2021</v>
      </c>
      <c r="D2486" s="558" t="str">
        <f>TEXT(E2486,"mmm")</f>
        <v>Jul</v>
      </c>
      <c r="E2486" s="605">
        <v>44407</v>
      </c>
      <c r="F2486" s="558">
        <v>129169</v>
      </c>
      <c r="G2486" s="558" t="s">
        <v>6408</v>
      </c>
      <c r="H2486" s="558">
        <v>101604</v>
      </c>
      <c r="I2486" s="558" t="s">
        <v>5976</v>
      </c>
      <c r="J2486" s="617" t="s">
        <v>6124</v>
      </c>
      <c r="K2486" s="607" t="s">
        <v>5914</v>
      </c>
      <c r="L2486" s="607" t="s">
        <v>5961</v>
      </c>
      <c r="M2486" s="607" t="s">
        <v>6400</v>
      </c>
      <c r="N2486" s="615" t="s">
        <v>6036</v>
      </c>
      <c r="O2486" s="607" t="s">
        <v>31</v>
      </c>
      <c r="P2486" s="558">
        <v>1</v>
      </c>
      <c r="Q2486" s="558" t="s">
        <v>5152</v>
      </c>
      <c r="R2486" s="609">
        <f>IFERROR(VLOOKUP(CONCATENATE(D2486,"'",C2486),'Monthly Forex'!A:D,4,0),"-")</f>
        <v>48.8</v>
      </c>
      <c r="S2486" s="616">
        <v>19180</v>
      </c>
      <c r="T2486" s="611">
        <f>S2486/R2486</f>
        <v>393.03278688524591</v>
      </c>
      <c r="U2486" s="612" t="s">
        <v>47</v>
      </c>
      <c r="V2486" s="613" t="s">
        <v>49</v>
      </c>
      <c r="W2486" s="703" t="s">
        <v>4373</v>
      </c>
      <c r="X2486" s="673" t="s">
        <v>4595</v>
      </c>
      <c r="Y2486" s="669" t="s">
        <v>15</v>
      </c>
      <c r="Z2486" s="668" t="s">
        <v>15</v>
      </c>
      <c r="AA2486" s="558" t="s">
        <v>1856</v>
      </c>
      <c r="AB2486" s="139">
        <f t="shared" si="827"/>
        <v>44437</v>
      </c>
      <c r="AC2486" s="134">
        <f t="shared" si="828"/>
        <v>44409</v>
      </c>
      <c r="AD2486" s="144">
        <f t="shared" si="829"/>
        <v>44497</v>
      </c>
      <c r="AE2486" s="136">
        <f t="shared" si="830"/>
        <v>44470</v>
      </c>
      <c r="AF2486" s="140" t="s">
        <v>4552</v>
      </c>
      <c r="AG2486" s="140" t="str">
        <f t="shared" si="831"/>
        <v>1</v>
      </c>
      <c r="AH2486" s="141">
        <f t="shared" ca="1" si="832"/>
        <v>83.702054629626218</v>
      </c>
      <c r="AI2486" s="210"/>
      <c r="AJ2486" s="448" t="s">
        <v>5194</v>
      </c>
      <c r="AK2486" s="479" t="str">
        <f t="shared" si="792"/>
        <v/>
      </c>
      <c r="AL2486" s="482">
        <f t="shared" si="793"/>
        <v>1</v>
      </c>
      <c r="AM2486" s="469" t="str">
        <f>_xlfn.IFNA(VLOOKUP(O2486,Dropdown!$B:$G,6,0),"-")</f>
        <v>PEZA</v>
      </c>
      <c r="AN2486" s="439">
        <f>_xlfn.IFNA(VLOOKUP(O2486,Dropdown!$B:$H,7,0),"-")</f>
        <v>0.12</v>
      </c>
      <c r="AO2486" s="16" t="str">
        <f t="shared" si="833"/>
        <v>PHP</v>
      </c>
      <c r="AP2486" s="440">
        <f t="shared" si="834"/>
        <v>19180</v>
      </c>
      <c r="AQ2486" s="450">
        <f t="shared" si="835"/>
        <v>21481.600000000002</v>
      </c>
      <c r="AR2486" s="453"/>
      <c r="AS2486" s="468" t="s">
        <v>15</v>
      </c>
      <c r="AT2486" s="453"/>
      <c r="AU2486" s="455" t="s">
        <v>15</v>
      </c>
    </row>
    <row r="2487" spans="1:47" s="29" customFormat="1">
      <c r="A2487" s="556">
        <v>2484</v>
      </c>
      <c r="B2487" s="558" t="s">
        <v>6380</v>
      </c>
      <c r="C2487" s="558" t="str">
        <f>TEXT(E2487,"yyyy")</f>
        <v>2021</v>
      </c>
      <c r="D2487" s="558" t="str">
        <f>TEXT(E2487,"mmm")</f>
        <v>Jul</v>
      </c>
      <c r="E2487" s="605">
        <v>44407</v>
      </c>
      <c r="F2487" s="558">
        <v>129169</v>
      </c>
      <c r="G2487" s="558" t="s">
        <v>6408</v>
      </c>
      <c r="H2487" s="558">
        <v>101604</v>
      </c>
      <c r="I2487" s="558" t="s">
        <v>5976</v>
      </c>
      <c r="J2487" s="617" t="s">
        <v>6124</v>
      </c>
      <c r="K2487" s="607" t="s">
        <v>5915</v>
      </c>
      <c r="L2487" s="607" t="s">
        <v>5961</v>
      </c>
      <c r="M2487" s="607" t="s">
        <v>6401</v>
      </c>
      <c r="N2487" s="615" t="s">
        <v>6037</v>
      </c>
      <c r="O2487" s="607" t="s">
        <v>31</v>
      </c>
      <c r="P2487" s="558">
        <v>1</v>
      </c>
      <c r="Q2487" s="558" t="s">
        <v>5152</v>
      </c>
      <c r="R2487" s="609">
        <f>IFERROR(VLOOKUP(CONCATENATE(D2487,"'",C2487),'Monthly Forex'!A:D,4,0),"-")</f>
        <v>48.8</v>
      </c>
      <c r="S2487" s="616">
        <v>20400</v>
      </c>
      <c r="T2487" s="611">
        <f>S2487/R2487</f>
        <v>418.03278688524591</v>
      </c>
      <c r="U2487" s="612" t="s">
        <v>47</v>
      </c>
      <c r="V2487" s="613" t="s">
        <v>49</v>
      </c>
      <c r="W2487" s="703" t="s">
        <v>4373</v>
      </c>
      <c r="X2487" s="673" t="s">
        <v>4595</v>
      </c>
      <c r="Y2487" s="669" t="s">
        <v>15</v>
      </c>
      <c r="Z2487" s="668" t="s">
        <v>15</v>
      </c>
      <c r="AA2487" s="558" t="s">
        <v>1856</v>
      </c>
      <c r="AB2487" s="139">
        <f t="shared" si="827"/>
        <v>44437</v>
      </c>
      <c r="AC2487" s="134">
        <f t="shared" si="828"/>
        <v>44409</v>
      </c>
      <c r="AD2487" s="144">
        <f t="shared" si="829"/>
        <v>44497</v>
      </c>
      <c r="AE2487" s="136">
        <f t="shared" si="830"/>
        <v>44470</v>
      </c>
      <c r="AF2487" s="140" t="s">
        <v>4552</v>
      </c>
      <c r="AG2487" s="140" t="str">
        <f t="shared" si="831"/>
        <v>1</v>
      </c>
      <c r="AH2487" s="141">
        <f t="shared" ca="1" si="832"/>
        <v>83.702054629626218</v>
      </c>
      <c r="AI2487" s="210"/>
      <c r="AJ2487" s="448" t="s">
        <v>5194</v>
      </c>
      <c r="AK2487" s="479" t="str">
        <f t="shared" si="792"/>
        <v/>
      </c>
      <c r="AL2487" s="482">
        <f t="shared" si="793"/>
        <v>1</v>
      </c>
      <c r="AM2487" s="469" t="str">
        <f>_xlfn.IFNA(VLOOKUP(O2487,Dropdown!$B:$G,6,0),"-")</f>
        <v>PEZA</v>
      </c>
      <c r="AN2487" s="439">
        <f>_xlfn.IFNA(VLOOKUP(O2487,Dropdown!$B:$H,7,0),"-")</f>
        <v>0.12</v>
      </c>
      <c r="AO2487" s="16" t="str">
        <f t="shared" si="833"/>
        <v>PHP</v>
      </c>
      <c r="AP2487" s="440">
        <f t="shared" si="834"/>
        <v>20400</v>
      </c>
      <c r="AQ2487" s="450">
        <f t="shared" si="835"/>
        <v>22848.000000000004</v>
      </c>
      <c r="AR2487" s="453"/>
      <c r="AS2487" s="468" t="s">
        <v>15</v>
      </c>
      <c r="AT2487" s="453"/>
      <c r="AU2487" s="455" t="s">
        <v>15</v>
      </c>
    </row>
    <row r="2488" spans="1:47" s="29" customFormat="1">
      <c r="A2488" s="556">
        <v>2485</v>
      </c>
      <c r="B2488" s="558" t="s">
        <v>6390</v>
      </c>
      <c r="C2488" s="558" t="str">
        <f>TEXT(E2488,"yyyy")</f>
        <v>2021</v>
      </c>
      <c r="D2488" s="558" t="str">
        <f>TEXT(E2488,"mmm")</f>
        <v>Jul</v>
      </c>
      <c r="E2488" s="605">
        <v>44407</v>
      </c>
      <c r="F2488" s="558">
        <v>129169</v>
      </c>
      <c r="G2488" s="558" t="s">
        <v>6408</v>
      </c>
      <c r="H2488" s="558">
        <v>101604</v>
      </c>
      <c r="I2488" s="558" t="s">
        <v>5976</v>
      </c>
      <c r="J2488" s="617" t="s">
        <v>6124</v>
      </c>
      <c r="K2488" s="607" t="s">
        <v>6013</v>
      </c>
      <c r="L2488" s="607" t="s">
        <v>5961</v>
      </c>
      <c r="M2488" s="607" t="s">
        <v>6402</v>
      </c>
      <c r="N2488" s="615" t="s">
        <v>6038</v>
      </c>
      <c r="O2488" s="607" t="s">
        <v>31</v>
      </c>
      <c r="P2488" s="558">
        <v>1</v>
      </c>
      <c r="Q2488" s="558" t="s">
        <v>5152</v>
      </c>
      <c r="R2488" s="609">
        <f>IFERROR(VLOOKUP(CONCATENATE(D2488,"'",C2488),'Monthly Forex'!A:D,4,0),"-")</f>
        <v>48.8</v>
      </c>
      <c r="S2488" s="616">
        <v>22000</v>
      </c>
      <c r="T2488" s="611">
        <f>S2488/R2488</f>
        <v>450.81967213114757</v>
      </c>
      <c r="U2488" s="612" t="s">
        <v>47</v>
      </c>
      <c r="V2488" s="613" t="s">
        <v>49</v>
      </c>
      <c r="W2488" s="703" t="s">
        <v>4373</v>
      </c>
      <c r="X2488" s="673" t="s">
        <v>4595</v>
      </c>
      <c r="Y2488" s="669" t="s">
        <v>15</v>
      </c>
      <c r="Z2488" s="668" t="s">
        <v>15</v>
      </c>
      <c r="AA2488" s="558" t="s">
        <v>1856</v>
      </c>
      <c r="AB2488" s="139">
        <f t="shared" si="827"/>
        <v>44437</v>
      </c>
      <c r="AC2488" s="134">
        <f t="shared" si="828"/>
        <v>44409</v>
      </c>
      <c r="AD2488" s="144">
        <f t="shared" si="829"/>
        <v>44497</v>
      </c>
      <c r="AE2488" s="136">
        <f t="shared" si="830"/>
        <v>44470</v>
      </c>
      <c r="AF2488" s="140" t="s">
        <v>4552</v>
      </c>
      <c r="AG2488" s="140" t="str">
        <f t="shared" si="831"/>
        <v>1</v>
      </c>
      <c r="AH2488" s="141">
        <f t="shared" ca="1" si="832"/>
        <v>83.702054629626218</v>
      </c>
      <c r="AI2488" s="210"/>
      <c r="AJ2488" s="448" t="s">
        <v>5194</v>
      </c>
      <c r="AK2488" s="479" t="str">
        <f t="shared" si="792"/>
        <v/>
      </c>
      <c r="AL2488" s="482">
        <f t="shared" si="793"/>
        <v>1</v>
      </c>
      <c r="AM2488" s="469" t="str">
        <f>_xlfn.IFNA(VLOOKUP(O2488,Dropdown!$B:$G,6,0),"-")</f>
        <v>PEZA</v>
      </c>
      <c r="AN2488" s="439">
        <f>_xlfn.IFNA(VLOOKUP(O2488,Dropdown!$B:$H,7,0),"-")</f>
        <v>0.12</v>
      </c>
      <c r="AO2488" s="16" t="str">
        <f t="shared" si="833"/>
        <v>PHP</v>
      </c>
      <c r="AP2488" s="440">
        <f t="shared" si="834"/>
        <v>22000</v>
      </c>
      <c r="AQ2488" s="450">
        <f t="shared" si="835"/>
        <v>24640.000000000004</v>
      </c>
      <c r="AR2488" s="453"/>
      <c r="AS2488" s="468" t="s">
        <v>15</v>
      </c>
      <c r="AT2488" s="453"/>
      <c r="AU2488" s="455" t="s">
        <v>15</v>
      </c>
    </row>
    <row r="2489" spans="1:47" s="29" customFormat="1">
      <c r="A2489" s="556">
        <v>2486</v>
      </c>
      <c r="B2489" s="558" t="s">
        <v>6387</v>
      </c>
      <c r="C2489" s="558" t="str">
        <f t="shared" si="836"/>
        <v>2021</v>
      </c>
      <c r="D2489" s="558" t="str">
        <f t="shared" si="837"/>
        <v>Jul</v>
      </c>
      <c r="E2489" s="605">
        <v>44407</v>
      </c>
      <c r="F2489" s="558">
        <v>129170</v>
      </c>
      <c r="G2489" s="558" t="s">
        <v>6409</v>
      </c>
      <c r="H2489" s="558">
        <v>101605</v>
      </c>
      <c r="I2489" s="558" t="s">
        <v>5977</v>
      </c>
      <c r="J2489" s="617" t="s">
        <v>5907</v>
      </c>
      <c r="K2489" s="607" t="s">
        <v>5924</v>
      </c>
      <c r="L2489" s="607" t="s">
        <v>6011</v>
      </c>
      <c r="M2489" s="607" t="s">
        <v>6400</v>
      </c>
      <c r="N2489" s="615" t="s">
        <v>5958</v>
      </c>
      <c r="O2489" s="607" t="s">
        <v>31</v>
      </c>
      <c r="P2489" s="558">
        <v>1</v>
      </c>
      <c r="Q2489" s="558" t="s">
        <v>5152</v>
      </c>
      <c r="R2489" s="609">
        <f>IFERROR(VLOOKUP(CONCATENATE(D2489,"'",C2489),'Monthly Forex'!A:D,4,0),"-")</f>
        <v>48.8</v>
      </c>
      <c r="S2489" s="616">
        <v>20000</v>
      </c>
      <c r="T2489" s="611">
        <f t="shared" si="838"/>
        <v>409.8360655737705</v>
      </c>
      <c r="U2489" s="612" t="s">
        <v>47</v>
      </c>
      <c r="V2489" s="613" t="s">
        <v>49</v>
      </c>
      <c r="W2489" s="703" t="s">
        <v>4373</v>
      </c>
      <c r="X2489" s="673" t="s">
        <v>4595</v>
      </c>
      <c r="Y2489" s="669" t="s">
        <v>15</v>
      </c>
      <c r="Z2489" s="668" t="s">
        <v>15</v>
      </c>
      <c r="AA2489" s="558" t="s">
        <v>1856</v>
      </c>
      <c r="AB2489" s="139">
        <f t="shared" si="827"/>
        <v>44437</v>
      </c>
      <c r="AC2489" s="134">
        <f t="shared" si="828"/>
        <v>44409</v>
      </c>
      <c r="AD2489" s="144">
        <f t="shared" si="829"/>
        <v>44497</v>
      </c>
      <c r="AE2489" s="136">
        <f t="shared" si="830"/>
        <v>44470</v>
      </c>
      <c r="AF2489" s="140" t="s">
        <v>4552</v>
      </c>
      <c r="AG2489" s="140" t="str">
        <f t="shared" si="831"/>
        <v>1</v>
      </c>
      <c r="AH2489" s="141">
        <f t="shared" ca="1" si="832"/>
        <v>83.702054629626218</v>
      </c>
      <c r="AI2489" s="210"/>
      <c r="AJ2489" s="448" t="s">
        <v>5194</v>
      </c>
      <c r="AK2489" s="479" t="str">
        <f t="shared" si="792"/>
        <v/>
      </c>
      <c r="AL2489" s="482">
        <f t="shared" si="793"/>
        <v>1</v>
      </c>
      <c r="AM2489" s="469" t="str">
        <f>_xlfn.IFNA(VLOOKUP(O2489,Dropdown!$B:$G,6,0),"-")</f>
        <v>PEZA</v>
      </c>
      <c r="AN2489" s="439">
        <f>_xlfn.IFNA(VLOOKUP(O2489,Dropdown!$B:$H,7,0),"-")</f>
        <v>0.12</v>
      </c>
      <c r="AO2489" s="16" t="str">
        <f t="shared" si="833"/>
        <v>PHP</v>
      </c>
      <c r="AP2489" s="440">
        <f t="shared" si="834"/>
        <v>20000</v>
      </c>
      <c r="AQ2489" s="450">
        <f t="shared" si="835"/>
        <v>22400.000000000004</v>
      </c>
      <c r="AR2489" s="453"/>
      <c r="AS2489" s="468" t="s">
        <v>15</v>
      </c>
      <c r="AT2489" s="453"/>
      <c r="AU2489" s="455" t="s">
        <v>15</v>
      </c>
    </row>
    <row r="2490" spans="1:47" s="29" customFormat="1">
      <c r="A2490" s="556">
        <v>2487</v>
      </c>
      <c r="B2490" s="558" t="s">
        <v>6388</v>
      </c>
      <c r="C2490" s="558" t="str">
        <f t="shared" si="836"/>
        <v>2021</v>
      </c>
      <c r="D2490" s="558" t="str">
        <f t="shared" si="837"/>
        <v>Jul</v>
      </c>
      <c r="E2490" s="605">
        <v>44407</v>
      </c>
      <c r="F2490" s="558">
        <v>129170</v>
      </c>
      <c r="G2490" s="558" t="s">
        <v>6409</v>
      </c>
      <c r="H2490" s="558">
        <v>101605</v>
      </c>
      <c r="I2490" s="558" t="s">
        <v>5977</v>
      </c>
      <c r="J2490" s="617" t="s">
        <v>5907</v>
      </c>
      <c r="K2490" s="607" t="s">
        <v>5925</v>
      </c>
      <c r="L2490" s="607" t="s">
        <v>6011</v>
      </c>
      <c r="M2490" s="607" t="s">
        <v>6401</v>
      </c>
      <c r="N2490" s="615" t="s">
        <v>5959</v>
      </c>
      <c r="O2490" s="607" t="s">
        <v>31</v>
      </c>
      <c r="P2490" s="558">
        <v>1</v>
      </c>
      <c r="Q2490" s="558" t="s">
        <v>5152</v>
      </c>
      <c r="R2490" s="609">
        <f>IFERROR(VLOOKUP(CONCATENATE(D2490,"'",C2490),'Monthly Forex'!A:D,4,0),"-")</f>
        <v>48.8</v>
      </c>
      <c r="S2490" s="616">
        <v>18000</v>
      </c>
      <c r="T2490" s="611">
        <f t="shared" si="838"/>
        <v>368.85245901639348</v>
      </c>
      <c r="U2490" s="612" t="s">
        <v>47</v>
      </c>
      <c r="V2490" s="613" t="s">
        <v>49</v>
      </c>
      <c r="W2490" s="703" t="s">
        <v>4373</v>
      </c>
      <c r="X2490" s="673" t="s">
        <v>4595</v>
      </c>
      <c r="Y2490" s="669" t="s">
        <v>15</v>
      </c>
      <c r="Z2490" s="668" t="s">
        <v>15</v>
      </c>
      <c r="AA2490" s="558" t="s">
        <v>1856</v>
      </c>
      <c r="AB2490" s="139">
        <f t="shared" si="827"/>
        <v>44437</v>
      </c>
      <c r="AC2490" s="134">
        <f t="shared" si="828"/>
        <v>44409</v>
      </c>
      <c r="AD2490" s="144">
        <f t="shared" si="829"/>
        <v>44497</v>
      </c>
      <c r="AE2490" s="136">
        <f t="shared" si="830"/>
        <v>44470</v>
      </c>
      <c r="AF2490" s="140" t="s">
        <v>4552</v>
      </c>
      <c r="AG2490" s="140" t="str">
        <f t="shared" si="831"/>
        <v>1</v>
      </c>
      <c r="AH2490" s="141">
        <f t="shared" ca="1" si="832"/>
        <v>83.702054629626218</v>
      </c>
      <c r="AI2490" s="210"/>
      <c r="AJ2490" s="448" t="s">
        <v>5194</v>
      </c>
      <c r="AK2490" s="479" t="str">
        <f t="shared" si="792"/>
        <v/>
      </c>
      <c r="AL2490" s="482">
        <f t="shared" si="793"/>
        <v>1</v>
      </c>
      <c r="AM2490" s="469" t="str">
        <f>_xlfn.IFNA(VLOOKUP(O2490,Dropdown!$B:$G,6,0),"-")</f>
        <v>PEZA</v>
      </c>
      <c r="AN2490" s="439">
        <f>_xlfn.IFNA(VLOOKUP(O2490,Dropdown!$B:$H,7,0),"-")</f>
        <v>0.12</v>
      </c>
      <c r="AO2490" s="16" t="str">
        <f t="shared" si="833"/>
        <v>PHP</v>
      </c>
      <c r="AP2490" s="440">
        <f t="shared" si="834"/>
        <v>18000</v>
      </c>
      <c r="AQ2490" s="450">
        <f t="shared" si="835"/>
        <v>20160.000000000004</v>
      </c>
      <c r="AR2490" s="453"/>
      <c r="AS2490" s="468" t="s">
        <v>15</v>
      </c>
      <c r="AT2490" s="453"/>
      <c r="AU2490" s="455" t="s">
        <v>15</v>
      </c>
    </row>
    <row r="2491" spans="1:47" s="29" customFormat="1">
      <c r="A2491" s="556">
        <v>2488</v>
      </c>
      <c r="B2491" s="558" t="s">
        <v>6389</v>
      </c>
      <c r="C2491" s="558" t="str">
        <f t="shared" si="836"/>
        <v>2021</v>
      </c>
      <c r="D2491" s="558" t="str">
        <f t="shared" si="837"/>
        <v>Jul</v>
      </c>
      <c r="E2491" s="605">
        <v>44407</v>
      </c>
      <c r="F2491" s="558">
        <v>129170</v>
      </c>
      <c r="G2491" s="558" t="s">
        <v>6409</v>
      </c>
      <c r="H2491" s="558">
        <v>101605</v>
      </c>
      <c r="I2491" s="558" t="s">
        <v>5977</v>
      </c>
      <c r="J2491" s="617" t="s">
        <v>5907</v>
      </c>
      <c r="K2491" s="607" t="s">
        <v>5926</v>
      </c>
      <c r="L2491" s="607" t="s">
        <v>6011</v>
      </c>
      <c r="M2491" s="607" t="s">
        <v>6402</v>
      </c>
      <c r="N2491" s="615" t="s">
        <v>5960</v>
      </c>
      <c r="O2491" s="607" t="s">
        <v>31</v>
      </c>
      <c r="P2491" s="558">
        <v>1</v>
      </c>
      <c r="Q2491" s="558" t="s">
        <v>5152</v>
      </c>
      <c r="R2491" s="609">
        <f>IFERROR(VLOOKUP(CONCATENATE(D2491,"'",C2491),'Monthly Forex'!A:D,4,0),"-")</f>
        <v>48.8</v>
      </c>
      <c r="S2491" s="616">
        <v>18000</v>
      </c>
      <c r="T2491" s="611">
        <f t="shared" si="838"/>
        <v>368.85245901639348</v>
      </c>
      <c r="U2491" s="612" t="s">
        <v>47</v>
      </c>
      <c r="V2491" s="613" t="s">
        <v>49</v>
      </c>
      <c r="W2491" s="703" t="s">
        <v>4373</v>
      </c>
      <c r="X2491" s="673" t="s">
        <v>4595</v>
      </c>
      <c r="Y2491" s="669" t="s">
        <v>15</v>
      </c>
      <c r="Z2491" s="668" t="s">
        <v>15</v>
      </c>
      <c r="AA2491" s="558" t="s">
        <v>1856</v>
      </c>
      <c r="AB2491" s="139">
        <f t="shared" si="827"/>
        <v>44437</v>
      </c>
      <c r="AC2491" s="134">
        <f t="shared" si="828"/>
        <v>44409</v>
      </c>
      <c r="AD2491" s="144">
        <f t="shared" si="829"/>
        <v>44497</v>
      </c>
      <c r="AE2491" s="136">
        <f t="shared" si="830"/>
        <v>44470</v>
      </c>
      <c r="AF2491" s="140" t="s">
        <v>4552</v>
      </c>
      <c r="AG2491" s="140" t="str">
        <f t="shared" si="831"/>
        <v>1</v>
      </c>
      <c r="AH2491" s="141">
        <f t="shared" ca="1" si="832"/>
        <v>83.702054629626218</v>
      </c>
      <c r="AI2491" s="210"/>
      <c r="AJ2491" s="448" t="s">
        <v>5194</v>
      </c>
      <c r="AK2491" s="479" t="str">
        <f t="shared" si="792"/>
        <v/>
      </c>
      <c r="AL2491" s="482">
        <f t="shared" si="793"/>
        <v>1</v>
      </c>
      <c r="AM2491" s="469" t="str">
        <f>_xlfn.IFNA(VLOOKUP(O2491,Dropdown!$B:$G,6,0),"-")</f>
        <v>PEZA</v>
      </c>
      <c r="AN2491" s="439">
        <f>_xlfn.IFNA(VLOOKUP(O2491,Dropdown!$B:$H,7,0),"-")</f>
        <v>0.12</v>
      </c>
      <c r="AO2491" s="16" t="str">
        <f t="shared" si="833"/>
        <v>PHP</v>
      </c>
      <c r="AP2491" s="440">
        <f t="shared" si="834"/>
        <v>18000</v>
      </c>
      <c r="AQ2491" s="450">
        <f t="shared" si="835"/>
        <v>20160.000000000004</v>
      </c>
      <c r="AR2491" s="453"/>
      <c r="AS2491" s="468" t="s">
        <v>15</v>
      </c>
      <c r="AT2491" s="453"/>
      <c r="AU2491" s="455" t="s">
        <v>15</v>
      </c>
    </row>
    <row r="2492" spans="1:47" s="29" customFormat="1">
      <c r="A2492" s="556">
        <v>2489</v>
      </c>
      <c r="B2492" s="558" t="s">
        <v>5623</v>
      </c>
      <c r="C2492" s="558" t="str">
        <f t="shared" ref="C2492:C2498" si="839">TEXT(E2492,"yyyy")</f>
        <v>2021</v>
      </c>
      <c r="D2492" s="558" t="str">
        <f t="shared" ref="D2492:D2498" si="840">TEXT(E2492,"mmm")</f>
        <v>Jul</v>
      </c>
      <c r="E2492" s="605">
        <v>44407</v>
      </c>
      <c r="F2492" s="558">
        <v>129171</v>
      </c>
      <c r="G2492" s="558" t="s">
        <v>6410</v>
      </c>
      <c r="H2492" s="558">
        <v>101606</v>
      </c>
      <c r="I2492" s="558" t="s">
        <v>5511</v>
      </c>
      <c r="J2492" s="617" t="s">
        <v>5624</v>
      </c>
      <c r="K2492" s="607" t="s">
        <v>5629</v>
      </c>
      <c r="L2492" s="607" t="s">
        <v>5664</v>
      </c>
      <c r="M2492" s="607" t="s">
        <v>5670</v>
      </c>
      <c r="N2492" s="615" t="s">
        <v>15</v>
      </c>
      <c r="O2492" s="607" t="s">
        <v>40</v>
      </c>
      <c r="P2492" s="558">
        <v>1</v>
      </c>
      <c r="Q2492" s="558" t="s">
        <v>5152</v>
      </c>
      <c r="R2492" s="609">
        <f>IFERROR(VLOOKUP(CONCATENATE(D2492,"'",C2492),'Monthly Forex'!A:D,4,0),"-")</f>
        <v>48.8</v>
      </c>
      <c r="S2492" s="616" t="s">
        <v>15</v>
      </c>
      <c r="T2492" s="611">
        <v>675</v>
      </c>
      <c r="U2492" s="612" t="s">
        <v>47</v>
      </c>
      <c r="V2492" s="613" t="s">
        <v>49</v>
      </c>
      <c r="W2492" s="703" t="s">
        <v>6790</v>
      </c>
      <c r="X2492" s="673" t="s">
        <v>4595</v>
      </c>
      <c r="Y2492" s="669" t="s">
        <v>15</v>
      </c>
      <c r="Z2492" s="668" t="s">
        <v>15</v>
      </c>
      <c r="AA2492" s="558"/>
      <c r="AB2492" s="139">
        <f t="shared" si="827"/>
        <v>44437</v>
      </c>
      <c r="AC2492" s="134">
        <f t="shared" si="828"/>
        <v>44409</v>
      </c>
      <c r="AD2492" s="144">
        <f t="shared" si="829"/>
        <v>44497</v>
      </c>
      <c r="AE2492" s="136">
        <f t="shared" si="830"/>
        <v>44470</v>
      </c>
      <c r="AF2492" s="140" t="s">
        <v>4552</v>
      </c>
      <c r="AG2492" s="140" t="str">
        <f t="shared" si="831"/>
        <v>1</v>
      </c>
      <c r="AH2492" s="141">
        <f t="shared" ca="1" si="832"/>
        <v>83.702054629626218</v>
      </c>
      <c r="AI2492" s="210"/>
      <c r="AJ2492" s="448" t="s">
        <v>5194</v>
      </c>
      <c r="AK2492" s="479" t="str">
        <f t="shared" si="792"/>
        <v/>
      </c>
      <c r="AL2492" s="482">
        <f t="shared" si="793"/>
        <v>1</v>
      </c>
      <c r="AM2492" s="469" t="str">
        <f>_xlfn.IFNA(VLOOKUP(O2492,Dropdown!$B:$G,6,0),"-")</f>
        <v>PEZA</v>
      </c>
      <c r="AN2492" s="439">
        <f>_xlfn.IFNA(VLOOKUP(O2492,Dropdown!$B:$H,7,0),"-")</f>
        <v>0.12</v>
      </c>
      <c r="AO2492" s="16" t="str">
        <f t="shared" si="794"/>
        <v>USD</v>
      </c>
      <c r="AP2492" s="440">
        <f t="shared" ref="AP2492:AP2517" si="841">IF(AO2492="USD",T2492,S2492)</f>
        <v>675</v>
      </c>
      <c r="AQ2492" s="450">
        <f t="shared" ref="AQ2492:AQ2517" si="842">IFERROR(IF(AN2492="-",AP2492,AP2492*1.12),"-")</f>
        <v>756.00000000000011</v>
      </c>
      <c r="AR2492" s="453"/>
      <c r="AS2492" s="468" t="s">
        <v>15</v>
      </c>
      <c r="AT2492" s="453"/>
      <c r="AU2492" s="455">
        <v>27.67</v>
      </c>
    </row>
    <row r="2493" spans="1:47" s="29" customFormat="1">
      <c r="A2493" s="556">
        <v>2490</v>
      </c>
      <c r="B2493" s="558" t="s">
        <v>5619</v>
      </c>
      <c r="C2493" s="558" t="str">
        <f t="shared" si="839"/>
        <v>2021</v>
      </c>
      <c r="D2493" s="558" t="str">
        <f t="shared" si="840"/>
        <v>Jul</v>
      </c>
      <c r="E2493" s="605">
        <v>44407</v>
      </c>
      <c r="F2493" s="558">
        <v>129171</v>
      </c>
      <c r="G2493" s="558" t="s">
        <v>6410</v>
      </c>
      <c r="H2493" s="558">
        <v>101606</v>
      </c>
      <c r="I2493" s="558" t="s">
        <v>5511</v>
      </c>
      <c r="J2493" s="617" t="s">
        <v>5624</v>
      </c>
      <c r="K2493" s="607" t="s">
        <v>5625</v>
      </c>
      <c r="L2493" s="607" t="s">
        <v>5664</v>
      </c>
      <c r="M2493" s="607" t="s">
        <v>5665</v>
      </c>
      <c r="N2493" s="615" t="s">
        <v>15</v>
      </c>
      <c r="O2493" s="607" t="s">
        <v>40</v>
      </c>
      <c r="P2493" s="558">
        <v>1</v>
      </c>
      <c r="Q2493" s="558" t="s">
        <v>5152</v>
      </c>
      <c r="R2493" s="609">
        <f>IFERROR(VLOOKUP(CONCATENATE(D2493,"'",C2493),'Monthly Forex'!A:D,4,0),"-")</f>
        <v>48.8</v>
      </c>
      <c r="S2493" s="616" t="s">
        <v>15</v>
      </c>
      <c r="T2493" s="611">
        <v>1861.1999999999998</v>
      </c>
      <c r="U2493" s="612" t="s">
        <v>47</v>
      </c>
      <c r="V2493" s="613" t="s">
        <v>49</v>
      </c>
      <c r="W2493" s="703" t="s">
        <v>6790</v>
      </c>
      <c r="X2493" s="673" t="s">
        <v>4595</v>
      </c>
      <c r="Y2493" s="669" t="s">
        <v>15</v>
      </c>
      <c r="Z2493" s="668" t="s">
        <v>15</v>
      </c>
      <c r="AA2493" s="558"/>
      <c r="AB2493" s="139">
        <f t="shared" si="827"/>
        <v>44437</v>
      </c>
      <c r="AC2493" s="134">
        <f t="shared" si="828"/>
        <v>44409</v>
      </c>
      <c r="AD2493" s="144">
        <f t="shared" si="829"/>
        <v>44497</v>
      </c>
      <c r="AE2493" s="136">
        <f t="shared" si="830"/>
        <v>44470</v>
      </c>
      <c r="AF2493" s="140" t="s">
        <v>4552</v>
      </c>
      <c r="AG2493" s="140" t="str">
        <f t="shared" si="831"/>
        <v>1</v>
      </c>
      <c r="AH2493" s="141">
        <f t="shared" ca="1" si="832"/>
        <v>83.702054629626218</v>
      </c>
      <c r="AI2493" s="210"/>
      <c r="AJ2493" s="448" t="s">
        <v>5194</v>
      </c>
      <c r="AK2493" s="479" t="str">
        <f t="shared" si="792"/>
        <v/>
      </c>
      <c r="AL2493" s="482">
        <f t="shared" si="793"/>
        <v>1</v>
      </c>
      <c r="AM2493" s="469" t="str">
        <f>_xlfn.IFNA(VLOOKUP(O2493,Dropdown!$B:$G,6,0),"-")</f>
        <v>PEZA</v>
      </c>
      <c r="AN2493" s="439">
        <f>_xlfn.IFNA(VLOOKUP(O2493,Dropdown!$B:$H,7,0),"-")</f>
        <v>0.12</v>
      </c>
      <c r="AO2493" s="16" t="str">
        <f t="shared" si="794"/>
        <v>USD</v>
      </c>
      <c r="AP2493" s="440">
        <f t="shared" si="841"/>
        <v>1861.1999999999998</v>
      </c>
      <c r="AQ2493" s="450">
        <f t="shared" si="842"/>
        <v>2084.5439999999999</v>
      </c>
      <c r="AR2493" s="453"/>
      <c r="AS2493" s="468" t="s">
        <v>15</v>
      </c>
      <c r="AT2493" s="453"/>
      <c r="AU2493" s="455">
        <v>158.75</v>
      </c>
    </row>
    <row r="2494" spans="1:47" s="29" customFormat="1">
      <c r="A2494" s="556">
        <v>2491</v>
      </c>
      <c r="B2494" s="558" t="s">
        <v>5620</v>
      </c>
      <c r="C2494" s="558" t="str">
        <f t="shared" si="839"/>
        <v>2021</v>
      </c>
      <c r="D2494" s="558" t="str">
        <f t="shared" si="840"/>
        <v>Jul</v>
      </c>
      <c r="E2494" s="605">
        <v>44407</v>
      </c>
      <c r="F2494" s="558">
        <v>129171</v>
      </c>
      <c r="G2494" s="558" t="s">
        <v>6410</v>
      </c>
      <c r="H2494" s="558">
        <v>101606</v>
      </c>
      <c r="I2494" s="558" t="s">
        <v>5511</v>
      </c>
      <c r="J2494" s="617" t="s">
        <v>5624</v>
      </c>
      <c r="K2494" s="607" t="s">
        <v>5626</v>
      </c>
      <c r="L2494" s="607" t="s">
        <v>5664</v>
      </c>
      <c r="M2494" s="607" t="s">
        <v>5666</v>
      </c>
      <c r="N2494" s="615" t="s">
        <v>15</v>
      </c>
      <c r="O2494" s="607" t="s">
        <v>40</v>
      </c>
      <c r="P2494" s="558">
        <v>1</v>
      </c>
      <c r="Q2494" s="558" t="s">
        <v>5152</v>
      </c>
      <c r="R2494" s="609">
        <f>IFERROR(VLOOKUP(CONCATENATE(D2494,"'",C2494),'Monthly Forex'!A:D,4,0),"-")</f>
        <v>48.8</v>
      </c>
      <c r="S2494" s="616" t="s">
        <v>15</v>
      </c>
      <c r="T2494" s="611">
        <v>450</v>
      </c>
      <c r="U2494" s="612" t="s">
        <v>47</v>
      </c>
      <c r="V2494" s="613" t="s">
        <v>49</v>
      </c>
      <c r="W2494" s="703" t="s">
        <v>6790</v>
      </c>
      <c r="X2494" s="673" t="s">
        <v>4595</v>
      </c>
      <c r="Y2494" s="669" t="s">
        <v>15</v>
      </c>
      <c r="Z2494" s="668" t="s">
        <v>15</v>
      </c>
      <c r="AA2494" s="558"/>
      <c r="AB2494" s="139">
        <f t="shared" si="827"/>
        <v>44437</v>
      </c>
      <c r="AC2494" s="134">
        <f t="shared" si="828"/>
        <v>44409</v>
      </c>
      <c r="AD2494" s="144">
        <f t="shared" si="829"/>
        <v>44497</v>
      </c>
      <c r="AE2494" s="136">
        <f t="shared" si="830"/>
        <v>44470</v>
      </c>
      <c r="AF2494" s="140" t="s">
        <v>4552</v>
      </c>
      <c r="AG2494" s="140" t="str">
        <f t="shared" si="831"/>
        <v>1</v>
      </c>
      <c r="AH2494" s="141">
        <f t="shared" ca="1" si="832"/>
        <v>83.702054629626218</v>
      </c>
      <c r="AI2494" s="210"/>
      <c r="AJ2494" s="448" t="s">
        <v>5194</v>
      </c>
      <c r="AK2494" s="479" t="str">
        <f t="shared" si="792"/>
        <v/>
      </c>
      <c r="AL2494" s="482">
        <f t="shared" si="793"/>
        <v>1</v>
      </c>
      <c r="AM2494" s="469" t="str">
        <f>_xlfn.IFNA(VLOOKUP(O2494,Dropdown!$B:$G,6,0),"-")</f>
        <v>PEZA</v>
      </c>
      <c r="AN2494" s="439">
        <f>_xlfn.IFNA(VLOOKUP(O2494,Dropdown!$B:$H,7,0),"-")</f>
        <v>0.12</v>
      </c>
      <c r="AO2494" s="16" t="str">
        <f t="shared" si="794"/>
        <v>USD</v>
      </c>
      <c r="AP2494" s="440">
        <f t="shared" si="841"/>
        <v>450</v>
      </c>
      <c r="AQ2494" s="450">
        <f t="shared" si="842"/>
        <v>504.00000000000006</v>
      </c>
      <c r="AR2494" s="453"/>
      <c r="AS2494" s="468" t="s">
        <v>15</v>
      </c>
      <c r="AT2494" s="453"/>
      <c r="AU2494" s="455">
        <v>40.94</v>
      </c>
    </row>
    <row r="2495" spans="1:47" s="29" customFormat="1">
      <c r="A2495" s="556">
        <v>2492</v>
      </c>
      <c r="B2495" s="558" t="s">
        <v>5621</v>
      </c>
      <c r="C2495" s="558" t="str">
        <f t="shared" si="839"/>
        <v>2021</v>
      </c>
      <c r="D2495" s="558" t="str">
        <f t="shared" si="840"/>
        <v>Jul</v>
      </c>
      <c r="E2495" s="605">
        <v>44407</v>
      </c>
      <c r="F2495" s="558">
        <v>129171</v>
      </c>
      <c r="G2495" s="558" t="s">
        <v>6410</v>
      </c>
      <c r="H2495" s="558">
        <v>101606</v>
      </c>
      <c r="I2495" s="558" t="s">
        <v>5511</v>
      </c>
      <c r="J2495" s="617" t="s">
        <v>5624</v>
      </c>
      <c r="K2495" s="607" t="s">
        <v>5627</v>
      </c>
      <c r="L2495" s="607" t="s">
        <v>5664</v>
      </c>
      <c r="M2495" s="607" t="s">
        <v>5667</v>
      </c>
      <c r="N2495" s="615" t="s">
        <v>15</v>
      </c>
      <c r="O2495" s="607" t="s">
        <v>40</v>
      </c>
      <c r="P2495" s="558">
        <v>1</v>
      </c>
      <c r="Q2495" s="558" t="s">
        <v>5152</v>
      </c>
      <c r="R2495" s="609">
        <f>IFERROR(VLOOKUP(CONCATENATE(D2495,"'",C2495),'Monthly Forex'!A:D,4,0),"-")</f>
        <v>48.8</v>
      </c>
      <c r="S2495" s="616" t="s">
        <v>15</v>
      </c>
      <c r="T2495" s="611">
        <v>390</v>
      </c>
      <c r="U2495" s="612" t="s">
        <v>47</v>
      </c>
      <c r="V2495" s="613" t="s">
        <v>49</v>
      </c>
      <c r="W2495" s="703" t="s">
        <v>6790</v>
      </c>
      <c r="X2495" s="673" t="s">
        <v>4595</v>
      </c>
      <c r="Y2495" s="669" t="s">
        <v>15</v>
      </c>
      <c r="Z2495" s="668" t="s">
        <v>15</v>
      </c>
      <c r="AA2495" s="558"/>
      <c r="AB2495" s="139">
        <f t="shared" si="827"/>
        <v>44437</v>
      </c>
      <c r="AC2495" s="134">
        <f t="shared" si="828"/>
        <v>44409</v>
      </c>
      <c r="AD2495" s="144">
        <f t="shared" si="829"/>
        <v>44497</v>
      </c>
      <c r="AE2495" s="136">
        <f t="shared" si="830"/>
        <v>44470</v>
      </c>
      <c r="AF2495" s="140" t="s">
        <v>4552</v>
      </c>
      <c r="AG2495" s="140" t="str">
        <f t="shared" si="831"/>
        <v>1</v>
      </c>
      <c r="AH2495" s="141">
        <f t="shared" ca="1" si="832"/>
        <v>83.702054629626218</v>
      </c>
      <c r="AI2495" s="210"/>
      <c r="AJ2495" s="448" t="s">
        <v>5194</v>
      </c>
      <c r="AK2495" s="479" t="str">
        <f t="shared" si="792"/>
        <v/>
      </c>
      <c r="AL2495" s="482">
        <f t="shared" si="793"/>
        <v>1</v>
      </c>
      <c r="AM2495" s="469" t="str">
        <f>_xlfn.IFNA(VLOOKUP(O2495,Dropdown!$B:$G,6,0),"-")</f>
        <v>PEZA</v>
      </c>
      <c r="AN2495" s="439">
        <f>_xlfn.IFNA(VLOOKUP(O2495,Dropdown!$B:$H,7,0),"-")</f>
        <v>0.12</v>
      </c>
      <c r="AO2495" s="16" t="str">
        <f t="shared" si="794"/>
        <v>USD</v>
      </c>
      <c r="AP2495" s="440">
        <f t="shared" si="841"/>
        <v>390</v>
      </c>
      <c r="AQ2495" s="450">
        <f t="shared" si="842"/>
        <v>436.80000000000007</v>
      </c>
      <c r="AR2495" s="453"/>
      <c r="AS2495" s="468" t="s">
        <v>15</v>
      </c>
      <c r="AT2495" s="453"/>
      <c r="AU2495" s="455">
        <v>12.71</v>
      </c>
    </row>
    <row r="2496" spans="1:47" s="29" customFormat="1">
      <c r="A2496" s="556">
        <v>2493</v>
      </c>
      <c r="B2496" s="558" t="s">
        <v>5622</v>
      </c>
      <c r="C2496" s="558" t="str">
        <f t="shared" si="839"/>
        <v>2021</v>
      </c>
      <c r="D2496" s="558" t="str">
        <f t="shared" si="840"/>
        <v>Jul</v>
      </c>
      <c r="E2496" s="605">
        <v>44407</v>
      </c>
      <c r="F2496" s="558">
        <v>129171</v>
      </c>
      <c r="G2496" s="558" t="s">
        <v>6410</v>
      </c>
      <c r="H2496" s="558">
        <v>101606</v>
      </c>
      <c r="I2496" s="558" t="s">
        <v>5511</v>
      </c>
      <c r="J2496" s="617" t="s">
        <v>5624</v>
      </c>
      <c r="K2496" s="607" t="s">
        <v>5628</v>
      </c>
      <c r="L2496" s="607" t="s">
        <v>5664</v>
      </c>
      <c r="M2496" s="607" t="s">
        <v>5668</v>
      </c>
      <c r="N2496" s="615" t="s">
        <v>15</v>
      </c>
      <c r="O2496" s="607" t="s">
        <v>40</v>
      </c>
      <c r="P2496" s="558">
        <v>1</v>
      </c>
      <c r="Q2496" s="558" t="s">
        <v>5152</v>
      </c>
      <c r="R2496" s="609">
        <f>IFERROR(VLOOKUP(CONCATENATE(D2496,"'",C2496),'Monthly Forex'!A:D,4,0),"-")</f>
        <v>48.8</v>
      </c>
      <c r="S2496" s="616" t="s">
        <v>15</v>
      </c>
      <c r="T2496" s="611">
        <v>390</v>
      </c>
      <c r="U2496" s="612" t="s">
        <v>47</v>
      </c>
      <c r="V2496" s="613" t="s">
        <v>49</v>
      </c>
      <c r="W2496" s="703" t="s">
        <v>6790</v>
      </c>
      <c r="X2496" s="673" t="s">
        <v>4595</v>
      </c>
      <c r="Y2496" s="669" t="s">
        <v>15</v>
      </c>
      <c r="Z2496" s="668" t="s">
        <v>15</v>
      </c>
      <c r="AA2496" s="558"/>
      <c r="AB2496" s="139">
        <f t="shared" si="827"/>
        <v>44437</v>
      </c>
      <c r="AC2496" s="134">
        <f t="shared" si="828"/>
        <v>44409</v>
      </c>
      <c r="AD2496" s="144">
        <f t="shared" si="829"/>
        <v>44497</v>
      </c>
      <c r="AE2496" s="136">
        <f t="shared" si="830"/>
        <v>44470</v>
      </c>
      <c r="AF2496" s="140" t="s">
        <v>4552</v>
      </c>
      <c r="AG2496" s="140" t="str">
        <f t="shared" si="831"/>
        <v>-</v>
      </c>
      <c r="AH2496" s="141">
        <f t="shared" ca="1" si="832"/>
        <v>83.702054629626218</v>
      </c>
      <c r="AI2496" s="210"/>
      <c r="AJ2496" s="448" t="s">
        <v>5194</v>
      </c>
      <c r="AK2496" s="479" t="str">
        <f t="shared" si="792"/>
        <v/>
      </c>
      <c r="AL2496" s="482">
        <f t="shared" si="793"/>
        <v>1</v>
      </c>
      <c r="AM2496" s="469" t="str">
        <f>_xlfn.IFNA(VLOOKUP(O2496,Dropdown!$B:$G,6,0),"-")</f>
        <v>PEZA</v>
      </c>
      <c r="AN2496" s="439">
        <f>_xlfn.IFNA(VLOOKUP(O2496,Dropdown!$B:$H,7,0),"-")</f>
        <v>0.12</v>
      </c>
      <c r="AO2496" s="16" t="str">
        <f t="shared" si="794"/>
        <v>USD</v>
      </c>
      <c r="AP2496" s="440">
        <f t="shared" si="841"/>
        <v>390</v>
      </c>
      <c r="AQ2496" s="450">
        <f t="shared" si="842"/>
        <v>436.80000000000007</v>
      </c>
      <c r="AR2496" s="453"/>
      <c r="AS2496" s="468" t="s">
        <v>15</v>
      </c>
      <c r="AT2496" s="453"/>
      <c r="AU2496" s="455">
        <v>25.38</v>
      </c>
    </row>
    <row r="2497" spans="1:47" s="29" customFormat="1">
      <c r="A2497" s="556">
        <v>2494</v>
      </c>
      <c r="B2497" s="558" t="s">
        <v>5513</v>
      </c>
      <c r="C2497" s="558" t="str">
        <f t="shared" si="839"/>
        <v>2021</v>
      </c>
      <c r="D2497" s="558" t="str">
        <f t="shared" si="840"/>
        <v>Jul</v>
      </c>
      <c r="E2497" s="605">
        <v>44407</v>
      </c>
      <c r="F2497" s="558">
        <v>129171</v>
      </c>
      <c r="G2497" s="558" t="s">
        <v>6410</v>
      </c>
      <c r="H2497" s="558">
        <v>101606</v>
      </c>
      <c r="I2497" s="558" t="s">
        <v>5511</v>
      </c>
      <c r="J2497" s="617" t="s">
        <v>5624</v>
      </c>
      <c r="K2497" s="607" t="s">
        <v>5514</v>
      </c>
      <c r="L2497" s="607" t="s">
        <v>5664</v>
      </c>
      <c r="M2497" s="607" t="s">
        <v>5669</v>
      </c>
      <c r="N2497" s="615" t="s">
        <v>15</v>
      </c>
      <c r="O2497" s="607" t="s">
        <v>40</v>
      </c>
      <c r="P2497" s="558">
        <v>1</v>
      </c>
      <c r="Q2497" s="558" t="s">
        <v>5152</v>
      </c>
      <c r="R2497" s="609">
        <f>IFERROR(VLOOKUP(CONCATENATE(D2497,"'",C2497),'Monthly Forex'!A:D,4,0),"-")</f>
        <v>48.8</v>
      </c>
      <c r="S2497" s="616" t="s">
        <v>15</v>
      </c>
      <c r="T2497" s="611">
        <v>600</v>
      </c>
      <c r="U2497" s="612" t="s">
        <v>47</v>
      </c>
      <c r="V2497" s="613" t="s">
        <v>49</v>
      </c>
      <c r="W2497" s="703" t="s">
        <v>6790</v>
      </c>
      <c r="X2497" s="673" t="s">
        <v>4595</v>
      </c>
      <c r="Y2497" s="669" t="s">
        <v>15</v>
      </c>
      <c r="Z2497" s="668" t="s">
        <v>15</v>
      </c>
      <c r="AA2497" s="558"/>
      <c r="AB2497" s="139">
        <f t="shared" si="827"/>
        <v>44437</v>
      </c>
      <c r="AC2497" s="134">
        <f t="shared" si="828"/>
        <v>44409</v>
      </c>
      <c r="AD2497" s="144">
        <f t="shared" si="829"/>
        <v>44497</v>
      </c>
      <c r="AE2497" s="136">
        <f t="shared" si="830"/>
        <v>44470</v>
      </c>
      <c r="AF2497" s="140" t="s">
        <v>4552</v>
      </c>
      <c r="AG2497" s="140" t="str">
        <f t="shared" si="831"/>
        <v>-</v>
      </c>
      <c r="AH2497" s="141">
        <f t="shared" ca="1" si="832"/>
        <v>83.702054629626218</v>
      </c>
      <c r="AI2497" s="210"/>
      <c r="AJ2497" s="448" t="s">
        <v>5194</v>
      </c>
      <c r="AK2497" s="479" t="str">
        <f t="shared" si="792"/>
        <v/>
      </c>
      <c r="AL2497" s="482">
        <f t="shared" si="793"/>
        <v>1</v>
      </c>
      <c r="AM2497" s="469" t="str">
        <f>_xlfn.IFNA(VLOOKUP(O2497,Dropdown!$B:$G,6,0),"-")</f>
        <v>PEZA</v>
      </c>
      <c r="AN2497" s="439">
        <f>_xlfn.IFNA(VLOOKUP(O2497,Dropdown!$B:$H,7,0),"-")</f>
        <v>0.12</v>
      </c>
      <c r="AO2497" s="16" t="str">
        <f t="shared" si="794"/>
        <v>USD</v>
      </c>
      <c r="AP2497" s="440">
        <f t="shared" si="841"/>
        <v>600</v>
      </c>
      <c r="AQ2497" s="450">
        <f t="shared" si="842"/>
        <v>672.00000000000011</v>
      </c>
      <c r="AR2497" s="453"/>
      <c r="AS2497" s="468" t="s">
        <v>15</v>
      </c>
      <c r="AT2497" s="453"/>
      <c r="AU2497" s="455">
        <v>38.53</v>
      </c>
    </row>
    <row r="2498" spans="1:47" s="29" customFormat="1">
      <c r="A2498" s="556">
        <v>2495</v>
      </c>
      <c r="B2498" s="558" t="s">
        <v>5638</v>
      </c>
      <c r="C2498" s="558" t="str">
        <f t="shared" si="839"/>
        <v>2021</v>
      </c>
      <c r="D2498" s="558" t="str">
        <f t="shared" si="840"/>
        <v>Jul</v>
      </c>
      <c r="E2498" s="605">
        <v>44407</v>
      </c>
      <c r="F2498" s="558">
        <v>129172</v>
      </c>
      <c r="G2498" s="558" t="s">
        <v>6411</v>
      </c>
      <c r="H2498" s="558">
        <v>101607</v>
      </c>
      <c r="I2498" s="558" t="s">
        <v>5511</v>
      </c>
      <c r="J2498" s="617" t="s">
        <v>5633</v>
      </c>
      <c r="K2498" s="607" t="s">
        <v>5634</v>
      </c>
      <c r="L2498" s="607" t="s">
        <v>5671</v>
      </c>
      <c r="M2498" s="607" t="s">
        <v>5672</v>
      </c>
      <c r="N2498" s="615" t="s">
        <v>15</v>
      </c>
      <c r="O2498" s="607" t="s">
        <v>40</v>
      </c>
      <c r="P2498" s="558">
        <v>1</v>
      </c>
      <c r="Q2498" s="558" t="s">
        <v>5152</v>
      </c>
      <c r="R2498" s="609">
        <f>IFERROR(VLOOKUP(CONCATENATE(D2498,"'",C2498),'Monthly Forex'!A:D,4,0),"-")</f>
        <v>48.8</v>
      </c>
      <c r="S2498" s="616" t="s">
        <v>15</v>
      </c>
      <c r="T2498" s="611">
        <v>1861.1999999999998</v>
      </c>
      <c r="U2498" s="612" t="s">
        <v>47</v>
      </c>
      <c r="V2498" s="613" t="s">
        <v>49</v>
      </c>
      <c r="W2498" s="703" t="s">
        <v>6790</v>
      </c>
      <c r="X2498" s="673" t="s">
        <v>4595</v>
      </c>
      <c r="Y2498" s="669" t="s">
        <v>15</v>
      </c>
      <c r="Z2498" s="668" t="s">
        <v>15</v>
      </c>
      <c r="AA2498" s="558"/>
      <c r="AB2498" s="139">
        <f t="shared" si="827"/>
        <v>44437</v>
      </c>
      <c r="AC2498" s="134">
        <f t="shared" si="828"/>
        <v>44409</v>
      </c>
      <c r="AD2498" s="144">
        <f t="shared" si="829"/>
        <v>44497</v>
      </c>
      <c r="AE2498" s="136">
        <f t="shared" si="830"/>
        <v>44470</v>
      </c>
      <c r="AF2498" s="140" t="s">
        <v>4552</v>
      </c>
      <c r="AG2498" s="140" t="str">
        <f t="shared" si="831"/>
        <v>1</v>
      </c>
      <c r="AH2498" s="141">
        <f t="shared" ca="1" si="832"/>
        <v>83.702054629626218</v>
      </c>
      <c r="AI2498" s="210"/>
      <c r="AJ2498" s="448" t="s">
        <v>5194</v>
      </c>
      <c r="AK2498" s="479" t="str">
        <f t="shared" si="792"/>
        <v/>
      </c>
      <c r="AL2498" s="482">
        <f t="shared" si="793"/>
        <v>1</v>
      </c>
      <c r="AM2498" s="469" t="str">
        <f>_xlfn.IFNA(VLOOKUP(O2498,Dropdown!$B:$G,6,0),"-")</f>
        <v>PEZA</v>
      </c>
      <c r="AN2498" s="439">
        <f>_xlfn.IFNA(VLOOKUP(O2498,Dropdown!$B:$H,7,0),"-")</f>
        <v>0.12</v>
      </c>
      <c r="AO2498" s="16" t="str">
        <f t="shared" si="794"/>
        <v>USD</v>
      </c>
      <c r="AP2498" s="440">
        <f t="shared" si="841"/>
        <v>1861.1999999999998</v>
      </c>
      <c r="AQ2498" s="450">
        <f t="shared" si="842"/>
        <v>2084.5439999999999</v>
      </c>
      <c r="AR2498" s="453"/>
      <c r="AS2498" s="468" t="s">
        <v>15</v>
      </c>
      <c r="AT2498" s="453"/>
      <c r="AU2498" s="455">
        <v>152.71</v>
      </c>
    </row>
    <row r="2499" spans="1:47" s="29" customFormat="1">
      <c r="A2499" s="556">
        <v>2496</v>
      </c>
      <c r="B2499" s="558" t="s">
        <v>5630</v>
      </c>
      <c r="C2499" s="558" t="str">
        <f>TEXT(E2499,"yyyy")</f>
        <v>2021</v>
      </c>
      <c r="D2499" s="558" t="str">
        <f>TEXT(E2499,"mmm")</f>
        <v>Jul</v>
      </c>
      <c r="E2499" s="605">
        <v>44407</v>
      </c>
      <c r="F2499" s="558">
        <v>129172</v>
      </c>
      <c r="G2499" s="558" t="s">
        <v>6411</v>
      </c>
      <c r="H2499" s="558">
        <v>101607</v>
      </c>
      <c r="I2499" s="558" t="s">
        <v>5511</v>
      </c>
      <c r="J2499" s="617" t="s">
        <v>5633</v>
      </c>
      <c r="K2499" s="607" t="s">
        <v>5635</v>
      </c>
      <c r="L2499" s="607" t="s">
        <v>5671</v>
      </c>
      <c r="M2499" s="607" t="s">
        <v>5666</v>
      </c>
      <c r="N2499" s="615" t="s">
        <v>15</v>
      </c>
      <c r="O2499" s="607" t="s">
        <v>40</v>
      </c>
      <c r="P2499" s="558">
        <v>1</v>
      </c>
      <c r="Q2499" s="558" t="s">
        <v>5152</v>
      </c>
      <c r="R2499" s="609">
        <f>IFERROR(VLOOKUP(CONCATENATE(D2499,"'",C2499),'Monthly Forex'!A:D,4,0),"-")</f>
        <v>48.8</v>
      </c>
      <c r="S2499" s="616" t="s">
        <v>15</v>
      </c>
      <c r="T2499" s="611">
        <v>450</v>
      </c>
      <c r="U2499" s="612" t="s">
        <v>47</v>
      </c>
      <c r="V2499" s="613" t="s">
        <v>49</v>
      </c>
      <c r="W2499" s="703" t="s">
        <v>6790</v>
      </c>
      <c r="X2499" s="673" t="s">
        <v>4595</v>
      </c>
      <c r="Y2499" s="669" t="s">
        <v>15</v>
      </c>
      <c r="Z2499" s="668" t="s">
        <v>15</v>
      </c>
      <c r="AA2499" s="558"/>
      <c r="AB2499" s="139">
        <f t="shared" si="827"/>
        <v>44437</v>
      </c>
      <c r="AC2499" s="134">
        <f t="shared" si="828"/>
        <v>44409</v>
      </c>
      <c r="AD2499" s="144">
        <f t="shared" si="829"/>
        <v>44497</v>
      </c>
      <c r="AE2499" s="136">
        <f t="shared" si="830"/>
        <v>44470</v>
      </c>
      <c r="AF2499" s="140" t="s">
        <v>4552</v>
      </c>
      <c r="AG2499" s="140" t="str">
        <f t="shared" si="831"/>
        <v>1</v>
      </c>
      <c r="AH2499" s="141">
        <f t="shared" ca="1" si="832"/>
        <v>83.702054629626218</v>
      </c>
      <c r="AI2499" s="210"/>
      <c r="AJ2499" s="448" t="s">
        <v>5194</v>
      </c>
      <c r="AK2499" s="479" t="str">
        <f t="shared" si="792"/>
        <v/>
      </c>
      <c r="AL2499" s="482">
        <f t="shared" si="793"/>
        <v>1</v>
      </c>
      <c r="AM2499" s="469" t="str">
        <f>_xlfn.IFNA(VLOOKUP(O2499,Dropdown!$B:$G,6,0),"-")</f>
        <v>PEZA</v>
      </c>
      <c r="AN2499" s="439">
        <f>_xlfn.IFNA(VLOOKUP(O2499,Dropdown!$B:$H,7,0),"-")</f>
        <v>0.12</v>
      </c>
      <c r="AO2499" s="16" t="str">
        <f t="shared" si="794"/>
        <v>USD</v>
      </c>
      <c r="AP2499" s="440">
        <f t="shared" si="841"/>
        <v>450</v>
      </c>
      <c r="AQ2499" s="450">
        <f t="shared" si="842"/>
        <v>504.00000000000006</v>
      </c>
      <c r="AR2499" s="453"/>
      <c r="AS2499" s="468" t="s">
        <v>15</v>
      </c>
      <c r="AT2499" s="453"/>
      <c r="AU2499" s="455">
        <v>42.94</v>
      </c>
    </row>
    <row r="2500" spans="1:47" s="29" customFormat="1">
      <c r="A2500" s="556">
        <v>2497</v>
      </c>
      <c r="B2500" s="558" t="s">
        <v>5631</v>
      </c>
      <c r="C2500" s="558" t="str">
        <f>TEXT(E2500,"yyyy")</f>
        <v>2021</v>
      </c>
      <c r="D2500" s="558" t="str">
        <f>TEXT(E2500,"mmm")</f>
        <v>Jul</v>
      </c>
      <c r="E2500" s="605">
        <v>44407</v>
      </c>
      <c r="F2500" s="558">
        <v>129172</v>
      </c>
      <c r="G2500" s="558" t="s">
        <v>6411</v>
      </c>
      <c r="H2500" s="558">
        <v>101607</v>
      </c>
      <c r="I2500" s="558" t="s">
        <v>5511</v>
      </c>
      <c r="J2500" s="617" t="s">
        <v>5633</v>
      </c>
      <c r="K2500" s="607" t="s">
        <v>5636</v>
      </c>
      <c r="L2500" s="607" t="s">
        <v>5671</v>
      </c>
      <c r="M2500" s="607" t="s">
        <v>5673</v>
      </c>
      <c r="N2500" s="615" t="s">
        <v>15</v>
      </c>
      <c r="O2500" s="607" t="s">
        <v>40</v>
      </c>
      <c r="P2500" s="558">
        <v>1</v>
      </c>
      <c r="Q2500" s="558" t="s">
        <v>5152</v>
      </c>
      <c r="R2500" s="609">
        <f>IFERROR(VLOOKUP(CONCATENATE(D2500,"'",C2500),'Monthly Forex'!A:D,4,0),"-")</f>
        <v>48.8</v>
      </c>
      <c r="S2500" s="616" t="s">
        <v>15</v>
      </c>
      <c r="T2500" s="611">
        <v>390</v>
      </c>
      <c r="U2500" s="612" t="s">
        <v>47</v>
      </c>
      <c r="V2500" s="613" t="s">
        <v>49</v>
      </c>
      <c r="W2500" s="703" t="s">
        <v>6790</v>
      </c>
      <c r="X2500" s="673" t="s">
        <v>4595</v>
      </c>
      <c r="Y2500" s="669" t="s">
        <v>15</v>
      </c>
      <c r="Z2500" s="668" t="s">
        <v>15</v>
      </c>
      <c r="AA2500" s="558"/>
      <c r="AB2500" s="139">
        <f t="shared" si="827"/>
        <v>44437</v>
      </c>
      <c r="AC2500" s="134">
        <f t="shared" si="828"/>
        <v>44409</v>
      </c>
      <c r="AD2500" s="144">
        <f t="shared" si="829"/>
        <v>44497</v>
      </c>
      <c r="AE2500" s="136">
        <f t="shared" si="830"/>
        <v>44470</v>
      </c>
      <c r="AF2500" s="140" t="s">
        <v>4552</v>
      </c>
      <c r="AG2500" s="140" t="str">
        <f t="shared" si="831"/>
        <v>1</v>
      </c>
      <c r="AH2500" s="141">
        <f t="shared" ca="1" si="832"/>
        <v>83.702054629626218</v>
      </c>
      <c r="AI2500" s="210"/>
      <c r="AJ2500" s="448" t="s">
        <v>5194</v>
      </c>
      <c r="AK2500" s="479" t="str">
        <f t="shared" si="792"/>
        <v/>
      </c>
      <c r="AL2500" s="482">
        <f t="shared" si="793"/>
        <v>1</v>
      </c>
      <c r="AM2500" s="469" t="str">
        <f>_xlfn.IFNA(VLOOKUP(O2500,Dropdown!$B:$G,6,0),"-")</f>
        <v>PEZA</v>
      </c>
      <c r="AN2500" s="439">
        <f>_xlfn.IFNA(VLOOKUP(O2500,Dropdown!$B:$H,7,0),"-")</f>
        <v>0.12</v>
      </c>
      <c r="AO2500" s="16" t="str">
        <f t="shared" si="794"/>
        <v>USD</v>
      </c>
      <c r="AP2500" s="440">
        <f t="shared" si="841"/>
        <v>390</v>
      </c>
      <c r="AQ2500" s="450">
        <f t="shared" si="842"/>
        <v>436.80000000000007</v>
      </c>
      <c r="AR2500" s="453"/>
      <c r="AS2500" s="468" t="s">
        <v>15</v>
      </c>
      <c r="AT2500" s="453"/>
      <c r="AU2500" s="455">
        <v>14.71</v>
      </c>
    </row>
    <row r="2501" spans="1:47" s="29" customFormat="1">
      <c r="A2501" s="556">
        <v>2498</v>
      </c>
      <c r="B2501" s="558" t="s">
        <v>5632</v>
      </c>
      <c r="C2501" s="558" t="str">
        <f>TEXT(E2501,"yyyy")</f>
        <v>2021</v>
      </c>
      <c r="D2501" s="558" t="str">
        <f>TEXT(E2501,"mmm")</f>
        <v>Jul</v>
      </c>
      <c r="E2501" s="605">
        <v>44407</v>
      </c>
      <c r="F2501" s="558">
        <v>129172</v>
      </c>
      <c r="G2501" s="558" t="s">
        <v>6411</v>
      </c>
      <c r="H2501" s="558">
        <v>101607</v>
      </c>
      <c r="I2501" s="558" t="s">
        <v>5511</v>
      </c>
      <c r="J2501" s="617" t="s">
        <v>5633</v>
      </c>
      <c r="K2501" s="607" t="s">
        <v>5637</v>
      </c>
      <c r="L2501" s="607" t="s">
        <v>5671</v>
      </c>
      <c r="M2501" s="607" t="s">
        <v>5674</v>
      </c>
      <c r="N2501" s="615" t="s">
        <v>15</v>
      </c>
      <c r="O2501" s="607" t="s">
        <v>40</v>
      </c>
      <c r="P2501" s="558">
        <v>1</v>
      </c>
      <c r="Q2501" s="558" t="s">
        <v>5152</v>
      </c>
      <c r="R2501" s="609">
        <f>IFERROR(VLOOKUP(CONCATENATE(D2501,"'",C2501),'Monthly Forex'!A:D,4,0),"-")</f>
        <v>48.8</v>
      </c>
      <c r="S2501" s="616" t="s">
        <v>15</v>
      </c>
      <c r="T2501" s="611">
        <v>390</v>
      </c>
      <c r="U2501" s="612" t="s">
        <v>47</v>
      </c>
      <c r="V2501" s="613" t="s">
        <v>49</v>
      </c>
      <c r="W2501" s="703" t="s">
        <v>6790</v>
      </c>
      <c r="X2501" s="673" t="s">
        <v>4595</v>
      </c>
      <c r="Y2501" s="669" t="s">
        <v>15</v>
      </c>
      <c r="Z2501" s="668" t="s">
        <v>15</v>
      </c>
      <c r="AA2501" s="558"/>
      <c r="AB2501" s="139">
        <f t="shared" si="827"/>
        <v>44437</v>
      </c>
      <c r="AC2501" s="134">
        <f t="shared" si="828"/>
        <v>44409</v>
      </c>
      <c r="AD2501" s="144">
        <f t="shared" si="829"/>
        <v>44497</v>
      </c>
      <c r="AE2501" s="136">
        <f t="shared" si="830"/>
        <v>44470</v>
      </c>
      <c r="AF2501" s="140" t="s">
        <v>4552</v>
      </c>
      <c r="AG2501" s="140" t="str">
        <f t="shared" si="831"/>
        <v>1</v>
      </c>
      <c r="AH2501" s="141">
        <f t="shared" ca="1" si="832"/>
        <v>83.702054629626218</v>
      </c>
      <c r="AI2501" s="210"/>
      <c r="AJ2501" s="448" t="s">
        <v>5194</v>
      </c>
      <c r="AK2501" s="479" t="str">
        <f t="shared" ref="AK2501:AK2544" si="843">IFERROR(IF(AF2501="O",$AB2501-$AI2501,""),"-")</f>
        <v/>
      </c>
      <c r="AL2501" s="482">
        <f t="shared" ref="AL2501:AL2520" si="844">IFERROR(AI2501-DAY(AI2501)+1,"-")</f>
        <v>1</v>
      </c>
      <c r="AM2501" s="469" t="str">
        <f>_xlfn.IFNA(VLOOKUP(O2501,Dropdown!$B:$G,6,0),"-")</f>
        <v>PEZA</v>
      </c>
      <c r="AN2501" s="439">
        <f>_xlfn.IFNA(VLOOKUP(O2501,Dropdown!$B:$H,7,0),"-")</f>
        <v>0.12</v>
      </c>
      <c r="AO2501" s="16" t="str">
        <f t="shared" si="794"/>
        <v>USD</v>
      </c>
      <c r="AP2501" s="440">
        <f t="shared" si="841"/>
        <v>390</v>
      </c>
      <c r="AQ2501" s="450">
        <f t="shared" si="842"/>
        <v>436.80000000000007</v>
      </c>
      <c r="AR2501" s="453"/>
      <c r="AS2501" s="468" t="s">
        <v>15</v>
      </c>
      <c r="AT2501" s="453"/>
      <c r="AU2501" s="455">
        <v>24.38</v>
      </c>
    </row>
    <row r="2502" spans="1:47" s="29" customFormat="1">
      <c r="A2502" s="556">
        <v>2499</v>
      </c>
      <c r="B2502" s="558" t="s">
        <v>5509</v>
      </c>
      <c r="C2502" s="558" t="str">
        <f>TEXT(E2502,"yyyy")</f>
        <v>2021</v>
      </c>
      <c r="D2502" s="558" t="str">
        <f>TEXT(E2502,"mmm")</f>
        <v>Jul</v>
      </c>
      <c r="E2502" s="605">
        <v>44407</v>
      </c>
      <c r="F2502" s="558">
        <v>129172</v>
      </c>
      <c r="G2502" s="558" t="s">
        <v>6411</v>
      </c>
      <c r="H2502" s="558">
        <v>101607</v>
      </c>
      <c r="I2502" s="558" t="s">
        <v>5511</v>
      </c>
      <c r="J2502" s="617" t="s">
        <v>5633</v>
      </c>
      <c r="K2502" s="607" t="s">
        <v>5512</v>
      </c>
      <c r="L2502" s="607" t="s">
        <v>5671</v>
      </c>
      <c r="M2502" s="607" t="s">
        <v>5669</v>
      </c>
      <c r="N2502" s="615" t="s">
        <v>15</v>
      </c>
      <c r="O2502" s="607" t="s">
        <v>40</v>
      </c>
      <c r="P2502" s="558">
        <v>1</v>
      </c>
      <c r="Q2502" s="558" t="s">
        <v>5152</v>
      </c>
      <c r="R2502" s="609">
        <f>IFERROR(VLOOKUP(CONCATENATE(D2502,"'",C2502),'Monthly Forex'!A:D,4,0),"-")</f>
        <v>48.8</v>
      </c>
      <c r="S2502" s="616" t="s">
        <v>15</v>
      </c>
      <c r="T2502" s="611">
        <v>600</v>
      </c>
      <c r="U2502" s="612" t="s">
        <v>47</v>
      </c>
      <c r="V2502" s="613" t="s">
        <v>49</v>
      </c>
      <c r="W2502" s="703" t="s">
        <v>6790</v>
      </c>
      <c r="X2502" s="673" t="s">
        <v>4595</v>
      </c>
      <c r="Y2502" s="669" t="s">
        <v>15</v>
      </c>
      <c r="Z2502" s="668" t="s">
        <v>15</v>
      </c>
      <c r="AA2502" s="558"/>
      <c r="AB2502" s="139">
        <f t="shared" si="827"/>
        <v>44437</v>
      </c>
      <c r="AC2502" s="134">
        <f t="shared" si="828"/>
        <v>44409</v>
      </c>
      <c r="AD2502" s="144">
        <f t="shared" si="829"/>
        <v>44497</v>
      </c>
      <c r="AE2502" s="136">
        <f t="shared" si="830"/>
        <v>44470</v>
      </c>
      <c r="AF2502" s="140" t="s">
        <v>4552</v>
      </c>
      <c r="AG2502" s="140" t="str">
        <f t="shared" si="831"/>
        <v>-</v>
      </c>
      <c r="AH2502" s="141">
        <f t="shared" ca="1" si="832"/>
        <v>83.702054629626218</v>
      </c>
      <c r="AI2502" s="210"/>
      <c r="AJ2502" s="448" t="s">
        <v>5194</v>
      </c>
      <c r="AK2502" s="479" t="str">
        <f t="shared" si="843"/>
        <v/>
      </c>
      <c r="AL2502" s="482">
        <f t="shared" si="844"/>
        <v>1</v>
      </c>
      <c r="AM2502" s="469" t="str">
        <f>_xlfn.IFNA(VLOOKUP(O2502,Dropdown!$B:$G,6,0),"-")</f>
        <v>PEZA</v>
      </c>
      <c r="AN2502" s="439">
        <f>_xlfn.IFNA(VLOOKUP(O2502,Dropdown!$B:$H,7,0),"-")</f>
        <v>0.12</v>
      </c>
      <c r="AO2502" s="16" t="str">
        <f t="shared" si="794"/>
        <v>USD</v>
      </c>
      <c r="AP2502" s="440">
        <f t="shared" si="841"/>
        <v>600</v>
      </c>
      <c r="AQ2502" s="450">
        <f t="shared" si="842"/>
        <v>672.00000000000011</v>
      </c>
      <c r="AR2502" s="453"/>
      <c r="AS2502" s="468" t="s">
        <v>15</v>
      </c>
      <c r="AT2502" s="453"/>
      <c r="AU2502" s="455">
        <v>38.700000000000003</v>
      </c>
    </row>
    <row r="2503" spans="1:47" s="29" customFormat="1">
      <c r="A2503" s="556">
        <v>2500</v>
      </c>
      <c r="B2503" s="558" t="s">
        <v>5788</v>
      </c>
      <c r="C2503" s="558" t="str">
        <f t="shared" ref="C2503:C2513" si="845">TEXT(E2503,"yyyy")</f>
        <v>2021</v>
      </c>
      <c r="D2503" s="558" t="str">
        <f t="shared" ref="D2503:D2513" si="846">TEXT(E2503,"mmm")</f>
        <v>Jul</v>
      </c>
      <c r="E2503" s="605">
        <v>44407</v>
      </c>
      <c r="F2503" s="558">
        <v>129174</v>
      </c>
      <c r="G2503" s="558" t="s">
        <v>6412</v>
      </c>
      <c r="H2503" s="558">
        <v>101609</v>
      </c>
      <c r="I2503" s="558" t="s">
        <v>5805</v>
      </c>
      <c r="J2503" s="617" t="s">
        <v>5816</v>
      </c>
      <c r="K2503" s="607" t="s">
        <v>5800</v>
      </c>
      <c r="L2503" s="607" t="s">
        <v>5817</v>
      </c>
      <c r="M2503" s="607" t="s">
        <v>5818</v>
      </c>
      <c r="N2503" s="615" t="s">
        <v>15</v>
      </c>
      <c r="O2503" s="607" t="s">
        <v>40</v>
      </c>
      <c r="P2503" s="558">
        <v>1</v>
      </c>
      <c r="Q2503" s="558" t="s">
        <v>5152</v>
      </c>
      <c r="R2503" s="609">
        <f>IFERROR(VLOOKUP(CONCATENATE(D2503,"'",C2503),'Monthly Forex'!A:D,4,0),"-")</f>
        <v>48.8</v>
      </c>
      <c r="S2503" s="616" t="s">
        <v>15</v>
      </c>
      <c r="T2503" s="611">
        <v>1866.6</v>
      </c>
      <c r="U2503" s="612" t="s">
        <v>47</v>
      </c>
      <c r="V2503" s="613" t="s">
        <v>49</v>
      </c>
      <c r="W2503" s="703" t="s">
        <v>6790</v>
      </c>
      <c r="X2503" s="673" t="s">
        <v>4595</v>
      </c>
      <c r="Y2503" s="669" t="s">
        <v>15</v>
      </c>
      <c r="Z2503" s="668" t="s">
        <v>15</v>
      </c>
      <c r="AA2503" s="558"/>
      <c r="AB2503" s="139">
        <f t="shared" si="827"/>
        <v>44437</v>
      </c>
      <c r="AC2503" s="134">
        <f t="shared" si="828"/>
        <v>44409</v>
      </c>
      <c r="AD2503" s="144">
        <f t="shared" si="829"/>
        <v>44497</v>
      </c>
      <c r="AE2503" s="136">
        <f t="shared" si="830"/>
        <v>44470</v>
      </c>
      <c r="AF2503" s="140" t="s">
        <v>4552</v>
      </c>
      <c r="AG2503" s="140" t="str">
        <f t="shared" si="831"/>
        <v>1</v>
      </c>
      <c r="AH2503" s="141">
        <f t="shared" ca="1" si="832"/>
        <v>83.702054629626218</v>
      </c>
      <c r="AI2503" s="210"/>
      <c r="AJ2503" s="448" t="s">
        <v>5194</v>
      </c>
      <c r="AK2503" s="479" t="str">
        <f t="shared" si="843"/>
        <v/>
      </c>
      <c r="AL2503" s="482">
        <f t="shared" si="844"/>
        <v>1</v>
      </c>
      <c r="AM2503" s="469" t="str">
        <f>_xlfn.IFNA(VLOOKUP(O2503,Dropdown!$B:$G,6,0),"-")</f>
        <v>PEZA</v>
      </c>
      <c r="AN2503" s="439">
        <f>_xlfn.IFNA(VLOOKUP(O2503,Dropdown!$B:$H,7,0),"-")</f>
        <v>0.12</v>
      </c>
      <c r="AO2503" s="16" t="str">
        <f t="shared" si="794"/>
        <v>USD</v>
      </c>
      <c r="AP2503" s="440">
        <f t="shared" si="841"/>
        <v>1866.6</v>
      </c>
      <c r="AQ2503" s="450">
        <f t="shared" si="842"/>
        <v>2090.5920000000001</v>
      </c>
      <c r="AR2503" s="453"/>
      <c r="AS2503" s="468" t="s">
        <v>15</v>
      </c>
      <c r="AT2503" s="453"/>
      <c r="AU2503" s="455">
        <v>325.79000000000002</v>
      </c>
    </row>
    <row r="2504" spans="1:47" s="29" customFormat="1">
      <c r="A2504" s="556">
        <v>2501</v>
      </c>
      <c r="B2504" s="558" t="s">
        <v>5789</v>
      </c>
      <c r="C2504" s="558" t="str">
        <f t="shared" si="845"/>
        <v>2021</v>
      </c>
      <c r="D2504" s="558" t="str">
        <f t="shared" si="846"/>
        <v>Jul</v>
      </c>
      <c r="E2504" s="605">
        <v>44407</v>
      </c>
      <c r="F2504" s="558">
        <v>129174</v>
      </c>
      <c r="G2504" s="558" t="s">
        <v>6412</v>
      </c>
      <c r="H2504" s="558">
        <v>101609</v>
      </c>
      <c r="I2504" s="558" t="s">
        <v>5532</v>
      </c>
      <c r="J2504" s="617" t="s">
        <v>5816</v>
      </c>
      <c r="K2504" s="607" t="s">
        <v>5801</v>
      </c>
      <c r="L2504" s="607" t="s">
        <v>5817</v>
      </c>
      <c r="M2504" s="607" t="s">
        <v>5819</v>
      </c>
      <c r="N2504" s="615" t="s">
        <v>15</v>
      </c>
      <c r="O2504" s="607" t="s">
        <v>40</v>
      </c>
      <c r="P2504" s="558">
        <v>1</v>
      </c>
      <c r="Q2504" s="558" t="s">
        <v>5152</v>
      </c>
      <c r="R2504" s="609">
        <f>IFERROR(VLOOKUP(CONCATENATE(D2504,"'",C2504),'Monthly Forex'!A:D,4,0),"-")</f>
        <v>48.8</v>
      </c>
      <c r="S2504" s="616" t="s">
        <v>15</v>
      </c>
      <c r="T2504" s="611">
        <v>1373.7</v>
      </c>
      <c r="U2504" s="612" t="s">
        <v>47</v>
      </c>
      <c r="V2504" s="613" t="s">
        <v>49</v>
      </c>
      <c r="W2504" s="703" t="s">
        <v>6790</v>
      </c>
      <c r="X2504" s="673" t="s">
        <v>4595</v>
      </c>
      <c r="Y2504" s="669" t="s">
        <v>15</v>
      </c>
      <c r="Z2504" s="668" t="s">
        <v>15</v>
      </c>
      <c r="AA2504" s="558"/>
      <c r="AB2504" s="139">
        <f t="shared" si="827"/>
        <v>44437</v>
      </c>
      <c r="AC2504" s="134">
        <f t="shared" si="828"/>
        <v>44409</v>
      </c>
      <c r="AD2504" s="144">
        <f t="shared" si="829"/>
        <v>44497</v>
      </c>
      <c r="AE2504" s="136">
        <f t="shared" si="830"/>
        <v>44470</v>
      </c>
      <c r="AF2504" s="140" t="s">
        <v>4552</v>
      </c>
      <c r="AG2504" s="140" t="str">
        <f t="shared" si="831"/>
        <v>1</v>
      </c>
      <c r="AH2504" s="141">
        <f t="shared" ca="1" si="832"/>
        <v>83.702054629626218</v>
      </c>
      <c r="AI2504" s="210"/>
      <c r="AJ2504" s="448" t="s">
        <v>5194</v>
      </c>
      <c r="AK2504" s="479" t="str">
        <f t="shared" si="843"/>
        <v/>
      </c>
      <c r="AL2504" s="482">
        <f t="shared" si="844"/>
        <v>1</v>
      </c>
      <c r="AM2504" s="469" t="str">
        <f>_xlfn.IFNA(VLOOKUP(O2504,Dropdown!$B:$G,6,0),"-")</f>
        <v>PEZA</v>
      </c>
      <c r="AN2504" s="439">
        <f>_xlfn.IFNA(VLOOKUP(O2504,Dropdown!$B:$H,7,0),"-")</f>
        <v>0.12</v>
      </c>
      <c r="AO2504" s="16" t="str">
        <f t="shared" si="794"/>
        <v>USD</v>
      </c>
      <c r="AP2504" s="440">
        <f t="shared" si="841"/>
        <v>1373.7</v>
      </c>
      <c r="AQ2504" s="450">
        <f t="shared" si="842"/>
        <v>1538.5440000000001</v>
      </c>
      <c r="AR2504" s="453"/>
      <c r="AS2504" s="468" t="s">
        <v>15</v>
      </c>
      <c r="AT2504" s="453"/>
      <c r="AU2504" s="455">
        <v>124.19</v>
      </c>
    </row>
    <row r="2505" spans="1:47" s="29" customFormat="1">
      <c r="A2505" s="556">
        <v>2502</v>
      </c>
      <c r="B2505" s="558" t="s">
        <v>5790</v>
      </c>
      <c r="C2505" s="558" t="str">
        <f t="shared" si="845"/>
        <v>2021</v>
      </c>
      <c r="D2505" s="558" t="str">
        <f t="shared" si="846"/>
        <v>Jul</v>
      </c>
      <c r="E2505" s="605">
        <v>44407</v>
      </c>
      <c r="F2505" s="558">
        <v>129174</v>
      </c>
      <c r="G2505" s="558" t="s">
        <v>6412</v>
      </c>
      <c r="H2505" s="558">
        <v>101609</v>
      </c>
      <c r="I2505" s="558" t="s">
        <v>5532</v>
      </c>
      <c r="J2505" s="617" t="s">
        <v>5816</v>
      </c>
      <c r="K2505" s="607" t="s">
        <v>5802</v>
      </c>
      <c r="L2505" s="607" t="s">
        <v>5817</v>
      </c>
      <c r="M2505" s="607" t="s">
        <v>5820</v>
      </c>
      <c r="N2505" s="615" t="s">
        <v>15</v>
      </c>
      <c r="O2505" s="607" t="s">
        <v>40</v>
      </c>
      <c r="P2505" s="558">
        <v>1</v>
      </c>
      <c r="Q2505" s="558" t="s">
        <v>5152</v>
      </c>
      <c r="R2505" s="609">
        <f>IFERROR(VLOOKUP(CONCATENATE(D2505,"'",C2505),'Monthly Forex'!A:D,4,0),"-")</f>
        <v>48.8</v>
      </c>
      <c r="S2505" s="616" t="s">
        <v>15</v>
      </c>
      <c r="T2505" s="611">
        <v>630</v>
      </c>
      <c r="U2505" s="612" t="s">
        <v>47</v>
      </c>
      <c r="V2505" s="613" t="s">
        <v>49</v>
      </c>
      <c r="W2505" s="703" t="s">
        <v>6790</v>
      </c>
      <c r="X2505" s="673" t="s">
        <v>4595</v>
      </c>
      <c r="Y2505" s="669" t="s">
        <v>15</v>
      </c>
      <c r="Z2505" s="668" t="s">
        <v>15</v>
      </c>
      <c r="AA2505" s="558"/>
      <c r="AB2505" s="139">
        <f t="shared" si="827"/>
        <v>44437</v>
      </c>
      <c r="AC2505" s="134">
        <f t="shared" si="828"/>
        <v>44409</v>
      </c>
      <c r="AD2505" s="144">
        <f t="shared" si="829"/>
        <v>44497</v>
      </c>
      <c r="AE2505" s="136">
        <f t="shared" si="830"/>
        <v>44470</v>
      </c>
      <c r="AF2505" s="140" t="s">
        <v>4552</v>
      </c>
      <c r="AG2505" s="140" t="str">
        <f t="shared" si="831"/>
        <v>1</v>
      </c>
      <c r="AH2505" s="141">
        <f t="shared" ca="1" si="832"/>
        <v>83.702054629626218</v>
      </c>
      <c r="AI2505" s="210"/>
      <c r="AJ2505" s="448" t="s">
        <v>5194</v>
      </c>
      <c r="AK2505" s="479" t="str">
        <f t="shared" si="843"/>
        <v/>
      </c>
      <c r="AL2505" s="482">
        <f t="shared" si="844"/>
        <v>1</v>
      </c>
      <c r="AM2505" s="469" t="str">
        <f>_xlfn.IFNA(VLOOKUP(O2505,Dropdown!$B:$G,6,0),"-")</f>
        <v>PEZA</v>
      </c>
      <c r="AN2505" s="439">
        <f>_xlfn.IFNA(VLOOKUP(O2505,Dropdown!$B:$H,7,0),"-")</f>
        <v>0.12</v>
      </c>
      <c r="AO2505" s="16" t="str">
        <f t="shared" si="794"/>
        <v>USD</v>
      </c>
      <c r="AP2505" s="440">
        <f t="shared" si="841"/>
        <v>630</v>
      </c>
      <c r="AQ2505" s="450">
        <f t="shared" si="842"/>
        <v>705.6</v>
      </c>
      <c r="AR2505" s="453"/>
      <c r="AS2505" s="468" t="s">
        <v>15</v>
      </c>
      <c r="AT2505" s="453"/>
      <c r="AU2505" s="455">
        <v>96.06</v>
      </c>
    </row>
    <row r="2506" spans="1:47" s="29" customFormat="1">
      <c r="A2506" s="556">
        <v>2503</v>
      </c>
      <c r="B2506" s="558" t="s">
        <v>5791</v>
      </c>
      <c r="C2506" s="558" t="str">
        <f t="shared" si="845"/>
        <v>2021</v>
      </c>
      <c r="D2506" s="558" t="str">
        <f t="shared" si="846"/>
        <v>Jul</v>
      </c>
      <c r="E2506" s="605">
        <v>44407</v>
      </c>
      <c r="F2506" s="558">
        <v>129173</v>
      </c>
      <c r="G2506" s="558" t="s">
        <v>6413</v>
      </c>
      <c r="H2506" s="558">
        <v>101608</v>
      </c>
      <c r="I2506" s="558" t="s">
        <v>5532</v>
      </c>
      <c r="J2506" s="617" t="s">
        <v>5821</v>
      </c>
      <c r="K2506" s="607" t="s">
        <v>5803</v>
      </c>
      <c r="L2506" s="607" t="s">
        <v>5822</v>
      </c>
      <c r="M2506" s="607" t="s">
        <v>5818</v>
      </c>
      <c r="N2506" s="615" t="s">
        <v>15</v>
      </c>
      <c r="O2506" s="607" t="s">
        <v>40</v>
      </c>
      <c r="P2506" s="558">
        <v>1</v>
      </c>
      <c r="Q2506" s="558" t="s">
        <v>5152</v>
      </c>
      <c r="R2506" s="609">
        <f>IFERROR(VLOOKUP(CONCATENATE(D2506,"'",C2506),'Monthly Forex'!A:D,4,0),"-")</f>
        <v>48.8</v>
      </c>
      <c r="S2506" s="616" t="s">
        <v>15</v>
      </c>
      <c r="T2506" s="611">
        <v>2216.6999999999998</v>
      </c>
      <c r="U2506" s="612" t="s">
        <v>47</v>
      </c>
      <c r="V2506" s="613" t="s">
        <v>49</v>
      </c>
      <c r="W2506" s="703" t="s">
        <v>6790</v>
      </c>
      <c r="X2506" s="673" t="s">
        <v>4595</v>
      </c>
      <c r="Y2506" s="669" t="s">
        <v>15</v>
      </c>
      <c r="Z2506" s="668" t="s">
        <v>15</v>
      </c>
      <c r="AA2506" s="558"/>
      <c r="AB2506" s="139">
        <f t="shared" si="827"/>
        <v>44437</v>
      </c>
      <c r="AC2506" s="134">
        <f t="shared" si="828"/>
        <v>44409</v>
      </c>
      <c r="AD2506" s="144">
        <f t="shared" si="829"/>
        <v>44497</v>
      </c>
      <c r="AE2506" s="136">
        <f t="shared" si="830"/>
        <v>44470</v>
      </c>
      <c r="AF2506" s="140" t="s">
        <v>4552</v>
      </c>
      <c r="AG2506" s="140" t="str">
        <f t="shared" si="831"/>
        <v>1</v>
      </c>
      <c r="AH2506" s="141">
        <f t="shared" ca="1" si="832"/>
        <v>83.702054629626218</v>
      </c>
      <c r="AI2506" s="210"/>
      <c r="AJ2506" s="448" t="s">
        <v>5194</v>
      </c>
      <c r="AK2506" s="479" t="str">
        <f t="shared" si="843"/>
        <v/>
      </c>
      <c r="AL2506" s="482">
        <f t="shared" si="844"/>
        <v>1</v>
      </c>
      <c r="AM2506" s="469" t="str">
        <f>_xlfn.IFNA(VLOOKUP(O2506,Dropdown!$B:$G,6,0),"-")</f>
        <v>PEZA</v>
      </c>
      <c r="AN2506" s="439">
        <f>_xlfn.IFNA(VLOOKUP(O2506,Dropdown!$B:$H,7,0),"-")</f>
        <v>0.12</v>
      </c>
      <c r="AO2506" s="16" t="str">
        <f t="shared" si="794"/>
        <v>USD</v>
      </c>
      <c r="AP2506" s="440">
        <f t="shared" si="841"/>
        <v>2216.6999999999998</v>
      </c>
      <c r="AQ2506" s="450">
        <f t="shared" si="842"/>
        <v>2482.7040000000002</v>
      </c>
      <c r="AR2506" s="453"/>
      <c r="AS2506" s="468" t="s">
        <v>15</v>
      </c>
      <c r="AT2506" s="453"/>
      <c r="AU2506" s="455">
        <v>330.26</v>
      </c>
    </row>
    <row r="2507" spans="1:47" s="29" customFormat="1">
      <c r="A2507" s="556">
        <v>2504</v>
      </c>
      <c r="B2507" s="558" t="s">
        <v>5792</v>
      </c>
      <c r="C2507" s="558" t="str">
        <f t="shared" si="845"/>
        <v>2021</v>
      </c>
      <c r="D2507" s="558" t="str">
        <f t="shared" si="846"/>
        <v>Jul</v>
      </c>
      <c r="E2507" s="605">
        <v>44407</v>
      </c>
      <c r="F2507" s="558">
        <v>129173</v>
      </c>
      <c r="G2507" s="558" t="s">
        <v>6413</v>
      </c>
      <c r="H2507" s="558">
        <v>101608</v>
      </c>
      <c r="I2507" s="558" t="s">
        <v>5532</v>
      </c>
      <c r="J2507" s="617" t="s">
        <v>5821</v>
      </c>
      <c r="K2507" s="607" t="s">
        <v>5804</v>
      </c>
      <c r="L2507" s="607" t="s">
        <v>5822</v>
      </c>
      <c r="M2507" s="607" t="s">
        <v>5823</v>
      </c>
      <c r="N2507" s="615" t="s">
        <v>15</v>
      </c>
      <c r="O2507" s="607" t="s">
        <v>40</v>
      </c>
      <c r="P2507" s="558">
        <v>1</v>
      </c>
      <c r="Q2507" s="558" t="s">
        <v>5152</v>
      </c>
      <c r="R2507" s="609">
        <f>IFERROR(VLOOKUP(CONCATENATE(D2507,"'",C2507),'Monthly Forex'!A:D,4,0),"-")</f>
        <v>48.8</v>
      </c>
      <c r="S2507" s="616" t="s">
        <v>15</v>
      </c>
      <c r="T2507" s="611">
        <v>1373.7</v>
      </c>
      <c r="U2507" s="612" t="s">
        <v>47</v>
      </c>
      <c r="V2507" s="613" t="s">
        <v>49</v>
      </c>
      <c r="W2507" s="703" t="s">
        <v>6790</v>
      </c>
      <c r="X2507" s="673" t="s">
        <v>4595</v>
      </c>
      <c r="Y2507" s="669" t="s">
        <v>15</v>
      </c>
      <c r="Z2507" s="668" t="s">
        <v>15</v>
      </c>
      <c r="AA2507" s="558"/>
      <c r="AB2507" s="139">
        <f t="shared" si="827"/>
        <v>44437</v>
      </c>
      <c r="AC2507" s="134">
        <f t="shared" si="828"/>
        <v>44409</v>
      </c>
      <c r="AD2507" s="144">
        <f t="shared" si="829"/>
        <v>44497</v>
      </c>
      <c r="AE2507" s="136">
        <f t="shared" si="830"/>
        <v>44470</v>
      </c>
      <c r="AF2507" s="140" t="s">
        <v>4552</v>
      </c>
      <c r="AG2507" s="140" t="str">
        <f t="shared" si="831"/>
        <v>1</v>
      </c>
      <c r="AH2507" s="141">
        <f t="shared" ca="1" si="832"/>
        <v>83.702054629626218</v>
      </c>
      <c r="AI2507" s="210"/>
      <c r="AJ2507" s="448" t="s">
        <v>5194</v>
      </c>
      <c r="AK2507" s="479" t="str">
        <f t="shared" si="843"/>
        <v/>
      </c>
      <c r="AL2507" s="482">
        <f t="shared" si="844"/>
        <v>1</v>
      </c>
      <c r="AM2507" s="469" t="str">
        <f>_xlfn.IFNA(VLOOKUP(O2507,Dropdown!$B:$G,6,0),"-")</f>
        <v>PEZA</v>
      </c>
      <c r="AN2507" s="439">
        <f>_xlfn.IFNA(VLOOKUP(O2507,Dropdown!$B:$H,7,0),"-")</f>
        <v>0.12</v>
      </c>
      <c r="AO2507" s="16" t="str">
        <f t="shared" si="794"/>
        <v>USD</v>
      </c>
      <c r="AP2507" s="440">
        <f t="shared" si="841"/>
        <v>1373.7</v>
      </c>
      <c r="AQ2507" s="450">
        <f t="shared" si="842"/>
        <v>1538.5440000000001</v>
      </c>
      <c r="AR2507" s="453"/>
      <c r="AS2507" s="468" t="s">
        <v>15</v>
      </c>
      <c r="AT2507" s="453"/>
      <c r="AU2507" s="455">
        <v>124.19</v>
      </c>
    </row>
    <row r="2508" spans="1:47" s="29" customFormat="1">
      <c r="A2508" s="556">
        <v>2505</v>
      </c>
      <c r="B2508" s="558" t="s">
        <v>5530</v>
      </c>
      <c r="C2508" s="558" t="str">
        <f t="shared" si="845"/>
        <v>2021</v>
      </c>
      <c r="D2508" s="558" t="str">
        <f t="shared" si="846"/>
        <v>Jul</v>
      </c>
      <c r="E2508" s="605">
        <v>44407</v>
      </c>
      <c r="F2508" s="558">
        <v>129175</v>
      </c>
      <c r="G2508" s="558" t="s">
        <v>6414</v>
      </c>
      <c r="H2508" s="558">
        <v>101610</v>
      </c>
      <c r="I2508" s="558" t="s">
        <v>5532</v>
      </c>
      <c r="J2508" s="617" t="s">
        <v>5714</v>
      </c>
      <c r="K2508" s="607" t="s">
        <v>5715</v>
      </c>
      <c r="L2508" s="607" t="s">
        <v>5733</v>
      </c>
      <c r="M2508" s="607" t="s">
        <v>5720</v>
      </c>
      <c r="N2508" s="615" t="s">
        <v>15</v>
      </c>
      <c r="O2508" s="607" t="s">
        <v>40</v>
      </c>
      <c r="P2508" s="558">
        <v>1</v>
      </c>
      <c r="Q2508" s="558" t="s">
        <v>5152</v>
      </c>
      <c r="R2508" s="609">
        <f>IFERROR(VLOOKUP(CONCATENATE(D2508,"'",C2508),'Monthly Forex'!A:D,4,0),"-")</f>
        <v>48.8</v>
      </c>
      <c r="S2508" s="616" t="s">
        <v>15</v>
      </c>
      <c r="T2508" s="611">
        <v>1238.0999999999999</v>
      </c>
      <c r="U2508" s="612" t="s">
        <v>47</v>
      </c>
      <c r="V2508" s="613" t="s">
        <v>49</v>
      </c>
      <c r="W2508" s="703" t="s">
        <v>6790</v>
      </c>
      <c r="X2508" s="673" t="s">
        <v>4595</v>
      </c>
      <c r="Y2508" s="669" t="s">
        <v>15</v>
      </c>
      <c r="Z2508" s="668" t="s">
        <v>15</v>
      </c>
      <c r="AA2508" s="558"/>
      <c r="AB2508" s="139">
        <f t="shared" si="827"/>
        <v>44437</v>
      </c>
      <c r="AC2508" s="134">
        <f t="shared" si="828"/>
        <v>44409</v>
      </c>
      <c r="AD2508" s="144">
        <f t="shared" si="829"/>
        <v>44497</v>
      </c>
      <c r="AE2508" s="136">
        <f t="shared" si="830"/>
        <v>44470</v>
      </c>
      <c r="AF2508" s="140" t="s">
        <v>4552</v>
      </c>
      <c r="AG2508" s="140" t="str">
        <f t="shared" si="831"/>
        <v>1</v>
      </c>
      <c r="AH2508" s="141">
        <f t="shared" ca="1" si="832"/>
        <v>83.702054629626218</v>
      </c>
      <c r="AI2508" s="210"/>
      <c r="AJ2508" s="448" t="s">
        <v>5194</v>
      </c>
      <c r="AK2508" s="479" t="str">
        <f t="shared" si="843"/>
        <v/>
      </c>
      <c r="AL2508" s="482">
        <f t="shared" si="844"/>
        <v>1</v>
      </c>
      <c r="AM2508" s="469" t="str">
        <f>_xlfn.IFNA(VLOOKUP(O2508,Dropdown!$B:$G,6,0),"-")</f>
        <v>PEZA</v>
      </c>
      <c r="AN2508" s="439">
        <f>_xlfn.IFNA(VLOOKUP(O2508,Dropdown!$B:$H,7,0),"-")</f>
        <v>0.12</v>
      </c>
      <c r="AO2508" s="16" t="str">
        <f t="shared" si="794"/>
        <v>USD</v>
      </c>
      <c r="AP2508" s="440">
        <f t="shared" si="841"/>
        <v>1238.0999999999999</v>
      </c>
      <c r="AQ2508" s="450">
        <f t="shared" si="842"/>
        <v>1386.672</v>
      </c>
      <c r="AR2508" s="453"/>
      <c r="AS2508" s="468" t="s">
        <v>15</v>
      </c>
      <c r="AT2508" s="453"/>
      <c r="AU2508" s="455">
        <v>62.83</v>
      </c>
    </row>
    <row r="2509" spans="1:47" s="29" customFormat="1">
      <c r="A2509" s="556">
        <v>2506</v>
      </c>
      <c r="B2509" s="558" t="s">
        <v>5692</v>
      </c>
      <c r="C2509" s="558" t="str">
        <f t="shared" si="845"/>
        <v>2021</v>
      </c>
      <c r="D2509" s="558" t="str">
        <f t="shared" si="846"/>
        <v>Jul</v>
      </c>
      <c r="E2509" s="605">
        <v>44407</v>
      </c>
      <c r="F2509" s="558">
        <v>129175</v>
      </c>
      <c r="G2509" s="558" t="s">
        <v>6414</v>
      </c>
      <c r="H2509" s="558">
        <v>101610</v>
      </c>
      <c r="I2509" s="558" t="s">
        <v>5532</v>
      </c>
      <c r="J2509" s="617" t="s">
        <v>5714</v>
      </c>
      <c r="K2509" s="607" t="s">
        <v>5716</v>
      </c>
      <c r="L2509" s="607" t="s">
        <v>5733</v>
      </c>
      <c r="M2509" s="607" t="s">
        <v>5719</v>
      </c>
      <c r="N2509" s="615" t="s">
        <v>15</v>
      </c>
      <c r="O2509" s="607" t="s">
        <v>40</v>
      </c>
      <c r="P2509" s="558">
        <v>1</v>
      </c>
      <c r="Q2509" s="558" t="s">
        <v>5152</v>
      </c>
      <c r="R2509" s="609">
        <f>IFERROR(VLOOKUP(CONCATENATE(D2509,"'",C2509),'Monthly Forex'!A:D,4,0),"-")</f>
        <v>48.8</v>
      </c>
      <c r="S2509" s="616" t="s">
        <v>15</v>
      </c>
      <c r="T2509" s="611">
        <v>2216.6999999999998</v>
      </c>
      <c r="U2509" s="612" t="s">
        <v>47</v>
      </c>
      <c r="V2509" s="613" t="s">
        <v>49</v>
      </c>
      <c r="W2509" s="703" t="s">
        <v>6790</v>
      </c>
      <c r="X2509" s="673" t="s">
        <v>4595</v>
      </c>
      <c r="Y2509" s="669" t="s">
        <v>15</v>
      </c>
      <c r="Z2509" s="668" t="s">
        <v>15</v>
      </c>
      <c r="AA2509" s="558"/>
      <c r="AB2509" s="139">
        <f t="shared" si="827"/>
        <v>44437</v>
      </c>
      <c r="AC2509" s="134">
        <f t="shared" si="828"/>
        <v>44409</v>
      </c>
      <c r="AD2509" s="144">
        <f t="shared" si="829"/>
        <v>44497</v>
      </c>
      <c r="AE2509" s="136">
        <f t="shared" si="830"/>
        <v>44470</v>
      </c>
      <c r="AF2509" s="140" t="s">
        <v>4552</v>
      </c>
      <c r="AG2509" s="140" t="str">
        <f t="shared" si="831"/>
        <v>1</v>
      </c>
      <c r="AH2509" s="141">
        <f t="shared" ca="1" si="832"/>
        <v>83.702054629626218</v>
      </c>
      <c r="AI2509" s="210"/>
      <c r="AJ2509" s="448" t="s">
        <v>5194</v>
      </c>
      <c r="AK2509" s="479" t="str">
        <f t="shared" si="843"/>
        <v/>
      </c>
      <c r="AL2509" s="482">
        <f t="shared" si="844"/>
        <v>1</v>
      </c>
      <c r="AM2509" s="469" t="str">
        <f>_xlfn.IFNA(VLOOKUP(O2509,Dropdown!$B:$G,6,0),"-")</f>
        <v>PEZA</v>
      </c>
      <c r="AN2509" s="439">
        <f>_xlfn.IFNA(VLOOKUP(O2509,Dropdown!$B:$H,7,0),"-")</f>
        <v>0.12</v>
      </c>
      <c r="AO2509" s="16" t="str">
        <f t="shared" si="794"/>
        <v>USD</v>
      </c>
      <c r="AP2509" s="440">
        <f t="shared" si="841"/>
        <v>2216.6999999999998</v>
      </c>
      <c r="AQ2509" s="450">
        <f t="shared" si="842"/>
        <v>2482.7040000000002</v>
      </c>
      <c r="AR2509" s="453"/>
      <c r="AS2509" s="468" t="s">
        <v>15</v>
      </c>
      <c r="AT2509" s="453"/>
      <c r="AU2509" s="455">
        <v>337.6</v>
      </c>
    </row>
    <row r="2510" spans="1:47" s="29" customFormat="1">
      <c r="A2510" s="556">
        <v>2507</v>
      </c>
      <c r="B2510" s="558" t="s">
        <v>5693</v>
      </c>
      <c r="C2510" s="558" t="str">
        <f t="shared" si="845"/>
        <v>2021</v>
      </c>
      <c r="D2510" s="558" t="str">
        <f t="shared" si="846"/>
        <v>Jul</v>
      </c>
      <c r="E2510" s="605">
        <v>44407</v>
      </c>
      <c r="F2510" s="558">
        <v>129175</v>
      </c>
      <c r="G2510" s="558" t="s">
        <v>6414</v>
      </c>
      <c r="H2510" s="558">
        <v>101610</v>
      </c>
      <c r="I2510" s="558" t="s">
        <v>5532</v>
      </c>
      <c r="J2510" s="617" t="s">
        <v>5714</v>
      </c>
      <c r="K2510" s="607" t="s">
        <v>5717</v>
      </c>
      <c r="L2510" s="607" t="s">
        <v>5733</v>
      </c>
      <c r="M2510" s="607" t="s">
        <v>5721</v>
      </c>
      <c r="N2510" s="615" t="s">
        <v>15</v>
      </c>
      <c r="O2510" s="607" t="s">
        <v>40</v>
      </c>
      <c r="P2510" s="558">
        <v>1</v>
      </c>
      <c r="Q2510" s="558" t="s">
        <v>5152</v>
      </c>
      <c r="R2510" s="609">
        <f>IFERROR(VLOOKUP(CONCATENATE(D2510,"'",C2510),'Monthly Forex'!A:D,4,0),"-")</f>
        <v>48.8</v>
      </c>
      <c r="S2510" s="616" t="s">
        <v>15</v>
      </c>
      <c r="T2510" s="611">
        <v>630</v>
      </c>
      <c r="U2510" s="612" t="s">
        <v>47</v>
      </c>
      <c r="V2510" s="613" t="s">
        <v>49</v>
      </c>
      <c r="W2510" s="703" t="s">
        <v>6790</v>
      </c>
      <c r="X2510" s="673" t="s">
        <v>4595</v>
      </c>
      <c r="Y2510" s="669" t="s">
        <v>15</v>
      </c>
      <c r="Z2510" s="668" t="s">
        <v>15</v>
      </c>
      <c r="AA2510" s="558"/>
      <c r="AB2510" s="139">
        <f t="shared" si="827"/>
        <v>44437</v>
      </c>
      <c r="AC2510" s="134">
        <f t="shared" si="828"/>
        <v>44409</v>
      </c>
      <c r="AD2510" s="144">
        <f t="shared" si="829"/>
        <v>44497</v>
      </c>
      <c r="AE2510" s="136">
        <f t="shared" si="830"/>
        <v>44470</v>
      </c>
      <c r="AF2510" s="140" t="s">
        <v>4552</v>
      </c>
      <c r="AG2510" s="140" t="str">
        <f t="shared" si="831"/>
        <v>1</v>
      </c>
      <c r="AH2510" s="141">
        <f t="shared" ca="1" si="832"/>
        <v>83.702054629626218</v>
      </c>
      <c r="AI2510" s="210"/>
      <c r="AJ2510" s="448" t="s">
        <v>5194</v>
      </c>
      <c r="AK2510" s="479" t="str">
        <f t="shared" si="843"/>
        <v/>
      </c>
      <c r="AL2510" s="482">
        <f t="shared" si="844"/>
        <v>1</v>
      </c>
      <c r="AM2510" s="469" t="str">
        <f>_xlfn.IFNA(VLOOKUP(O2510,Dropdown!$B:$G,6,0),"-")</f>
        <v>PEZA</v>
      </c>
      <c r="AN2510" s="439">
        <f>_xlfn.IFNA(VLOOKUP(O2510,Dropdown!$B:$H,7,0),"-")</f>
        <v>0.12</v>
      </c>
      <c r="AO2510" s="16" t="str">
        <f t="shared" si="794"/>
        <v>USD</v>
      </c>
      <c r="AP2510" s="440">
        <f t="shared" si="841"/>
        <v>630</v>
      </c>
      <c r="AQ2510" s="450">
        <f t="shared" si="842"/>
        <v>705.6</v>
      </c>
      <c r="AR2510" s="453"/>
      <c r="AS2510" s="468" t="s">
        <v>15</v>
      </c>
      <c r="AT2510" s="453"/>
      <c r="AU2510" s="455">
        <v>119.2</v>
      </c>
    </row>
    <row r="2511" spans="1:47" s="29" customFormat="1">
      <c r="A2511" s="556">
        <v>2508</v>
      </c>
      <c r="B2511" s="558" t="s">
        <v>5797</v>
      </c>
      <c r="C2511" s="558" t="str">
        <f t="shared" si="845"/>
        <v>2021</v>
      </c>
      <c r="D2511" s="558" t="str">
        <f t="shared" si="846"/>
        <v>Jul</v>
      </c>
      <c r="E2511" s="605">
        <v>44407</v>
      </c>
      <c r="F2511" s="558">
        <v>129176</v>
      </c>
      <c r="G2511" s="558" t="s">
        <v>6415</v>
      </c>
      <c r="H2511" s="558">
        <v>101611</v>
      </c>
      <c r="I2511" s="558" t="s">
        <v>5532</v>
      </c>
      <c r="J2511" s="617" t="s">
        <v>5831</v>
      </c>
      <c r="K2511" s="607" t="s">
        <v>5810</v>
      </c>
      <c r="L2511" s="607" t="s">
        <v>5832</v>
      </c>
      <c r="M2511" s="607" t="s">
        <v>5833</v>
      </c>
      <c r="N2511" s="615" t="s">
        <v>15</v>
      </c>
      <c r="O2511" s="607" t="s">
        <v>40</v>
      </c>
      <c r="P2511" s="558">
        <v>1</v>
      </c>
      <c r="Q2511" s="558" t="s">
        <v>5152</v>
      </c>
      <c r="R2511" s="609">
        <f>IFERROR(VLOOKUP(CONCATENATE(D2511,"'",C2511),'Monthly Forex'!A:D,4,0),"-")</f>
        <v>48.8</v>
      </c>
      <c r="S2511" s="616" t="s">
        <v>15</v>
      </c>
      <c r="T2511" s="611">
        <v>1238.0999999999999</v>
      </c>
      <c r="U2511" s="612" t="s">
        <v>47</v>
      </c>
      <c r="V2511" s="613" t="s">
        <v>49</v>
      </c>
      <c r="W2511" s="703" t="s">
        <v>6790</v>
      </c>
      <c r="X2511" s="673" t="s">
        <v>4595</v>
      </c>
      <c r="Y2511" s="669" t="s">
        <v>15</v>
      </c>
      <c r="Z2511" s="668" t="s">
        <v>15</v>
      </c>
      <c r="AA2511" s="558"/>
      <c r="AB2511" s="139">
        <f t="shared" si="827"/>
        <v>44437</v>
      </c>
      <c r="AC2511" s="134">
        <f t="shared" si="828"/>
        <v>44409</v>
      </c>
      <c r="AD2511" s="144">
        <f t="shared" si="829"/>
        <v>44497</v>
      </c>
      <c r="AE2511" s="136">
        <f t="shared" si="830"/>
        <v>44470</v>
      </c>
      <c r="AF2511" s="140" t="s">
        <v>4552</v>
      </c>
      <c r="AG2511" s="140" t="str">
        <f t="shared" si="831"/>
        <v>1</v>
      </c>
      <c r="AH2511" s="141">
        <f t="shared" ca="1" si="832"/>
        <v>83.702054629626218</v>
      </c>
      <c r="AI2511" s="210"/>
      <c r="AJ2511" s="448" t="s">
        <v>5194</v>
      </c>
      <c r="AK2511" s="479" t="str">
        <f t="shared" si="843"/>
        <v/>
      </c>
      <c r="AL2511" s="482">
        <f t="shared" si="844"/>
        <v>1</v>
      </c>
      <c r="AM2511" s="469" t="str">
        <f>_xlfn.IFNA(VLOOKUP(O2511,Dropdown!$B:$G,6,0),"-")</f>
        <v>PEZA</v>
      </c>
      <c r="AN2511" s="439">
        <f>_xlfn.IFNA(VLOOKUP(O2511,Dropdown!$B:$H,7,0),"-")</f>
        <v>0.12</v>
      </c>
      <c r="AO2511" s="16" t="str">
        <f t="shared" si="794"/>
        <v>USD</v>
      </c>
      <c r="AP2511" s="440">
        <f t="shared" si="841"/>
        <v>1238.0999999999999</v>
      </c>
      <c r="AQ2511" s="450">
        <f t="shared" si="842"/>
        <v>1386.672</v>
      </c>
      <c r="AR2511" s="453"/>
      <c r="AS2511" s="468" t="s">
        <v>15</v>
      </c>
      <c r="AT2511" s="453"/>
      <c r="AU2511" s="455">
        <v>62.7</v>
      </c>
    </row>
    <row r="2512" spans="1:47" s="29" customFormat="1">
      <c r="A2512" s="556">
        <v>2509</v>
      </c>
      <c r="B2512" s="558" t="s">
        <v>5798</v>
      </c>
      <c r="C2512" s="558" t="str">
        <f t="shared" si="845"/>
        <v>2021</v>
      </c>
      <c r="D2512" s="558" t="str">
        <f t="shared" si="846"/>
        <v>Jul</v>
      </c>
      <c r="E2512" s="605">
        <v>44407</v>
      </c>
      <c r="F2512" s="558">
        <v>129176</v>
      </c>
      <c r="G2512" s="558" t="s">
        <v>6415</v>
      </c>
      <c r="H2512" s="558">
        <v>101611</v>
      </c>
      <c r="I2512" s="558" t="s">
        <v>5532</v>
      </c>
      <c r="J2512" s="617" t="s">
        <v>5831</v>
      </c>
      <c r="K2512" s="607" t="s">
        <v>5811</v>
      </c>
      <c r="L2512" s="607" t="s">
        <v>5832</v>
      </c>
      <c r="M2512" s="607" t="s">
        <v>5835</v>
      </c>
      <c r="N2512" s="615" t="s">
        <v>15</v>
      </c>
      <c r="O2512" s="607" t="s">
        <v>40</v>
      </c>
      <c r="P2512" s="558">
        <v>1</v>
      </c>
      <c r="Q2512" s="558" t="s">
        <v>5152</v>
      </c>
      <c r="R2512" s="609">
        <f>IFERROR(VLOOKUP(CONCATENATE(D2512,"'",C2512),'Monthly Forex'!A:D,4,0),"-")</f>
        <v>48.8</v>
      </c>
      <c r="S2512" s="616" t="s">
        <v>15</v>
      </c>
      <c r="T2512" s="611">
        <v>2216.6999999999998</v>
      </c>
      <c r="U2512" s="612" t="s">
        <v>47</v>
      </c>
      <c r="V2512" s="613" t="s">
        <v>49</v>
      </c>
      <c r="W2512" s="703" t="s">
        <v>6790</v>
      </c>
      <c r="X2512" s="673" t="s">
        <v>4595</v>
      </c>
      <c r="Y2512" s="669" t="s">
        <v>15</v>
      </c>
      <c r="Z2512" s="668" t="s">
        <v>15</v>
      </c>
      <c r="AA2512" s="558"/>
      <c r="AB2512" s="139">
        <f t="shared" si="827"/>
        <v>44437</v>
      </c>
      <c r="AC2512" s="134">
        <f t="shared" si="828"/>
        <v>44409</v>
      </c>
      <c r="AD2512" s="144">
        <f t="shared" si="829"/>
        <v>44497</v>
      </c>
      <c r="AE2512" s="136">
        <f t="shared" si="830"/>
        <v>44470</v>
      </c>
      <c r="AF2512" s="140" t="s">
        <v>4552</v>
      </c>
      <c r="AG2512" s="140" t="str">
        <f t="shared" si="831"/>
        <v>1</v>
      </c>
      <c r="AH2512" s="141">
        <f t="shared" ca="1" si="832"/>
        <v>83.702054629626218</v>
      </c>
      <c r="AI2512" s="210"/>
      <c r="AJ2512" s="448" t="s">
        <v>5194</v>
      </c>
      <c r="AK2512" s="479" t="str">
        <f t="shared" si="843"/>
        <v/>
      </c>
      <c r="AL2512" s="482">
        <f t="shared" si="844"/>
        <v>1</v>
      </c>
      <c r="AM2512" s="469" t="str">
        <f>_xlfn.IFNA(VLOOKUP(O2512,Dropdown!$B:$G,6,0),"-")</f>
        <v>PEZA</v>
      </c>
      <c r="AN2512" s="439">
        <f>_xlfn.IFNA(VLOOKUP(O2512,Dropdown!$B:$H,7,0),"-")</f>
        <v>0.12</v>
      </c>
      <c r="AO2512" s="16" t="str">
        <f t="shared" si="794"/>
        <v>USD</v>
      </c>
      <c r="AP2512" s="440">
        <f t="shared" si="841"/>
        <v>2216.6999999999998</v>
      </c>
      <c r="AQ2512" s="450">
        <f t="shared" si="842"/>
        <v>2482.7040000000002</v>
      </c>
      <c r="AR2512" s="453"/>
      <c r="AS2512" s="468" t="s">
        <v>15</v>
      </c>
      <c r="AT2512" s="453"/>
      <c r="AU2512" s="455">
        <v>323.77999999999997</v>
      </c>
    </row>
    <row r="2513" spans="1:47" s="29" customFormat="1">
      <c r="A2513" s="556">
        <v>2510</v>
      </c>
      <c r="B2513" s="558" t="s">
        <v>5799</v>
      </c>
      <c r="C2513" s="558" t="str">
        <f t="shared" si="845"/>
        <v>2021</v>
      </c>
      <c r="D2513" s="558" t="str">
        <f t="shared" si="846"/>
        <v>Jul</v>
      </c>
      <c r="E2513" s="605">
        <v>44407</v>
      </c>
      <c r="F2513" s="558">
        <v>129176</v>
      </c>
      <c r="G2513" s="558" t="s">
        <v>6415</v>
      </c>
      <c r="H2513" s="558">
        <v>101611</v>
      </c>
      <c r="I2513" s="558" t="s">
        <v>5532</v>
      </c>
      <c r="J2513" s="617" t="s">
        <v>5831</v>
      </c>
      <c r="K2513" s="607" t="s">
        <v>5812</v>
      </c>
      <c r="L2513" s="607" t="s">
        <v>5832</v>
      </c>
      <c r="M2513" s="607" t="s">
        <v>6405</v>
      </c>
      <c r="N2513" s="615" t="s">
        <v>15</v>
      </c>
      <c r="O2513" s="607" t="s">
        <v>40</v>
      </c>
      <c r="P2513" s="558">
        <v>1</v>
      </c>
      <c r="Q2513" s="558" t="s">
        <v>5152</v>
      </c>
      <c r="R2513" s="609">
        <f>IFERROR(VLOOKUP(CONCATENATE(D2513,"'",C2513),'Monthly Forex'!A:D,4,0),"-")</f>
        <v>48.8</v>
      </c>
      <c r="S2513" s="616" t="s">
        <v>15</v>
      </c>
      <c r="T2513" s="611">
        <v>630</v>
      </c>
      <c r="U2513" s="612" t="s">
        <v>47</v>
      </c>
      <c r="V2513" s="613" t="s">
        <v>49</v>
      </c>
      <c r="W2513" s="703" t="s">
        <v>6790</v>
      </c>
      <c r="X2513" s="673" t="s">
        <v>4595</v>
      </c>
      <c r="Y2513" s="669" t="s">
        <v>15</v>
      </c>
      <c r="Z2513" s="668" t="s">
        <v>15</v>
      </c>
      <c r="AA2513" s="558"/>
      <c r="AB2513" s="139">
        <f t="shared" si="827"/>
        <v>44437</v>
      </c>
      <c r="AC2513" s="134">
        <f t="shared" si="828"/>
        <v>44409</v>
      </c>
      <c r="AD2513" s="144">
        <f t="shared" si="829"/>
        <v>44497</v>
      </c>
      <c r="AE2513" s="136">
        <f t="shared" si="830"/>
        <v>44470</v>
      </c>
      <c r="AF2513" s="140" t="s">
        <v>4552</v>
      </c>
      <c r="AG2513" s="140" t="str">
        <f t="shared" si="831"/>
        <v>1</v>
      </c>
      <c r="AH2513" s="141">
        <f t="shared" ca="1" si="832"/>
        <v>83.702054629626218</v>
      </c>
      <c r="AI2513" s="210"/>
      <c r="AJ2513" s="448" t="s">
        <v>5194</v>
      </c>
      <c r="AK2513" s="479" t="str">
        <f t="shared" si="843"/>
        <v/>
      </c>
      <c r="AL2513" s="482">
        <f t="shared" si="844"/>
        <v>1</v>
      </c>
      <c r="AM2513" s="469" t="str">
        <f>_xlfn.IFNA(VLOOKUP(O2513,Dropdown!$B:$G,6,0),"-")</f>
        <v>PEZA</v>
      </c>
      <c r="AN2513" s="439">
        <f>_xlfn.IFNA(VLOOKUP(O2513,Dropdown!$B:$H,7,0),"-")</f>
        <v>0.12</v>
      </c>
      <c r="AO2513" s="16" t="str">
        <f t="shared" si="794"/>
        <v>USD</v>
      </c>
      <c r="AP2513" s="440">
        <f t="shared" si="841"/>
        <v>630</v>
      </c>
      <c r="AQ2513" s="450">
        <f t="shared" si="842"/>
        <v>705.6</v>
      </c>
      <c r="AR2513" s="453"/>
      <c r="AS2513" s="468" t="s">
        <v>15</v>
      </c>
      <c r="AT2513" s="453"/>
      <c r="AU2513" s="455">
        <v>103.09</v>
      </c>
    </row>
    <row r="2514" spans="1:47" s="29" customFormat="1">
      <c r="A2514" s="556">
        <v>2511</v>
      </c>
      <c r="B2514" s="558" t="s">
        <v>6476</v>
      </c>
      <c r="C2514" s="558" t="str">
        <f>TEXT(E2514,"yyyy")</f>
        <v>2021</v>
      </c>
      <c r="D2514" s="558" t="str">
        <f>TEXT(E2514,"mmm")</f>
        <v>Aug</v>
      </c>
      <c r="E2514" s="605">
        <v>44418</v>
      </c>
      <c r="F2514" s="558">
        <v>129177</v>
      </c>
      <c r="G2514" s="558">
        <v>61180</v>
      </c>
      <c r="H2514" s="558">
        <v>101796</v>
      </c>
      <c r="I2514" s="558" t="s">
        <v>6365</v>
      </c>
      <c r="J2514" s="617" t="s">
        <v>6366</v>
      </c>
      <c r="K2514" s="607" t="s">
        <v>6478</v>
      </c>
      <c r="L2514" s="607" t="s">
        <v>6480</v>
      </c>
      <c r="M2514" s="607" t="s">
        <v>6481</v>
      </c>
      <c r="N2514" s="615" t="s">
        <v>6487</v>
      </c>
      <c r="O2514" s="607" t="s">
        <v>31</v>
      </c>
      <c r="P2514" s="558">
        <v>1</v>
      </c>
      <c r="Q2514" s="558" t="s">
        <v>5151</v>
      </c>
      <c r="R2514" s="609">
        <f>IFERROR(VLOOKUP(CONCATENATE(D2514,"'",C2514),'Monthly Forex'!A:D,4,0),"-")</f>
        <v>49.97</v>
      </c>
      <c r="S2514" s="616">
        <v>3900</v>
      </c>
      <c r="T2514" s="611">
        <f>S2514/R2514</f>
        <v>78.046828096858121</v>
      </c>
      <c r="U2514" s="612" t="s">
        <v>47</v>
      </c>
      <c r="V2514" s="613" t="s">
        <v>49</v>
      </c>
      <c r="W2514" s="703" t="s">
        <v>15</v>
      </c>
      <c r="X2514" s="673" t="s">
        <v>4595</v>
      </c>
      <c r="Y2514" s="669" t="s">
        <v>15</v>
      </c>
      <c r="Z2514" s="668" t="s">
        <v>15</v>
      </c>
      <c r="AA2514" s="558" t="s">
        <v>1856</v>
      </c>
      <c r="AB2514" s="139">
        <f t="shared" ref="AB2514:AB2520" si="847">IF(V2514="","",IF(V2514="Cancelled","-",E2514+30))</f>
        <v>44448</v>
      </c>
      <c r="AC2514" s="134">
        <f t="shared" ref="AC2514:AC2520" si="848">IFERROR(IF(AB2514="-","-",(AB2514-DAY(AB2514)+1)),"")</f>
        <v>44440</v>
      </c>
      <c r="AD2514" s="144">
        <f t="shared" ref="AD2514:AD2520" si="849">IFERROR(IF(AF2514="O","-",AB2514+60),"-")</f>
        <v>44508</v>
      </c>
      <c r="AE2514" s="136">
        <f t="shared" ref="AE2514:AE2520" si="850">IFERROR(IF(AD2514="-","-",(AD2514-DAY(AD2514)+1)),"")</f>
        <v>44501</v>
      </c>
      <c r="AF2514" s="140" t="s">
        <v>4552</v>
      </c>
      <c r="AG2514" s="140" t="str">
        <f t="shared" ref="AG2514:AG2520" si="851">IF(F2514=F2510,"-","1")</f>
        <v>1</v>
      </c>
      <c r="AH2514" s="141">
        <f t="shared" ref="AH2514:AH2520" ca="1" si="852">IFERROR(IF(AF2514="-","-",IF(AF2514="O","-",$AK$1-E2514)),"-")</f>
        <v>72.702054629626218</v>
      </c>
      <c r="AI2514" s="210"/>
      <c r="AJ2514" s="448" t="s">
        <v>5194</v>
      </c>
      <c r="AK2514" s="479" t="str">
        <f t="shared" ref="AK2514:AK2515" si="853">IFERROR(IF(AF2514="O",$AB2514-$AI2514,""),"-")</f>
        <v/>
      </c>
      <c r="AL2514" s="482">
        <f t="shared" ref="AL2514:AL2515" si="854">IFERROR(AI2514-DAY(AI2514)+1,"-")</f>
        <v>1</v>
      </c>
      <c r="AM2514" s="469" t="str">
        <f>_xlfn.IFNA(VLOOKUP(O2514,Dropdown!$B:$G,6,0),"-")</f>
        <v>PEZA</v>
      </c>
      <c r="AN2514" s="439">
        <f>_xlfn.IFNA(VLOOKUP(O2514,Dropdown!$B:$H,7,0),"-")</f>
        <v>0.12</v>
      </c>
      <c r="AO2514" s="16" t="str">
        <f>_xlfn.IFNA(IF(S2514="-","USD","PHP"),"-")</f>
        <v>PHP</v>
      </c>
      <c r="AP2514" s="440">
        <f t="shared" ref="AP2514:AP2515" si="855">IF(AO2514="USD",T2514,S2514)</f>
        <v>3900</v>
      </c>
      <c r="AQ2514" s="450">
        <f t="shared" ref="AQ2514:AQ2515" si="856">IFERROR(IF(AN2514="-",AP2514,AP2514*1.12),"-")</f>
        <v>4368</v>
      </c>
      <c r="AR2514" s="453"/>
      <c r="AS2514" s="468" t="s">
        <v>15</v>
      </c>
      <c r="AT2514" s="453"/>
      <c r="AU2514" s="455">
        <v>0.04</v>
      </c>
    </row>
    <row r="2515" spans="1:47" s="29" customFormat="1">
      <c r="A2515" s="556">
        <v>2512</v>
      </c>
      <c r="B2515" s="558" t="s">
        <v>6477</v>
      </c>
      <c r="C2515" s="558" t="str">
        <f>TEXT(E2515,"yyyy")</f>
        <v>2021</v>
      </c>
      <c r="D2515" s="558" t="str">
        <f>TEXT(E2515,"mmm")</f>
        <v>Aug</v>
      </c>
      <c r="E2515" s="605">
        <v>44418</v>
      </c>
      <c r="F2515" s="558">
        <v>129177</v>
      </c>
      <c r="G2515" s="558">
        <v>61180</v>
      </c>
      <c r="H2515" s="558">
        <v>101796</v>
      </c>
      <c r="I2515" s="558" t="s">
        <v>6365</v>
      </c>
      <c r="J2515" s="617" t="s">
        <v>6366</v>
      </c>
      <c r="K2515" s="607" t="s">
        <v>6479</v>
      </c>
      <c r="L2515" s="607" t="s">
        <v>6480</v>
      </c>
      <c r="M2515" s="607" t="s">
        <v>6482</v>
      </c>
      <c r="N2515" s="615" t="s">
        <v>6488</v>
      </c>
      <c r="O2515" s="607" t="s">
        <v>31</v>
      </c>
      <c r="P2515" s="558">
        <v>1</v>
      </c>
      <c r="Q2515" s="558" t="s">
        <v>5151</v>
      </c>
      <c r="R2515" s="609">
        <f>IFERROR(VLOOKUP(CONCATENATE(D2515,"'",C2515),'Monthly Forex'!A:D,4,0),"-")</f>
        <v>49.97</v>
      </c>
      <c r="S2515" s="616">
        <v>3900</v>
      </c>
      <c r="T2515" s="611">
        <f>S2515/R2515</f>
        <v>78.046828096858121</v>
      </c>
      <c r="U2515" s="612" t="s">
        <v>47</v>
      </c>
      <c r="V2515" s="613" t="s">
        <v>49</v>
      </c>
      <c r="W2515" s="703" t="s">
        <v>15</v>
      </c>
      <c r="X2515" s="673" t="s">
        <v>4595</v>
      </c>
      <c r="Y2515" s="669" t="s">
        <v>15</v>
      </c>
      <c r="Z2515" s="668" t="s">
        <v>15</v>
      </c>
      <c r="AA2515" s="558" t="s">
        <v>1856</v>
      </c>
      <c r="AB2515" s="139">
        <f t="shared" si="847"/>
        <v>44448</v>
      </c>
      <c r="AC2515" s="134">
        <f t="shared" si="848"/>
        <v>44440</v>
      </c>
      <c r="AD2515" s="144">
        <f t="shared" si="849"/>
        <v>44508</v>
      </c>
      <c r="AE2515" s="136">
        <f t="shared" si="850"/>
        <v>44501</v>
      </c>
      <c r="AF2515" s="140" t="s">
        <v>4552</v>
      </c>
      <c r="AG2515" s="140" t="str">
        <f t="shared" si="851"/>
        <v>1</v>
      </c>
      <c r="AH2515" s="141">
        <f t="shared" ca="1" si="852"/>
        <v>72.702054629626218</v>
      </c>
      <c r="AI2515" s="210"/>
      <c r="AJ2515" s="448" t="s">
        <v>5194</v>
      </c>
      <c r="AK2515" s="479" t="str">
        <f t="shared" si="853"/>
        <v/>
      </c>
      <c r="AL2515" s="482">
        <f t="shared" si="854"/>
        <v>1</v>
      </c>
      <c r="AM2515" s="469" t="str">
        <f>_xlfn.IFNA(VLOOKUP(O2515,Dropdown!$B:$G,6,0),"-")</f>
        <v>PEZA</v>
      </c>
      <c r="AN2515" s="439">
        <f>_xlfn.IFNA(VLOOKUP(O2515,Dropdown!$B:$H,7,0),"-")</f>
        <v>0.12</v>
      </c>
      <c r="AO2515" s="16" t="str">
        <f>_xlfn.IFNA(IF(S2515="-","USD","PHP"),"-")</f>
        <v>PHP</v>
      </c>
      <c r="AP2515" s="440">
        <f t="shared" si="855"/>
        <v>3900</v>
      </c>
      <c r="AQ2515" s="450">
        <f t="shared" si="856"/>
        <v>4368</v>
      </c>
      <c r="AR2515" s="453"/>
      <c r="AS2515" s="468" t="s">
        <v>15</v>
      </c>
      <c r="AT2515" s="453"/>
      <c r="AU2515" s="455">
        <v>0.04</v>
      </c>
    </row>
    <row r="2516" spans="1:47" s="29" customFormat="1">
      <c r="A2516" s="556">
        <v>2513</v>
      </c>
      <c r="B2516" s="558" t="s">
        <v>6356</v>
      </c>
      <c r="C2516" s="558" t="str">
        <f>TEXT(E2516,"yyyy")</f>
        <v>2021</v>
      </c>
      <c r="D2516" s="558" t="str">
        <f>TEXT(E2516,"mmm")</f>
        <v>Aug</v>
      </c>
      <c r="E2516" s="605">
        <v>44418</v>
      </c>
      <c r="F2516" s="558">
        <v>129177</v>
      </c>
      <c r="G2516" s="558">
        <v>61180</v>
      </c>
      <c r="H2516" s="558">
        <v>101796</v>
      </c>
      <c r="I2516" s="558" t="s">
        <v>6365</v>
      </c>
      <c r="J2516" s="617" t="s">
        <v>6366</v>
      </c>
      <c r="K2516" s="607" t="s">
        <v>6485</v>
      </c>
      <c r="L2516" s="607" t="s">
        <v>6480</v>
      </c>
      <c r="M2516" s="607" t="s">
        <v>6483</v>
      </c>
      <c r="N2516" s="615" t="s">
        <v>6489</v>
      </c>
      <c r="O2516" s="607" t="s">
        <v>31</v>
      </c>
      <c r="P2516" s="558">
        <v>1</v>
      </c>
      <c r="Q2516" s="558" t="s">
        <v>5151</v>
      </c>
      <c r="R2516" s="609">
        <f>IFERROR(VLOOKUP(CONCATENATE(D2516,"'",C2516),'Monthly Forex'!A:D,4,0),"-")</f>
        <v>49.97</v>
      </c>
      <c r="S2516" s="616">
        <v>11200</v>
      </c>
      <c r="T2516" s="611">
        <f>S2516/R2516</f>
        <v>224.13448068841305</v>
      </c>
      <c r="U2516" s="612" t="s">
        <v>47</v>
      </c>
      <c r="V2516" s="613" t="s">
        <v>49</v>
      </c>
      <c r="W2516" s="703" t="s">
        <v>15</v>
      </c>
      <c r="X2516" s="673" t="s">
        <v>4595</v>
      </c>
      <c r="Y2516" s="669" t="s">
        <v>15</v>
      </c>
      <c r="Z2516" s="668" t="s">
        <v>15</v>
      </c>
      <c r="AA2516" s="558" t="s">
        <v>1856</v>
      </c>
      <c r="AB2516" s="139">
        <f t="shared" si="847"/>
        <v>44448</v>
      </c>
      <c r="AC2516" s="134">
        <f t="shared" si="848"/>
        <v>44440</v>
      </c>
      <c r="AD2516" s="144">
        <f t="shared" si="849"/>
        <v>44508</v>
      </c>
      <c r="AE2516" s="136">
        <f t="shared" si="850"/>
        <v>44501</v>
      </c>
      <c r="AF2516" s="140" t="s">
        <v>4552</v>
      </c>
      <c r="AG2516" s="140" t="str">
        <f t="shared" si="851"/>
        <v>1</v>
      </c>
      <c r="AH2516" s="141">
        <f t="shared" ca="1" si="852"/>
        <v>72.702054629626218</v>
      </c>
      <c r="AI2516" s="210"/>
      <c r="AJ2516" s="448" t="s">
        <v>5194</v>
      </c>
      <c r="AK2516" s="479" t="str">
        <f t="shared" si="843"/>
        <v/>
      </c>
      <c r="AL2516" s="482">
        <f t="shared" si="844"/>
        <v>1</v>
      </c>
      <c r="AM2516" s="469" t="str">
        <f>_xlfn.IFNA(VLOOKUP(O2516,Dropdown!$B:$G,6,0),"-")</f>
        <v>PEZA</v>
      </c>
      <c r="AN2516" s="439">
        <f>_xlfn.IFNA(VLOOKUP(O2516,Dropdown!$B:$H,7,0),"-")</f>
        <v>0.12</v>
      </c>
      <c r="AO2516" s="16" t="str">
        <f>_xlfn.IFNA(IF(S2516="-","USD","PHP"),"-")</f>
        <v>PHP</v>
      </c>
      <c r="AP2516" s="440">
        <f t="shared" si="841"/>
        <v>11200</v>
      </c>
      <c r="AQ2516" s="450">
        <f t="shared" si="842"/>
        <v>12544.000000000002</v>
      </c>
      <c r="AR2516" s="453"/>
      <c r="AS2516" s="468" t="s">
        <v>15</v>
      </c>
      <c r="AT2516" s="453"/>
      <c r="AU2516" s="455">
        <v>0.02</v>
      </c>
    </row>
    <row r="2517" spans="1:47" s="29" customFormat="1">
      <c r="A2517" s="556">
        <v>2514</v>
      </c>
      <c r="B2517" s="558" t="s">
        <v>6357</v>
      </c>
      <c r="C2517" s="558" t="str">
        <f>TEXT(E2517,"yyyy")</f>
        <v>2021</v>
      </c>
      <c r="D2517" s="558" t="str">
        <f>TEXT(E2517,"mmm")</f>
        <v>Aug</v>
      </c>
      <c r="E2517" s="605">
        <v>44418</v>
      </c>
      <c r="F2517" s="558">
        <v>129177</v>
      </c>
      <c r="G2517" s="558">
        <v>61180</v>
      </c>
      <c r="H2517" s="558">
        <v>101796</v>
      </c>
      <c r="I2517" s="558" t="s">
        <v>6365</v>
      </c>
      <c r="J2517" s="617" t="s">
        <v>6366</v>
      </c>
      <c r="K2517" s="607" t="s">
        <v>6486</v>
      </c>
      <c r="L2517" s="607" t="s">
        <v>6480</v>
      </c>
      <c r="M2517" s="607" t="s">
        <v>6484</v>
      </c>
      <c r="N2517" s="615" t="s">
        <v>6490</v>
      </c>
      <c r="O2517" s="607" t="s">
        <v>31</v>
      </c>
      <c r="P2517" s="558">
        <v>1</v>
      </c>
      <c r="Q2517" s="558" t="s">
        <v>5151</v>
      </c>
      <c r="R2517" s="609">
        <f>IFERROR(VLOOKUP(CONCATENATE(D2517,"'",C2517),'Monthly Forex'!A:D,4,0),"-")</f>
        <v>49.97</v>
      </c>
      <c r="S2517" s="616">
        <v>11200</v>
      </c>
      <c r="T2517" s="611">
        <f>S2517/R2517</f>
        <v>224.13448068841305</v>
      </c>
      <c r="U2517" s="612" t="s">
        <v>47</v>
      </c>
      <c r="V2517" s="613" t="s">
        <v>49</v>
      </c>
      <c r="W2517" s="703" t="s">
        <v>15</v>
      </c>
      <c r="X2517" s="673" t="s">
        <v>4595</v>
      </c>
      <c r="Y2517" s="669" t="s">
        <v>15</v>
      </c>
      <c r="Z2517" s="668" t="s">
        <v>15</v>
      </c>
      <c r="AA2517" s="558" t="s">
        <v>1856</v>
      </c>
      <c r="AB2517" s="139">
        <f t="shared" si="847"/>
        <v>44448</v>
      </c>
      <c r="AC2517" s="134">
        <f t="shared" si="848"/>
        <v>44440</v>
      </c>
      <c r="AD2517" s="144">
        <f t="shared" si="849"/>
        <v>44508</v>
      </c>
      <c r="AE2517" s="136">
        <f t="shared" si="850"/>
        <v>44501</v>
      </c>
      <c r="AF2517" s="140" t="s">
        <v>4552</v>
      </c>
      <c r="AG2517" s="140" t="str">
        <f t="shared" si="851"/>
        <v>1</v>
      </c>
      <c r="AH2517" s="141">
        <f t="shared" ca="1" si="852"/>
        <v>72.702054629626218</v>
      </c>
      <c r="AI2517" s="210"/>
      <c r="AJ2517" s="448" t="s">
        <v>5194</v>
      </c>
      <c r="AK2517" s="479" t="str">
        <f t="shared" si="843"/>
        <v/>
      </c>
      <c r="AL2517" s="482">
        <f t="shared" si="844"/>
        <v>1</v>
      </c>
      <c r="AM2517" s="469" t="str">
        <f>_xlfn.IFNA(VLOOKUP(O2517,Dropdown!$B:$G,6,0),"-")</f>
        <v>PEZA</v>
      </c>
      <c r="AN2517" s="439">
        <f>_xlfn.IFNA(VLOOKUP(O2517,Dropdown!$B:$H,7,0),"-")</f>
        <v>0.12</v>
      </c>
      <c r="AO2517" s="16" t="str">
        <f>_xlfn.IFNA(IF(S2517="-","USD","PHP"),"-")</f>
        <v>PHP</v>
      </c>
      <c r="AP2517" s="440">
        <f t="shared" si="841"/>
        <v>11200</v>
      </c>
      <c r="AQ2517" s="450">
        <f t="shared" si="842"/>
        <v>12544.000000000002</v>
      </c>
      <c r="AR2517" s="453"/>
      <c r="AS2517" s="468" t="s">
        <v>15</v>
      </c>
      <c r="AT2517" s="453"/>
      <c r="AU2517" s="455">
        <v>0.98</v>
      </c>
    </row>
    <row r="2518" spans="1:47" s="29" customFormat="1">
      <c r="A2518" s="556">
        <v>2515</v>
      </c>
      <c r="B2518" s="558" t="s">
        <v>6429</v>
      </c>
      <c r="C2518" s="558" t="str">
        <f>TEXT(E2518,"yyyy")</f>
        <v>2021</v>
      </c>
      <c r="D2518" s="558" t="str">
        <f>TEXT(E2518,"mmm")</f>
        <v>Aug</v>
      </c>
      <c r="E2518" s="605">
        <v>44418</v>
      </c>
      <c r="F2518" s="558">
        <v>129178</v>
      </c>
      <c r="G2518" s="558">
        <v>61181</v>
      </c>
      <c r="H2518" s="558">
        <v>101799</v>
      </c>
      <c r="I2518" s="558" t="s">
        <v>6434</v>
      </c>
      <c r="J2518" s="617" t="s">
        <v>6435</v>
      </c>
      <c r="K2518" s="607" t="s">
        <v>6433</v>
      </c>
      <c r="L2518" s="607" t="s">
        <v>15</v>
      </c>
      <c r="M2518" s="607" t="s">
        <v>6433</v>
      </c>
      <c r="N2518" s="615" t="s">
        <v>6438</v>
      </c>
      <c r="O2518" s="607" t="s">
        <v>31</v>
      </c>
      <c r="P2518" s="558">
        <v>4</v>
      </c>
      <c r="Q2518" s="558" t="s">
        <v>5151</v>
      </c>
      <c r="R2518" s="609">
        <f>IFERROR(VLOOKUP(CONCATENATE(D2518,"'",C2518),'Monthly Forex'!A:D,4,0),"-")</f>
        <v>49.97</v>
      </c>
      <c r="S2518" s="616">
        <v>7200</v>
      </c>
      <c r="T2518" s="611">
        <f>S2518/R2518</f>
        <v>144.08645187112268</v>
      </c>
      <c r="U2518" s="612" t="s">
        <v>47</v>
      </c>
      <c r="V2518" s="613" t="s">
        <v>49</v>
      </c>
      <c r="W2518" s="703" t="s">
        <v>15</v>
      </c>
      <c r="X2518" s="673" t="s">
        <v>4595</v>
      </c>
      <c r="Y2518" s="669" t="s">
        <v>15</v>
      </c>
      <c r="Z2518" s="668" t="s">
        <v>15</v>
      </c>
      <c r="AA2518" s="558" t="s">
        <v>1856</v>
      </c>
      <c r="AB2518" s="139">
        <f t="shared" si="847"/>
        <v>44448</v>
      </c>
      <c r="AC2518" s="134">
        <f t="shared" si="848"/>
        <v>44440</v>
      </c>
      <c r="AD2518" s="144">
        <f t="shared" si="849"/>
        <v>44508</v>
      </c>
      <c r="AE2518" s="136">
        <f t="shared" si="850"/>
        <v>44501</v>
      </c>
      <c r="AF2518" s="140" t="s">
        <v>4552</v>
      </c>
      <c r="AG2518" s="140" t="str">
        <f t="shared" si="851"/>
        <v>1</v>
      </c>
      <c r="AH2518" s="141">
        <f t="shared" ca="1" si="852"/>
        <v>72.702054629626218</v>
      </c>
      <c r="AI2518" s="210"/>
      <c r="AJ2518" s="448" t="s">
        <v>5194</v>
      </c>
      <c r="AK2518" s="479" t="str">
        <f t="shared" si="843"/>
        <v/>
      </c>
      <c r="AL2518" s="482">
        <f>IFERROR(AI2518-DAY(AI2518)+1,"-")</f>
        <v>1</v>
      </c>
      <c r="AM2518" s="469" t="str">
        <f>_xlfn.IFNA(VLOOKUP(O2518,Dropdown!$B:$G,6,0),"-")</f>
        <v>PEZA</v>
      </c>
      <c r="AN2518" s="439">
        <f>_xlfn.IFNA(VLOOKUP(O2518,Dropdown!$B:$H,7,0),"-")</f>
        <v>0.12</v>
      </c>
      <c r="AO2518" s="16" t="str">
        <f>_xlfn.IFNA(IF(S2518="-","USD","PHP"),"-")</f>
        <v>PHP</v>
      </c>
      <c r="AP2518" s="440">
        <f>IF(AO2518="USD",T2518,S2518)</f>
        <v>7200</v>
      </c>
      <c r="AQ2518" s="450">
        <f>IFERROR(IF(AN2518="-",AP2518,AP2518*1.12),"-")</f>
        <v>8064.0000000000009</v>
      </c>
      <c r="AR2518" s="453"/>
      <c r="AS2518" s="468" t="s">
        <v>15</v>
      </c>
      <c r="AT2518" s="453"/>
      <c r="AU2518" s="455" t="s">
        <v>6430</v>
      </c>
    </row>
    <row r="2519" spans="1:47" s="29" customFormat="1">
      <c r="A2519" s="556">
        <v>2516</v>
      </c>
      <c r="B2519" s="558" t="s">
        <v>6427</v>
      </c>
      <c r="C2519" s="558" t="str">
        <f t="shared" ref="C2519:C2542" si="857">TEXT(E2519,"yyyy")</f>
        <v>2021</v>
      </c>
      <c r="D2519" s="558" t="str">
        <f t="shared" ref="D2519:D2542" si="858">TEXT(E2519,"mmm")</f>
        <v>Aug</v>
      </c>
      <c r="E2519" s="605">
        <v>44418</v>
      </c>
      <c r="F2519" s="558">
        <v>129178</v>
      </c>
      <c r="G2519" s="558">
        <v>61181</v>
      </c>
      <c r="H2519" s="558">
        <v>101799</v>
      </c>
      <c r="I2519" s="558" t="s">
        <v>6434</v>
      </c>
      <c r="J2519" s="617" t="s">
        <v>6435</v>
      </c>
      <c r="K2519" s="607" t="s">
        <v>6431</v>
      </c>
      <c r="L2519" s="607" t="s">
        <v>15</v>
      </c>
      <c r="M2519" s="607" t="s">
        <v>6431</v>
      </c>
      <c r="N2519" s="615" t="s">
        <v>6436</v>
      </c>
      <c r="O2519" s="607" t="s">
        <v>31</v>
      </c>
      <c r="P2519" s="558">
        <v>4</v>
      </c>
      <c r="Q2519" s="558" t="s">
        <v>5151</v>
      </c>
      <c r="R2519" s="609">
        <f>IFERROR(VLOOKUP(CONCATENATE(D2519,"'",C2519),'Monthly Forex'!A:D,4,0),"-")</f>
        <v>49.97</v>
      </c>
      <c r="S2519" s="616">
        <v>4400</v>
      </c>
      <c r="T2519" s="611">
        <f t="shared" ref="T2519:T2520" si="859">S2519/R2519</f>
        <v>88.052831699019407</v>
      </c>
      <c r="U2519" s="612" t="s">
        <v>47</v>
      </c>
      <c r="V2519" s="613" t="s">
        <v>49</v>
      </c>
      <c r="W2519" s="703" t="s">
        <v>15</v>
      </c>
      <c r="X2519" s="673" t="s">
        <v>4595</v>
      </c>
      <c r="Y2519" s="669" t="s">
        <v>15</v>
      </c>
      <c r="Z2519" s="668" t="s">
        <v>15</v>
      </c>
      <c r="AA2519" s="558" t="s">
        <v>1856</v>
      </c>
      <c r="AB2519" s="139">
        <f t="shared" si="847"/>
        <v>44448</v>
      </c>
      <c r="AC2519" s="134">
        <f t="shared" si="848"/>
        <v>44440</v>
      </c>
      <c r="AD2519" s="144">
        <f t="shared" si="849"/>
        <v>44508</v>
      </c>
      <c r="AE2519" s="136">
        <f t="shared" si="850"/>
        <v>44501</v>
      </c>
      <c r="AF2519" s="140" t="s">
        <v>4552</v>
      </c>
      <c r="AG2519" s="140" t="str">
        <f t="shared" si="851"/>
        <v>1</v>
      </c>
      <c r="AH2519" s="141">
        <f t="shared" ca="1" si="852"/>
        <v>72.702054629626218</v>
      </c>
      <c r="AI2519" s="210"/>
      <c r="AJ2519" s="448" t="s">
        <v>5194</v>
      </c>
      <c r="AK2519" s="479" t="str">
        <f t="shared" si="843"/>
        <v/>
      </c>
      <c r="AL2519" s="482">
        <f t="shared" si="844"/>
        <v>1</v>
      </c>
      <c r="AM2519" s="469" t="str">
        <f>_xlfn.IFNA(VLOOKUP(O2519,Dropdown!$B:$G,6,0),"-")</f>
        <v>PEZA</v>
      </c>
      <c r="AN2519" s="439">
        <f>_xlfn.IFNA(VLOOKUP(O2519,Dropdown!$B:$H,7,0),"-")</f>
        <v>0.12</v>
      </c>
      <c r="AO2519" s="16" t="str">
        <f t="shared" ref="AO2519:AO2520" si="860">_xlfn.IFNA(IF(S2519="-","USD","PHP"),"-")</f>
        <v>PHP</v>
      </c>
      <c r="AP2519" s="440">
        <f t="shared" ref="AP2519:AP2520" si="861">IF(AO2519="USD",T2519,S2519)</f>
        <v>4400</v>
      </c>
      <c r="AQ2519" s="450">
        <f t="shared" ref="AQ2519:AQ2520" si="862">IFERROR(IF(AN2519="-",AP2519,AP2519*1.12),"-")</f>
        <v>4928.0000000000009</v>
      </c>
      <c r="AR2519" s="453"/>
      <c r="AS2519" s="468" t="s">
        <v>15</v>
      </c>
      <c r="AT2519" s="453"/>
      <c r="AU2519" s="455">
        <v>0.12</v>
      </c>
    </row>
    <row r="2520" spans="1:47" s="29" customFormat="1">
      <c r="A2520" s="556">
        <v>2517</v>
      </c>
      <c r="B2520" s="558" t="s">
        <v>6428</v>
      </c>
      <c r="C2520" s="558" t="str">
        <f t="shared" si="857"/>
        <v>2021</v>
      </c>
      <c r="D2520" s="558" t="str">
        <f t="shared" si="858"/>
        <v>Aug</v>
      </c>
      <c r="E2520" s="605">
        <v>44418</v>
      </c>
      <c r="F2520" s="558">
        <v>129178</v>
      </c>
      <c r="G2520" s="558">
        <v>61181</v>
      </c>
      <c r="H2520" s="558">
        <v>101799</v>
      </c>
      <c r="I2520" s="558" t="s">
        <v>6434</v>
      </c>
      <c r="J2520" s="617" t="s">
        <v>6435</v>
      </c>
      <c r="K2520" s="607" t="s">
        <v>6432</v>
      </c>
      <c r="L2520" s="607" t="s">
        <v>15</v>
      </c>
      <c r="M2520" s="607" t="s">
        <v>6432</v>
      </c>
      <c r="N2520" s="615" t="s">
        <v>6437</v>
      </c>
      <c r="O2520" s="607" t="s">
        <v>31</v>
      </c>
      <c r="P2520" s="558">
        <v>2</v>
      </c>
      <c r="Q2520" s="558" t="s">
        <v>5151</v>
      </c>
      <c r="R2520" s="609">
        <f>IFERROR(VLOOKUP(CONCATENATE(D2520,"'",C2520),'Monthly Forex'!A:D,4,0),"-")</f>
        <v>49.97</v>
      </c>
      <c r="S2520" s="616">
        <v>3600</v>
      </c>
      <c r="T2520" s="611">
        <f t="shared" si="859"/>
        <v>72.043225935561338</v>
      </c>
      <c r="U2520" s="612" t="s">
        <v>47</v>
      </c>
      <c r="V2520" s="613" t="s">
        <v>49</v>
      </c>
      <c r="W2520" s="703" t="s">
        <v>15</v>
      </c>
      <c r="X2520" s="673" t="s">
        <v>4595</v>
      </c>
      <c r="Y2520" s="669" t="s">
        <v>15</v>
      </c>
      <c r="Z2520" s="668" t="s">
        <v>15</v>
      </c>
      <c r="AA2520" s="558" t="s">
        <v>1856</v>
      </c>
      <c r="AB2520" s="139">
        <f t="shared" si="847"/>
        <v>44448</v>
      </c>
      <c r="AC2520" s="134">
        <f t="shared" si="848"/>
        <v>44440</v>
      </c>
      <c r="AD2520" s="144">
        <f t="shared" si="849"/>
        <v>44508</v>
      </c>
      <c r="AE2520" s="136">
        <f t="shared" si="850"/>
        <v>44501</v>
      </c>
      <c r="AF2520" s="140" t="s">
        <v>4552</v>
      </c>
      <c r="AG2520" s="140" t="str">
        <f t="shared" si="851"/>
        <v>1</v>
      </c>
      <c r="AH2520" s="141">
        <f t="shared" ca="1" si="852"/>
        <v>72.702054629626218</v>
      </c>
      <c r="AI2520" s="210"/>
      <c r="AJ2520" s="448" t="s">
        <v>5194</v>
      </c>
      <c r="AK2520" s="479" t="str">
        <f t="shared" si="843"/>
        <v/>
      </c>
      <c r="AL2520" s="482">
        <f t="shared" si="844"/>
        <v>1</v>
      </c>
      <c r="AM2520" s="469" t="str">
        <f>_xlfn.IFNA(VLOOKUP(O2520,Dropdown!$B:$G,6,0),"-")</f>
        <v>PEZA</v>
      </c>
      <c r="AN2520" s="439">
        <f>_xlfn.IFNA(VLOOKUP(O2520,Dropdown!$B:$H,7,0),"-")</f>
        <v>0.12</v>
      </c>
      <c r="AO2520" s="16" t="str">
        <f t="shared" si="860"/>
        <v>PHP</v>
      </c>
      <c r="AP2520" s="440">
        <f t="shared" si="861"/>
        <v>3600</v>
      </c>
      <c r="AQ2520" s="450">
        <f t="shared" si="862"/>
        <v>4032.0000000000005</v>
      </c>
      <c r="AR2520" s="453"/>
      <c r="AS2520" s="468" t="s">
        <v>15</v>
      </c>
      <c r="AT2520" s="453"/>
      <c r="AU2520" s="455">
        <v>0.08</v>
      </c>
    </row>
    <row r="2521" spans="1:47" s="29" customFormat="1">
      <c r="A2521" s="556">
        <v>2518</v>
      </c>
      <c r="B2521" s="558" t="s">
        <v>6491</v>
      </c>
      <c r="C2521" s="558" t="str">
        <f t="shared" si="857"/>
        <v>2021</v>
      </c>
      <c r="D2521" s="558" t="str">
        <f t="shared" si="858"/>
        <v>Aug</v>
      </c>
      <c r="E2521" s="605">
        <v>44419</v>
      </c>
      <c r="F2521" s="558">
        <v>129180</v>
      </c>
      <c r="G2521" s="558">
        <v>61182</v>
      </c>
      <c r="H2521" s="558">
        <v>101806</v>
      </c>
      <c r="I2521" s="558" t="s">
        <v>6492</v>
      </c>
      <c r="J2521" s="617" t="s">
        <v>6493</v>
      </c>
      <c r="K2521" s="607" t="s">
        <v>6494</v>
      </c>
      <c r="L2521" s="607" t="s">
        <v>15</v>
      </c>
      <c r="M2521" s="607" t="s">
        <v>6494</v>
      </c>
      <c r="N2521" s="615" t="s">
        <v>15</v>
      </c>
      <c r="O2521" s="607" t="s">
        <v>5306</v>
      </c>
      <c r="P2521" s="558">
        <v>1</v>
      </c>
      <c r="Q2521" s="558" t="s">
        <v>5151</v>
      </c>
      <c r="R2521" s="609">
        <f>IFERROR(VLOOKUP(CONCATENATE(D2521,"'",C2521),'Monthly Forex'!A:D,4,0),"-")</f>
        <v>49.97</v>
      </c>
      <c r="S2521" s="616">
        <v>26800</v>
      </c>
      <c r="T2521" s="611">
        <f>S2521/R2521</f>
        <v>536.32179307584556</v>
      </c>
      <c r="U2521" s="612" t="s">
        <v>47</v>
      </c>
      <c r="V2521" s="613" t="s">
        <v>49</v>
      </c>
      <c r="W2521" s="703" t="s">
        <v>15</v>
      </c>
      <c r="X2521" s="673" t="s">
        <v>4595</v>
      </c>
      <c r="Y2521" s="669" t="s">
        <v>15</v>
      </c>
      <c r="Z2521" s="668" t="s">
        <v>15</v>
      </c>
      <c r="AA2521" s="558" t="s">
        <v>1856</v>
      </c>
      <c r="AB2521" s="139">
        <f t="shared" ref="AB2521" si="863">IF(V2521="","",IF(V2521="Cancelled","-",E2521+30))</f>
        <v>44449</v>
      </c>
      <c r="AC2521" s="134">
        <f t="shared" ref="AC2521" si="864">IFERROR(IF(AB2521="-","-",(AB2521-DAY(AB2521)+1)),"")</f>
        <v>44440</v>
      </c>
      <c r="AD2521" s="144" t="str">
        <f t="shared" ref="AD2521" si="865">IFERROR(IF(AF2521="O","-",AB2521+60),"-")</f>
        <v>-</v>
      </c>
      <c r="AE2521" s="136" t="str">
        <f t="shared" ref="AE2521" si="866">IFERROR(IF(AD2521="-","-",(AD2521-DAY(AD2521)+1)),"")</f>
        <v>-</v>
      </c>
      <c r="AF2521" s="140" t="s">
        <v>4551</v>
      </c>
      <c r="AG2521" s="140" t="str">
        <f t="shared" ref="AG2521" si="867">IF(F2521=F2517,"-","1")</f>
        <v>1</v>
      </c>
      <c r="AH2521" s="141" t="str">
        <f t="shared" ref="AH2521" si="868">IFERROR(IF(AF2521="-","-",IF(AF2521="O","-",$AK$1-E2521)),"-")</f>
        <v>-</v>
      </c>
      <c r="AI2521" s="210">
        <v>44449</v>
      </c>
      <c r="AJ2521" s="448" t="s">
        <v>4592</v>
      </c>
      <c r="AK2521" s="479">
        <f t="shared" si="843"/>
        <v>0</v>
      </c>
      <c r="AL2521" s="482">
        <f t="shared" ref="AL2521" si="869">IFERROR(AI2521-DAY(AI2521)+1,"-")</f>
        <v>44440</v>
      </c>
      <c r="AM2521" s="469" t="str">
        <f>_xlfn.IFNA(VLOOKUP(O2521,Dropdown!$B:$G,6,0),"-")</f>
        <v>PEZA</v>
      </c>
      <c r="AN2521" s="439">
        <f>_xlfn.IFNA(VLOOKUP(O2521,Dropdown!$B:$H,7,0),"-")</f>
        <v>0.12</v>
      </c>
      <c r="AO2521" s="16" t="str">
        <f t="shared" ref="AO2521" si="870">_xlfn.IFNA(IF(S2521="-","USD","PHP"),"-")</f>
        <v>PHP</v>
      </c>
      <c r="AP2521" s="440">
        <f t="shared" ref="AP2521" si="871">IF(AO2521="USD",T2521,S2521)</f>
        <v>26800</v>
      </c>
      <c r="AQ2521" s="450">
        <f t="shared" ref="AQ2521" si="872">IFERROR(IF(AN2521="-",AP2521,AP2521*1.12),"-")</f>
        <v>30016.000000000004</v>
      </c>
      <c r="AR2521" s="453"/>
      <c r="AS2521" s="468" t="s">
        <v>15</v>
      </c>
      <c r="AT2521" s="453"/>
      <c r="AU2521" s="455">
        <v>6.76</v>
      </c>
    </row>
    <row r="2522" spans="1:47" s="29" customFormat="1">
      <c r="A2522" s="556">
        <v>2519</v>
      </c>
      <c r="B2522" s="558" t="s">
        <v>6496</v>
      </c>
      <c r="C2522" s="558" t="str">
        <f t="shared" ref="C2522:C2527" si="873">TEXT(E2522,"yyyy")</f>
        <v>2021</v>
      </c>
      <c r="D2522" s="558" t="str">
        <f t="shared" ref="D2522:D2527" si="874">TEXT(E2522,"mmm")</f>
        <v>Aug</v>
      </c>
      <c r="E2522" s="605">
        <v>44433</v>
      </c>
      <c r="F2522" s="558">
        <v>129183</v>
      </c>
      <c r="G2522" s="558">
        <v>61185</v>
      </c>
      <c r="H2522" s="558">
        <v>102108</v>
      </c>
      <c r="I2522" s="558" t="s">
        <v>6434</v>
      </c>
      <c r="J2522" s="617" t="s">
        <v>6435</v>
      </c>
      <c r="K2522" s="607" t="s">
        <v>6506</v>
      </c>
      <c r="L2522" s="607" t="s">
        <v>15</v>
      </c>
      <c r="M2522" s="607" t="s">
        <v>6510</v>
      </c>
      <c r="N2522" s="615" t="s">
        <v>2518</v>
      </c>
      <c r="O2522" s="607" t="s">
        <v>31</v>
      </c>
      <c r="P2522" s="558">
        <v>2</v>
      </c>
      <c r="Q2522" s="558" t="s">
        <v>5151</v>
      </c>
      <c r="R2522" s="609">
        <f>IFERROR(VLOOKUP(CONCATENATE(D2522,"'",C2522),'Monthly Forex'!A:D,4,0),"-")</f>
        <v>49.97</v>
      </c>
      <c r="S2522" s="616">
        <v>30000</v>
      </c>
      <c r="T2522" s="611">
        <f>S2522/R2522</f>
        <v>600.36021612967784</v>
      </c>
      <c r="U2522" s="612" t="s">
        <v>47</v>
      </c>
      <c r="V2522" s="613" t="s">
        <v>49</v>
      </c>
      <c r="W2522" s="703" t="s">
        <v>15</v>
      </c>
      <c r="X2522" s="673" t="s">
        <v>4595</v>
      </c>
      <c r="Y2522" s="669" t="s">
        <v>15</v>
      </c>
      <c r="Z2522" s="668" t="s">
        <v>15</v>
      </c>
      <c r="AA2522" s="558" t="s">
        <v>1856</v>
      </c>
      <c r="AB2522" s="139">
        <f t="shared" ref="AB2522:AB2544" si="875">IF(V2522="","",IF(V2522="Cancelled","-",E2522+30))</f>
        <v>44463</v>
      </c>
      <c r="AC2522" s="134">
        <f t="shared" ref="AC2522:AC2544" si="876">IFERROR(IF(AB2522="-","-",(AB2522-DAY(AB2522)+1)),"")</f>
        <v>44440</v>
      </c>
      <c r="AD2522" s="144">
        <f t="shared" ref="AD2522:AD2544" si="877">IFERROR(IF(AF2522="O","-",AB2522+60),"-")</f>
        <v>44523</v>
      </c>
      <c r="AE2522" s="136">
        <f t="shared" ref="AE2522:AE2544" si="878">IFERROR(IF(AD2522="-","-",(AD2522-DAY(AD2522)+1)),"")</f>
        <v>44501</v>
      </c>
      <c r="AF2522" s="140" t="s">
        <v>4552</v>
      </c>
      <c r="AG2522" s="140" t="str">
        <f t="shared" ref="AG2522:AG2544" si="879">IF(F2522=F2518,"-","1")</f>
        <v>1</v>
      </c>
      <c r="AH2522" s="141">
        <f t="shared" ref="AH2522:AH2544" ca="1" si="880">IFERROR(IF(AF2522="-","-",IF(AF2522="O","-",$AK$1-E2522)),"-")</f>
        <v>57.702054629626218</v>
      </c>
      <c r="AI2522" s="210"/>
      <c r="AJ2522" s="448" t="s">
        <v>5194</v>
      </c>
      <c r="AK2522" s="479" t="str">
        <f t="shared" si="843"/>
        <v/>
      </c>
      <c r="AL2522" s="482">
        <f t="shared" ref="AL2522:AL2544" si="881">IFERROR(AI2522-DAY(AI2522)+1,"-")</f>
        <v>1</v>
      </c>
      <c r="AM2522" s="469" t="str">
        <f>_xlfn.IFNA(VLOOKUP(O2522,Dropdown!$B:$G,6,0),"-")</f>
        <v>PEZA</v>
      </c>
      <c r="AN2522" s="439">
        <f>_xlfn.IFNA(VLOOKUP(O2522,Dropdown!$B:$H,7,0),"-")</f>
        <v>0.12</v>
      </c>
      <c r="AO2522" s="16" t="str">
        <f t="shared" ref="AO2522:AO2544" si="882">_xlfn.IFNA(IF(S2522="-","USD","PHP"),"-")</f>
        <v>PHP</v>
      </c>
      <c r="AP2522" s="440">
        <f t="shared" ref="AP2522:AP2544" si="883">IF(AO2522="USD",T2522,S2522)</f>
        <v>30000</v>
      </c>
      <c r="AQ2522" s="450">
        <f t="shared" ref="AQ2522:AQ2544" si="884">IFERROR(IF(AN2522="-",AP2522,AP2522*1.12),"-")</f>
        <v>33600</v>
      </c>
      <c r="AR2522" s="453"/>
      <c r="AS2522" s="468" t="s">
        <v>15</v>
      </c>
      <c r="AT2522" s="453"/>
      <c r="AU2522" s="455">
        <v>4.12</v>
      </c>
    </row>
    <row r="2523" spans="1:47" s="29" customFormat="1">
      <c r="A2523" s="556">
        <v>2520</v>
      </c>
      <c r="B2523" s="558" t="s">
        <v>6497</v>
      </c>
      <c r="C2523" s="558" t="str">
        <f t="shared" si="873"/>
        <v>2021</v>
      </c>
      <c r="D2523" s="558" t="str">
        <f t="shared" si="874"/>
        <v>Aug</v>
      </c>
      <c r="E2523" s="605">
        <v>44433</v>
      </c>
      <c r="F2523" s="558">
        <v>129183</v>
      </c>
      <c r="G2523" s="558">
        <v>61185</v>
      </c>
      <c r="H2523" s="558">
        <v>102108</v>
      </c>
      <c r="I2523" s="558" t="s">
        <v>6434</v>
      </c>
      <c r="J2523" s="617" t="s">
        <v>6435</v>
      </c>
      <c r="K2523" s="607" t="s">
        <v>6507</v>
      </c>
      <c r="L2523" s="607" t="s">
        <v>15</v>
      </c>
      <c r="M2523" s="607" t="s">
        <v>6513</v>
      </c>
      <c r="N2523" s="615" t="s">
        <v>6511</v>
      </c>
      <c r="O2523" s="607" t="s">
        <v>31</v>
      </c>
      <c r="P2523" s="558">
        <v>3</v>
      </c>
      <c r="Q2523" s="558" t="s">
        <v>5151</v>
      </c>
      <c r="R2523" s="609">
        <f>IFERROR(VLOOKUP(CONCATENATE(D2523,"'",C2523),'Monthly Forex'!A:D,4,0),"-")</f>
        <v>49.97</v>
      </c>
      <c r="S2523" s="616">
        <v>45000</v>
      </c>
      <c r="T2523" s="611">
        <f t="shared" ref="T2523:T2528" si="885">S2523/R2523</f>
        <v>900.54032419451676</v>
      </c>
      <c r="U2523" s="612" t="s">
        <v>47</v>
      </c>
      <c r="V2523" s="613" t="s">
        <v>49</v>
      </c>
      <c r="W2523" s="703" t="s">
        <v>15</v>
      </c>
      <c r="X2523" s="673" t="s">
        <v>4595</v>
      </c>
      <c r="Y2523" s="669" t="s">
        <v>15</v>
      </c>
      <c r="Z2523" s="668" t="s">
        <v>15</v>
      </c>
      <c r="AA2523" s="558" t="s">
        <v>1856</v>
      </c>
      <c r="AB2523" s="139">
        <f t="shared" si="875"/>
        <v>44463</v>
      </c>
      <c r="AC2523" s="134">
        <f t="shared" si="876"/>
        <v>44440</v>
      </c>
      <c r="AD2523" s="144">
        <f t="shared" si="877"/>
        <v>44523</v>
      </c>
      <c r="AE2523" s="136">
        <f t="shared" si="878"/>
        <v>44501</v>
      </c>
      <c r="AF2523" s="140" t="s">
        <v>4552</v>
      </c>
      <c r="AG2523" s="140" t="str">
        <f t="shared" si="879"/>
        <v>1</v>
      </c>
      <c r="AH2523" s="141">
        <f t="shared" ca="1" si="880"/>
        <v>57.702054629626218</v>
      </c>
      <c r="AI2523" s="210"/>
      <c r="AJ2523" s="448" t="s">
        <v>5194</v>
      </c>
      <c r="AK2523" s="479" t="str">
        <f t="shared" si="843"/>
        <v/>
      </c>
      <c r="AL2523" s="482">
        <f t="shared" si="881"/>
        <v>1</v>
      </c>
      <c r="AM2523" s="469" t="str">
        <f>_xlfn.IFNA(VLOOKUP(O2523,Dropdown!$B:$G,6,0),"-")</f>
        <v>PEZA</v>
      </c>
      <c r="AN2523" s="439">
        <f>_xlfn.IFNA(VLOOKUP(O2523,Dropdown!$B:$H,7,0),"-")</f>
        <v>0.12</v>
      </c>
      <c r="AO2523" s="16" t="str">
        <f t="shared" si="882"/>
        <v>PHP</v>
      </c>
      <c r="AP2523" s="440">
        <f t="shared" si="883"/>
        <v>45000</v>
      </c>
      <c r="AQ2523" s="450">
        <f t="shared" si="884"/>
        <v>50400.000000000007</v>
      </c>
      <c r="AR2523" s="453"/>
      <c r="AS2523" s="468" t="s">
        <v>15</v>
      </c>
      <c r="AT2523" s="453"/>
      <c r="AU2523" s="455">
        <v>5.68</v>
      </c>
    </row>
    <row r="2524" spans="1:47" s="29" customFormat="1">
      <c r="A2524" s="556">
        <v>2521</v>
      </c>
      <c r="B2524" s="558" t="s">
        <v>6503</v>
      </c>
      <c r="C2524" s="558" t="str">
        <f t="shared" si="873"/>
        <v>2021</v>
      </c>
      <c r="D2524" s="558" t="str">
        <f t="shared" si="874"/>
        <v>Aug</v>
      </c>
      <c r="E2524" s="605">
        <v>44433</v>
      </c>
      <c r="F2524" s="558">
        <v>129183</v>
      </c>
      <c r="G2524" s="558">
        <v>61185</v>
      </c>
      <c r="H2524" s="558">
        <v>102108</v>
      </c>
      <c r="I2524" s="558" t="s">
        <v>6434</v>
      </c>
      <c r="J2524" s="617" t="s">
        <v>6435</v>
      </c>
      <c r="K2524" s="607" t="s">
        <v>6508</v>
      </c>
      <c r="L2524" s="607" t="s">
        <v>15</v>
      </c>
      <c r="M2524" s="607" t="s">
        <v>6512</v>
      </c>
      <c r="N2524" s="615" t="s">
        <v>1716</v>
      </c>
      <c r="O2524" s="607" t="s">
        <v>31</v>
      </c>
      <c r="P2524" s="558">
        <v>4</v>
      </c>
      <c r="Q2524" s="558" t="s">
        <v>5151</v>
      </c>
      <c r="R2524" s="609">
        <f>IFERROR(VLOOKUP(CONCATENATE(D2524,"'",C2524),'Monthly Forex'!A:D,4,0),"-")</f>
        <v>49.97</v>
      </c>
      <c r="S2524" s="616">
        <v>75200</v>
      </c>
      <c r="T2524" s="611">
        <f t="shared" si="885"/>
        <v>1504.902941765059</v>
      </c>
      <c r="U2524" s="612" t="s">
        <v>47</v>
      </c>
      <c r="V2524" s="613" t="s">
        <v>49</v>
      </c>
      <c r="W2524" s="703" t="s">
        <v>15</v>
      </c>
      <c r="X2524" s="673" t="s">
        <v>4595</v>
      </c>
      <c r="Y2524" s="669" t="s">
        <v>15</v>
      </c>
      <c r="Z2524" s="668" t="s">
        <v>15</v>
      </c>
      <c r="AA2524" s="558" t="s">
        <v>1856</v>
      </c>
      <c r="AB2524" s="139">
        <f t="shared" si="875"/>
        <v>44463</v>
      </c>
      <c r="AC2524" s="134">
        <f t="shared" si="876"/>
        <v>44440</v>
      </c>
      <c r="AD2524" s="144">
        <f t="shared" si="877"/>
        <v>44523</v>
      </c>
      <c r="AE2524" s="136">
        <f t="shared" si="878"/>
        <v>44501</v>
      </c>
      <c r="AF2524" s="140" t="s">
        <v>4552</v>
      </c>
      <c r="AG2524" s="140" t="str">
        <f t="shared" si="879"/>
        <v>1</v>
      </c>
      <c r="AH2524" s="141">
        <f t="shared" ca="1" si="880"/>
        <v>57.702054629626218</v>
      </c>
      <c r="AI2524" s="210"/>
      <c r="AJ2524" s="448" t="s">
        <v>5194</v>
      </c>
      <c r="AK2524" s="479" t="str">
        <f t="shared" si="843"/>
        <v/>
      </c>
      <c r="AL2524" s="482">
        <f t="shared" si="881"/>
        <v>1</v>
      </c>
      <c r="AM2524" s="469" t="str">
        <f>_xlfn.IFNA(VLOOKUP(O2524,Dropdown!$B:$G,6,0),"-")</f>
        <v>PEZA</v>
      </c>
      <c r="AN2524" s="439">
        <f>_xlfn.IFNA(VLOOKUP(O2524,Dropdown!$B:$H,7,0),"-")</f>
        <v>0.12</v>
      </c>
      <c r="AO2524" s="16" t="str">
        <f t="shared" si="882"/>
        <v>PHP</v>
      </c>
      <c r="AP2524" s="440">
        <f t="shared" si="883"/>
        <v>75200</v>
      </c>
      <c r="AQ2524" s="450">
        <f t="shared" si="884"/>
        <v>84224.000000000015</v>
      </c>
      <c r="AR2524" s="453"/>
      <c r="AS2524" s="468" t="s">
        <v>15</v>
      </c>
      <c r="AT2524" s="453"/>
      <c r="AU2524" s="455">
        <v>2.48</v>
      </c>
    </row>
    <row r="2525" spans="1:47" s="29" customFormat="1">
      <c r="A2525" s="556">
        <v>2522</v>
      </c>
      <c r="B2525" s="558" t="s">
        <v>6502</v>
      </c>
      <c r="C2525" s="558" t="str">
        <f t="shared" si="873"/>
        <v>2021</v>
      </c>
      <c r="D2525" s="558" t="str">
        <f t="shared" si="874"/>
        <v>Aug</v>
      </c>
      <c r="E2525" s="605">
        <v>44433</v>
      </c>
      <c r="F2525" s="558">
        <v>129182</v>
      </c>
      <c r="G2525" s="558">
        <v>61184</v>
      </c>
      <c r="H2525" s="558">
        <v>102109</v>
      </c>
      <c r="I2525" s="558" t="s">
        <v>6505</v>
      </c>
      <c r="J2525" s="617" t="s">
        <v>6504</v>
      </c>
      <c r="K2525" s="607" t="s">
        <v>6509</v>
      </c>
      <c r="L2525" s="607" t="s">
        <v>15</v>
      </c>
      <c r="M2525" s="607" t="s">
        <v>6514</v>
      </c>
      <c r="N2525" s="615" t="s">
        <v>6515</v>
      </c>
      <c r="O2525" s="607" t="s">
        <v>31</v>
      </c>
      <c r="P2525" s="558">
        <v>1</v>
      </c>
      <c r="Q2525" s="558" t="s">
        <v>5151</v>
      </c>
      <c r="R2525" s="609">
        <f>IFERROR(VLOOKUP(CONCATENATE(D2525,"'",C2525),'Monthly Forex'!A:D,4,0),"-")</f>
        <v>49.97</v>
      </c>
      <c r="S2525" s="616">
        <v>13400</v>
      </c>
      <c r="T2525" s="611">
        <f t="shared" si="885"/>
        <v>268.16089653792278</v>
      </c>
      <c r="U2525" s="612" t="s">
        <v>47</v>
      </c>
      <c r="V2525" s="613" t="s">
        <v>49</v>
      </c>
      <c r="W2525" s="703" t="s">
        <v>15</v>
      </c>
      <c r="X2525" s="673" t="s">
        <v>4595</v>
      </c>
      <c r="Y2525" s="669" t="s">
        <v>15</v>
      </c>
      <c r="Z2525" s="668" t="s">
        <v>15</v>
      </c>
      <c r="AA2525" s="558" t="s">
        <v>1856</v>
      </c>
      <c r="AB2525" s="139">
        <f t="shared" si="875"/>
        <v>44463</v>
      </c>
      <c r="AC2525" s="134">
        <f t="shared" si="876"/>
        <v>44440</v>
      </c>
      <c r="AD2525" s="144">
        <f t="shared" si="877"/>
        <v>44523</v>
      </c>
      <c r="AE2525" s="136">
        <f t="shared" si="878"/>
        <v>44501</v>
      </c>
      <c r="AF2525" s="140" t="s">
        <v>4552</v>
      </c>
      <c r="AG2525" s="140" t="str">
        <f t="shared" si="879"/>
        <v>1</v>
      </c>
      <c r="AH2525" s="141">
        <f t="shared" ca="1" si="880"/>
        <v>57.702054629626218</v>
      </c>
      <c r="AI2525" s="210"/>
      <c r="AJ2525" s="448" t="s">
        <v>5194</v>
      </c>
      <c r="AK2525" s="479" t="str">
        <f t="shared" si="843"/>
        <v/>
      </c>
      <c r="AL2525" s="482">
        <f t="shared" si="881"/>
        <v>1</v>
      </c>
      <c r="AM2525" s="469" t="str">
        <f>_xlfn.IFNA(VLOOKUP(O2525,Dropdown!$B:$G,6,0),"-")</f>
        <v>PEZA</v>
      </c>
      <c r="AN2525" s="439">
        <f>_xlfn.IFNA(VLOOKUP(O2525,Dropdown!$B:$H,7,0),"-")</f>
        <v>0.12</v>
      </c>
      <c r="AO2525" s="16" t="str">
        <f t="shared" si="882"/>
        <v>PHP</v>
      </c>
      <c r="AP2525" s="440">
        <f t="shared" si="883"/>
        <v>13400</v>
      </c>
      <c r="AQ2525" s="450">
        <f t="shared" si="884"/>
        <v>15008.000000000002</v>
      </c>
      <c r="AR2525" s="453"/>
      <c r="AS2525" s="468" t="s">
        <v>15</v>
      </c>
      <c r="AT2525" s="453"/>
      <c r="AU2525" s="455">
        <v>3.76</v>
      </c>
    </row>
    <row r="2526" spans="1:47" s="75" customFormat="1">
      <c r="A2526" s="556">
        <v>2523</v>
      </c>
      <c r="B2526" s="763" t="s">
        <v>6519</v>
      </c>
      <c r="C2526" s="763" t="str">
        <f t="shared" si="873"/>
        <v>2021</v>
      </c>
      <c r="D2526" s="763" t="str">
        <f t="shared" si="874"/>
        <v>Aug</v>
      </c>
      <c r="E2526" s="764">
        <v>44434</v>
      </c>
      <c r="F2526" s="763">
        <v>129184</v>
      </c>
      <c r="G2526" s="763">
        <v>61186</v>
      </c>
      <c r="H2526" s="763">
        <v>102190</v>
      </c>
      <c r="I2526" s="763" t="s">
        <v>6434</v>
      </c>
      <c r="J2526" s="765" t="s">
        <v>6435</v>
      </c>
      <c r="K2526" s="766" t="s">
        <v>6516</v>
      </c>
      <c r="L2526" s="766" t="s">
        <v>15</v>
      </c>
      <c r="M2526" s="766" t="s">
        <v>6516</v>
      </c>
      <c r="N2526" s="767" t="s">
        <v>6534</v>
      </c>
      <c r="O2526" s="766" t="s">
        <v>31</v>
      </c>
      <c r="P2526" s="763">
        <v>1</v>
      </c>
      <c r="Q2526" s="763" t="s">
        <v>5151</v>
      </c>
      <c r="R2526" s="768">
        <f>IFERROR(VLOOKUP(CONCATENATE(D2526,"'",C2526),'Monthly Forex'!A:D,4,0),"-")</f>
        <v>49.97</v>
      </c>
      <c r="S2526" s="769">
        <v>32500</v>
      </c>
      <c r="T2526" s="770">
        <f>S2526/R2526</f>
        <v>650.39023414048427</v>
      </c>
      <c r="U2526" s="612" t="s">
        <v>47</v>
      </c>
      <c r="V2526" s="613" t="s">
        <v>49</v>
      </c>
      <c r="W2526" s="703" t="s">
        <v>15</v>
      </c>
      <c r="X2526" s="673" t="s">
        <v>4595</v>
      </c>
      <c r="Y2526" s="669" t="s">
        <v>15</v>
      </c>
      <c r="Z2526" s="668" t="s">
        <v>15</v>
      </c>
      <c r="AA2526" s="558" t="s">
        <v>1856</v>
      </c>
      <c r="AB2526" s="139">
        <f t="shared" si="875"/>
        <v>44464</v>
      </c>
      <c r="AC2526" s="134">
        <f t="shared" si="876"/>
        <v>44440</v>
      </c>
      <c r="AD2526" s="144">
        <f t="shared" si="877"/>
        <v>44524</v>
      </c>
      <c r="AE2526" s="136">
        <f t="shared" si="878"/>
        <v>44501</v>
      </c>
      <c r="AF2526" s="140" t="s">
        <v>4552</v>
      </c>
      <c r="AG2526" s="140" t="str">
        <f t="shared" si="879"/>
        <v>1</v>
      </c>
      <c r="AH2526" s="141">
        <f t="shared" ca="1" si="880"/>
        <v>56.702054629626218</v>
      </c>
      <c r="AI2526" s="210"/>
      <c r="AJ2526" s="448" t="s">
        <v>5194</v>
      </c>
      <c r="AK2526" s="479" t="str">
        <f t="shared" si="843"/>
        <v/>
      </c>
      <c r="AL2526" s="482">
        <f t="shared" si="881"/>
        <v>1</v>
      </c>
      <c r="AM2526" s="469" t="str">
        <f>_xlfn.IFNA(VLOOKUP(O2526,Dropdown!$B:$G,6,0),"-")</f>
        <v>PEZA</v>
      </c>
      <c r="AN2526" s="439">
        <f>_xlfn.IFNA(VLOOKUP(O2526,Dropdown!$B:$H,7,0),"-")</f>
        <v>0.12</v>
      </c>
      <c r="AO2526" s="16" t="str">
        <f t="shared" si="882"/>
        <v>PHP</v>
      </c>
      <c r="AP2526" s="440">
        <f t="shared" si="883"/>
        <v>32500</v>
      </c>
      <c r="AQ2526" s="450">
        <f t="shared" si="884"/>
        <v>36400</v>
      </c>
      <c r="AR2526" s="453"/>
      <c r="AS2526" s="468" t="s">
        <v>15</v>
      </c>
      <c r="AT2526" s="453"/>
      <c r="AU2526" s="455">
        <v>1.2</v>
      </c>
    </row>
    <row r="2527" spans="1:47" s="75" customFormat="1">
      <c r="A2527" s="556">
        <v>2524</v>
      </c>
      <c r="B2527" s="763" t="s">
        <v>6518</v>
      </c>
      <c r="C2527" s="763" t="str">
        <f t="shared" si="873"/>
        <v>2021</v>
      </c>
      <c r="D2527" s="763" t="str">
        <f t="shared" si="874"/>
        <v>Aug</v>
      </c>
      <c r="E2527" s="764">
        <v>44434</v>
      </c>
      <c r="F2527" s="763">
        <v>129184</v>
      </c>
      <c r="G2527" s="763">
        <v>61186</v>
      </c>
      <c r="H2527" s="763">
        <v>102190</v>
      </c>
      <c r="I2527" s="763" t="s">
        <v>6434</v>
      </c>
      <c r="J2527" s="765" t="s">
        <v>6435</v>
      </c>
      <c r="K2527" s="766" t="s">
        <v>6517</v>
      </c>
      <c r="L2527" s="766" t="s">
        <v>15</v>
      </c>
      <c r="M2527" s="766" t="s">
        <v>6517</v>
      </c>
      <c r="N2527" s="807" t="s">
        <v>6535</v>
      </c>
      <c r="O2527" s="766" t="s">
        <v>31</v>
      </c>
      <c r="P2527" s="763">
        <v>2</v>
      </c>
      <c r="Q2527" s="763" t="s">
        <v>5151</v>
      </c>
      <c r="R2527" s="768">
        <f>IFERROR(VLOOKUP(CONCATENATE(D2527,"'",C2527),'Monthly Forex'!A:D,4,0),"-")</f>
        <v>49.97</v>
      </c>
      <c r="S2527" s="769">
        <v>18000</v>
      </c>
      <c r="T2527" s="770">
        <f t="shared" si="885"/>
        <v>360.21612967780669</v>
      </c>
      <c r="U2527" s="612" t="s">
        <v>47</v>
      </c>
      <c r="V2527" s="613" t="s">
        <v>49</v>
      </c>
      <c r="W2527" s="703" t="s">
        <v>15</v>
      </c>
      <c r="X2527" s="673" t="s">
        <v>4595</v>
      </c>
      <c r="Y2527" s="669" t="s">
        <v>15</v>
      </c>
      <c r="Z2527" s="668" t="s">
        <v>15</v>
      </c>
      <c r="AA2527" s="558" t="s">
        <v>1856</v>
      </c>
      <c r="AB2527" s="139">
        <f t="shared" si="875"/>
        <v>44464</v>
      </c>
      <c r="AC2527" s="134">
        <f t="shared" si="876"/>
        <v>44440</v>
      </c>
      <c r="AD2527" s="144">
        <f t="shared" si="877"/>
        <v>44524</v>
      </c>
      <c r="AE2527" s="136">
        <f t="shared" si="878"/>
        <v>44501</v>
      </c>
      <c r="AF2527" s="140" t="s">
        <v>4552</v>
      </c>
      <c r="AG2527" s="140" t="str">
        <f t="shared" si="879"/>
        <v>1</v>
      </c>
      <c r="AH2527" s="141">
        <f t="shared" ca="1" si="880"/>
        <v>56.702054629626218</v>
      </c>
      <c r="AI2527" s="210"/>
      <c r="AJ2527" s="448" t="s">
        <v>5194</v>
      </c>
      <c r="AK2527" s="479" t="str">
        <f t="shared" si="843"/>
        <v/>
      </c>
      <c r="AL2527" s="482">
        <f t="shared" si="881"/>
        <v>1</v>
      </c>
      <c r="AM2527" s="469" t="str">
        <f>_xlfn.IFNA(VLOOKUP(O2527,Dropdown!$B:$G,6,0),"-")</f>
        <v>PEZA</v>
      </c>
      <c r="AN2527" s="439">
        <f>_xlfn.IFNA(VLOOKUP(O2527,Dropdown!$B:$H,7,0),"-")</f>
        <v>0.12</v>
      </c>
      <c r="AO2527" s="16" t="str">
        <f t="shared" si="882"/>
        <v>PHP</v>
      </c>
      <c r="AP2527" s="440">
        <f t="shared" si="883"/>
        <v>18000</v>
      </c>
      <c r="AQ2527" s="450">
        <f t="shared" si="884"/>
        <v>20160.000000000004</v>
      </c>
      <c r="AR2527" s="453"/>
      <c r="AS2527" s="468" t="s">
        <v>15</v>
      </c>
      <c r="AT2527" s="453"/>
      <c r="AU2527" s="455">
        <v>2.2999999999999998</v>
      </c>
    </row>
    <row r="2528" spans="1:47" s="75" customFormat="1">
      <c r="A2528" s="556">
        <v>2525</v>
      </c>
      <c r="B2528" s="763" t="s">
        <v>6520</v>
      </c>
      <c r="C2528" s="763" t="str">
        <f t="shared" si="857"/>
        <v>2021</v>
      </c>
      <c r="D2528" s="763" t="str">
        <f t="shared" si="858"/>
        <v>Aug</v>
      </c>
      <c r="E2528" s="764">
        <v>44434</v>
      </c>
      <c r="F2528" s="763">
        <v>129184</v>
      </c>
      <c r="G2528" s="763">
        <v>61186</v>
      </c>
      <c r="H2528" s="763">
        <v>102190</v>
      </c>
      <c r="I2528" s="763" t="s">
        <v>6434</v>
      </c>
      <c r="J2528" s="765" t="s">
        <v>6435</v>
      </c>
      <c r="K2528" s="766" t="s">
        <v>6521</v>
      </c>
      <c r="L2528" s="766" t="s">
        <v>15</v>
      </c>
      <c r="M2528" s="766" t="s">
        <v>6521</v>
      </c>
      <c r="N2528" s="767" t="s">
        <v>6536</v>
      </c>
      <c r="O2528" s="766" t="s">
        <v>31</v>
      </c>
      <c r="P2528" s="763">
        <v>2</v>
      </c>
      <c r="Q2528" s="763" t="s">
        <v>5151</v>
      </c>
      <c r="R2528" s="768">
        <f>IFERROR(VLOOKUP(CONCATENATE(D2528,"'",C2528),'Monthly Forex'!A:D,4,0),"-")</f>
        <v>49.97</v>
      </c>
      <c r="S2528" s="769">
        <v>18000</v>
      </c>
      <c r="T2528" s="770">
        <f t="shared" si="885"/>
        <v>360.21612967780669</v>
      </c>
      <c r="U2528" s="612" t="s">
        <v>47</v>
      </c>
      <c r="V2528" s="613" t="s">
        <v>49</v>
      </c>
      <c r="W2528" s="703" t="s">
        <v>15</v>
      </c>
      <c r="X2528" s="673" t="s">
        <v>4595</v>
      </c>
      <c r="Y2528" s="669" t="s">
        <v>15</v>
      </c>
      <c r="Z2528" s="668" t="s">
        <v>15</v>
      </c>
      <c r="AA2528" s="558" t="s">
        <v>1856</v>
      </c>
      <c r="AB2528" s="139">
        <f t="shared" si="875"/>
        <v>44464</v>
      </c>
      <c r="AC2528" s="134">
        <f t="shared" si="876"/>
        <v>44440</v>
      </c>
      <c r="AD2528" s="144">
        <f t="shared" si="877"/>
        <v>44524</v>
      </c>
      <c r="AE2528" s="136">
        <f t="shared" si="878"/>
        <v>44501</v>
      </c>
      <c r="AF2528" s="140" t="s">
        <v>4552</v>
      </c>
      <c r="AG2528" s="140" t="str">
        <f t="shared" si="879"/>
        <v>1</v>
      </c>
      <c r="AH2528" s="141">
        <f t="shared" ca="1" si="880"/>
        <v>56.702054629626218</v>
      </c>
      <c r="AI2528" s="210"/>
      <c r="AJ2528" s="448" t="s">
        <v>5194</v>
      </c>
      <c r="AK2528" s="479" t="str">
        <f t="shared" si="843"/>
        <v/>
      </c>
      <c r="AL2528" s="482">
        <f t="shared" si="881"/>
        <v>1</v>
      </c>
      <c r="AM2528" s="469" t="str">
        <f>_xlfn.IFNA(VLOOKUP(O2528,Dropdown!$B:$G,6,0),"-")</f>
        <v>PEZA</v>
      </c>
      <c r="AN2528" s="439">
        <f>_xlfn.IFNA(VLOOKUP(O2528,Dropdown!$B:$H,7,0),"-")</f>
        <v>0.12</v>
      </c>
      <c r="AO2528" s="16" t="str">
        <f t="shared" si="882"/>
        <v>PHP</v>
      </c>
      <c r="AP2528" s="440">
        <f t="shared" si="883"/>
        <v>18000</v>
      </c>
      <c r="AQ2528" s="450">
        <f t="shared" si="884"/>
        <v>20160.000000000004</v>
      </c>
      <c r="AR2528" s="453"/>
      <c r="AS2528" s="468" t="s">
        <v>15</v>
      </c>
      <c r="AT2528" s="453"/>
      <c r="AU2528" s="455">
        <v>0.7</v>
      </c>
    </row>
    <row r="2529" spans="1:47" s="778" customFormat="1">
      <c r="A2529" s="556">
        <v>2526</v>
      </c>
      <c r="B2529" s="771" t="s">
        <v>6522</v>
      </c>
      <c r="C2529" s="771" t="str">
        <f t="shared" si="857"/>
        <v>2021</v>
      </c>
      <c r="D2529" s="771" t="str">
        <f t="shared" si="858"/>
        <v>Aug</v>
      </c>
      <c r="E2529" s="772">
        <v>44434</v>
      </c>
      <c r="F2529" s="771">
        <v>129185</v>
      </c>
      <c r="G2529" s="771">
        <v>61187</v>
      </c>
      <c r="H2529" s="771">
        <v>102185</v>
      </c>
      <c r="I2529" s="771" t="s">
        <v>6526</v>
      </c>
      <c r="J2529" s="773" t="s">
        <v>6527</v>
      </c>
      <c r="K2529" s="774" t="s">
        <v>6528</v>
      </c>
      <c r="L2529" s="774" t="s">
        <v>6602</v>
      </c>
      <c r="M2529" s="774" t="s">
        <v>6603</v>
      </c>
      <c r="N2529" s="615" t="s">
        <v>15</v>
      </c>
      <c r="O2529" s="774" t="s">
        <v>40</v>
      </c>
      <c r="P2529" s="771">
        <v>3</v>
      </c>
      <c r="Q2529" s="763" t="s">
        <v>5151</v>
      </c>
      <c r="R2529" s="775">
        <f>IFERROR(VLOOKUP(CONCATENATE(D2529,"'",C2529),'Monthly Forex'!A:D,4,0),"-")</f>
        <v>49.97</v>
      </c>
      <c r="S2529" s="776" t="s">
        <v>15</v>
      </c>
      <c r="T2529" s="777">
        <v>531</v>
      </c>
      <c r="U2529" s="612" t="s">
        <v>47</v>
      </c>
      <c r="V2529" s="613" t="s">
        <v>49</v>
      </c>
      <c r="W2529" s="703" t="s">
        <v>15</v>
      </c>
      <c r="X2529" s="673" t="s">
        <v>4595</v>
      </c>
      <c r="Y2529" s="669" t="s">
        <v>15</v>
      </c>
      <c r="Z2529" s="668" t="s">
        <v>15</v>
      </c>
      <c r="AA2529" s="558" t="s">
        <v>1856</v>
      </c>
      <c r="AB2529" s="139">
        <f t="shared" si="875"/>
        <v>44464</v>
      </c>
      <c r="AC2529" s="134">
        <f t="shared" si="876"/>
        <v>44440</v>
      </c>
      <c r="AD2529" s="144" t="str">
        <f t="shared" si="877"/>
        <v>-</v>
      </c>
      <c r="AE2529" s="136" t="str">
        <f t="shared" si="878"/>
        <v>-</v>
      </c>
      <c r="AF2529" s="140" t="s">
        <v>4551</v>
      </c>
      <c r="AG2529" s="140" t="str">
        <f t="shared" si="879"/>
        <v>1</v>
      </c>
      <c r="AH2529" s="141" t="str">
        <f t="shared" si="880"/>
        <v>-</v>
      </c>
      <c r="AI2529" s="210">
        <v>44469</v>
      </c>
      <c r="AJ2529" s="448" t="s">
        <v>4592</v>
      </c>
      <c r="AK2529" s="479">
        <f t="shared" si="843"/>
        <v>-5</v>
      </c>
      <c r="AL2529" s="482">
        <f t="shared" si="881"/>
        <v>44440</v>
      </c>
      <c r="AM2529" s="469" t="str">
        <f>_xlfn.IFNA(VLOOKUP(O2529,Dropdown!$B:$G,6,0),"-")</f>
        <v>PEZA</v>
      </c>
      <c r="AN2529" s="439">
        <f>_xlfn.IFNA(VLOOKUP(O2529,Dropdown!$B:$H,7,0),"-")</f>
        <v>0.12</v>
      </c>
      <c r="AO2529" s="16" t="str">
        <f t="shared" si="882"/>
        <v>USD</v>
      </c>
      <c r="AP2529" s="440">
        <f t="shared" si="883"/>
        <v>531</v>
      </c>
      <c r="AQ2529" s="450">
        <f t="shared" si="884"/>
        <v>594.72</v>
      </c>
      <c r="AR2529" s="453"/>
      <c r="AS2529" s="468" t="s">
        <v>15</v>
      </c>
      <c r="AT2529" s="453"/>
      <c r="AU2529" s="455">
        <v>0.7</v>
      </c>
    </row>
    <row r="2530" spans="1:47" s="778" customFormat="1">
      <c r="A2530" s="556">
        <v>2527</v>
      </c>
      <c r="B2530" s="771" t="s">
        <v>6498</v>
      </c>
      <c r="C2530" s="771" t="str">
        <f t="shared" ref="C2530:C2533" si="886">TEXT(E2530,"yyyy")</f>
        <v>2021</v>
      </c>
      <c r="D2530" s="771" t="str">
        <f t="shared" ref="D2530:D2533" si="887">TEXT(E2530,"mmm")</f>
        <v>Aug</v>
      </c>
      <c r="E2530" s="772">
        <v>44434</v>
      </c>
      <c r="F2530" s="771">
        <v>129185</v>
      </c>
      <c r="G2530" s="771">
        <v>61187</v>
      </c>
      <c r="H2530" s="771">
        <v>102185</v>
      </c>
      <c r="I2530" s="771" t="s">
        <v>6526</v>
      </c>
      <c r="J2530" s="773" t="s">
        <v>6527</v>
      </c>
      <c r="K2530" s="774" t="s">
        <v>6529</v>
      </c>
      <c r="L2530" s="774" t="s">
        <v>6602</v>
      </c>
      <c r="M2530" s="774" t="s">
        <v>6604</v>
      </c>
      <c r="N2530" s="615" t="s">
        <v>15</v>
      </c>
      <c r="O2530" s="774" t="s">
        <v>40</v>
      </c>
      <c r="P2530" s="771">
        <v>3</v>
      </c>
      <c r="Q2530" s="763" t="s">
        <v>5151</v>
      </c>
      <c r="R2530" s="775">
        <f>IFERROR(VLOOKUP(CONCATENATE(D2530,"'",C2530),'Monthly Forex'!A:D,4,0),"-")</f>
        <v>49.97</v>
      </c>
      <c r="S2530" s="776" t="s">
        <v>15</v>
      </c>
      <c r="T2530" s="777">
        <v>162</v>
      </c>
      <c r="U2530" s="612" t="s">
        <v>47</v>
      </c>
      <c r="V2530" s="613" t="s">
        <v>49</v>
      </c>
      <c r="W2530" s="703" t="s">
        <v>15</v>
      </c>
      <c r="X2530" s="673" t="s">
        <v>4595</v>
      </c>
      <c r="Y2530" s="669" t="s">
        <v>15</v>
      </c>
      <c r="Z2530" s="668" t="s">
        <v>15</v>
      </c>
      <c r="AA2530" s="558" t="s">
        <v>1856</v>
      </c>
      <c r="AB2530" s="139">
        <f t="shared" si="875"/>
        <v>44464</v>
      </c>
      <c r="AC2530" s="134">
        <f t="shared" si="876"/>
        <v>44440</v>
      </c>
      <c r="AD2530" s="144" t="str">
        <f t="shared" si="877"/>
        <v>-</v>
      </c>
      <c r="AE2530" s="136" t="str">
        <f t="shared" si="878"/>
        <v>-</v>
      </c>
      <c r="AF2530" s="140" t="s">
        <v>4551</v>
      </c>
      <c r="AG2530" s="140" t="str">
        <f t="shared" si="879"/>
        <v>1</v>
      </c>
      <c r="AH2530" s="141" t="str">
        <f t="shared" si="880"/>
        <v>-</v>
      </c>
      <c r="AI2530" s="210">
        <v>44469</v>
      </c>
      <c r="AJ2530" s="448" t="s">
        <v>4592</v>
      </c>
      <c r="AK2530" s="479">
        <f t="shared" si="843"/>
        <v>-5</v>
      </c>
      <c r="AL2530" s="482">
        <f t="shared" si="881"/>
        <v>44440</v>
      </c>
      <c r="AM2530" s="469" t="str">
        <f>_xlfn.IFNA(VLOOKUP(O2530,Dropdown!$B:$G,6,0),"-")</f>
        <v>PEZA</v>
      </c>
      <c r="AN2530" s="439">
        <f>_xlfn.IFNA(VLOOKUP(O2530,Dropdown!$B:$H,7,0),"-")</f>
        <v>0.12</v>
      </c>
      <c r="AO2530" s="16" t="str">
        <f t="shared" si="882"/>
        <v>USD</v>
      </c>
      <c r="AP2530" s="440">
        <f t="shared" si="883"/>
        <v>162</v>
      </c>
      <c r="AQ2530" s="450">
        <f t="shared" si="884"/>
        <v>181.44000000000003</v>
      </c>
      <c r="AR2530" s="453"/>
      <c r="AS2530" s="468" t="s">
        <v>15</v>
      </c>
      <c r="AT2530" s="453"/>
      <c r="AU2530" s="455">
        <v>0.7</v>
      </c>
    </row>
    <row r="2531" spans="1:47" s="778" customFormat="1">
      <c r="A2531" s="556">
        <v>2528</v>
      </c>
      <c r="B2531" s="771" t="s">
        <v>6523</v>
      </c>
      <c r="C2531" s="771" t="str">
        <f t="shared" si="886"/>
        <v>2021</v>
      </c>
      <c r="D2531" s="771" t="str">
        <f t="shared" si="887"/>
        <v>Aug</v>
      </c>
      <c r="E2531" s="772">
        <v>44434</v>
      </c>
      <c r="F2531" s="771">
        <v>129185</v>
      </c>
      <c r="G2531" s="771">
        <v>61187</v>
      </c>
      <c r="H2531" s="771">
        <v>102185</v>
      </c>
      <c r="I2531" s="771" t="s">
        <v>6526</v>
      </c>
      <c r="J2531" s="773" t="s">
        <v>6527</v>
      </c>
      <c r="K2531" s="774" t="s">
        <v>6530</v>
      </c>
      <c r="L2531" s="774" t="s">
        <v>6602</v>
      </c>
      <c r="M2531" s="774" t="s">
        <v>6605</v>
      </c>
      <c r="N2531" s="615" t="s">
        <v>15</v>
      </c>
      <c r="O2531" s="774" t="s">
        <v>40</v>
      </c>
      <c r="P2531" s="771">
        <v>3</v>
      </c>
      <c r="Q2531" s="763" t="s">
        <v>5151</v>
      </c>
      <c r="R2531" s="775">
        <f>IFERROR(VLOOKUP(CONCATENATE(D2531,"'",C2531),'Monthly Forex'!A:D,4,0),"-")</f>
        <v>49.97</v>
      </c>
      <c r="S2531" s="776" t="s">
        <v>15</v>
      </c>
      <c r="T2531" s="777">
        <v>531</v>
      </c>
      <c r="U2531" s="612" t="s">
        <v>47</v>
      </c>
      <c r="V2531" s="613" t="s">
        <v>49</v>
      </c>
      <c r="W2531" s="703" t="s">
        <v>15</v>
      </c>
      <c r="X2531" s="673" t="s">
        <v>4595</v>
      </c>
      <c r="Y2531" s="669" t="s">
        <v>15</v>
      </c>
      <c r="Z2531" s="668" t="s">
        <v>15</v>
      </c>
      <c r="AA2531" s="558" t="s">
        <v>1856</v>
      </c>
      <c r="AB2531" s="139">
        <f t="shared" si="875"/>
        <v>44464</v>
      </c>
      <c r="AC2531" s="134">
        <f t="shared" si="876"/>
        <v>44440</v>
      </c>
      <c r="AD2531" s="144" t="str">
        <f t="shared" si="877"/>
        <v>-</v>
      </c>
      <c r="AE2531" s="136" t="str">
        <f t="shared" si="878"/>
        <v>-</v>
      </c>
      <c r="AF2531" s="140" t="s">
        <v>4551</v>
      </c>
      <c r="AG2531" s="140" t="str">
        <f t="shared" si="879"/>
        <v>1</v>
      </c>
      <c r="AH2531" s="141" t="str">
        <f t="shared" si="880"/>
        <v>-</v>
      </c>
      <c r="AI2531" s="210">
        <v>44469</v>
      </c>
      <c r="AJ2531" s="448" t="s">
        <v>4592</v>
      </c>
      <c r="AK2531" s="479">
        <f t="shared" si="843"/>
        <v>-5</v>
      </c>
      <c r="AL2531" s="482">
        <f t="shared" si="881"/>
        <v>44440</v>
      </c>
      <c r="AM2531" s="469" t="str">
        <f>_xlfn.IFNA(VLOOKUP(O2531,Dropdown!$B:$G,6,0),"-")</f>
        <v>PEZA</v>
      </c>
      <c r="AN2531" s="439">
        <f>_xlfn.IFNA(VLOOKUP(O2531,Dropdown!$B:$H,7,0),"-")</f>
        <v>0.12</v>
      </c>
      <c r="AO2531" s="16" t="str">
        <f t="shared" si="882"/>
        <v>USD</v>
      </c>
      <c r="AP2531" s="440">
        <f t="shared" si="883"/>
        <v>531</v>
      </c>
      <c r="AQ2531" s="450">
        <f t="shared" si="884"/>
        <v>594.72</v>
      </c>
      <c r="AR2531" s="453"/>
      <c r="AS2531" s="468" t="s">
        <v>15</v>
      </c>
      <c r="AT2531" s="453"/>
      <c r="AU2531" s="455">
        <v>0.81247499999999995</v>
      </c>
    </row>
    <row r="2532" spans="1:47" s="778" customFormat="1">
      <c r="A2532" s="556">
        <v>2529</v>
      </c>
      <c r="B2532" s="771" t="s">
        <v>6499</v>
      </c>
      <c r="C2532" s="771" t="str">
        <f t="shared" si="886"/>
        <v>2021</v>
      </c>
      <c r="D2532" s="771" t="str">
        <f t="shared" si="887"/>
        <v>Aug</v>
      </c>
      <c r="E2532" s="772">
        <v>44434</v>
      </c>
      <c r="F2532" s="771">
        <v>129185</v>
      </c>
      <c r="G2532" s="771">
        <v>61187</v>
      </c>
      <c r="H2532" s="771">
        <v>102185</v>
      </c>
      <c r="I2532" s="771" t="s">
        <v>6526</v>
      </c>
      <c r="J2532" s="773" t="s">
        <v>6527</v>
      </c>
      <c r="K2532" s="774" t="s">
        <v>6531</v>
      </c>
      <c r="L2532" s="774" t="s">
        <v>6602</v>
      </c>
      <c r="M2532" s="774" t="s">
        <v>6606</v>
      </c>
      <c r="N2532" s="615" t="s">
        <v>15</v>
      </c>
      <c r="O2532" s="774" t="s">
        <v>40</v>
      </c>
      <c r="P2532" s="771">
        <v>3</v>
      </c>
      <c r="Q2532" s="763" t="s">
        <v>5151</v>
      </c>
      <c r="R2532" s="775">
        <f>IFERROR(VLOOKUP(CONCATENATE(D2532,"'",C2532),'Monthly Forex'!A:D,4,0),"-")</f>
        <v>49.97</v>
      </c>
      <c r="S2532" s="776" t="s">
        <v>15</v>
      </c>
      <c r="T2532" s="777">
        <v>162</v>
      </c>
      <c r="U2532" s="612" t="s">
        <v>47</v>
      </c>
      <c r="V2532" s="613" t="s">
        <v>49</v>
      </c>
      <c r="W2532" s="703" t="s">
        <v>15</v>
      </c>
      <c r="X2532" s="673" t="s">
        <v>4595</v>
      </c>
      <c r="Y2532" s="669" t="s">
        <v>15</v>
      </c>
      <c r="Z2532" s="668" t="s">
        <v>15</v>
      </c>
      <c r="AA2532" s="558" t="s">
        <v>1856</v>
      </c>
      <c r="AB2532" s="139">
        <f t="shared" si="875"/>
        <v>44464</v>
      </c>
      <c r="AC2532" s="134">
        <f t="shared" si="876"/>
        <v>44440</v>
      </c>
      <c r="AD2532" s="144" t="str">
        <f t="shared" si="877"/>
        <v>-</v>
      </c>
      <c r="AE2532" s="136" t="str">
        <f t="shared" si="878"/>
        <v>-</v>
      </c>
      <c r="AF2532" s="140" t="s">
        <v>4551</v>
      </c>
      <c r="AG2532" s="140" t="str">
        <f t="shared" si="879"/>
        <v>1</v>
      </c>
      <c r="AH2532" s="141" t="str">
        <f t="shared" si="880"/>
        <v>-</v>
      </c>
      <c r="AI2532" s="210">
        <v>44469</v>
      </c>
      <c r="AJ2532" s="448" t="s">
        <v>4592</v>
      </c>
      <c r="AK2532" s="479">
        <f t="shared" si="843"/>
        <v>-5</v>
      </c>
      <c r="AL2532" s="482">
        <f t="shared" si="881"/>
        <v>44440</v>
      </c>
      <c r="AM2532" s="469" t="str">
        <f>_xlfn.IFNA(VLOOKUP(O2532,Dropdown!$B:$G,6,0),"-")</f>
        <v>PEZA</v>
      </c>
      <c r="AN2532" s="439">
        <f>_xlfn.IFNA(VLOOKUP(O2532,Dropdown!$B:$H,7,0),"-")</f>
        <v>0.12</v>
      </c>
      <c r="AO2532" s="16" t="str">
        <f t="shared" si="882"/>
        <v>USD</v>
      </c>
      <c r="AP2532" s="440">
        <f t="shared" si="883"/>
        <v>162</v>
      </c>
      <c r="AQ2532" s="450">
        <f t="shared" si="884"/>
        <v>181.44000000000003</v>
      </c>
      <c r="AR2532" s="453"/>
      <c r="AS2532" s="468" t="s">
        <v>15</v>
      </c>
      <c r="AT2532" s="453"/>
      <c r="AU2532" s="455">
        <v>0.7</v>
      </c>
    </row>
    <row r="2533" spans="1:47" s="787" customFormat="1">
      <c r="A2533" s="556">
        <v>2530</v>
      </c>
      <c r="B2533" s="779" t="s">
        <v>6524</v>
      </c>
      <c r="C2533" s="779" t="str">
        <f t="shared" si="886"/>
        <v>2021</v>
      </c>
      <c r="D2533" s="779" t="str">
        <f t="shared" si="887"/>
        <v>Aug</v>
      </c>
      <c r="E2533" s="780">
        <v>44434</v>
      </c>
      <c r="F2533" s="779">
        <v>129186</v>
      </c>
      <c r="G2533" s="779">
        <v>61188</v>
      </c>
      <c r="H2533" s="779">
        <v>102182</v>
      </c>
      <c r="I2533" s="779" t="s">
        <v>6584</v>
      </c>
      <c r="J2533" s="781">
        <v>20212228</v>
      </c>
      <c r="K2533" s="782" t="s">
        <v>6532</v>
      </c>
      <c r="L2533" s="782" t="s">
        <v>15</v>
      </c>
      <c r="M2533" s="782" t="s">
        <v>6532</v>
      </c>
      <c r="N2533" s="783" t="s">
        <v>15</v>
      </c>
      <c r="O2533" s="782" t="s">
        <v>38</v>
      </c>
      <c r="P2533" s="779">
        <v>1</v>
      </c>
      <c r="Q2533" s="763" t="s">
        <v>5151</v>
      </c>
      <c r="R2533" s="784">
        <f>IFERROR(VLOOKUP(CONCATENATE(D2533,"'",C2533),'Monthly Forex'!A:D,4,0),"-")</f>
        <v>49.97</v>
      </c>
      <c r="S2533" s="785" t="s">
        <v>15</v>
      </c>
      <c r="T2533" s="786">
        <v>630</v>
      </c>
      <c r="U2533" s="612" t="s">
        <v>47</v>
      </c>
      <c r="V2533" s="613" t="s">
        <v>49</v>
      </c>
      <c r="W2533" s="703" t="s">
        <v>15</v>
      </c>
      <c r="X2533" s="673" t="s">
        <v>4595</v>
      </c>
      <c r="Y2533" s="669" t="s">
        <v>15</v>
      </c>
      <c r="Z2533" s="668" t="s">
        <v>15</v>
      </c>
      <c r="AA2533" s="558" t="s">
        <v>1856</v>
      </c>
      <c r="AB2533" s="139">
        <f t="shared" si="875"/>
        <v>44464</v>
      </c>
      <c r="AC2533" s="134">
        <f t="shared" si="876"/>
        <v>44440</v>
      </c>
      <c r="AD2533" s="144" t="str">
        <f t="shared" si="877"/>
        <v>-</v>
      </c>
      <c r="AE2533" s="136" t="str">
        <f t="shared" si="878"/>
        <v>-</v>
      </c>
      <c r="AF2533" s="140" t="s">
        <v>4551</v>
      </c>
      <c r="AG2533" s="140" t="str">
        <f t="shared" si="879"/>
        <v>1</v>
      </c>
      <c r="AH2533" s="141" t="str">
        <f t="shared" si="880"/>
        <v>-</v>
      </c>
      <c r="AI2533" s="210">
        <v>44469</v>
      </c>
      <c r="AJ2533" s="448" t="s">
        <v>4592</v>
      </c>
      <c r="AK2533" s="479">
        <f t="shared" si="843"/>
        <v>-5</v>
      </c>
      <c r="AL2533" s="482">
        <f t="shared" si="881"/>
        <v>44440</v>
      </c>
      <c r="AM2533" s="469" t="str">
        <f>_xlfn.IFNA(VLOOKUP(O2533,Dropdown!$B:$G,6,0),"-")</f>
        <v>PEZA</v>
      </c>
      <c r="AN2533" s="439">
        <f>_xlfn.IFNA(VLOOKUP(O2533,Dropdown!$B:$H,7,0),"-")</f>
        <v>0.12</v>
      </c>
      <c r="AO2533" s="16" t="str">
        <f t="shared" si="882"/>
        <v>USD</v>
      </c>
      <c r="AP2533" s="440">
        <f t="shared" si="883"/>
        <v>630</v>
      </c>
      <c r="AQ2533" s="450">
        <f t="shared" si="884"/>
        <v>705.6</v>
      </c>
      <c r="AR2533" s="453"/>
      <c r="AS2533" s="468" t="s">
        <v>15</v>
      </c>
      <c r="AT2533" s="453"/>
      <c r="AU2533" s="455">
        <v>9.5083124999999988</v>
      </c>
    </row>
    <row r="2534" spans="1:47" s="787" customFormat="1">
      <c r="A2534" s="556">
        <v>2531</v>
      </c>
      <c r="B2534" s="779" t="s">
        <v>6525</v>
      </c>
      <c r="C2534" s="779" t="str">
        <f t="shared" si="857"/>
        <v>2021</v>
      </c>
      <c r="D2534" s="779" t="str">
        <f t="shared" si="858"/>
        <v>Aug</v>
      </c>
      <c r="E2534" s="780">
        <v>44434</v>
      </c>
      <c r="F2534" s="779">
        <v>129186</v>
      </c>
      <c r="G2534" s="779">
        <v>61188</v>
      </c>
      <c r="H2534" s="779">
        <v>102183</v>
      </c>
      <c r="I2534" s="779" t="s">
        <v>6584</v>
      </c>
      <c r="J2534" s="781">
        <v>20212228</v>
      </c>
      <c r="K2534" s="782" t="s">
        <v>6533</v>
      </c>
      <c r="L2534" s="782" t="s">
        <v>15</v>
      </c>
      <c r="M2534" s="782" t="s">
        <v>6533</v>
      </c>
      <c r="N2534" s="783" t="s">
        <v>15</v>
      </c>
      <c r="O2534" s="782" t="s">
        <v>38</v>
      </c>
      <c r="P2534" s="779">
        <v>1</v>
      </c>
      <c r="Q2534" s="763" t="s">
        <v>5151</v>
      </c>
      <c r="R2534" s="784">
        <f>IFERROR(VLOOKUP(CONCATENATE(D2534,"'",C2534),'Monthly Forex'!A:D,4,0),"-")</f>
        <v>49.97</v>
      </c>
      <c r="S2534" s="785" t="s">
        <v>15</v>
      </c>
      <c r="T2534" s="786">
        <v>470</v>
      </c>
      <c r="U2534" s="612" t="s">
        <v>47</v>
      </c>
      <c r="V2534" s="613" t="s">
        <v>49</v>
      </c>
      <c r="W2534" s="703" t="s">
        <v>15</v>
      </c>
      <c r="X2534" s="673" t="s">
        <v>4595</v>
      </c>
      <c r="Y2534" s="669" t="s">
        <v>15</v>
      </c>
      <c r="Z2534" s="668" t="s">
        <v>15</v>
      </c>
      <c r="AA2534" s="558" t="s">
        <v>1856</v>
      </c>
      <c r="AB2534" s="139">
        <f t="shared" si="875"/>
        <v>44464</v>
      </c>
      <c r="AC2534" s="134">
        <f t="shared" si="876"/>
        <v>44440</v>
      </c>
      <c r="AD2534" s="144" t="str">
        <f t="shared" si="877"/>
        <v>-</v>
      </c>
      <c r="AE2534" s="136" t="str">
        <f t="shared" si="878"/>
        <v>-</v>
      </c>
      <c r="AF2534" s="140" t="s">
        <v>4551</v>
      </c>
      <c r="AG2534" s="140" t="str">
        <f t="shared" si="879"/>
        <v>1</v>
      </c>
      <c r="AH2534" s="141" t="str">
        <f t="shared" si="880"/>
        <v>-</v>
      </c>
      <c r="AI2534" s="210">
        <v>44469</v>
      </c>
      <c r="AJ2534" s="448" t="s">
        <v>4592</v>
      </c>
      <c r="AK2534" s="479">
        <f t="shared" si="843"/>
        <v>-5</v>
      </c>
      <c r="AL2534" s="482">
        <f t="shared" si="881"/>
        <v>44440</v>
      </c>
      <c r="AM2534" s="469" t="str">
        <f>_xlfn.IFNA(VLOOKUP(O2534,Dropdown!$B:$G,6,0),"-")</f>
        <v>PEZA</v>
      </c>
      <c r="AN2534" s="439">
        <f>_xlfn.IFNA(VLOOKUP(O2534,Dropdown!$B:$H,7,0),"-")</f>
        <v>0.12</v>
      </c>
      <c r="AO2534" s="16" t="str">
        <f t="shared" si="882"/>
        <v>USD</v>
      </c>
      <c r="AP2534" s="440">
        <f t="shared" si="883"/>
        <v>470</v>
      </c>
      <c r="AQ2534" s="450">
        <f t="shared" si="884"/>
        <v>526.40000000000009</v>
      </c>
      <c r="AR2534" s="453"/>
      <c r="AS2534" s="468" t="s">
        <v>15</v>
      </c>
      <c r="AT2534" s="453"/>
      <c r="AU2534" s="455">
        <v>6.7676812499999999</v>
      </c>
    </row>
    <row r="2535" spans="1:47" s="796" customFormat="1">
      <c r="A2535" s="556">
        <v>2532</v>
      </c>
      <c r="B2535" s="788" t="s">
        <v>6537</v>
      </c>
      <c r="C2535" s="788" t="str">
        <f t="shared" si="857"/>
        <v>2021</v>
      </c>
      <c r="D2535" s="788" t="str">
        <f t="shared" si="858"/>
        <v>Aug</v>
      </c>
      <c r="E2535" s="789">
        <v>44434</v>
      </c>
      <c r="F2535" s="788">
        <v>129187</v>
      </c>
      <c r="G2535" s="788">
        <v>61189</v>
      </c>
      <c r="H2535" s="788">
        <v>102188</v>
      </c>
      <c r="I2535" s="788" t="s">
        <v>6505</v>
      </c>
      <c r="J2535" s="790" t="s">
        <v>6504</v>
      </c>
      <c r="K2535" s="791" t="s">
        <v>6538</v>
      </c>
      <c r="L2535" s="791" t="s">
        <v>15</v>
      </c>
      <c r="M2535" s="791" t="s">
        <v>6538</v>
      </c>
      <c r="N2535" s="792" t="s">
        <v>6539</v>
      </c>
      <c r="O2535" s="791" t="s">
        <v>31</v>
      </c>
      <c r="P2535" s="788">
        <v>1</v>
      </c>
      <c r="Q2535" s="763" t="s">
        <v>5151</v>
      </c>
      <c r="R2535" s="793">
        <f>IFERROR(VLOOKUP(CONCATENATE(D2535,"'",C2535),'Monthly Forex'!A:D,4,0),"-")</f>
        <v>49.97</v>
      </c>
      <c r="S2535" s="794">
        <v>16600</v>
      </c>
      <c r="T2535" s="795">
        <f>S2535/R2535</f>
        <v>332.19931959175506</v>
      </c>
      <c r="U2535" s="612" t="s">
        <v>47</v>
      </c>
      <c r="V2535" s="613" t="s">
        <v>49</v>
      </c>
      <c r="W2535" s="703" t="s">
        <v>15</v>
      </c>
      <c r="X2535" s="673" t="s">
        <v>4595</v>
      </c>
      <c r="Y2535" s="669" t="s">
        <v>15</v>
      </c>
      <c r="Z2535" s="668" t="s">
        <v>15</v>
      </c>
      <c r="AA2535" s="558" t="s">
        <v>1856</v>
      </c>
      <c r="AB2535" s="139">
        <f t="shared" si="875"/>
        <v>44464</v>
      </c>
      <c r="AC2535" s="134">
        <f t="shared" si="876"/>
        <v>44440</v>
      </c>
      <c r="AD2535" s="144">
        <f t="shared" si="877"/>
        <v>44524</v>
      </c>
      <c r="AE2535" s="136">
        <f t="shared" si="878"/>
        <v>44501</v>
      </c>
      <c r="AF2535" s="140" t="s">
        <v>4552</v>
      </c>
      <c r="AG2535" s="140" t="str">
        <f t="shared" si="879"/>
        <v>1</v>
      </c>
      <c r="AH2535" s="141">
        <f t="shared" ca="1" si="880"/>
        <v>56.702054629626218</v>
      </c>
      <c r="AI2535" s="210"/>
      <c r="AJ2535" s="448" t="s">
        <v>5194</v>
      </c>
      <c r="AK2535" s="479" t="str">
        <f t="shared" si="843"/>
        <v/>
      </c>
      <c r="AL2535" s="482">
        <f t="shared" si="881"/>
        <v>1</v>
      </c>
      <c r="AM2535" s="469" t="str">
        <f>_xlfn.IFNA(VLOOKUP(O2535,Dropdown!$B:$G,6,0),"-")</f>
        <v>PEZA</v>
      </c>
      <c r="AN2535" s="439">
        <f>_xlfn.IFNA(VLOOKUP(O2535,Dropdown!$B:$H,7,0),"-")</f>
        <v>0.12</v>
      </c>
      <c r="AO2535" s="16" t="str">
        <f t="shared" si="882"/>
        <v>PHP</v>
      </c>
      <c r="AP2535" s="440">
        <f t="shared" si="883"/>
        <v>16600</v>
      </c>
      <c r="AQ2535" s="450">
        <f t="shared" si="884"/>
        <v>18592</v>
      </c>
      <c r="AR2535" s="453"/>
      <c r="AS2535" s="468" t="s">
        <v>15</v>
      </c>
      <c r="AT2535" s="453"/>
      <c r="AU2535" s="455">
        <v>8.4252479999999998</v>
      </c>
    </row>
    <row r="2536" spans="1:47" s="29" customFormat="1">
      <c r="A2536" s="556">
        <v>2533</v>
      </c>
      <c r="B2536" s="558" t="s">
        <v>6540</v>
      </c>
      <c r="C2536" s="558" t="str">
        <f t="shared" si="857"/>
        <v>2021</v>
      </c>
      <c r="D2536" s="558" t="str">
        <f t="shared" si="858"/>
        <v>Aug</v>
      </c>
      <c r="E2536" s="605">
        <v>44435</v>
      </c>
      <c r="F2536" s="558">
        <v>129188</v>
      </c>
      <c r="G2536" s="558">
        <v>61190</v>
      </c>
      <c r="H2536" s="558">
        <v>102187</v>
      </c>
      <c r="I2536" s="558" t="s">
        <v>6545</v>
      </c>
      <c r="J2536" s="617">
        <v>3000044974</v>
      </c>
      <c r="K2536" s="607" t="s">
        <v>6542</v>
      </c>
      <c r="L2536" s="607" t="s">
        <v>15</v>
      </c>
      <c r="M2536" s="607" t="s">
        <v>6568</v>
      </c>
      <c r="N2536" s="615" t="s">
        <v>6572</v>
      </c>
      <c r="O2536" s="607" t="s">
        <v>39</v>
      </c>
      <c r="P2536" s="558">
        <v>1</v>
      </c>
      <c r="Q2536" s="763" t="s">
        <v>5151</v>
      </c>
      <c r="R2536" s="609">
        <f>IFERROR(VLOOKUP(CONCATENATE(D2536,"'",C2536),'Monthly Forex'!A:D,4,0),"-")</f>
        <v>49.97</v>
      </c>
      <c r="S2536" s="616" t="s">
        <v>15</v>
      </c>
      <c r="T2536" s="611">
        <v>1665</v>
      </c>
      <c r="U2536" s="612" t="s">
        <v>47</v>
      </c>
      <c r="V2536" s="613" t="s">
        <v>49</v>
      </c>
      <c r="W2536" s="703" t="s">
        <v>15</v>
      </c>
      <c r="X2536" s="673" t="s">
        <v>6600</v>
      </c>
      <c r="Y2536" s="667" t="s">
        <v>6618</v>
      </c>
      <c r="Z2536" s="668">
        <v>44460</v>
      </c>
      <c r="AA2536" s="558" t="s">
        <v>1856</v>
      </c>
      <c r="AB2536" s="139">
        <f t="shared" si="875"/>
        <v>44465</v>
      </c>
      <c r="AC2536" s="134">
        <f t="shared" si="876"/>
        <v>44440</v>
      </c>
      <c r="AD2536" s="144" t="str">
        <f t="shared" si="877"/>
        <v>-</v>
      </c>
      <c r="AE2536" s="136" t="str">
        <f t="shared" si="878"/>
        <v>-</v>
      </c>
      <c r="AF2536" s="140" t="s">
        <v>4551</v>
      </c>
      <c r="AG2536" s="140" t="str">
        <f t="shared" si="879"/>
        <v>1</v>
      </c>
      <c r="AH2536" s="141" t="str">
        <f t="shared" si="880"/>
        <v>-</v>
      </c>
      <c r="AI2536" s="210">
        <v>44488</v>
      </c>
      <c r="AJ2536" s="448" t="s">
        <v>4592</v>
      </c>
      <c r="AK2536" s="479">
        <f t="shared" si="843"/>
        <v>-23</v>
      </c>
      <c r="AL2536" s="482">
        <f t="shared" si="881"/>
        <v>44470</v>
      </c>
      <c r="AM2536" s="469" t="str">
        <f>_xlfn.IFNA(VLOOKUP(O2536,Dropdown!$B:$G,6,0),"-")</f>
        <v>PEZA</v>
      </c>
      <c r="AN2536" s="439">
        <f>_xlfn.IFNA(VLOOKUP(O2536,Dropdown!$B:$H,7,0),"-")</f>
        <v>0.12</v>
      </c>
      <c r="AO2536" s="16" t="str">
        <f t="shared" si="882"/>
        <v>USD</v>
      </c>
      <c r="AP2536" s="440">
        <f t="shared" si="883"/>
        <v>1665</v>
      </c>
      <c r="AQ2536" s="450">
        <f t="shared" si="884"/>
        <v>1864.8000000000002</v>
      </c>
      <c r="AR2536" s="453"/>
      <c r="AS2536" s="468" t="s">
        <v>15</v>
      </c>
      <c r="AT2536" s="453"/>
      <c r="AU2536" s="455">
        <v>4.0599999999999996</v>
      </c>
    </row>
    <row r="2537" spans="1:47" s="29" customFormat="1">
      <c r="A2537" s="556">
        <v>2534</v>
      </c>
      <c r="B2537" s="558" t="s">
        <v>6500</v>
      </c>
      <c r="C2537" s="558" t="str">
        <f t="shared" si="857"/>
        <v>2021</v>
      </c>
      <c r="D2537" s="558" t="str">
        <f t="shared" si="858"/>
        <v>Aug</v>
      </c>
      <c r="E2537" s="605">
        <v>44435</v>
      </c>
      <c r="F2537" s="558">
        <v>129188</v>
      </c>
      <c r="G2537" s="558">
        <v>61190</v>
      </c>
      <c r="H2537" s="558">
        <v>102187</v>
      </c>
      <c r="I2537" s="558" t="s">
        <v>6545</v>
      </c>
      <c r="J2537" s="617">
        <v>3000044974</v>
      </c>
      <c r="K2537" s="607" t="s">
        <v>6543</v>
      </c>
      <c r="L2537" s="607" t="s">
        <v>15</v>
      </c>
      <c r="M2537" s="607" t="s">
        <v>6569</v>
      </c>
      <c r="N2537" s="615" t="s">
        <v>6573</v>
      </c>
      <c r="O2537" s="607" t="s">
        <v>39</v>
      </c>
      <c r="P2537" s="558">
        <v>1</v>
      </c>
      <c r="Q2537" s="763" t="s">
        <v>5151</v>
      </c>
      <c r="R2537" s="609">
        <f>IFERROR(VLOOKUP(CONCATENATE(D2537,"'",C2537),'Monthly Forex'!A:D,4,0),"-")</f>
        <v>49.97</v>
      </c>
      <c r="S2537" s="616" t="s">
        <v>15</v>
      </c>
      <c r="T2537" s="611">
        <v>1665</v>
      </c>
      <c r="U2537" s="612" t="s">
        <v>47</v>
      </c>
      <c r="V2537" s="613" t="s">
        <v>49</v>
      </c>
      <c r="W2537" s="703" t="s">
        <v>15</v>
      </c>
      <c r="X2537" s="673" t="s">
        <v>6600</v>
      </c>
      <c r="Y2537" s="667" t="s">
        <v>6618</v>
      </c>
      <c r="Z2537" s="668">
        <v>44460</v>
      </c>
      <c r="AA2537" s="558" t="s">
        <v>1856</v>
      </c>
      <c r="AB2537" s="139">
        <f t="shared" si="875"/>
        <v>44465</v>
      </c>
      <c r="AC2537" s="134">
        <f t="shared" si="876"/>
        <v>44440</v>
      </c>
      <c r="AD2537" s="144" t="str">
        <f t="shared" si="877"/>
        <v>-</v>
      </c>
      <c r="AE2537" s="136" t="str">
        <f t="shared" si="878"/>
        <v>-</v>
      </c>
      <c r="AF2537" s="140" t="s">
        <v>4551</v>
      </c>
      <c r="AG2537" s="140" t="str">
        <f t="shared" si="879"/>
        <v>1</v>
      </c>
      <c r="AH2537" s="141" t="str">
        <f t="shared" si="880"/>
        <v>-</v>
      </c>
      <c r="AI2537" s="210">
        <v>44488</v>
      </c>
      <c r="AJ2537" s="448" t="s">
        <v>4592</v>
      </c>
      <c r="AK2537" s="479">
        <f t="shared" si="843"/>
        <v>-23</v>
      </c>
      <c r="AL2537" s="482">
        <f t="shared" si="881"/>
        <v>44470</v>
      </c>
      <c r="AM2537" s="469" t="str">
        <f>_xlfn.IFNA(VLOOKUP(O2537,Dropdown!$B:$G,6,0),"-")</f>
        <v>PEZA</v>
      </c>
      <c r="AN2537" s="439">
        <f>_xlfn.IFNA(VLOOKUP(O2537,Dropdown!$B:$H,7,0),"-")</f>
        <v>0.12</v>
      </c>
      <c r="AO2537" s="16" t="str">
        <f t="shared" si="882"/>
        <v>USD</v>
      </c>
      <c r="AP2537" s="440">
        <f t="shared" si="883"/>
        <v>1665</v>
      </c>
      <c r="AQ2537" s="450">
        <f t="shared" si="884"/>
        <v>1864.8000000000002</v>
      </c>
      <c r="AR2537" s="453"/>
      <c r="AS2537" s="468" t="s">
        <v>15</v>
      </c>
      <c r="AT2537" s="453"/>
      <c r="AU2537" s="455">
        <v>4.1500000000000004</v>
      </c>
    </row>
    <row r="2538" spans="1:47" s="29" customFormat="1">
      <c r="A2538" s="556">
        <v>2535</v>
      </c>
      <c r="B2538" s="558" t="s">
        <v>6501</v>
      </c>
      <c r="C2538" s="558" t="str">
        <f t="shared" si="857"/>
        <v>2021</v>
      </c>
      <c r="D2538" s="558" t="str">
        <f t="shared" si="858"/>
        <v>Aug</v>
      </c>
      <c r="E2538" s="605">
        <v>44435</v>
      </c>
      <c r="F2538" s="558">
        <v>129188</v>
      </c>
      <c r="G2538" s="558">
        <v>61190</v>
      </c>
      <c r="H2538" s="558">
        <v>102187</v>
      </c>
      <c r="I2538" s="558" t="s">
        <v>6545</v>
      </c>
      <c r="J2538" s="617">
        <v>3000044974</v>
      </c>
      <c r="K2538" s="607" t="s">
        <v>6544</v>
      </c>
      <c r="L2538" s="607" t="s">
        <v>15</v>
      </c>
      <c r="M2538" s="607" t="s">
        <v>6570</v>
      </c>
      <c r="N2538" s="615" t="s">
        <v>6574</v>
      </c>
      <c r="O2538" s="607" t="s">
        <v>39</v>
      </c>
      <c r="P2538" s="558">
        <v>1</v>
      </c>
      <c r="Q2538" s="763" t="s">
        <v>5151</v>
      </c>
      <c r="R2538" s="609">
        <f>IFERROR(VLOOKUP(CONCATENATE(D2538,"'",C2538),'Monthly Forex'!A:D,4,0),"-")</f>
        <v>49.97</v>
      </c>
      <c r="S2538" s="616" t="s">
        <v>15</v>
      </c>
      <c r="T2538" s="611">
        <v>1985</v>
      </c>
      <c r="U2538" s="612" t="s">
        <v>47</v>
      </c>
      <c r="V2538" s="613" t="s">
        <v>49</v>
      </c>
      <c r="W2538" s="703" t="s">
        <v>15</v>
      </c>
      <c r="X2538" s="673" t="s">
        <v>6600</v>
      </c>
      <c r="Y2538" s="667" t="s">
        <v>6618</v>
      </c>
      <c r="Z2538" s="668">
        <v>44460</v>
      </c>
      <c r="AA2538" s="558" t="s">
        <v>1856</v>
      </c>
      <c r="AB2538" s="139">
        <f t="shared" si="875"/>
        <v>44465</v>
      </c>
      <c r="AC2538" s="134">
        <f t="shared" si="876"/>
        <v>44440</v>
      </c>
      <c r="AD2538" s="144" t="str">
        <f t="shared" si="877"/>
        <v>-</v>
      </c>
      <c r="AE2538" s="136" t="str">
        <f t="shared" si="878"/>
        <v>-</v>
      </c>
      <c r="AF2538" s="140" t="s">
        <v>4551</v>
      </c>
      <c r="AG2538" s="140" t="str">
        <f t="shared" si="879"/>
        <v>1</v>
      </c>
      <c r="AH2538" s="141" t="str">
        <f t="shared" si="880"/>
        <v>-</v>
      </c>
      <c r="AI2538" s="210">
        <v>44488</v>
      </c>
      <c r="AJ2538" s="448" t="s">
        <v>4592</v>
      </c>
      <c r="AK2538" s="479">
        <f t="shared" si="843"/>
        <v>-23</v>
      </c>
      <c r="AL2538" s="482">
        <f t="shared" si="881"/>
        <v>44470</v>
      </c>
      <c r="AM2538" s="469" t="str">
        <f>_xlfn.IFNA(VLOOKUP(O2538,Dropdown!$B:$G,6,0),"-")</f>
        <v>PEZA</v>
      </c>
      <c r="AN2538" s="439">
        <f>_xlfn.IFNA(VLOOKUP(O2538,Dropdown!$B:$H,7,0),"-")</f>
        <v>0.12</v>
      </c>
      <c r="AO2538" s="16" t="str">
        <f t="shared" si="882"/>
        <v>USD</v>
      </c>
      <c r="AP2538" s="440">
        <f t="shared" si="883"/>
        <v>1985</v>
      </c>
      <c r="AQ2538" s="450">
        <f t="shared" si="884"/>
        <v>2223.2000000000003</v>
      </c>
      <c r="AR2538" s="453"/>
      <c r="AS2538" s="468" t="s">
        <v>15</v>
      </c>
      <c r="AT2538" s="453"/>
      <c r="AU2538" s="455">
        <v>5.72</v>
      </c>
    </row>
    <row r="2539" spans="1:47" s="29" customFormat="1">
      <c r="A2539" s="556">
        <v>2536</v>
      </c>
      <c r="B2539" s="558" t="s">
        <v>6541</v>
      </c>
      <c r="C2539" s="558" t="str">
        <f t="shared" si="857"/>
        <v>2021</v>
      </c>
      <c r="D2539" s="558" t="str">
        <f t="shared" si="858"/>
        <v>Aug</v>
      </c>
      <c r="E2539" s="605">
        <v>44435</v>
      </c>
      <c r="F2539" s="558">
        <v>129191</v>
      </c>
      <c r="G2539" s="558">
        <v>61192</v>
      </c>
      <c r="H2539" s="558">
        <v>102186</v>
      </c>
      <c r="I2539" s="558" t="s">
        <v>6546</v>
      </c>
      <c r="J2539" s="617">
        <v>3000045840</v>
      </c>
      <c r="K2539" s="607" t="s">
        <v>6547</v>
      </c>
      <c r="L2539" s="607" t="s">
        <v>15</v>
      </c>
      <c r="M2539" s="607" t="s">
        <v>6571</v>
      </c>
      <c r="N2539" s="615" t="s">
        <v>6575</v>
      </c>
      <c r="O2539" s="607" t="s">
        <v>39</v>
      </c>
      <c r="P2539" s="558">
        <v>2</v>
      </c>
      <c r="Q2539" s="763" t="s">
        <v>5151</v>
      </c>
      <c r="R2539" s="609">
        <f>IFERROR(VLOOKUP(CONCATENATE(D2539,"'",C2539),'Monthly Forex'!A:D,4,0),"-")</f>
        <v>49.97</v>
      </c>
      <c r="S2539" s="616" t="s">
        <v>15</v>
      </c>
      <c r="T2539" s="611">
        <v>4190</v>
      </c>
      <c r="U2539" s="612" t="s">
        <v>47</v>
      </c>
      <c r="V2539" s="613" t="s">
        <v>49</v>
      </c>
      <c r="W2539" s="703" t="s">
        <v>15</v>
      </c>
      <c r="X2539" s="673" t="s">
        <v>6600</v>
      </c>
      <c r="Y2539" s="667" t="s">
        <v>6618</v>
      </c>
      <c r="Z2539" s="668">
        <v>44460</v>
      </c>
      <c r="AA2539" s="558" t="s">
        <v>1856</v>
      </c>
      <c r="AB2539" s="139">
        <f t="shared" si="875"/>
        <v>44465</v>
      </c>
      <c r="AC2539" s="134">
        <f t="shared" si="876"/>
        <v>44440</v>
      </c>
      <c r="AD2539" s="144" t="str">
        <f t="shared" si="877"/>
        <v>-</v>
      </c>
      <c r="AE2539" s="136" t="str">
        <f t="shared" si="878"/>
        <v>-</v>
      </c>
      <c r="AF2539" s="140" t="s">
        <v>4551</v>
      </c>
      <c r="AG2539" s="140" t="str">
        <f t="shared" si="879"/>
        <v>1</v>
      </c>
      <c r="AH2539" s="141" t="str">
        <f t="shared" si="880"/>
        <v>-</v>
      </c>
      <c r="AI2539" s="210">
        <v>44488</v>
      </c>
      <c r="AJ2539" s="448" t="s">
        <v>4592</v>
      </c>
      <c r="AK2539" s="479">
        <f t="shared" si="843"/>
        <v>-23</v>
      </c>
      <c r="AL2539" s="482">
        <f t="shared" si="881"/>
        <v>44470</v>
      </c>
      <c r="AM2539" s="469" t="str">
        <f>_xlfn.IFNA(VLOOKUP(O2539,Dropdown!$B:$G,6,0),"-")</f>
        <v>PEZA</v>
      </c>
      <c r="AN2539" s="439">
        <f>_xlfn.IFNA(VLOOKUP(O2539,Dropdown!$B:$H,7,0),"-")</f>
        <v>0.12</v>
      </c>
      <c r="AO2539" s="16" t="str">
        <f t="shared" si="882"/>
        <v>USD</v>
      </c>
      <c r="AP2539" s="440">
        <f t="shared" si="883"/>
        <v>4190</v>
      </c>
      <c r="AQ2539" s="450">
        <f t="shared" si="884"/>
        <v>4692.8</v>
      </c>
      <c r="AR2539" s="453"/>
      <c r="AS2539" s="468" t="s">
        <v>15</v>
      </c>
      <c r="AT2539" s="453"/>
      <c r="AU2539" s="455">
        <v>9.94</v>
      </c>
    </row>
    <row r="2540" spans="1:47" s="806" customFormat="1">
      <c r="A2540" s="556">
        <v>2537</v>
      </c>
      <c r="B2540" s="197" t="s">
        <v>6548</v>
      </c>
      <c r="C2540" s="197" t="str">
        <f t="shared" si="857"/>
        <v>2021</v>
      </c>
      <c r="D2540" s="197" t="str">
        <f t="shared" si="858"/>
        <v>Aug</v>
      </c>
      <c r="E2540" s="798">
        <v>44435</v>
      </c>
      <c r="F2540" s="197">
        <v>129192</v>
      </c>
      <c r="G2540" s="197" t="s">
        <v>6599</v>
      </c>
      <c r="H2540" s="197">
        <v>102194</v>
      </c>
      <c r="I2540" s="197" t="s">
        <v>6583</v>
      </c>
      <c r="J2540" s="799" t="s">
        <v>6559</v>
      </c>
      <c r="K2540" s="800" t="s">
        <v>6553</v>
      </c>
      <c r="L2540" s="800" t="s">
        <v>15</v>
      </c>
      <c r="M2540" s="800" t="s">
        <v>6553</v>
      </c>
      <c r="N2540" s="783" t="s">
        <v>15</v>
      </c>
      <c r="O2540" s="800" t="s">
        <v>3291</v>
      </c>
      <c r="P2540" s="557">
        <v>1</v>
      </c>
      <c r="Q2540" s="558" t="s">
        <v>5152</v>
      </c>
      <c r="R2540" s="801">
        <f>IFERROR(VLOOKUP(CONCATENATE(D2540,"'",C2540),'Monthly Forex'!A:D,4,0),"-")</f>
        <v>49.97</v>
      </c>
      <c r="S2540" s="802">
        <v>47310</v>
      </c>
      <c r="T2540" s="803">
        <f>S2540/R2540</f>
        <v>946.76806083650195</v>
      </c>
      <c r="U2540" s="612" t="s">
        <v>47</v>
      </c>
      <c r="V2540" s="613" t="s">
        <v>49</v>
      </c>
      <c r="W2540" s="804" t="s">
        <v>6558</v>
      </c>
      <c r="X2540" s="805" t="s">
        <v>4604</v>
      </c>
      <c r="Y2540" s="818" t="s">
        <v>15</v>
      </c>
      <c r="Z2540" s="819" t="s">
        <v>15</v>
      </c>
      <c r="AA2540" s="558" t="s">
        <v>1856</v>
      </c>
      <c r="AB2540" s="139">
        <f t="shared" si="875"/>
        <v>44465</v>
      </c>
      <c r="AC2540" s="134">
        <f t="shared" si="876"/>
        <v>44440</v>
      </c>
      <c r="AD2540" s="144">
        <f t="shared" si="877"/>
        <v>44525</v>
      </c>
      <c r="AE2540" s="136">
        <f t="shared" si="878"/>
        <v>44501</v>
      </c>
      <c r="AF2540" s="140" t="s">
        <v>4552</v>
      </c>
      <c r="AG2540" s="140" t="str">
        <f t="shared" si="879"/>
        <v>1</v>
      </c>
      <c r="AH2540" s="141">
        <f t="shared" ca="1" si="880"/>
        <v>55.702054629626218</v>
      </c>
      <c r="AI2540" s="210"/>
      <c r="AJ2540" s="448" t="s">
        <v>5194</v>
      </c>
      <c r="AK2540" s="479" t="str">
        <f t="shared" si="843"/>
        <v/>
      </c>
      <c r="AL2540" s="482">
        <f t="shared" si="881"/>
        <v>1</v>
      </c>
      <c r="AM2540" s="469" t="str">
        <f>_xlfn.IFNA(VLOOKUP(O2540,Dropdown!$B:$G,6,0),"-")</f>
        <v>PEZA</v>
      </c>
      <c r="AN2540" s="439">
        <f>_xlfn.IFNA(VLOOKUP(O2540,Dropdown!$B:$H,7,0),"-")</f>
        <v>0.12</v>
      </c>
      <c r="AO2540" s="16" t="str">
        <f t="shared" si="882"/>
        <v>PHP</v>
      </c>
      <c r="AP2540" s="440">
        <f t="shared" si="883"/>
        <v>47310</v>
      </c>
      <c r="AQ2540" s="450">
        <f t="shared" si="884"/>
        <v>52987.200000000004</v>
      </c>
      <c r="AR2540" s="797"/>
      <c r="AS2540" s="468" t="s">
        <v>15</v>
      </c>
      <c r="AT2540" s="797"/>
      <c r="AU2540" s="455" t="s">
        <v>15</v>
      </c>
    </row>
    <row r="2541" spans="1:47" s="806" customFormat="1">
      <c r="A2541" s="556">
        <v>2538</v>
      </c>
      <c r="B2541" s="197" t="s">
        <v>6549</v>
      </c>
      <c r="C2541" s="197" t="str">
        <f t="shared" si="857"/>
        <v>2021</v>
      </c>
      <c r="D2541" s="197" t="str">
        <f t="shared" si="858"/>
        <v>Aug</v>
      </c>
      <c r="E2541" s="798">
        <v>44435</v>
      </c>
      <c r="F2541" s="197">
        <v>129192</v>
      </c>
      <c r="G2541" s="197" t="s">
        <v>6599</v>
      </c>
      <c r="H2541" s="197">
        <v>102194</v>
      </c>
      <c r="I2541" s="197" t="s">
        <v>6583</v>
      </c>
      <c r="J2541" s="799" t="s">
        <v>6559</v>
      </c>
      <c r="K2541" s="800" t="s">
        <v>6554</v>
      </c>
      <c r="L2541" s="800" t="s">
        <v>15</v>
      </c>
      <c r="M2541" s="800" t="s">
        <v>6554</v>
      </c>
      <c r="N2541" s="783" t="s">
        <v>15</v>
      </c>
      <c r="O2541" s="800" t="s">
        <v>3291</v>
      </c>
      <c r="P2541" s="557">
        <v>1</v>
      </c>
      <c r="Q2541" s="558" t="s">
        <v>5152</v>
      </c>
      <c r="R2541" s="801">
        <f>IFERROR(VLOOKUP(CONCATENATE(D2541,"'",C2541),'Monthly Forex'!A:D,4,0),"-")</f>
        <v>49.97</v>
      </c>
      <c r="S2541" s="802">
        <v>29940</v>
      </c>
      <c r="T2541" s="803">
        <f t="shared" ref="T2541:T2550" si="888">S2541/R2541</f>
        <v>599.15949569741849</v>
      </c>
      <c r="U2541" s="612" t="s">
        <v>47</v>
      </c>
      <c r="V2541" s="613" t="s">
        <v>49</v>
      </c>
      <c r="W2541" s="804" t="s">
        <v>6558</v>
      </c>
      <c r="X2541" s="805" t="s">
        <v>4604</v>
      </c>
      <c r="Y2541" s="818" t="s">
        <v>15</v>
      </c>
      <c r="Z2541" s="819" t="s">
        <v>15</v>
      </c>
      <c r="AA2541" s="558" t="s">
        <v>1856</v>
      </c>
      <c r="AB2541" s="139">
        <f t="shared" si="875"/>
        <v>44465</v>
      </c>
      <c r="AC2541" s="134">
        <f t="shared" si="876"/>
        <v>44440</v>
      </c>
      <c r="AD2541" s="144">
        <f t="shared" si="877"/>
        <v>44525</v>
      </c>
      <c r="AE2541" s="136">
        <f t="shared" si="878"/>
        <v>44501</v>
      </c>
      <c r="AF2541" s="140" t="s">
        <v>4552</v>
      </c>
      <c r="AG2541" s="140" t="str">
        <f t="shared" si="879"/>
        <v>1</v>
      </c>
      <c r="AH2541" s="141">
        <f t="shared" ca="1" si="880"/>
        <v>55.702054629626218</v>
      </c>
      <c r="AI2541" s="210"/>
      <c r="AJ2541" s="448" t="s">
        <v>5194</v>
      </c>
      <c r="AK2541" s="479" t="str">
        <f t="shared" si="843"/>
        <v/>
      </c>
      <c r="AL2541" s="482">
        <f t="shared" si="881"/>
        <v>1</v>
      </c>
      <c r="AM2541" s="469" t="str">
        <f>_xlfn.IFNA(VLOOKUP(O2541,Dropdown!$B:$G,6,0),"-")</f>
        <v>PEZA</v>
      </c>
      <c r="AN2541" s="439">
        <f>_xlfn.IFNA(VLOOKUP(O2541,Dropdown!$B:$H,7,0),"-")</f>
        <v>0.12</v>
      </c>
      <c r="AO2541" s="16" t="str">
        <f t="shared" si="882"/>
        <v>PHP</v>
      </c>
      <c r="AP2541" s="440">
        <f t="shared" si="883"/>
        <v>29940</v>
      </c>
      <c r="AQ2541" s="450">
        <f t="shared" si="884"/>
        <v>33532.800000000003</v>
      </c>
      <c r="AR2541" s="797"/>
      <c r="AS2541" s="468" t="s">
        <v>15</v>
      </c>
      <c r="AT2541" s="797"/>
      <c r="AU2541" s="455" t="s">
        <v>15</v>
      </c>
    </row>
    <row r="2542" spans="1:47" s="806" customFormat="1">
      <c r="A2542" s="556">
        <v>2539</v>
      </c>
      <c r="B2542" s="197" t="s">
        <v>6550</v>
      </c>
      <c r="C2542" s="197" t="str">
        <f t="shared" si="857"/>
        <v>2021</v>
      </c>
      <c r="D2542" s="197" t="str">
        <f t="shared" si="858"/>
        <v>Aug</v>
      </c>
      <c r="E2542" s="798">
        <v>44435</v>
      </c>
      <c r="F2542" s="197">
        <v>129192</v>
      </c>
      <c r="G2542" s="197" t="s">
        <v>6599</v>
      </c>
      <c r="H2542" s="197">
        <v>102194</v>
      </c>
      <c r="I2542" s="197" t="s">
        <v>6583</v>
      </c>
      <c r="J2542" s="799" t="s">
        <v>6559</v>
      </c>
      <c r="K2542" s="800" t="s">
        <v>6555</v>
      </c>
      <c r="L2542" s="800" t="s">
        <v>15</v>
      </c>
      <c r="M2542" s="800" t="s">
        <v>6555</v>
      </c>
      <c r="N2542" s="783" t="s">
        <v>15</v>
      </c>
      <c r="O2542" s="800" t="s">
        <v>3291</v>
      </c>
      <c r="P2542" s="557">
        <v>1</v>
      </c>
      <c r="Q2542" s="558" t="s">
        <v>5152</v>
      </c>
      <c r="R2542" s="801">
        <f>IFERROR(VLOOKUP(CONCATENATE(D2542,"'",C2542),'Monthly Forex'!A:D,4,0),"-")</f>
        <v>49.97</v>
      </c>
      <c r="S2542" s="802">
        <v>76710</v>
      </c>
      <c r="T2542" s="803">
        <f t="shared" si="888"/>
        <v>1535.1210726435861</v>
      </c>
      <c r="U2542" s="612" t="s">
        <v>47</v>
      </c>
      <c r="V2542" s="613" t="s">
        <v>49</v>
      </c>
      <c r="W2542" s="804" t="s">
        <v>6558</v>
      </c>
      <c r="X2542" s="805" t="s">
        <v>4604</v>
      </c>
      <c r="Y2542" s="818" t="s">
        <v>15</v>
      </c>
      <c r="Z2542" s="819" t="s">
        <v>15</v>
      </c>
      <c r="AA2542" s="558" t="s">
        <v>1856</v>
      </c>
      <c r="AB2542" s="139">
        <f t="shared" si="875"/>
        <v>44465</v>
      </c>
      <c r="AC2542" s="134">
        <f t="shared" si="876"/>
        <v>44440</v>
      </c>
      <c r="AD2542" s="144">
        <f t="shared" si="877"/>
        <v>44525</v>
      </c>
      <c r="AE2542" s="136">
        <f t="shared" si="878"/>
        <v>44501</v>
      </c>
      <c r="AF2542" s="140" t="s">
        <v>4552</v>
      </c>
      <c r="AG2542" s="140" t="str">
        <f t="shared" si="879"/>
        <v>1</v>
      </c>
      <c r="AH2542" s="141">
        <f t="shared" ca="1" si="880"/>
        <v>55.702054629626218</v>
      </c>
      <c r="AI2542" s="210"/>
      <c r="AJ2542" s="448" t="s">
        <v>5194</v>
      </c>
      <c r="AK2542" s="479" t="str">
        <f t="shared" si="843"/>
        <v/>
      </c>
      <c r="AL2542" s="482">
        <f t="shared" si="881"/>
        <v>1</v>
      </c>
      <c r="AM2542" s="469" t="str">
        <f>_xlfn.IFNA(VLOOKUP(O2542,Dropdown!$B:$G,6,0),"-")</f>
        <v>PEZA</v>
      </c>
      <c r="AN2542" s="439">
        <f>_xlfn.IFNA(VLOOKUP(O2542,Dropdown!$B:$H,7,0),"-")</f>
        <v>0.12</v>
      </c>
      <c r="AO2542" s="16" t="str">
        <f t="shared" si="882"/>
        <v>PHP</v>
      </c>
      <c r="AP2542" s="440">
        <f t="shared" si="883"/>
        <v>76710</v>
      </c>
      <c r="AQ2542" s="450">
        <f t="shared" si="884"/>
        <v>85915.200000000012</v>
      </c>
      <c r="AR2542" s="797"/>
      <c r="AS2542" s="468" t="s">
        <v>15</v>
      </c>
      <c r="AT2542" s="797"/>
      <c r="AU2542" s="455" t="s">
        <v>15</v>
      </c>
    </row>
    <row r="2543" spans="1:47" s="806" customFormat="1">
      <c r="A2543" s="556">
        <v>2540</v>
      </c>
      <c r="B2543" s="197" t="s">
        <v>6551</v>
      </c>
      <c r="C2543" s="197" t="str">
        <f t="shared" ref="C2543:C2544" si="889">TEXT(E2543,"yyyy")</f>
        <v>2021</v>
      </c>
      <c r="D2543" s="197" t="str">
        <f t="shared" ref="D2543:D2544" si="890">TEXT(E2543,"mmm")</f>
        <v>Aug</v>
      </c>
      <c r="E2543" s="798">
        <v>44435</v>
      </c>
      <c r="F2543" s="197">
        <v>129192</v>
      </c>
      <c r="G2543" s="197" t="s">
        <v>6599</v>
      </c>
      <c r="H2543" s="197">
        <v>102194</v>
      </c>
      <c r="I2543" s="197" t="s">
        <v>6583</v>
      </c>
      <c r="J2543" s="799" t="s">
        <v>6559</v>
      </c>
      <c r="K2543" s="800" t="s">
        <v>6556</v>
      </c>
      <c r="L2543" s="800" t="s">
        <v>15</v>
      </c>
      <c r="M2543" s="800" t="s">
        <v>6556</v>
      </c>
      <c r="N2543" s="783" t="s">
        <v>15</v>
      </c>
      <c r="O2543" s="800" t="s">
        <v>3291</v>
      </c>
      <c r="P2543" s="557">
        <v>1</v>
      </c>
      <c r="Q2543" s="558" t="s">
        <v>5152</v>
      </c>
      <c r="R2543" s="801">
        <f>IFERROR(VLOOKUP(CONCATENATE(D2543,"'",C2543),'Monthly Forex'!A:D,4,0),"-")</f>
        <v>49.97</v>
      </c>
      <c r="S2543" s="802">
        <v>31410</v>
      </c>
      <c r="T2543" s="803">
        <f t="shared" si="888"/>
        <v>628.57714628777273</v>
      </c>
      <c r="U2543" s="612" t="s">
        <v>47</v>
      </c>
      <c r="V2543" s="613" t="s">
        <v>49</v>
      </c>
      <c r="W2543" s="804" t="s">
        <v>6558</v>
      </c>
      <c r="X2543" s="805" t="s">
        <v>4604</v>
      </c>
      <c r="Y2543" s="818" t="s">
        <v>15</v>
      </c>
      <c r="Z2543" s="819" t="s">
        <v>15</v>
      </c>
      <c r="AA2543" s="558" t="s">
        <v>1856</v>
      </c>
      <c r="AB2543" s="139">
        <f t="shared" si="875"/>
        <v>44465</v>
      </c>
      <c r="AC2543" s="134">
        <f t="shared" si="876"/>
        <v>44440</v>
      </c>
      <c r="AD2543" s="144">
        <f t="shared" si="877"/>
        <v>44525</v>
      </c>
      <c r="AE2543" s="136">
        <f t="shared" si="878"/>
        <v>44501</v>
      </c>
      <c r="AF2543" s="140" t="s">
        <v>4552</v>
      </c>
      <c r="AG2543" s="140" t="str">
        <f t="shared" si="879"/>
        <v>1</v>
      </c>
      <c r="AH2543" s="141">
        <f t="shared" ca="1" si="880"/>
        <v>55.702054629626218</v>
      </c>
      <c r="AI2543" s="210"/>
      <c r="AJ2543" s="448" t="s">
        <v>5194</v>
      </c>
      <c r="AK2543" s="479" t="str">
        <f t="shared" si="843"/>
        <v/>
      </c>
      <c r="AL2543" s="482">
        <f t="shared" si="881"/>
        <v>1</v>
      </c>
      <c r="AM2543" s="469" t="str">
        <f>_xlfn.IFNA(VLOOKUP(O2543,Dropdown!$B:$G,6,0),"-")</f>
        <v>PEZA</v>
      </c>
      <c r="AN2543" s="439">
        <f>_xlfn.IFNA(VLOOKUP(O2543,Dropdown!$B:$H,7,0),"-")</f>
        <v>0.12</v>
      </c>
      <c r="AO2543" s="16" t="str">
        <f t="shared" si="882"/>
        <v>PHP</v>
      </c>
      <c r="AP2543" s="440">
        <f t="shared" si="883"/>
        <v>31410</v>
      </c>
      <c r="AQ2543" s="450">
        <f t="shared" si="884"/>
        <v>35179.200000000004</v>
      </c>
      <c r="AR2543" s="797"/>
      <c r="AS2543" s="468" t="s">
        <v>15</v>
      </c>
      <c r="AT2543" s="797"/>
      <c r="AU2543" s="455" t="s">
        <v>15</v>
      </c>
    </row>
    <row r="2544" spans="1:47" s="806" customFormat="1">
      <c r="A2544" s="556">
        <v>2541</v>
      </c>
      <c r="B2544" s="197" t="s">
        <v>6552</v>
      </c>
      <c r="C2544" s="197" t="str">
        <f t="shared" si="889"/>
        <v>2021</v>
      </c>
      <c r="D2544" s="197" t="str">
        <f t="shared" si="890"/>
        <v>Aug</v>
      </c>
      <c r="E2544" s="798">
        <v>44435</v>
      </c>
      <c r="F2544" s="197">
        <v>129192</v>
      </c>
      <c r="G2544" s="197" t="s">
        <v>6599</v>
      </c>
      <c r="H2544" s="197">
        <v>102194</v>
      </c>
      <c r="I2544" s="197" t="s">
        <v>6583</v>
      </c>
      <c r="J2544" s="799" t="s">
        <v>6559</v>
      </c>
      <c r="K2544" s="800" t="s">
        <v>6557</v>
      </c>
      <c r="L2544" s="800" t="s">
        <v>15</v>
      </c>
      <c r="M2544" s="800" t="s">
        <v>6557</v>
      </c>
      <c r="N2544" s="783" t="s">
        <v>15</v>
      </c>
      <c r="O2544" s="800" t="s">
        <v>3291</v>
      </c>
      <c r="P2544" s="557">
        <v>1</v>
      </c>
      <c r="Q2544" s="558" t="s">
        <v>5152</v>
      </c>
      <c r="R2544" s="801">
        <f>IFERROR(VLOOKUP(CONCATENATE(D2544,"'",C2544),'Monthly Forex'!A:D,4,0),"-")</f>
        <v>49.97</v>
      </c>
      <c r="S2544" s="802">
        <v>20130</v>
      </c>
      <c r="T2544" s="803">
        <f t="shared" si="888"/>
        <v>402.84170502301384</v>
      </c>
      <c r="U2544" s="612" t="s">
        <v>47</v>
      </c>
      <c r="V2544" s="613" t="s">
        <v>49</v>
      </c>
      <c r="W2544" s="804" t="s">
        <v>6558</v>
      </c>
      <c r="X2544" s="805" t="s">
        <v>4604</v>
      </c>
      <c r="Y2544" s="818" t="s">
        <v>15</v>
      </c>
      <c r="Z2544" s="819" t="s">
        <v>15</v>
      </c>
      <c r="AA2544" s="558" t="s">
        <v>1856</v>
      </c>
      <c r="AB2544" s="139">
        <f t="shared" si="875"/>
        <v>44465</v>
      </c>
      <c r="AC2544" s="134">
        <f t="shared" si="876"/>
        <v>44440</v>
      </c>
      <c r="AD2544" s="144">
        <f t="shared" si="877"/>
        <v>44525</v>
      </c>
      <c r="AE2544" s="136">
        <f t="shared" si="878"/>
        <v>44501</v>
      </c>
      <c r="AF2544" s="140" t="s">
        <v>4552</v>
      </c>
      <c r="AG2544" s="140" t="str">
        <f t="shared" si="879"/>
        <v>-</v>
      </c>
      <c r="AH2544" s="141">
        <f t="shared" ca="1" si="880"/>
        <v>55.702054629626218</v>
      </c>
      <c r="AI2544" s="210"/>
      <c r="AJ2544" s="448" t="s">
        <v>5194</v>
      </c>
      <c r="AK2544" s="479" t="str">
        <f t="shared" si="843"/>
        <v/>
      </c>
      <c r="AL2544" s="482">
        <f t="shared" si="881"/>
        <v>1</v>
      </c>
      <c r="AM2544" s="469" t="str">
        <f>_xlfn.IFNA(VLOOKUP(O2544,Dropdown!$B:$G,6,0),"-")</f>
        <v>PEZA</v>
      </c>
      <c r="AN2544" s="439">
        <f>_xlfn.IFNA(VLOOKUP(O2544,Dropdown!$B:$H,7,0),"-")</f>
        <v>0.12</v>
      </c>
      <c r="AO2544" s="16" t="str">
        <f t="shared" si="882"/>
        <v>PHP</v>
      </c>
      <c r="AP2544" s="440">
        <f t="shared" si="883"/>
        <v>20130</v>
      </c>
      <c r="AQ2544" s="450">
        <f t="shared" si="884"/>
        <v>22545.600000000002</v>
      </c>
      <c r="AR2544" s="797"/>
      <c r="AS2544" s="468" t="s">
        <v>15</v>
      </c>
      <c r="AT2544" s="797"/>
      <c r="AU2544" s="455" t="s">
        <v>15</v>
      </c>
    </row>
    <row r="2545" spans="1:47" s="29" customFormat="1">
      <c r="A2545" s="556">
        <v>2542</v>
      </c>
      <c r="B2545" s="16" t="s">
        <v>6579</v>
      </c>
      <c r="C2545" s="197" t="str">
        <f>TEXT(E2545,"yyyy")</f>
        <v>2021</v>
      </c>
      <c r="D2545" s="197" t="str">
        <f>TEXT(E2545,"mmm")</f>
        <v>Sep</v>
      </c>
      <c r="E2545" s="808">
        <v>44454</v>
      </c>
      <c r="F2545" s="16">
        <v>129193</v>
      </c>
      <c r="G2545" s="16" t="s">
        <v>6598</v>
      </c>
      <c r="H2545" s="16">
        <v>102506</v>
      </c>
      <c r="I2545" s="16" t="s">
        <v>6585</v>
      </c>
      <c r="J2545" s="51" t="s">
        <v>6581</v>
      </c>
      <c r="K2545" s="809" t="s">
        <v>6589</v>
      </c>
      <c r="L2545" s="809" t="s">
        <v>15</v>
      </c>
      <c r="M2545" s="809" t="s">
        <v>6596</v>
      </c>
      <c r="N2545" s="810" t="s">
        <v>6594</v>
      </c>
      <c r="O2545" s="809" t="s">
        <v>31</v>
      </c>
      <c r="P2545" s="15">
        <v>1</v>
      </c>
      <c r="Q2545" s="16" t="s">
        <v>5152</v>
      </c>
      <c r="R2545" s="811">
        <f>IFERROR(VLOOKUP(CONCATENATE(D2545,"'",C2545),'Monthly Forex'!A:D,4,0),"-")</f>
        <v>49.76</v>
      </c>
      <c r="S2545" s="812">
        <v>184800</v>
      </c>
      <c r="T2545" s="803">
        <f t="shared" si="888"/>
        <v>3713.8263665594859</v>
      </c>
      <c r="U2545" s="612" t="s">
        <v>47</v>
      </c>
      <c r="V2545" s="613" t="s">
        <v>49</v>
      </c>
      <c r="W2545" s="816" t="s">
        <v>2314</v>
      </c>
      <c r="X2545" s="817" t="s">
        <v>4752</v>
      </c>
      <c r="Y2545" s="818" t="s">
        <v>15</v>
      </c>
      <c r="Z2545" s="819" t="s">
        <v>15</v>
      </c>
      <c r="AA2545" s="558" t="s">
        <v>1856</v>
      </c>
      <c r="AB2545" s="139">
        <f t="shared" ref="AB2545:AB2549" si="891">IF(V2545="","",IF(V2545="Cancelled","-",E2545+30))</f>
        <v>44484</v>
      </c>
      <c r="AC2545" s="134">
        <f t="shared" ref="AC2545:AC2549" si="892">IFERROR(IF(AB2545="-","-",(AB2545-DAY(AB2545)+1)),"")</f>
        <v>44470</v>
      </c>
      <c r="AD2545" s="144">
        <f t="shared" ref="AD2545:AD2549" si="893">IFERROR(IF(AF2545="O","-",AB2545+60),"-")</f>
        <v>44544</v>
      </c>
      <c r="AE2545" s="136">
        <f t="shared" ref="AE2545:AE2549" si="894">IFERROR(IF(AD2545="-","-",(AD2545-DAY(AD2545)+1)),"")</f>
        <v>44531</v>
      </c>
      <c r="AF2545" s="140" t="s">
        <v>4552</v>
      </c>
      <c r="AG2545" s="140" t="str">
        <f t="shared" ref="AG2545:AG2549" si="895">IF(F2545=F2541,"-","1")</f>
        <v>1</v>
      </c>
      <c r="AH2545" s="141">
        <f t="shared" ref="AH2545:AH2549" ca="1" si="896">IFERROR(IF(AF2545="-","-",IF(AF2545="O","-",$AK$1-E2545)),"-")</f>
        <v>36.702054629626218</v>
      </c>
      <c r="AI2545" s="210"/>
      <c r="AJ2545" s="448" t="s">
        <v>5194</v>
      </c>
      <c r="AK2545" s="479" t="str">
        <f t="shared" ref="AK2545:AK2549" si="897">IFERROR(IF(AF2545="O",$AB2545-$AI2545,""),"-")</f>
        <v/>
      </c>
      <c r="AL2545" s="482">
        <f t="shared" ref="AL2545:AL2549" si="898">IFERROR(AI2545-DAY(AI2545)+1,"-")</f>
        <v>1</v>
      </c>
      <c r="AM2545" s="469" t="str">
        <f>_xlfn.IFNA(VLOOKUP(O2545,Dropdown!$B:$G,6,0),"-")</f>
        <v>PEZA</v>
      </c>
      <c r="AN2545" s="439">
        <f>_xlfn.IFNA(VLOOKUP(O2545,Dropdown!$B:$H,7,0),"-")</f>
        <v>0.12</v>
      </c>
      <c r="AO2545" s="16" t="str">
        <f t="shared" ref="AO2545:AO2549" si="899">_xlfn.IFNA(IF(S2545="-","USD","PHP"),"-")</f>
        <v>PHP</v>
      </c>
      <c r="AP2545" s="440">
        <f t="shared" ref="AP2545:AP2549" si="900">IF(AO2545="USD",T2545,S2545)</f>
        <v>184800</v>
      </c>
      <c r="AQ2545" s="450">
        <f t="shared" ref="AQ2545:AQ2549" si="901">IFERROR(IF(AN2545="-",AP2545,AP2545*1.12),"-")</f>
        <v>206976.00000000003</v>
      </c>
      <c r="AR2545" s="797"/>
      <c r="AS2545" s="468" t="s">
        <v>15</v>
      </c>
      <c r="AT2545" s="453"/>
      <c r="AU2545" s="455" t="s">
        <v>15</v>
      </c>
    </row>
    <row r="2546" spans="1:47" s="29" customFormat="1">
      <c r="A2546" s="556">
        <v>2543</v>
      </c>
      <c r="B2546" s="16" t="s">
        <v>6580</v>
      </c>
      <c r="C2546" s="197" t="str">
        <f>TEXT(E2546,"yyyy")</f>
        <v>2021</v>
      </c>
      <c r="D2546" s="197" t="str">
        <f>TEXT(E2546,"mmm")</f>
        <v>Sep</v>
      </c>
      <c r="E2546" s="808">
        <v>44454</v>
      </c>
      <c r="F2546" s="16">
        <v>129193</v>
      </c>
      <c r="G2546" s="16" t="s">
        <v>6598</v>
      </c>
      <c r="H2546" s="16">
        <v>102506</v>
      </c>
      <c r="I2546" s="16" t="s">
        <v>6585</v>
      </c>
      <c r="J2546" s="51" t="s">
        <v>6581</v>
      </c>
      <c r="K2546" s="809" t="s">
        <v>6590</v>
      </c>
      <c r="L2546" s="809" t="s">
        <v>15</v>
      </c>
      <c r="M2546" s="809" t="s">
        <v>6597</v>
      </c>
      <c r="N2546" s="810" t="s">
        <v>6595</v>
      </c>
      <c r="O2546" s="809" t="s">
        <v>31</v>
      </c>
      <c r="P2546" s="15">
        <v>1</v>
      </c>
      <c r="Q2546" s="16" t="s">
        <v>5152</v>
      </c>
      <c r="R2546" s="811">
        <f>IFERROR(VLOOKUP(CONCATENATE(D2546,"'",C2546),'Monthly Forex'!A:D,4,0),"-")</f>
        <v>49.76</v>
      </c>
      <c r="S2546" s="812">
        <v>241050</v>
      </c>
      <c r="T2546" s="803">
        <f t="shared" si="888"/>
        <v>4844.2524115755632</v>
      </c>
      <c r="U2546" s="612" t="s">
        <v>47</v>
      </c>
      <c r="V2546" s="613" t="s">
        <v>49</v>
      </c>
      <c r="W2546" s="816" t="s">
        <v>2314</v>
      </c>
      <c r="X2546" s="817" t="s">
        <v>4752</v>
      </c>
      <c r="Y2546" s="818" t="s">
        <v>15</v>
      </c>
      <c r="Z2546" s="819" t="s">
        <v>15</v>
      </c>
      <c r="AA2546" s="558" t="s">
        <v>1856</v>
      </c>
      <c r="AB2546" s="139">
        <f t="shared" si="891"/>
        <v>44484</v>
      </c>
      <c r="AC2546" s="134">
        <f t="shared" si="892"/>
        <v>44470</v>
      </c>
      <c r="AD2546" s="144">
        <f t="shared" si="893"/>
        <v>44544</v>
      </c>
      <c r="AE2546" s="136">
        <f t="shared" si="894"/>
        <v>44531</v>
      </c>
      <c r="AF2546" s="140" t="s">
        <v>4552</v>
      </c>
      <c r="AG2546" s="140" t="str">
        <f t="shared" si="895"/>
        <v>1</v>
      </c>
      <c r="AH2546" s="141">
        <f t="shared" ca="1" si="896"/>
        <v>36.702054629626218</v>
      </c>
      <c r="AI2546" s="210"/>
      <c r="AJ2546" s="448" t="s">
        <v>5194</v>
      </c>
      <c r="AK2546" s="479" t="str">
        <f t="shared" si="897"/>
        <v/>
      </c>
      <c r="AL2546" s="482">
        <f t="shared" si="898"/>
        <v>1</v>
      </c>
      <c r="AM2546" s="469" t="str">
        <f>_xlfn.IFNA(VLOOKUP(O2546,Dropdown!$B:$G,6,0),"-")</f>
        <v>PEZA</v>
      </c>
      <c r="AN2546" s="439">
        <f>_xlfn.IFNA(VLOOKUP(O2546,Dropdown!$B:$H,7,0),"-")</f>
        <v>0.12</v>
      </c>
      <c r="AO2546" s="16" t="str">
        <f t="shared" si="899"/>
        <v>PHP</v>
      </c>
      <c r="AP2546" s="440">
        <f t="shared" si="900"/>
        <v>241050</v>
      </c>
      <c r="AQ2546" s="450">
        <f t="shared" si="901"/>
        <v>269976</v>
      </c>
      <c r="AR2546" s="797"/>
      <c r="AS2546" s="468" t="s">
        <v>15</v>
      </c>
      <c r="AT2546" s="453"/>
      <c r="AU2546" s="455" t="s">
        <v>15</v>
      </c>
    </row>
    <row r="2547" spans="1:47" s="29" customFormat="1">
      <c r="A2547" s="556">
        <v>2544</v>
      </c>
      <c r="B2547" s="16" t="s">
        <v>6576</v>
      </c>
      <c r="C2547" s="197" t="str">
        <f t="shared" ref="C2547:C2552" si="902">TEXT(E2547,"yyyy")</f>
        <v>2021</v>
      </c>
      <c r="D2547" s="197" t="str">
        <f t="shared" ref="D2547:D2552" si="903">TEXT(E2547,"mmm")</f>
        <v>Sep</v>
      </c>
      <c r="E2547" s="808">
        <v>44454</v>
      </c>
      <c r="F2547" s="16">
        <v>129193</v>
      </c>
      <c r="G2547" s="16" t="s">
        <v>6598</v>
      </c>
      <c r="H2547" s="16">
        <v>102506</v>
      </c>
      <c r="I2547" s="16" t="s">
        <v>6582</v>
      </c>
      <c r="J2547" s="51" t="s">
        <v>6581</v>
      </c>
      <c r="K2547" s="809" t="s">
        <v>6586</v>
      </c>
      <c r="L2547" s="809" t="s">
        <v>15</v>
      </c>
      <c r="M2547" s="809" t="s">
        <v>6586</v>
      </c>
      <c r="N2547" s="810" t="s">
        <v>6591</v>
      </c>
      <c r="O2547" s="809" t="s">
        <v>31</v>
      </c>
      <c r="P2547" s="15">
        <v>1</v>
      </c>
      <c r="Q2547" s="16" t="s">
        <v>5152</v>
      </c>
      <c r="R2547" s="811">
        <f>IFERROR(VLOOKUP(CONCATENATE(D2547,"'",C2547),'Monthly Forex'!A:D,4,0),"-")</f>
        <v>49.76</v>
      </c>
      <c r="S2547" s="812">
        <v>147300</v>
      </c>
      <c r="T2547" s="803">
        <f t="shared" si="888"/>
        <v>2960.2090032154342</v>
      </c>
      <c r="U2547" s="612" t="s">
        <v>47</v>
      </c>
      <c r="V2547" s="613" t="s">
        <v>49</v>
      </c>
      <c r="W2547" s="816" t="s">
        <v>2314</v>
      </c>
      <c r="X2547" s="817" t="s">
        <v>4752</v>
      </c>
      <c r="Y2547" s="818" t="s">
        <v>15</v>
      </c>
      <c r="Z2547" s="819" t="s">
        <v>15</v>
      </c>
      <c r="AA2547" s="558" t="s">
        <v>1856</v>
      </c>
      <c r="AB2547" s="139">
        <f t="shared" si="891"/>
        <v>44484</v>
      </c>
      <c r="AC2547" s="134">
        <f t="shared" si="892"/>
        <v>44470</v>
      </c>
      <c r="AD2547" s="144">
        <f t="shared" si="893"/>
        <v>44544</v>
      </c>
      <c r="AE2547" s="136">
        <f t="shared" si="894"/>
        <v>44531</v>
      </c>
      <c r="AF2547" s="140" t="s">
        <v>4552</v>
      </c>
      <c r="AG2547" s="140" t="str">
        <f t="shared" si="895"/>
        <v>1</v>
      </c>
      <c r="AH2547" s="141">
        <f t="shared" ca="1" si="896"/>
        <v>36.702054629626218</v>
      </c>
      <c r="AI2547" s="210"/>
      <c r="AJ2547" s="448" t="s">
        <v>5194</v>
      </c>
      <c r="AK2547" s="479" t="str">
        <f t="shared" si="897"/>
        <v/>
      </c>
      <c r="AL2547" s="482">
        <f t="shared" si="898"/>
        <v>1</v>
      </c>
      <c r="AM2547" s="469" t="str">
        <f>_xlfn.IFNA(VLOOKUP(O2547,Dropdown!$B:$G,6,0),"-")</f>
        <v>PEZA</v>
      </c>
      <c r="AN2547" s="439">
        <f>_xlfn.IFNA(VLOOKUP(O2547,Dropdown!$B:$H,7,0),"-")</f>
        <v>0.12</v>
      </c>
      <c r="AO2547" s="16" t="str">
        <f t="shared" si="899"/>
        <v>PHP</v>
      </c>
      <c r="AP2547" s="440">
        <f t="shared" si="900"/>
        <v>147300</v>
      </c>
      <c r="AQ2547" s="450">
        <f t="shared" si="901"/>
        <v>164976.00000000003</v>
      </c>
      <c r="AR2547" s="797"/>
      <c r="AS2547" s="468" t="s">
        <v>15</v>
      </c>
      <c r="AT2547" s="453"/>
      <c r="AU2547" s="455" t="s">
        <v>15</v>
      </c>
    </row>
    <row r="2548" spans="1:47" s="29" customFormat="1">
      <c r="A2548" s="556">
        <v>2545</v>
      </c>
      <c r="B2548" s="16" t="s">
        <v>6577</v>
      </c>
      <c r="C2548" s="197" t="str">
        <f t="shared" si="902"/>
        <v>2021</v>
      </c>
      <c r="D2548" s="197" t="str">
        <f t="shared" si="903"/>
        <v>Sep</v>
      </c>
      <c r="E2548" s="808">
        <v>44454</v>
      </c>
      <c r="F2548" s="16">
        <v>129193</v>
      </c>
      <c r="G2548" s="16" t="s">
        <v>6598</v>
      </c>
      <c r="H2548" s="16">
        <v>102506</v>
      </c>
      <c r="I2548" s="16" t="s">
        <v>6582</v>
      </c>
      <c r="J2548" s="51" t="s">
        <v>6581</v>
      </c>
      <c r="K2548" s="809" t="s">
        <v>6587</v>
      </c>
      <c r="L2548" s="809" t="s">
        <v>15</v>
      </c>
      <c r="M2548" s="809" t="s">
        <v>6587</v>
      </c>
      <c r="N2548" s="810" t="s">
        <v>6592</v>
      </c>
      <c r="O2548" s="809" t="s">
        <v>31</v>
      </c>
      <c r="P2548" s="15">
        <v>1</v>
      </c>
      <c r="Q2548" s="16" t="s">
        <v>5152</v>
      </c>
      <c r="R2548" s="811">
        <f>IFERROR(VLOOKUP(CONCATENATE(D2548,"'",C2548),'Monthly Forex'!A:D,4,0),"-")</f>
        <v>49.76</v>
      </c>
      <c r="S2548" s="812">
        <v>225600</v>
      </c>
      <c r="T2548" s="803">
        <f t="shared" si="888"/>
        <v>4533.7620578778133</v>
      </c>
      <c r="U2548" s="612" t="s">
        <v>47</v>
      </c>
      <c r="V2548" s="613" t="s">
        <v>49</v>
      </c>
      <c r="W2548" s="816" t="s">
        <v>2314</v>
      </c>
      <c r="X2548" s="817" t="s">
        <v>4752</v>
      </c>
      <c r="Y2548" s="818" t="s">
        <v>15</v>
      </c>
      <c r="Z2548" s="819" t="s">
        <v>15</v>
      </c>
      <c r="AA2548" s="558" t="s">
        <v>1856</v>
      </c>
      <c r="AB2548" s="139">
        <f t="shared" si="891"/>
        <v>44484</v>
      </c>
      <c r="AC2548" s="134">
        <f t="shared" si="892"/>
        <v>44470</v>
      </c>
      <c r="AD2548" s="144">
        <f t="shared" si="893"/>
        <v>44544</v>
      </c>
      <c r="AE2548" s="136">
        <f t="shared" si="894"/>
        <v>44531</v>
      </c>
      <c r="AF2548" s="140" t="s">
        <v>4552</v>
      </c>
      <c r="AG2548" s="140" t="str">
        <f t="shared" si="895"/>
        <v>1</v>
      </c>
      <c r="AH2548" s="141">
        <f t="shared" ca="1" si="896"/>
        <v>36.702054629626218</v>
      </c>
      <c r="AI2548" s="210"/>
      <c r="AJ2548" s="448" t="s">
        <v>5194</v>
      </c>
      <c r="AK2548" s="479" t="str">
        <f t="shared" si="897"/>
        <v/>
      </c>
      <c r="AL2548" s="482">
        <f t="shared" si="898"/>
        <v>1</v>
      </c>
      <c r="AM2548" s="469" t="str">
        <f>_xlfn.IFNA(VLOOKUP(O2548,Dropdown!$B:$G,6,0),"-")</f>
        <v>PEZA</v>
      </c>
      <c r="AN2548" s="439">
        <f>_xlfn.IFNA(VLOOKUP(O2548,Dropdown!$B:$H,7,0),"-")</f>
        <v>0.12</v>
      </c>
      <c r="AO2548" s="16" t="str">
        <f t="shared" si="899"/>
        <v>PHP</v>
      </c>
      <c r="AP2548" s="440">
        <f t="shared" si="900"/>
        <v>225600</v>
      </c>
      <c r="AQ2548" s="450">
        <f t="shared" si="901"/>
        <v>252672.00000000003</v>
      </c>
      <c r="AR2548" s="797"/>
      <c r="AS2548" s="468" t="s">
        <v>15</v>
      </c>
      <c r="AT2548" s="453"/>
      <c r="AU2548" s="455" t="s">
        <v>15</v>
      </c>
    </row>
    <row r="2549" spans="1:47" s="29" customFormat="1">
      <c r="A2549" s="556">
        <v>2546</v>
      </c>
      <c r="B2549" s="16" t="s">
        <v>6578</v>
      </c>
      <c r="C2549" s="197" t="str">
        <f t="shared" si="902"/>
        <v>2021</v>
      </c>
      <c r="D2549" s="197" t="str">
        <f t="shared" si="903"/>
        <v>Sep</v>
      </c>
      <c r="E2549" s="808">
        <v>44454</v>
      </c>
      <c r="F2549" s="16">
        <v>129193</v>
      </c>
      <c r="G2549" s="16" t="s">
        <v>6598</v>
      </c>
      <c r="H2549" s="16">
        <v>102506</v>
      </c>
      <c r="I2549" s="16" t="s">
        <v>6582</v>
      </c>
      <c r="J2549" s="51" t="s">
        <v>6581</v>
      </c>
      <c r="K2549" s="809" t="s">
        <v>6588</v>
      </c>
      <c r="L2549" s="809" t="s">
        <v>15</v>
      </c>
      <c r="M2549" s="809" t="s">
        <v>6588</v>
      </c>
      <c r="N2549" s="810" t="s">
        <v>6593</v>
      </c>
      <c r="O2549" s="809" t="s">
        <v>31</v>
      </c>
      <c r="P2549" s="15">
        <v>1</v>
      </c>
      <c r="Q2549" s="16" t="s">
        <v>5152</v>
      </c>
      <c r="R2549" s="811">
        <f>IFERROR(VLOOKUP(CONCATENATE(D2549,"'",C2549),'Monthly Forex'!A:D,4,0),"-")</f>
        <v>49.76</v>
      </c>
      <c r="S2549" s="812">
        <v>94650</v>
      </c>
      <c r="T2549" s="803">
        <f t="shared" si="888"/>
        <v>1902.130225080386</v>
      </c>
      <c r="U2549" s="612" t="s">
        <v>47</v>
      </c>
      <c r="V2549" s="613" t="s">
        <v>49</v>
      </c>
      <c r="W2549" s="816" t="s">
        <v>2314</v>
      </c>
      <c r="X2549" s="817" t="s">
        <v>4752</v>
      </c>
      <c r="Y2549" s="818" t="s">
        <v>15</v>
      </c>
      <c r="Z2549" s="819" t="s">
        <v>15</v>
      </c>
      <c r="AA2549" s="558" t="s">
        <v>1856</v>
      </c>
      <c r="AB2549" s="139">
        <f t="shared" si="891"/>
        <v>44484</v>
      </c>
      <c r="AC2549" s="134">
        <f t="shared" si="892"/>
        <v>44470</v>
      </c>
      <c r="AD2549" s="144">
        <f t="shared" si="893"/>
        <v>44544</v>
      </c>
      <c r="AE2549" s="136">
        <f t="shared" si="894"/>
        <v>44531</v>
      </c>
      <c r="AF2549" s="140" t="s">
        <v>4552</v>
      </c>
      <c r="AG2549" s="140" t="str">
        <f t="shared" si="895"/>
        <v>-</v>
      </c>
      <c r="AH2549" s="141">
        <f t="shared" ca="1" si="896"/>
        <v>36.702054629626218</v>
      </c>
      <c r="AI2549" s="210"/>
      <c r="AJ2549" s="448" t="s">
        <v>5194</v>
      </c>
      <c r="AK2549" s="479" t="str">
        <f t="shared" si="897"/>
        <v/>
      </c>
      <c r="AL2549" s="482">
        <f t="shared" si="898"/>
        <v>1</v>
      </c>
      <c r="AM2549" s="469" t="str">
        <f>_xlfn.IFNA(VLOOKUP(O2549,Dropdown!$B:$G,6,0),"-")</f>
        <v>PEZA</v>
      </c>
      <c r="AN2549" s="439">
        <f>_xlfn.IFNA(VLOOKUP(O2549,Dropdown!$B:$H,7,0),"-")</f>
        <v>0.12</v>
      </c>
      <c r="AO2549" s="16" t="str">
        <f t="shared" si="899"/>
        <v>PHP</v>
      </c>
      <c r="AP2549" s="440">
        <f t="shared" si="900"/>
        <v>94650</v>
      </c>
      <c r="AQ2549" s="450">
        <f t="shared" si="901"/>
        <v>106008.00000000001</v>
      </c>
      <c r="AR2549" s="797"/>
      <c r="AS2549" s="468" t="s">
        <v>15</v>
      </c>
      <c r="AT2549" s="453"/>
      <c r="AU2549" s="455" t="s">
        <v>15</v>
      </c>
    </row>
    <row r="2550" spans="1:47" s="29" customFormat="1">
      <c r="A2550" s="556">
        <v>2547</v>
      </c>
      <c r="B2550" s="16" t="s">
        <v>6611</v>
      </c>
      <c r="C2550" s="197" t="str">
        <f t="shared" si="902"/>
        <v>2021</v>
      </c>
      <c r="D2550" s="197" t="str">
        <f t="shared" si="903"/>
        <v>Sep</v>
      </c>
      <c r="E2550" s="808">
        <v>44461</v>
      </c>
      <c r="F2550" s="16">
        <v>129194</v>
      </c>
      <c r="G2550" s="16">
        <v>61193</v>
      </c>
      <c r="H2550" s="16">
        <v>102645</v>
      </c>
      <c r="I2550" s="16" t="s">
        <v>6492</v>
      </c>
      <c r="J2550" s="51" t="s">
        <v>6612</v>
      </c>
      <c r="K2550" s="809" t="s">
        <v>6494</v>
      </c>
      <c r="L2550" s="809" t="s">
        <v>15</v>
      </c>
      <c r="M2550" s="809" t="s">
        <v>6494</v>
      </c>
      <c r="N2550" s="810" t="s">
        <v>15</v>
      </c>
      <c r="O2550" s="809" t="s">
        <v>5306</v>
      </c>
      <c r="P2550" s="15">
        <v>1</v>
      </c>
      <c r="Q2550" s="16" t="s">
        <v>5151</v>
      </c>
      <c r="R2550" s="811">
        <f>IFERROR(VLOOKUP(CONCATENATE(D2550,"'",C2550),'Monthly Forex'!A:D,4,0),"-")</f>
        <v>49.76</v>
      </c>
      <c r="S2550" s="812">
        <v>26800</v>
      </c>
      <c r="T2550" s="813">
        <f t="shared" si="888"/>
        <v>538.58520900321548</v>
      </c>
      <c r="U2550" s="612" t="s">
        <v>47</v>
      </c>
      <c r="V2550" s="613" t="s">
        <v>49</v>
      </c>
      <c r="W2550" s="816" t="s">
        <v>15</v>
      </c>
      <c r="X2550" s="673" t="s">
        <v>4595</v>
      </c>
      <c r="Y2550" s="669" t="s">
        <v>15</v>
      </c>
      <c r="Z2550" s="668" t="s">
        <v>15</v>
      </c>
      <c r="AA2550" s="558" t="s">
        <v>1856</v>
      </c>
      <c r="AB2550" s="139">
        <f t="shared" ref="AB2550" si="904">IF(V2550="","",IF(V2550="Cancelled","-",E2550+30))</f>
        <v>44491</v>
      </c>
      <c r="AC2550" s="134">
        <f t="shared" ref="AC2550" si="905">IFERROR(IF(AB2550="-","-",(AB2550-DAY(AB2550)+1)),"")</f>
        <v>44470</v>
      </c>
      <c r="AD2550" s="144" t="str">
        <f t="shared" ref="AD2550" si="906">IFERROR(IF(AF2550="O","-",AB2550+60),"-")</f>
        <v>-</v>
      </c>
      <c r="AE2550" s="136" t="str">
        <f t="shared" ref="AE2550" si="907">IFERROR(IF(AD2550="-","-",(AD2550-DAY(AD2550)+1)),"")</f>
        <v>-</v>
      </c>
      <c r="AF2550" s="140" t="s">
        <v>4551</v>
      </c>
      <c r="AG2550" s="140" t="str">
        <f t="shared" ref="AG2550" si="908">IF(F2550=F2546,"-","1")</f>
        <v>1</v>
      </c>
      <c r="AH2550" s="141" t="str">
        <f t="shared" ref="AH2550" si="909">IFERROR(IF(AF2550="-","-",IF(AF2550="O","-",$AK$1-E2550)),"-")</f>
        <v>-</v>
      </c>
      <c r="AI2550" s="210">
        <v>44484</v>
      </c>
      <c r="AJ2550" s="448" t="s">
        <v>4592</v>
      </c>
      <c r="AK2550" s="479">
        <f>IFERROR(IF(AF2550="O",$AB2550-$AI2550,""),"-")</f>
        <v>7</v>
      </c>
      <c r="AL2550" s="482">
        <f t="shared" ref="AL2550" si="910">IFERROR(AI2550-DAY(AI2550)+1,"-")</f>
        <v>44470</v>
      </c>
      <c r="AM2550" s="469" t="str">
        <f>_xlfn.IFNA(VLOOKUP(O2550,Dropdown!$B:$G,6,0),"-")</f>
        <v>PEZA</v>
      </c>
      <c r="AN2550" s="439">
        <f>_xlfn.IFNA(VLOOKUP(O2550,Dropdown!$B:$H,7,0),"-")</f>
        <v>0.12</v>
      </c>
      <c r="AO2550" s="16" t="str">
        <f t="shared" ref="AO2550" si="911">_xlfn.IFNA(IF(S2550="-","USD","PHP"),"-")</f>
        <v>PHP</v>
      </c>
      <c r="AP2550" s="440">
        <f t="shared" ref="AP2550" si="912">IF(AO2550="USD",T2550,S2550)</f>
        <v>26800</v>
      </c>
      <c r="AQ2550" s="450">
        <f t="shared" ref="AQ2550" si="913">IFERROR(IF(AN2550="-",AP2550,AP2550*1.12),"-")</f>
        <v>30016.000000000004</v>
      </c>
      <c r="AR2550" s="797"/>
      <c r="AS2550" s="468" t="s">
        <v>15</v>
      </c>
      <c r="AT2550" s="453"/>
      <c r="AU2550" s="455">
        <v>6.78</v>
      </c>
    </row>
    <row r="2551" spans="1:47" s="29" customFormat="1">
      <c r="A2551" s="556">
        <v>2548</v>
      </c>
      <c r="B2551" s="16" t="s">
        <v>6614</v>
      </c>
      <c r="C2551" s="197" t="str">
        <f t="shared" si="902"/>
        <v>2021</v>
      </c>
      <c r="D2551" s="197" t="str">
        <f t="shared" si="903"/>
        <v>Sep</v>
      </c>
      <c r="E2551" s="808">
        <v>44463</v>
      </c>
      <c r="F2551" s="16">
        <v>129195</v>
      </c>
      <c r="G2551" s="16">
        <v>61194</v>
      </c>
      <c r="H2551" s="16">
        <v>102723</v>
      </c>
      <c r="I2551" s="16" t="s">
        <v>6617</v>
      </c>
      <c r="J2551" s="51" t="s">
        <v>6616</v>
      </c>
      <c r="K2551" s="807" t="s">
        <v>6615</v>
      </c>
      <c r="L2551" s="809" t="s">
        <v>15</v>
      </c>
      <c r="M2551" s="809" t="s">
        <v>6615</v>
      </c>
      <c r="N2551" s="810" t="s">
        <v>15</v>
      </c>
      <c r="O2551" s="607" t="s">
        <v>32</v>
      </c>
      <c r="P2551" s="15">
        <v>1</v>
      </c>
      <c r="Q2551" s="16" t="s">
        <v>5152</v>
      </c>
      <c r="R2551" s="811">
        <f>IFERROR(VLOOKUP(CONCATENATE(D2551,"'",C2551),'Monthly Forex'!A:D,4,0),"-")</f>
        <v>49.76</v>
      </c>
      <c r="S2551" s="812">
        <v>18400</v>
      </c>
      <c r="T2551" s="813">
        <f>S2551/R2551</f>
        <v>369.7749196141479</v>
      </c>
      <c r="U2551" s="814" t="s">
        <v>47</v>
      </c>
      <c r="V2551" s="613" t="s">
        <v>49</v>
      </c>
      <c r="W2551" s="816" t="s">
        <v>15</v>
      </c>
      <c r="X2551" s="673" t="s">
        <v>4595</v>
      </c>
      <c r="Y2551" s="669" t="s">
        <v>15</v>
      </c>
      <c r="Z2551" s="668" t="s">
        <v>15</v>
      </c>
      <c r="AA2551" s="558" t="s">
        <v>1856</v>
      </c>
      <c r="AB2551" s="139">
        <f t="shared" ref="AB2551:AB2554" si="914">IF(V2551="","",IF(V2551="Cancelled","-",E2551+30))</f>
        <v>44493</v>
      </c>
      <c r="AC2551" s="134">
        <f t="shared" ref="AC2551:AC2554" si="915">IFERROR(IF(AB2551="-","-",(AB2551-DAY(AB2551)+1)),"")</f>
        <v>44470</v>
      </c>
      <c r="AD2551" s="144">
        <f t="shared" ref="AD2551" si="916">IFERROR(IF(AF2551="O","-",AB2551+60),"-")</f>
        <v>44553</v>
      </c>
      <c r="AE2551" s="136">
        <f t="shared" ref="AE2551" si="917">IFERROR(IF(AD2551="-","-",(AD2551-DAY(AD2551)+1)),"")</f>
        <v>44531</v>
      </c>
      <c r="AF2551" s="140" t="s">
        <v>4552</v>
      </c>
      <c r="AG2551" s="140" t="str">
        <f t="shared" ref="AG2551" si="918">IF(F2551=F2547,"-","1")</f>
        <v>1</v>
      </c>
      <c r="AH2551" s="141">
        <f t="shared" ref="AH2551" ca="1" si="919">IFERROR(IF(AF2551="-","-",IF(AF2551="O","-",$AK$1-E2551)),"-")</f>
        <v>27.702054629626218</v>
      </c>
      <c r="AI2551" s="210"/>
      <c r="AJ2551" s="448" t="s">
        <v>5194</v>
      </c>
      <c r="AK2551" s="479"/>
      <c r="AL2551" s="482">
        <f t="shared" ref="AL2551" si="920">IFERROR(AI2551-DAY(AI2551)+1,"-")</f>
        <v>1</v>
      </c>
      <c r="AM2551" s="469" t="str">
        <f>_xlfn.IFNA(VLOOKUP(O2551,Dropdown!$B:$G,6,0),"-")</f>
        <v>PEZA</v>
      </c>
      <c r="AN2551" s="439">
        <f>_xlfn.IFNA(VLOOKUP(O2551,Dropdown!$B:$H,7,0),"-")</f>
        <v>0.12</v>
      </c>
      <c r="AO2551" s="16" t="str">
        <f t="shared" ref="AO2551" si="921">_xlfn.IFNA(IF(S2551="-","USD","PHP"),"-")</f>
        <v>PHP</v>
      </c>
      <c r="AP2551" s="440">
        <f t="shared" ref="AP2551" si="922">IF(AO2551="USD",T2551,S2551)</f>
        <v>18400</v>
      </c>
      <c r="AQ2551" s="450">
        <f t="shared" ref="AQ2551" si="923">IFERROR(IF(AN2551="-",AP2551,AP2551*1.12),"-")</f>
        <v>20608.000000000004</v>
      </c>
      <c r="AR2551" s="797"/>
      <c r="AS2551" s="468" t="s">
        <v>15</v>
      </c>
      <c r="AT2551" s="453"/>
      <c r="AU2551" s="455">
        <v>0.56000000000000005</v>
      </c>
    </row>
    <row r="2552" spans="1:47" s="29" customFormat="1">
      <c r="A2552" s="556">
        <v>2549</v>
      </c>
      <c r="B2552" s="16" t="s">
        <v>6622</v>
      </c>
      <c r="C2552" s="197" t="str">
        <f t="shared" si="902"/>
        <v>2021</v>
      </c>
      <c r="D2552" s="197" t="str">
        <f t="shared" si="903"/>
        <v>Sep</v>
      </c>
      <c r="E2552" s="808">
        <v>44467</v>
      </c>
      <c r="F2552" s="16">
        <v>129196</v>
      </c>
      <c r="G2552" s="16">
        <v>61195</v>
      </c>
      <c r="H2552" s="16">
        <v>102783</v>
      </c>
      <c r="I2552" s="16" t="s">
        <v>5147</v>
      </c>
      <c r="J2552" s="51">
        <v>20212214</v>
      </c>
      <c r="K2552" s="809" t="s">
        <v>5155</v>
      </c>
      <c r="L2552" s="809" t="s">
        <v>15</v>
      </c>
      <c r="M2552" s="809" t="s">
        <v>5155</v>
      </c>
      <c r="N2552" s="810" t="s">
        <v>15</v>
      </c>
      <c r="O2552" s="809" t="s">
        <v>38</v>
      </c>
      <c r="P2552" s="16">
        <v>2</v>
      </c>
      <c r="Q2552" s="16" t="s">
        <v>5151</v>
      </c>
      <c r="R2552" s="811">
        <f>IFERROR(VLOOKUP(CONCATENATE(D2552,"'",C2552),'Monthly Forex'!A:D,4,0),"-")</f>
        <v>49.76</v>
      </c>
      <c r="S2552" s="812" t="s">
        <v>15</v>
      </c>
      <c r="T2552" s="813">
        <v>880</v>
      </c>
      <c r="U2552" s="814" t="s">
        <v>47</v>
      </c>
      <c r="V2552" s="815" t="s">
        <v>49</v>
      </c>
      <c r="W2552" s="816" t="s">
        <v>15</v>
      </c>
      <c r="X2552" s="817" t="s">
        <v>2769</v>
      </c>
      <c r="Y2552" s="669" t="s">
        <v>15</v>
      </c>
      <c r="Z2552" s="668" t="s">
        <v>15</v>
      </c>
      <c r="AA2552" s="558" t="s">
        <v>1856</v>
      </c>
      <c r="AB2552" s="139">
        <f t="shared" si="914"/>
        <v>44497</v>
      </c>
      <c r="AC2552" s="134">
        <f t="shared" si="915"/>
        <v>44470</v>
      </c>
      <c r="AD2552" s="144">
        <f t="shared" ref="AD2552:AD2553" si="924">IFERROR(IF(AF2552="O","-",AB2552+60),"-")</f>
        <v>44557</v>
      </c>
      <c r="AE2552" s="136">
        <f t="shared" ref="AE2552:AE2553" si="925">IFERROR(IF(AD2552="-","-",(AD2552-DAY(AD2552)+1)),"")</f>
        <v>44531</v>
      </c>
      <c r="AF2552" s="140" t="s">
        <v>4552</v>
      </c>
      <c r="AG2552" s="140" t="str">
        <f t="shared" ref="AG2552:AG2553" si="926">IF(F2552=F2548,"-","1")</f>
        <v>1</v>
      </c>
      <c r="AH2552" s="141">
        <f t="shared" ref="AH2552:AH2553" ca="1" si="927">IFERROR(IF(AF2552="-","-",IF(AF2552="O","-",$AK$1-E2552)),"-")</f>
        <v>23.702054629626218</v>
      </c>
      <c r="AI2552" s="210"/>
      <c r="AJ2552" s="448" t="s">
        <v>5194</v>
      </c>
      <c r="AK2552" s="479"/>
      <c r="AL2552" s="482">
        <f t="shared" ref="AL2552:AL2553" si="928">IFERROR(AI2552-DAY(AI2552)+1,"-")</f>
        <v>1</v>
      </c>
      <c r="AM2552" s="469" t="str">
        <f>_xlfn.IFNA(VLOOKUP(O2552,Dropdown!$B:$G,6,0),"-")</f>
        <v>PEZA</v>
      </c>
      <c r="AN2552" s="439">
        <f>_xlfn.IFNA(VLOOKUP(O2552,Dropdown!$B:$H,7,0),"-")</f>
        <v>0.12</v>
      </c>
      <c r="AO2552" s="16" t="str">
        <f t="shared" ref="AO2552:AO2553" si="929">_xlfn.IFNA(IF(S2552="-","USD","PHP"),"-")</f>
        <v>USD</v>
      </c>
      <c r="AP2552" s="440">
        <f t="shared" ref="AP2552:AP2553" si="930">IF(AO2552="USD",T2552,S2552)</f>
        <v>880</v>
      </c>
      <c r="AQ2552" s="450">
        <f t="shared" ref="AQ2552:AQ2553" si="931">IFERROR(IF(AN2552="-",AP2552,AP2552*1.12),"-")</f>
        <v>985.60000000000014</v>
      </c>
      <c r="AR2552" s="453"/>
      <c r="AS2552" s="468" t="s">
        <v>15</v>
      </c>
      <c r="AT2552" s="453"/>
      <c r="AU2552" s="455">
        <v>0.86</v>
      </c>
    </row>
    <row r="2553" spans="1:47" s="29" customFormat="1">
      <c r="A2553" s="556">
        <v>2550</v>
      </c>
      <c r="B2553" s="16" t="s">
        <v>6613</v>
      </c>
      <c r="C2553" s="197" t="str">
        <f>TEXT(E2553,"yyyy")</f>
        <v>2021</v>
      </c>
      <c r="D2553" s="197" t="str">
        <f>TEXT(E2553,"mmm")</f>
        <v>Sep</v>
      </c>
      <c r="E2553" s="808">
        <v>44467</v>
      </c>
      <c r="F2553" s="16">
        <v>129197</v>
      </c>
      <c r="G2553" s="16">
        <v>61196</v>
      </c>
      <c r="H2553" s="16">
        <v>102800</v>
      </c>
      <c r="I2553" s="16" t="s">
        <v>6619</v>
      </c>
      <c r="J2553" s="51" t="s">
        <v>6620</v>
      </c>
      <c r="K2553" s="809" t="s">
        <v>6621</v>
      </c>
      <c r="L2553" s="809" t="s">
        <v>15</v>
      </c>
      <c r="M2553" s="809" t="s">
        <v>6621</v>
      </c>
      <c r="N2553" s="810" t="s">
        <v>15</v>
      </c>
      <c r="O2553" s="809" t="s">
        <v>42</v>
      </c>
      <c r="P2553" s="16">
        <v>1</v>
      </c>
      <c r="Q2553" s="16" t="s">
        <v>5151</v>
      </c>
      <c r="R2553" s="811">
        <f>IFERROR(VLOOKUP(CONCATENATE(D2553,"'",C2553),'Monthly Forex'!A:D,4,0),"-")</f>
        <v>49.76</v>
      </c>
      <c r="S2553" s="812" t="s">
        <v>15</v>
      </c>
      <c r="T2553" s="813">
        <v>312</v>
      </c>
      <c r="U2553" s="814" t="s">
        <v>47</v>
      </c>
      <c r="V2553" s="815" t="s">
        <v>49</v>
      </c>
      <c r="W2553" s="816" t="s">
        <v>15</v>
      </c>
      <c r="X2553" s="673" t="s">
        <v>4595</v>
      </c>
      <c r="Y2553" s="667" t="s">
        <v>6634</v>
      </c>
      <c r="Z2553" s="668"/>
      <c r="AA2553" s="558" t="s">
        <v>1856</v>
      </c>
      <c r="AB2553" s="139">
        <f t="shared" si="914"/>
        <v>44497</v>
      </c>
      <c r="AC2553" s="134">
        <f t="shared" si="915"/>
        <v>44470</v>
      </c>
      <c r="AD2553" s="144">
        <f t="shared" si="924"/>
        <v>44557</v>
      </c>
      <c r="AE2553" s="136">
        <f t="shared" si="925"/>
        <v>44531</v>
      </c>
      <c r="AF2553" s="140" t="s">
        <v>4552</v>
      </c>
      <c r="AG2553" s="140" t="str">
        <f t="shared" si="926"/>
        <v>1</v>
      </c>
      <c r="AH2553" s="141">
        <f t="shared" ca="1" si="927"/>
        <v>23.702054629626218</v>
      </c>
      <c r="AI2553" s="210"/>
      <c r="AJ2553" s="448" t="s">
        <v>6739</v>
      </c>
      <c r="AK2553" s="479"/>
      <c r="AL2553" s="482">
        <f t="shared" si="928"/>
        <v>1</v>
      </c>
      <c r="AM2553" s="469" t="str">
        <f>_xlfn.IFNA(VLOOKUP(O2553,Dropdown!$B:$G,6,0),"-")</f>
        <v>PEZA</v>
      </c>
      <c r="AN2553" s="439">
        <f>_xlfn.IFNA(VLOOKUP(O2553,Dropdown!$B:$H,7,0),"-")</f>
        <v>0.12</v>
      </c>
      <c r="AO2553" s="16" t="str">
        <f t="shared" si="929"/>
        <v>USD</v>
      </c>
      <c r="AP2553" s="440">
        <f t="shared" si="930"/>
        <v>312</v>
      </c>
      <c r="AQ2553" s="450">
        <f t="shared" si="931"/>
        <v>349.44000000000005</v>
      </c>
      <c r="AR2553" s="453"/>
      <c r="AS2553" s="468" t="s">
        <v>15</v>
      </c>
      <c r="AT2553" s="453"/>
      <c r="AU2553" s="455">
        <v>0.12</v>
      </c>
    </row>
    <row r="2554" spans="1:47" s="29" customFormat="1">
      <c r="A2554" s="556">
        <v>2551</v>
      </c>
      <c r="B2554" s="16" t="s">
        <v>6623</v>
      </c>
      <c r="C2554" s="197" t="str">
        <f>TEXT(E2554,"yyyy")</f>
        <v>2021</v>
      </c>
      <c r="D2554" s="197" t="str">
        <f>TEXT(E2554,"mmm")</f>
        <v>Sep</v>
      </c>
      <c r="E2554" s="808">
        <v>44468</v>
      </c>
      <c r="F2554" s="16">
        <v>129198</v>
      </c>
      <c r="G2554" s="16" t="s">
        <v>6658</v>
      </c>
      <c r="H2554" s="16">
        <v>102817</v>
      </c>
      <c r="I2554" s="16" t="s">
        <v>6630</v>
      </c>
      <c r="J2554" s="51" t="s">
        <v>6629</v>
      </c>
      <c r="K2554" s="809" t="s">
        <v>6631</v>
      </c>
      <c r="L2554" s="809" t="s">
        <v>15</v>
      </c>
      <c r="M2554" s="809" t="s">
        <v>6632</v>
      </c>
      <c r="N2554" s="810" t="s">
        <v>15</v>
      </c>
      <c r="O2554" s="809" t="s">
        <v>40</v>
      </c>
      <c r="P2554" s="15">
        <v>1</v>
      </c>
      <c r="Q2554" s="16" t="s">
        <v>5152</v>
      </c>
      <c r="R2554" s="811">
        <f>IFERROR(VLOOKUP(CONCATENATE(D2554,"'",C2554),'Monthly Forex'!A:D,4,0),"-")</f>
        <v>49.76</v>
      </c>
      <c r="S2554" s="812" t="s">
        <v>15</v>
      </c>
      <c r="T2554" s="813">
        <v>4759.5</v>
      </c>
      <c r="U2554" s="814" t="s">
        <v>47</v>
      </c>
      <c r="V2554" s="815" t="s">
        <v>49</v>
      </c>
      <c r="W2554" s="816" t="s">
        <v>3995</v>
      </c>
      <c r="X2554" s="673" t="s">
        <v>4595</v>
      </c>
      <c r="Y2554" s="669" t="s">
        <v>15</v>
      </c>
      <c r="Z2554" s="668" t="s">
        <v>15</v>
      </c>
      <c r="AA2554" s="558" t="s">
        <v>1856</v>
      </c>
      <c r="AB2554" s="139">
        <f t="shared" si="914"/>
        <v>44498</v>
      </c>
      <c r="AC2554" s="134">
        <f t="shared" si="915"/>
        <v>44470</v>
      </c>
      <c r="AD2554" s="144">
        <f t="shared" ref="AD2554" si="932">IFERROR(IF(AF2554="O","-",AB2554+60),"-")</f>
        <v>44558</v>
      </c>
      <c r="AE2554" s="136">
        <f t="shared" ref="AE2554" si="933">IFERROR(IF(AD2554="-","-",(AD2554-DAY(AD2554)+1)),"")</f>
        <v>44531</v>
      </c>
      <c r="AF2554" s="140" t="s">
        <v>4552</v>
      </c>
      <c r="AG2554" s="140" t="str">
        <f t="shared" ref="AG2554" si="934">IF(F2554=F2550,"-","1")</f>
        <v>1</v>
      </c>
      <c r="AH2554" s="141">
        <f t="shared" ref="AH2554" ca="1" si="935">IFERROR(IF(AF2554="-","-",IF(AF2554="O","-",$AK$1-E2554)),"-")</f>
        <v>22.702054629626218</v>
      </c>
      <c r="AI2554" s="210"/>
      <c r="AJ2554" s="448" t="s">
        <v>5194</v>
      </c>
      <c r="AK2554" s="479"/>
      <c r="AL2554" s="482">
        <f t="shared" ref="AL2554" si="936">IFERROR(AI2554-DAY(AI2554)+1,"-")</f>
        <v>1</v>
      </c>
      <c r="AM2554" s="469" t="str">
        <f>_xlfn.IFNA(VLOOKUP(O2554,Dropdown!$B:$G,6,0),"-")</f>
        <v>PEZA</v>
      </c>
      <c r="AN2554" s="439">
        <f>_xlfn.IFNA(VLOOKUP(O2554,Dropdown!$B:$H,7,0),"-")</f>
        <v>0.12</v>
      </c>
      <c r="AO2554" s="16" t="str">
        <f t="shared" ref="AO2554" si="937">_xlfn.IFNA(IF(S2554="-","USD","PHP"),"-")</f>
        <v>USD</v>
      </c>
      <c r="AP2554" s="440">
        <f t="shared" ref="AP2554" si="938">IF(AO2554="USD",T2554,S2554)</f>
        <v>4759.5</v>
      </c>
      <c r="AQ2554" s="450">
        <f t="shared" ref="AQ2554" si="939">IFERROR(IF(AN2554="-",AP2554,AP2554*1.12),"-")</f>
        <v>5330.64</v>
      </c>
      <c r="AR2554" s="453"/>
      <c r="AS2554" s="468" t="s">
        <v>15</v>
      </c>
      <c r="AT2554" s="453"/>
      <c r="AU2554" s="455" t="s">
        <v>15</v>
      </c>
    </row>
    <row r="2555" spans="1:47" s="29" customFormat="1">
      <c r="A2555" s="556">
        <v>2552</v>
      </c>
      <c r="B2555" s="16" t="s">
        <v>15</v>
      </c>
      <c r="C2555" s="197" t="str">
        <f t="shared" ref="C2555" si="940">TEXT(E2555,"yyyy")</f>
        <v>2021</v>
      </c>
      <c r="D2555" s="197" t="str">
        <f t="shared" ref="D2555" si="941">TEXT(E2555,"mmm")</f>
        <v>Sep</v>
      </c>
      <c r="E2555" s="808">
        <v>44466</v>
      </c>
      <c r="F2555" s="16" t="s">
        <v>15</v>
      </c>
      <c r="G2555" s="16">
        <v>61197</v>
      </c>
      <c r="H2555" s="16" t="s">
        <v>15</v>
      </c>
      <c r="I2555" s="16" t="s">
        <v>15</v>
      </c>
      <c r="J2555" s="51" t="s">
        <v>15</v>
      </c>
      <c r="K2555" s="809" t="s">
        <v>15</v>
      </c>
      <c r="L2555" s="809" t="s">
        <v>15</v>
      </c>
      <c r="M2555" s="809" t="s">
        <v>15</v>
      </c>
      <c r="N2555" s="810" t="s">
        <v>15</v>
      </c>
      <c r="O2555" s="809" t="s">
        <v>40</v>
      </c>
      <c r="P2555" s="15" t="s">
        <v>15</v>
      </c>
      <c r="Q2555" s="16" t="s">
        <v>15</v>
      </c>
      <c r="R2555" s="811">
        <f>IFERROR(VLOOKUP(CONCATENATE(D2555,"'",C2555),'Monthly Forex'!A:D,4,0),"-")</f>
        <v>49.76</v>
      </c>
      <c r="S2555" s="812" t="s">
        <v>15</v>
      </c>
      <c r="T2555" s="813" t="s">
        <v>15</v>
      </c>
      <c r="U2555" s="814" t="s">
        <v>50</v>
      </c>
      <c r="V2555" s="815" t="s">
        <v>50</v>
      </c>
      <c r="W2555" s="816" t="s">
        <v>6633</v>
      </c>
      <c r="X2555" s="817" t="s">
        <v>15</v>
      </c>
      <c r="Y2555" s="818" t="s">
        <v>15</v>
      </c>
      <c r="Z2555" s="819" t="s">
        <v>15</v>
      </c>
      <c r="AA2555" s="558" t="s">
        <v>1856</v>
      </c>
      <c r="AB2555" s="139" t="s">
        <v>15</v>
      </c>
      <c r="AC2555" s="134" t="s">
        <v>15</v>
      </c>
      <c r="AD2555" s="144" t="s">
        <v>15</v>
      </c>
      <c r="AE2555" s="136" t="s">
        <v>15</v>
      </c>
      <c r="AF2555" s="140" t="s">
        <v>15</v>
      </c>
      <c r="AG2555" s="140" t="s">
        <v>15</v>
      </c>
      <c r="AH2555" s="141" t="s">
        <v>15</v>
      </c>
      <c r="AI2555" s="210" t="s">
        <v>15</v>
      </c>
      <c r="AJ2555" s="448" t="s">
        <v>15</v>
      </c>
      <c r="AK2555" s="479" t="s">
        <v>15</v>
      </c>
      <c r="AL2555" s="482" t="s">
        <v>15</v>
      </c>
      <c r="AM2555" s="469" t="s">
        <v>15</v>
      </c>
      <c r="AN2555" s="439" t="s">
        <v>15</v>
      </c>
      <c r="AO2555" s="16" t="s">
        <v>15</v>
      </c>
      <c r="AP2555" s="440" t="s">
        <v>15</v>
      </c>
      <c r="AQ2555" s="450" t="s">
        <v>15</v>
      </c>
      <c r="AR2555" s="453" t="s">
        <v>15</v>
      </c>
      <c r="AS2555" s="468" t="s">
        <v>15</v>
      </c>
      <c r="AT2555" s="453" t="s">
        <v>15</v>
      </c>
      <c r="AU2555" s="455" t="s">
        <v>15</v>
      </c>
    </row>
    <row r="2556" spans="1:47" s="29" customFormat="1">
      <c r="A2556" s="556">
        <v>2553</v>
      </c>
      <c r="B2556" s="16" t="s">
        <v>15</v>
      </c>
      <c r="C2556" s="197" t="str">
        <f t="shared" ref="C2556" si="942">TEXT(E2556,"yyyy")</f>
        <v>2021</v>
      </c>
      <c r="D2556" s="197" t="str">
        <f t="shared" ref="D2556" si="943">TEXT(E2556,"mmm")</f>
        <v>Sep</v>
      </c>
      <c r="E2556" s="808">
        <v>44466</v>
      </c>
      <c r="F2556" s="16">
        <v>129199</v>
      </c>
      <c r="G2556" s="16">
        <v>61198</v>
      </c>
      <c r="H2556" s="16" t="s">
        <v>15</v>
      </c>
      <c r="I2556" s="16" t="s">
        <v>15</v>
      </c>
      <c r="J2556" s="51" t="s">
        <v>15</v>
      </c>
      <c r="K2556" s="809" t="s">
        <v>15</v>
      </c>
      <c r="L2556" s="809" t="s">
        <v>15</v>
      </c>
      <c r="M2556" s="809" t="s">
        <v>15</v>
      </c>
      <c r="N2556" s="810" t="s">
        <v>15</v>
      </c>
      <c r="O2556" s="809" t="s">
        <v>40</v>
      </c>
      <c r="P2556" s="15" t="s">
        <v>15</v>
      </c>
      <c r="Q2556" s="16" t="s">
        <v>15</v>
      </c>
      <c r="R2556" s="811">
        <f>IFERROR(VLOOKUP(CONCATENATE(D2556,"'",C2556),'Monthly Forex'!A:D,4,0),"-")</f>
        <v>49.76</v>
      </c>
      <c r="S2556" s="812" t="s">
        <v>15</v>
      </c>
      <c r="T2556" s="813" t="s">
        <v>15</v>
      </c>
      <c r="U2556" s="814" t="s">
        <v>50</v>
      </c>
      <c r="V2556" s="815" t="s">
        <v>50</v>
      </c>
      <c r="W2556" s="816" t="s">
        <v>6633</v>
      </c>
      <c r="X2556" s="817" t="s">
        <v>15</v>
      </c>
      <c r="Y2556" s="818" t="s">
        <v>15</v>
      </c>
      <c r="Z2556" s="819" t="s">
        <v>15</v>
      </c>
      <c r="AA2556" s="558" t="s">
        <v>1856</v>
      </c>
      <c r="AB2556" s="139" t="s">
        <v>15</v>
      </c>
      <c r="AC2556" s="134" t="s">
        <v>15</v>
      </c>
      <c r="AD2556" s="144" t="s">
        <v>15</v>
      </c>
      <c r="AE2556" s="136" t="s">
        <v>15</v>
      </c>
      <c r="AF2556" s="140" t="s">
        <v>15</v>
      </c>
      <c r="AG2556" s="140" t="s">
        <v>15</v>
      </c>
      <c r="AH2556" s="141" t="s">
        <v>15</v>
      </c>
      <c r="AI2556" s="210" t="s">
        <v>15</v>
      </c>
      <c r="AJ2556" s="448" t="s">
        <v>15</v>
      </c>
      <c r="AK2556" s="479" t="s">
        <v>15</v>
      </c>
      <c r="AL2556" s="482" t="s">
        <v>15</v>
      </c>
      <c r="AM2556" s="469" t="s">
        <v>15</v>
      </c>
      <c r="AN2556" s="439" t="s">
        <v>15</v>
      </c>
      <c r="AO2556" s="16" t="s">
        <v>15</v>
      </c>
      <c r="AP2556" s="440" t="s">
        <v>15</v>
      </c>
      <c r="AQ2556" s="450" t="s">
        <v>15</v>
      </c>
      <c r="AR2556" s="453" t="s">
        <v>15</v>
      </c>
      <c r="AS2556" s="468" t="s">
        <v>15</v>
      </c>
      <c r="AT2556" s="453" t="s">
        <v>15</v>
      </c>
      <c r="AU2556" s="455" t="s">
        <v>15</v>
      </c>
    </row>
    <row r="2557" spans="1:47" s="29" customFormat="1">
      <c r="A2557" s="556">
        <v>2554</v>
      </c>
      <c r="B2557" s="16" t="s">
        <v>6624</v>
      </c>
      <c r="C2557" s="197" t="str">
        <f>TEXT(E2557,"yyyy")</f>
        <v>2021</v>
      </c>
      <c r="D2557" s="197" t="str">
        <f>TEXT(E2557,"mmm")</f>
        <v>Sep</v>
      </c>
      <c r="E2557" s="808">
        <v>44469</v>
      </c>
      <c r="F2557" s="16">
        <v>129200</v>
      </c>
      <c r="G2557" s="16">
        <v>66199</v>
      </c>
      <c r="H2557" s="16">
        <v>102846</v>
      </c>
      <c r="I2557" s="16" t="s">
        <v>6627</v>
      </c>
      <c r="J2557" s="51" t="s">
        <v>6628</v>
      </c>
      <c r="K2557" s="809" t="s">
        <v>6625</v>
      </c>
      <c r="L2557" s="809" t="s">
        <v>6626</v>
      </c>
      <c r="M2557" s="809" t="s">
        <v>6625</v>
      </c>
      <c r="N2557" s="810" t="s">
        <v>15</v>
      </c>
      <c r="O2557" s="809" t="s">
        <v>40</v>
      </c>
      <c r="P2557" s="16">
        <v>3</v>
      </c>
      <c r="Q2557" s="16" t="s">
        <v>5151</v>
      </c>
      <c r="R2557" s="811">
        <f>IFERROR(VLOOKUP(CONCATENATE(D2557,"'",C2557),'Monthly Forex'!A:D,4,0),"-")</f>
        <v>49.76</v>
      </c>
      <c r="S2557" s="812" t="s">
        <v>15</v>
      </c>
      <c r="T2557" s="813">
        <v>222</v>
      </c>
      <c r="U2557" s="814" t="s">
        <v>47</v>
      </c>
      <c r="V2557" s="815" t="s">
        <v>49</v>
      </c>
      <c r="W2557" s="816" t="s">
        <v>6660</v>
      </c>
      <c r="X2557" s="817"/>
      <c r="Y2557" s="818"/>
      <c r="Z2557" s="819"/>
      <c r="AA2557" s="16" t="s">
        <v>1856</v>
      </c>
      <c r="AB2557" s="139">
        <f t="shared" ref="AB2557" si="944">IF(V2557="","",IF(V2557="Cancelled","-",E2557+30))</f>
        <v>44499</v>
      </c>
      <c r="AC2557" s="134">
        <f t="shared" ref="AC2557" si="945">IFERROR(IF(AB2557="-","-",(AB2557-DAY(AB2557)+1)),"")</f>
        <v>44470</v>
      </c>
      <c r="AD2557" s="144">
        <f t="shared" ref="AD2557" si="946">IFERROR(IF(AF2557="O","-",AB2557+60),"-")</f>
        <v>44559</v>
      </c>
      <c r="AE2557" s="136">
        <f>IFERROR(IF(AD2557="-","-",(AD2557-DAY(AD2557)+1)),"")</f>
        <v>44531</v>
      </c>
      <c r="AF2557" s="140" t="s">
        <v>4552</v>
      </c>
      <c r="AG2557" s="140" t="str">
        <f t="shared" ref="AG2557" si="947">IF(F2557=F2553,"-","1")</f>
        <v>1</v>
      </c>
      <c r="AH2557" s="141">
        <f ca="1">IFERROR(IF(AF2557="-","-",IF(AF2557="O","-",$AK$1-E2557)),"-")</f>
        <v>21.702054629626218</v>
      </c>
      <c r="AI2557" s="210"/>
      <c r="AJ2557" s="448" t="s">
        <v>5194</v>
      </c>
      <c r="AK2557" s="479"/>
      <c r="AL2557" s="482"/>
      <c r="AM2557" s="469"/>
      <c r="AN2557" s="439"/>
      <c r="AO2557" s="16"/>
      <c r="AP2557" s="440"/>
      <c r="AQ2557" s="450"/>
      <c r="AR2557" s="453"/>
      <c r="AS2557" s="468"/>
      <c r="AT2557" s="453"/>
      <c r="AU2557" s="455"/>
    </row>
    <row r="2558" spans="1:47" s="29" customFormat="1">
      <c r="A2558" s="556">
        <v>2555</v>
      </c>
      <c r="B2558" s="16" t="s">
        <v>6635</v>
      </c>
      <c r="C2558" s="197" t="str">
        <f t="shared" ref="C2558:C2625" si="948">TEXT(E2558,"yyyy")</f>
        <v>2021</v>
      </c>
      <c r="D2558" s="197" t="str">
        <f t="shared" ref="D2558:D2625" si="949">TEXT(E2558,"mmm")</f>
        <v>Sep</v>
      </c>
      <c r="E2558" s="808">
        <v>44468</v>
      </c>
      <c r="F2558" s="16">
        <v>131151</v>
      </c>
      <c r="G2558" s="16">
        <v>61200</v>
      </c>
      <c r="H2558" s="16">
        <v>102818</v>
      </c>
      <c r="I2558" s="16" t="s">
        <v>6640</v>
      </c>
      <c r="J2558" s="51">
        <v>20210242</v>
      </c>
      <c r="K2558" s="809" t="s">
        <v>6334</v>
      </c>
      <c r="L2558" s="809" t="s">
        <v>6339</v>
      </c>
      <c r="M2558" s="809" t="s">
        <v>6340</v>
      </c>
      <c r="N2558" s="810" t="s">
        <v>15</v>
      </c>
      <c r="O2558" s="809" t="s">
        <v>38</v>
      </c>
      <c r="P2558" s="16">
        <v>1</v>
      </c>
      <c r="Q2558" s="16" t="s">
        <v>5152</v>
      </c>
      <c r="R2558" s="811">
        <f>IFERROR(VLOOKUP(CONCATENATE(D2558,"'",C2558),'Monthly Forex'!A:D,4,0),"-")</f>
        <v>49.76</v>
      </c>
      <c r="S2558" s="812" t="s">
        <v>15</v>
      </c>
      <c r="T2558" s="813">
        <v>518</v>
      </c>
      <c r="U2558" s="814" t="s">
        <v>47</v>
      </c>
      <c r="V2558" s="815" t="s">
        <v>49</v>
      </c>
      <c r="W2558" s="816" t="s">
        <v>15</v>
      </c>
      <c r="X2558" s="673" t="s">
        <v>4595</v>
      </c>
      <c r="Y2558" s="669" t="s">
        <v>15</v>
      </c>
      <c r="Z2558" s="668" t="s">
        <v>15</v>
      </c>
      <c r="AA2558" s="16" t="s">
        <v>1856</v>
      </c>
      <c r="AB2558" s="139">
        <f t="shared" ref="AB2558:AB2562" si="950">IF(V2558="","",IF(V2558="Cancelled","-",E2558+30))</f>
        <v>44498</v>
      </c>
      <c r="AC2558" s="134">
        <f t="shared" ref="AC2558:AC2562" si="951">IFERROR(IF(AB2558="-","-",(AB2558-DAY(AB2558)+1)),"")</f>
        <v>44470</v>
      </c>
      <c r="AD2558" s="144">
        <f t="shared" ref="AD2558:AD2562" si="952">IFERROR(IF(AF2558="O","-",AB2558+60),"-")</f>
        <v>44558</v>
      </c>
      <c r="AE2558" s="136">
        <f t="shared" ref="AE2558:AE2562" si="953">IFERROR(IF(AD2558="-","-",(AD2558-DAY(AD2558)+1)),"")</f>
        <v>44531</v>
      </c>
      <c r="AF2558" s="140" t="s">
        <v>4552</v>
      </c>
      <c r="AG2558" s="140" t="str">
        <f t="shared" ref="AG2558:AG2562" si="954">IF(F2558=F2554,"-","1")</f>
        <v>1</v>
      </c>
      <c r="AH2558" s="141">
        <f t="shared" ref="AH2558:AH2562" ca="1" si="955">IFERROR(IF(AF2558="-","-",IF(AF2558="O","-",$AK$1-E2558)),"-")</f>
        <v>22.702054629626218</v>
      </c>
      <c r="AI2558" s="210"/>
      <c r="AJ2558" s="448" t="s">
        <v>5194</v>
      </c>
      <c r="AK2558" s="479"/>
      <c r="AL2558" s="482">
        <f t="shared" ref="AL2558:AL2562" si="956">IFERROR(AI2558-DAY(AI2558)+1,"-")</f>
        <v>1</v>
      </c>
      <c r="AM2558" s="469" t="str">
        <f>_xlfn.IFNA(VLOOKUP(O2558,Dropdown!$B:$G,6,0),"-")</f>
        <v>PEZA</v>
      </c>
      <c r="AN2558" s="439">
        <f>_xlfn.IFNA(VLOOKUP(O2558,Dropdown!$B:$H,7,0),"-")</f>
        <v>0.12</v>
      </c>
      <c r="AO2558" s="16" t="str">
        <f t="shared" ref="AO2558:AO2572" si="957">_xlfn.IFNA(IF(S2558="-","USD","PHP"),"-")</f>
        <v>USD</v>
      </c>
      <c r="AP2558" s="440">
        <f t="shared" ref="AP2558:AP2572" si="958">IF(AO2558="USD",T2558,S2558)</f>
        <v>518</v>
      </c>
      <c r="AQ2558" s="450">
        <f t="shared" ref="AQ2558:AQ2572" si="959">IFERROR(IF(AN2558="-",AP2558,AP2558*1.12),"-")</f>
        <v>580.16000000000008</v>
      </c>
      <c r="AR2558" s="453" t="s">
        <v>15</v>
      </c>
      <c r="AS2558" s="468" t="s">
        <v>15</v>
      </c>
      <c r="AT2558" s="453" t="s">
        <v>15</v>
      </c>
      <c r="AU2558" s="455" t="s">
        <v>15</v>
      </c>
    </row>
    <row r="2559" spans="1:47" s="29" customFormat="1">
      <c r="A2559" s="556">
        <v>2556</v>
      </c>
      <c r="B2559" s="16" t="s">
        <v>6636</v>
      </c>
      <c r="C2559" s="197" t="str">
        <f t="shared" si="948"/>
        <v>2021</v>
      </c>
      <c r="D2559" s="197" t="str">
        <f t="shared" si="949"/>
        <v>Sep</v>
      </c>
      <c r="E2559" s="808">
        <v>44468</v>
      </c>
      <c r="F2559" s="16">
        <v>131151</v>
      </c>
      <c r="G2559" s="16">
        <v>61200</v>
      </c>
      <c r="H2559" s="16">
        <v>102818</v>
      </c>
      <c r="I2559" s="16" t="s">
        <v>6640</v>
      </c>
      <c r="J2559" s="51">
        <v>20210242</v>
      </c>
      <c r="K2559" s="809" t="s">
        <v>6335</v>
      </c>
      <c r="L2559" s="809" t="s">
        <v>6339</v>
      </c>
      <c r="M2559" s="809" t="s">
        <v>6341</v>
      </c>
      <c r="N2559" s="810" t="s">
        <v>15</v>
      </c>
      <c r="O2559" s="809" t="s">
        <v>38</v>
      </c>
      <c r="P2559" s="16">
        <v>1</v>
      </c>
      <c r="Q2559" s="16" t="s">
        <v>5152</v>
      </c>
      <c r="R2559" s="811">
        <f>IFERROR(VLOOKUP(CONCATENATE(D2559,"'",C2559),'Monthly Forex'!A:D,4,0),"-")</f>
        <v>49.76</v>
      </c>
      <c r="S2559" s="812" t="s">
        <v>15</v>
      </c>
      <c r="T2559" s="813">
        <v>808</v>
      </c>
      <c r="U2559" s="814" t="s">
        <v>47</v>
      </c>
      <c r="V2559" s="815" t="s">
        <v>49</v>
      </c>
      <c r="W2559" s="816" t="s">
        <v>15</v>
      </c>
      <c r="X2559" s="673" t="s">
        <v>4595</v>
      </c>
      <c r="Y2559" s="669" t="s">
        <v>15</v>
      </c>
      <c r="Z2559" s="668" t="s">
        <v>15</v>
      </c>
      <c r="AA2559" s="16" t="s">
        <v>1856</v>
      </c>
      <c r="AB2559" s="139">
        <f t="shared" si="950"/>
        <v>44498</v>
      </c>
      <c r="AC2559" s="134">
        <f t="shared" si="951"/>
        <v>44470</v>
      </c>
      <c r="AD2559" s="144">
        <f t="shared" si="952"/>
        <v>44558</v>
      </c>
      <c r="AE2559" s="136">
        <f t="shared" si="953"/>
        <v>44531</v>
      </c>
      <c r="AF2559" s="140" t="s">
        <v>4552</v>
      </c>
      <c r="AG2559" s="140" t="str">
        <f t="shared" si="954"/>
        <v>1</v>
      </c>
      <c r="AH2559" s="141">
        <f t="shared" ca="1" si="955"/>
        <v>22.702054629626218</v>
      </c>
      <c r="AI2559" s="210"/>
      <c r="AJ2559" s="448" t="s">
        <v>5194</v>
      </c>
      <c r="AK2559" s="479"/>
      <c r="AL2559" s="482">
        <f t="shared" si="956"/>
        <v>1</v>
      </c>
      <c r="AM2559" s="469" t="str">
        <f>_xlfn.IFNA(VLOOKUP(O2559,Dropdown!$B:$G,6,0),"-")</f>
        <v>PEZA</v>
      </c>
      <c r="AN2559" s="439">
        <f>_xlfn.IFNA(VLOOKUP(O2559,Dropdown!$B:$H,7,0),"-")</f>
        <v>0.12</v>
      </c>
      <c r="AO2559" s="16" t="str">
        <f t="shared" si="957"/>
        <v>USD</v>
      </c>
      <c r="AP2559" s="440">
        <f t="shared" si="958"/>
        <v>808</v>
      </c>
      <c r="AQ2559" s="450">
        <f t="shared" si="959"/>
        <v>904.96</v>
      </c>
      <c r="AR2559" s="453" t="s">
        <v>15</v>
      </c>
      <c r="AS2559" s="468" t="s">
        <v>15</v>
      </c>
      <c r="AT2559" s="453" t="s">
        <v>15</v>
      </c>
      <c r="AU2559" s="455" t="s">
        <v>15</v>
      </c>
    </row>
    <row r="2560" spans="1:47" s="29" customFormat="1">
      <c r="A2560" s="556">
        <v>2557</v>
      </c>
      <c r="B2560" s="16" t="s">
        <v>6637</v>
      </c>
      <c r="C2560" s="197" t="str">
        <f t="shared" si="948"/>
        <v>2021</v>
      </c>
      <c r="D2560" s="197" t="str">
        <f t="shared" si="949"/>
        <v>Sep</v>
      </c>
      <c r="E2560" s="808">
        <v>44468</v>
      </c>
      <c r="F2560" s="16">
        <v>131151</v>
      </c>
      <c r="G2560" s="16">
        <v>61200</v>
      </c>
      <c r="H2560" s="16">
        <v>102818</v>
      </c>
      <c r="I2560" s="16" t="s">
        <v>6640</v>
      </c>
      <c r="J2560" s="51">
        <v>20210242</v>
      </c>
      <c r="K2560" s="809" t="s">
        <v>6336</v>
      </c>
      <c r="L2560" s="809" t="s">
        <v>6339</v>
      </c>
      <c r="M2560" s="809" t="s">
        <v>6342</v>
      </c>
      <c r="N2560" s="810" t="s">
        <v>15</v>
      </c>
      <c r="O2560" s="809" t="s">
        <v>38</v>
      </c>
      <c r="P2560" s="16">
        <v>1</v>
      </c>
      <c r="Q2560" s="16" t="s">
        <v>5152</v>
      </c>
      <c r="R2560" s="811">
        <f>IFERROR(VLOOKUP(CONCATENATE(D2560,"'",C2560),'Monthly Forex'!A:D,4,0),"-")</f>
        <v>49.76</v>
      </c>
      <c r="S2560" s="812" t="s">
        <v>15</v>
      </c>
      <c r="T2560" s="813">
        <v>530</v>
      </c>
      <c r="U2560" s="814" t="s">
        <v>47</v>
      </c>
      <c r="V2560" s="815" t="s">
        <v>49</v>
      </c>
      <c r="W2560" s="816" t="s">
        <v>15</v>
      </c>
      <c r="X2560" s="673" t="s">
        <v>4595</v>
      </c>
      <c r="Y2560" s="669" t="s">
        <v>15</v>
      </c>
      <c r="Z2560" s="668" t="s">
        <v>15</v>
      </c>
      <c r="AA2560" s="16" t="s">
        <v>1856</v>
      </c>
      <c r="AB2560" s="139">
        <f t="shared" si="950"/>
        <v>44498</v>
      </c>
      <c r="AC2560" s="134">
        <f t="shared" si="951"/>
        <v>44470</v>
      </c>
      <c r="AD2560" s="144">
        <f t="shared" si="952"/>
        <v>44558</v>
      </c>
      <c r="AE2560" s="136">
        <f t="shared" si="953"/>
        <v>44531</v>
      </c>
      <c r="AF2560" s="140" t="s">
        <v>4552</v>
      </c>
      <c r="AG2560" s="140" t="str">
        <f t="shared" si="954"/>
        <v>1</v>
      </c>
      <c r="AH2560" s="141">
        <f t="shared" ca="1" si="955"/>
        <v>22.702054629626218</v>
      </c>
      <c r="AI2560" s="210"/>
      <c r="AJ2560" s="448" t="s">
        <v>5194</v>
      </c>
      <c r="AK2560" s="479"/>
      <c r="AL2560" s="482">
        <f t="shared" si="956"/>
        <v>1</v>
      </c>
      <c r="AM2560" s="469" t="str">
        <f>_xlfn.IFNA(VLOOKUP(O2560,Dropdown!$B:$G,6,0),"-")</f>
        <v>PEZA</v>
      </c>
      <c r="AN2560" s="439">
        <f>_xlfn.IFNA(VLOOKUP(O2560,Dropdown!$B:$H,7,0),"-")</f>
        <v>0.12</v>
      </c>
      <c r="AO2560" s="16" t="str">
        <f t="shared" si="957"/>
        <v>USD</v>
      </c>
      <c r="AP2560" s="440">
        <f t="shared" si="958"/>
        <v>530</v>
      </c>
      <c r="AQ2560" s="450">
        <f t="shared" si="959"/>
        <v>593.6</v>
      </c>
      <c r="AR2560" s="453" t="s">
        <v>15</v>
      </c>
      <c r="AS2560" s="468" t="s">
        <v>15</v>
      </c>
      <c r="AT2560" s="453" t="s">
        <v>15</v>
      </c>
      <c r="AU2560" s="455" t="s">
        <v>15</v>
      </c>
    </row>
    <row r="2561" spans="1:47" s="29" customFormat="1">
      <c r="A2561" s="556">
        <v>2558</v>
      </c>
      <c r="B2561" s="16" t="s">
        <v>6638</v>
      </c>
      <c r="C2561" s="197" t="str">
        <f t="shared" si="948"/>
        <v>2021</v>
      </c>
      <c r="D2561" s="197" t="str">
        <f t="shared" si="949"/>
        <v>Sep</v>
      </c>
      <c r="E2561" s="808">
        <v>44468</v>
      </c>
      <c r="F2561" s="16">
        <v>131151</v>
      </c>
      <c r="G2561" s="16">
        <v>61200</v>
      </c>
      <c r="H2561" s="16">
        <v>102818</v>
      </c>
      <c r="I2561" s="16" t="s">
        <v>6640</v>
      </c>
      <c r="J2561" s="51">
        <v>20210242</v>
      </c>
      <c r="K2561" s="809" t="s">
        <v>6337</v>
      </c>
      <c r="L2561" s="809" t="s">
        <v>6339</v>
      </c>
      <c r="M2561" s="809" t="s">
        <v>6343</v>
      </c>
      <c r="N2561" s="810" t="s">
        <v>15</v>
      </c>
      <c r="O2561" s="809" t="s">
        <v>38</v>
      </c>
      <c r="P2561" s="16">
        <v>1</v>
      </c>
      <c r="Q2561" s="16" t="s">
        <v>5152</v>
      </c>
      <c r="R2561" s="811">
        <f>IFERROR(VLOOKUP(CONCATENATE(D2561,"'",C2561),'Monthly Forex'!A:D,4,0),"-")</f>
        <v>49.76</v>
      </c>
      <c r="S2561" s="812" t="s">
        <v>15</v>
      </c>
      <c r="T2561" s="813">
        <v>306</v>
      </c>
      <c r="U2561" s="814" t="s">
        <v>47</v>
      </c>
      <c r="V2561" s="815" t="s">
        <v>49</v>
      </c>
      <c r="W2561" s="816" t="s">
        <v>15</v>
      </c>
      <c r="X2561" s="673" t="s">
        <v>4595</v>
      </c>
      <c r="Y2561" s="669" t="s">
        <v>15</v>
      </c>
      <c r="Z2561" s="668" t="s">
        <v>15</v>
      </c>
      <c r="AA2561" s="16" t="s">
        <v>1856</v>
      </c>
      <c r="AB2561" s="139">
        <f t="shared" si="950"/>
        <v>44498</v>
      </c>
      <c r="AC2561" s="134">
        <f t="shared" si="951"/>
        <v>44470</v>
      </c>
      <c r="AD2561" s="144">
        <f t="shared" si="952"/>
        <v>44558</v>
      </c>
      <c r="AE2561" s="136">
        <f t="shared" si="953"/>
        <v>44531</v>
      </c>
      <c r="AF2561" s="140" t="s">
        <v>4552</v>
      </c>
      <c r="AG2561" s="140" t="str">
        <f t="shared" si="954"/>
        <v>1</v>
      </c>
      <c r="AH2561" s="141">
        <f t="shared" ca="1" si="955"/>
        <v>22.702054629626218</v>
      </c>
      <c r="AI2561" s="210"/>
      <c r="AJ2561" s="448" t="s">
        <v>5194</v>
      </c>
      <c r="AK2561" s="479"/>
      <c r="AL2561" s="482">
        <f t="shared" si="956"/>
        <v>1</v>
      </c>
      <c r="AM2561" s="469" t="str">
        <f>_xlfn.IFNA(VLOOKUP(O2561,Dropdown!$B:$G,6,0),"-")</f>
        <v>PEZA</v>
      </c>
      <c r="AN2561" s="439">
        <f>_xlfn.IFNA(VLOOKUP(O2561,Dropdown!$B:$H,7,0),"-")</f>
        <v>0.12</v>
      </c>
      <c r="AO2561" s="16" t="str">
        <f t="shared" si="957"/>
        <v>USD</v>
      </c>
      <c r="AP2561" s="440">
        <f t="shared" si="958"/>
        <v>306</v>
      </c>
      <c r="AQ2561" s="450">
        <f t="shared" si="959"/>
        <v>342.72</v>
      </c>
      <c r="AR2561" s="453" t="s">
        <v>15</v>
      </c>
      <c r="AS2561" s="468" t="s">
        <v>15</v>
      </c>
      <c r="AT2561" s="453" t="s">
        <v>15</v>
      </c>
      <c r="AU2561" s="455" t="s">
        <v>15</v>
      </c>
    </row>
    <row r="2562" spans="1:47" s="29" customFormat="1">
      <c r="A2562" s="556">
        <v>2559</v>
      </c>
      <c r="B2562" s="16" t="s">
        <v>6639</v>
      </c>
      <c r="C2562" s="197" t="str">
        <f t="shared" si="948"/>
        <v>2021</v>
      </c>
      <c r="D2562" s="197" t="str">
        <f t="shared" si="949"/>
        <v>Sep</v>
      </c>
      <c r="E2562" s="808">
        <v>44468</v>
      </c>
      <c r="F2562" s="16">
        <v>131151</v>
      </c>
      <c r="G2562" s="16">
        <v>61200</v>
      </c>
      <c r="H2562" s="16">
        <v>102818</v>
      </c>
      <c r="I2562" s="16" t="s">
        <v>6640</v>
      </c>
      <c r="J2562" s="51">
        <v>20210242</v>
      </c>
      <c r="K2562" s="809" t="s">
        <v>6338</v>
      </c>
      <c r="L2562" s="809" t="s">
        <v>6339</v>
      </c>
      <c r="M2562" s="809" t="s">
        <v>6344</v>
      </c>
      <c r="N2562" s="810" t="s">
        <v>15</v>
      </c>
      <c r="O2562" s="809" t="s">
        <v>38</v>
      </c>
      <c r="P2562" s="16">
        <v>1</v>
      </c>
      <c r="Q2562" s="16" t="s">
        <v>5152</v>
      </c>
      <c r="R2562" s="811">
        <f>IFERROR(VLOOKUP(CONCATENATE(D2562,"'",C2562),'Monthly Forex'!A:D,4,0),"-")</f>
        <v>49.76</v>
      </c>
      <c r="S2562" s="812" t="s">
        <v>15</v>
      </c>
      <c r="T2562" s="813">
        <v>368</v>
      </c>
      <c r="U2562" s="814" t="s">
        <v>47</v>
      </c>
      <c r="V2562" s="815" t="s">
        <v>49</v>
      </c>
      <c r="W2562" s="816" t="s">
        <v>15</v>
      </c>
      <c r="X2562" s="673" t="s">
        <v>4595</v>
      </c>
      <c r="Y2562" s="669" t="s">
        <v>15</v>
      </c>
      <c r="Z2562" s="668" t="s">
        <v>15</v>
      </c>
      <c r="AA2562" s="16" t="s">
        <v>1856</v>
      </c>
      <c r="AB2562" s="139">
        <f t="shared" si="950"/>
        <v>44498</v>
      </c>
      <c r="AC2562" s="134">
        <f t="shared" si="951"/>
        <v>44470</v>
      </c>
      <c r="AD2562" s="144">
        <f t="shared" si="952"/>
        <v>44558</v>
      </c>
      <c r="AE2562" s="136">
        <f t="shared" si="953"/>
        <v>44531</v>
      </c>
      <c r="AF2562" s="140" t="s">
        <v>4552</v>
      </c>
      <c r="AG2562" s="140" t="str">
        <f t="shared" si="954"/>
        <v>-</v>
      </c>
      <c r="AH2562" s="141">
        <f t="shared" ca="1" si="955"/>
        <v>22.702054629626218</v>
      </c>
      <c r="AI2562" s="210"/>
      <c r="AJ2562" s="448" t="s">
        <v>5194</v>
      </c>
      <c r="AK2562" s="479"/>
      <c r="AL2562" s="482">
        <f t="shared" si="956"/>
        <v>1</v>
      </c>
      <c r="AM2562" s="469" t="str">
        <f>_xlfn.IFNA(VLOOKUP(O2562,Dropdown!$B:$G,6,0),"-")</f>
        <v>PEZA</v>
      </c>
      <c r="AN2562" s="439">
        <f>_xlfn.IFNA(VLOOKUP(O2562,Dropdown!$B:$H,7,0),"-")</f>
        <v>0.12</v>
      </c>
      <c r="AO2562" s="16" t="str">
        <f t="shared" si="957"/>
        <v>USD</v>
      </c>
      <c r="AP2562" s="440">
        <f t="shared" si="958"/>
        <v>368</v>
      </c>
      <c r="AQ2562" s="450">
        <f t="shared" si="959"/>
        <v>412.16</v>
      </c>
      <c r="AR2562" s="453" t="s">
        <v>15</v>
      </c>
      <c r="AS2562" s="468" t="s">
        <v>15</v>
      </c>
      <c r="AT2562" s="453" t="s">
        <v>15</v>
      </c>
      <c r="AU2562" s="455" t="s">
        <v>15</v>
      </c>
    </row>
    <row r="2563" spans="1:47" s="29" customFormat="1">
      <c r="A2563" s="556">
        <v>2560</v>
      </c>
      <c r="B2563" s="16" t="s">
        <v>6643</v>
      </c>
      <c r="C2563" s="197" t="str">
        <f t="shared" si="948"/>
        <v>2021</v>
      </c>
      <c r="D2563" s="197" t="str">
        <f t="shared" si="949"/>
        <v>Sep</v>
      </c>
      <c r="E2563" s="808">
        <v>44469</v>
      </c>
      <c r="F2563" s="16">
        <v>131152</v>
      </c>
      <c r="G2563" s="16">
        <v>64351</v>
      </c>
      <c r="H2563" s="16">
        <v>102841</v>
      </c>
      <c r="I2563" s="16" t="s">
        <v>6648</v>
      </c>
      <c r="J2563" s="51">
        <v>20210239</v>
      </c>
      <c r="K2563" s="809" t="s">
        <v>6649</v>
      </c>
      <c r="L2563" s="809" t="s">
        <v>6654</v>
      </c>
      <c r="M2563" s="809" t="s">
        <v>6340</v>
      </c>
      <c r="N2563" s="810" t="s">
        <v>15</v>
      </c>
      <c r="O2563" s="809" t="s">
        <v>38</v>
      </c>
      <c r="P2563" s="16">
        <v>1</v>
      </c>
      <c r="Q2563" s="16" t="s">
        <v>5152</v>
      </c>
      <c r="R2563" s="811">
        <f>IFERROR(VLOOKUP(CONCATENATE(D2563,"'",C2563),'Monthly Forex'!A:D,4,0),"-")</f>
        <v>49.76</v>
      </c>
      <c r="S2563" s="812" t="s">
        <v>15</v>
      </c>
      <c r="T2563" s="813">
        <v>1048</v>
      </c>
      <c r="U2563" s="814" t="s">
        <v>47</v>
      </c>
      <c r="V2563" s="815" t="s">
        <v>49</v>
      </c>
      <c r="W2563" s="816" t="s">
        <v>15</v>
      </c>
      <c r="X2563" s="817" t="s">
        <v>2769</v>
      </c>
      <c r="Y2563" s="669" t="s">
        <v>15</v>
      </c>
      <c r="Z2563" s="668" t="s">
        <v>15</v>
      </c>
      <c r="AA2563" s="16" t="s">
        <v>1856</v>
      </c>
      <c r="AB2563" s="139">
        <f t="shared" ref="AB2563:AB2567" si="960">IF(V2563="","",IF(V2563="Cancelled","-",E2563+30))</f>
        <v>44499</v>
      </c>
      <c r="AC2563" s="134">
        <f t="shared" ref="AC2563:AC2567" si="961">IFERROR(IF(AB2563="-","-",(AB2563-DAY(AB2563)+1)),"")</f>
        <v>44470</v>
      </c>
      <c r="AD2563" s="144">
        <f t="shared" ref="AD2563:AD2567" si="962">IFERROR(IF(AF2563="O","-",AB2563+60),"-")</f>
        <v>44559</v>
      </c>
      <c r="AE2563" s="136">
        <f t="shared" ref="AE2563:AE2567" si="963">IFERROR(IF(AD2563="-","-",(AD2563-DAY(AD2563)+1)),"")</f>
        <v>44531</v>
      </c>
      <c r="AF2563" s="140" t="s">
        <v>4552</v>
      </c>
      <c r="AG2563" s="140" t="str">
        <f t="shared" ref="AG2563:AG2567" si="964">IF(F2563=F2559,"-","1")</f>
        <v>1</v>
      </c>
      <c r="AH2563" s="141">
        <f t="shared" ref="AH2563:AH2567" ca="1" si="965">IFERROR(IF(AF2563="-","-",IF(AF2563="O","-",$AK$1-E2563)),"-")</f>
        <v>21.702054629626218</v>
      </c>
      <c r="AI2563" s="210"/>
      <c r="AJ2563" s="448" t="s">
        <v>5194</v>
      </c>
      <c r="AK2563" s="479"/>
      <c r="AL2563" s="482">
        <f t="shared" ref="AL2563:AL2567" si="966">IFERROR(AI2563-DAY(AI2563)+1,"-")</f>
        <v>1</v>
      </c>
      <c r="AM2563" s="469" t="str">
        <f>_xlfn.IFNA(VLOOKUP(O2563,Dropdown!$B:$G,6,0),"-")</f>
        <v>PEZA</v>
      </c>
      <c r="AN2563" s="439">
        <f>_xlfn.IFNA(VLOOKUP(O2563,Dropdown!$B:$H,7,0),"-")</f>
        <v>0.12</v>
      </c>
      <c r="AO2563" s="16" t="str">
        <f t="shared" si="957"/>
        <v>USD</v>
      </c>
      <c r="AP2563" s="440">
        <f t="shared" si="958"/>
        <v>1048</v>
      </c>
      <c r="AQ2563" s="450">
        <f t="shared" si="959"/>
        <v>1173.7600000000002</v>
      </c>
      <c r="AR2563" s="453" t="s">
        <v>15</v>
      </c>
      <c r="AS2563" s="468" t="s">
        <v>15</v>
      </c>
      <c r="AT2563" s="453" t="s">
        <v>15</v>
      </c>
      <c r="AU2563" s="455" t="s">
        <v>15</v>
      </c>
    </row>
    <row r="2564" spans="1:47" s="29" customFormat="1">
      <c r="A2564" s="556">
        <v>2561</v>
      </c>
      <c r="B2564" s="16" t="s">
        <v>6644</v>
      </c>
      <c r="C2564" s="197" t="str">
        <f t="shared" si="948"/>
        <v>2021</v>
      </c>
      <c r="D2564" s="197" t="str">
        <f t="shared" si="949"/>
        <v>Sep</v>
      </c>
      <c r="E2564" s="808">
        <v>44469</v>
      </c>
      <c r="F2564" s="16">
        <v>131152</v>
      </c>
      <c r="G2564" s="16">
        <v>64351</v>
      </c>
      <c r="H2564" s="16">
        <v>102841</v>
      </c>
      <c r="I2564" s="16" t="s">
        <v>6648</v>
      </c>
      <c r="J2564" s="51">
        <v>20210239</v>
      </c>
      <c r="K2564" s="809" t="s">
        <v>6650</v>
      </c>
      <c r="L2564" s="809" t="s">
        <v>6654</v>
      </c>
      <c r="M2564" s="809" t="s">
        <v>6341</v>
      </c>
      <c r="N2564" s="810" t="s">
        <v>15</v>
      </c>
      <c r="O2564" s="809" t="s">
        <v>38</v>
      </c>
      <c r="P2564" s="16">
        <v>1</v>
      </c>
      <c r="Q2564" s="16" t="s">
        <v>5152</v>
      </c>
      <c r="R2564" s="811">
        <f>IFERROR(VLOOKUP(CONCATENATE(D2564,"'",C2564),'Monthly Forex'!A:D,4,0),"-")</f>
        <v>49.76</v>
      </c>
      <c r="S2564" s="812" t="s">
        <v>15</v>
      </c>
      <c r="T2564" s="813">
        <v>932</v>
      </c>
      <c r="U2564" s="814" t="s">
        <v>47</v>
      </c>
      <c r="V2564" s="815" t="s">
        <v>49</v>
      </c>
      <c r="W2564" s="816" t="s">
        <v>15</v>
      </c>
      <c r="X2564" s="817" t="s">
        <v>2769</v>
      </c>
      <c r="Y2564" s="669" t="s">
        <v>15</v>
      </c>
      <c r="Z2564" s="668" t="s">
        <v>15</v>
      </c>
      <c r="AA2564" s="16" t="s">
        <v>1856</v>
      </c>
      <c r="AB2564" s="139">
        <f t="shared" si="960"/>
        <v>44499</v>
      </c>
      <c r="AC2564" s="134">
        <f t="shared" si="961"/>
        <v>44470</v>
      </c>
      <c r="AD2564" s="144">
        <f t="shared" si="962"/>
        <v>44559</v>
      </c>
      <c r="AE2564" s="136">
        <f t="shared" si="963"/>
        <v>44531</v>
      </c>
      <c r="AF2564" s="140" t="s">
        <v>4552</v>
      </c>
      <c r="AG2564" s="140" t="str">
        <f t="shared" si="964"/>
        <v>1</v>
      </c>
      <c r="AH2564" s="141">
        <f t="shared" ca="1" si="965"/>
        <v>21.702054629626218</v>
      </c>
      <c r="AI2564" s="210"/>
      <c r="AJ2564" s="448" t="s">
        <v>5194</v>
      </c>
      <c r="AK2564" s="479"/>
      <c r="AL2564" s="482">
        <f t="shared" si="966"/>
        <v>1</v>
      </c>
      <c r="AM2564" s="469" t="str">
        <f>_xlfn.IFNA(VLOOKUP(O2564,Dropdown!$B:$G,6,0),"-")</f>
        <v>PEZA</v>
      </c>
      <c r="AN2564" s="439">
        <f>_xlfn.IFNA(VLOOKUP(O2564,Dropdown!$B:$H,7,0),"-")</f>
        <v>0.12</v>
      </c>
      <c r="AO2564" s="16" t="str">
        <f t="shared" si="957"/>
        <v>USD</v>
      </c>
      <c r="AP2564" s="440">
        <f t="shared" si="958"/>
        <v>932</v>
      </c>
      <c r="AQ2564" s="450">
        <f t="shared" si="959"/>
        <v>1043.8400000000001</v>
      </c>
      <c r="AR2564" s="453" t="s">
        <v>15</v>
      </c>
      <c r="AS2564" s="468" t="s">
        <v>15</v>
      </c>
      <c r="AT2564" s="453" t="s">
        <v>15</v>
      </c>
      <c r="AU2564" s="455" t="s">
        <v>15</v>
      </c>
    </row>
    <row r="2565" spans="1:47" s="29" customFormat="1">
      <c r="A2565" s="556">
        <v>2562</v>
      </c>
      <c r="B2565" s="16" t="s">
        <v>6645</v>
      </c>
      <c r="C2565" s="197" t="str">
        <f t="shared" si="948"/>
        <v>2021</v>
      </c>
      <c r="D2565" s="197" t="str">
        <f t="shared" si="949"/>
        <v>Sep</v>
      </c>
      <c r="E2565" s="808">
        <v>44469</v>
      </c>
      <c r="F2565" s="16">
        <v>131152</v>
      </c>
      <c r="G2565" s="16">
        <v>64351</v>
      </c>
      <c r="H2565" s="16">
        <v>102841</v>
      </c>
      <c r="I2565" s="16" t="s">
        <v>6648</v>
      </c>
      <c r="J2565" s="51">
        <v>20210239</v>
      </c>
      <c r="K2565" s="809" t="s">
        <v>6651</v>
      </c>
      <c r="L2565" s="809" t="s">
        <v>6654</v>
      </c>
      <c r="M2565" s="809" t="s">
        <v>6342</v>
      </c>
      <c r="N2565" s="810" t="s">
        <v>15</v>
      </c>
      <c r="O2565" s="809" t="s">
        <v>38</v>
      </c>
      <c r="P2565" s="16">
        <v>1</v>
      </c>
      <c r="Q2565" s="16" t="s">
        <v>5152</v>
      </c>
      <c r="R2565" s="811">
        <f>IFERROR(VLOOKUP(CONCATENATE(D2565,"'",C2565),'Monthly Forex'!A:D,4,0),"-")</f>
        <v>49.76</v>
      </c>
      <c r="S2565" s="812" t="s">
        <v>15</v>
      </c>
      <c r="T2565" s="813">
        <v>664</v>
      </c>
      <c r="U2565" s="814" t="s">
        <v>47</v>
      </c>
      <c r="V2565" s="815" t="s">
        <v>49</v>
      </c>
      <c r="W2565" s="816" t="s">
        <v>15</v>
      </c>
      <c r="X2565" s="817" t="s">
        <v>2769</v>
      </c>
      <c r="Y2565" s="669" t="s">
        <v>15</v>
      </c>
      <c r="Z2565" s="668" t="s">
        <v>15</v>
      </c>
      <c r="AA2565" s="16" t="s">
        <v>1856</v>
      </c>
      <c r="AB2565" s="139">
        <f t="shared" si="960"/>
        <v>44499</v>
      </c>
      <c r="AC2565" s="134">
        <f t="shared" si="961"/>
        <v>44470</v>
      </c>
      <c r="AD2565" s="144">
        <f t="shared" si="962"/>
        <v>44559</v>
      </c>
      <c r="AE2565" s="136">
        <f t="shared" si="963"/>
        <v>44531</v>
      </c>
      <c r="AF2565" s="140" t="s">
        <v>4552</v>
      </c>
      <c r="AG2565" s="140" t="str">
        <f t="shared" si="964"/>
        <v>1</v>
      </c>
      <c r="AH2565" s="141">
        <f t="shared" ca="1" si="965"/>
        <v>21.702054629626218</v>
      </c>
      <c r="AI2565" s="210"/>
      <c r="AJ2565" s="448" t="s">
        <v>5194</v>
      </c>
      <c r="AK2565" s="479"/>
      <c r="AL2565" s="482">
        <f t="shared" si="966"/>
        <v>1</v>
      </c>
      <c r="AM2565" s="469" t="str">
        <f>_xlfn.IFNA(VLOOKUP(O2565,Dropdown!$B:$G,6,0),"-")</f>
        <v>PEZA</v>
      </c>
      <c r="AN2565" s="439">
        <f>_xlfn.IFNA(VLOOKUP(O2565,Dropdown!$B:$H,7,0),"-")</f>
        <v>0.12</v>
      </c>
      <c r="AO2565" s="16" t="str">
        <f t="shared" si="957"/>
        <v>USD</v>
      </c>
      <c r="AP2565" s="440">
        <f t="shared" si="958"/>
        <v>664</v>
      </c>
      <c r="AQ2565" s="450">
        <f t="shared" si="959"/>
        <v>743.68000000000006</v>
      </c>
      <c r="AR2565" s="453" t="s">
        <v>15</v>
      </c>
      <c r="AS2565" s="468" t="s">
        <v>15</v>
      </c>
      <c r="AT2565" s="453" t="s">
        <v>15</v>
      </c>
      <c r="AU2565" s="455" t="s">
        <v>15</v>
      </c>
    </row>
    <row r="2566" spans="1:47" s="29" customFormat="1">
      <c r="A2566" s="556">
        <v>2563</v>
      </c>
      <c r="B2566" s="16" t="s">
        <v>6646</v>
      </c>
      <c r="C2566" s="197" t="str">
        <f t="shared" si="948"/>
        <v>2021</v>
      </c>
      <c r="D2566" s="197" t="str">
        <f t="shared" si="949"/>
        <v>Sep</v>
      </c>
      <c r="E2566" s="808">
        <v>44469</v>
      </c>
      <c r="F2566" s="16">
        <v>131152</v>
      </c>
      <c r="G2566" s="16">
        <v>64351</v>
      </c>
      <c r="H2566" s="16">
        <v>102841</v>
      </c>
      <c r="I2566" s="16" t="s">
        <v>6648</v>
      </c>
      <c r="J2566" s="51">
        <v>20210239</v>
      </c>
      <c r="K2566" s="809" t="s">
        <v>6652</v>
      </c>
      <c r="L2566" s="809" t="s">
        <v>6654</v>
      </c>
      <c r="M2566" s="809" t="s">
        <v>6343</v>
      </c>
      <c r="N2566" s="810" t="s">
        <v>15</v>
      </c>
      <c r="O2566" s="809" t="s">
        <v>38</v>
      </c>
      <c r="P2566" s="16">
        <v>1</v>
      </c>
      <c r="Q2566" s="16" t="s">
        <v>5152</v>
      </c>
      <c r="R2566" s="811">
        <f>IFERROR(VLOOKUP(CONCATENATE(D2566,"'",C2566),'Monthly Forex'!A:D,4,0),"-")</f>
        <v>49.76</v>
      </c>
      <c r="S2566" s="812" t="s">
        <v>15</v>
      </c>
      <c r="T2566" s="813">
        <v>878</v>
      </c>
      <c r="U2566" s="814" t="s">
        <v>47</v>
      </c>
      <c r="V2566" s="815" t="s">
        <v>49</v>
      </c>
      <c r="W2566" s="816" t="s">
        <v>15</v>
      </c>
      <c r="X2566" s="817" t="s">
        <v>2769</v>
      </c>
      <c r="Y2566" s="669" t="s">
        <v>15</v>
      </c>
      <c r="Z2566" s="668" t="s">
        <v>15</v>
      </c>
      <c r="AA2566" s="16" t="s">
        <v>1856</v>
      </c>
      <c r="AB2566" s="139">
        <f t="shared" si="960"/>
        <v>44499</v>
      </c>
      <c r="AC2566" s="134">
        <f t="shared" si="961"/>
        <v>44470</v>
      </c>
      <c r="AD2566" s="144">
        <f t="shared" si="962"/>
        <v>44559</v>
      </c>
      <c r="AE2566" s="136">
        <f t="shared" si="963"/>
        <v>44531</v>
      </c>
      <c r="AF2566" s="140" t="s">
        <v>4552</v>
      </c>
      <c r="AG2566" s="140" t="str">
        <f t="shared" si="964"/>
        <v>1</v>
      </c>
      <c r="AH2566" s="141">
        <f t="shared" ca="1" si="965"/>
        <v>21.702054629626218</v>
      </c>
      <c r="AI2566" s="210"/>
      <c r="AJ2566" s="448" t="s">
        <v>5194</v>
      </c>
      <c r="AK2566" s="479"/>
      <c r="AL2566" s="482">
        <f t="shared" si="966"/>
        <v>1</v>
      </c>
      <c r="AM2566" s="469" t="str">
        <f>_xlfn.IFNA(VLOOKUP(O2566,Dropdown!$B:$G,6,0),"-")</f>
        <v>PEZA</v>
      </c>
      <c r="AN2566" s="439">
        <f>_xlfn.IFNA(VLOOKUP(O2566,Dropdown!$B:$H,7,0),"-")</f>
        <v>0.12</v>
      </c>
      <c r="AO2566" s="16" t="str">
        <f t="shared" si="957"/>
        <v>USD</v>
      </c>
      <c r="AP2566" s="440">
        <f t="shared" si="958"/>
        <v>878</v>
      </c>
      <c r="AQ2566" s="450">
        <f t="shared" si="959"/>
        <v>983.36000000000013</v>
      </c>
      <c r="AR2566" s="453" t="s">
        <v>15</v>
      </c>
      <c r="AS2566" s="468" t="s">
        <v>15</v>
      </c>
      <c r="AT2566" s="453" t="s">
        <v>15</v>
      </c>
      <c r="AU2566" s="455" t="s">
        <v>15</v>
      </c>
    </row>
    <row r="2567" spans="1:47" s="29" customFormat="1">
      <c r="A2567" s="556">
        <v>2564</v>
      </c>
      <c r="B2567" s="16" t="s">
        <v>6647</v>
      </c>
      <c r="C2567" s="197" t="str">
        <f t="shared" si="948"/>
        <v>2021</v>
      </c>
      <c r="D2567" s="197" t="str">
        <f t="shared" si="949"/>
        <v>Sep</v>
      </c>
      <c r="E2567" s="808">
        <v>44469</v>
      </c>
      <c r="F2567" s="16">
        <v>131152</v>
      </c>
      <c r="G2567" s="16">
        <v>64351</v>
      </c>
      <c r="H2567" s="16">
        <v>102841</v>
      </c>
      <c r="I2567" s="16" t="s">
        <v>6648</v>
      </c>
      <c r="J2567" s="51">
        <v>20210239</v>
      </c>
      <c r="K2567" s="809" t="s">
        <v>6653</v>
      </c>
      <c r="L2567" s="809" t="s">
        <v>6654</v>
      </c>
      <c r="M2567" s="809" t="s">
        <v>6344</v>
      </c>
      <c r="N2567" s="810" t="s">
        <v>15</v>
      </c>
      <c r="O2567" s="809" t="s">
        <v>38</v>
      </c>
      <c r="P2567" s="16">
        <v>1</v>
      </c>
      <c r="Q2567" s="16" t="s">
        <v>5152</v>
      </c>
      <c r="R2567" s="811">
        <f>IFERROR(VLOOKUP(CONCATENATE(D2567,"'",C2567),'Monthly Forex'!A:D,4,0),"-")</f>
        <v>49.76</v>
      </c>
      <c r="S2567" s="812" t="s">
        <v>15</v>
      </c>
      <c r="T2567" s="813">
        <v>851</v>
      </c>
      <c r="U2567" s="814" t="s">
        <v>47</v>
      </c>
      <c r="V2567" s="815" t="s">
        <v>49</v>
      </c>
      <c r="W2567" s="816" t="s">
        <v>15</v>
      </c>
      <c r="X2567" s="817" t="s">
        <v>2769</v>
      </c>
      <c r="Y2567" s="669" t="s">
        <v>15</v>
      </c>
      <c r="Z2567" s="668" t="s">
        <v>15</v>
      </c>
      <c r="AA2567" s="16" t="s">
        <v>1856</v>
      </c>
      <c r="AB2567" s="139">
        <f t="shared" si="960"/>
        <v>44499</v>
      </c>
      <c r="AC2567" s="134">
        <f t="shared" si="961"/>
        <v>44470</v>
      </c>
      <c r="AD2567" s="144">
        <f t="shared" si="962"/>
        <v>44559</v>
      </c>
      <c r="AE2567" s="136">
        <f t="shared" si="963"/>
        <v>44531</v>
      </c>
      <c r="AF2567" s="140" t="s">
        <v>4552</v>
      </c>
      <c r="AG2567" s="140" t="str">
        <f t="shared" si="964"/>
        <v>-</v>
      </c>
      <c r="AH2567" s="141">
        <f t="shared" ca="1" si="965"/>
        <v>21.702054629626218</v>
      </c>
      <c r="AI2567" s="210"/>
      <c r="AJ2567" s="448" t="s">
        <v>5194</v>
      </c>
      <c r="AK2567" s="479"/>
      <c r="AL2567" s="482">
        <f t="shared" si="966"/>
        <v>1</v>
      </c>
      <c r="AM2567" s="469" t="str">
        <f>_xlfn.IFNA(VLOOKUP(O2567,Dropdown!$B:$G,6,0),"-")</f>
        <v>PEZA</v>
      </c>
      <c r="AN2567" s="439">
        <f>_xlfn.IFNA(VLOOKUP(O2567,Dropdown!$B:$H,7,0),"-")</f>
        <v>0.12</v>
      </c>
      <c r="AO2567" s="16" t="str">
        <f t="shared" si="957"/>
        <v>USD</v>
      </c>
      <c r="AP2567" s="440">
        <f t="shared" si="958"/>
        <v>851</v>
      </c>
      <c r="AQ2567" s="450">
        <f t="shared" si="959"/>
        <v>953.12000000000012</v>
      </c>
      <c r="AR2567" s="453" t="s">
        <v>15</v>
      </c>
      <c r="AS2567" s="468" t="s">
        <v>15</v>
      </c>
      <c r="AT2567" s="453" t="s">
        <v>15</v>
      </c>
      <c r="AU2567" s="455" t="s">
        <v>15</v>
      </c>
    </row>
    <row r="2568" spans="1:47" s="29" customFormat="1">
      <c r="A2568" s="556">
        <v>2565</v>
      </c>
      <c r="B2568" s="16" t="s">
        <v>6641</v>
      </c>
      <c r="C2568" s="197" t="str">
        <f t="shared" ref="C2568:C2572" si="967">TEXT(E2568,"yyyy")</f>
        <v>2021</v>
      </c>
      <c r="D2568" s="197" t="str">
        <f t="shared" ref="D2568:D2572" si="968">TEXT(E2568,"mmm")</f>
        <v>Sep</v>
      </c>
      <c r="E2568" s="808">
        <v>44469</v>
      </c>
      <c r="F2568" s="16">
        <v>131153</v>
      </c>
      <c r="G2568" s="16">
        <v>64352</v>
      </c>
      <c r="H2568" s="16">
        <v>102844</v>
      </c>
      <c r="I2568" s="16" t="s">
        <v>5369</v>
      </c>
      <c r="J2568" s="51">
        <v>3000046898</v>
      </c>
      <c r="K2568" s="809" t="s">
        <v>6231</v>
      </c>
      <c r="L2568" s="809" t="s">
        <v>15</v>
      </c>
      <c r="M2568" s="809" t="s">
        <v>6234</v>
      </c>
      <c r="N2568" s="810" t="s">
        <v>5374</v>
      </c>
      <c r="O2568" s="809" t="s">
        <v>39</v>
      </c>
      <c r="P2568" s="16">
        <v>1</v>
      </c>
      <c r="Q2568" s="16" t="s">
        <v>5151</v>
      </c>
      <c r="R2568" s="811">
        <f>IFERROR(VLOOKUP(CONCATENATE(D2568,"'",C2568),'Monthly Forex'!A:D,4,0),"-")</f>
        <v>49.76</v>
      </c>
      <c r="S2568" s="812" t="s">
        <v>15</v>
      </c>
      <c r="T2568" s="813">
        <v>2610</v>
      </c>
      <c r="U2568" s="814" t="s">
        <v>47</v>
      </c>
      <c r="V2568" s="815" t="s">
        <v>49</v>
      </c>
      <c r="W2568" s="816" t="s">
        <v>15</v>
      </c>
      <c r="X2568" s="817" t="s">
        <v>4599</v>
      </c>
      <c r="Y2568" s="855" t="s">
        <v>6665</v>
      </c>
      <c r="Z2568" s="819" t="s">
        <v>15</v>
      </c>
      <c r="AA2568" s="16" t="s">
        <v>1856</v>
      </c>
      <c r="AB2568" s="139">
        <f t="shared" ref="AB2568:AB2572" si="969">IF(V2568="","",IF(V2568="Cancelled","-",E2568+30))</f>
        <v>44499</v>
      </c>
      <c r="AC2568" s="134">
        <f t="shared" ref="AC2568:AC2572" si="970">IFERROR(IF(AB2568="-","-",(AB2568-DAY(AB2568)+1)),"")</f>
        <v>44470</v>
      </c>
      <c r="AD2568" s="144">
        <f t="shared" ref="AD2568:AD2572" si="971">IFERROR(IF(AF2568="O","-",AB2568+60),"-")</f>
        <v>44559</v>
      </c>
      <c r="AE2568" s="136">
        <f t="shared" ref="AE2568:AE2572" si="972">IFERROR(IF(AD2568="-","-",(AD2568-DAY(AD2568)+1)),"")</f>
        <v>44531</v>
      </c>
      <c r="AF2568" s="140" t="s">
        <v>4552</v>
      </c>
      <c r="AG2568" s="140" t="str">
        <f t="shared" ref="AG2568:AG2572" si="973">IF(F2568=F2564,"-","1")</f>
        <v>1</v>
      </c>
      <c r="AH2568" s="141">
        <f t="shared" ref="AH2568:AH2572" ca="1" si="974">IFERROR(IF(AF2568="-","-",IF(AF2568="O","-",$AK$1-E2568)),"-")</f>
        <v>21.702054629626218</v>
      </c>
      <c r="AI2568" s="210"/>
      <c r="AJ2568" s="448" t="s">
        <v>5194</v>
      </c>
      <c r="AK2568" s="479"/>
      <c r="AL2568" s="482">
        <f t="shared" ref="AL2568:AL2572" si="975">IFERROR(AI2568-DAY(AI2568)+1,"-")</f>
        <v>1</v>
      </c>
      <c r="AM2568" s="469" t="str">
        <f>_xlfn.IFNA(VLOOKUP(O2568,Dropdown!$B:$G,6,0),"-")</f>
        <v>PEZA</v>
      </c>
      <c r="AN2568" s="439">
        <f>_xlfn.IFNA(VLOOKUP(O2568,Dropdown!$B:$H,7,0),"-")</f>
        <v>0.12</v>
      </c>
      <c r="AO2568" s="16" t="str">
        <f t="shared" si="957"/>
        <v>USD</v>
      </c>
      <c r="AP2568" s="440">
        <f t="shared" si="958"/>
        <v>2610</v>
      </c>
      <c r="AQ2568" s="450">
        <f t="shared" si="959"/>
        <v>2923.2000000000003</v>
      </c>
      <c r="AR2568" s="453"/>
      <c r="AS2568" s="468" t="s">
        <v>15</v>
      </c>
      <c r="AT2568" s="453"/>
      <c r="AU2568" s="455">
        <v>7.2</v>
      </c>
    </row>
    <row r="2569" spans="1:47" s="29" customFormat="1">
      <c r="A2569" s="556">
        <v>2566</v>
      </c>
      <c r="B2569" s="16" t="s">
        <v>6655</v>
      </c>
      <c r="C2569" s="197" t="str">
        <f t="shared" si="967"/>
        <v>2021</v>
      </c>
      <c r="D2569" s="197" t="str">
        <f t="shared" si="968"/>
        <v>Sep</v>
      </c>
      <c r="E2569" s="808">
        <v>44469</v>
      </c>
      <c r="F2569" s="16">
        <v>131153</v>
      </c>
      <c r="G2569" s="16">
        <v>64352</v>
      </c>
      <c r="H2569" s="16">
        <v>102844</v>
      </c>
      <c r="I2569" s="16" t="s">
        <v>5369</v>
      </c>
      <c r="J2569" s="51">
        <v>3000046898</v>
      </c>
      <c r="K2569" s="809" t="s">
        <v>6656</v>
      </c>
      <c r="L2569" s="809" t="s">
        <v>15</v>
      </c>
      <c r="M2569" s="809" t="s">
        <v>6657</v>
      </c>
      <c r="N2569" s="810" t="s">
        <v>5373</v>
      </c>
      <c r="O2569" s="809" t="s">
        <v>39</v>
      </c>
      <c r="P2569" s="16">
        <v>1</v>
      </c>
      <c r="Q2569" s="16" t="s">
        <v>5151</v>
      </c>
      <c r="R2569" s="811">
        <f>IFERROR(VLOOKUP(CONCATENATE(D2569,"'",C2569),'Monthly Forex'!A:D,4,0),"-")</f>
        <v>49.76</v>
      </c>
      <c r="S2569" s="812" t="s">
        <v>15</v>
      </c>
      <c r="T2569" s="813">
        <v>2515</v>
      </c>
      <c r="U2569" s="814" t="s">
        <v>47</v>
      </c>
      <c r="V2569" s="815" t="s">
        <v>49</v>
      </c>
      <c r="W2569" s="816" t="s">
        <v>15</v>
      </c>
      <c r="X2569" s="817" t="s">
        <v>4599</v>
      </c>
      <c r="Y2569" s="855" t="s">
        <v>6665</v>
      </c>
      <c r="Z2569" s="819" t="s">
        <v>15</v>
      </c>
      <c r="AA2569" s="16" t="s">
        <v>1856</v>
      </c>
      <c r="AB2569" s="139">
        <f t="shared" si="969"/>
        <v>44499</v>
      </c>
      <c r="AC2569" s="134">
        <f t="shared" si="970"/>
        <v>44470</v>
      </c>
      <c r="AD2569" s="144">
        <f t="shared" si="971"/>
        <v>44559</v>
      </c>
      <c r="AE2569" s="136">
        <f t="shared" si="972"/>
        <v>44531</v>
      </c>
      <c r="AF2569" s="140" t="s">
        <v>4552</v>
      </c>
      <c r="AG2569" s="140" t="str">
        <f t="shared" si="973"/>
        <v>1</v>
      </c>
      <c r="AH2569" s="141">
        <f t="shared" ca="1" si="974"/>
        <v>21.702054629626218</v>
      </c>
      <c r="AI2569" s="210"/>
      <c r="AJ2569" s="448" t="s">
        <v>5194</v>
      </c>
      <c r="AK2569" s="479"/>
      <c r="AL2569" s="482">
        <f t="shared" si="975"/>
        <v>1</v>
      </c>
      <c r="AM2569" s="469" t="str">
        <f>_xlfn.IFNA(VLOOKUP(O2569,Dropdown!$B:$G,6,0),"-")</f>
        <v>PEZA</v>
      </c>
      <c r="AN2569" s="439">
        <f>_xlfn.IFNA(VLOOKUP(O2569,Dropdown!$B:$H,7,0),"-")</f>
        <v>0.12</v>
      </c>
      <c r="AO2569" s="16" t="str">
        <f t="shared" si="957"/>
        <v>USD</v>
      </c>
      <c r="AP2569" s="440">
        <f t="shared" si="958"/>
        <v>2515</v>
      </c>
      <c r="AQ2569" s="450">
        <f t="shared" si="959"/>
        <v>2816.8</v>
      </c>
      <c r="AR2569" s="453"/>
      <c r="AS2569" s="468" t="s">
        <v>15</v>
      </c>
      <c r="AT2569" s="453"/>
      <c r="AU2569" s="455">
        <v>5.74</v>
      </c>
    </row>
    <row r="2570" spans="1:47" s="29" customFormat="1">
      <c r="A2570" s="556">
        <v>2567</v>
      </c>
      <c r="B2570" s="16" t="s">
        <v>6642</v>
      </c>
      <c r="C2570" s="197" t="str">
        <f t="shared" si="967"/>
        <v>2021</v>
      </c>
      <c r="D2570" s="197" t="str">
        <f t="shared" si="968"/>
        <v>Sep</v>
      </c>
      <c r="E2570" s="808">
        <v>44469</v>
      </c>
      <c r="F2570" s="16">
        <v>131154</v>
      </c>
      <c r="G2570" s="16">
        <v>64353</v>
      </c>
      <c r="H2570" s="16">
        <v>102845</v>
      </c>
      <c r="I2570" s="16" t="s">
        <v>6492</v>
      </c>
      <c r="J2570" s="51" t="s">
        <v>6612</v>
      </c>
      <c r="K2570" s="809" t="s">
        <v>6494</v>
      </c>
      <c r="L2570" s="809" t="s">
        <v>15</v>
      </c>
      <c r="M2570" s="809" t="s">
        <v>6494</v>
      </c>
      <c r="N2570" s="810" t="s">
        <v>15</v>
      </c>
      <c r="O2570" s="809" t="s">
        <v>5306</v>
      </c>
      <c r="P2570" s="16">
        <v>1</v>
      </c>
      <c r="Q2570" s="16" t="s">
        <v>5151</v>
      </c>
      <c r="R2570" s="811">
        <f>IFERROR(VLOOKUP(CONCATENATE(D2570,"'",C2570),'Monthly Forex'!A:D,4,0),"-")</f>
        <v>49.76</v>
      </c>
      <c r="S2570" s="812">
        <v>26800</v>
      </c>
      <c r="T2570" s="813">
        <f>S2570/R2570</f>
        <v>538.58520900321548</v>
      </c>
      <c r="U2570" s="814" t="s">
        <v>47</v>
      </c>
      <c r="V2570" s="815" t="s">
        <v>49</v>
      </c>
      <c r="W2570" s="816" t="s">
        <v>15</v>
      </c>
      <c r="X2570" s="673" t="s">
        <v>4595</v>
      </c>
      <c r="Y2570" s="669" t="s">
        <v>15</v>
      </c>
      <c r="Z2570" s="668" t="s">
        <v>15</v>
      </c>
      <c r="AA2570" s="16" t="s">
        <v>1856</v>
      </c>
      <c r="AB2570" s="139">
        <f t="shared" si="969"/>
        <v>44499</v>
      </c>
      <c r="AC2570" s="134">
        <f t="shared" si="970"/>
        <v>44470</v>
      </c>
      <c r="AD2570" s="144" t="str">
        <f t="shared" si="971"/>
        <v>-</v>
      </c>
      <c r="AE2570" s="136" t="str">
        <f t="shared" si="972"/>
        <v>-</v>
      </c>
      <c r="AF2570" s="140" t="s">
        <v>4551</v>
      </c>
      <c r="AG2570" s="140" t="str">
        <f t="shared" si="973"/>
        <v>1</v>
      </c>
      <c r="AH2570" s="141" t="str">
        <f t="shared" si="974"/>
        <v>-</v>
      </c>
      <c r="AI2570" s="210">
        <v>44484</v>
      </c>
      <c r="AJ2570" s="448" t="s">
        <v>4592</v>
      </c>
      <c r="AK2570" s="479">
        <f>IFERROR(IF(AF2570="O",$AB2570-$AI2570,""),"-")</f>
        <v>15</v>
      </c>
      <c r="AL2570" s="482">
        <f t="shared" si="975"/>
        <v>44470</v>
      </c>
      <c r="AM2570" s="469" t="str">
        <f>_xlfn.IFNA(VLOOKUP(O2570,Dropdown!$B:$G,6,0),"-")</f>
        <v>PEZA</v>
      </c>
      <c r="AN2570" s="439">
        <f>_xlfn.IFNA(VLOOKUP(O2570,Dropdown!$B:$H,7,0),"-")</f>
        <v>0.12</v>
      </c>
      <c r="AO2570" s="16" t="str">
        <f t="shared" si="957"/>
        <v>PHP</v>
      </c>
      <c r="AP2570" s="440">
        <f t="shared" si="958"/>
        <v>26800</v>
      </c>
      <c r="AQ2570" s="450">
        <f t="shared" si="959"/>
        <v>30016.000000000004</v>
      </c>
      <c r="AR2570" s="453"/>
      <c r="AS2570" s="468" t="s">
        <v>15</v>
      </c>
      <c r="AT2570" s="453"/>
      <c r="AU2570" s="455">
        <v>6.76</v>
      </c>
    </row>
    <row r="2571" spans="1:47" s="29" customFormat="1">
      <c r="A2571" s="556">
        <v>2568</v>
      </c>
      <c r="B2571" s="16" t="s">
        <v>6551</v>
      </c>
      <c r="C2571" s="197" t="str">
        <f t="shared" si="967"/>
        <v>2021</v>
      </c>
      <c r="D2571" s="197" t="str">
        <f t="shared" si="968"/>
        <v>Sep</v>
      </c>
      <c r="E2571" s="808">
        <v>44469</v>
      </c>
      <c r="F2571" s="16">
        <v>131155</v>
      </c>
      <c r="G2571" s="16">
        <v>64354</v>
      </c>
      <c r="H2571" s="16">
        <v>102847</v>
      </c>
      <c r="I2571" s="16" t="s">
        <v>6583</v>
      </c>
      <c r="J2571" s="51" t="s">
        <v>6659</v>
      </c>
      <c r="K2571" s="809" t="s">
        <v>6556</v>
      </c>
      <c r="L2571" s="809" t="s">
        <v>15</v>
      </c>
      <c r="M2571" s="809" t="s">
        <v>6556</v>
      </c>
      <c r="N2571" s="810" t="s">
        <v>15</v>
      </c>
      <c r="O2571" s="809" t="s">
        <v>3291</v>
      </c>
      <c r="P2571" s="16">
        <v>1</v>
      </c>
      <c r="Q2571" s="16" t="s">
        <v>5152</v>
      </c>
      <c r="R2571" s="811">
        <f>IFERROR(VLOOKUP(CONCATENATE(D2571,"'",C2571),'Monthly Forex'!A:D,4,0),"-")</f>
        <v>49.76</v>
      </c>
      <c r="S2571" s="812">
        <v>41880</v>
      </c>
      <c r="T2571" s="813">
        <f t="shared" ref="T2571:T2572" si="976">S2571/R2571</f>
        <v>841.63987138263667</v>
      </c>
      <c r="U2571" s="814" t="s">
        <v>47</v>
      </c>
      <c r="V2571" s="815" t="s">
        <v>49</v>
      </c>
      <c r="W2571" s="816" t="s">
        <v>5269</v>
      </c>
      <c r="X2571" s="673" t="s">
        <v>4595</v>
      </c>
      <c r="Y2571" s="669" t="s">
        <v>15</v>
      </c>
      <c r="Z2571" s="668" t="s">
        <v>15</v>
      </c>
      <c r="AA2571" s="16" t="s">
        <v>1856</v>
      </c>
      <c r="AB2571" s="139">
        <f t="shared" si="969"/>
        <v>44499</v>
      </c>
      <c r="AC2571" s="134">
        <f t="shared" si="970"/>
        <v>44470</v>
      </c>
      <c r="AD2571" s="144">
        <f t="shared" si="971"/>
        <v>44559</v>
      </c>
      <c r="AE2571" s="136">
        <f t="shared" si="972"/>
        <v>44531</v>
      </c>
      <c r="AF2571" s="140" t="s">
        <v>4552</v>
      </c>
      <c r="AG2571" s="140" t="str">
        <f t="shared" si="973"/>
        <v>1</v>
      </c>
      <c r="AH2571" s="141">
        <f t="shared" ca="1" si="974"/>
        <v>21.702054629626218</v>
      </c>
      <c r="AI2571" s="210"/>
      <c r="AJ2571" s="448" t="s">
        <v>5194</v>
      </c>
      <c r="AK2571" s="479"/>
      <c r="AL2571" s="482">
        <f t="shared" si="975"/>
        <v>1</v>
      </c>
      <c r="AM2571" s="469" t="str">
        <f>_xlfn.IFNA(VLOOKUP(O2571,Dropdown!$B:$G,6,0),"-")</f>
        <v>PEZA</v>
      </c>
      <c r="AN2571" s="439">
        <f>_xlfn.IFNA(VLOOKUP(O2571,Dropdown!$B:$H,7,0),"-")</f>
        <v>0.12</v>
      </c>
      <c r="AO2571" s="16" t="str">
        <f t="shared" si="957"/>
        <v>PHP</v>
      </c>
      <c r="AP2571" s="440">
        <f t="shared" si="958"/>
        <v>41880</v>
      </c>
      <c r="AQ2571" s="450">
        <f t="shared" si="959"/>
        <v>46905.600000000006</v>
      </c>
      <c r="AR2571" s="453"/>
      <c r="AS2571" s="468" t="s">
        <v>15</v>
      </c>
      <c r="AT2571" s="453"/>
      <c r="AU2571" s="455" t="s">
        <v>15</v>
      </c>
    </row>
    <row r="2572" spans="1:47" s="29" customFormat="1">
      <c r="A2572" s="556">
        <v>2569</v>
      </c>
      <c r="B2572" s="16" t="s">
        <v>6552</v>
      </c>
      <c r="C2572" s="197" t="str">
        <f t="shared" si="967"/>
        <v>2021</v>
      </c>
      <c r="D2572" s="197" t="str">
        <f t="shared" si="968"/>
        <v>Sep</v>
      </c>
      <c r="E2572" s="808">
        <v>44469</v>
      </c>
      <c r="F2572" s="16">
        <v>131155</v>
      </c>
      <c r="G2572" s="16">
        <v>64354</v>
      </c>
      <c r="H2572" s="16">
        <v>102847</v>
      </c>
      <c r="I2572" s="16" t="s">
        <v>6583</v>
      </c>
      <c r="J2572" s="51" t="s">
        <v>6659</v>
      </c>
      <c r="K2572" s="809" t="s">
        <v>6557</v>
      </c>
      <c r="L2572" s="809" t="s">
        <v>15</v>
      </c>
      <c r="M2572" s="809" t="s">
        <v>6557</v>
      </c>
      <c r="N2572" s="810" t="s">
        <v>15</v>
      </c>
      <c r="O2572" s="809" t="s">
        <v>3291</v>
      </c>
      <c r="P2572" s="16">
        <v>1</v>
      </c>
      <c r="Q2572" s="16" t="s">
        <v>5152</v>
      </c>
      <c r="R2572" s="811">
        <f>IFERROR(VLOOKUP(CONCATENATE(D2572,"'",C2572),'Monthly Forex'!A:D,4,0),"-")</f>
        <v>49.76</v>
      </c>
      <c r="S2572" s="812">
        <v>26840</v>
      </c>
      <c r="T2572" s="813">
        <f t="shared" si="976"/>
        <v>539.38906752411583</v>
      </c>
      <c r="U2572" s="814" t="s">
        <v>47</v>
      </c>
      <c r="V2572" s="815" t="s">
        <v>49</v>
      </c>
      <c r="W2572" s="816" t="s">
        <v>5269</v>
      </c>
      <c r="X2572" s="673" t="s">
        <v>4595</v>
      </c>
      <c r="Y2572" s="669" t="s">
        <v>15</v>
      </c>
      <c r="Z2572" s="668" t="s">
        <v>15</v>
      </c>
      <c r="AA2572" s="16" t="s">
        <v>1856</v>
      </c>
      <c r="AB2572" s="139">
        <f t="shared" si="969"/>
        <v>44499</v>
      </c>
      <c r="AC2572" s="134">
        <f t="shared" si="970"/>
        <v>44470</v>
      </c>
      <c r="AD2572" s="144">
        <f t="shared" si="971"/>
        <v>44559</v>
      </c>
      <c r="AE2572" s="136">
        <f t="shared" si="972"/>
        <v>44531</v>
      </c>
      <c r="AF2572" s="140" t="s">
        <v>4552</v>
      </c>
      <c r="AG2572" s="140" t="str">
        <f t="shared" si="973"/>
        <v>1</v>
      </c>
      <c r="AH2572" s="141">
        <f t="shared" ca="1" si="974"/>
        <v>21.702054629626218</v>
      </c>
      <c r="AI2572" s="210"/>
      <c r="AJ2572" s="448" t="s">
        <v>5194</v>
      </c>
      <c r="AK2572" s="479"/>
      <c r="AL2572" s="482">
        <f t="shared" si="975"/>
        <v>1</v>
      </c>
      <c r="AM2572" s="469" t="str">
        <f>_xlfn.IFNA(VLOOKUP(O2572,Dropdown!$B:$G,6,0),"-")</f>
        <v>PEZA</v>
      </c>
      <c r="AN2572" s="439">
        <f>_xlfn.IFNA(VLOOKUP(O2572,Dropdown!$B:$H,7,0),"-")</f>
        <v>0.12</v>
      </c>
      <c r="AO2572" s="16" t="str">
        <f t="shared" si="957"/>
        <v>PHP</v>
      </c>
      <c r="AP2572" s="440">
        <f t="shared" si="958"/>
        <v>26840</v>
      </c>
      <c r="AQ2572" s="450">
        <f t="shared" si="959"/>
        <v>30060.800000000003</v>
      </c>
      <c r="AR2572" s="453"/>
      <c r="AS2572" s="468" t="s">
        <v>15</v>
      </c>
      <c r="AT2572" s="453"/>
      <c r="AU2572" s="455" t="s">
        <v>15</v>
      </c>
    </row>
    <row r="2573" spans="1:47" s="29" customFormat="1">
      <c r="A2573" s="556">
        <v>2570</v>
      </c>
      <c r="B2573" s="16" t="s">
        <v>6727</v>
      </c>
      <c r="C2573" s="197" t="str">
        <f t="shared" ref="C2573:C2575" si="977">TEXT(E2573,"yyyy")</f>
        <v>2021</v>
      </c>
      <c r="D2573" s="197" t="str">
        <f t="shared" ref="D2573:D2575" si="978">TEXT(E2573,"mmm")</f>
        <v>Oct</v>
      </c>
      <c r="E2573" s="808">
        <v>44483</v>
      </c>
      <c r="F2573" s="16">
        <v>131156</v>
      </c>
      <c r="G2573" s="16">
        <v>64355</v>
      </c>
      <c r="H2573" s="16">
        <v>103104</v>
      </c>
      <c r="I2573" s="16" t="s">
        <v>6731</v>
      </c>
      <c r="J2573" s="51" t="s">
        <v>6732</v>
      </c>
      <c r="K2573" s="809" t="s">
        <v>6729</v>
      </c>
      <c r="L2573" s="809" t="s">
        <v>15</v>
      </c>
      <c r="M2573" s="809" t="s">
        <v>6729</v>
      </c>
      <c r="N2573" s="810" t="s">
        <v>6735</v>
      </c>
      <c r="O2573" s="809" t="s">
        <v>31</v>
      </c>
      <c r="P2573" s="16">
        <v>1</v>
      </c>
      <c r="Q2573" s="16" t="s">
        <v>5151</v>
      </c>
      <c r="R2573" s="811">
        <f>IFERROR(VLOOKUP(CONCATENATE(D2573,"'",C2573),'Monthly Forex'!A:D,4,0),"-")</f>
        <v>51</v>
      </c>
      <c r="S2573" s="812">
        <v>10300</v>
      </c>
      <c r="T2573" s="813">
        <f>S2573/R2573</f>
        <v>201.9607843137255</v>
      </c>
      <c r="U2573" s="814" t="s">
        <v>47</v>
      </c>
      <c r="V2573" s="815" t="s">
        <v>49</v>
      </c>
      <c r="W2573" s="816" t="s">
        <v>15</v>
      </c>
      <c r="X2573" s="673" t="s">
        <v>4595</v>
      </c>
      <c r="Y2573" s="669" t="s">
        <v>15</v>
      </c>
      <c r="Z2573" s="668" t="s">
        <v>15</v>
      </c>
      <c r="AA2573" s="16"/>
      <c r="AB2573" s="139">
        <f t="shared" ref="AB2573:AB2575" si="979">IF(V2573="","",IF(V2573="Cancelled","-",E2573+30))</f>
        <v>44513</v>
      </c>
      <c r="AC2573" s="134">
        <f t="shared" ref="AC2573:AC2575" si="980">IFERROR(IF(AB2573="-","-",(AB2573-DAY(AB2573)+1)),"")</f>
        <v>44501</v>
      </c>
      <c r="AD2573" s="144">
        <f t="shared" ref="AD2573:AD2575" si="981">IFERROR(IF(AF2573="O","-",AB2573+60),"-")</f>
        <v>44573</v>
      </c>
      <c r="AE2573" s="136">
        <f t="shared" ref="AE2573:AE2575" si="982">IFERROR(IF(AD2573="-","-",(AD2573-DAY(AD2573)+1)),"")</f>
        <v>44562</v>
      </c>
      <c r="AF2573" s="140" t="s">
        <v>4552</v>
      </c>
      <c r="AG2573" s="140" t="str">
        <f t="shared" ref="AG2573:AG2575" si="983">IF(F2573=F2569,"-","1")</f>
        <v>1</v>
      </c>
      <c r="AH2573" s="141">
        <f t="shared" ref="AH2573:AH2575" ca="1" si="984">IFERROR(IF(AF2573="-","-",IF(AF2573="O","-",$AK$1-E2573)),"-")</f>
        <v>7.7020546296262182</v>
      </c>
      <c r="AI2573" s="210"/>
      <c r="AJ2573" s="448" t="s">
        <v>5194</v>
      </c>
      <c r="AK2573" s="479"/>
      <c r="AL2573" s="482">
        <f t="shared" ref="AL2573:AL2575" si="985">IFERROR(AI2573-DAY(AI2573)+1,"-")</f>
        <v>1</v>
      </c>
      <c r="AM2573" s="469" t="str">
        <f>_xlfn.IFNA(VLOOKUP(O2573,Dropdown!$B:$G,6,0),"-")</f>
        <v>PEZA</v>
      </c>
      <c r="AN2573" s="439">
        <f>_xlfn.IFNA(VLOOKUP(O2573,Dropdown!$B:$H,7,0),"-")</f>
        <v>0.12</v>
      </c>
      <c r="AO2573" s="16" t="str">
        <f t="shared" ref="AO2573:AO2576" si="986">_xlfn.IFNA(IF(S2573="-","USD","PHP"),"-")</f>
        <v>PHP</v>
      </c>
      <c r="AP2573" s="440">
        <f t="shared" ref="AP2573:AP2576" si="987">IF(AO2573="USD",T2573,S2573)</f>
        <v>10300</v>
      </c>
      <c r="AQ2573" s="450">
        <f t="shared" ref="AQ2573:AQ2576" si="988">IFERROR(IF(AN2573="-",AP2573,AP2573*1.12),"-")</f>
        <v>11536.000000000002</v>
      </c>
      <c r="AR2573" s="453"/>
      <c r="AS2573" s="468" t="s">
        <v>15</v>
      </c>
      <c r="AT2573" s="453"/>
      <c r="AU2573" s="455">
        <v>0.06</v>
      </c>
    </row>
    <row r="2574" spans="1:47" s="29" customFormat="1">
      <c r="A2574" s="556">
        <v>2571</v>
      </c>
      <c r="B2574" s="16" t="s">
        <v>6728</v>
      </c>
      <c r="C2574" s="197" t="str">
        <f t="shared" si="977"/>
        <v>2021</v>
      </c>
      <c r="D2574" s="197" t="str">
        <f t="shared" si="978"/>
        <v>Oct</v>
      </c>
      <c r="E2574" s="808">
        <v>44483</v>
      </c>
      <c r="F2574" s="16">
        <v>131156</v>
      </c>
      <c r="G2574" s="16">
        <v>64355</v>
      </c>
      <c r="H2574" s="16">
        <v>103104</v>
      </c>
      <c r="I2574" s="16" t="s">
        <v>6731</v>
      </c>
      <c r="J2574" s="51" t="s">
        <v>6732</v>
      </c>
      <c r="K2574" s="809" t="s">
        <v>6730</v>
      </c>
      <c r="L2574" s="809" t="s">
        <v>15</v>
      </c>
      <c r="M2574" s="809" t="s">
        <v>6730</v>
      </c>
      <c r="N2574" s="810" t="s">
        <v>6736</v>
      </c>
      <c r="O2574" s="809" t="s">
        <v>31</v>
      </c>
      <c r="P2574" s="16">
        <v>1</v>
      </c>
      <c r="Q2574" s="16" t="s">
        <v>5151</v>
      </c>
      <c r="R2574" s="811">
        <f>IFERROR(VLOOKUP(CONCATENATE(D2574,"'",C2574),'Monthly Forex'!A:D,4,0),"-")</f>
        <v>51</v>
      </c>
      <c r="S2574" s="812">
        <v>11200</v>
      </c>
      <c r="T2574" s="813">
        <f>S2574/R2574</f>
        <v>219.60784313725489</v>
      </c>
      <c r="U2574" s="814" t="s">
        <v>47</v>
      </c>
      <c r="V2574" s="815" t="s">
        <v>49</v>
      </c>
      <c r="W2574" s="816" t="s">
        <v>15</v>
      </c>
      <c r="X2574" s="673" t="s">
        <v>4595</v>
      </c>
      <c r="Y2574" s="669" t="s">
        <v>15</v>
      </c>
      <c r="Z2574" s="668" t="s">
        <v>15</v>
      </c>
      <c r="AA2574" s="16"/>
      <c r="AB2574" s="139">
        <f t="shared" si="979"/>
        <v>44513</v>
      </c>
      <c r="AC2574" s="134">
        <f t="shared" si="980"/>
        <v>44501</v>
      </c>
      <c r="AD2574" s="144">
        <f t="shared" si="981"/>
        <v>44573</v>
      </c>
      <c r="AE2574" s="136">
        <f t="shared" si="982"/>
        <v>44562</v>
      </c>
      <c r="AF2574" s="140" t="s">
        <v>4552</v>
      </c>
      <c r="AG2574" s="140" t="str">
        <f t="shared" si="983"/>
        <v>1</v>
      </c>
      <c r="AH2574" s="141">
        <f t="shared" ca="1" si="984"/>
        <v>7.7020546296262182</v>
      </c>
      <c r="AI2574" s="210"/>
      <c r="AJ2574" s="448" t="s">
        <v>5194</v>
      </c>
      <c r="AK2574" s="479"/>
      <c r="AL2574" s="482">
        <f t="shared" si="985"/>
        <v>1</v>
      </c>
      <c r="AM2574" s="469" t="str">
        <f>_xlfn.IFNA(VLOOKUP(O2574,Dropdown!$B:$G,6,0),"-")</f>
        <v>PEZA</v>
      </c>
      <c r="AN2574" s="439">
        <f>_xlfn.IFNA(VLOOKUP(O2574,Dropdown!$B:$H,7,0),"-")</f>
        <v>0.12</v>
      </c>
      <c r="AO2574" s="16" t="str">
        <f t="shared" si="986"/>
        <v>PHP</v>
      </c>
      <c r="AP2574" s="440">
        <f t="shared" si="987"/>
        <v>11200</v>
      </c>
      <c r="AQ2574" s="450">
        <f t="shared" si="988"/>
        <v>12544.000000000002</v>
      </c>
      <c r="AR2574" s="453"/>
      <c r="AS2574" s="468" t="s">
        <v>15</v>
      </c>
      <c r="AT2574" s="453"/>
      <c r="AU2574" s="455">
        <v>0.14000000000000001</v>
      </c>
    </row>
    <row r="2575" spans="1:47" s="29" customFormat="1">
      <c r="A2575" s="556">
        <v>2572</v>
      </c>
      <c r="B2575" s="16" t="s">
        <v>6733</v>
      </c>
      <c r="C2575" s="197" t="str">
        <f t="shared" si="977"/>
        <v>2021</v>
      </c>
      <c r="D2575" s="197" t="str">
        <f t="shared" si="978"/>
        <v>Oct</v>
      </c>
      <c r="E2575" s="808">
        <v>44483</v>
      </c>
      <c r="F2575" s="16">
        <v>131156</v>
      </c>
      <c r="G2575" s="16">
        <v>64355</v>
      </c>
      <c r="H2575" s="16">
        <v>103104</v>
      </c>
      <c r="I2575" s="16" t="s">
        <v>6731</v>
      </c>
      <c r="J2575" s="51" t="s">
        <v>6732</v>
      </c>
      <c r="K2575" s="809" t="s">
        <v>6734</v>
      </c>
      <c r="L2575" s="809" t="s">
        <v>15</v>
      </c>
      <c r="M2575" s="809" t="s">
        <v>6734</v>
      </c>
      <c r="N2575" s="810" t="s">
        <v>6737</v>
      </c>
      <c r="O2575" s="809" t="s">
        <v>31</v>
      </c>
      <c r="P2575" s="16">
        <v>1</v>
      </c>
      <c r="Q2575" s="16" t="s">
        <v>5151</v>
      </c>
      <c r="R2575" s="811">
        <f>IFERROR(VLOOKUP(CONCATENATE(D2575,"'",C2575),'Monthly Forex'!A:D,4,0),"-")</f>
        <v>51</v>
      </c>
      <c r="S2575" s="812">
        <v>13000</v>
      </c>
      <c r="T2575" s="813">
        <f>S2575/R2575</f>
        <v>254.90196078431373</v>
      </c>
      <c r="U2575" s="814" t="s">
        <v>47</v>
      </c>
      <c r="V2575" s="815" t="s">
        <v>49</v>
      </c>
      <c r="W2575" s="816" t="s">
        <v>15</v>
      </c>
      <c r="X2575" s="673" t="s">
        <v>4595</v>
      </c>
      <c r="Y2575" s="669" t="s">
        <v>15</v>
      </c>
      <c r="Z2575" s="668" t="s">
        <v>15</v>
      </c>
      <c r="AA2575" s="16"/>
      <c r="AB2575" s="139">
        <f t="shared" si="979"/>
        <v>44513</v>
      </c>
      <c r="AC2575" s="134">
        <f t="shared" si="980"/>
        <v>44501</v>
      </c>
      <c r="AD2575" s="144">
        <f t="shared" si="981"/>
        <v>44573</v>
      </c>
      <c r="AE2575" s="136">
        <f t="shared" si="982"/>
        <v>44562</v>
      </c>
      <c r="AF2575" s="140" t="s">
        <v>4552</v>
      </c>
      <c r="AG2575" s="140" t="str">
        <f t="shared" si="983"/>
        <v>1</v>
      </c>
      <c r="AH2575" s="141">
        <f t="shared" ca="1" si="984"/>
        <v>7.7020546296262182</v>
      </c>
      <c r="AI2575" s="210"/>
      <c r="AJ2575" s="448" t="s">
        <v>5194</v>
      </c>
      <c r="AK2575" s="479"/>
      <c r="AL2575" s="482">
        <f t="shared" si="985"/>
        <v>1</v>
      </c>
      <c r="AM2575" s="469" t="str">
        <f>_xlfn.IFNA(VLOOKUP(O2575,Dropdown!$B:$G,6,0),"-")</f>
        <v>PEZA</v>
      </c>
      <c r="AN2575" s="439">
        <f>_xlfn.IFNA(VLOOKUP(O2575,Dropdown!$B:$H,7,0),"-")</f>
        <v>0.12</v>
      </c>
      <c r="AO2575" s="16" t="str">
        <f t="shared" si="986"/>
        <v>PHP</v>
      </c>
      <c r="AP2575" s="440">
        <f t="shared" si="987"/>
        <v>13000</v>
      </c>
      <c r="AQ2575" s="450">
        <f t="shared" si="988"/>
        <v>14560.000000000002</v>
      </c>
      <c r="AR2575" s="453"/>
      <c r="AS2575" s="468" t="s">
        <v>15</v>
      </c>
      <c r="AT2575" s="453"/>
      <c r="AU2575" s="455">
        <v>0.2</v>
      </c>
    </row>
    <row r="2576" spans="1:47" s="29" customFormat="1">
      <c r="A2576" s="556">
        <v>2573</v>
      </c>
      <c r="B2576" s="16" t="s">
        <v>6746</v>
      </c>
      <c r="C2576" s="197" t="str">
        <f>TEXT(E2576,"yyyy")</f>
        <v>2021</v>
      </c>
      <c r="D2576" s="197" t="str">
        <f>TEXT(E2576,"mmm")</f>
        <v>Oct</v>
      </c>
      <c r="E2576" s="808">
        <v>44484</v>
      </c>
      <c r="F2576" s="16">
        <v>131157</v>
      </c>
      <c r="G2576" s="16">
        <v>64356</v>
      </c>
      <c r="H2576" s="16">
        <v>103126</v>
      </c>
      <c r="I2576" s="16" t="s">
        <v>6751</v>
      </c>
      <c r="J2576" s="51" t="s">
        <v>6752</v>
      </c>
      <c r="K2576" s="809" t="s">
        <v>6748</v>
      </c>
      <c r="L2576" s="809" t="s">
        <v>15</v>
      </c>
      <c r="M2576" s="809" t="s">
        <v>6748</v>
      </c>
      <c r="N2576" s="810" t="s">
        <v>15</v>
      </c>
      <c r="O2576" s="809" t="s">
        <v>42</v>
      </c>
      <c r="P2576" s="16">
        <v>1</v>
      </c>
      <c r="Q2576" s="16" t="s">
        <v>5151</v>
      </c>
      <c r="R2576" s="811">
        <f>IFERROR(VLOOKUP(CONCATENATE(D2576,"'",C2576),'Monthly Forex'!A:D,4,0),"-")</f>
        <v>51</v>
      </c>
      <c r="S2576" s="812" t="s">
        <v>15</v>
      </c>
      <c r="T2576" s="813">
        <v>236</v>
      </c>
      <c r="U2576" s="814" t="s">
        <v>47</v>
      </c>
      <c r="V2576" s="815" t="s">
        <v>49</v>
      </c>
      <c r="W2576" s="816" t="s">
        <v>15</v>
      </c>
      <c r="X2576" s="817" t="s">
        <v>6766</v>
      </c>
      <c r="Y2576" s="855" t="s">
        <v>6767</v>
      </c>
      <c r="Z2576" s="819">
        <v>44487</v>
      </c>
      <c r="AA2576" s="16"/>
      <c r="AB2576" s="139">
        <f t="shared" ref="AB2576" si="989">IF(V2576="","",IF(V2576="Cancelled","-",E2576+30))</f>
        <v>44514</v>
      </c>
      <c r="AC2576" s="134">
        <f t="shared" ref="AC2576" si="990">IFERROR(IF(AB2576="-","-",(AB2576-DAY(AB2576)+1)),"")</f>
        <v>44501</v>
      </c>
      <c r="AD2576" s="144">
        <f t="shared" ref="AD2576" si="991">IFERROR(IF(AF2576="O","-",AB2576+60),"-")</f>
        <v>44574</v>
      </c>
      <c r="AE2576" s="136">
        <f t="shared" ref="AE2576" si="992">IFERROR(IF(AD2576="-","-",(AD2576-DAY(AD2576)+1)),"")</f>
        <v>44562</v>
      </c>
      <c r="AF2576" s="140" t="s">
        <v>4552</v>
      </c>
      <c r="AG2576" s="140" t="str">
        <f t="shared" ref="AG2576" si="993">IF(F2576=F2572,"-","1")</f>
        <v>1</v>
      </c>
      <c r="AH2576" s="141">
        <f t="shared" ref="AH2576" ca="1" si="994">IFERROR(IF(AF2576="-","-",IF(AF2576="O","-",$AK$1-E2576)),"-")</f>
        <v>6.7020546296262182</v>
      </c>
      <c r="AI2576" s="210"/>
      <c r="AJ2576" s="448" t="s">
        <v>5194</v>
      </c>
      <c r="AK2576" s="479"/>
      <c r="AL2576" s="482">
        <f t="shared" ref="AL2576" si="995">IFERROR(AI2576-DAY(AI2576)+1,"-")</f>
        <v>1</v>
      </c>
      <c r="AM2576" s="469" t="str">
        <f>_xlfn.IFNA(VLOOKUP(O2576,Dropdown!$B:$G,6,0),"-")</f>
        <v>PEZA</v>
      </c>
      <c r="AN2576" s="439">
        <f>_xlfn.IFNA(VLOOKUP(O2576,Dropdown!$B:$H,7,0),"-")</f>
        <v>0.12</v>
      </c>
      <c r="AO2576" s="16" t="str">
        <f t="shared" si="986"/>
        <v>USD</v>
      </c>
      <c r="AP2576" s="440">
        <f t="shared" si="987"/>
        <v>236</v>
      </c>
      <c r="AQ2576" s="450">
        <f t="shared" si="988"/>
        <v>264.32000000000005</v>
      </c>
      <c r="AR2576" s="453"/>
      <c r="AS2576" s="468" t="s">
        <v>15</v>
      </c>
      <c r="AT2576" s="453"/>
      <c r="AU2576" s="455" t="s">
        <v>15</v>
      </c>
    </row>
    <row r="2577" spans="1:47" s="29" customFormat="1">
      <c r="A2577" s="556">
        <v>2574</v>
      </c>
      <c r="B2577" s="16" t="s">
        <v>6666</v>
      </c>
      <c r="C2577" s="197" t="str">
        <f>TEXT(E2577,"yyyy")</f>
        <v>2021</v>
      </c>
      <c r="D2577" s="197" t="str">
        <f>TEXT(E2577,"mmm")</f>
        <v>Oct</v>
      </c>
      <c r="E2577" s="808">
        <v>44484</v>
      </c>
      <c r="F2577" s="16">
        <v>131158</v>
      </c>
      <c r="G2577" s="16">
        <v>64357</v>
      </c>
      <c r="H2577" s="16">
        <v>103129</v>
      </c>
      <c r="I2577" s="16" t="s">
        <v>5278</v>
      </c>
      <c r="J2577" s="51" t="s">
        <v>6667</v>
      </c>
      <c r="K2577" s="809" t="s">
        <v>5280</v>
      </c>
      <c r="L2577" s="809" t="s">
        <v>15</v>
      </c>
      <c r="M2577" s="809" t="s">
        <v>5280</v>
      </c>
      <c r="N2577" s="810" t="s">
        <v>15</v>
      </c>
      <c r="O2577" s="809" t="s">
        <v>42</v>
      </c>
      <c r="P2577" s="16">
        <v>1</v>
      </c>
      <c r="Q2577" s="16" t="s">
        <v>5151</v>
      </c>
      <c r="R2577" s="811">
        <f>IFERROR(VLOOKUP(CONCATENATE(D2577,"'",C2577),'Monthly Forex'!A:D,4,0),"-")</f>
        <v>51</v>
      </c>
      <c r="S2577" s="812" t="s">
        <v>15</v>
      </c>
      <c r="T2577" s="813">
        <v>257</v>
      </c>
      <c r="U2577" s="814" t="s">
        <v>47</v>
      </c>
      <c r="V2577" s="815" t="s">
        <v>49</v>
      </c>
      <c r="W2577" s="816" t="s">
        <v>15</v>
      </c>
      <c r="X2577" s="817" t="s">
        <v>4595</v>
      </c>
      <c r="Y2577" s="855" t="s">
        <v>6768</v>
      </c>
      <c r="Z2577" s="819">
        <v>44487</v>
      </c>
      <c r="AA2577" s="16"/>
      <c r="AB2577" s="139">
        <f t="shared" ref="AB2577:AB2579" si="996">IF(V2577="","",IF(V2577="Cancelled","-",E2577+30))</f>
        <v>44514</v>
      </c>
      <c r="AC2577" s="134">
        <f t="shared" ref="AC2577:AC2579" si="997">IFERROR(IF(AB2577="-","-",(AB2577-DAY(AB2577)+1)),"")</f>
        <v>44501</v>
      </c>
      <c r="AD2577" s="144">
        <f t="shared" ref="AD2577:AD2579" si="998">IFERROR(IF(AF2577="O","-",AB2577+60),"-")</f>
        <v>44574</v>
      </c>
      <c r="AE2577" s="136">
        <f t="shared" ref="AE2577:AE2579" si="999">IFERROR(IF(AD2577="-","-",(AD2577-DAY(AD2577)+1)),"")</f>
        <v>44562</v>
      </c>
      <c r="AF2577" s="140" t="s">
        <v>4552</v>
      </c>
      <c r="AG2577" s="140" t="str">
        <f t="shared" ref="AG2577:AG2579" si="1000">IF(F2577=F2573,"-","1")</f>
        <v>1</v>
      </c>
      <c r="AH2577" s="141">
        <f t="shared" ref="AH2577:AH2579" ca="1" si="1001">IFERROR(IF(AF2577="-","-",IF(AF2577="O","-",$AK$1-E2577)),"-")</f>
        <v>6.7020546296262182</v>
      </c>
      <c r="AI2577" s="210"/>
      <c r="AJ2577" s="448" t="s">
        <v>5194</v>
      </c>
      <c r="AK2577" s="479"/>
      <c r="AL2577" s="482">
        <f t="shared" ref="AL2577:AL2579" si="1002">IFERROR(AI2577-DAY(AI2577)+1,"-")</f>
        <v>1</v>
      </c>
      <c r="AM2577" s="469" t="str">
        <f>_xlfn.IFNA(VLOOKUP(O2577,Dropdown!$B:$G,6,0),"-")</f>
        <v>PEZA</v>
      </c>
      <c r="AN2577" s="439">
        <f>_xlfn.IFNA(VLOOKUP(O2577,Dropdown!$B:$H,7,0),"-")</f>
        <v>0.12</v>
      </c>
      <c r="AO2577" s="16" t="str">
        <f t="shared" ref="AO2577:AO2579" si="1003">_xlfn.IFNA(IF(S2577="-","USD","PHP"),"-")</f>
        <v>USD</v>
      </c>
      <c r="AP2577" s="440">
        <f t="shared" ref="AP2577:AP2579" si="1004">IF(AO2577="USD",T2577,S2577)</f>
        <v>257</v>
      </c>
      <c r="AQ2577" s="450">
        <f t="shared" ref="AQ2577:AQ2579" si="1005">IFERROR(IF(AN2577="-",AP2577,AP2577*1.12),"-")</f>
        <v>287.84000000000003</v>
      </c>
      <c r="AR2577" s="453"/>
      <c r="AS2577" s="468" t="s">
        <v>15</v>
      </c>
      <c r="AT2577" s="453"/>
      <c r="AU2577" s="455">
        <v>2</v>
      </c>
    </row>
    <row r="2578" spans="1:47" s="29" customFormat="1">
      <c r="A2578" s="556">
        <v>2575</v>
      </c>
      <c r="B2578" s="16" t="s">
        <v>6753</v>
      </c>
      <c r="C2578" s="197" t="str">
        <f>TEXT(E2578,"yyyy")</f>
        <v>2021</v>
      </c>
      <c r="D2578" s="197" t="str">
        <f>TEXT(E2578,"mmm")</f>
        <v>Oct</v>
      </c>
      <c r="E2578" s="808">
        <v>44483</v>
      </c>
      <c r="F2578" s="16">
        <v>131159</v>
      </c>
      <c r="G2578" s="16" t="s">
        <v>6765</v>
      </c>
      <c r="H2578" s="16">
        <v>103105</v>
      </c>
      <c r="I2578" s="16" t="s">
        <v>6758</v>
      </c>
      <c r="J2578" s="51" t="s">
        <v>6757</v>
      </c>
      <c r="K2578" s="809" t="s">
        <v>6755</v>
      </c>
      <c r="L2578" s="809" t="s">
        <v>4936</v>
      </c>
      <c r="M2578" s="809" t="s">
        <v>6759</v>
      </c>
      <c r="N2578" s="810" t="s">
        <v>15</v>
      </c>
      <c r="O2578" s="809" t="s">
        <v>32</v>
      </c>
      <c r="P2578" s="16">
        <v>1</v>
      </c>
      <c r="Q2578" s="16" t="s">
        <v>5152</v>
      </c>
      <c r="R2578" s="811">
        <f>IFERROR(VLOOKUP(CONCATENATE(D2578,"'",C2578),'Monthly Forex'!A:D,4,0),"-")</f>
        <v>51</v>
      </c>
      <c r="S2578" s="812">
        <v>435000</v>
      </c>
      <c r="T2578" s="813">
        <f t="shared" ref="T2578:T2579" si="1006">S2578/R2578</f>
        <v>8529.4117647058829</v>
      </c>
      <c r="U2578" s="814" t="s">
        <v>47</v>
      </c>
      <c r="V2578" s="815" t="s">
        <v>49</v>
      </c>
      <c r="W2578" s="816" t="s">
        <v>2314</v>
      </c>
      <c r="X2578" s="673" t="s">
        <v>4595</v>
      </c>
      <c r="Y2578" s="669" t="s">
        <v>15</v>
      </c>
      <c r="Z2578" s="668" t="s">
        <v>15</v>
      </c>
      <c r="AA2578" s="16"/>
      <c r="AB2578" s="139">
        <f t="shared" si="996"/>
        <v>44513</v>
      </c>
      <c r="AC2578" s="134">
        <f t="shared" si="997"/>
        <v>44501</v>
      </c>
      <c r="AD2578" s="144" t="str">
        <f t="shared" si="998"/>
        <v>-</v>
      </c>
      <c r="AE2578" s="136" t="str">
        <f t="shared" si="999"/>
        <v>-</v>
      </c>
      <c r="AF2578" s="140" t="s">
        <v>4551</v>
      </c>
      <c r="AG2578" s="140" t="str">
        <f t="shared" si="1000"/>
        <v>1</v>
      </c>
      <c r="AH2578" s="141" t="str">
        <f t="shared" si="1001"/>
        <v>-</v>
      </c>
      <c r="AI2578" s="210">
        <v>44480</v>
      </c>
      <c r="AJ2578" s="448" t="s">
        <v>4592</v>
      </c>
      <c r="AK2578" s="479">
        <f t="shared" ref="AK2578:AK2579" si="1007">IFERROR(IF(AF2578="O",$AB2578-$AI2578,""),"-")</f>
        <v>33</v>
      </c>
      <c r="AL2578" s="482">
        <f t="shared" si="1002"/>
        <v>44470</v>
      </c>
      <c r="AM2578" s="469" t="str">
        <f>_xlfn.IFNA(VLOOKUP(O2578,Dropdown!$B:$G,6,0),"-")</f>
        <v>PEZA</v>
      </c>
      <c r="AN2578" s="439">
        <f>_xlfn.IFNA(VLOOKUP(O2578,Dropdown!$B:$H,7,0),"-")</f>
        <v>0.12</v>
      </c>
      <c r="AO2578" s="16" t="str">
        <f t="shared" si="1003"/>
        <v>PHP</v>
      </c>
      <c r="AP2578" s="440">
        <f t="shared" si="1004"/>
        <v>435000</v>
      </c>
      <c r="AQ2578" s="450">
        <f t="shared" si="1005"/>
        <v>487200.00000000006</v>
      </c>
      <c r="AR2578" s="453"/>
      <c r="AS2578" s="468" t="s">
        <v>15</v>
      </c>
      <c r="AT2578" s="453"/>
      <c r="AU2578" s="455" t="s">
        <v>15</v>
      </c>
    </row>
    <row r="2579" spans="1:47" s="29" customFormat="1">
      <c r="A2579" s="556">
        <v>2576</v>
      </c>
      <c r="B2579" s="16" t="s">
        <v>6754</v>
      </c>
      <c r="C2579" s="197" t="str">
        <f>TEXT(E2579,"yyyy")</f>
        <v>2021</v>
      </c>
      <c r="D2579" s="197" t="str">
        <f>TEXT(E2579,"mmm")</f>
        <v>Oct</v>
      </c>
      <c r="E2579" s="808">
        <v>44483</v>
      </c>
      <c r="F2579" s="16">
        <v>131159</v>
      </c>
      <c r="G2579" s="16" t="s">
        <v>6765</v>
      </c>
      <c r="H2579" s="16">
        <v>103105</v>
      </c>
      <c r="I2579" s="16" t="s">
        <v>6758</v>
      </c>
      <c r="J2579" s="51" t="s">
        <v>6757</v>
      </c>
      <c r="K2579" s="809" t="s">
        <v>6756</v>
      </c>
      <c r="L2579" s="809" t="s">
        <v>4936</v>
      </c>
      <c r="M2579" s="809" t="s">
        <v>6760</v>
      </c>
      <c r="N2579" s="810" t="s">
        <v>15</v>
      </c>
      <c r="O2579" s="809" t="s">
        <v>32</v>
      </c>
      <c r="P2579" s="16">
        <v>1</v>
      </c>
      <c r="Q2579" s="16" t="s">
        <v>5152</v>
      </c>
      <c r="R2579" s="811">
        <f>IFERROR(VLOOKUP(CONCATENATE(D2579,"'",C2579),'Monthly Forex'!A:D,4,0),"-")</f>
        <v>51</v>
      </c>
      <c r="S2579" s="812">
        <v>65000</v>
      </c>
      <c r="T2579" s="813">
        <f t="shared" si="1006"/>
        <v>1274.5098039215686</v>
      </c>
      <c r="U2579" s="814" t="s">
        <v>47</v>
      </c>
      <c r="V2579" s="815" t="s">
        <v>49</v>
      </c>
      <c r="W2579" s="816" t="s">
        <v>2314</v>
      </c>
      <c r="X2579" s="673" t="s">
        <v>4595</v>
      </c>
      <c r="Y2579" s="669" t="s">
        <v>15</v>
      </c>
      <c r="Z2579" s="668" t="s">
        <v>15</v>
      </c>
      <c r="AA2579" s="16"/>
      <c r="AB2579" s="139">
        <f t="shared" si="996"/>
        <v>44513</v>
      </c>
      <c r="AC2579" s="134">
        <f t="shared" si="997"/>
        <v>44501</v>
      </c>
      <c r="AD2579" s="144" t="str">
        <f t="shared" si="998"/>
        <v>-</v>
      </c>
      <c r="AE2579" s="136" t="str">
        <f t="shared" si="999"/>
        <v>-</v>
      </c>
      <c r="AF2579" s="140" t="s">
        <v>4551</v>
      </c>
      <c r="AG2579" s="140" t="str">
        <f t="shared" si="1000"/>
        <v>1</v>
      </c>
      <c r="AH2579" s="141" t="str">
        <f t="shared" si="1001"/>
        <v>-</v>
      </c>
      <c r="AI2579" s="210">
        <v>44480</v>
      </c>
      <c r="AJ2579" s="448" t="s">
        <v>4592</v>
      </c>
      <c r="AK2579" s="479">
        <f t="shared" si="1007"/>
        <v>33</v>
      </c>
      <c r="AL2579" s="482">
        <f t="shared" si="1002"/>
        <v>44470</v>
      </c>
      <c r="AM2579" s="469" t="str">
        <f>_xlfn.IFNA(VLOOKUP(O2579,Dropdown!$B:$G,6,0),"-")</f>
        <v>PEZA</v>
      </c>
      <c r="AN2579" s="439">
        <f>_xlfn.IFNA(VLOOKUP(O2579,Dropdown!$B:$H,7,0),"-")</f>
        <v>0.12</v>
      </c>
      <c r="AO2579" s="16" t="str">
        <f t="shared" si="1003"/>
        <v>PHP</v>
      </c>
      <c r="AP2579" s="440">
        <f t="shared" si="1004"/>
        <v>65000</v>
      </c>
      <c r="AQ2579" s="450">
        <f t="shared" si="1005"/>
        <v>72800</v>
      </c>
      <c r="AR2579" s="453"/>
      <c r="AS2579" s="468" t="s">
        <v>15</v>
      </c>
      <c r="AT2579" s="453"/>
      <c r="AU2579" s="455" t="s">
        <v>15</v>
      </c>
    </row>
    <row r="2580" spans="1:47" s="29" customFormat="1">
      <c r="A2580" s="556">
        <v>2577</v>
      </c>
      <c r="B2580" s="16" t="s">
        <v>6761</v>
      </c>
      <c r="C2580" s="197" t="str">
        <f>TEXT(E2580,"yyyy")</f>
        <v>2021</v>
      </c>
      <c r="D2580" s="197" t="str">
        <f>TEXT(E2580,"mmm")</f>
        <v>Oct</v>
      </c>
      <c r="E2580" s="808">
        <v>44487</v>
      </c>
      <c r="F2580" s="16">
        <v>131160</v>
      </c>
      <c r="G2580" s="16">
        <v>64358</v>
      </c>
      <c r="H2580" s="16">
        <v>103171</v>
      </c>
      <c r="I2580" s="16" t="s">
        <v>6763</v>
      </c>
      <c r="J2580" s="51" t="s">
        <v>6762</v>
      </c>
      <c r="K2580" s="809" t="s">
        <v>6764</v>
      </c>
      <c r="L2580" s="809" t="s">
        <v>15</v>
      </c>
      <c r="M2580" s="809" t="s">
        <v>6764</v>
      </c>
      <c r="N2580" s="810" t="s">
        <v>15</v>
      </c>
      <c r="O2580" s="809" t="s">
        <v>5306</v>
      </c>
      <c r="P2580" s="16">
        <v>1</v>
      </c>
      <c r="Q2580" s="16" t="s">
        <v>5152</v>
      </c>
      <c r="R2580" s="811">
        <f>IFERROR(VLOOKUP(CONCATENATE(D2580,"'",C2580),'Monthly Forex'!A:D,4,0),"-")</f>
        <v>51</v>
      </c>
      <c r="S2580" s="812">
        <v>23500</v>
      </c>
      <c r="T2580" s="813">
        <f>S2580/R2580</f>
        <v>460.78431372549022</v>
      </c>
      <c r="U2580" s="814" t="s">
        <v>47</v>
      </c>
      <c r="V2580" s="815" t="s">
        <v>49</v>
      </c>
      <c r="W2580" s="816" t="s">
        <v>15</v>
      </c>
      <c r="X2580" s="817" t="s">
        <v>6804</v>
      </c>
      <c r="Y2580" s="669" t="s">
        <v>15</v>
      </c>
      <c r="Z2580" s="668" t="s">
        <v>15</v>
      </c>
      <c r="AA2580" s="16"/>
      <c r="AB2580" s="139">
        <f t="shared" ref="AB2580" si="1008">IF(V2580="","",IF(V2580="Cancelled","-",E2580+30))</f>
        <v>44517</v>
      </c>
      <c r="AC2580" s="134">
        <f t="shared" ref="AC2580" si="1009">IFERROR(IF(AB2580="-","-",(AB2580-DAY(AB2580)+1)),"")</f>
        <v>44501</v>
      </c>
      <c r="AD2580" s="144">
        <f t="shared" ref="AD2580" si="1010">IFERROR(IF(AF2580="O","-",AB2580+60),"-")</f>
        <v>44577</v>
      </c>
      <c r="AE2580" s="136">
        <f t="shared" ref="AE2580" si="1011">IFERROR(IF(AD2580="-","-",(AD2580-DAY(AD2580)+1)),"")</f>
        <v>44562</v>
      </c>
      <c r="AF2580" s="140" t="s">
        <v>4552</v>
      </c>
      <c r="AG2580" s="140" t="str">
        <f t="shared" ref="AG2580" si="1012">IF(F2580=F2576,"-","1")</f>
        <v>1</v>
      </c>
      <c r="AH2580" s="141">
        <f t="shared" ref="AH2580" ca="1" si="1013">IFERROR(IF(AF2580="-","-",IF(AF2580="O","-",$AK$1-E2580)),"-")</f>
        <v>3.7020546296262182</v>
      </c>
      <c r="AI2580" s="210"/>
      <c r="AJ2580" s="448" t="s">
        <v>5194</v>
      </c>
      <c r="AK2580" s="479" t="str">
        <f>IFERROR(IF(AF2580="O",$AB2580-$AI2580,""),"-")</f>
        <v/>
      </c>
      <c r="AL2580" s="482">
        <f t="shared" ref="AL2580" si="1014">IFERROR(AI2580-DAY(AI2580)+1,"-")</f>
        <v>1</v>
      </c>
      <c r="AM2580" s="469" t="str">
        <f>_xlfn.IFNA(VLOOKUP(O2580,Dropdown!$B:$G,6,0),"-")</f>
        <v>PEZA</v>
      </c>
      <c r="AN2580" s="439">
        <f>_xlfn.IFNA(VLOOKUP(O2580,Dropdown!$B:$H,7,0),"-")</f>
        <v>0.12</v>
      </c>
      <c r="AO2580" s="16" t="str">
        <f t="shared" ref="AO2580" si="1015">_xlfn.IFNA(IF(S2580="-","USD","PHP"),"-")</f>
        <v>PHP</v>
      </c>
      <c r="AP2580" s="440">
        <f t="shared" ref="AP2580" si="1016">IF(AO2580="USD",T2580,S2580)</f>
        <v>23500</v>
      </c>
      <c r="AQ2580" s="450">
        <f t="shared" ref="AQ2580" si="1017">IFERROR(IF(AN2580="-",AP2580,AP2580*1.12),"-")</f>
        <v>26320.000000000004</v>
      </c>
      <c r="AR2580" s="453"/>
      <c r="AS2580" s="468" t="s">
        <v>15</v>
      </c>
      <c r="AT2580" s="453"/>
      <c r="AU2580" s="455" t="s">
        <v>15</v>
      </c>
    </row>
    <row r="2581" spans="1:47" s="29" customFormat="1">
      <c r="A2581" s="556">
        <v>2578</v>
      </c>
      <c r="B2581" s="16" t="s">
        <v>6777</v>
      </c>
      <c r="C2581" s="197" t="str">
        <f t="shared" si="948"/>
        <v>2021</v>
      </c>
      <c r="D2581" s="197" t="str">
        <f t="shared" si="949"/>
        <v>Oct</v>
      </c>
      <c r="E2581" s="808">
        <v>44490</v>
      </c>
      <c r="F2581" s="16">
        <v>131161</v>
      </c>
      <c r="G2581" s="16">
        <v>64359</v>
      </c>
      <c r="H2581" s="16">
        <v>103231</v>
      </c>
      <c r="I2581" s="16" t="s">
        <v>6773</v>
      </c>
      <c r="J2581" s="51">
        <v>20212450</v>
      </c>
      <c r="K2581" s="809" t="s">
        <v>6783</v>
      </c>
      <c r="L2581" s="809" t="s">
        <v>6803</v>
      </c>
      <c r="M2581" s="809" t="s">
        <v>6796</v>
      </c>
      <c r="N2581" s="810" t="s">
        <v>15</v>
      </c>
      <c r="O2581" s="809" t="s">
        <v>38</v>
      </c>
      <c r="P2581" s="16">
        <v>1</v>
      </c>
      <c r="Q2581" s="16" t="s">
        <v>5151</v>
      </c>
      <c r="R2581" s="811">
        <f>IFERROR(VLOOKUP(CONCATENATE(D2581,"'",C2581),'Monthly Forex'!A:D,4,0),"-")</f>
        <v>51</v>
      </c>
      <c r="S2581" s="812" t="s">
        <v>15</v>
      </c>
      <c r="T2581" s="813">
        <v>875</v>
      </c>
      <c r="U2581" s="814" t="s">
        <v>47</v>
      </c>
      <c r="V2581" s="815" t="s">
        <v>49</v>
      </c>
      <c r="W2581" s="816" t="s">
        <v>15</v>
      </c>
      <c r="X2581" s="817" t="s">
        <v>4595</v>
      </c>
      <c r="Y2581" s="818" t="s">
        <v>15</v>
      </c>
      <c r="Z2581" s="819" t="s">
        <v>15</v>
      </c>
      <c r="AA2581" s="16"/>
      <c r="AB2581" s="139"/>
      <c r="AC2581" s="134"/>
      <c r="AD2581" s="144"/>
      <c r="AE2581" s="136"/>
      <c r="AF2581" s="140"/>
      <c r="AG2581" s="140"/>
      <c r="AH2581" s="141"/>
      <c r="AI2581" s="210"/>
      <c r="AJ2581" s="448"/>
      <c r="AK2581" s="479"/>
      <c r="AL2581" s="482"/>
      <c r="AM2581" s="469"/>
      <c r="AN2581" s="439"/>
      <c r="AO2581" s="16"/>
      <c r="AP2581" s="440"/>
      <c r="AQ2581" s="450"/>
      <c r="AR2581" s="453"/>
      <c r="AS2581" s="468"/>
      <c r="AT2581" s="453"/>
      <c r="AU2581" s="455">
        <v>3.78</v>
      </c>
    </row>
    <row r="2582" spans="1:47" s="29" customFormat="1">
      <c r="A2582" s="556">
        <v>2579</v>
      </c>
      <c r="B2582" s="16" t="s">
        <v>6778</v>
      </c>
      <c r="C2582" s="197" t="str">
        <f t="shared" si="948"/>
        <v>2021</v>
      </c>
      <c r="D2582" s="197" t="str">
        <f t="shared" si="949"/>
        <v>Oct</v>
      </c>
      <c r="E2582" s="808">
        <v>44490</v>
      </c>
      <c r="F2582" s="16">
        <v>131161</v>
      </c>
      <c r="G2582" s="16">
        <v>64359</v>
      </c>
      <c r="H2582" s="16">
        <v>103231</v>
      </c>
      <c r="I2582" s="16" t="s">
        <v>6773</v>
      </c>
      <c r="J2582" s="51">
        <v>20212450</v>
      </c>
      <c r="K2582" s="809" t="s">
        <v>6784</v>
      </c>
      <c r="L2582" s="809" t="s">
        <v>6803</v>
      </c>
      <c r="M2582" s="809" t="s">
        <v>6797</v>
      </c>
      <c r="N2582" s="810" t="s">
        <v>15</v>
      </c>
      <c r="O2582" s="809" t="s">
        <v>38</v>
      </c>
      <c r="P2582" s="16">
        <v>1</v>
      </c>
      <c r="Q2582" s="16" t="s">
        <v>5151</v>
      </c>
      <c r="R2582" s="811">
        <f>IFERROR(VLOOKUP(CONCATENATE(D2582,"'",C2582),'Monthly Forex'!A:D,4,0),"-")</f>
        <v>51</v>
      </c>
      <c r="S2582" s="812" t="s">
        <v>15</v>
      </c>
      <c r="T2582" s="813">
        <v>770</v>
      </c>
      <c r="U2582" s="814" t="s">
        <v>47</v>
      </c>
      <c r="V2582" s="815" t="s">
        <v>49</v>
      </c>
      <c r="W2582" s="816" t="s">
        <v>15</v>
      </c>
      <c r="X2582" s="817" t="s">
        <v>4595</v>
      </c>
      <c r="Y2582" s="818" t="s">
        <v>15</v>
      </c>
      <c r="Z2582" s="819" t="s">
        <v>15</v>
      </c>
      <c r="AA2582" s="16"/>
      <c r="AB2582" s="139"/>
      <c r="AC2582" s="134"/>
      <c r="AD2582" s="144"/>
      <c r="AE2582" s="136"/>
      <c r="AF2582" s="140"/>
      <c r="AG2582" s="140"/>
      <c r="AH2582" s="141"/>
      <c r="AI2582" s="210"/>
      <c r="AJ2582" s="448"/>
      <c r="AK2582" s="479"/>
      <c r="AL2582" s="482"/>
      <c r="AM2582" s="469"/>
      <c r="AN2582" s="439"/>
      <c r="AO2582" s="16"/>
      <c r="AP2582" s="440"/>
      <c r="AQ2582" s="450"/>
      <c r="AR2582" s="453"/>
      <c r="AS2582" s="468"/>
      <c r="AT2582" s="453"/>
      <c r="AU2582" s="455">
        <v>2.68</v>
      </c>
    </row>
    <row r="2583" spans="1:47" s="29" customFormat="1">
      <c r="A2583" s="556">
        <v>2580</v>
      </c>
      <c r="B2583" s="16" t="s">
        <v>6770</v>
      </c>
      <c r="C2583" s="197" t="str">
        <f t="shared" si="948"/>
        <v>2021</v>
      </c>
      <c r="D2583" s="197" t="str">
        <f t="shared" si="949"/>
        <v>Oct</v>
      </c>
      <c r="E2583" s="808">
        <v>44490</v>
      </c>
      <c r="F2583" s="16">
        <v>131161</v>
      </c>
      <c r="G2583" s="16">
        <v>64359</v>
      </c>
      <c r="H2583" s="16">
        <v>103231</v>
      </c>
      <c r="I2583" s="16" t="s">
        <v>6773</v>
      </c>
      <c r="J2583" s="51">
        <v>20212450</v>
      </c>
      <c r="K2583" s="809" t="s">
        <v>6771</v>
      </c>
      <c r="L2583" s="809" t="s">
        <v>6803</v>
      </c>
      <c r="M2583" s="809" t="s">
        <v>6798</v>
      </c>
      <c r="N2583" s="810" t="s">
        <v>15</v>
      </c>
      <c r="O2583" s="809" t="s">
        <v>38</v>
      </c>
      <c r="P2583" s="16">
        <v>1</v>
      </c>
      <c r="Q2583" s="16" t="s">
        <v>5151</v>
      </c>
      <c r="R2583" s="811">
        <f>IFERROR(VLOOKUP(CONCATENATE(D2583,"'",C2583),'Monthly Forex'!A:D,4,0),"-")</f>
        <v>51</v>
      </c>
      <c r="S2583" s="812" t="s">
        <v>15</v>
      </c>
      <c r="T2583" s="813">
        <v>585</v>
      </c>
      <c r="U2583" s="814" t="s">
        <v>47</v>
      </c>
      <c r="V2583" s="815" t="s">
        <v>49</v>
      </c>
      <c r="W2583" s="816" t="s">
        <v>15</v>
      </c>
      <c r="X2583" s="817" t="s">
        <v>4595</v>
      </c>
      <c r="Y2583" s="818" t="s">
        <v>15</v>
      </c>
      <c r="Z2583" s="819" t="s">
        <v>15</v>
      </c>
      <c r="AA2583" s="16"/>
      <c r="AB2583" s="139"/>
      <c r="AC2583" s="134"/>
      <c r="AD2583" s="144"/>
      <c r="AE2583" s="136"/>
      <c r="AF2583" s="140"/>
      <c r="AG2583" s="140"/>
      <c r="AH2583" s="141"/>
      <c r="AI2583" s="210"/>
      <c r="AJ2583" s="448"/>
      <c r="AK2583" s="479"/>
      <c r="AL2583" s="482"/>
      <c r="AM2583" s="469"/>
      <c r="AN2583" s="439"/>
      <c r="AO2583" s="16"/>
      <c r="AP2583" s="440"/>
      <c r="AQ2583" s="450"/>
      <c r="AR2583" s="453"/>
      <c r="AS2583" s="468"/>
      <c r="AT2583" s="453"/>
      <c r="AU2583" s="455">
        <v>3.98</v>
      </c>
    </row>
    <row r="2584" spans="1:47" s="29" customFormat="1">
      <c r="A2584" s="556">
        <v>2581</v>
      </c>
      <c r="B2584" s="16" t="s">
        <v>6779</v>
      </c>
      <c r="C2584" s="197" t="str">
        <f t="shared" si="948"/>
        <v>2021</v>
      </c>
      <c r="D2584" s="197" t="str">
        <f t="shared" si="949"/>
        <v>Oct</v>
      </c>
      <c r="E2584" s="808">
        <v>44490</v>
      </c>
      <c r="F2584" s="16">
        <v>131161</v>
      </c>
      <c r="G2584" s="16">
        <v>64359</v>
      </c>
      <c r="H2584" s="16">
        <v>103231</v>
      </c>
      <c r="I2584" s="16" t="s">
        <v>6773</v>
      </c>
      <c r="J2584" s="51">
        <v>20212450</v>
      </c>
      <c r="K2584" s="809" t="s">
        <v>6785</v>
      </c>
      <c r="L2584" s="809" t="s">
        <v>6803</v>
      </c>
      <c r="M2584" s="809" t="s">
        <v>6799</v>
      </c>
      <c r="N2584" s="810" t="s">
        <v>15</v>
      </c>
      <c r="O2584" s="809" t="s">
        <v>38</v>
      </c>
      <c r="P2584" s="16">
        <v>1</v>
      </c>
      <c r="Q2584" s="16" t="s">
        <v>5151</v>
      </c>
      <c r="R2584" s="811">
        <f>IFERROR(VLOOKUP(CONCATENATE(D2584,"'",C2584),'Monthly Forex'!A:D,4,0),"-")</f>
        <v>51</v>
      </c>
      <c r="S2584" s="812" t="s">
        <v>15</v>
      </c>
      <c r="T2584" s="813">
        <v>500</v>
      </c>
      <c r="U2584" s="814" t="s">
        <v>47</v>
      </c>
      <c r="V2584" s="815" t="s">
        <v>49</v>
      </c>
      <c r="W2584" s="816" t="s">
        <v>15</v>
      </c>
      <c r="X2584" s="817" t="s">
        <v>4595</v>
      </c>
      <c r="Y2584" s="818" t="s">
        <v>15</v>
      </c>
      <c r="Z2584" s="819" t="s">
        <v>15</v>
      </c>
      <c r="AA2584" s="16"/>
      <c r="AB2584" s="139"/>
      <c r="AC2584" s="134"/>
      <c r="AD2584" s="144"/>
      <c r="AE2584" s="136"/>
      <c r="AF2584" s="140"/>
      <c r="AG2584" s="140"/>
      <c r="AH2584" s="141"/>
      <c r="AI2584" s="210"/>
      <c r="AJ2584" s="448"/>
      <c r="AK2584" s="479"/>
      <c r="AL2584" s="482"/>
      <c r="AM2584" s="469"/>
      <c r="AN2584" s="439"/>
      <c r="AO2584" s="16"/>
      <c r="AP2584" s="440"/>
      <c r="AQ2584" s="450"/>
      <c r="AR2584" s="453"/>
      <c r="AS2584" s="468"/>
      <c r="AT2584" s="453"/>
      <c r="AU2584" s="455">
        <v>3.76</v>
      </c>
    </row>
    <row r="2585" spans="1:47" s="29" customFormat="1">
      <c r="A2585" s="556">
        <v>2582</v>
      </c>
      <c r="B2585" s="16" t="s">
        <v>6780</v>
      </c>
      <c r="C2585" s="197" t="str">
        <f t="shared" si="948"/>
        <v>2021</v>
      </c>
      <c r="D2585" s="197" t="str">
        <f t="shared" si="949"/>
        <v>Oct</v>
      </c>
      <c r="E2585" s="808">
        <v>44490</v>
      </c>
      <c r="F2585" s="16">
        <v>131161</v>
      </c>
      <c r="G2585" s="16">
        <v>64359</v>
      </c>
      <c r="H2585" s="16">
        <v>103231</v>
      </c>
      <c r="I2585" s="16" t="s">
        <v>6773</v>
      </c>
      <c r="J2585" s="51">
        <v>20212450</v>
      </c>
      <c r="K2585" s="809" t="s">
        <v>6786</v>
      </c>
      <c r="L2585" s="809" t="s">
        <v>6803</v>
      </c>
      <c r="M2585" s="809" t="s">
        <v>6800</v>
      </c>
      <c r="N2585" s="810" t="s">
        <v>15</v>
      </c>
      <c r="O2585" s="809" t="s">
        <v>38</v>
      </c>
      <c r="P2585" s="16">
        <v>1</v>
      </c>
      <c r="Q2585" s="16" t="s">
        <v>5151</v>
      </c>
      <c r="R2585" s="811">
        <f>IFERROR(VLOOKUP(CONCATENATE(D2585,"'",C2585),'Monthly Forex'!A:D,4,0),"-")</f>
        <v>51</v>
      </c>
      <c r="S2585" s="812" t="s">
        <v>15</v>
      </c>
      <c r="T2585" s="813">
        <v>510</v>
      </c>
      <c r="U2585" s="814" t="s">
        <v>47</v>
      </c>
      <c r="V2585" s="815" t="s">
        <v>49</v>
      </c>
      <c r="W2585" s="816" t="s">
        <v>15</v>
      </c>
      <c r="X2585" s="817" t="s">
        <v>4595</v>
      </c>
      <c r="Y2585" s="818" t="s">
        <v>15</v>
      </c>
      <c r="Z2585" s="819" t="s">
        <v>15</v>
      </c>
      <c r="AA2585" s="16"/>
      <c r="AB2585" s="139"/>
      <c r="AC2585" s="134"/>
      <c r="AD2585" s="144"/>
      <c r="AE2585" s="136"/>
      <c r="AF2585" s="140"/>
      <c r="AG2585" s="140"/>
      <c r="AH2585" s="141"/>
      <c r="AI2585" s="210"/>
      <c r="AJ2585" s="448"/>
      <c r="AK2585" s="479"/>
      <c r="AL2585" s="482"/>
      <c r="AM2585" s="469"/>
      <c r="AN2585" s="439"/>
      <c r="AO2585" s="16"/>
      <c r="AP2585" s="440"/>
      <c r="AQ2585" s="450"/>
      <c r="AR2585" s="453"/>
      <c r="AS2585" s="468"/>
      <c r="AT2585" s="453"/>
      <c r="AU2585" s="455">
        <v>2.42</v>
      </c>
    </row>
    <row r="2586" spans="1:47" s="29" customFormat="1">
      <c r="A2586" s="556">
        <v>2583</v>
      </c>
      <c r="B2586" s="16" t="s">
        <v>6781</v>
      </c>
      <c r="C2586" s="197" t="str">
        <f t="shared" si="948"/>
        <v>2021</v>
      </c>
      <c r="D2586" s="197" t="str">
        <f t="shared" si="949"/>
        <v>Oct</v>
      </c>
      <c r="E2586" s="808">
        <v>44490</v>
      </c>
      <c r="F2586" s="16">
        <v>131161</v>
      </c>
      <c r="G2586" s="16">
        <v>64359</v>
      </c>
      <c r="H2586" s="16">
        <v>103231</v>
      </c>
      <c r="I2586" s="16" t="s">
        <v>6773</v>
      </c>
      <c r="J2586" s="51">
        <v>20212450</v>
      </c>
      <c r="K2586" s="809" t="s">
        <v>6787</v>
      </c>
      <c r="L2586" s="809" t="s">
        <v>6803</v>
      </c>
      <c r="M2586" s="809" t="s">
        <v>6801</v>
      </c>
      <c r="N2586" s="810" t="s">
        <v>15</v>
      </c>
      <c r="O2586" s="809" t="s">
        <v>38</v>
      </c>
      <c r="P2586" s="16">
        <v>1</v>
      </c>
      <c r="Q2586" s="16" t="s">
        <v>5151</v>
      </c>
      <c r="R2586" s="811">
        <f>IFERROR(VLOOKUP(CONCATENATE(D2586,"'",C2586),'Monthly Forex'!A:D,4,0),"-")</f>
        <v>51</v>
      </c>
      <c r="S2586" s="812" t="s">
        <v>15</v>
      </c>
      <c r="T2586" s="813">
        <v>455</v>
      </c>
      <c r="U2586" s="814" t="s">
        <v>47</v>
      </c>
      <c r="V2586" s="815" t="s">
        <v>49</v>
      </c>
      <c r="W2586" s="816" t="s">
        <v>15</v>
      </c>
      <c r="X2586" s="817" t="s">
        <v>4595</v>
      </c>
      <c r="Y2586" s="818" t="s">
        <v>15</v>
      </c>
      <c r="Z2586" s="819" t="s">
        <v>15</v>
      </c>
      <c r="AA2586" s="16"/>
      <c r="AB2586" s="139"/>
      <c r="AC2586" s="134"/>
      <c r="AD2586" s="144"/>
      <c r="AE2586" s="136"/>
      <c r="AF2586" s="140"/>
      <c r="AG2586" s="140"/>
      <c r="AH2586" s="141"/>
      <c r="AI2586" s="210"/>
      <c r="AJ2586" s="448"/>
      <c r="AK2586" s="479"/>
      <c r="AL2586" s="482"/>
      <c r="AM2586" s="469"/>
      <c r="AN2586" s="439"/>
      <c r="AO2586" s="16"/>
      <c r="AP2586" s="440"/>
      <c r="AQ2586" s="450"/>
      <c r="AR2586" s="453"/>
      <c r="AS2586" s="468"/>
      <c r="AT2586" s="453"/>
      <c r="AU2586" s="455">
        <v>3.06</v>
      </c>
    </row>
    <row r="2587" spans="1:47" s="29" customFormat="1">
      <c r="A2587" s="556">
        <v>2584</v>
      </c>
      <c r="B2587" s="16" t="s">
        <v>6782</v>
      </c>
      <c r="C2587" s="197" t="str">
        <f t="shared" si="948"/>
        <v>2021</v>
      </c>
      <c r="D2587" s="197" t="str">
        <f t="shared" si="949"/>
        <v>Oct</v>
      </c>
      <c r="E2587" s="808">
        <v>44490</v>
      </c>
      <c r="F2587" s="16">
        <v>131161</v>
      </c>
      <c r="G2587" s="16">
        <v>64359</v>
      </c>
      <c r="H2587" s="16">
        <v>103231</v>
      </c>
      <c r="I2587" s="16" t="s">
        <v>6773</v>
      </c>
      <c r="J2587" s="51">
        <v>20212450</v>
      </c>
      <c r="K2587" s="809" t="s">
        <v>6788</v>
      </c>
      <c r="L2587" s="809" t="s">
        <v>6803</v>
      </c>
      <c r="M2587" s="809" t="s">
        <v>6802</v>
      </c>
      <c r="N2587" s="810" t="s">
        <v>15</v>
      </c>
      <c r="O2587" s="809" t="s">
        <v>38</v>
      </c>
      <c r="P2587" s="16">
        <v>1</v>
      </c>
      <c r="Q2587" s="16" t="s">
        <v>5151</v>
      </c>
      <c r="R2587" s="811">
        <f>IFERROR(VLOOKUP(CONCATENATE(D2587,"'",C2587),'Monthly Forex'!A:D,4,0),"-")</f>
        <v>51</v>
      </c>
      <c r="S2587" s="812" t="s">
        <v>15</v>
      </c>
      <c r="T2587" s="813">
        <v>356</v>
      </c>
      <c r="U2587" s="814" t="s">
        <v>47</v>
      </c>
      <c r="V2587" s="815" t="s">
        <v>49</v>
      </c>
      <c r="W2587" s="816" t="s">
        <v>15</v>
      </c>
      <c r="X2587" s="817" t="s">
        <v>4595</v>
      </c>
      <c r="Y2587" s="818" t="s">
        <v>15</v>
      </c>
      <c r="Z2587" s="819" t="s">
        <v>15</v>
      </c>
      <c r="AA2587" s="16"/>
      <c r="AB2587" s="139"/>
      <c r="AC2587" s="134"/>
      <c r="AD2587" s="144"/>
      <c r="AE2587" s="136"/>
      <c r="AF2587" s="140"/>
      <c r="AG2587" s="140"/>
      <c r="AH2587" s="141"/>
      <c r="AI2587" s="210"/>
      <c r="AJ2587" s="448"/>
      <c r="AK2587" s="479"/>
      <c r="AL2587" s="482"/>
      <c r="AM2587" s="469"/>
      <c r="AN2587" s="439"/>
      <c r="AO2587" s="16"/>
      <c r="AP2587" s="440"/>
      <c r="AQ2587" s="450"/>
      <c r="AR2587" s="453"/>
      <c r="AS2587" s="468"/>
      <c r="AT2587" s="453"/>
      <c r="AU2587" s="455">
        <v>1.68</v>
      </c>
    </row>
    <row r="2588" spans="1:47" s="29" customFormat="1">
      <c r="A2588" s="556">
        <v>2585</v>
      </c>
      <c r="B2588" s="16" t="s">
        <v>6769</v>
      </c>
      <c r="C2588" s="197" t="str">
        <f t="shared" si="948"/>
        <v>2021</v>
      </c>
      <c r="D2588" s="197" t="str">
        <f t="shared" si="949"/>
        <v>Oct</v>
      </c>
      <c r="E2588" s="808">
        <v>44490</v>
      </c>
      <c r="F2588" s="16">
        <v>131162</v>
      </c>
      <c r="G2588" s="16">
        <v>64360</v>
      </c>
      <c r="H2588" s="16">
        <v>103232</v>
      </c>
      <c r="I2588" s="16" t="s">
        <v>6774</v>
      </c>
      <c r="J2588" s="51">
        <v>20212569</v>
      </c>
      <c r="K2588" s="809" t="s">
        <v>6772</v>
      </c>
      <c r="L2588" s="809" t="s">
        <v>15</v>
      </c>
      <c r="M2588" s="809" t="s">
        <v>6772</v>
      </c>
      <c r="N2588" s="810" t="s">
        <v>15</v>
      </c>
      <c r="O2588" s="809" t="s">
        <v>38</v>
      </c>
      <c r="P2588" s="16">
        <v>1</v>
      </c>
      <c r="Q2588" s="16" t="s">
        <v>5151</v>
      </c>
      <c r="R2588" s="811">
        <f>IFERROR(VLOOKUP(CONCATENATE(D2588,"'",C2588),'Monthly Forex'!A:D,4,0),"-")</f>
        <v>51</v>
      </c>
      <c r="S2588" s="812" t="s">
        <v>15</v>
      </c>
      <c r="T2588" s="813">
        <v>156</v>
      </c>
      <c r="U2588" s="814" t="s">
        <v>47</v>
      </c>
      <c r="V2588" s="815" t="s">
        <v>49</v>
      </c>
      <c r="W2588" s="816" t="s">
        <v>15</v>
      </c>
      <c r="X2588" s="817" t="s">
        <v>4595</v>
      </c>
      <c r="Y2588" s="818" t="s">
        <v>15</v>
      </c>
      <c r="Z2588" s="819" t="s">
        <v>15</v>
      </c>
      <c r="AA2588" s="16"/>
      <c r="AB2588" s="139"/>
      <c r="AC2588" s="134"/>
      <c r="AD2588" s="144"/>
      <c r="AE2588" s="136"/>
      <c r="AF2588" s="140"/>
      <c r="AG2588" s="140"/>
      <c r="AH2588" s="141"/>
      <c r="AI2588" s="210"/>
      <c r="AJ2588" s="448"/>
      <c r="AK2588" s="479"/>
      <c r="AL2588" s="482"/>
      <c r="AM2588" s="469"/>
      <c r="AN2588" s="439"/>
      <c r="AO2588" s="16"/>
      <c r="AP2588" s="440"/>
      <c r="AQ2588" s="450"/>
      <c r="AR2588" s="453"/>
      <c r="AS2588" s="468"/>
      <c r="AT2588" s="453"/>
      <c r="AU2588" s="455">
        <v>0.32</v>
      </c>
    </row>
    <row r="2589" spans="1:47" s="29" customFormat="1">
      <c r="A2589" s="556">
        <v>2586</v>
      </c>
      <c r="B2589" s="16" t="s">
        <v>6745</v>
      </c>
      <c r="C2589" s="197" t="str">
        <f>TEXT(E2589,"yyyy")</f>
        <v>2021</v>
      </c>
      <c r="D2589" s="197" t="str">
        <f>TEXT(E2589,"mmm")</f>
        <v>Oct</v>
      </c>
      <c r="E2589" s="808">
        <v>44490</v>
      </c>
      <c r="F2589" s="16">
        <v>131163</v>
      </c>
      <c r="G2589" s="16">
        <v>64361</v>
      </c>
      <c r="H2589" s="16">
        <v>103233</v>
      </c>
      <c r="I2589" s="16" t="s">
        <v>6749</v>
      </c>
      <c r="J2589" s="51" t="s">
        <v>6750</v>
      </c>
      <c r="K2589" s="809" t="s">
        <v>6747</v>
      </c>
      <c r="L2589" s="809" t="s">
        <v>15</v>
      </c>
      <c r="M2589" s="809" t="s">
        <v>6747</v>
      </c>
      <c r="N2589" s="810" t="s">
        <v>15</v>
      </c>
      <c r="O2589" s="809" t="s">
        <v>42</v>
      </c>
      <c r="P2589" s="16">
        <v>1</v>
      </c>
      <c r="Q2589" s="16" t="s">
        <v>5151</v>
      </c>
      <c r="R2589" s="811">
        <f>IFERROR(VLOOKUP(CONCATENATE(D2589,"'",C2589),'Monthly Forex'!A:D,4,0),"-")</f>
        <v>51</v>
      </c>
      <c r="S2589" s="812" t="s">
        <v>15</v>
      </c>
      <c r="T2589" s="813">
        <v>497</v>
      </c>
      <c r="U2589" s="814" t="s">
        <v>47</v>
      </c>
      <c r="V2589" s="815" t="s">
        <v>49</v>
      </c>
      <c r="W2589" s="816" t="s">
        <v>15</v>
      </c>
      <c r="X2589" s="817" t="s">
        <v>4595</v>
      </c>
      <c r="Y2589" s="818">
        <v>268307994</v>
      </c>
      <c r="Z2589" s="819">
        <v>44491</v>
      </c>
      <c r="AA2589" s="16"/>
      <c r="AB2589" s="139"/>
      <c r="AC2589" s="134"/>
      <c r="AD2589" s="144"/>
      <c r="AE2589" s="136"/>
      <c r="AF2589" s="140"/>
      <c r="AG2589" s="140"/>
      <c r="AH2589" s="141"/>
      <c r="AI2589" s="210"/>
      <c r="AJ2589" s="448"/>
      <c r="AK2589" s="479"/>
      <c r="AL2589" s="482"/>
      <c r="AM2589" s="469"/>
      <c r="AN2589" s="439"/>
      <c r="AO2589" s="16"/>
      <c r="AP2589" s="440"/>
      <c r="AQ2589" s="450"/>
      <c r="AR2589" s="453"/>
      <c r="AS2589" s="468"/>
      <c r="AT2589" s="453"/>
      <c r="AU2589" s="455">
        <v>7.08</v>
      </c>
    </row>
    <row r="2590" spans="1:47" s="53" customFormat="1">
      <c r="A2590" s="556">
        <v>2587</v>
      </c>
      <c r="B2590" s="868" t="s">
        <v>6744</v>
      </c>
      <c r="C2590" s="869" t="str">
        <f>TEXT(E2590,"yyyy")</f>
        <v>2021</v>
      </c>
      <c r="D2590" s="869" t="str">
        <f>TEXT(E2590,"mmm")</f>
        <v>Oct</v>
      </c>
      <c r="E2590" s="870">
        <v>44494</v>
      </c>
      <c r="F2590" s="868"/>
      <c r="G2590" s="868" t="s">
        <v>6775</v>
      </c>
      <c r="H2590" s="868"/>
      <c r="I2590" s="868" t="s">
        <v>6731</v>
      </c>
      <c r="J2590" s="871" t="s">
        <v>6732</v>
      </c>
      <c r="K2590" s="872" t="s">
        <v>6776</v>
      </c>
      <c r="L2590" s="872" t="s">
        <v>15</v>
      </c>
      <c r="M2590" s="872" t="s">
        <v>6776</v>
      </c>
      <c r="N2590" s="873" t="s">
        <v>6738</v>
      </c>
      <c r="O2590" s="872" t="s">
        <v>31</v>
      </c>
      <c r="P2590" s="868">
        <v>1</v>
      </c>
      <c r="Q2590" s="868" t="s">
        <v>5151</v>
      </c>
      <c r="R2590" s="874">
        <f>IFERROR(VLOOKUP(CONCATENATE(D2590,"'",C2590),'Monthly Forex'!A:D,4,0),"-")</f>
        <v>51</v>
      </c>
      <c r="S2590" s="875">
        <v>18900</v>
      </c>
      <c r="T2590" s="876">
        <f>S2590/R2590</f>
        <v>370.58823529411762</v>
      </c>
      <c r="U2590" s="877"/>
      <c r="V2590" s="878"/>
      <c r="W2590" s="879" t="s">
        <v>15</v>
      </c>
      <c r="X2590" s="880"/>
      <c r="Y2590" s="881"/>
      <c r="Z2590" s="882"/>
      <c r="AA2590" s="868"/>
      <c r="AB2590" s="883"/>
      <c r="AC2590" s="884"/>
      <c r="AD2590" s="885"/>
      <c r="AE2590" s="886"/>
      <c r="AF2590" s="887"/>
      <c r="AG2590" s="887"/>
      <c r="AH2590" s="888"/>
      <c r="AI2590" s="889"/>
      <c r="AJ2590" s="890"/>
      <c r="AK2590" s="891"/>
      <c r="AL2590" s="517"/>
      <c r="AM2590" s="892"/>
      <c r="AN2590" s="893"/>
      <c r="AO2590" s="868"/>
      <c r="AP2590" s="894"/>
      <c r="AQ2590" s="895"/>
      <c r="AR2590" s="896"/>
      <c r="AS2590" s="897"/>
      <c r="AT2590" s="896"/>
      <c r="AU2590" s="898"/>
    </row>
    <row r="2591" spans="1:47" s="29" customFormat="1">
      <c r="A2591" s="556">
        <v>2588</v>
      </c>
      <c r="B2591" s="16"/>
      <c r="C2591" s="197" t="str">
        <f t="shared" si="948"/>
        <v>1900</v>
      </c>
      <c r="D2591" s="197" t="str">
        <f t="shared" si="949"/>
        <v>Jan</v>
      </c>
      <c r="E2591" s="808"/>
      <c r="F2591" s="16"/>
      <c r="G2591" s="16"/>
      <c r="H2591" s="16"/>
      <c r="I2591" s="16"/>
      <c r="J2591" s="51"/>
      <c r="K2591" s="809"/>
      <c r="L2591" s="809"/>
      <c r="M2591" s="809"/>
      <c r="N2591" s="810"/>
      <c r="O2591" s="809"/>
      <c r="P2591" s="15"/>
      <c r="Q2591" s="16"/>
      <c r="R2591" s="811" t="str">
        <f>IFERROR(VLOOKUP(CONCATENATE(D2591,"'",C2591),'Monthly Forex'!A:D,4,0),"-")</f>
        <v>-</v>
      </c>
      <c r="S2591" s="812"/>
      <c r="T2591" s="813"/>
      <c r="U2591" s="814"/>
      <c r="V2591" s="815"/>
      <c r="W2591" s="816"/>
      <c r="X2591" s="817"/>
      <c r="Y2591" s="818"/>
      <c r="Z2591" s="819"/>
      <c r="AA2591" s="16"/>
      <c r="AB2591" s="139"/>
      <c r="AC2591" s="134"/>
      <c r="AD2591" s="144"/>
      <c r="AE2591" s="136"/>
      <c r="AF2591" s="140"/>
      <c r="AG2591" s="140"/>
      <c r="AH2591" s="141"/>
      <c r="AI2591" s="210"/>
      <c r="AJ2591" s="448"/>
      <c r="AK2591" s="479"/>
      <c r="AL2591" s="482"/>
      <c r="AM2591" s="469"/>
      <c r="AN2591" s="439"/>
      <c r="AO2591" s="16"/>
      <c r="AP2591" s="440"/>
      <c r="AQ2591" s="450"/>
      <c r="AR2591" s="453"/>
      <c r="AS2591" s="468"/>
      <c r="AT2591" s="453"/>
      <c r="AU2591" s="455"/>
    </row>
    <row r="2592" spans="1:47" s="29" customFormat="1">
      <c r="A2592" s="556">
        <v>2589</v>
      </c>
      <c r="B2592" s="16"/>
      <c r="C2592" s="197" t="str">
        <f t="shared" si="948"/>
        <v>1900</v>
      </c>
      <c r="D2592" s="197" t="str">
        <f t="shared" si="949"/>
        <v>Jan</v>
      </c>
      <c r="E2592" s="808"/>
      <c r="F2592" s="16"/>
      <c r="G2592" s="16"/>
      <c r="H2592" s="16"/>
      <c r="I2592" s="16"/>
      <c r="J2592" s="51"/>
      <c r="K2592" s="809"/>
      <c r="L2592" s="809"/>
      <c r="M2592" s="809"/>
      <c r="N2592" s="810"/>
      <c r="O2592" s="809"/>
      <c r="P2592" s="15"/>
      <c r="Q2592" s="16"/>
      <c r="R2592" s="811" t="str">
        <f>IFERROR(VLOOKUP(CONCATENATE(D2592,"'",C2592),'Monthly Forex'!A:D,4,0),"-")</f>
        <v>-</v>
      </c>
      <c r="S2592" s="812"/>
      <c r="T2592" s="813"/>
      <c r="U2592" s="814"/>
      <c r="V2592" s="815"/>
      <c r="W2592" s="816"/>
      <c r="X2592" s="817"/>
      <c r="Y2592" s="818"/>
      <c r="Z2592" s="819"/>
      <c r="AA2592" s="16"/>
      <c r="AB2592" s="139"/>
      <c r="AC2592" s="134"/>
      <c r="AD2592" s="144"/>
      <c r="AE2592" s="136"/>
      <c r="AF2592" s="140"/>
      <c r="AG2592" s="140"/>
      <c r="AH2592" s="141"/>
      <c r="AI2592" s="210"/>
      <c r="AJ2592" s="448"/>
      <c r="AK2592" s="479"/>
      <c r="AL2592" s="482"/>
      <c r="AM2592" s="469"/>
      <c r="AN2592" s="439"/>
      <c r="AO2592" s="16"/>
      <c r="AP2592" s="440"/>
      <c r="AQ2592" s="450"/>
      <c r="AR2592" s="453"/>
      <c r="AS2592" s="468"/>
      <c r="AT2592" s="453"/>
      <c r="AU2592" s="455"/>
    </row>
    <row r="2593" spans="1:47" s="29" customFormat="1">
      <c r="A2593" s="556">
        <v>2590</v>
      </c>
      <c r="B2593" s="16"/>
      <c r="C2593" s="197" t="str">
        <f t="shared" si="948"/>
        <v>1900</v>
      </c>
      <c r="D2593" s="197" t="str">
        <f t="shared" si="949"/>
        <v>Jan</v>
      </c>
      <c r="E2593" s="808"/>
      <c r="F2593" s="16"/>
      <c r="G2593" s="16"/>
      <c r="H2593" s="16"/>
      <c r="I2593" s="16"/>
      <c r="J2593" s="51"/>
      <c r="K2593" s="809"/>
      <c r="L2593" s="809"/>
      <c r="M2593" s="809"/>
      <c r="N2593" s="810"/>
      <c r="O2593" s="809"/>
      <c r="P2593" s="15"/>
      <c r="Q2593" s="16"/>
      <c r="R2593" s="811" t="str">
        <f>IFERROR(VLOOKUP(CONCATENATE(D2593,"'",C2593),'Monthly Forex'!A:D,4,0),"-")</f>
        <v>-</v>
      </c>
      <c r="S2593" s="812"/>
      <c r="T2593" s="813"/>
      <c r="U2593" s="814"/>
      <c r="V2593" s="815"/>
      <c r="W2593" s="816"/>
      <c r="X2593" s="817"/>
      <c r="Y2593" s="818"/>
      <c r="Z2593" s="819"/>
      <c r="AA2593" s="16"/>
      <c r="AB2593" s="139"/>
      <c r="AC2593" s="134"/>
      <c r="AD2593" s="144"/>
      <c r="AE2593" s="136"/>
      <c r="AF2593" s="140"/>
      <c r="AG2593" s="140"/>
      <c r="AH2593" s="141"/>
      <c r="AI2593" s="210"/>
      <c r="AJ2593" s="448"/>
      <c r="AK2593" s="479"/>
      <c r="AL2593" s="482"/>
      <c r="AM2593" s="469"/>
      <c r="AN2593" s="439"/>
      <c r="AO2593" s="16"/>
      <c r="AP2593" s="440"/>
      <c r="AQ2593" s="450"/>
      <c r="AR2593" s="453"/>
      <c r="AS2593" s="468"/>
      <c r="AT2593" s="453"/>
      <c r="AU2593" s="455"/>
    </row>
    <row r="2594" spans="1:47" s="29" customFormat="1">
      <c r="A2594" s="556">
        <v>2591</v>
      </c>
      <c r="B2594" s="16"/>
      <c r="C2594" s="197" t="str">
        <f t="shared" si="948"/>
        <v>1900</v>
      </c>
      <c r="D2594" s="197" t="str">
        <f t="shared" si="949"/>
        <v>Jan</v>
      </c>
      <c r="E2594" s="808"/>
      <c r="F2594" s="16"/>
      <c r="G2594" s="16"/>
      <c r="H2594" s="16"/>
      <c r="I2594" s="16"/>
      <c r="J2594" s="51"/>
      <c r="K2594" s="809"/>
      <c r="L2594" s="809"/>
      <c r="M2594" s="809"/>
      <c r="N2594" s="810"/>
      <c r="O2594" s="809"/>
      <c r="P2594" s="15"/>
      <c r="Q2594" s="16"/>
      <c r="R2594" s="811" t="str">
        <f>IFERROR(VLOOKUP(CONCATENATE(D2594,"'",C2594),'Monthly Forex'!A:D,4,0),"-")</f>
        <v>-</v>
      </c>
      <c r="S2594" s="812"/>
      <c r="T2594" s="813"/>
      <c r="U2594" s="814"/>
      <c r="V2594" s="815"/>
      <c r="W2594" s="816"/>
      <c r="X2594" s="817"/>
      <c r="Y2594" s="818"/>
      <c r="Z2594" s="819"/>
      <c r="AA2594" s="16"/>
      <c r="AB2594" s="139"/>
      <c r="AC2594" s="134"/>
      <c r="AD2594" s="144"/>
      <c r="AE2594" s="136"/>
      <c r="AF2594" s="140"/>
      <c r="AG2594" s="140"/>
      <c r="AH2594" s="141"/>
      <c r="AI2594" s="210"/>
      <c r="AJ2594" s="448"/>
      <c r="AK2594" s="479"/>
      <c r="AL2594" s="482"/>
      <c r="AM2594" s="469"/>
      <c r="AN2594" s="439"/>
      <c r="AO2594" s="16"/>
      <c r="AP2594" s="440"/>
      <c r="AQ2594" s="450"/>
      <c r="AR2594" s="453"/>
      <c r="AS2594" s="468"/>
      <c r="AT2594" s="453"/>
      <c r="AU2594" s="455"/>
    </row>
    <row r="2595" spans="1:47" s="29" customFormat="1">
      <c r="A2595" s="556">
        <v>2592</v>
      </c>
      <c r="B2595" s="16"/>
      <c r="C2595" s="197" t="str">
        <f t="shared" si="948"/>
        <v>1900</v>
      </c>
      <c r="D2595" s="197" t="str">
        <f t="shared" si="949"/>
        <v>Jan</v>
      </c>
      <c r="E2595" s="808"/>
      <c r="F2595" s="16"/>
      <c r="G2595" s="16"/>
      <c r="H2595" s="16"/>
      <c r="I2595" s="16"/>
      <c r="J2595" s="51"/>
      <c r="K2595" s="809"/>
      <c r="L2595" s="809"/>
      <c r="M2595" s="809"/>
      <c r="N2595" s="810"/>
      <c r="O2595" s="809"/>
      <c r="P2595" s="15"/>
      <c r="Q2595" s="16"/>
      <c r="R2595" s="811" t="str">
        <f>IFERROR(VLOOKUP(CONCATENATE(D2595,"'",C2595),'Monthly Forex'!A:D,4,0),"-")</f>
        <v>-</v>
      </c>
      <c r="S2595" s="812"/>
      <c r="T2595" s="813"/>
      <c r="U2595" s="814"/>
      <c r="V2595" s="815"/>
      <c r="W2595" s="816"/>
      <c r="X2595" s="817"/>
      <c r="Y2595" s="818"/>
      <c r="Z2595" s="819"/>
      <c r="AA2595" s="16"/>
      <c r="AB2595" s="139"/>
      <c r="AC2595" s="134"/>
      <c r="AD2595" s="144"/>
      <c r="AE2595" s="136"/>
      <c r="AF2595" s="140"/>
      <c r="AG2595" s="140"/>
      <c r="AH2595" s="141"/>
      <c r="AI2595" s="210"/>
      <c r="AJ2595" s="448"/>
      <c r="AK2595" s="479"/>
      <c r="AL2595" s="482"/>
      <c r="AM2595" s="469"/>
      <c r="AN2595" s="439"/>
      <c r="AO2595" s="16"/>
      <c r="AP2595" s="440"/>
      <c r="AQ2595" s="450"/>
      <c r="AR2595" s="453"/>
      <c r="AS2595" s="468"/>
      <c r="AT2595" s="453"/>
      <c r="AU2595" s="455"/>
    </row>
    <row r="2596" spans="1:47" s="29" customFormat="1">
      <c r="A2596" s="556">
        <v>2593</v>
      </c>
      <c r="B2596" s="16"/>
      <c r="C2596" s="197" t="str">
        <f t="shared" si="948"/>
        <v>1900</v>
      </c>
      <c r="D2596" s="197" t="str">
        <f t="shared" si="949"/>
        <v>Jan</v>
      </c>
      <c r="E2596" s="808"/>
      <c r="F2596" s="16"/>
      <c r="G2596" s="16"/>
      <c r="H2596" s="16"/>
      <c r="I2596" s="16"/>
      <c r="J2596" s="51"/>
      <c r="K2596" s="809"/>
      <c r="L2596" s="809"/>
      <c r="M2596" s="809"/>
      <c r="N2596" s="810"/>
      <c r="O2596" s="809"/>
      <c r="P2596" s="15"/>
      <c r="Q2596" s="16"/>
      <c r="R2596" s="811" t="str">
        <f>IFERROR(VLOOKUP(CONCATENATE(D2596,"'",C2596),'Monthly Forex'!A:D,4,0),"-")</f>
        <v>-</v>
      </c>
      <c r="S2596" s="812"/>
      <c r="T2596" s="813"/>
      <c r="U2596" s="814"/>
      <c r="V2596" s="815"/>
      <c r="W2596" s="816"/>
      <c r="X2596" s="817"/>
      <c r="Y2596" s="818"/>
      <c r="Z2596" s="819"/>
      <c r="AA2596" s="16"/>
      <c r="AB2596" s="139"/>
      <c r="AC2596" s="134"/>
      <c r="AD2596" s="144"/>
      <c r="AE2596" s="136"/>
      <c r="AF2596" s="140"/>
      <c r="AG2596" s="140"/>
      <c r="AH2596" s="141"/>
      <c r="AI2596" s="210"/>
      <c r="AJ2596" s="448"/>
      <c r="AK2596" s="479"/>
      <c r="AL2596" s="482"/>
      <c r="AM2596" s="469"/>
      <c r="AN2596" s="439"/>
      <c r="AO2596" s="16"/>
      <c r="AP2596" s="440"/>
      <c r="AQ2596" s="450"/>
      <c r="AR2596" s="453"/>
      <c r="AS2596" s="468"/>
      <c r="AT2596" s="453"/>
      <c r="AU2596" s="455"/>
    </row>
    <row r="2597" spans="1:47" s="29" customFormat="1">
      <c r="A2597" s="556">
        <v>2594</v>
      </c>
      <c r="B2597" s="16"/>
      <c r="C2597" s="197" t="str">
        <f t="shared" si="948"/>
        <v>1900</v>
      </c>
      <c r="D2597" s="197" t="str">
        <f t="shared" si="949"/>
        <v>Jan</v>
      </c>
      <c r="E2597" s="808"/>
      <c r="F2597" s="16"/>
      <c r="G2597" s="16"/>
      <c r="H2597" s="16"/>
      <c r="I2597" s="16"/>
      <c r="J2597" s="51"/>
      <c r="K2597" s="809"/>
      <c r="L2597" s="809"/>
      <c r="M2597" s="809"/>
      <c r="N2597" s="810"/>
      <c r="O2597" s="809"/>
      <c r="P2597" s="15"/>
      <c r="Q2597" s="16"/>
      <c r="R2597" s="811" t="str">
        <f>IFERROR(VLOOKUP(CONCATENATE(D2597,"'",C2597),'Monthly Forex'!A:D,4,0),"-")</f>
        <v>-</v>
      </c>
      <c r="S2597" s="812"/>
      <c r="T2597" s="813"/>
      <c r="U2597" s="814"/>
      <c r="V2597" s="815"/>
      <c r="W2597" s="816"/>
      <c r="X2597" s="817"/>
      <c r="Y2597" s="818"/>
      <c r="Z2597" s="819"/>
      <c r="AA2597" s="16"/>
      <c r="AB2597" s="139"/>
      <c r="AC2597" s="134"/>
      <c r="AD2597" s="144"/>
      <c r="AE2597" s="136"/>
      <c r="AF2597" s="140"/>
      <c r="AG2597" s="140"/>
      <c r="AH2597" s="141"/>
      <c r="AI2597" s="210"/>
      <c r="AJ2597" s="448"/>
      <c r="AK2597" s="479"/>
      <c r="AL2597" s="482"/>
      <c r="AM2597" s="469"/>
      <c r="AN2597" s="439"/>
      <c r="AO2597" s="16"/>
      <c r="AP2597" s="440"/>
      <c r="AQ2597" s="450"/>
      <c r="AR2597" s="453"/>
      <c r="AS2597" s="468"/>
      <c r="AT2597" s="453"/>
      <c r="AU2597" s="455"/>
    </row>
    <row r="2598" spans="1:47" s="29" customFormat="1">
      <c r="A2598" s="556">
        <v>2595</v>
      </c>
      <c r="B2598" s="16"/>
      <c r="C2598" s="197" t="str">
        <f t="shared" si="948"/>
        <v>1900</v>
      </c>
      <c r="D2598" s="197" t="str">
        <f t="shared" si="949"/>
        <v>Jan</v>
      </c>
      <c r="E2598" s="808"/>
      <c r="F2598" s="16"/>
      <c r="G2598" s="16"/>
      <c r="H2598" s="16"/>
      <c r="I2598" s="16"/>
      <c r="J2598" s="51"/>
      <c r="K2598" s="809"/>
      <c r="L2598" s="809"/>
      <c r="M2598" s="809"/>
      <c r="N2598" s="810"/>
      <c r="O2598" s="809"/>
      <c r="P2598" s="15"/>
      <c r="Q2598" s="16"/>
      <c r="R2598" s="811" t="str">
        <f>IFERROR(VLOOKUP(CONCATENATE(D2598,"'",C2598),'Monthly Forex'!A:D,4,0),"-")</f>
        <v>-</v>
      </c>
      <c r="S2598" s="812"/>
      <c r="T2598" s="813"/>
      <c r="U2598" s="814"/>
      <c r="V2598" s="815"/>
      <c r="W2598" s="816"/>
      <c r="X2598" s="817"/>
      <c r="Y2598" s="818"/>
      <c r="Z2598" s="819"/>
      <c r="AA2598" s="16"/>
      <c r="AB2598" s="139"/>
      <c r="AC2598" s="134"/>
      <c r="AD2598" s="144"/>
      <c r="AE2598" s="136"/>
      <c r="AF2598" s="140"/>
      <c r="AG2598" s="140"/>
      <c r="AH2598" s="141"/>
      <c r="AI2598" s="210"/>
      <c r="AJ2598" s="448"/>
      <c r="AK2598" s="479"/>
      <c r="AL2598" s="482"/>
      <c r="AM2598" s="469"/>
      <c r="AN2598" s="439"/>
      <c r="AO2598" s="16"/>
      <c r="AP2598" s="440"/>
      <c r="AQ2598" s="450"/>
      <c r="AR2598" s="453"/>
      <c r="AS2598" s="468"/>
      <c r="AT2598" s="453"/>
      <c r="AU2598" s="455"/>
    </row>
    <row r="2599" spans="1:47" s="29" customFormat="1">
      <c r="A2599" s="556">
        <v>2596</v>
      </c>
      <c r="B2599" s="16"/>
      <c r="C2599" s="197" t="str">
        <f t="shared" si="948"/>
        <v>1900</v>
      </c>
      <c r="D2599" s="197" t="str">
        <f t="shared" si="949"/>
        <v>Jan</v>
      </c>
      <c r="E2599" s="808"/>
      <c r="F2599" s="16"/>
      <c r="G2599" s="16"/>
      <c r="H2599" s="16"/>
      <c r="I2599" s="16"/>
      <c r="J2599" s="51"/>
      <c r="K2599" s="809"/>
      <c r="L2599" s="809"/>
      <c r="M2599" s="809"/>
      <c r="N2599" s="810"/>
      <c r="O2599" s="809"/>
      <c r="P2599" s="15"/>
      <c r="Q2599" s="16"/>
      <c r="R2599" s="811" t="str">
        <f>IFERROR(VLOOKUP(CONCATENATE(D2599,"'",C2599),'Monthly Forex'!A:D,4,0),"-")</f>
        <v>-</v>
      </c>
      <c r="S2599" s="812"/>
      <c r="T2599" s="813"/>
      <c r="U2599" s="814"/>
      <c r="V2599" s="815"/>
      <c r="W2599" s="816"/>
      <c r="X2599" s="817"/>
      <c r="Y2599" s="818"/>
      <c r="Z2599" s="819"/>
      <c r="AA2599" s="16"/>
      <c r="AB2599" s="139"/>
      <c r="AC2599" s="134"/>
      <c r="AD2599" s="144"/>
      <c r="AE2599" s="136"/>
      <c r="AF2599" s="140"/>
      <c r="AG2599" s="140"/>
      <c r="AH2599" s="141"/>
      <c r="AI2599" s="210"/>
      <c r="AJ2599" s="448"/>
      <c r="AK2599" s="479"/>
      <c r="AL2599" s="482"/>
      <c r="AM2599" s="469"/>
      <c r="AN2599" s="439"/>
      <c r="AO2599" s="16"/>
      <c r="AP2599" s="440"/>
      <c r="AQ2599" s="450"/>
      <c r="AR2599" s="453"/>
      <c r="AS2599" s="468"/>
      <c r="AT2599" s="453"/>
      <c r="AU2599" s="455"/>
    </row>
    <row r="2600" spans="1:47" s="29" customFormat="1">
      <c r="A2600" s="556">
        <v>2597</v>
      </c>
      <c r="B2600" s="16"/>
      <c r="C2600" s="197" t="str">
        <f t="shared" si="948"/>
        <v>1900</v>
      </c>
      <c r="D2600" s="197" t="str">
        <f t="shared" si="949"/>
        <v>Jan</v>
      </c>
      <c r="E2600" s="808"/>
      <c r="F2600" s="16"/>
      <c r="G2600" s="16"/>
      <c r="H2600" s="16"/>
      <c r="I2600" s="16"/>
      <c r="J2600" s="51"/>
      <c r="K2600" s="809"/>
      <c r="L2600" s="809"/>
      <c r="M2600" s="809"/>
      <c r="N2600" s="810"/>
      <c r="O2600" s="809"/>
      <c r="P2600" s="15"/>
      <c r="Q2600" s="16"/>
      <c r="R2600" s="811" t="str">
        <f>IFERROR(VLOOKUP(CONCATENATE(D2600,"'",C2600),'Monthly Forex'!A:D,4,0),"-")</f>
        <v>-</v>
      </c>
      <c r="S2600" s="812"/>
      <c r="T2600" s="813"/>
      <c r="U2600" s="814"/>
      <c r="V2600" s="815"/>
      <c r="W2600" s="816"/>
      <c r="X2600" s="817"/>
      <c r="Y2600" s="818"/>
      <c r="Z2600" s="819"/>
      <c r="AA2600" s="16"/>
      <c r="AB2600" s="139"/>
      <c r="AC2600" s="134"/>
      <c r="AD2600" s="144"/>
      <c r="AE2600" s="136"/>
      <c r="AF2600" s="140"/>
      <c r="AG2600" s="140"/>
      <c r="AH2600" s="141"/>
      <c r="AI2600" s="210"/>
      <c r="AJ2600" s="448"/>
      <c r="AK2600" s="479"/>
      <c r="AL2600" s="482"/>
      <c r="AM2600" s="469"/>
      <c r="AN2600" s="439"/>
      <c r="AO2600" s="16"/>
      <c r="AP2600" s="440"/>
      <c r="AQ2600" s="450"/>
      <c r="AR2600" s="453"/>
      <c r="AS2600" s="468"/>
      <c r="AT2600" s="453"/>
      <c r="AU2600" s="455"/>
    </row>
    <row r="2601" spans="1:47" s="29" customFormat="1">
      <c r="A2601" s="556">
        <v>2598</v>
      </c>
      <c r="B2601" s="16"/>
      <c r="C2601" s="197" t="str">
        <f t="shared" si="948"/>
        <v>1900</v>
      </c>
      <c r="D2601" s="197" t="str">
        <f t="shared" si="949"/>
        <v>Jan</v>
      </c>
      <c r="E2601" s="808"/>
      <c r="F2601" s="16"/>
      <c r="G2601" s="16"/>
      <c r="H2601" s="16"/>
      <c r="I2601" s="16"/>
      <c r="J2601" s="51"/>
      <c r="K2601" s="809"/>
      <c r="L2601" s="809"/>
      <c r="M2601" s="809"/>
      <c r="N2601" s="810"/>
      <c r="O2601" s="809"/>
      <c r="P2601" s="15"/>
      <c r="Q2601" s="16"/>
      <c r="R2601" s="811" t="str">
        <f>IFERROR(VLOOKUP(CONCATENATE(D2601,"'",C2601),'Monthly Forex'!A:D,4,0),"-")</f>
        <v>-</v>
      </c>
      <c r="S2601" s="812"/>
      <c r="T2601" s="813"/>
      <c r="U2601" s="814"/>
      <c r="V2601" s="815"/>
      <c r="W2601" s="816"/>
      <c r="X2601" s="817"/>
      <c r="Y2601" s="818"/>
      <c r="Z2601" s="819"/>
      <c r="AA2601" s="16"/>
      <c r="AB2601" s="139"/>
      <c r="AC2601" s="134"/>
      <c r="AD2601" s="144"/>
      <c r="AE2601" s="136"/>
      <c r="AF2601" s="140"/>
      <c r="AG2601" s="140"/>
      <c r="AH2601" s="141"/>
      <c r="AI2601" s="210"/>
      <c r="AJ2601" s="448"/>
      <c r="AK2601" s="479"/>
      <c r="AL2601" s="482"/>
      <c r="AM2601" s="469"/>
      <c r="AN2601" s="439"/>
      <c r="AO2601" s="16"/>
      <c r="AP2601" s="440"/>
      <c r="AQ2601" s="450"/>
      <c r="AR2601" s="453"/>
      <c r="AS2601" s="468"/>
      <c r="AT2601" s="453"/>
      <c r="AU2601" s="455"/>
    </row>
    <row r="2602" spans="1:47" s="29" customFormat="1">
      <c r="A2602" s="556">
        <v>2599</v>
      </c>
      <c r="B2602" s="16"/>
      <c r="C2602" s="197" t="str">
        <f t="shared" si="948"/>
        <v>1900</v>
      </c>
      <c r="D2602" s="197" t="str">
        <f t="shared" si="949"/>
        <v>Jan</v>
      </c>
      <c r="E2602" s="808"/>
      <c r="F2602" s="16"/>
      <c r="G2602" s="16"/>
      <c r="H2602" s="16"/>
      <c r="I2602" s="16"/>
      <c r="J2602" s="51"/>
      <c r="K2602" s="809"/>
      <c r="L2602" s="809"/>
      <c r="M2602" s="809"/>
      <c r="N2602" s="810"/>
      <c r="O2602" s="809"/>
      <c r="P2602" s="15"/>
      <c r="Q2602" s="16"/>
      <c r="R2602" s="811" t="str">
        <f>IFERROR(VLOOKUP(CONCATENATE(D2602,"'",C2602),'Monthly Forex'!A:D,4,0),"-")</f>
        <v>-</v>
      </c>
      <c r="S2602" s="812"/>
      <c r="T2602" s="813"/>
      <c r="U2602" s="814"/>
      <c r="V2602" s="815"/>
      <c r="W2602" s="816"/>
      <c r="X2602" s="817"/>
      <c r="Y2602" s="818"/>
      <c r="Z2602" s="819"/>
      <c r="AA2602" s="16"/>
      <c r="AB2602" s="139"/>
      <c r="AC2602" s="134"/>
      <c r="AD2602" s="144"/>
      <c r="AE2602" s="136"/>
      <c r="AF2602" s="140"/>
      <c r="AG2602" s="140"/>
      <c r="AH2602" s="141"/>
      <c r="AI2602" s="210"/>
      <c r="AJ2602" s="448"/>
      <c r="AK2602" s="479"/>
      <c r="AL2602" s="482"/>
      <c r="AM2602" s="469"/>
      <c r="AN2602" s="439"/>
      <c r="AO2602" s="16"/>
      <c r="AP2602" s="440"/>
      <c r="AQ2602" s="450"/>
      <c r="AR2602" s="453"/>
      <c r="AS2602" s="468"/>
      <c r="AT2602" s="453"/>
      <c r="AU2602" s="455"/>
    </row>
    <row r="2603" spans="1:47" s="29" customFormat="1">
      <c r="A2603" s="556">
        <v>2600</v>
      </c>
      <c r="B2603" s="16"/>
      <c r="C2603" s="197" t="str">
        <f t="shared" si="948"/>
        <v>1900</v>
      </c>
      <c r="D2603" s="197" t="str">
        <f t="shared" si="949"/>
        <v>Jan</v>
      </c>
      <c r="E2603" s="808"/>
      <c r="F2603" s="16"/>
      <c r="G2603" s="16"/>
      <c r="H2603" s="16"/>
      <c r="I2603" s="16"/>
      <c r="J2603" s="51"/>
      <c r="K2603" s="809"/>
      <c r="L2603" s="809"/>
      <c r="M2603" s="809"/>
      <c r="N2603" s="810"/>
      <c r="O2603" s="809"/>
      <c r="P2603" s="15"/>
      <c r="Q2603" s="16"/>
      <c r="R2603" s="811" t="str">
        <f>IFERROR(VLOOKUP(CONCATENATE(D2603,"'",C2603),'Monthly Forex'!A:D,4,0),"-")</f>
        <v>-</v>
      </c>
      <c r="S2603" s="812"/>
      <c r="T2603" s="813"/>
      <c r="U2603" s="814"/>
      <c r="V2603" s="815"/>
      <c r="W2603" s="816"/>
      <c r="X2603" s="817"/>
      <c r="Y2603" s="818"/>
      <c r="Z2603" s="819"/>
      <c r="AA2603" s="16"/>
      <c r="AB2603" s="139"/>
      <c r="AC2603" s="134"/>
      <c r="AD2603" s="144"/>
      <c r="AE2603" s="136"/>
      <c r="AF2603" s="140"/>
      <c r="AG2603" s="140"/>
      <c r="AH2603" s="141"/>
      <c r="AI2603" s="210"/>
      <c r="AJ2603" s="448"/>
      <c r="AK2603" s="479"/>
      <c r="AL2603" s="482"/>
      <c r="AM2603" s="469"/>
      <c r="AN2603" s="439"/>
      <c r="AO2603" s="16"/>
      <c r="AP2603" s="440"/>
      <c r="AQ2603" s="450"/>
      <c r="AR2603" s="453"/>
      <c r="AS2603" s="468"/>
      <c r="AT2603" s="453"/>
      <c r="AU2603" s="455"/>
    </row>
    <row r="2604" spans="1:47" s="29" customFormat="1">
      <c r="A2604" s="556">
        <v>2601</v>
      </c>
      <c r="B2604" s="16"/>
      <c r="C2604" s="197" t="str">
        <f t="shared" si="948"/>
        <v>1900</v>
      </c>
      <c r="D2604" s="197" t="str">
        <f t="shared" si="949"/>
        <v>Jan</v>
      </c>
      <c r="E2604" s="808"/>
      <c r="F2604" s="16"/>
      <c r="G2604" s="16"/>
      <c r="H2604" s="16"/>
      <c r="I2604" s="16"/>
      <c r="J2604" s="51"/>
      <c r="K2604" s="809"/>
      <c r="L2604" s="809"/>
      <c r="M2604" s="809"/>
      <c r="N2604" s="810"/>
      <c r="O2604" s="809"/>
      <c r="P2604" s="15"/>
      <c r="Q2604" s="16"/>
      <c r="R2604" s="811" t="str">
        <f>IFERROR(VLOOKUP(CONCATENATE(D2604,"'",C2604),'Monthly Forex'!A:D,4,0),"-")</f>
        <v>-</v>
      </c>
      <c r="S2604" s="812"/>
      <c r="T2604" s="813"/>
      <c r="U2604" s="814"/>
      <c r="V2604" s="815"/>
      <c r="W2604" s="816"/>
      <c r="X2604" s="817"/>
      <c r="Y2604" s="818"/>
      <c r="Z2604" s="819"/>
      <c r="AA2604" s="16"/>
      <c r="AB2604" s="139"/>
      <c r="AC2604" s="134"/>
      <c r="AD2604" s="144"/>
      <c r="AE2604" s="136"/>
      <c r="AF2604" s="140"/>
      <c r="AG2604" s="140"/>
      <c r="AH2604" s="141"/>
      <c r="AI2604" s="210"/>
      <c r="AJ2604" s="448"/>
      <c r="AK2604" s="479"/>
      <c r="AL2604" s="482"/>
      <c r="AM2604" s="469"/>
      <c r="AN2604" s="439"/>
      <c r="AO2604" s="16"/>
      <c r="AP2604" s="440"/>
      <c r="AQ2604" s="450"/>
      <c r="AR2604" s="453"/>
      <c r="AS2604" s="468"/>
      <c r="AT2604" s="453"/>
      <c r="AU2604" s="455"/>
    </row>
    <row r="2605" spans="1:47" s="29" customFormat="1">
      <c r="A2605" s="556">
        <v>2602</v>
      </c>
      <c r="B2605" s="16"/>
      <c r="C2605" s="197" t="str">
        <f t="shared" si="948"/>
        <v>1900</v>
      </c>
      <c r="D2605" s="197" t="str">
        <f t="shared" si="949"/>
        <v>Jan</v>
      </c>
      <c r="E2605" s="808"/>
      <c r="F2605" s="16"/>
      <c r="G2605" s="16"/>
      <c r="H2605" s="16"/>
      <c r="I2605" s="16"/>
      <c r="J2605" s="51"/>
      <c r="K2605" s="809"/>
      <c r="L2605" s="809"/>
      <c r="M2605" s="809"/>
      <c r="N2605" s="810"/>
      <c r="O2605" s="809"/>
      <c r="P2605" s="15"/>
      <c r="Q2605" s="16"/>
      <c r="R2605" s="811" t="str">
        <f>IFERROR(VLOOKUP(CONCATENATE(D2605,"'",C2605),'Monthly Forex'!A:D,4,0),"-")</f>
        <v>-</v>
      </c>
      <c r="S2605" s="812"/>
      <c r="T2605" s="813"/>
      <c r="U2605" s="814"/>
      <c r="V2605" s="815"/>
      <c r="W2605" s="816"/>
      <c r="X2605" s="817"/>
      <c r="Y2605" s="818"/>
      <c r="Z2605" s="819"/>
      <c r="AA2605" s="16"/>
      <c r="AB2605" s="139"/>
      <c r="AC2605" s="134"/>
      <c r="AD2605" s="144"/>
      <c r="AE2605" s="136"/>
      <c r="AF2605" s="140"/>
      <c r="AG2605" s="140"/>
      <c r="AH2605" s="141"/>
      <c r="AI2605" s="210"/>
      <c r="AJ2605" s="448"/>
      <c r="AK2605" s="479"/>
      <c r="AL2605" s="482"/>
      <c r="AM2605" s="469"/>
      <c r="AN2605" s="439"/>
      <c r="AO2605" s="16"/>
      <c r="AP2605" s="440"/>
      <c r="AQ2605" s="450"/>
      <c r="AR2605" s="453"/>
      <c r="AS2605" s="468"/>
      <c r="AT2605" s="453"/>
      <c r="AU2605" s="455"/>
    </row>
    <row r="2606" spans="1:47" s="29" customFormat="1">
      <c r="A2606" s="556">
        <v>2603</v>
      </c>
      <c r="B2606" s="16"/>
      <c r="C2606" s="197" t="str">
        <f t="shared" si="948"/>
        <v>1900</v>
      </c>
      <c r="D2606" s="197" t="str">
        <f t="shared" si="949"/>
        <v>Jan</v>
      </c>
      <c r="E2606" s="808"/>
      <c r="F2606" s="16"/>
      <c r="G2606" s="16"/>
      <c r="H2606" s="16"/>
      <c r="I2606" s="16"/>
      <c r="J2606" s="51"/>
      <c r="K2606" s="809"/>
      <c r="L2606" s="809"/>
      <c r="M2606" s="809"/>
      <c r="N2606" s="810"/>
      <c r="O2606" s="809"/>
      <c r="P2606" s="15"/>
      <c r="Q2606" s="16"/>
      <c r="R2606" s="811" t="str">
        <f>IFERROR(VLOOKUP(CONCATENATE(D2606,"'",C2606),'Monthly Forex'!A:D,4,0),"-")</f>
        <v>-</v>
      </c>
      <c r="S2606" s="812"/>
      <c r="T2606" s="813"/>
      <c r="U2606" s="814"/>
      <c r="V2606" s="815"/>
      <c r="W2606" s="816"/>
      <c r="X2606" s="817"/>
      <c r="Y2606" s="818"/>
      <c r="Z2606" s="819"/>
      <c r="AA2606" s="16"/>
      <c r="AB2606" s="139"/>
      <c r="AC2606" s="134"/>
      <c r="AD2606" s="144"/>
      <c r="AE2606" s="136"/>
      <c r="AF2606" s="140"/>
      <c r="AG2606" s="140"/>
      <c r="AH2606" s="141"/>
      <c r="AI2606" s="210"/>
      <c r="AJ2606" s="448"/>
      <c r="AK2606" s="479"/>
      <c r="AL2606" s="482"/>
      <c r="AM2606" s="469"/>
      <c r="AN2606" s="439"/>
      <c r="AO2606" s="16"/>
      <c r="AP2606" s="440"/>
      <c r="AQ2606" s="450"/>
      <c r="AR2606" s="453"/>
      <c r="AS2606" s="468"/>
      <c r="AT2606" s="453"/>
      <c r="AU2606" s="455"/>
    </row>
    <row r="2607" spans="1:47" s="29" customFormat="1">
      <c r="A2607" s="556">
        <v>2604</v>
      </c>
      <c r="B2607" s="16"/>
      <c r="C2607" s="197" t="str">
        <f t="shared" si="948"/>
        <v>1900</v>
      </c>
      <c r="D2607" s="197" t="str">
        <f t="shared" si="949"/>
        <v>Jan</v>
      </c>
      <c r="E2607" s="808"/>
      <c r="F2607" s="16"/>
      <c r="G2607" s="16"/>
      <c r="H2607" s="16"/>
      <c r="I2607" s="16"/>
      <c r="J2607" s="51"/>
      <c r="K2607" s="809"/>
      <c r="L2607" s="809"/>
      <c r="M2607" s="809"/>
      <c r="N2607" s="810"/>
      <c r="O2607" s="809"/>
      <c r="P2607" s="15"/>
      <c r="Q2607" s="16"/>
      <c r="R2607" s="811" t="str">
        <f>IFERROR(VLOOKUP(CONCATENATE(D2607,"'",C2607),'Monthly Forex'!A:D,4,0),"-")</f>
        <v>-</v>
      </c>
      <c r="S2607" s="812"/>
      <c r="T2607" s="813"/>
      <c r="U2607" s="814"/>
      <c r="V2607" s="815"/>
      <c r="W2607" s="816"/>
      <c r="X2607" s="817"/>
      <c r="Y2607" s="818"/>
      <c r="Z2607" s="819"/>
      <c r="AA2607" s="16"/>
      <c r="AB2607" s="139"/>
      <c r="AC2607" s="134"/>
      <c r="AD2607" s="144"/>
      <c r="AE2607" s="136"/>
      <c r="AF2607" s="140"/>
      <c r="AG2607" s="140"/>
      <c r="AH2607" s="141"/>
      <c r="AI2607" s="210"/>
      <c r="AJ2607" s="448"/>
      <c r="AK2607" s="479"/>
      <c r="AL2607" s="482"/>
      <c r="AM2607" s="469"/>
      <c r="AN2607" s="439"/>
      <c r="AO2607" s="16"/>
      <c r="AP2607" s="440"/>
      <c r="AQ2607" s="450"/>
      <c r="AR2607" s="453"/>
      <c r="AS2607" s="468"/>
      <c r="AT2607" s="453"/>
      <c r="AU2607" s="455"/>
    </row>
    <row r="2608" spans="1:47" s="29" customFormat="1">
      <c r="A2608" s="556">
        <v>2605</v>
      </c>
      <c r="B2608" s="16"/>
      <c r="C2608" s="197" t="str">
        <f t="shared" si="948"/>
        <v>1900</v>
      </c>
      <c r="D2608" s="197" t="str">
        <f t="shared" si="949"/>
        <v>Jan</v>
      </c>
      <c r="E2608" s="808"/>
      <c r="F2608" s="16"/>
      <c r="G2608" s="16"/>
      <c r="H2608" s="16"/>
      <c r="I2608" s="16"/>
      <c r="J2608" s="51"/>
      <c r="K2608" s="809"/>
      <c r="L2608" s="809"/>
      <c r="M2608" s="809"/>
      <c r="N2608" s="810"/>
      <c r="O2608" s="809"/>
      <c r="P2608" s="15"/>
      <c r="Q2608" s="16"/>
      <c r="R2608" s="811" t="str">
        <f>IFERROR(VLOOKUP(CONCATENATE(D2608,"'",C2608),'Monthly Forex'!A:D,4,0),"-")</f>
        <v>-</v>
      </c>
      <c r="S2608" s="812"/>
      <c r="T2608" s="813"/>
      <c r="U2608" s="814"/>
      <c r="V2608" s="815"/>
      <c r="W2608" s="816"/>
      <c r="X2608" s="817"/>
      <c r="Y2608" s="818"/>
      <c r="Z2608" s="819"/>
      <c r="AA2608" s="16"/>
      <c r="AB2608" s="139"/>
      <c r="AC2608" s="134"/>
      <c r="AD2608" s="144"/>
      <c r="AE2608" s="136"/>
      <c r="AF2608" s="140"/>
      <c r="AG2608" s="140"/>
      <c r="AH2608" s="141"/>
      <c r="AI2608" s="210"/>
      <c r="AJ2608" s="448"/>
      <c r="AK2608" s="479"/>
      <c r="AL2608" s="482"/>
      <c r="AM2608" s="469"/>
      <c r="AN2608" s="439"/>
      <c r="AO2608" s="16"/>
      <c r="AP2608" s="440"/>
      <c r="AQ2608" s="450"/>
      <c r="AR2608" s="453"/>
      <c r="AS2608" s="468"/>
      <c r="AT2608" s="453"/>
      <c r="AU2608" s="455"/>
    </row>
    <row r="2609" spans="1:47" s="29" customFormat="1">
      <c r="A2609" s="556">
        <v>2606</v>
      </c>
      <c r="B2609" s="16"/>
      <c r="C2609" s="197" t="str">
        <f t="shared" si="948"/>
        <v>1900</v>
      </c>
      <c r="D2609" s="197" t="str">
        <f t="shared" si="949"/>
        <v>Jan</v>
      </c>
      <c r="E2609" s="808"/>
      <c r="F2609" s="16"/>
      <c r="G2609" s="16"/>
      <c r="H2609" s="16"/>
      <c r="I2609" s="16"/>
      <c r="J2609" s="51"/>
      <c r="K2609" s="809"/>
      <c r="L2609" s="809"/>
      <c r="M2609" s="809"/>
      <c r="N2609" s="810"/>
      <c r="O2609" s="809"/>
      <c r="P2609" s="15"/>
      <c r="Q2609" s="16"/>
      <c r="R2609" s="811" t="str">
        <f>IFERROR(VLOOKUP(CONCATENATE(D2609,"'",C2609),'Monthly Forex'!A:D,4,0),"-")</f>
        <v>-</v>
      </c>
      <c r="S2609" s="812"/>
      <c r="T2609" s="813"/>
      <c r="U2609" s="814"/>
      <c r="V2609" s="815"/>
      <c r="W2609" s="816"/>
      <c r="X2609" s="817"/>
      <c r="Y2609" s="818"/>
      <c r="Z2609" s="819"/>
      <c r="AA2609" s="16"/>
      <c r="AB2609" s="139"/>
      <c r="AC2609" s="134"/>
      <c r="AD2609" s="144"/>
      <c r="AE2609" s="136"/>
      <c r="AF2609" s="140"/>
      <c r="AG2609" s="140"/>
      <c r="AH2609" s="141"/>
      <c r="AI2609" s="210"/>
      <c r="AJ2609" s="448"/>
      <c r="AK2609" s="479"/>
      <c r="AL2609" s="482"/>
      <c r="AM2609" s="469"/>
      <c r="AN2609" s="439"/>
      <c r="AO2609" s="16"/>
      <c r="AP2609" s="440"/>
      <c r="AQ2609" s="450"/>
      <c r="AR2609" s="453"/>
      <c r="AS2609" s="468"/>
      <c r="AT2609" s="453"/>
      <c r="AU2609" s="455"/>
    </row>
    <row r="2610" spans="1:47" s="29" customFormat="1">
      <c r="A2610" s="556">
        <v>2607</v>
      </c>
      <c r="B2610" s="16"/>
      <c r="C2610" s="197" t="str">
        <f t="shared" si="948"/>
        <v>1900</v>
      </c>
      <c r="D2610" s="197" t="str">
        <f t="shared" si="949"/>
        <v>Jan</v>
      </c>
      <c r="E2610" s="808"/>
      <c r="F2610" s="16"/>
      <c r="G2610" s="16"/>
      <c r="H2610" s="16"/>
      <c r="I2610" s="16"/>
      <c r="J2610" s="51"/>
      <c r="K2610" s="809"/>
      <c r="L2610" s="809"/>
      <c r="M2610" s="809"/>
      <c r="N2610" s="810"/>
      <c r="O2610" s="809"/>
      <c r="P2610" s="15"/>
      <c r="Q2610" s="16"/>
      <c r="R2610" s="811" t="str">
        <f>IFERROR(VLOOKUP(CONCATENATE(D2610,"'",C2610),'Monthly Forex'!A:D,4,0),"-")</f>
        <v>-</v>
      </c>
      <c r="S2610" s="812"/>
      <c r="T2610" s="813"/>
      <c r="U2610" s="814"/>
      <c r="V2610" s="815"/>
      <c r="W2610" s="816"/>
      <c r="X2610" s="817"/>
      <c r="Y2610" s="818"/>
      <c r="Z2610" s="819"/>
      <c r="AA2610" s="16"/>
      <c r="AB2610" s="139"/>
      <c r="AC2610" s="134"/>
      <c r="AD2610" s="144"/>
      <c r="AE2610" s="136"/>
      <c r="AF2610" s="140"/>
      <c r="AG2610" s="140"/>
      <c r="AH2610" s="141"/>
      <c r="AI2610" s="210"/>
      <c r="AJ2610" s="448"/>
      <c r="AK2610" s="479"/>
      <c r="AL2610" s="482"/>
      <c r="AM2610" s="469"/>
      <c r="AN2610" s="439"/>
      <c r="AO2610" s="16"/>
      <c r="AP2610" s="440"/>
      <c r="AQ2610" s="450"/>
      <c r="AR2610" s="453"/>
      <c r="AS2610" s="468"/>
      <c r="AT2610" s="453"/>
      <c r="AU2610" s="455"/>
    </row>
    <row r="2611" spans="1:47" s="29" customFormat="1">
      <c r="A2611" s="556">
        <v>2608</v>
      </c>
      <c r="B2611" s="16"/>
      <c r="C2611" s="197" t="str">
        <f t="shared" si="948"/>
        <v>1900</v>
      </c>
      <c r="D2611" s="197" t="str">
        <f t="shared" si="949"/>
        <v>Jan</v>
      </c>
      <c r="E2611" s="808"/>
      <c r="F2611" s="16"/>
      <c r="G2611" s="16"/>
      <c r="H2611" s="16"/>
      <c r="I2611" s="16"/>
      <c r="J2611" s="51"/>
      <c r="K2611" s="809"/>
      <c r="L2611" s="809"/>
      <c r="M2611" s="809"/>
      <c r="N2611" s="810"/>
      <c r="O2611" s="809"/>
      <c r="P2611" s="15"/>
      <c r="Q2611" s="16"/>
      <c r="R2611" s="811" t="str">
        <f>IFERROR(VLOOKUP(CONCATENATE(D2611,"'",C2611),'Monthly Forex'!A:D,4,0),"-")</f>
        <v>-</v>
      </c>
      <c r="S2611" s="812"/>
      <c r="T2611" s="813"/>
      <c r="U2611" s="814"/>
      <c r="V2611" s="815"/>
      <c r="W2611" s="816"/>
      <c r="X2611" s="817"/>
      <c r="Y2611" s="818"/>
      <c r="Z2611" s="819"/>
      <c r="AA2611" s="16"/>
      <c r="AB2611" s="139"/>
      <c r="AC2611" s="134"/>
      <c r="AD2611" s="144"/>
      <c r="AE2611" s="136"/>
      <c r="AF2611" s="140"/>
      <c r="AG2611" s="140"/>
      <c r="AH2611" s="141"/>
      <c r="AI2611" s="210"/>
      <c r="AJ2611" s="448"/>
      <c r="AK2611" s="479"/>
      <c r="AL2611" s="482"/>
      <c r="AM2611" s="469"/>
      <c r="AN2611" s="439"/>
      <c r="AO2611" s="16"/>
      <c r="AP2611" s="440"/>
      <c r="AQ2611" s="450"/>
      <c r="AR2611" s="453"/>
      <c r="AS2611" s="468"/>
      <c r="AT2611" s="453"/>
      <c r="AU2611" s="455"/>
    </row>
    <row r="2612" spans="1:47" s="29" customFormat="1">
      <c r="A2612" s="556">
        <v>2609</v>
      </c>
      <c r="B2612" s="16"/>
      <c r="C2612" s="197" t="str">
        <f t="shared" si="948"/>
        <v>1900</v>
      </c>
      <c r="D2612" s="197" t="str">
        <f t="shared" si="949"/>
        <v>Jan</v>
      </c>
      <c r="E2612" s="808"/>
      <c r="F2612" s="16"/>
      <c r="G2612" s="16"/>
      <c r="H2612" s="16"/>
      <c r="I2612" s="16"/>
      <c r="J2612" s="51"/>
      <c r="K2612" s="809"/>
      <c r="L2612" s="809"/>
      <c r="M2612" s="809"/>
      <c r="N2612" s="810"/>
      <c r="O2612" s="809"/>
      <c r="P2612" s="15"/>
      <c r="Q2612" s="16"/>
      <c r="R2612" s="811" t="str">
        <f>IFERROR(VLOOKUP(CONCATENATE(D2612,"'",C2612),'Monthly Forex'!A:D,4,0),"-")</f>
        <v>-</v>
      </c>
      <c r="S2612" s="812"/>
      <c r="T2612" s="813"/>
      <c r="U2612" s="814"/>
      <c r="V2612" s="815"/>
      <c r="W2612" s="816"/>
      <c r="X2612" s="817"/>
      <c r="Y2612" s="818"/>
      <c r="Z2612" s="819"/>
      <c r="AA2612" s="16"/>
      <c r="AB2612" s="139"/>
      <c r="AC2612" s="134"/>
      <c r="AD2612" s="144"/>
      <c r="AE2612" s="136"/>
      <c r="AF2612" s="140"/>
      <c r="AG2612" s="140"/>
      <c r="AH2612" s="141"/>
      <c r="AI2612" s="210"/>
      <c r="AJ2612" s="448"/>
      <c r="AK2612" s="479"/>
      <c r="AL2612" s="482"/>
      <c r="AM2612" s="469"/>
      <c r="AN2612" s="439"/>
      <c r="AO2612" s="16"/>
      <c r="AP2612" s="440"/>
      <c r="AQ2612" s="450"/>
      <c r="AR2612" s="453"/>
      <c r="AS2612" s="468"/>
      <c r="AT2612" s="453"/>
      <c r="AU2612" s="455"/>
    </row>
    <row r="2613" spans="1:47" s="29" customFormat="1">
      <c r="A2613" s="556">
        <v>2610</v>
      </c>
      <c r="B2613" s="16"/>
      <c r="C2613" s="197" t="str">
        <f t="shared" si="948"/>
        <v>1900</v>
      </c>
      <c r="D2613" s="197" t="str">
        <f t="shared" si="949"/>
        <v>Jan</v>
      </c>
      <c r="E2613" s="808"/>
      <c r="F2613" s="16"/>
      <c r="G2613" s="16"/>
      <c r="H2613" s="16"/>
      <c r="I2613" s="16"/>
      <c r="J2613" s="51"/>
      <c r="K2613" s="809"/>
      <c r="L2613" s="809"/>
      <c r="M2613" s="809"/>
      <c r="N2613" s="810"/>
      <c r="O2613" s="809"/>
      <c r="P2613" s="15"/>
      <c r="Q2613" s="16"/>
      <c r="R2613" s="811" t="str">
        <f>IFERROR(VLOOKUP(CONCATENATE(D2613,"'",C2613),'Monthly Forex'!A:D,4,0),"-")</f>
        <v>-</v>
      </c>
      <c r="S2613" s="812"/>
      <c r="T2613" s="813"/>
      <c r="U2613" s="814"/>
      <c r="V2613" s="815"/>
      <c r="W2613" s="816"/>
      <c r="X2613" s="817"/>
      <c r="Y2613" s="818"/>
      <c r="Z2613" s="819"/>
      <c r="AA2613" s="16"/>
      <c r="AB2613" s="139"/>
      <c r="AC2613" s="134"/>
      <c r="AD2613" s="144"/>
      <c r="AE2613" s="136"/>
      <c r="AF2613" s="140"/>
      <c r="AG2613" s="140"/>
      <c r="AH2613" s="141"/>
      <c r="AI2613" s="210"/>
      <c r="AJ2613" s="448"/>
      <c r="AK2613" s="479"/>
      <c r="AL2613" s="482"/>
      <c r="AM2613" s="469"/>
      <c r="AN2613" s="439"/>
      <c r="AO2613" s="16"/>
      <c r="AP2613" s="440"/>
      <c r="AQ2613" s="450"/>
      <c r="AR2613" s="453"/>
      <c r="AS2613" s="468"/>
      <c r="AT2613" s="453"/>
      <c r="AU2613" s="455"/>
    </row>
    <row r="2614" spans="1:47" s="29" customFormat="1">
      <c r="A2614" s="556">
        <v>2611</v>
      </c>
      <c r="B2614" s="16"/>
      <c r="C2614" s="197" t="str">
        <f t="shared" si="948"/>
        <v>1900</v>
      </c>
      <c r="D2614" s="197" t="str">
        <f t="shared" si="949"/>
        <v>Jan</v>
      </c>
      <c r="E2614" s="808"/>
      <c r="F2614" s="16"/>
      <c r="G2614" s="16"/>
      <c r="H2614" s="16"/>
      <c r="I2614" s="16"/>
      <c r="J2614" s="51"/>
      <c r="K2614" s="809"/>
      <c r="L2614" s="809"/>
      <c r="M2614" s="809"/>
      <c r="N2614" s="810"/>
      <c r="O2614" s="809"/>
      <c r="P2614" s="15"/>
      <c r="Q2614" s="16"/>
      <c r="R2614" s="811" t="str">
        <f>IFERROR(VLOOKUP(CONCATENATE(D2614,"'",C2614),'Monthly Forex'!A:D,4,0),"-")</f>
        <v>-</v>
      </c>
      <c r="S2614" s="812"/>
      <c r="T2614" s="813"/>
      <c r="U2614" s="814"/>
      <c r="V2614" s="815"/>
      <c r="W2614" s="816"/>
      <c r="X2614" s="817"/>
      <c r="Y2614" s="818"/>
      <c r="Z2614" s="819"/>
      <c r="AA2614" s="16"/>
      <c r="AB2614" s="139"/>
      <c r="AC2614" s="134"/>
      <c r="AD2614" s="144"/>
      <c r="AE2614" s="136"/>
      <c r="AF2614" s="140"/>
      <c r="AG2614" s="140"/>
      <c r="AH2614" s="141"/>
      <c r="AI2614" s="210"/>
      <c r="AJ2614" s="448"/>
      <c r="AK2614" s="479"/>
      <c r="AL2614" s="482"/>
      <c r="AM2614" s="469"/>
      <c r="AN2614" s="439"/>
      <c r="AO2614" s="16"/>
      <c r="AP2614" s="440"/>
      <c r="AQ2614" s="450"/>
      <c r="AR2614" s="453"/>
      <c r="AS2614" s="468"/>
      <c r="AT2614" s="453"/>
      <c r="AU2614" s="455"/>
    </row>
    <row r="2615" spans="1:47" s="29" customFormat="1">
      <c r="A2615" s="556">
        <v>2612</v>
      </c>
      <c r="B2615" s="16"/>
      <c r="C2615" s="197" t="str">
        <f t="shared" si="948"/>
        <v>1900</v>
      </c>
      <c r="D2615" s="197" t="str">
        <f t="shared" si="949"/>
        <v>Jan</v>
      </c>
      <c r="E2615" s="808"/>
      <c r="F2615" s="16"/>
      <c r="G2615" s="16"/>
      <c r="H2615" s="16"/>
      <c r="I2615" s="16"/>
      <c r="J2615" s="51"/>
      <c r="K2615" s="809"/>
      <c r="L2615" s="809"/>
      <c r="M2615" s="809"/>
      <c r="N2615" s="810"/>
      <c r="O2615" s="809"/>
      <c r="P2615" s="15"/>
      <c r="Q2615" s="16"/>
      <c r="R2615" s="811" t="str">
        <f>IFERROR(VLOOKUP(CONCATENATE(D2615,"'",C2615),'Monthly Forex'!A:D,4,0),"-")</f>
        <v>-</v>
      </c>
      <c r="S2615" s="812"/>
      <c r="T2615" s="813"/>
      <c r="U2615" s="814"/>
      <c r="V2615" s="815"/>
      <c r="W2615" s="816"/>
      <c r="X2615" s="817"/>
      <c r="Y2615" s="818"/>
      <c r="Z2615" s="819"/>
      <c r="AA2615" s="16"/>
      <c r="AB2615" s="139"/>
      <c r="AC2615" s="134"/>
      <c r="AD2615" s="144"/>
      <c r="AE2615" s="136"/>
      <c r="AF2615" s="140"/>
      <c r="AG2615" s="140"/>
      <c r="AH2615" s="141"/>
      <c r="AI2615" s="210"/>
      <c r="AJ2615" s="448"/>
      <c r="AK2615" s="479"/>
      <c r="AL2615" s="482"/>
      <c r="AM2615" s="469"/>
      <c r="AN2615" s="439"/>
      <c r="AO2615" s="16"/>
      <c r="AP2615" s="440"/>
      <c r="AQ2615" s="450"/>
      <c r="AR2615" s="453"/>
      <c r="AS2615" s="468"/>
      <c r="AT2615" s="453"/>
      <c r="AU2615" s="455"/>
    </row>
    <row r="2616" spans="1:47" s="29" customFormat="1">
      <c r="A2616" s="556">
        <v>2613</v>
      </c>
      <c r="B2616" s="16"/>
      <c r="C2616" s="197" t="str">
        <f t="shared" si="948"/>
        <v>1900</v>
      </c>
      <c r="D2616" s="197" t="str">
        <f t="shared" si="949"/>
        <v>Jan</v>
      </c>
      <c r="E2616" s="808"/>
      <c r="F2616" s="16"/>
      <c r="G2616" s="16"/>
      <c r="H2616" s="16"/>
      <c r="I2616" s="16"/>
      <c r="J2616" s="51"/>
      <c r="K2616" s="809"/>
      <c r="L2616" s="809"/>
      <c r="M2616" s="809"/>
      <c r="N2616" s="810"/>
      <c r="O2616" s="809"/>
      <c r="P2616" s="15"/>
      <c r="Q2616" s="16"/>
      <c r="R2616" s="811" t="str">
        <f>IFERROR(VLOOKUP(CONCATENATE(D2616,"'",C2616),'Monthly Forex'!A:D,4,0),"-")</f>
        <v>-</v>
      </c>
      <c r="S2616" s="812"/>
      <c r="T2616" s="813"/>
      <c r="U2616" s="814"/>
      <c r="V2616" s="815"/>
      <c r="W2616" s="816"/>
      <c r="X2616" s="817"/>
      <c r="Y2616" s="818"/>
      <c r="Z2616" s="819"/>
      <c r="AA2616" s="16"/>
      <c r="AB2616" s="139"/>
      <c r="AC2616" s="134"/>
      <c r="AD2616" s="144"/>
      <c r="AE2616" s="136"/>
      <c r="AF2616" s="140"/>
      <c r="AG2616" s="140"/>
      <c r="AH2616" s="141"/>
      <c r="AI2616" s="210"/>
      <c r="AJ2616" s="448"/>
      <c r="AK2616" s="479"/>
      <c r="AL2616" s="482"/>
      <c r="AM2616" s="469"/>
      <c r="AN2616" s="439"/>
      <c r="AO2616" s="16"/>
      <c r="AP2616" s="440"/>
      <c r="AQ2616" s="450"/>
      <c r="AR2616" s="453"/>
      <c r="AS2616" s="468"/>
      <c r="AT2616" s="453"/>
      <c r="AU2616" s="455"/>
    </row>
    <row r="2617" spans="1:47" s="29" customFormat="1">
      <c r="A2617" s="556">
        <v>2614</v>
      </c>
      <c r="B2617" s="16"/>
      <c r="C2617" s="197" t="str">
        <f t="shared" si="948"/>
        <v>1900</v>
      </c>
      <c r="D2617" s="197" t="str">
        <f t="shared" si="949"/>
        <v>Jan</v>
      </c>
      <c r="E2617" s="808"/>
      <c r="F2617" s="16"/>
      <c r="G2617" s="16"/>
      <c r="H2617" s="16"/>
      <c r="I2617" s="16"/>
      <c r="J2617" s="51"/>
      <c r="K2617" s="809"/>
      <c r="L2617" s="809"/>
      <c r="M2617" s="809"/>
      <c r="N2617" s="810"/>
      <c r="O2617" s="809"/>
      <c r="P2617" s="15"/>
      <c r="Q2617" s="16"/>
      <c r="R2617" s="811" t="str">
        <f>IFERROR(VLOOKUP(CONCATENATE(D2617,"'",C2617),'Monthly Forex'!A:D,4,0),"-")</f>
        <v>-</v>
      </c>
      <c r="S2617" s="812"/>
      <c r="T2617" s="813"/>
      <c r="U2617" s="814"/>
      <c r="V2617" s="815"/>
      <c r="W2617" s="816"/>
      <c r="X2617" s="817"/>
      <c r="Y2617" s="818"/>
      <c r="Z2617" s="819"/>
      <c r="AA2617" s="16"/>
      <c r="AB2617" s="139"/>
      <c r="AC2617" s="134"/>
      <c r="AD2617" s="144"/>
      <c r="AE2617" s="136"/>
      <c r="AF2617" s="140"/>
      <c r="AG2617" s="140"/>
      <c r="AH2617" s="141"/>
      <c r="AI2617" s="210"/>
      <c r="AJ2617" s="448"/>
      <c r="AK2617" s="479"/>
      <c r="AL2617" s="482"/>
      <c r="AM2617" s="469"/>
      <c r="AN2617" s="439"/>
      <c r="AO2617" s="16"/>
      <c r="AP2617" s="440"/>
      <c r="AQ2617" s="450"/>
      <c r="AR2617" s="453"/>
      <c r="AS2617" s="468"/>
      <c r="AT2617" s="453"/>
      <c r="AU2617" s="455"/>
    </row>
    <row r="2618" spans="1:47" s="29" customFormat="1">
      <c r="A2618" s="556">
        <v>2615</v>
      </c>
      <c r="B2618" s="16"/>
      <c r="C2618" s="197" t="str">
        <f t="shared" si="948"/>
        <v>1900</v>
      </c>
      <c r="D2618" s="197" t="str">
        <f t="shared" si="949"/>
        <v>Jan</v>
      </c>
      <c r="E2618" s="808"/>
      <c r="F2618" s="16"/>
      <c r="G2618" s="16"/>
      <c r="H2618" s="16"/>
      <c r="I2618" s="16"/>
      <c r="J2618" s="51"/>
      <c r="K2618" s="809"/>
      <c r="L2618" s="809"/>
      <c r="M2618" s="809"/>
      <c r="N2618" s="810"/>
      <c r="O2618" s="809"/>
      <c r="P2618" s="15"/>
      <c r="Q2618" s="16"/>
      <c r="R2618" s="811" t="str">
        <f>IFERROR(VLOOKUP(CONCATENATE(D2618,"'",C2618),'Monthly Forex'!A:D,4,0),"-")</f>
        <v>-</v>
      </c>
      <c r="S2618" s="812"/>
      <c r="T2618" s="813"/>
      <c r="U2618" s="814"/>
      <c r="V2618" s="815"/>
      <c r="W2618" s="816"/>
      <c r="X2618" s="817"/>
      <c r="Y2618" s="818"/>
      <c r="Z2618" s="819"/>
      <c r="AA2618" s="16"/>
      <c r="AB2618" s="139"/>
      <c r="AC2618" s="134"/>
      <c r="AD2618" s="144"/>
      <c r="AE2618" s="136"/>
      <c r="AF2618" s="140"/>
      <c r="AG2618" s="140"/>
      <c r="AH2618" s="141"/>
      <c r="AI2618" s="210"/>
      <c r="AJ2618" s="448"/>
      <c r="AK2618" s="479"/>
      <c r="AL2618" s="482"/>
      <c r="AM2618" s="469"/>
      <c r="AN2618" s="439"/>
      <c r="AO2618" s="16"/>
      <c r="AP2618" s="440"/>
      <c r="AQ2618" s="450"/>
      <c r="AR2618" s="453"/>
      <c r="AS2618" s="468"/>
      <c r="AT2618" s="453"/>
      <c r="AU2618" s="455"/>
    </row>
    <row r="2619" spans="1:47" s="29" customFormat="1">
      <c r="A2619" s="556">
        <v>2616</v>
      </c>
      <c r="B2619" s="16"/>
      <c r="C2619" s="197" t="str">
        <f t="shared" si="948"/>
        <v>1900</v>
      </c>
      <c r="D2619" s="197" t="str">
        <f t="shared" si="949"/>
        <v>Jan</v>
      </c>
      <c r="E2619" s="808"/>
      <c r="F2619" s="16"/>
      <c r="G2619" s="16"/>
      <c r="H2619" s="16"/>
      <c r="I2619" s="16"/>
      <c r="J2619" s="51"/>
      <c r="K2619" s="809"/>
      <c r="L2619" s="809"/>
      <c r="M2619" s="809"/>
      <c r="N2619" s="810"/>
      <c r="O2619" s="809"/>
      <c r="P2619" s="15"/>
      <c r="Q2619" s="16"/>
      <c r="R2619" s="811" t="str">
        <f>IFERROR(VLOOKUP(CONCATENATE(D2619,"'",C2619),'Monthly Forex'!A:D,4,0),"-")</f>
        <v>-</v>
      </c>
      <c r="S2619" s="812"/>
      <c r="T2619" s="813"/>
      <c r="U2619" s="814"/>
      <c r="V2619" s="815"/>
      <c r="W2619" s="816"/>
      <c r="X2619" s="817"/>
      <c r="Y2619" s="818"/>
      <c r="Z2619" s="819"/>
      <c r="AA2619" s="16"/>
      <c r="AB2619" s="139"/>
      <c r="AC2619" s="134"/>
      <c r="AD2619" s="144"/>
      <c r="AE2619" s="136"/>
      <c r="AF2619" s="140"/>
      <c r="AG2619" s="140"/>
      <c r="AH2619" s="141"/>
      <c r="AI2619" s="210"/>
      <c r="AJ2619" s="448"/>
      <c r="AK2619" s="479"/>
      <c r="AL2619" s="482"/>
      <c r="AM2619" s="469"/>
      <c r="AN2619" s="439"/>
      <c r="AO2619" s="16"/>
      <c r="AP2619" s="440"/>
      <c r="AQ2619" s="450"/>
      <c r="AR2619" s="453"/>
      <c r="AS2619" s="468"/>
      <c r="AT2619" s="453"/>
      <c r="AU2619" s="455"/>
    </row>
    <row r="2620" spans="1:47" s="29" customFormat="1">
      <c r="A2620" s="556">
        <v>2617</v>
      </c>
      <c r="B2620" s="16"/>
      <c r="C2620" s="197" t="str">
        <f t="shared" si="948"/>
        <v>1900</v>
      </c>
      <c r="D2620" s="197" t="str">
        <f t="shared" si="949"/>
        <v>Jan</v>
      </c>
      <c r="E2620" s="808"/>
      <c r="F2620" s="16"/>
      <c r="G2620" s="16"/>
      <c r="H2620" s="16"/>
      <c r="I2620" s="16"/>
      <c r="J2620" s="51"/>
      <c r="K2620" s="809"/>
      <c r="L2620" s="809"/>
      <c r="M2620" s="809"/>
      <c r="N2620" s="810"/>
      <c r="O2620" s="809"/>
      <c r="P2620" s="15"/>
      <c r="Q2620" s="16"/>
      <c r="R2620" s="811" t="str">
        <f>IFERROR(VLOOKUP(CONCATENATE(D2620,"'",C2620),'Monthly Forex'!A:D,4,0),"-")</f>
        <v>-</v>
      </c>
      <c r="S2620" s="812"/>
      <c r="T2620" s="813"/>
      <c r="U2620" s="814"/>
      <c r="V2620" s="815"/>
      <c r="W2620" s="816"/>
      <c r="X2620" s="817"/>
      <c r="Y2620" s="818"/>
      <c r="Z2620" s="819"/>
      <c r="AA2620" s="16"/>
      <c r="AB2620" s="139"/>
      <c r="AC2620" s="134"/>
      <c r="AD2620" s="144"/>
      <c r="AE2620" s="136"/>
      <c r="AF2620" s="140"/>
      <c r="AG2620" s="140"/>
      <c r="AH2620" s="141"/>
      <c r="AI2620" s="210"/>
      <c r="AJ2620" s="448"/>
      <c r="AK2620" s="479"/>
      <c r="AL2620" s="482"/>
      <c r="AM2620" s="469"/>
      <c r="AN2620" s="439"/>
      <c r="AO2620" s="16"/>
      <c r="AP2620" s="440"/>
      <c r="AQ2620" s="450"/>
      <c r="AR2620" s="453"/>
      <c r="AS2620" s="468"/>
      <c r="AT2620" s="453"/>
      <c r="AU2620" s="455"/>
    </row>
    <row r="2621" spans="1:47" s="29" customFormat="1">
      <c r="A2621" s="556">
        <v>2618</v>
      </c>
      <c r="B2621" s="16"/>
      <c r="C2621" s="197" t="str">
        <f t="shared" si="948"/>
        <v>1900</v>
      </c>
      <c r="D2621" s="197" t="str">
        <f t="shared" si="949"/>
        <v>Jan</v>
      </c>
      <c r="E2621" s="808"/>
      <c r="F2621" s="16"/>
      <c r="G2621" s="16"/>
      <c r="H2621" s="16"/>
      <c r="I2621" s="16"/>
      <c r="J2621" s="51"/>
      <c r="K2621" s="809"/>
      <c r="L2621" s="809"/>
      <c r="M2621" s="809"/>
      <c r="N2621" s="810"/>
      <c r="O2621" s="809"/>
      <c r="P2621" s="15"/>
      <c r="Q2621" s="16"/>
      <c r="R2621" s="811" t="str">
        <f>IFERROR(VLOOKUP(CONCATENATE(D2621,"'",C2621),'Monthly Forex'!A:D,4,0),"-")</f>
        <v>-</v>
      </c>
      <c r="S2621" s="812"/>
      <c r="T2621" s="813"/>
      <c r="U2621" s="814"/>
      <c r="V2621" s="815"/>
      <c r="W2621" s="816"/>
      <c r="X2621" s="817"/>
      <c r="Y2621" s="818"/>
      <c r="Z2621" s="819"/>
      <c r="AA2621" s="16"/>
      <c r="AB2621" s="139"/>
      <c r="AC2621" s="134"/>
      <c r="AD2621" s="144"/>
      <c r="AE2621" s="136"/>
      <c r="AF2621" s="140"/>
      <c r="AG2621" s="140"/>
      <c r="AH2621" s="141"/>
      <c r="AI2621" s="210"/>
      <c r="AJ2621" s="448"/>
      <c r="AK2621" s="479"/>
      <c r="AL2621" s="482"/>
      <c r="AM2621" s="469"/>
      <c r="AN2621" s="439"/>
      <c r="AO2621" s="16"/>
      <c r="AP2621" s="440"/>
      <c r="AQ2621" s="450"/>
      <c r="AR2621" s="453"/>
      <c r="AS2621" s="468"/>
      <c r="AT2621" s="453"/>
      <c r="AU2621" s="455"/>
    </row>
    <row r="2622" spans="1:47" s="29" customFormat="1">
      <c r="A2622" s="556">
        <v>2619</v>
      </c>
      <c r="B2622" s="16"/>
      <c r="C2622" s="197" t="str">
        <f t="shared" si="948"/>
        <v>1900</v>
      </c>
      <c r="D2622" s="197" t="str">
        <f t="shared" si="949"/>
        <v>Jan</v>
      </c>
      <c r="E2622" s="808"/>
      <c r="F2622" s="16"/>
      <c r="G2622" s="16"/>
      <c r="H2622" s="16"/>
      <c r="I2622" s="16"/>
      <c r="J2622" s="51"/>
      <c r="K2622" s="809"/>
      <c r="L2622" s="809"/>
      <c r="M2622" s="809"/>
      <c r="N2622" s="810"/>
      <c r="O2622" s="809"/>
      <c r="P2622" s="15"/>
      <c r="Q2622" s="16"/>
      <c r="R2622" s="811" t="str">
        <f>IFERROR(VLOOKUP(CONCATENATE(D2622,"'",C2622),'Monthly Forex'!A:D,4,0),"-")</f>
        <v>-</v>
      </c>
      <c r="S2622" s="812"/>
      <c r="T2622" s="813"/>
      <c r="U2622" s="814"/>
      <c r="V2622" s="815"/>
      <c r="W2622" s="816"/>
      <c r="X2622" s="817"/>
      <c r="Y2622" s="818"/>
      <c r="Z2622" s="819"/>
      <c r="AA2622" s="16"/>
      <c r="AB2622" s="139"/>
      <c r="AC2622" s="134"/>
      <c r="AD2622" s="144"/>
      <c r="AE2622" s="136"/>
      <c r="AF2622" s="140"/>
      <c r="AG2622" s="140"/>
      <c r="AH2622" s="141"/>
      <c r="AI2622" s="210"/>
      <c r="AJ2622" s="448"/>
      <c r="AK2622" s="479"/>
      <c r="AL2622" s="482"/>
      <c r="AM2622" s="469"/>
      <c r="AN2622" s="439"/>
      <c r="AO2622" s="16"/>
      <c r="AP2622" s="440"/>
      <c r="AQ2622" s="450"/>
      <c r="AR2622" s="453"/>
      <c r="AS2622" s="468"/>
      <c r="AT2622" s="453"/>
      <c r="AU2622" s="455"/>
    </row>
    <row r="2623" spans="1:47" s="29" customFormat="1">
      <c r="A2623" s="556">
        <v>2620</v>
      </c>
      <c r="B2623" s="16"/>
      <c r="C2623" s="197" t="str">
        <f t="shared" si="948"/>
        <v>1900</v>
      </c>
      <c r="D2623" s="197" t="str">
        <f t="shared" si="949"/>
        <v>Jan</v>
      </c>
      <c r="E2623" s="808"/>
      <c r="F2623" s="16"/>
      <c r="G2623" s="16"/>
      <c r="H2623" s="16"/>
      <c r="I2623" s="16"/>
      <c r="J2623" s="51"/>
      <c r="K2623" s="809"/>
      <c r="L2623" s="809"/>
      <c r="M2623" s="809"/>
      <c r="N2623" s="810"/>
      <c r="O2623" s="809"/>
      <c r="P2623" s="15"/>
      <c r="Q2623" s="16"/>
      <c r="R2623" s="811" t="str">
        <f>IFERROR(VLOOKUP(CONCATENATE(D2623,"'",C2623),'Monthly Forex'!A:D,4,0),"-")</f>
        <v>-</v>
      </c>
      <c r="S2623" s="812"/>
      <c r="T2623" s="813"/>
      <c r="U2623" s="814"/>
      <c r="V2623" s="815"/>
      <c r="W2623" s="816"/>
      <c r="X2623" s="817"/>
      <c r="Y2623" s="818"/>
      <c r="Z2623" s="819"/>
      <c r="AA2623" s="16"/>
      <c r="AB2623" s="139"/>
      <c r="AC2623" s="134"/>
      <c r="AD2623" s="144"/>
      <c r="AE2623" s="136"/>
      <c r="AF2623" s="140"/>
      <c r="AG2623" s="140"/>
      <c r="AH2623" s="141"/>
      <c r="AI2623" s="210"/>
      <c r="AJ2623" s="448"/>
      <c r="AK2623" s="479"/>
      <c r="AL2623" s="482"/>
      <c r="AM2623" s="469"/>
      <c r="AN2623" s="439"/>
      <c r="AO2623" s="16"/>
      <c r="AP2623" s="440"/>
      <c r="AQ2623" s="450"/>
      <c r="AR2623" s="453"/>
      <c r="AS2623" s="468"/>
      <c r="AT2623" s="453"/>
      <c r="AU2623" s="455"/>
    </row>
    <row r="2624" spans="1:47" s="29" customFormat="1">
      <c r="A2624" s="556">
        <v>2621</v>
      </c>
      <c r="B2624" s="16"/>
      <c r="C2624" s="197" t="str">
        <f t="shared" si="948"/>
        <v>1900</v>
      </c>
      <c r="D2624" s="197" t="str">
        <f t="shared" si="949"/>
        <v>Jan</v>
      </c>
      <c r="E2624" s="808"/>
      <c r="F2624" s="16"/>
      <c r="G2624" s="16"/>
      <c r="H2624" s="16"/>
      <c r="I2624" s="16"/>
      <c r="J2624" s="51"/>
      <c r="K2624" s="809"/>
      <c r="L2624" s="809"/>
      <c r="M2624" s="809"/>
      <c r="N2624" s="810"/>
      <c r="O2624" s="809"/>
      <c r="P2624" s="15"/>
      <c r="Q2624" s="16"/>
      <c r="R2624" s="811" t="str">
        <f>IFERROR(VLOOKUP(CONCATENATE(D2624,"'",C2624),'Monthly Forex'!A:D,4,0),"-")</f>
        <v>-</v>
      </c>
      <c r="S2624" s="812"/>
      <c r="T2624" s="813"/>
      <c r="U2624" s="814"/>
      <c r="V2624" s="815"/>
      <c r="W2624" s="816"/>
      <c r="X2624" s="817"/>
      <c r="Y2624" s="818"/>
      <c r="Z2624" s="819"/>
      <c r="AA2624" s="16"/>
      <c r="AB2624" s="139"/>
      <c r="AC2624" s="134"/>
      <c r="AD2624" s="144"/>
      <c r="AE2624" s="136"/>
      <c r="AF2624" s="140"/>
      <c r="AG2624" s="140"/>
      <c r="AH2624" s="141"/>
      <c r="AI2624" s="210"/>
      <c r="AJ2624" s="448"/>
      <c r="AK2624" s="479"/>
      <c r="AL2624" s="482"/>
      <c r="AM2624" s="469"/>
      <c r="AN2624" s="439"/>
      <c r="AO2624" s="16"/>
      <c r="AP2624" s="440"/>
      <c r="AQ2624" s="450"/>
      <c r="AR2624" s="453"/>
      <c r="AS2624" s="468"/>
      <c r="AT2624" s="453"/>
      <c r="AU2624" s="455"/>
    </row>
    <row r="2625" spans="1:47" s="29" customFormat="1">
      <c r="A2625" s="556">
        <v>2622</v>
      </c>
      <c r="B2625" s="16"/>
      <c r="C2625" s="197" t="str">
        <f t="shared" si="948"/>
        <v>1900</v>
      </c>
      <c r="D2625" s="197" t="str">
        <f t="shared" si="949"/>
        <v>Jan</v>
      </c>
      <c r="E2625" s="808"/>
      <c r="F2625" s="16"/>
      <c r="G2625" s="16"/>
      <c r="H2625" s="16"/>
      <c r="I2625" s="16"/>
      <c r="J2625" s="51"/>
      <c r="K2625" s="809"/>
      <c r="L2625" s="809"/>
      <c r="M2625" s="809"/>
      <c r="N2625" s="810"/>
      <c r="O2625" s="809"/>
      <c r="P2625" s="15"/>
      <c r="Q2625" s="16"/>
      <c r="R2625" s="811" t="str">
        <f>IFERROR(VLOOKUP(CONCATENATE(D2625,"'",C2625),'Monthly Forex'!A:D,4,0),"-")</f>
        <v>-</v>
      </c>
      <c r="S2625" s="812"/>
      <c r="T2625" s="813"/>
      <c r="U2625" s="814"/>
      <c r="V2625" s="815"/>
      <c r="W2625" s="816"/>
      <c r="X2625" s="817"/>
      <c r="Y2625" s="818"/>
      <c r="Z2625" s="819"/>
      <c r="AA2625" s="16"/>
      <c r="AB2625" s="139"/>
      <c r="AC2625" s="134"/>
      <c r="AD2625" s="144"/>
      <c r="AE2625" s="136"/>
      <c r="AF2625" s="140"/>
      <c r="AG2625" s="140"/>
      <c r="AH2625" s="141"/>
      <c r="AI2625" s="210"/>
      <c r="AJ2625" s="448"/>
      <c r="AK2625" s="479"/>
      <c r="AL2625" s="482"/>
      <c r="AM2625" s="469"/>
      <c r="AN2625" s="439"/>
      <c r="AO2625" s="16"/>
      <c r="AP2625" s="440"/>
      <c r="AQ2625" s="450"/>
      <c r="AR2625" s="453"/>
      <c r="AS2625" s="468"/>
      <c r="AT2625" s="453"/>
      <c r="AU2625" s="455"/>
    </row>
    <row r="2626" spans="1:47" s="29" customFormat="1">
      <c r="A2626" s="556">
        <v>2623</v>
      </c>
      <c r="B2626" s="16"/>
      <c r="C2626" s="197" t="str">
        <f t="shared" ref="C2626:C2665" si="1018">TEXT(E2626,"yyyy")</f>
        <v>1900</v>
      </c>
      <c r="D2626" s="197" t="str">
        <f t="shared" ref="D2626:D2665" si="1019">TEXT(E2626,"mmm")</f>
        <v>Jan</v>
      </c>
      <c r="E2626" s="808"/>
      <c r="F2626" s="16"/>
      <c r="G2626" s="16"/>
      <c r="H2626" s="16"/>
      <c r="I2626" s="16"/>
      <c r="J2626" s="51"/>
      <c r="K2626" s="809"/>
      <c r="L2626" s="809"/>
      <c r="M2626" s="809"/>
      <c r="N2626" s="810"/>
      <c r="O2626" s="809"/>
      <c r="P2626" s="15"/>
      <c r="Q2626" s="16"/>
      <c r="R2626" s="811" t="str">
        <f>IFERROR(VLOOKUP(CONCATENATE(D2626,"'",C2626),'Monthly Forex'!A:D,4,0),"-")</f>
        <v>-</v>
      </c>
      <c r="S2626" s="812"/>
      <c r="T2626" s="813"/>
      <c r="U2626" s="814"/>
      <c r="V2626" s="815"/>
      <c r="W2626" s="816"/>
      <c r="X2626" s="817"/>
      <c r="Y2626" s="818"/>
      <c r="Z2626" s="819"/>
      <c r="AA2626" s="16"/>
      <c r="AB2626" s="139"/>
      <c r="AC2626" s="134"/>
      <c r="AD2626" s="144"/>
      <c r="AE2626" s="136"/>
      <c r="AF2626" s="140"/>
      <c r="AG2626" s="140"/>
      <c r="AH2626" s="141"/>
      <c r="AI2626" s="210"/>
      <c r="AJ2626" s="448"/>
      <c r="AK2626" s="479"/>
      <c r="AL2626" s="482"/>
      <c r="AM2626" s="469"/>
      <c r="AN2626" s="439"/>
      <c r="AO2626" s="16"/>
      <c r="AP2626" s="440"/>
      <c r="AQ2626" s="450"/>
      <c r="AR2626" s="453"/>
      <c r="AS2626" s="468"/>
      <c r="AT2626" s="453"/>
      <c r="AU2626" s="455"/>
    </row>
    <row r="2627" spans="1:47" s="29" customFormat="1">
      <c r="A2627" s="556">
        <v>2624</v>
      </c>
      <c r="B2627" s="16"/>
      <c r="C2627" s="197" t="str">
        <f t="shared" si="1018"/>
        <v>1900</v>
      </c>
      <c r="D2627" s="197" t="str">
        <f t="shared" si="1019"/>
        <v>Jan</v>
      </c>
      <c r="E2627" s="808"/>
      <c r="F2627" s="16"/>
      <c r="G2627" s="16"/>
      <c r="H2627" s="16"/>
      <c r="I2627" s="16"/>
      <c r="J2627" s="51"/>
      <c r="K2627" s="809"/>
      <c r="L2627" s="809"/>
      <c r="M2627" s="809"/>
      <c r="N2627" s="810"/>
      <c r="O2627" s="809"/>
      <c r="P2627" s="15"/>
      <c r="Q2627" s="16"/>
      <c r="R2627" s="811" t="str">
        <f>IFERROR(VLOOKUP(CONCATENATE(D2627,"'",C2627),'Monthly Forex'!A:D,4,0),"-")</f>
        <v>-</v>
      </c>
      <c r="S2627" s="812"/>
      <c r="T2627" s="813"/>
      <c r="U2627" s="814"/>
      <c r="V2627" s="815"/>
      <c r="W2627" s="816"/>
      <c r="X2627" s="817"/>
      <c r="Y2627" s="818"/>
      <c r="Z2627" s="819"/>
      <c r="AA2627" s="16"/>
      <c r="AB2627" s="139"/>
      <c r="AC2627" s="134"/>
      <c r="AD2627" s="144"/>
      <c r="AE2627" s="136"/>
      <c r="AF2627" s="140"/>
      <c r="AG2627" s="140"/>
      <c r="AH2627" s="141"/>
      <c r="AI2627" s="210"/>
      <c r="AJ2627" s="448"/>
      <c r="AK2627" s="479"/>
      <c r="AL2627" s="482"/>
      <c r="AM2627" s="469"/>
      <c r="AN2627" s="439"/>
      <c r="AO2627" s="16"/>
      <c r="AP2627" s="440"/>
      <c r="AQ2627" s="450"/>
      <c r="AR2627" s="453"/>
      <c r="AS2627" s="468"/>
      <c r="AT2627" s="453"/>
      <c r="AU2627" s="455"/>
    </row>
    <row r="2628" spans="1:47" s="29" customFormat="1">
      <c r="A2628" s="556">
        <v>2625</v>
      </c>
      <c r="B2628" s="16"/>
      <c r="C2628" s="197" t="str">
        <f t="shared" si="1018"/>
        <v>1900</v>
      </c>
      <c r="D2628" s="197" t="str">
        <f t="shared" si="1019"/>
        <v>Jan</v>
      </c>
      <c r="E2628" s="808"/>
      <c r="F2628" s="16"/>
      <c r="G2628" s="16"/>
      <c r="H2628" s="16"/>
      <c r="I2628" s="16"/>
      <c r="J2628" s="51"/>
      <c r="K2628" s="809"/>
      <c r="L2628" s="809"/>
      <c r="M2628" s="809"/>
      <c r="N2628" s="810"/>
      <c r="O2628" s="809"/>
      <c r="P2628" s="15"/>
      <c r="Q2628" s="16"/>
      <c r="R2628" s="811" t="str">
        <f>IFERROR(VLOOKUP(CONCATENATE(D2628,"'",C2628),'Monthly Forex'!A:D,4,0),"-")</f>
        <v>-</v>
      </c>
      <c r="S2628" s="812"/>
      <c r="T2628" s="813"/>
      <c r="U2628" s="814"/>
      <c r="V2628" s="815"/>
      <c r="W2628" s="816"/>
      <c r="X2628" s="817"/>
      <c r="Y2628" s="818"/>
      <c r="Z2628" s="819"/>
      <c r="AA2628" s="16"/>
      <c r="AB2628" s="139"/>
      <c r="AC2628" s="134"/>
      <c r="AD2628" s="144"/>
      <c r="AE2628" s="136"/>
      <c r="AF2628" s="140"/>
      <c r="AG2628" s="140"/>
      <c r="AH2628" s="141"/>
      <c r="AI2628" s="210"/>
      <c r="AJ2628" s="448"/>
      <c r="AK2628" s="479"/>
      <c r="AL2628" s="482"/>
      <c r="AM2628" s="469"/>
      <c r="AN2628" s="439"/>
      <c r="AO2628" s="16"/>
      <c r="AP2628" s="440"/>
      <c r="AQ2628" s="450"/>
      <c r="AR2628" s="453"/>
      <c r="AS2628" s="468"/>
      <c r="AT2628" s="453"/>
      <c r="AU2628" s="455"/>
    </row>
    <row r="2629" spans="1:47" s="29" customFormat="1">
      <c r="A2629" s="556">
        <v>2626</v>
      </c>
      <c r="B2629" s="16"/>
      <c r="C2629" s="197" t="str">
        <f t="shared" si="1018"/>
        <v>1900</v>
      </c>
      <c r="D2629" s="197" t="str">
        <f t="shared" si="1019"/>
        <v>Jan</v>
      </c>
      <c r="E2629" s="808"/>
      <c r="F2629" s="16"/>
      <c r="G2629" s="16"/>
      <c r="H2629" s="16"/>
      <c r="I2629" s="16"/>
      <c r="J2629" s="51"/>
      <c r="K2629" s="809"/>
      <c r="L2629" s="809"/>
      <c r="M2629" s="809"/>
      <c r="N2629" s="810"/>
      <c r="O2629" s="809"/>
      <c r="P2629" s="15"/>
      <c r="Q2629" s="16"/>
      <c r="R2629" s="811" t="str">
        <f>IFERROR(VLOOKUP(CONCATENATE(D2629,"'",C2629),'Monthly Forex'!A:D,4,0),"-")</f>
        <v>-</v>
      </c>
      <c r="S2629" s="812"/>
      <c r="T2629" s="813"/>
      <c r="U2629" s="814"/>
      <c r="V2629" s="815"/>
      <c r="W2629" s="816"/>
      <c r="X2629" s="817"/>
      <c r="Y2629" s="818"/>
      <c r="Z2629" s="819"/>
      <c r="AA2629" s="16"/>
      <c r="AB2629" s="139"/>
      <c r="AC2629" s="134"/>
      <c r="AD2629" s="144"/>
      <c r="AE2629" s="136"/>
      <c r="AF2629" s="140"/>
      <c r="AG2629" s="140"/>
      <c r="AH2629" s="141"/>
      <c r="AI2629" s="210"/>
      <c r="AJ2629" s="448"/>
      <c r="AK2629" s="479"/>
      <c r="AL2629" s="482"/>
      <c r="AM2629" s="469"/>
      <c r="AN2629" s="439"/>
      <c r="AO2629" s="16"/>
      <c r="AP2629" s="440"/>
      <c r="AQ2629" s="450"/>
      <c r="AR2629" s="453"/>
      <c r="AS2629" s="468"/>
      <c r="AT2629" s="453"/>
      <c r="AU2629" s="455"/>
    </row>
    <row r="2630" spans="1:47" s="29" customFormat="1">
      <c r="A2630" s="556">
        <v>2627</v>
      </c>
      <c r="B2630" s="16"/>
      <c r="C2630" s="197" t="str">
        <f t="shared" si="1018"/>
        <v>1900</v>
      </c>
      <c r="D2630" s="197" t="str">
        <f t="shared" si="1019"/>
        <v>Jan</v>
      </c>
      <c r="E2630" s="808"/>
      <c r="F2630" s="16"/>
      <c r="G2630" s="16"/>
      <c r="H2630" s="16"/>
      <c r="I2630" s="16"/>
      <c r="J2630" s="51"/>
      <c r="K2630" s="809"/>
      <c r="L2630" s="809"/>
      <c r="M2630" s="809"/>
      <c r="N2630" s="810"/>
      <c r="O2630" s="809"/>
      <c r="P2630" s="15"/>
      <c r="Q2630" s="16"/>
      <c r="R2630" s="811" t="str">
        <f>IFERROR(VLOOKUP(CONCATENATE(D2630,"'",C2630),'Monthly Forex'!A:D,4,0),"-")</f>
        <v>-</v>
      </c>
      <c r="S2630" s="812"/>
      <c r="T2630" s="813"/>
      <c r="U2630" s="814"/>
      <c r="V2630" s="815"/>
      <c r="W2630" s="816"/>
      <c r="X2630" s="817"/>
      <c r="Y2630" s="818"/>
      <c r="Z2630" s="819"/>
      <c r="AA2630" s="16"/>
      <c r="AB2630" s="139"/>
      <c r="AC2630" s="134"/>
      <c r="AD2630" s="144"/>
      <c r="AE2630" s="136"/>
      <c r="AF2630" s="140"/>
      <c r="AG2630" s="140"/>
      <c r="AH2630" s="141"/>
      <c r="AI2630" s="210"/>
      <c r="AJ2630" s="448"/>
      <c r="AK2630" s="479"/>
      <c r="AL2630" s="482"/>
      <c r="AM2630" s="469"/>
      <c r="AN2630" s="439"/>
      <c r="AO2630" s="16"/>
      <c r="AP2630" s="440"/>
      <c r="AQ2630" s="450"/>
      <c r="AR2630" s="453"/>
      <c r="AS2630" s="468"/>
      <c r="AT2630" s="453"/>
      <c r="AU2630" s="455"/>
    </row>
    <row r="2631" spans="1:47" s="29" customFormat="1">
      <c r="A2631" s="556">
        <v>2628</v>
      </c>
      <c r="B2631" s="16"/>
      <c r="C2631" s="197" t="str">
        <f t="shared" si="1018"/>
        <v>1900</v>
      </c>
      <c r="D2631" s="197" t="str">
        <f t="shared" si="1019"/>
        <v>Jan</v>
      </c>
      <c r="E2631" s="808"/>
      <c r="F2631" s="16"/>
      <c r="G2631" s="16"/>
      <c r="H2631" s="16"/>
      <c r="I2631" s="16"/>
      <c r="J2631" s="51"/>
      <c r="K2631" s="809"/>
      <c r="L2631" s="809"/>
      <c r="M2631" s="809"/>
      <c r="N2631" s="810"/>
      <c r="O2631" s="809"/>
      <c r="P2631" s="15"/>
      <c r="Q2631" s="16"/>
      <c r="R2631" s="811" t="str">
        <f>IFERROR(VLOOKUP(CONCATENATE(D2631,"'",C2631),'Monthly Forex'!A:D,4,0),"-")</f>
        <v>-</v>
      </c>
      <c r="S2631" s="812"/>
      <c r="T2631" s="813"/>
      <c r="U2631" s="814"/>
      <c r="V2631" s="815"/>
      <c r="W2631" s="816"/>
      <c r="X2631" s="817"/>
      <c r="Y2631" s="818"/>
      <c r="Z2631" s="819"/>
      <c r="AA2631" s="16"/>
      <c r="AB2631" s="139"/>
      <c r="AC2631" s="134"/>
      <c r="AD2631" s="144"/>
      <c r="AE2631" s="136"/>
      <c r="AF2631" s="140"/>
      <c r="AG2631" s="140"/>
      <c r="AH2631" s="141"/>
      <c r="AI2631" s="210"/>
      <c r="AJ2631" s="448"/>
      <c r="AK2631" s="479"/>
      <c r="AL2631" s="482"/>
      <c r="AM2631" s="469"/>
      <c r="AN2631" s="439"/>
      <c r="AO2631" s="16"/>
      <c r="AP2631" s="440"/>
      <c r="AQ2631" s="450"/>
      <c r="AR2631" s="453"/>
      <c r="AS2631" s="468"/>
      <c r="AT2631" s="453"/>
      <c r="AU2631" s="455"/>
    </row>
    <row r="2632" spans="1:47" s="29" customFormat="1">
      <c r="A2632" s="556">
        <v>2629</v>
      </c>
      <c r="B2632" s="16"/>
      <c r="C2632" s="197" t="str">
        <f t="shared" si="1018"/>
        <v>1900</v>
      </c>
      <c r="D2632" s="197" t="str">
        <f t="shared" si="1019"/>
        <v>Jan</v>
      </c>
      <c r="E2632" s="808"/>
      <c r="F2632" s="16"/>
      <c r="G2632" s="16"/>
      <c r="H2632" s="16"/>
      <c r="I2632" s="16"/>
      <c r="J2632" s="51"/>
      <c r="K2632" s="809"/>
      <c r="L2632" s="809"/>
      <c r="M2632" s="809"/>
      <c r="N2632" s="810"/>
      <c r="O2632" s="809"/>
      <c r="P2632" s="15"/>
      <c r="Q2632" s="16"/>
      <c r="R2632" s="811" t="str">
        <f>IFERROR(VLOOKUP(CONCATENATE(D2632,"'",C2632),'Monthly Forex'!A:D,4,0),"-")</f>
        <v>-</v>
      </c>
      <c r="S2632" s="812"/>
      <c r="T2632" s="813"/>
      <c r="U2632" s="814"/>
      <c r="V2632" s="815"/>
      <c r="W2632" s="816"/>
      <c r="X2632" s="817"/>
      <c r="Y2632" s="818"/>
      <c r="Z2632" s="819"/>
      <c r="AA2632" s="16"/>
      <c r="AB2632" s="139"/>
      <c r="AC2632" s="134"/>
      <c r="AD2632" s="144"/>
      <c r="AE2632" s="136"/>
      <c r="AF2632" s="140"/>
      <c r="AG2632" s="140"/>
      <c r="AH2632" s="141"/>
      <c r="AI2632" s="210"/>
      <c r="AJ2632" s="448"/>
      <c r="AK2632" s="479"/>
      <c r="AL2632" s="482"/>
      <c r="AM2632" s="469"/>
      <c r="AN2632" s="439"/>
      <c r="AO2632" s="16"/>
      <c r="AP2632" s="440"/>
      <c r="AQ2632" s="450"/>
      <c r="AR2632" s="453"/>
      <c r="AS2632" s="468"/>
      <c r="AT2632" s="453"/>
      <c r="AU2632" s="455"/>
    </row>
    <row r="2633" spans="1:47" s="29" customFormat="1">
      <c r="A2633" s="556">
        <v>2630</v>
      </c>
      <c r="B2633" s="16"/>
      <c r="C2633" s="197" t="str">
        <f t="shared" si="1018"/>
        <v>1900</v>
      </c>
      <c r="D2633" s="197" t="str">
        <f t="shared" si="1019"/>
        <v>Jan</v>
      </c>
      <c r="E2633" s="808"/>
      <c r="F2633" s="16"/>
      <c r="G2633" s="16"/>
      <c r="H2633" s="16"/>
      <c r="I2633" s="16"/>
      <c r="J2633" s="51"/>
      <c r="K2633" s="809"/>
      <c r="L2633" s="809"/>
      <c r="M2633" s="809"/>
      <c r="N2633" s="810"/>
      <c r="O2633" s="809"/>
      <c r="P2633" s="15"/>
      <c r="Q2633" s="16"/>
      <c r="R2633" s="811" t="str">
        <f>IFERROR(VLOOKUP(CONCATENATE(D2633,"'",C2633),'Monthly Forex'!A:D,4,0),"-")</f>
        <v>-</v>
      </c>
      <c r="S2633" s="812"/>
      <c r="T2633" s="813"/>
      <c r="U2633" s="814"/>
      <c r="V2633" s="815"/>
      <c r="W2633" s="816"/>
      <c r="X2633" s="817"/>
      <c r="Y2633" s="818"/>
      <c r="Z2633" s="819"/>
      <c r="AA2633" s="16"/>
      <c r="AB2633" s="139"/>
      <c r="AC2633" s="134"/>
      <c r="AD2633" s="144"/>
      <c r="AE2633" s="136"/>
      <c r="AF2633" s="140"/>
      <c r="AG2633" s="140"/>
      <c r="AH2633" s="141"/>
      <c r="AI2633" s="210"/>
      <c r="AJ2633" s="448"/>
      <c r="AK2633" s="479"/>
      <c r="AL2633" s="482"/>
      <c r="AM2633" s="469"/>
      <c r="AN2633" s="439"/>
      <c r="AO2633" s="16"/>
      <c r="AP2633" s="440"/>
      <c r="AQ2633" s="450"/>
      <c r="AR2633" s="453"/>
      <c r="AS2633" s="468"/>
      <c r="AT2633" s="453"/>
      <c r="AU2633" s="455"/>
    </row>
    <row r="2634" spans="1:47" s="29" customFormat="1">
      <c r="A2634" s="556">
        <v>2631</v>
      </c>
      <c r="B2634" s="16"/>
      <c r="C2634" s="197" t="str">
        <f t="shared" si="1018"/>
        <v>1900</v>
      </c>
      <c r="D2634" s="197" t="str">
        <f t="shared" si="1019"/>
        <v>Jan</v>
      </c>
      <c r="E2634" s="808"/>
      <c r="F2634" s="16"/>
      <c r="G2634" s="16"/>
      <c r="H2634" s="16"/>
      <c r="I2634" s="16"/>
      <c r="J2634" s="51"/>
      <c r="K2634" s="809"/>
      <c r="L2634" s="809"/>
      <c r="M2634" s="809"/>
      <c r="N2634" s="810"/>
      <c r="O2634" s="809"/>
      <c r="P2634" s="15"/>
      <c r="Q2634" s="16"/>
      <c r="R2634" s="811" t="str">
        <f>IFERROR(VLOOKUP(CONCATENATE(D2634,"'",C2634),'Monthly Forex'!A:D,4,0),"-")</f>
        <v>-</v>
      </c>
      <c r="S2634" s="812"/>
      <c r="T2634" s="813"/>
      <c r="U2634" s="814"/>
      <c r="V2634" s="815"/>
      <c r="W2634" s="816"/>
      <c r="X2634" s="817"/>
      <c r="Y2634" s="818"/>
      <c r="Z2634" s="819"/>
      <c r="AA2634" s="16"/>
      <c r="AB2634" s="139"/>
      <c r="AC2634" s="134"/>
      <c r="AD2634" s="144"/>
      <c r="AE2634" s="136"/>
      <c r="AF2634" s="140"/>
      <c r="AG2634" s="140"/>
      <c r="AH2634" s="141"/>
      <c r="AI2634" s="210"/>
      <c r="AJ2634" s="448"/>
      <c r="AK2634" s="479"/>
      <c r="AL2634" s="482"/>
      <c r="AM2634" s="469"/>
      <c r="AN2634" s="439"/>
      <c r="AO2634" s="16"/>
      <c r="AP2634" s="440"/>
      <c r="AQ2634" s="450"/>
      <c r="AR2634" s="453"/>
      <c r="AS2634" s="468"/>
      <c r="AT2634" s="453"/>
      <c r="AU2634" s="455"/>
    </row>
    <row r="2635" spans="1:47" s="29" customFormat="1">
      <c r="A2635" s="556">
        <v>2632</v>
      </c>
      <c r="B2635" s="16"/>
      <c r="C2635" s="197" t="str">
        <f t="shared" si="1018"/>
        <v>1900</v>
      </c>
      <c r="D2635" s="197" t="str">
        <f t="shared" si="1019"/>
        <v>Jan</v>
      </c>
      <c r="E2635" s="808"/>
      <c r="F2635" s="16"/>
      <c r="G2635" s="16"/>
      <c r="H2635" s="16"/>
      <c r="I2635" s="16"/>
      <c r="J2635" s="51"/>
      <c r="K2635" s="809"/>
      <c r="L2635" s="809"/>
      <c r="M2635" s="809"/>
      <c r="N2635" s="810"/>
      <c r="O2635" s="809"/>
      <c r="P2635" s="15"/>
      <c r="Q2635" s="16"/>
      <c r="R2635" s="811" t="str">
        <f>IFERROR(VLOOKUP(CONCATENATE(D2635,"'",C2635),'Monthly Forex'!A:D,4,0),"-")</f>
        <v>-</v>
      </c>
      <c r="S2635" s="812"/>
      <c r="T2635" s="813"/>
      <c r="U2635" s="814"/>
      <c r="V2635" s="815"/>
      <c r="W2635" s="816"/>
      <c r="X2635" s="817"/>
      <c r="Y2635" s="818"/>
      <c r="Z2635" s="819"/>
      <c r="AA2635" s="16"/>
      <c r="AB2635" s="139"/>
      <c r="AC2635" s="134"/>
      <c r="AD2635" s="144"/>
      <c r="AE2635" s="136"/>
      <c r="AF2635" s="140"/>
      <c r="AG2635" s="140"/>
      <c r="AH2635" s="141"/>
      <c r="AI2635" s="210"/>
      <c r="AJ2635" s="448"/>
      <c r="AK2635" s="479"/>
      <c r="AL2635" s="482"/>
      <c r="AM2635" s="469"/>
      <c r="AN2635" s="439"/>
      <c r="AO2635" s="16"/>
      <c r="AP2635" s="440"/>
      <c r="AQ2635" s="450"/>
      <c r="AR2635" s="453"/>
      <c r="AS2635" s="468"/>
      <c r="AT2635" s="453"/>
      <c r="AU2635" s="455"/>
    </row>
    <row r="2636" spans="1:47" s="29" customFormat="1">
      <c r="A2636" s="556">
        <v>2633</v>
      </c>
      <c r="B2636" s="16"/>
      <c r="C2636" s="197" t="str">
        <f t="shared" si="1018"/>
        <v>1900</v>
      </c>
      <c r="D2636" s="197" t="str">
        <f t="shared" si="1019"/>
        <v>Jan</v>
      </c>
      <c r="E2636" s="808"/>
      <c r="F2636" s="16"/>
      <c r="G2636" s="16"/>
      <c r="H2636" s="16"/>
      <c r="I2636" s="16"/>
      <c r="J2636" s="51"/>
      <c r="K2636" s="809"/>
      <c r="L2636" s="809"/>
      <c r="M2636" s="809"/>
      <c r="N2636" s="810"/>
      <c r="O2636" s="809"/>
      <c r="P2636" s="15"/>
      <c r="Q2636" s="16"/>
      <c r="R2636" s="811" t="str">
        <f>IFERROR(VLOOKUP(CONCATENATE(D2636,"'",C2636),'Monthly Forex'!A:D,4,0),"-")</f>
        <v>-</v>
      </c>
      <c r="S2636" s="812"/>
      <c r="T2636" s="813"/>
      <c r="U2636" s="814"/>
      <c r="V2636" s="815"/>
      <c r="W2636" s="816"/>
      <c r="X2636" s="817"/>
      <c r="Y2636" s="818"/>
      <c r="Z2636" s="819"/>
      <c r="AA2636" s="16"/>
      <c r="AB2636" s="139"/>
      <c r="AC2636" s="134"/>
      <c r="AD2636" s="144"/>
      <c r="AE2636" s="136"/>
      <c r="AF2636" s="140"/>
      <c r="AG2636" s="140"/>
      <c r="AH2636" s="141"/>
      <c r="AI2636" s="210"/>
      <c r="AJ2636" s="448"/>
      <c r="AK2636" s="479"/>
      <c r="AL2636" s="482"/>
      <c r="AM2636" s="469"/>
      <c r="AN2636" s="439"/>
      <c r="AO2636" s="16"/>
      <c r="AP2636" s="440"/>
      <c r="AQ2636" s="450"/>
      <c r="AR2636" s="453"/>
      <c r="AS2636" s="468"/>
      <c r="AT2636" s="453"/>
      <c r="AU2636" s="455"/>
    </row>
    <row r="2637" spans="1:47" s="29" customFormat="1">
      <c r="A2637" s="556">
        <v>2634</v>
      </c>
      <c r="B2637" s="16"/>
      <c r="C2637" s="197" t="str">
        <f t="shared" si="1018"/>
        <v>1900</v>
      </c>
      <c r="D2637" s="197" t="str">
        <f t="shared" si="1019"/>
        <v>Jan</v>
      </c>
      <c r="E2637" s="808"/>
      <c r="F2637" s="16"/>
      <c r="G2637" s="16"/>
      <c r="H2637" s="16"/>
      <c r="I2637" s="16"/>
      <c r="J2637" s="51"/>
      <c r="K2637" s="809"/>
      <c r="L2637" s="809"/>
      <c r="M2637" s="809"/>
      <c r="N2637" s="810"/>
      <c r="O2637" s="809"/>
      <c r="P2637" s="15"/>
      <c r="Q2637" s="16"/>
      <c r="R2637" s="811" t="str">
        <f>IFERROR(VLOOKUP(CONCATENATE(D2637,"'",C2637),'Monthly Forex'!A:D,4,0),"-")</f>
        <v>-</v>
      </c>
      <c r="S2637" s="812"/>
      <c r="T2637" s="813"/>
      <c r="U2637" s="814"/>
      <c r="V2637" s="815"/>
      <c r="W2637" s="816"/>
      <c r="X2637" s="817"/>
      <c r="Y2637" s="818"/>
      <c r="Z2637" s="819"/>
      <c r="AA2637" s="16"/>
      <c r="AB2637" s="139"/>
      <c r="AC2637" s="134"/>
      <c r="AD2637" s="144"/>
      <c r="AE2637" s="136"/>
      <c r="AF2637" s="140"/>
      <c r="AG2637" s="140"/>
      <c r="AH2637" s="141"/>
      <c r="AI2637" s="210"/>
      <c r="AJ2637" s="448"/>
      <c r="AK2637" s="479"/>
      <c r="AL2637" s="482"/>
      <c r="AM2637" s="469"/>
      <c r="AN2637" s="439"/>
      <c r="AO2637" s="16"/>
      <c r="AP2637" s="440"/>
      <c r="AQ2637" s="450"/>
      <c r="AR2637" s="453"/>
      <c r="AS2637" s="468"/>
      <c r="AT2637" s="453"/>
      <c r="AU2637" s="455"/>
    </row>
    <row r="2638" spans="1:47" s="29" customFormat="1">
      <c r="A2638" s="556">
        <v>2635</v>
      </c>
      <c r="B2638" s="16"/>
      <c r="C2638" s="197" t="str">
        <f t="shared" si="1018"/>
        <v>1900</v>
      </c>
      <c r="D2638" s="197" t="str">
        <f t="shared" si="1019"/>
        <v>Jan</v>
      </c>
      <c r="E2638" s="808"/>
      <c r="F2638" s="16"/>
      <c r="G2638" s="16"/>
      <c r="H2638" s="16"/>
      <c r="I2638" s="16"/>
      <c r="J2638" s="51"/>
      <c r="K2638" s="809"/>
      <c r="L2638" s="809"/>
      <c r="M2638" s="809"/>
      <c r="N2638" s="810"/>
      <c r="O2638" s="809"/>
      <c r="P2638" s="15"/>
      <c r="Q2638" s="16"/>
      <c r="R2638" s="811" t="str">
        <f>IFERROR(VLOOKUP(CONCATENATE(D2638,"'",C2638),'Monthly Forex'!A:D,4,0),"-")</f>
        <v>-</v>
      </c>
      <c r="S2638" s="812"/>
      <c r="T2638" s="813"/>
      <c r="U2638" s="814"/>
      <c r="V2638" s="815"/>
      <c r="W2638" s="816"/>
      <c r="X2638" s="817"/>
      <c r="Y2638" s="818"/>
      <c r="Z2638" s="819"/>
      <c r="AA2638" s="16"/>
      <c r="AB2638" s="139"/>
      <c r="AC2638" s="134"/>
      <c r="AD2638" s="144"/>
      <c r="AE2638" s="136"/>
      <c r="AF2638" s="140"/>
      <c r="AG2638" s="140"/>
      <c r="AH2638" s="141"/>
      <c r="AI2638" s="210"/>
      <c r="AJ2638" s="448"/>
      <c r="AK2638" s="479"/>
      <c r="AL2638" s="482"/>
      <c r="AM2638" s="469"/>
      <c r="AN2638" s="439"/>
      <c r="AO2638" s="16"/>
      <c r="AP2638" s="440"/>
      <c r="AQ2638" s="450"/>
      <c r="AR2638" s="453"/>
      <c r="AS2638" s="468"/>
      <c r="AT2638" s="453"/>
      <c r="AU2638" s="455"/>
    </row>
    <row r="2639" spans="1:47" s="29" customFormat="1">
      <c r="A2639" s="556">
        <v>2636</v>
      </c>
      <c r="B2639" s="16"/>
      <c r="C2639" s="197" t="str">
        <f t="shared" si="1018"/>
        <v>1900</v>
      </c>
      <c r="D2639" s="197" t="str">
        <f t="shared" si="1019"/>
        <v>Jan</v>
      </c>
      <c r="E2639" s="808"/>
      <c r="F2639" s="16"/>
      <c r="G2639" s="16"/>
      <c r="H2639" s="16"/>
      <c r="I2639" s="16"/>
      <c r="J2639" s="51"/>
      <c r="K2639" s="809"/>
      <c r="L2639" s="809"/>
      <c r="M2639" s="809"/>
      <c r="N2639" s="810"/>
      <c r="O2639" s="809"/>
      <c r="P2639" s="15"/>
      <c r="Q2639" s="16"/>
      <c r="R2639" s="811" t="str">
        <f>IFERROR(VLOOKUP(CONCATENATE(D2639,"'",C2639),'Monthly Forex'!A:D,4,0),"-")</f>
        <v>-</v>
      </c>
      <c r="S2639" s="812"/>
      <c r="T2639" s="813"/>
      <c r="U2639" s="814"/>
      <c r="V2639" s="815"/>
      <c r="W2639" s="816"/>
      <c r="X2639" s="817"/>
      <c r="Y2639" s="818"/>
      <c r="Z2639" s="819"/>
      <c r="AA2639" s="16"/>
      <c r="AB2639" s="139"/>
      <c r="AC2639" s="134"/>
      <c r="AD2639" s="144"/>
      <c r="AE2639" s="136"/>
      <c r="AF2639" s="140"/>
      <c r="AG2639" s="140"/>
      <c r="AH2639" s="141"/>
      <c r="AI2639" s="210"/>
      <c r="AJ2639" s="448"/>
      <c r="AK2639" s="479"/>
      <c r="AL2639" s="482"/>
      <c r="AM2639" s="469"/>
      <c r="AN2639" s="439"/>
      <c r="AO2639" s="16"/>
      <c r="AP2639" s="440"/>
      <c r="AQ2639" s="450"/>
      <c r="AR2639" s="453"/>
      <c r="AS2639" s="468"/>
      <c r="AT2639" s="453"/>
      <c r="AU2639" s="455"/>
    </row>
    <row r="2640" spans="1:47" s="29" customFormat="1">
      <c r="A2640" s="556">
        <v>2637</v>
      </c>
      <c r="B2640" s="16"/>
      <c r="C2640" s="197" t="str">
        <f t="shared" si="1018"/>
        <v>1900</v>
      </c>
      <c r="D2640" s="197" t="str">
        <f t="shared" si="1019"/>
        <v>Jan</v>
      </c>
      <c r="E2640" s="808"/>
      <c r="F2640" s="16"/>
      <c r="G2640" s="16"/>
      <c r="H2640" s="16"/>
      <c r="I2640" s="16"/>
      <c r="J2640" s="51"/>
      <c r="K2640" s="809"/>
      <c r="L2640" s="809"/>
      <c r="M2640" s="809"/>
      <c r="N2640" s="810"/>
      <c r="O2640" s="809"/>
      <c r="P2640" s="15"/>
      <c r="Q2640" s="16"/>
      <c r="R2640" s="811" t="str">
        <f>IFERROR(VLOOKUP(CONCATENATE(D2640,"'",C2640),'Monthly Forex'!A:D,4,0),"-")</f>
        <v>-</v>
      </c>
      <c r="S2640" s="812"/>
      <c r="T2640" s="813"/>
      <c r="U2640" s="814"/>
      <c r="V2640" s="815"/>
      <c r="W2640" s="816"/>
      <c r="X2640" s="817"/>
      <c r="Y2640" s="818"/>
      <c r="Z2640" s="819"/>
      <c r="AA2640" s="16"/>
      <c r="AB2640" s="139"/>
      <c r="AC2640" s="134"/>
      <c r="AD2640" s="144"/>
      <c r="AE2640" s="136"/>
      <c r="AF2640" s="140"/>
      <c r="AG2640" s="140"/>
      <c r="AH2640" s="141"/>
      <c r="AI2640" s="210"/>
      <c r="AJ2640" s="448"/>
      <c r="AK2640" s="479"/>
      <c r="AL2640" s="482"/>
      <c r="AM2640" s="469"/>
      <c r="AN2640" s="439"/>
      <c r="AO2640" s="16"/>
      <c r="AP2640" s="440"/>
      <c r="AQ2640" s="450"/>
      <c r="AR2640" s="453"/>
      <c r="AS2640" s="468"/>
      <c r="AT2640" s="453"/>
      <c r="AU2640" s="455"/>
    </row>
    <row r="2641" spans="1:47" s="29" customFormat="1">
      <c r="A2641" s="556">
        <v>2638</v>
      </c>
      <c r="B2641" s="16"/>
      <c r="C2641" s="197" t="str">
        <f t="shared" si="1018"/>
        <v>1900</v>
      </c>
      <c r="D2641" s="197" t="str">
        <f t="shared" si="1019"/>
        <v>Jan</v>
      </c>
      <c r="E2641" s="808"/>
      <c r="F2641" s="16"/>
      <c r="G2641" s="16"/>
      <c r="H2641" s="16"/>
      <c r="I2641" s="16"/>
      <c r="J2641" s="51"/>
      <c r="K2641" s="809"/>
      <c r="L2641" s="809"/>
      <c r="M2641" s="809"/>
      <c r="N2641" s="810"/>
      <c r="O2641" s="809"/>
      <c r="P2641" s="15"/>
      <c r="Q2641" s="16"/>
      <c r="R2641" s="811" t="str">
        <f>IFERROR(VLOOKUP(CONCATENATE(D2641,"'",C2641),'Monthly Forex'!A:D,4,0),"-")</f>
        <v>-</v>
      </c>
      <c r="S2641" s="812"/>
      <c r="T2641" s="813"/>
      <c r="U2641" s="814"/>
      <c r="V2641" s="815"/>
      <c r="W2641" s="816"/>
      <c r="X2641" s="817"/>
      <c r="Y2641" s="818"/>
      <c r="Z2641" s="819"/>
      <c r="AA2641" s="16"/>
      <c r="AB2641" s="139"/>
      <c r="AC2641" s="134"/>
      <c r="AD2641" s="144"/>
      <c r="AE2641" s="136"/>
      <c r="AF2641" s="140"/>
      <c r="AG2641" s="140"/>
      <c r="AH2641" s="141"/>
      <c r="AI2641" s="210"/>
      <c r="AJ2641" s="448"/>
      <c r="AK2641" s="479"/>
      <c r="AL2641" s="482"/>
      <c r="AM2641" s="469"/>
      <c r="AN2641" s="439"/>
      <c r="AO2641" s="16"/>
      <c r="AP2641" s="440"/>
      <c r="AQ2641" s="450"/>
      <c r="AR2641" s="453"/>
      <c r="AS2641" s="468"/>
      <c r="AT2641" s="453"/>
      <c r="AU2641" s="455"/>
    </row>
    <row r="2642" spans="1:47" s="29" customFormat="1">
      <c r="A2642" s="556">
        <v>2639</v>
      </c>
      <c r="B2642" s="16"/>
      <c r="C2642" s="197" t="str">
        <f t="shared" si="1018"/>
        <v>1900</v>
      </c>
      <c r="D2642" s="197" t="str">
        <f t="shared" si="1019"/>
        <v>Jan</v>
      </c>
      <c r="E2642" s="808"/>
      <c r="F2642" s="16"/>
      <c r="G2642" s="16"/>
      <c r="H2642" s="16"/>
      <c r="I2642" s="16"/>
      <c r="J2642" s="51"/>
      <c r="K2642" s="809"/>
      <c r="L2642" s="809"/>
      <c r="M2642" s="809"/>
      <c r="N2642" s="810"/>
      <c r="O2642" s="809"/>
      <c r="P2642" s="15"/>
      <c r="Q2642" s="16"/>
      <c r="R2642" s="811" t="str">
        <f>IFERROR(VLOOKUP(CONCATENATE(D2642,"'",C2642),'Monthly Forex'!A:D,4,0),"-")</f>
        <v>-</v>
      </c>
      <c r="S2642" s="812"/>
      <c r="T2642" s="813"/>
      <c r="U2642" s="814"/>
      <c r="V2642" s="815"/>
      <c r="W2642" s="816"/>
      <c r="X2642" s="817"/>
      <c r="Y2642" s="818"/>
      <c r="Z2642" s="819"/>
      <c r="AA2642" s="16"/>
      <c r="AB2642" s="139"/>
      <c r="AC2642" s="134"/>
      <c r="AD2642" s="144"/>
      <c r="AE2642" s="136"/>
      <c r="AF2642" s="140"/>
      <c r="AG2642" s="140"/>
      <c r="AH2642" s="141"/>
      <c r="AI2642" s="210"/>
      <c r="AJ2642" s="448"/>
      <c r="AK2642" s="479"/>
      <c r="AL2642" s="482"/>
      <c r="AM2642" s="469"/>
      <c r="AN2642" s="439"/>
      <c r="AO2642" s="16"/>
      <c r="AP2642" s="440"/>
      <c r="AQ2642" s="450"/>
      <c r="AR2642" s="453"/>
      <c r="AS2642" s="468"/>
      <c r="AT2642" s="453"/>
      <c r="AU2642" s="455"/>
    </row>
    <row r="2643" spans="1:47" s="29" customFormat="1">
      <c r="A2643" s="556">
        <v>2640</v>
      </c>
      <c r="B2643" s="16"/>
      <c r="C2643" s="197" t="str">
        <f t="shared" si="1018"/>
        <v>1900</v>
      </c>
      <c r="D2643" s="197" t="str">
        <f t="shared" si="1019"/>
        <v>Jan</v>
      </c>
      <c r="E2643" s="808"/>
      <c r="F2643" s="16"/>
      <c r="G2643" s="16"/>
      <c r="H2643" s="16"/>
      <c r="I2643" s="16"/>
      <c r="J2643" s="51"/>
      <c r="K2643" s="809"/>
      <c r="L2643" s="809"/>
      <c r="M2643" s="809"/>
      <c r="N2643" s="810"/>
      <c r="O2643" s="809"/>
      <c r="P2643" s="15"/>
      <c r="Q2643" s="16"/>
      <c r="R2643" s="811" t="str">
        <f>IFERROR(VLOOKUP(CONCATENATE(D2643,"'",C2643),'Monthly Forex'!A:D,4,0),"-")</f>
        <v>-</v>
      </c>
      <c r="S2643" s="812"/>
      <c r="T2643" s="813"/>
      <c r="U2643" s="814"/>
      <c r="V2643" s="815"/>
      <c r="W2643" s="816"/>
      <c r="X2643" s="817"/>
      <c r="Y2643" s="818"/>
      <c r="Z2643" s="819"/>
      <c r="AA2643" s="16"/>
      <c r="AB2643" s="139"/>
      <c r="AC2643" s="134"/>
      <c r="AD2643" s="144"/>
      <c r="AE2643" s="136"/>
      <c r="AF2643" s="140"/>
      <c r="AG2643" s="140"/>
      <c r="AH2643" s="141"/>
      <c r="AI2643" s="210"/>
      <c r="AJ2643" s="448"/>
      <c r="AK2643" s="479"/>
      <c r="AL2643" s="482"/>
      <c r="AM2643" s="469"/>
      <c r="AN2643" s="439"/>
      <c r="AO2643" s="16"/>
      <c r="AP2643" s="440"/>
      <c r="AQ2643" s="450"/>
      <c r="AR2643" s="453"/>
      <c r="AS2643" s="468"/>
      <c r="AT2643" s="453"/>
      <c r="AU2643" s="455"/>
    </row>
    <row r="2644" spans="1:47" s="29" customFormat="1">
      <c r="A2644" s="556">
        <v>2641</v>
      </c>
      <c r="B2644" s="16"/>
      <c r="C2644" s="197" t="str">
        <f t="shared" si="1018"/>
        <v>1900</v>
      </c>
      <c r="D2644" s="197" t="str">
        <f t="shared" si="1019"/>
        <v>Jan</v>
      </c>
      <c r="E2644" s="808"/>
      <c r="F2644" s="16"/>
      <c r="G2644" s="16"/>
      <c r="H2644" s="16"/>
      <c r="I2644" s="16"/>
      <c r="J2644" s="51"/>
      <c r="K2644" s="809"/>
      <c r="L2644" s="809"/>
      <c r="M2644" s="809"/>
      <c r="N2644" s="810"/>
      <c r="O2644" s="809"/>
      <c r="P2644" s="15"/>
      <c r="Q2644" s="16"/>
      <c r="R2644" s="811" t="str">
        <f>IFERROR(VLOOKUP(CONCATENATE(D2644,"'",C2644),'Monthly Forex'!A:D,4,0),"-")</f>
        <v>-</v>
      </c>
      <c r="S2644" s="812"/>
      <c r="T2644" s="813"/>
      <c r="U2644" s="814"/>
      <c r="V2644" s="815"/>
      <c r="W2644" s="816"/>
      <c r="X2644" s="817"/>
      <c r="Y2644" s="818"/>
      <c r="Z2644" s="819"/>
      <c r="AA2644" s="16"/>
      <c r="AB2644" s="139"/>
      <c r="AC2644" s="134"/>
      <c r="AD2644" s="144"/>
      <c r="AE2644" s="136"/>
      <c r="AF2644" s="140"/>
      <c r="AG2644" s="140"/>
      <c r="AH2644" s="141"/>
      <c r="AI2644" s="210"/>
      <c r="AJ2644" s="448"/>
      <c r="AK2644" s="479"/>
      <c r="AL2644" s="482"/>
      <c r="AM2644" s="469"/>
      <c r="AN2644" s="439"/>
      <c r="AO2644" s="16"/>
      <c r="AP2644" s="440"/>
      <c r="AQ2644" s="450"/>
      <c r="AR2644" s="453"/>
      <c r="AS2644" s="468"/>
      <c r="AT2644" s="453"/>
      <c r="AU2644" s="455"/>
    </row>
    <row r="2645" spans="1:47" s="29" customFormat="1">
      <c r="A2645" s="556">
        <v>2642</v>
      </c>
      <c r="B2645" s="16"/>
      <c r="C2645" s="197" t="str">
        <f t="shared" si="1018"/>
        <v>1900</v>
      </c>
      <c r="D2645" s="197" t="str">
        <f t="shared" si="1019"/>
        <v>Jan</v>
      </c>
      <c r="E2645" s="808"/>
      <c r="F2645" s="16"/>
      <c r="G2645" s="16"/>
      <c r="H2645" s="16"/>
      <c r="I2645" s="16"/>
      <c r="J2645" s="51"/>
      <c r="K2645" s="809"/>
      <c r="L2645" s="809"/>
      <c r="M2645" s="809"/>
      <c r="N2645" s="810"/>
      <c r="O2645" s="809"/>
      <c r="P2645" s="15"/>
      <c r="Q2645" s="16"/>
      <c r="R2645" s="811" t="str">
        <f>IFERROR(VLOOKUP(CONCATENATE(D2645,"'",C2645),'Monthly Forex'!A:D,4,0),"-")</f>
        <v>-</v>
      </c>
      <c r="S2645" s="812"/>
      <c r="T2645" s="813"/>
      <c r="U2645" s="814"/>
      <c r="V2645" s="815"/>
      <c r="W2645" s="816"/>
      <c r="X2645" s="817"/>
      <c r="Y2645" s="818"/>
      <c r="Z2645" s="819"/>
      <c r="AA2645" s="16"/>
      <c r="AB2645" s="139"/>
      <c r="AC2645" s="134"/>
      <c r="AD2645" s="144"/>
      <c r="AE2645" s="136"/>
      <c r="AF2645" s="140"/>
      <c r="AG2645" s="140"/>
      <c r="AH2645" s="141"/>
      <c r="AI2645" s="210"/>
      <c r="AJ2645" s="448"/>
      <c r="AK2645" s="479"/>
      <c r="AL2645" s="482"/>
      <c r="AM2645" s="469"/>
      <c r="AN2645" s="439"/>
      <c r="AO2645" s="16"/>
      <c r="AP2645" s="440"/>
      <c r="AQ2645" s="450"/>
      <c r="AR2645" s="453"/>
      <c r="AS2645" s="468"/>
      <c r="AT2645" s="453"/>
      <c r="AU2645" s="455"/>
    </row>
    <row r="2646" spans="1:47" s="29" customFormat="1">
      <c r="A2646" s="556">
        <v>2643</v>
      </c>
      <c r="B2646" s="16"/>
      <c r="C2646" s="197" t="str">
        <f t="shared" si="1018"/>
        <v>1900</v>
      </c>
      <c r="D2646" s="197" t="str">
        <f t="shared" si="1019"/>
        <v>Jan</v>
      </c>
      <c r="E2646" s="808"/>
      <c r="F2646" s="16"/>
      <c r="G2646" s="16"/>
      <c r="H2646" s="16"/>
      <c r="I2646" s="16"/>
      <c r="J2646" s="51"/>
      <c r="K2646" s="809"/>
      <c r="L2646" s="809"/>
      <c r="M2646" s="809"/>
      <c r="N2646" s="810"/>
      <c r="O2646" s="809"/>
      <c r="P2646" s="15"/>
      <c r="Q2646" s="16"/>
      <c r="R2646" s="811" t="str">
        <f>IFERROR(VLOOKUP(CONCATENATE(D2646,"'",C2646),'Monthly Forex'!A:D,4,0),"-")</f>
        <v>-</v>
      </c>
      <c r="S2646" s="812"/>
      <c r="T2646" s="813"/>
      <c r="U2646" s="814"/>
      <c r="V2646" s="815"/>
      <c r="W2646" s="816"/>
      <c r="X2646" s="817"/>
      <c r="Y2646" s="818"/>
      <c r="Z2646" s="819"/>
      <c r="AA2646" s="16"/>
      <c r="AB2646" s="139"/>
      <c r="AC2646" s="134"/>
      <c r="AD2646" s="144"/>
      <c r="AE2646" s="136"/>
      <c r="AF2646" s="140"/>
      <c r="AG2646" s="140"/>
      <c r="AH2646" s="141"/>
      <c r="AI2646" s="210"/>
      <c r="AJ2646" s="448"/>
      <c r="AK2646" s="479"/>
      <c r="AL2646" s="482"/>
      <c r="AM2646" s="469"/>
      <c r="AN2646" s="439"/>
      <c r="AO2646" s="16"/>
      <c r="AP2646" s="440"/>
      <c r="AQ2646" s="450"/>
      <c r="AR2646" s="453"/>
      <c r="AS2646" s="468"/>
      <c r="AT2646" s="453"/>
      <c r="AU2646" s="455"/>
    </row>
    <row r="2647" spans="1:47" s="29" customFormat="1">
      <c r="A2647" s="556">
        <v>2644</v>
      </c>
      <c r="B2647" s="16"/>
      <c r="C2647" s="197" t="str">
        <f t="shared" si="1018"/>
        <v>1900</v>
      </c>
      <c r="D2647" s="197" t="str">
        <f t="shared" si="1019"/>
        <v>Jan</v>
      </c>
      <c r="E2647" s="808"/>
      <c r="F2647" s="16"/>
      <c r="G2647" s="16"/>
      <c r="H2647" s="16"/>
      <c r="I2647" s="16"/>
      <c r="J2647" s="51"/>
      <c r="K2647" s="809"/>
      <c r="L2647" s="809"/>
      <c r="M2647" s="809"/>
      <c r="N2647" s="810"/>
      <c r="O2647" s="809"/>
      <c r="P2647" s="15"/>
      <c r="Q2647" s="16"/>
      <c r="R2647" s="811" t="str">
        <f>IFERROR(VLOOKUP(CONCATENATE(D2647,"'",C2647),'Monthly Forex'!A:D,4,0),"-")</f>
        <v>-</v>
      </c>
      <c r="S2647" s="812"/>
      <c r="T2647" s="813"/>
      <c r="U2647" s="814"/>
      <c r="V2647" s="815"/>
      <c r="W2647" s="816"/>
      <c r="X2647" s="817"/>
      <c r="Y2647" s="818"/>
      <c r="Z2647" s="819"/>
      <c r="AA2647" s="16"/>
      <c r="AB2647" s="139"/>
      <c r="AC2647" s="134"/>
      <c r="AD2647" s="144"/>
      <c r="AE2647" s="136"/>
      <c r="AF2647" s="140"/>
      <c r="AG2647" s="140"/>
      <c r="AH2647" s="141"/>
      <c r="AI2647" s="210"/>
      <c r="AJ2647" s="448"/>
      <c r="AK2647" s="479"/>
      <c r="AL2647" s="482"/>
      <c r="AM2647" s="469"/>
      <c r="AN2647" s="439"/>
      <c r="AO2647" s="16"/>
      <c r="AP2647" s="440"/>
      <c r="AQ2647" s="450"/>
      <c r="AR2647" s="453"/>
      <c r="AS2647" s="468"/>
      <c r="AT2647" s="453"/>
      <c r="AU2647" s="455"/>
    </row>
    <row r="2648" spans="1:47" s="29" customFormat="1">
      <c r="A2648" s="556">
        <v>2645</v>
      </c>
      <c r="B2648" s="16"/>
      <c r="C2648" s="197" t="str">
        <f t="shared" si="1018"/>
        <v>1900</v>
      </c>
      <c r="D2648" s="197" t="str">
        <f t="shared" si="1019"/>
        <v>Jan</v>
      </c>
      <c r="E2648" s="808"/>
      <c r="F2648" s="16"/>
      <c r="G2648" s="16"/>
      <c r="H2648" s="16"/>
      <c r="I2648" s="16"/>
      <c r="J2648" s="51"/>
      <c r="K2648" s="809"/>
      <c r="L2648" s="809"/>
      <c r="M2648" s="809"/>
      <c r="N2648" s="810"/>
      <c r="O2648" s="809"/>
      <c r="P2648" s="15"/>
      <c r="Q2648" s="16"/>
      <c r="R2648" s="811" t="str">
        <f>IFERROR(VLOOKUP(CONCATENATE(D2648,"'",C2648),'Monthly Forex'!A:D,4,0),"-")</f>
        <v>-</v>
      </c>
      <c r="S2648" s="812"/>
      <c r="T2648" s="813"/>
      <c r="U2648" s="814"/>
      <c r="V2648" s="815"/>
      <c r="W2648" s="816"/>
      <c r="X2648" s="817"/>
      <c r="Y2648" s="818"/>
      <c r="Z2648" s="819"/>
      <c r="AA2648" s="16"/>
      <c r="AB2648" s="139"/>
      <c r="AC2648" s="134"/>
      <c r="AD2648" s="144"/>
      <c r="AE2648" s="136"/>
      <c r="AF2648" s="140"/>
      <c r="AG2648" s="140"/>
      <c r="AH2648" s="141"/>
      <c r="AI2648" s="210"/>
      <c r="AJ2648" s="448"/>
      <c r="AK2648" s="479"/>
      <c r="AL2648" s="482"/>
      <c r="AM2648" s="469"/>
      <c r="AN2648" s="439"/>
      <c r="AO2648" s="16"/>
      <c r="AP2648" s="440"/>
      <c r="AQ2648" s="450"/>
      <c r="AR2648" s="453"/>
      <c r="AS2648" s="468"/>
      <c r="AT2648" s="453"/>
      <c r="AU2648" s="455"/>
    </row>
    <row r="2649" spans="1:47" s="29" customFormat="1">
      <c r="A2649" s="556">
        <v>2646</v>
      </c>
      <c r="B2649" s="16"/>
      <c r="C2649" s="197" t="str">
        <f t="shared" si="1018"/>
        <v>1900</v>
      </c>
      <c r="D2649" s="197" t="str">
        <f t="shared" si="1019"/>
        <v>Jan</v>
      </c>
      <c r="E2649" s="808"/>
      <c r="F2649" s="16"/>
      <c r="G2649" s="16"/>
      <c r="H2649" s="16"/>
      <c r="I2649" s="16"/>
      <c r="J2649" s="51"/>
      <c r="K2649" s="809"/>
      <c r="L2649" s="809"/>
      <c r="M2649" s="809"/>
      <c r="N2649" s="810"/>
      <c r="O2649" s="809"/>
      <c r="P2649" s="15"/>
      <c r="Q2649" s="16"/>
      <c r="R2649" s="811" t="str">
        <f>IFERROR(VLOOKUP(CONCATENATE(D2649,"'",C2649),'Monthly Forex'!A:D,4,0),"-")</f>
        <v>-</v>
      </c>
      <c r="S2649" s="812"/>
      <c r="T2649" s="813"/>
      <c r="U2649" s="814"/>
      <c r="V2649" s="815"/>
      <c r="W2649" s="816"/>
      <c r="X2649" s="817"/>
      <c r="Y2649" s="818"/>
      <c r="Z2649" s="819"/>
      <c r="AA2649" s="16"/>
      <c r="AB2649" s="139"/>
      <c r="AC2649" s="134"/>
      <c r="AD2649" s="144"/>
      <c r="AE2649" s="136"/>
      <c r="AF2649" s="140"/>
      <c r="AG2649" s="140"/>
      <c r="AH2649" s="141"/>
      <c r="AI2649" s="210"/>
      <c r="AJ2649" s="448"/>
      <c r="AK2649" s="479"/>
      <c r="AL2649" s="482"/>
      <c r="AM2649" s="469"/>
      <c r="AN2649" s="439"/>
      <c r="AO2649" s="16"/>
      <c r="AP2649" s="440"/>
      <c r="AQ2649" s="450"/>
      <c r="AR2649" s="453"/>
      <c r="AS2649" s="468"/>
      <c r="AT2649" s="453"/>
      <c r="AU2649" s="455"/>
    </row>
    <row r="2650" spans="1:47" s="29" customFormat="1">
      <c r="A2650" s="556">
        <v>2647</v>
      </c>
      <c r="B2650" s="16"/>
      <c r="C2650" s="197" t="str">
        <f t="shared" si="1018"/>
        <v>1900</v>
      </c>
      <c r="D2650" s="197" t="str">
        <f t="shared" si="1019"/>
        <v>Jan</v>
      </c>
      <c r="E2650" s="808"/>
      <c r="F2650" s="16"/>
      <c r="G2650" s="16"/>
      <c r="H2650" s="16"/>
      <c r="I2650" s="16"/>
      <c r="J2650" s="51"/>
      <c r="K2650" s="809"/>
      <c r="L2650" s="809"/>
      <c r="M2650" s="809"/>
      <c r="N2650" s="810"/>
      <c r="O2650" s="809"/>
      <c r="P2650" s="15"/>
      <c r="Q2650" s="16"/>
      <c r="R2650" s="811" t="str">
        <f>IFERROR(VLOOKUP(CONCATENATE(D2650,"'",C2650),'Monthly Forex'!A:D,4,0),"-")</f>
        <v>-</v>
      </c>
      <c r="S2650" s="812"/>
      <c r="T2650" s="813"/>
      <c r="U2650" s="814"/>
      <c r="V2650" s="815"/>
      <c r="W2650" s="816"/>
      <c r="X2650" s="817"/>
      <c r="Y2650" s="818"/>
      <c r="Z2650" s="819"/>
      <c r="AA2650" s="16"/>
      <c r="AB2650" s="139"/>
      <c r="AC2650" s="134"/>
      <c r="AD2650" s="144"/>
      <c r="AE2650" s="136"/>
      <c r="AF2650" s="140"/>
      <c r="AG2650" s="140"/>
      <c r="AH2650" s="141"/>
      <c r="AI2650" s="210"/>
      <c r="AJ2650" s="448"/>
      <c r="AK2650" s="479"/>
      <c r="AL2650" s="482"/>
      <c r="AM2650" s="469"/>
      <c r="AN2650" s="439"/>
      <c r="AO2650" s="16"/>
      <c r="AP2650" s="440"/>
      <c r="AQ2650" s="450"/>
      <c r="AR2650" s="453"/>
      <c r="AS2650" s="468"/>
      <c r="AT2650" s="453"/>
      <c r="AU2650" s="455"/>
    </row>
    <row r="2651" spans="1:47" s="29" customFormat="1">
      <c r="A2651" s="556">
        <v>2648</v>
      </c>
      <c r="B2651" s="16"/>
      <c r="C2651" s="197" t="str">
        <f t="shared" si="1018"/>
        <v>1900</v>
      </c>
      <c r="D2651" s="197" t="str">
        <f t="shared" si="1019"/>
        <v>Jan</v>
      </c>
      <c r="E2651" s="808"/>
      <c r="F2651" s="16"/>
      <c r="G2651" s="16"/>
      <c r="H2651" s="16"/>
      <c r="I2651" s="16"/>
      <c r="J2651" s="51"/>
      <c r="K2651" s="809"/>
      <c r="L2651" s="809"/>
      <c r="M2651" s="809"/>
      <c r="N2651" s="810"/>
      <c r="O2651" s="809"/>
      <c r="P2651" s="15"/>
      <c r="Q2651" s="16"/>
      <c r="R2651" s="811" t="str">
        <f>IFERROR(VLOOKUP(CONCATENATE(D2651,"'",C2651),'Monthly Forex'!A:D,4,0),"-")</f>
        <v>-</v>
      </c>
      <c r="S2651" s="812"/>
      <c r="T2651" s="813"/>
      <c r="U2651" s="814"/>
      <c r="V2651" s="815"/>
      <c r="W2651" s="816"/>
      <c r="X2651" s="817"/>
      <c r="Y2651" s="818"/>
      <c r="Z2651" s="819"/>
      <c r="AA2651" s="16"/>
      <c r="AB2651" s="139"/>
      <c r="AC2651" s="134"/>
      <c r="AD2651" s="144"/>
      <c r="AE2651" s="136"/>
      <c r="AF2651" s="140"/>
      <c r="AG2651" s="140"/>
      <c r="AH2651" s="141"/>
      <c r="AI2651" s="210"/>
      <c r="AJ2651" s="448"/>
      <c r="AK2651" s="479"/>
      <c r="AL2651" s="482"/>
      <c r="AM2651" s="469"/>
      <c r="AN2651" s="439"/>
      <c r="AO2651" s="16"/>
      <c r="AP2651" s="440"/>
      <c r="AQ2651" s="450"/>
      <c r="AR2651" s="453"/>
      <c r="AS2651" s="468"/>
      <c r="AT2651" s="453"/>
      <c r="AU2651" s="455"/>
    </row>
    <row r="2652" spans="1:47" s="29" customFormat="1">
      <c r="A2652" s="556">
        <v>2649</v>
      </c>
      <c r="B2652" s="16"/>
      <c r="C2652" s="197" t="str">
        <f t="shared" si="1018"/>
        <v>1900</v>
      </c>
      <c r="D2652" s="197" t="str">
        <f t="shared" si="1019"/>
        <v>Jan</v>
      </c>
      <c r="E2652" s="808"/>
      <c r="F2652" s="16"/>
      <c r="G2652" s="16"/>
      <c r="H2652" s="16"/>
      <c r="I2652" s="16"/>
      <c r="J2652" s="51"/>
      <c r="K2652" s="809"/>
      <c r="L2652" s="809"/>
      <c r="M2652" s="809"/>
      <c r="N2652" s="810"/>
      <c r="O2652" s="809"/>
      <c r="P2652" s="15"/>
      <c r="Q2652" s="16"/>
      <c r="R2652" s="811" t="str">
        <f>IFERROR(VLOOKUP(CONCATENATE(D2652,"'",C2652),'Monthly Forex'!A:D,4,0),"-")</f>
        <v>-</v>
      </c>
      <c r="S2652" s="812"/>
      <c r="T2652" s="813"/>
      <c r="U2652" s="814"/>
      <c r="V2652" s="815"/>
      <c r="W2652" s="816"/>
      <c r="X2652" s="817"/>
      <c r="Y2652" s="818"/>
      <c r="Z2652" s="819"/>
      <c r="AA2652" s="16"/>
      <c r="AB2652" s="139"/>
      <c r="AC2652" s="134"/>
      <c r="AD2652" s="144"/>
      <c r="AE2652" s="136"/>
      <c r="AF2652" s="140"/>
      <c r="AG2652" s="140"/>
      <c r="AH2652" s="141"/>
      <c r="AI2652" s="210"/>
      <c r="AJ2652" s="448"/>
      <c r="AK2652" s="479"/>
      <c r="AL2652" s="482"/>
      <c r="AM2652" s="469"/>
      <c r="AN2652" s="439"/>
      <c r="AO2652" s="16"/>
      <c r="AP2652" s="440"/>
      <c r="AQ2652" s="450"/>
      <c r="AR2652" s="453"/>
      <c r="AS2652" s="468"/>
      <c r="AT2652" s="453"/>
      <c r="AU2652" s="455"/>
    </row>
    <row r="2653" spans="1:47" s="29" customFormat="1">
      <c r="A2653" s="556">
        <v>2650</v>
      </c>
      <c r="B2653" s="16"/>
      <c r="C2653" s="197" t="str">
        <f t="shared" si="1018"/>
        <v>1900</v>
      </c>
      <c r="D2653" s="197" t="str">
        <f t="shared" si="1019"/>
        <v>Jan</v>
      </c>
      <c r="E2653" s="808"/>
      <c r="F2653" s="16"/>
      <c r="G2653" s="16"/>
      <c r="H2653" s="16"/>
      <c r="I2653" s="16"/>
      <c r="J2653" s="51"/>
      <c r="K2653" s="809"/>
      <c r="L2653" s="809"/>
      <c r="M2653" s="809"/>
      <c r="N2653" s="810"/>
      <c r="O2653" s="809"/>
      <c r="P2653" s="15"/>
      <c r="Q2653" s="16"/>
      <c r="R2653" s="811" t="str">
        <f>IFERROR(VLOOKUP(CONCATENATE(D2653,"'",C2653),'Monthly Forex'!A:D,4,0),"-")</f>
        <v>-</v>
      </c>
      <c r="S2653" s="812"/>
      <c r="T2653" s="813"/>
      <c r="U2653" s="814"/>
      <c r="V2653" s="815"/>
      <c r="W2653" s="816"/>
      <c r="X2653" s="817"/>
      <c r="Y2653" s="818"/>
      <c r="Z2653" s="819"/>
      <c r="AA2653" s="16"/>
      <c r="AB2653" s="139"/>
      <c r="AC2653" s="134"/>
      <c r="AD2653" s="144"/>
      <c r="AE2653" s="136"/>
      <c r="AF2653" s="140"/>
      <c r="AG2653" s="140"/>
      <c r="AH2653" s="141"/>
      <c r="AI2653" s="210"/>
      <c r="AJ2653" s="448"/>
      <c r="AK2653" s="479"/>
      <c r="AL2653" s="482"/>
      <c r="AM2653" s="469"/>
      <c r="AN2653" s="439"/>
      <c r="AO2653" s="16"/>
      <c r="AP2653" s="440"/>
      <c r="AQ2653" s="450"/>
      <c r="AR2653" s="453"/>
      <c r="AS2653" s="468"/>
      <c r="AT2653" s="453"/>
      <c r="AU2653" s="455"/>
    </row>
    <row r="2654" spans="1:47" s="29" customFormat="1">
      <c r="A2654" s="556">
        <v>2651</v>
      </c>
      <c r="B2654" s="16"/>
      <c r="C2654" s="197" t="str">
        <f t="shared" si="1018"/>
        <v>1900</v>
      </c>
      <c r="D2654" s="197" t="str">
        <f t="shared" si="1019"/>
        <v>Jan</v>
      </c>
      <c r="E2654" s="808"/>
      <c r="F2654" s="16"/>
      <c r="G2654" s="16"/>
      <c r="H2654" s="16"/>
      <c r="I2654" s="16"/>
      <c r="J2654" s="51"/>
      <c r="K2654" s="809"/>
      <c r="L2654" s="809"/>
      <c r="M2654" s="809"/>
      <c r="N2654" s="810"/>
      <c r="O2654" s="809"/>
      <c r="P2654" s="15"/>
      <c r="Q2654" s="16"/>
      <c r="R2654" s="811" t="str">
        <f>IFERROR(VLOOKUP(CONCATENATE(D2654,"'",C2654),'Monthly Forex'!A:D,4,0),"-")</f>
        <v>-</v>
      </c>
      <c r="S2654" s="812"/>
      <c r="T2654" s="813"/>
      <c r="U2654" s="814"/>
      <c r="V2654" s="815"/>
      <c r="W2654" s="816"/>
      <c r="X2654" s="817"/>
      <c r="Y2654" s="818"/>
      <c r="Z2654" s="819"/>
      <c r="AA2654" s="16"/>
      <c r="AB2654" s="139"/>
      <c r="AC2654" s="134"/>
      <c r="AD2654" s="144"/>
      <c r="AE2654" s="136"/>
      <c r="AF2654" s="140"/>
      <c r="AG2654" s="140"/>
      <c r="AH2654" s="141"/>
      <c r="AI2654" s="210"/>
      <c r="AJ2654" s="448"/>
      <c r="AK2654" s="479"/>
      <c r="AL2654" s="482"/>
      <c r="AM2654" s="469"/>
      <c r="AN2654" s="439"/>
      <c r="AO2654" s="16"/>
      <c r="AP2654" s="440"/>
      <c r="AQ2654" s="450"/>
      <c r="AR2654" s="453"/>
      <c r="AS2654" s="468"/>
      <c r="AT2654" s="453"/>
      <c r="AU2654" s="455"/>
    </row>
    <row r="2655" spans="1:47" s="29" customFormat="1">
      <c r="A2655" s="556">
        <v>2652</v>
      </c>
      <c r="B2655" s="16"/>
      <c r="C2655" s="197" t="str">
        <f t="shared" si="1018"/>
        <v>1900</v>
      </c>
      <c r="D2655" s="197" t="str">
        <f t="shared" si="1019"/>
        <v>Jan</v>
      </c>
      <c r="E2655" s="808"/>
      <c r="F2655" s="16"/>
      <c r="G2655" s="16"/>
      <c r="H2655" s="16"/>
      <c r="I2655" s="16"/>
      <c r="J2655" s="51"/>
      <c r="K2655" s="809"/>
      <c r="L2655" s="809"/>
      <c r="M2655" s="809"/>
      <c r="N2655" s="810"/>
      <c r="O2655" s="809"/>
      <c r="P2655" s="15"/>
      <c r="Q2655" s="16"/>
      <c r="R2655" s="811" t="str">
        <f>IFERROR(VLOOKUP(CONCATENATE(D2655,"'",C2655),'Monthly Forex'!A:D,4,0),"-")</f>
        <v>-</v>
      </c>
      <c r="S2655" s="812"/>
      <c r="T2655" s="813"/>
      <c r="U2655" s="814"/>
      <c r="V2655" s="815"/>
      <c r="W2655" s="816"/>
      <c r="X2655" s="817"/>
      <c r="Y2655" s="818"/>
      <c r="Z2655" s="819"/>
      <c r="AA2655" s="16"/>
      <c r="AB2655" s="139"/>
      <c r="AC2655" s="134"/>
      <c r="AD2655" s="144"/>
      <c r="AE2655" s="136"/>
      <c r="AF2655" s="140"/>
      <c r="AG2655" s="140"/>
      <c r="AH2655" s="141"/>
      <c r="AI2655" s="210"/>
      <c r="AJ2655" s="448"/>
      <c r="AK2655" s="479"/>
      <c r="AL2655" s="482"/>
      <c r="AM2655" s="469"/>
      <c r="AN2655" s="439"/>
      <c r="AO2655" s="16"/>
      <c r="AP2655" s="440"/>
      <c r="AQ2655" s="450"/>
      <c r="AR2655" s="453"/>
      <c r="AS2655" s="468"/>
      <c r="AT2655" s="453"/>
      <c r="AU2655" s="455"/>
    </row>
    <row r="2656" spans="1:47" s="29" customFormat="1">
      <c r="A2656" s="556">
        <v>2653</v>
      </c>
      <c r="B2656" s="16"/>
      <c r="C2656" s="197" t="str">
        <f t="shared" si="1018"/>
        <v>1900</v>
      </c>
      <c r="D2656" s="197" t="str">
        <f t="shared" si="1019"/>
        <v>Jan</v>
      </c>
      <c r="E2656" s="808"/>
      <c r="F2656" s="16"/>
      <c r="G2656" s="16"/>
      <c r="H2656" s="16"/>
      <c r="I2656" s="16"/>
      <c r="J2656" s="51"/>
      <c r="K2656" s="809"/>
      <c r="L2656" s="809"/>
      <c r="M2656" s="809"/>
      <c r="N2656" s="810"/>
      <c r="O2656" s="809"/>
      <c r="P2656" s="15"/>
      <c r="Q2656" s="16"/>
      <c r="R2656" s="811" t="str">
        <f>IFERROR(VLOOKUP(CONCATENATE(D2656,"'",C2656),'Monthly Forex'!A:D,4,0),"-")</f>
        <v>-</v>
      </c>
      <c r="S2656" s="812"/>
      <c r="T2656" s="813"/>
      <c r="U2656" s="814"/>
      <c r="V2656" s="815"/>
      <c r="W2656" s="816"/>
      <c r="X2656" s="817"/>
      <c r="Y2656" s="818"/>
      <c r="Z2656" s="819"/>
      <c r="AA2656" s="16"/>
      <c r="AB2656" s="139"/>
      <c r="AC2656" s="134"/>
      <c r="AD2656" s="144"/>
      <c r="AE2656" s="136"/>
      <c r="AF2656" s="140"/>
      <c r="AG2656" s="140"/>
      <c r="AH2656" s="141"/>
      <c r="AI2656" s="210"/>
      <c r="AJ2656" s="448"/>
      <c r="AK2656" s="479"/>
      <c r="AL2656" s="482"/>
      <c r="AM2656" s="469"/>
      <c r="AN2656" s="439"/>
      <c r="AO2656" s="16"/>
      <c r="AP2656" s="440"/>
      <c r="AQ2656" s="450"/>
      <c r="AR2656" s="453"/>
      <c r="AS2656" s="468"/>
      <c r="AT2656" s="453"/>
      <c r="AU2656" s="455"/>
    </row>
    <row r="2657" spans="1:47" s="29" customFormat="1">
      <c r="A2657" s="556">
        <v>2654</v>
      </c>
      <c r="B2657" s="16"/>
      <c r="C2657" s="197" t="str">
        <f t="shared" si="1018"/>
        <v>1900</v>
      </c>
      <c r="D2657" s="197" t="str">
        <f t="shared" si="1019"/>
        <v>Jan</v>
      </c>
      <c r="E2657" s="808"/>
      <c r="F2657" s="16"/>
      <c r="G2657" s="16"/>
      <c r="H2657" s="16"/>
      <c r="I2657" s="16"/>
      <c r="J2657" s="51"/>
      <c r="K2657" s="809"/>
      <c r="L2657" s="809"/>
      <c r="M2657" s="809"/>
      <c r="N2657" s="810"/>
      <c r="O2657" s="809"/>
      <c r="P2657" s="15"/>
      <c r="Q2657" s="16"/>
      <c r="R2657" s="811" t="str">
        <f>IFERROR(VLOOKUP(CONCATENATE(D2657,"'",C2657),'Monthly Forex'!A:D,4,0),"-")</f>
        <v>-</v>
      </c>
      <c r="S2657" s="812"/>
      <c r="T2657" s="813"/>
      <c r="U2657" s="814"/>
      <c r="V2657" s="815"/>
      <c r="W2657" s="816"/>
      <c r="X2657" s="817"/>
      <c r="Y2657" s="818"/>
      <c r="Z2657" s="819"/>
      <c r="AA2657" s="16"/>
      <c r="AB2657" s="139"/>
      <c r="AC2657" s="134"/>
      <c r="AD2657" s="144"/>
      <c r="AE2657" s="136"/>
      <c r="AF2657" s="140"/>
      <c r="AG2657" s="140"/>
      <c r="AH2657" s="141"/>
      <c r="AI2657" s="210"/>
      <c r="AJ2657" s="448"/>
      <c r="AK2657" s="479"/>
      <c r="AL2657" s="482"/>
      <c r="AM2657" s="469"/>
      <c r="AN2657" s="439"/>
      <c r="AO2657" s="16"/>
      <c r="AP2657" s="440"/>
      <c r="AQ2657" s="450"/>
      <c r="AR2657" s="453"/>
      <c r="AS2657" s="468"/>
      <c r="AT2657" s="453"/>
      <c r="AU2657" s="455"/>
    </row>
    <row r="2658" spans="1:47" s="29" customFormat="1">
      <c r="A2658" s="556">
        <v>2655</v>
      </c>
      <c r="B2658" s="16"/>
      <c r="C2658" s="197" t="str">
        <f t="shared" si="1018"/>
        <v>1900</v>
      </c>
      <c r="D2658" s="197" t="str">
        <f t="shared" si="1019"/>
        <v>Jan</v>
      </c>
      <c r="E2658" s="808"/>
      <c r="F2658" s="16"/>
      <c r="G2658" s="16"/>
      <c r="H2658" s="16"/>
      <c r="I2658" s="16"/>
      <c r="J2658" s="51"/>
      <c r="K2658" s="809"/>
      <c r="L2658" s="809"/>
      <c r="M2658" s="809"/>
      <c r="N2658" s="810"/>
      <c r="O2658" s="809"/>
      <c r="P2658" s="15"/>
      <c r="Q2658" s="16"/>
      <c r="R2658" s="811" t="str">
        <f>IFERROR(VLOOKUP(CONCATENATE(D2658,"'",C2658),'Monthly Forex'!A:D,4,0),"-")</f>
        <v>-</v>
      </c>
      <c r="S2658" s="812"/>
      <c r="T2658" s="813"/>
      <c r="U2658" s="814"/>
      <c r="V2658" s="815"/>
      <c r="W2658" s="816"/>
      <c r="X2658" s="817"/>
      <c r="Y2658" s="818"/>
      <c r="Z2658" s="819"/>
      <c r="AA2658" s="16"/>
      <c r="AB2658" s="139"/>
      <c r="AC2658" s="134"/>
      <c r="AD2658" s="144"/>
      <c r="AE2658" s="136"/>
      <c r="AF2658" s="140"/>
      <c r="AG2658" s="140"/>
      <c r="AH2658" s="141"/>
      <c r="AI2658" s="210"/>
      <c r="AJ2658" s="448"/>
      <c r="AK2658" s="479"/>
      <c r="AL2658" s="482"/>
      <c r="AM2658" s="469"/>
      <c r="AN2658" s="439"/>
      <c r="AO2658" s="16"/>
      <c r="AP2658" s="440"/>
      <c r="AQ2658" s="450"/>
      <c r="AR2658" s="453"/>
      <c r="AS2658" s="468"/>
      <c r="AT2658" s="453"/>
      <c r="AU2658" s="455"/>
    </row>
    <row r="2659" spans="1:47" s="29" customFormat="1">
      <c r="A2659" s="556">
        <v>2656</v>
      </c>
      <c r="B2659" s="16"/>
      <c r="C2659" s="197" t="str">
        <f t="shared" si="1018"/>
        <v>1900</v>
      </c>
      <c r="D2659" s="197" t="str">
        <f t="shared" si="1019"/>
        <v>Jan</v>
      </c>
      <c r="E2659" s="808"/>
      <c r="F2659" s="16"/>
      <c r="G2659" s="16"/>
      <c r="H2659" s="16"/>
      <c r="I2659" s="16"/>
      <c r="J2659" s="51"/>
      <c r="K2659" s="809"/>
      <c r="L2659" s="809"/>
      <c r="M2659" s="809"/>
      <c r="N2659" s="810"/>
      <c r="O2659" s="809"/>
      <c r="P2659" s="15"/>
      <c r="Q2659" s="16"/>
      <c r="R2659" s="811" t="str">
        <f>IFERROR(VLOOKUP(CONCATENATE(D2659,"'",C2659),'Monthly Forex'!A:D,4,0),"-")</f>
        <v>-</v>
      </c>
      <c r="S2659" s="812"/>
      <c r="T2659" s="813"/>
      <c r="U2659" s="814"/>
      <c r="V2659" s="815"/>
      <c r="W2659" s="816"/>
      <c r="X2659" s="817"/>
      <c r="Y2659" s="818"/>
      <c r="Z2659" s="819"/>
      <c r="AA2659" s="16"/>
      <c r="AB2659" s="139"/>
      <c r="AC2659" s="134"/>
      <c r="AD2659" s="144"/>
      <c r="AE2659" s="136"/>
      <c r="AF2659" s="140"/>
      <c r="AG2659" s="140"/>
      <c r="AH2659" s="141"/>
      <c r="AI2659" s="210"/>
      <c r="AJ2659" s="448"/>
      <c r="AK2659" s="479"/>
      <c r="AL2659" s="482"/>
      <c r="AM2659" s="469"/>
      <c r="AN2659" s="439"/>
      <c r="AO2659" s="16"/>
      <c r="AP2659" s="440"/>
      <c r="AQ2659" s="450"/>
      <c r="AR2659" s="453"/>
      <c r="AS2659" s="468"/>
      <c r="AT2659" s="453"/>
      <c r="AU2659" s="455"/>
    </row>
    <row r="2660" spans="1:47" s="29" customFormat="1">
      <c r="A2660" s="556">
        <v>2657</v>
      </c>
      <c r="B2660" s="16"/>
      <c r="C2660" s="197" t="str">
        <f t="shared" si="1018"/>
        <v>1900</v>
      </c>
      <c r="D2660" s="197" t="str">
        <f t="shared" si="1019"/>
        <v>Jan</v>
      </c>
      <c r="E2660" s="808"/>
      <c r="F2660" s="16"/>
      <c r="G2660" s="16"/>
      <c r="H2660" s="16"/>
      <c r="I2660" s="16"/>
      <c r="J2660" s="51"/>
      <c r="K2660" s="809"/>
      <c r="L2660" s="809"/>
      <c r="M2660" s="809"/>
      <c r="N2660" s="810"/>
      <c r="O2660" s="809"/>
      <c r="P2660" s="15"/>
      <c r="Q2660" s="16"/>
      <c r="R2660" s="811" t="str">
        <f>IFERROR(VLOOKUP(CONCATENATE(D2660,"'",C2660),'Monthly Forex'!A:D,4,0),"-")</f>
        <v>-</v>
      </c>
      <c r="S2660" s="812"/>
      <c r="T2660" s="813"/>
      <c r="U2660" s="814"/>
      <c r="V2660" s="815"/>
      <c r="W2660" s="816"/>
      <c r="X2660" s="817"/>
      <c r="Y2660" s="818"/>
      <c r="Z2660" s="819"/>
      <c r="AA2660" s="16"/>
      <c r="AB2660" s="139"/>
      <c r="AC2660" s="134"/>
      <c r="AD2660" s="144"/>
      <c r="AE2660" s="136"/>
      <c r="AF2660" s="140"/>
      <c r="AG2660" s="140"/>
      <c r="AH2660" s="141"/>
      <c r="AI2660" s="210"/>
      <c r="AJ2660" s="448"/>
      <c r="AK2660" s="479"/>
      <c r="AL2660" s="482"/>
      <c r="AM2660" s="469"/>
      <c r="AN2660" s="439"/>
      <c r="AO2660" s="16"/>
      <c r="AP2660" s="440"/>
      <c r="AQ2660" s="450"/>
      <c r="AR2660" s="453"/>
      <c r="AS2660" s="468"/>
      <c r="AT2660" s="453"/>
      <c r="AU2660" s="455"/>
    </row>
    <row r="2661" spans="1:47" s="29" customFormat="1">
      <c r="A2661" s="556">
        <v>2658</v>
      </c>
      <c r="B2661" s="16"/>
      <c r="C2661" s="197" t="str">
        <f t="shared" si="1018"/>
        <v>1900</v>
      </c>
      <c r="D2661" s="197" t="str">
        <f t="shared" si="1019"/>
        <v>Jan</v>
      </c>
      <c r="E2661" s="808"/>
      <c r="F2661" s="16"/>
      <c r="G2661" s="16"/>
      <c r="H2661" s="16"/>
      <c r="I2661" s="16"/>
      <c r="J2661" s="51"/>
      <c r="K2661" s="809"/>
      <c r="L2661" s="809"/>
      <c r="M2661" s="809"/>
      <c r="N2661" s="810"/>
      <c r="O2661" s="809"/>
      <c r="P2661" s="15"/>
      <c r="Q2661" s="16"/>
      <c r="R2661" s="811" t="str">
        <f>IFERROR(VLOOKUP(CONCATENATE(D2661,"'",C2661),'Monthly Forex'!A:D,4,0),"-")</f>
        <v>-</v>
      </c>
      <c r="S2661" s="812"/>
      <c r="T2661" s="813"/>
      <c r="U2661" s="814"/>
      <c r="V2661" s="815"/>
      <c r="W2661" s="816"/>
      <c r="X2661" s="817"/>
      <c r="Y2661" s="818"/>
      <c r="Z2661" s="819"/>
      <c r="AA2661" s="16"/>
      <c r="AB2661" s="139"/>
      <c r="AC2661" s="134"/>
      <c r="AD2661" s="144"/>
      <c r="AE2661" s="136"/>
      <c r="AF2661" s="140"/>
      <c r="AG2661" s="140"/>
      <c r="AH2661" s="141"/>
      <c r="AI2661" s="210"/>
      <c r="AJ2661" s="448"/>
      <c r="AK2661" s="479"/>
      <c r="AL2661" s="482"/>
      <c r="AM2661" s="469"/>
      <c r="AN2661" s="439"/>
      <c r="AO2661" s="16"/>
      <c r="AP2661" s="440"/>
      <c r="AQ2661" s="450"/>
      <c r="AR2661" s="453"/>
      <c r="AS2661" s="468"/>
      <c r="AT2661" s="453"/>
      <c r="AU2661" s="455"/>
    </row>
    <row r="2662" spans="1:47" s="29" customFormat="1">
      <c r="A2662" s="556">
        <v>2659</v>
      </c>
      <c r="B2662" s="16"/>
      <c r="C2662" s="197" t="str">
        <f t="shared" si="1018"/>
        <v>1900</v>
      </c>
      <c r="D2662" s="197" t="str">
        <f t="shared" si="1019"/>
        <v>Jan</v>
      </c>
      <c r="E2662" s="808"/>
      <c r="F2662" s="16"/>
      <c r="G2662" s="16"/>
      <c r="H2662" s="16"/>
      <c r="I2662" s="16"/>
      <c r="J2662" s="51"/>
      <c r="K2662" s="809"/>
      <c r="L2662" s="809"/>
      <c r="M2662" s="809"/>
      <c r="N2662" s="810"/>
      <c r="O2662" s="809"/>
      <c r="P2662" s="15"/>
      <c r="Q2662" s="16"/>
      <c r="R2662" s="811" t="str">
        <f>IFERROR(VLOOKUP(CONCATENATE(D2662,"'",C2662),'Monthly Forex'!A:D,4,0),"-")</f>
        <v>-</v>
      </c>
      <c r="S2662" s="812"/>
      <c r="T2662" s="813"/>
      <c r="U2662" s="814"/>
      <c r="V2662" s="815"/>
      <c r="W2662" s="816"/>
      <c r="X2662" s="817"/>
      <c r="Y2662" s="818"/>
      <c r="Z2662" s="819"/>
      <c r="AA2662" s="16"/>
      <c r="AB2662" s="139"/>
      <c r="AC2662" s="134"/>
      <c r="AD2662" s="144"/>
      <c r="AE2662" s="136"/>
      <c r="AF2662" s="140"/>
      <c r="AG2662" s="140"/>
      <c r="AH2662" s="141"/>
      <c r="AI2662" s="210"/>
      <c r="AJ2662" s="448"/>
      <c r="AK2662" s="479"/>
      <c r="AL2662" s="482"/>
      <c r="AM2662" s="469"/>
      <c r="AN2662" s="439"/>
      <c r="AO2662" s="16"/>
      <c r="AP2662" s="440"/>
      <c r="AQ2662" s="450"/>
      <c r="AR2662" s="453"/>
      <c r="AS2662" s="468"/>
      <c r="AT2662" s="453"/>
      <c r="AU2662" s="455"/>
    </row>
    <row r="2663" spans="1:47" s="29" customFormat="1">
      <c r="A2663" s="556">
        <v>2660</v>
      </c>
      <c r="B2663" s="16"/>
      <c r="C2663" s="197" t="str">
        <f t="shared" si="1018"/>
        <v>1900</v>
      </c>
      <c r="D2663" s="197" t="str">
        <f t="shared" si="1019"/>
        <v>Jan</v>
      </c>
      <c r="E2663" s="808"/>
      <c r="F2663" s="16"/>
      <c r="G2663" s="16"/>
      <c r="H2663" s="16"/>
      <c r="I2663" s="16"/>
      <c r="J2663" s="51"/>
      <c r="K2663" s="809"/>
      <c r="L2663" s="809"/>
      <c r="M2663" s="809"/>
      <c r="N2663" s="810"/>
      <c r="O2663" s="809"/>
      <c r="P2663" s="15"/>
      <c r="Q2663" s="16"/>
      <c r="R2663" s="811" t="str">
        <f>IFERROR(VLOOKUP(CONCATENATE(D2663,"'",C2663),'Monthly Forex'!A:D,4,0),"-")</f>
        <v>-</v>
      </c>
      <c r="S2663" s="812"/>
      <c r="T2663" s="813"/>
      <c r="U2663" s="814"/>
      <c r="V2663" s="815"/>
      <c r="W2663" s="816"/>
      <c r="X2663" s="817"/>
      <c r="Y2663" s="818"/>
      <c r="Z2663" s="819"/>
      <c r="AA2663" s="16"/>
      <c r="AB2663" s="139"/>
      <c r="AC2663" s="134"/>
      <c r="AD2663" s="144"/>
      <c r="AE2663" s="136"/>
      <c r="AF2663" s="140"/>
      <c r="AG2663" s="140"/>
      <c r="AH2663" s="141"/>
      <c r="AI2663" s="210"/>
      <c r="AJ2663" s="448"/>
      <c r="AK2663" s="479"/>
      <c r="AL2663" s="482"/>
      <c r="AM2663" s="469"/>
      <c r="AN2663" s="439"/>
      <c r="AO2663" s="16"/>
      <c r="AP2663" s="440"/>
      <c r="AQ2663" s="450"/>
      <c r="AR2663" s="453"/>
      <c r="AS2663" s="468"/>
      <c r="AT2663" s="453"/>
      <c r="AU2663" s="455"/>
    </row>
    <row r="2664" spans="1:47" s="29" customFormat="1">
      <c r="A2664" s="556">
        <v>2661</v>
      </c>
      <c r="B2664" s="16"/>
      <c r="C2664" s="197" t="str">
        <f t="shared" si="1018"/>
        <v>1900</v>
      </c>
      <c r="D2664" s="197" t="str">
        <f t="shared" si="1019"/>
        <v>Jan</v>
      </c>
      <c r="E2664" s="808"/>
      <c r="F2664" s="16"/>
      <c r="G2664" s="16"/>
      <c r="H2664" s="16"/>
      <c r="I2664" s="16"/>
      <c r="J2664" s="51"/>
      <c r="K2664" s="809"/>
      <c r="L2664" s="809"/>
      <c r="M2664" s="809"/>
      <c r="N2664" s="810"/>
      <c r="O2664" s="809"/>
      <c r="P2664" s="15"/>
      <c r="Q2664" s="16"/>
      <c r="R2664" s="811" t="str">
        <f>IFERROR(VLOOKUP(CONCATENATE(D2664,"'",C2664),'Monthly Forex'!A:D,4,0),"-")</f>
        <v>-</v>
      </c>
      <c r="S2664" s="812"/>
      <c r="T2664" s="813"/>
      <c r="U2664" s="814"/>
      <c r="V2664" s="815"/>
      <c r="W2664" s="816"/>
      <c r="X2664" s="817"/>
      <c r="Y2664" s="818"/>
      <c r="Z2664" s="819"/>
      <c r="AA2664" s="16"/>
      <c r="AB2664" s="139"/>
      <c r="AC2664" s="134"/>
      <c r="AD2664" s="144"/>
      <c r="AE2664" s="136"/>
      <c r="AF2664" s="140"/>
      <c r="AG2664" s="140"/>
      <c r="AH2664" s="141"/>
      <c r="AI2664" s="210"/>
      <c r="AJ2664" s="448"/>
      <c r="AK2664" s="479"/>
      <c r="AL2664" s="482"/>
      <c r="AM2664" s="469"/>
      <c r="AN2664" s="439"/>
      <c r="AO2664" s="16"/>
      <c r="AP2664" s="440"/>
      <c r="AQ2664" s="450"/>
      <c r="AR2664" s="453"/>
      <c r="AS2664" s="468"/>
      <c r="AT2664" s="453"/>
      <c r="AU2664" s="455"/>
    </row>
    <row r="2665" spans="1:47" s="29" customFormat="1">
      <c r="A2665" s="556">
        <v>2662</v>
      </c>
      <c r="B2665" s="16"/>
      <c r="C2665" s="197" t="str">
        <f t="shared" si="1018"/>
        <v>1900</v>
      </c>
      <c r="D2665" s="197" t="str">
        <f t="shared" si="1019"/>
        <v>Jan</v>
      </c>
      <c r="E2665" s="808"/>
      <c r="F2665" s="16"/>
      <c r="G2665" s="16"/>
      <c r="H2665" s="16"/>
      <c r="I2665" s="16"/>
      <c r="J2665" s="51"/>
      <c r="K2665" s="809"/>
      <c r="L2665" s="809"/>
      <c r="M2665" s="809"/>
      <c r="N2665" s="810"/>
      <c r="O2665" s="809"/>
      <c r="P2665" s="15"/>
      <c r="Q2665" s="16"/>
      <c r="R2665" s="811" t="str">
        <f>IFERROR(VLOOKUP(CONCATENATE(D2665,"'",C2665),'Monthly Forex'!A:D,4,0),"-")</f>
        <v>-</v>
      </c>
      <c r="S2665" s="812"/>
      <c r="T2665" s="813"/>
      <c r="U2665" s="814"/>
      <c r="V2665" s="815"/>
      <c r="W2665" s="816"/>
      <c r="X2665" s="817"/>
      <c r="Y2665" s="818"/>
      <c r="Z2665" s="819"/>
      <c r="AA2665" s="16"/>
      <c r="AB2665" s="139"/>
      <c r="AC2665" s="134"/>
      <c r="AD2665" s="144"/>
      <c r="AE2665" s="136"/>
      <c r="AF2665" s="140"/>
      <c r="AG2665" s="140"/>
      <c r="AH2665" s="141"/>
      <c r="AI2665" s="210"/>
      <c r="AJ2665" s="448"/>
      <c r="AK2665" s="479"/>
      <c r="AL2665" s="482"/>
      <c r="AM2665" s="469"/>
      <c r="AN2665" s="439"/>
      <c r="AO2665" s="16"/>
      <c r="AP2665" s="440"/>
      <c r="AQ2665" s="450"/>
      <c r="AR2665" s="453"/>
      <c r="AS2665" s="468"/>
      <c r="AT2665" s="453"/>
      <c r="AU2665" s="455"/>
    </row>
  </sheetData>
  <autoFilter ref="A3:AV2665"/>
  <sortState ref="B2289:B2317">
    <sortCondition ref="B2289:B2317"/>
  </sortState>
  <customSheetViews>
    <customSheetView guid="{49289659-635F-4963-A1DD-7EBEAFCF8A39}" scale="85" showPageBreaks="1" printArea="1" showAutoFilter="1" view="pageBreakPreview">
      <pane xSplit="6" ySplit="3" topLeftCell="G1991" activePane="bottomRight" state="frozen"/>
      <selection pane="bottomRight" activeCell="K2003" sqref="K2003"/>
      <rowBreaks count="3" manualBreakCount="3">
        <brk id="661" max="16383" man="1"/>
        <brk id="942" max="16383" man="1"/>
        <brk id="1416" max="16383" man="1"/>
      </rowBreaks>
      <pageMargins left="0.7" right="0.7" top="0.75" bottom="0.75" header="0.3" footer="0.3"/>
      <pageSetup scale="10" orientation="portrait" horizontalDpi="300" verticalDpi="300" r:id="rId1"/>
      <autoFilter ref="A3:AL2057"/>
    </customSheetView>
    <customSheetView guid="{853AB223-DEC8-47E0-8DFC-82BFA0315611}" scale="80" showPageBreaks="1" printArea="1" showAutoFilter="1" view="pageBreakPreview">
      <pane xSplit="7" ySplit="3" topLeftCell="L1885" activePane="bottomRight" state="frozen"/>
      <selection pane="bottomRight" activeCell="R1918" sqref="R1918"/>
      <rowBreaks count="2" manualBreakCount="2">
        <brk id="656" max="16383" man="1"/>
        <brk id="937" max="16383" man="1"/>
      </rowBreaks>
      <pageMargins left="0.7" right="0.7" top="0.75" bottom="0.75" header="0.3" footer="0.3"/>
      <pageSetup scale="10" orientation="portrait" horizontalDpi="300" verticalDpi="300" r:id="rId2"/>
      <autoFilter ref="A3:Z1923"/>
    </customSheetView>
    <customSheetView guid="{6E4D4801-E205-440A-83DF-779170CDBC1B}" scale="80" showPageBreaks="1" printArea="1" showAutoFilter="1" view="pageBreakPreview" topLeftCell="G1">
      <pane ySplit="3" topLeftCell="A1517" activePane="bottomLeft" state="frozen"/>
      <selection pane="bottomLeft" activeCell="R1542" sqref="R1542:R1549"/>
      <rowBreaks count="3" manualBreakCount="3">
        <brk id="652" max="16383" man="1"/>
        <brk id="933" max="16383" man="1"/>
        <brk id="1363" max="24" man="1"/>
      </rowBreaks>
      <pageMargins left="0.7" right="0.7" top="0.75" bottom="0.75" header="0.3" footer="0.3"/>
      <pageSetup scale="10" orientation="portrait" horizontalDpi="300" verticalDpi="300" r:id="rId3"/>
      <autoFilter ref="A3:Z1679"/>
    </customSheetView>
    <customSheetView guid="{DBB7E286-28DE-4432-B7F3-0BE796AD33A2}" scale="70" showAutoFilter="1" hiddenColumns="1">
      <pane xSplit="2" ySplit="3" topLeftCell="G853" activePane="bottomRight" state="frozen"/>
      <selection pane="bottomRight" activeCell="R879" sqref="R879"/>
      <pageMargins left="0.7" right="0.7" top="0.75" bottom="0.75" header="0.3" footer="0.3"/>
      <pageSetup orientation="portrait" horizontalDpi="300" verticalDpi="300" r:id="rId4"/>
      <autoFilter ref="A3:U1418"/>
    </customSheetView>
    <customSheetView guid="{18BD0B9B-7EFA-4545-9F02-29917B100D28}" scale="70" showAutoFilter="1">
      <pane xSplit="2" ySplit="3" topLeftCell="G1362" activePane="bottomRight" state="frozen"/>
      <selection pane="bottomRight" activeCell="N1398" sqref="N1398"/>
      <pageMargins left="0.7" right="0.7" top="0.75" bottom="0.75" header="0.3" footer="0.3"/>
      <pageSetup orientation="portrait" horizontalDpi="300" verticalDpi="300" r:id="rId5"/>
      <autoFilter ref="A3:U1442"/>
    </customSheetView>
    <customSheetView guid="{25438928-CB1F-41B9-A800-006C4DADDECF}" showPageBreaks="1" showAutoFilter="1" view="pageBreakPreview">
      <pane xSplit="2" ySplit="3" topLeftCell="L1527" activePane="bottomRight" state="frozen"/>
      <selection pane="bottomRight" activeCell="P1553" sqref="P1553"/>
      <rowBreaks count="2" manualBreakCount="2">
        <brk id="656" max="16383" man="1"/>
        <brk id="937" max="16383" man="1"/>
      </rowBreaks>
      <pageMargins left="0.7" right="0.7" top="0.75" bottom="0.75" header="0.3" footer="0.3"/>
      <pageSetup scale="10" orientation="portrait" horizontalDpi="300" verticalDpi="300" r:id="rId6"/>
      <autoFilter ref="A3:Z1679"/>
    </customSheetView>
    <customSheetView guid="{AF66F499-6C33-40CF-A50C-C7F700331472}" scale="85" showPageBreaks="1" printArea="1" showAutoFilter="1" view="pageBreakPreview">
      <pane ySplit="3" topLeftCell="A1809" activePane="bottomLeft" state="frozen"/>
      <selection pane="bottomLeft" activeCell="F1840" sqref="F1840"/>
      <rowBreaks count="2" manualBreakCount="2">
        <brk id="656" max="16383" man="1"/>
        <brk id="937" max="16383" man="1"/>
      </rowBreaks>
      <pageMargins left="0.7" right="0.7" top="0.75" bottom="0.75" header="0.3" footer="0.3"/>
      <pageSetup scale="10" orientation="portrait" horizontalDpi="300" verticalDpi="300" r:id="rId7"/>
      <autoFilter ref="A3:Z1910"/>
    </customSheetView>
  </customSheetViews>
  <mergeCells count="2">
    <mergeCell ref="AB1:AI1"/>
    <mergeCell ref="AM1:AQ1"/>
  </mergeCells>
  <conditionalFormatting sqref="AC2180:AC2187 AC2666:AC1048576">
    <cfRule type="timePeriod" dxfId="422" priority="2280" timePeriod="nextMonth">
      <formula>AND(MONTH(AC2180)=MONTH(EDATE(TODAY(),0+1)),YEAR(AC2180)=YEAR(EDATE(TODAY(),0+1)))</formula>
    </cfRule>
    <cfRule type="timePeriod" dxfId="421" priority="2281" timePeriod="thisMonth">
      <formula>AND(MONTH(AC2180)=MONTH(TODAY()),YEAR(AC2180)=YEAR(TODAY()))</formula>
    </cfRule>
    <cfRule type="timePeriod" dxfId="420" priority="2282" timePeriod="lastMonth">
      <formula>AND(MONTH(AC2180)=MONTH(EDATE(TODAY(),0-1)),YEAR(AC2180)=YEAR(EDATE(TODAY(),0-1)))</formula>
    </cfRule>
  </conditionalFormatting>
  <conditionalFormatting sqref="AE2180:AE2187 AE2666:AE1048576">
    <cfRule type="timePeriod" dxfId="419" priority="2277" timePeriod="nextMonth">
      <formula>AND(MONTH(AE2180)=MONTH(EDATE(TODAY(),0+1)),YEAR(AE2180)=YEAR(EDATE(TODAY(),0+1)))</formula>
    </cfRule>
    <cfRule type="timePeriod" dxfId="418" priority="2278" timePeriod="thisMonth">
      <formula>AND(MONTH(AE2180)=MONTH(TODAY()),YEAR(AE2180)=YEAR(TODAY()))</formula>
    </cfRule>
    <cfRule type="timePeriod" dxfId="417" priority="2279" timePeriod="lastMonth">
      <formula>AND(MONTH(AE2180)=MONTH(EDATE(TODAY(),0-1)),YEAR(AE2180)=YEAR(EDATE(TODAY(),0-1)))</formula>
    </cfRule>
  </conditionalFormatting>
  <conditionalFormatting sqref="AH1889:AH1890 AH4:AH1887 AH1892:AH1893 AH1897:AH1898 AH1902:AH1912 AH1946:AH1951 AH1977:AH1983 AH1960:AH1967 AH2005:AH2017 AH2025:AH2026 AH2070:AH2073 AH2191:AH2197 AH2180:AH2187 AH2307:AH2312 AH2581:AH1048576">
    <cfRule type="cellIs" dxfId="416" priority="2274" operator="between">
      <formula>29</formula>
      <formula>60</formula>
    </cfRule>
    <cfRule type="cellIs" dxfId="415" priority="2276" operator="greaterThanOrEqual">
      <formula>60</formula>
    </cfRule>
  </conditionalFormatting>
  <conditionalFormatting sqref="AH1888">
    <cfRule type="cellIs" dxfId="414" priority="2269" operator="between">
      <formula>29</formula>
      <formula>60</formula>
    </cfRule>
    <cfRule type="cellIs" dxfId="413" priority="2271" operator="greaterThanOrEqual">
      <formula>60</formula>
    </cfRule>
  </conditionalFormatting>
  <conditionalFormatting sqref="AH1891">
    <cfRule type="cellIs" dxfId="412" priority="2256" operator="between">
      <formula>29</formula>
      <formula>60</formula>
    </cfRule>
    <cfRule type="cellIs" dxfId="411" priority="2258" operator="greaterThanOrEqual">
      <formula>60</formula>
    </cfRule>
  </conditionalFormatting>
  <conditionalFormatting sqref="AH1894">
    <cfRule type="cellIs" dxfId="410" priority="2244" operator="between">
      <formula>29</formula>
      <formula>60</formula>
    </cfRule>
    <cfRule type="cellIs" dxfId="409" priority="2246" operator="greaterThanOrEqual">
      <formula>60</formula>
    </cfRule>
  </conditionalFormatting>
  <conditionalFormatting sqref="AH1895:AH1896">
    <cfRule type="cellIs" dxfId="408" priority="2241" operator="between">
      <formula>29</formula>
      <formula>60</formula>
    </cfRule>
    <cfRule type="cellIs" dxfId="407" priority="2243" operator="greaterThanOrEqual">
      <formula>60</formula>
    </cfRule>
  </conditionalFormatting>
  <conditionalFormatting sqref="AH1899:AH1901">
    <cfRule type="cellIs" dxfId="406" priority="2228" operator="between">
      <formula>29</formula>
      <formula>60</formula>
    </cfRule>
    <cfRule type="cellIs" dxfId="405" priority="2230" operator="greaterThanOrEqual">
      <formula>60</formula>
    </cfRule>
  </conditionalFormatting>
  <conditionalFormatting sqref="AH1913:AH1914">
    <cfRule type="cellIs" dxfId="404" priority="2203" operator="between">
      <formula>29</formula>
      <formula>60</formula>
    </cfRule>
    <cfRule type="cellIs" dxfId="403" priority="2205" operator="greaterThanOrEqual">
      <formula>60</formula>
    </cfRule>
  </conditionalFormatting>
  <conditionalFormatting sqref="AH1915:AH1918 AH1923">
    <cfRule type="cellIs" dxfId="402" priority="2200" operator="between">
      <formula>29</formula>
      <formula>60</formula>
    </cfRule>
    <cfRule type="cellIs" dxfId="401" priority="2202" operator="greaterThanOrEqual">
      <formula>60</formula>
    </cfRule>
  </conditionalFormatting>
  <conditionalFormatting sqref="AH1919:AH1921">
    <cfRule type="cellIs" dxfId="400" priority="2181" operator="between">
      <formula>29</formula>
      <formula>60</formula>
    </cfRule>
    <cfRule type="cellIs" dxfId="399" priority="2183" operator="greaterThanOrEqual">
      <formula>60</formula>
    </cfRule>
  </conditionalFormatting>
  <conditionalFormatting sqref="AH1922">
    <cfRule type="cellIs" dxfId="398" priority="2178" operator="between">
      <formula>29</formula>
      <formula>60</formula>
    </cfRule>
    <cfRule type="cellIs" dxfId="397" priority="2180" operator="greaterThanOrEqual">
      <formula>60</formula>
    </cfRule>
  </conditionalFormatting>
  <conditionalFormatting sqref="AH1924:AH1929">
    <cfRule type="cellIs" dxfId="396" priority="2171" operator="between">
      <formula>29</formula>
      <formula>60</formula>
    </cfRule>
    <cfRule type="cellIs" dxfId="395" priority="2173" operator="greaterThanOrEqual">
      <formula>60</formula>
    </cfRule>
  </conditionalFormatting>
  <conditionalFormatting sqref="AH1930:AH1933">
    <cfRule type="cellIs" dxfId="394" priority="2166" operator="between">
      <formula>29</formula>
      <formula>60</formula>
    </cfRule>
    <cfRule type="cellIs" dxfId="393" priority="2168" operator="greaterThanOrEqual">
      <formula>60</formula>
    </cfRule>
  </conditionalFormatting>
  <conditionalFormatting sqref="AH1934:AH1936">
    <cfRule type="cellIs" dxfId="392" priority="2163" operator="between">
      <formula>29</formula>
      <formula>60</formula>
    </cfRule>
    <cfRule type="cellIs" dxfId="391" priority="2165" operator="greaterThanOrEqual">
      <formula>60</formula>
    </cfRule>
  </conditionalFormatting>
  <conditionalFormatting sqref="AH1938 AH1942:AH1944">
    <cfRule type="cellIs" dxfId="390" priority="2119" operator="between">
      <formula>29</formula>
      <formula>60</formula>
    </cfRule>
    <cfRule type="cellIs" dxfId="389" priority="2121" operator="greaterThanOrEqual">
      <formula>60</formula>
    </cfRule>
  </conditionalFormatting>
  <conditionalFormatting sqref="AH1945 AH1939:AH1941 AH1937">
    <cfRule type="cellIs" dxfId="388" priority="2116" operator="between">
      <formula>29</formula>
      <formula>60</formula>
    </cfRule>
    <cfRule type="cellIs" dxfId="387" priority="2118" operator="greaterThanOrEqual">
      <formula>60</formula>
    </cfRule>
  </conditionalFormatting>
  <conditionalFormatting sqref="AH1952:AH1957">
    <cfRule type="cellIs" dxfId="386" priority="2111" operator="between">
      <formula>29</formula>
      <formula>60</formula>
    </cfRule>
    <cfRule type="cellIs" dxfId="385" priority="2113" operator="greaterThanOrEqual">
      <formula>60</formula>
    </cfRule>
  </conditionalFormatting>
  <conditionalFormatting sqref="AH1958:AH1959">
    <cfRule type="cellIs" dxfId="384" priority="2108" operator="between">
      <formula>29</formula>
      <formula>60</formula>
    </cfRule>
    <cfRule type="cellIs" dxfId="383" priority="2110" operator="greaterThanOrEqual">
      <formula>60</formula>
    </cfRule>
  </conditionalFormatting>
  <conditionalFormatting sqref="AH1976">
    <cfRule type="cellIs" dxfId="382" priority="2093" operator="between">
      <formula>29</formula>
      <formula>60</formula>
    </cfRule>
    <cfRule type="cellIs" dxfId="381" priority="2095" operator="greaterThanOrEqual">
      <formula>60</formula>
    </cfRule>
  </conditionalFormatting>
  <conditionalFormatting sqref="AH1968:AH1975">
    <cfRule type="cellIs" dxfId="380" priority="2085" operator="between">
      <formula>29</formula>
      <formula>60</formula>
    </cfRule>
    <cfRule type="cellIs" dxfId="379" priority="2087" operator="greaterThanOrEqual">
      <formula>60</formula>
    </cfRule>
  </conditionalFormatting>
  <conditionalFormatting sqref="AH1984:AH1991">
    <cfRule type="cellIs" dxfId="378" priority="2073" operator="between">
      <formula>29</formula>
      <formula>60</formula>
    </cfRule>
    <cfRule type="cellIs" dxfId="377" priority="2075" operator="greaterThanOrEqual">
      <formula>60</formula>
    </cfRule>
  </conditionalFormatting>
  <conditionalFormatting sqref="AH1992:AH1997">
    <cfRule type="cellIs" dxfId="376" priority="2070" operator="between">
      <formula>29</formula>
      <formula>60</formula>
    </cfRule>
    <cfRule type="cellIs" dxfId="375" priority="2072" operator="greaterThanOrEqual">
      <formula>60</formula>
    </cfRule>
  </conditionalFormatting>
  <conditionalFormatting sqref="AH2002:AH2004">
    <cfRule type="cellIs" dxfId="374" priority="2067" operator="between">
      <formula>29</formula>
      <formula>60</formula>
    </cfRule>
    <cfRule type="cellIs" dxfId="373" priority="2069" operator="greaterThanOrEqual">
      <formula>60</formula>
    </cfRule>
  </conditionalFormatting>
  <conditionalFormatting sqref="AH1998:AH1999">
    <cfRule type="cellIs" dxfId="372" priority="2064" operator="between">
      <formula>29</formula>
      <formula>60</formula>
    </cfRule>
    <cfRule type="cellIs" dxfId="371" priority="2066" operator="greaterThanOrEqual">
      <formula>60</formula>
    </cfRule>
  </conditionalFormatting>
  <conditionalFormatting sqref="AH2000:AH2001">
    <cfRule type="cellIs" dxfId="370" priority="2061" operator="between">
      <formula>29</formula>
      <formula>60</formula>
    </cfRule>
    <cfRule type="cellIs" dxfId="369" priority="2063" operator="greaterThanOrEqual">
      <formula>60</formula>
    </cfRule>
  </conditionalFormatting>
  <conditionalFormatting sqref="AH2018:AH2024">
    <cfRule type="cellIs" dxfId="368" priority="2037" operator="between">
      <formula>29</formula>
      <formula>60</formula>
    </cfRule>
    <cfRule type="cellIs" dxfId="367" priority="2039" operator="greaterThanOrEqual">
      <formula>60</formula>
    </cfRule>
  </conditionalFormatting>
  <conditionalFormatting sqref="AH2027:AH2035">
    <cfRule type="cellIs" dxfId="366" priority="2025" operator="between">
      <formula>29</formula>
      <formula>60</formula>
    </cfRule>
    <cfRule type="cellIs" dxfId="365" priority="2027" operator="greaterThanOrEqual">
      <formula>60</formula>
    </cfRule>
  </conditionalFormatting>
  <conditionalFormatting sqref="AH2036:AH2039">
    <cfRule type="cellIs" dxfId="364" priority="2018" operator="between">
      <formula>29</formula>
      <formula>60</formula>
    </cfRule>
    <cfRule type="cellIs" dxfId="363" priority="2020" operator="greaterThanOrEqual">
      <formula>60</formula>
    </cfRule>
  </conditionalFormatting>
  <conditionalFormatting sqref="AH2040:AH2059">
    <cfRule type="cellIs" dxfId="362" priority="2002" operator="between">
      <formula>29</formula>
      <formula>60</formula>
    </cfRule>
    <cfRule type="cellIs" dxfId="361" priority="2004" operator="greaterThanOrEqual">
      <formula>60</formula>
    </cfRule>
  </conditionalFormatting>
  <conditionalFormatting sqref="AH2060:AH2068">
    <cfRule type="cellIs" dxfId="360" priority="1997" operator="between">
      <formula>29</formula>
      <formula>60</formula>
    </cfRule>
    <cfRule type="cellIs" dxfId="359" priority="1999" operator="greaterThanOrEqual">
      <formula>60</formula>
    </cfRule>
  </conditionalFormatting>
  <conditionalFormatting sqref="AH2069">
    <cfRule type="cellIs" dxfId="358" priority="1977" operator="between">
      <formula>29</formula>
      <formula>60</formula>
    </cfRule>
    <cfRule type="cellIs" dxfId="357" priority="1979" operator="greaterThanOrEqual">
      <formula>60</formula>
    </cfRule>
  </conditionalFormatting>
  <conditionalFormatting sqref="AH2074:AH2077">
    <cfRule type="cellIs" dxfId="356" priority="1974" operator="between">
      <formula>29</formula>
      <formula>60</formula>
    </cfRule>
    <cfRule type="cellIs" dxfId="355" priority="1976" operator="greaterThanOrEqual">
      <formula>60</formula>
    </cfRule>
  </conditionalFormatting>
  <conditionalFormatting sqref="AH2078">
    <cfRule type="cellIs" dxfId="354" priority="1971" operator="between">
      <formula>29</formula>
      <formula>60</formula>
    </cfRule>
    <cfRule type="cellIs" dxfId="353" priority="1973" operator="greaterThanOrEqual">
      <formula>60</formula>
    </cfRule>
  </conditionalFormatting>
  <conditionalFormatting sqref="AH2079:AH2117">
    <cfRule type="cellIs" dxfId="352" priority="1924" operator="between">
      <formula>29</formula>
      <formula>60</formula>
    </cfRule>
    <cfRule type="cellIs" dxfId="351" priority="1926" operator="greaterThanOrEqual">
      <formula>60</formula>
    </cfRule>
  </conditionalFormatting>
  <conditionalFormatting sqref="AH2118:AH2130">
    <cfRule type="cellIs" dxfId="350" priority="1901" operator="between">
      <formula>29</formula>
      <formula>60</formula>
    </cfRule>
    <cfRule type="cellIs" dxfId="349" priority="1903" operator="greaterThanOrEqual">
      <formula>60</formula>
    </cfRule>
  </conditionalFormatting>
  <conditionalFormatting sqref="AC2160:AC2161">
    <cfRule type="timePeriod" dxfId="348" priority="1881" timePeriod="nextMonth">
      <formula>AND(MONTH(AC2160)=MONTH(EDATE(TODAY(),0+1)),YEAR(AC2160)=YEAR(EDATE(TODAY(),0+1)))</formula>
    </cfRule>
    <cfRule type="timePeriod" dxfId="347" priority="1882" timePeriod="thisMonth">
      <formula>AND(MONTH(AC2160)=MONTH(TODAY()),YEAR(AC2160)=YEAR(TODAY()))</formula>
    </cfRule>
    <cfRule type="timePeriod" dxfId="346" priority="1883" timePeriod="lastMonth">
      <formula>AND(MONTH(AC2160)=MONTH(EDATE(TODAY(),0-1)),YEAR(AC2160)=YEAR(EDATE(TODAY(),0-1)))</formula>
    </cfRule>
  </conditionalFormatting>
  <conditionalFormatting sqref="AE2160:AE2161">
    <cfRule type="timePeriod" dxfId="345" priority="1878" timePeriod="nextMonth">
      <formula>AND(MONTH(AE2160)=MONTH(EDATE(TODAY(),0+1)),YEAR(AE2160)=YEAR(EDATE(TODAY(),0+1)))</formula>
    </cfRule>
    <cfRule type="timePeriod" dxfId="344" priority="1879" timePeriod="thisMonth">
      <formula>AND(MONTH(AE2160)=MONTH(TODAY()),YEAR(AE2160)=YEAR(TODAY()))</formula>
    </cfRule>
    <cfRule type="timePeriod" dxfId="343" priority="1880" timePeriod="lastMonth">
      <formula>AND(MONTH(AE2160)=MONTH(EDATE(TODAY(),0-1)),YEAR(AE2160)=YEAR(EDATE(TODAY(),0-1)))</formula>
    </cfRule>
  </conditionalFormatting>
  <conditionalFormatting sqref="AH2160:AH2161">
    <cfRule type="cellIs" dxfId="342" priority="1875" operator="between">
      <formula>29</formula>
      <formula>60</formula>
    </cfRule>
    <cfRule type="cellIs" dxfId="341" priority="1877" operator="greaterThanOrEqual">
      <formula>60</formula>
    </cfRule>
  </conditionalFormatting>
  <conditionalFormatting sqref="AH2146:AH2159 AH2131:AH2144">
    <cfRule type="cellIs" dxfId="340" priority="1856" operator="between">
      <formula>29</formula>
      <formula>60</formula>
    </cfRule>
    <cfRule type="cellIs" dxfId="339" priority="1858" operator="greaterThanOrEqual">
      <formula>60</formula>
    </cfRule>
  </conditionalFormatting>
  <conditionalFormatting sqref="AH2145">
    <cfRule type="cellIs" dxfId="338" priority="1834" operator="between">
      <formula>29</formula>
      <formula>60</formula>
    </cfRule>
    <cfRule type="cellIs" dxfId="337" priority="1836" operator="greaterThanOrEqual">
      <formula>60</formula>
    </cfRule>
  </conditionalFormatting>
  <conditionalFormatting sqref="AH2162">
    <cfRule type="cellIs" dxfId="336" priority="1831" operator="between">
      <formula>29</formula>
      <formula>60</formula>
    </cfRule>
    <cfRule type="cellIs" dxfId="335" priority="1833" operator="greaterThanOrEqual">
      <formula>60</formula>
    </cfRule>
  </conditionalFormatting>
  <conditionalFormatting sqref="AC2165:AC2168">
    <cfRule type="timePeriod" dxfId="334" priority="1828" timePeriod="nextMonth">
      <formula>AND(MONTH(AC2165)=MONTH(EDATE(TODAY(),0+1)),YEAR(AC2165)=YEAR(EDATE(TODAY(),0+1)))</formula>
    </cfRule>
    <cfRule type="timePeriod" dxfId="333" priority="1829" timePeriod="thisMonth">
      <formula>AND(MONTH(AC2165)=MONTH(TODAY()),YEAR(AC2165)=YEAR(TODAY()))</formula>
    </cfRule>
    <cfRule type="timePeriod" dxfId="332" priority="1830" timePeriod="lastMonth">
      <formula>AND(MONTH(AC2165)=MONTH(EDATE(TODAY(),0-1)),YEAR(AC2165)=YEAR(EDATE(TODAY(),0-1)))</formula>
    </cfRule>
  </conditionalFormatting>
  <conditionalFormatting sqref="AE2165:AE2168">
    <cfRule type="timePeriod" dxfId="331" priority="1825" timePeriod="nextMonth">
      <formula>AND(MONTH(AE2165)=MONTH(EDATE(TODAY(),0+1)),YEAR(AE2165)=YEAR(EDATE(TODAY(),0+1)))</formula>
    </cfRule>
    <cfRule type="timePeriod" dxfId="330" priority="1826" timePeriod="thisMonth">
      <formula>AND(MONTH(AE2165)=MONTH(TODAY()),YEAR(AE2165)=YEAR(TODAY()))</formula>
    </cfRule>
    <cfRule type="timePeriod" dxfId="329" priority="1827" timePeriod="lastMonth">
      <formula>AND(MONTH(AE2165)=MONTH(EDATE(TODAY(),0-1)),YEAR(AE2165)=YEAR(EDATE(TODAY(),0-1)))</formula>
    </cfRule>
  </conditionalFormatting>
  <conditionalFormatting sqref="AH2165:AH2168">
    <cfRule type="cellIs" dxfId="328" priority="1822" operator="between">
      <formula>29</formula>
      <formula>60</formula>
    </cfRule>
    <cfRule type="cellIs" dxfId="327" priority="1824" operator="greaterThanOrEqual">
      <formula>60</formula>
    </cfRule>
  </conditionalFormatting>
  <conditionalFormatting sqref="AH2163:AH2164">
    <cfRule type="cellIs" dxfId="326" priority="1795" operator="between">
      <formula>29</formula>
      <formula>60</formula>
    </cfRule>
    <cfRule type="cellIs" dxfId="325" priority="1797" operator="greaterThanOrEqual">
      <formula>60</formula>
    </cfRule>
  </conditionalFormatting>
  <conditionalFormatting sqref="AC2169:AC2179">
    <cfRule type="timePeriod" dxfId="324" priority="1769" timePeriod="nextMonth">
      <formula>AND(MONTH(AC2169)=MONTH(EDATE(TODAY(),0+1)),YEAR(AC2169)=YEAR(EDATE(TODAY(),0+1)))</formula>
    </cfRule>
    <cfRule type="timePeriod" dxfId="323" priority="1770" timePeriod="thisMonth">
      <formula>AND(MONTH(AC2169)=MONTH(TODAY()),YEAR(AC2169)=YEAR(TODAY()))</formula>
    </cfRule>
    <cfRule type="timePeriod" dxfId="322" priority="1771" timePeriod="lastMonth">
      <formula>AND(MONTH(AC2169)=MONTH(EDATE(TODAY(),0-1)),YEAR(AC2169)=YEAR(EDATE(TODAY(),0-1)))</formula>
    </cfRule>
  </conditionalFormatting>
  <conditionalFormatting sqref="AE2169:AE2179">
    <cfRule type="timePeriod" dxfId="321" priority="1766" timePeriod="nextMonth">
      <formula>AND(MONTH(AE2169)=MONTH(EDATE(TODAY(),0+1)),YEAR(AE2169)=YEAR(EDATE(TODAY(),0+1)))</formula>
    </cfRule>
    <cfRule type="timePeriod" dxfId="320" priority="1767" timePeriod="thisMonth">
      <formula>AND(MONTH(AE2169)=MONTH(TODAY()),YEAR(AE2169)=YEAR(TODAY()))</formula>
    </cfRule>
    <cfRule type="timePeriod" dxfId="319" priority="1768" timePeriod="lastMonth">
      <formula>AND(MONTH(AE2169)=MONTH(EDATE(TODAY(),0-1)),YEAR(AE2169)=YEAR(EDATE(TODAY(),0-1)))</formula>
    </cfRule>
  </conditionalFormatting>
  <conditionalFormatting sqref="AH2169:AH2179">
    <cfRule type="cellIs" dxfId="318" priority="1763" operator="between">
      <formula>29</formula>
      <formula>60</formula>
    </cfRule>
    <cfRule type="cellIs" dxfId="317" priority="1765" operator="greaterThanOrEqual">
      <formula>60</formula>
    </cfRule>
  </conditionalFormatting>
  <conditionalFormatting sqref="AH2188:AH2190">
    <cfRule type="cellIs" dxfId="316" priority="1744" operator="between">
      <formula>29</formula>
      <formula>60</formula>
    </cfRule>
    <cfRule type="cellIs" dxfId="315" priority="1746" operator="greaterThanOrEqual">
      <formula>60</formula>
    </cfRule>
  </conditionalFormatting>
  <conditionalFormatting sqref="AH2198:AH2211">
    <cfRule type="cellIs" dxfId="314" priority="1671" operator="between">
      <formula>29</formula>
      <formula>60</formula>
    </cfRule>
    <cfRule type="cellIs" dxfId="313" priority="1673" operator="greaterThanOrEqual">
      <formula>60</formula>
    </cfRule>
  </conditionalFormatting>
  <conditionalFormatting sqref="AH2212:AH2214">
    <cfRule type="cellIs" dxfId="312" priority="1656" operator="between">
      <formula>29</formula>
      <formula>60</formula>
    </cfRule>
    <cfRule type="cellIs" dxfId="311" priority="1658" operator="greaterThanOrEqual">
      <formula>60</formula>
    </cfRule>
  </conditionalFormatting>
  <conditionalFormatting sqref="AH2215:AH2216">
    <cfRule type="cellIs" dxfId="310" priority="1530" operator="between">
      <formula>29</formula>
      <formula>60</formula>
    </cfRule>
    <cfRule type="cellIs" dxfId="309" priority="1532" operator="greaterThanOrEqual">
      <formula>60</formula>
    </cfRule>
  </conditionalFormatting>
  <conditionalFormatting sqref="AH2226:AH2228 AH2232:AH2234">
    <cfRule type="cellIs" dxfId="308" priority="1527" operator="between">
      <formula>29</formula>
      <formula>60</formula>
    </cfRule>
    <cfRule type="cellIs" dxfId="307" priority="1529" operator="greaterThanOrEqual">
      <formula>60</formula>
    </cfRule>
  </conditionalFormatting>
  <conditionalFormatting sqref="AH2217:AH2221">
    <cfRule type="cellIs" dxfId="306" priority="1524" operator="between">
      <formula>29</formula>
      <formula>60</formula>
    </cfRule>
    <cfRule type="cellIs" dxfId="305" priority="1526" operator="greaterThanOrEqual">
      <formula>60</formula>
    </cfRule>
  </conditionalFormatting>
  <conditionalFormatting sqref="AH2235:AH2244">
    <cfRule type="cellIs" dxfId="304" priority="1521" operator="between">
      <formula>29</formula>
      <formula>60</formula>
    </cfRule>
    <cfRule type="cellIs" dxfId="303" priority="1523" operator="greaterThanOrEqual">
      <formula>60</formula>
    </cfRule>
  </conditionalFormatting>
  <conditionalFormatting sqref="AH2245:AH2304">
    <cfRule type="cellIs" dxfId="302" priority="1443" operator="between">
      <formula>29</formula>
      <formula>60</formula>
    </cfRule>
    <cfRule type="cellIs" dxfId="301" priority="1445" operator="greaterThanOrEqual">
      <formula>60</formula>
    </cfRule>
  </conditionalFormatting>
  <conditionalFormatting sqref="AH2229:AH2231">
    <cfRule type="cellIs" dxfId="300" priority="1440" operator="between">
      <formula>29</formula>
      <formula>60</formula>
    </cfRule>
    <cfRule type="cellIs" dxfId="299" priority="1442" operator="greaterThanOrEqual">
      <formula>60</formula>
    </cfRule>
  </conditionalFormatting>
  <conditionalFormatting sqref="AH2222:AH2225">
    <cfRule type="cellIs" dxfId="298" priority="1437" operator="between">
      <formula>29</formula>
      <formula>60</formula>
    </cfRule>
    <cfRule type="cellIs" dxfId="297" priority="1439" operator="greaterThanOrEqual">
      <formula>60</formula>
    </cfRule>
  </conditionalFormatting>
  <conditionalFormatting sqref="AH2305:AH2306">
    <cfRule type="cellIs" dxfId="296" priority="1430" operator="between">
      <formula>29</formula>
      <formula>60</formula>
    </cfRule>
    <cfRule type="cellIs" dxfId="295" priority="1432" operator="greaterThanOrEqual">
      <formula>60</formula>
    </cfRule>
  </conditionalFormatting>
  <conditionalFormatting sqref="AH2313:AH2319">
    <cfRule type="cellIs" dxfId="294" priority="1388" operator="between">
      <formula>29</formula>
      <formula>60</formula>
    </cfRule>
    <cfRule type="cellIs" dxfId="293" priority="1390" operator="greaterThanOrEqual">
      <formula>60</formula>
    </cfRule>
  </conditionalFormatting>
  <conditionalFormatting sqref="AH2320:AH2326">
    <cfRule type="cellIs" dxfId="292" priority="1382" operator="between">
      <formula>29</formula>
      <formula>60</formula>
    </cfRule>
    <cfRule type="cellIs" dxfId="291" priority="1384" operator="greaterThanOrEqual">
      <formula>60</formula>
    </cfRule>
  </conditionalFormatting>
  <conditionalFormatting sqref="AH2327:AH2328">
    <cfRule type="cellIs" dxfId="290" priority="1333" operator="between">
      <formula>29</formula>
      <formula>60</formula>
    </cfRule>
    <cfRule type="cellIs" dxfId="289" priority="1335" operator="greaterThanOrEqual">
      <formula>60</formula>
    </cfRule>
  </conditionalFormatting>
  <conditionalFormatting sqref="AH2329:AH2333">
    <cfRule type="cellIs" dxfId="288" priority="895" operator="between">
      <formula>29</formula>
      <formula>60</formula>
    </cfRule>
    <cfRule type="cellIs" dxfId="287" priority="897" operator="greaterThanOrEqual">
      <formula>60</formula>
    </cfRule>
  </conditionalFormatting>
  <conditionalFormatting sqref="AH2361">
    <cfRule type="cellIs" dxfId="286" priority="886" operator="between">
      <formula>29</formula>
      <formula>60</formula>
    </cfRule>
    <cfRule type="cellIs" dxfId="285" priority="888" operator="greaterThanOrEqual">
      <formula>60</formula>
    </cfRule>
  </conditionalFormatting>
  <conditionalFormatting sqref="AH2367">
    <cfRule type="cellIs" dxfId="284" priority="883" operator="between">
      <formula>29</formula>
      <formula>60</formula>
    </cfRule>
    <cfRule type="cellIs" dxfId="283" priority="885" operator="greaterThanOrEqual">
      <formula>60</formula>
    </cfRule>
  </conditionalFormatting>
  <conditionalFormatting sqref="AH2366">
    <cfRule type="cellIs" dxfId="282" priority="880" operator="between">
      <formula>29</formula>
      <formula>60</formula>
    </cfRule>
    <cfRule type="cellIs" dxfId="281" priority="882" operator="greaterThanOrEqual">
      <formula>60</formula>
    </cfRule>
  </conditionalFormatting>
  <conditionalFormatting sqref="AH2365">
    <cfRule type="cellIs" dxfId="280" priority="877" operator="between">
      <formula>29</formula>
      <formula>60</formula>
    </cfRule>
    <cfRule type="cellIs" dxfId="279" priority="879" operator="greaterThanOrEqual">
      <formula>60</formula>
    </cfRule>
  </conditionalFormatting>
  <conditionalFormatting sqref="AH2364">
    <cfRule type="cellIs" dxfId="278" priority="874" operator="between">
      <formula>29</formula>
      <formula>60</formula>
    </cfRule>
    <cfRule type="cellIs" dxfId="277" priority="876" operator="greaterThanOrEqual">
      <formula>60</formula>
    </cfRule>
  </conditionalFormatting>
  <conditionalFormatting sqref="AH2363">
    <cfRule type="cellIs" dxfId="276" priority="871" operator="between">
      <formula>29</formula>
      <formula>60</formula>
    </cfRule>
    <cfRule type="cellIs" dxfId="275" priority="873" operator="greaterThanOrEqual">
      <formula>60</formula>
    </cfRule>
  </conditionalFormatting>
  <conditionalFormatting sqref="AH2362">
    <cfRule type="cellIs" dxfId="274" priority="868" operator="between">
      <formula>29</formula>
      <formula>60</formula>
    </cfRule>
    <cfRule type="cellIs" dxfId="273" priority="870" operator="greaterThanOrEqual">
      <formula>60</formula>
    </cfRule>
  </conditionalFormatting>
  <conditionalFormatting sqref="AH2358">
    <cfRule type="cellIs" dxfId="272" priority="856" operator="between">
      <formula>29</formula>
      <formula>60</formula>
    </cfRule>
    <cfRule type="cellIs" dxfId="271" priority="858" operator="greaterThanOrEqual">
      <formula>60</formula>
    </cfRule>
  </conditionalFormatting>
  <conditionalFormatting sqref="AH2357">
    <cfRule type="cellIs" dxfId="270" priority="853" operator="between">
      <formula>29</formula>
      <formula>60</formula>
    </cfRule>
    <cfRule type="cellIs" dxfId="269" priority="855" operator="greaterThanOrEqual">
      <formula>60</formula>
    </cfRule>
  </conditionalFormatting>
  <conditionalFormatting sqref="AH2360">
    <cfRule type="cellIs" dxfId="268" priority="850" operator="between">
      <formula>29</formula>
      <formula>60</formula>
    </cfRule>
    <cfRule type="cellIs" dxfId="267" priority="852" operator="greaterThanOrEqual">
      <formula>60</formula>
    </cfRule>
  </conditionalFormatting>
  <conditionalFormatting sqref="AH2359">
    <cfRule type="cellIs" dxfId="266" priority="847" operator="between">
      <formula>29</formula>
      <formula>60</formula>
    </cfRule>
    <cfRule type="cellIs" dxfId="265" priority="849" operator="greaterThanOrEqual">
      <formula>60</formula>
    </cfRule>
  </conditionalFormatting>
  <conditionalFormatting sqref="AH2356">
    <cfRule type="cellIs" dxfId="264" priority="844" operator="between">
      <formula>29</formula>
      <formula>60</formula>
    </cfRule>
    <cfRule type="cellIs" dxfId="263" priority="846" operator="greaterThanOrEqual">
      <formula>60</formula>
    </cfRule>
  </conditionalFormatting>
  <conditionalFormatting sqref="AH2355">
    <cfRule type="cellIs" dxfId="262" priority="841" operator="between">
      <formula>29</formula>
      <formula>60</formula>
    </cfRule>
    <cfRule type="cellIs" dxfId="261" priority="843" operator="greaterThanOrEqual">
      <formula>60</formula>
    </cfRule>
  </conditionalFormatting>
  <conditionalFormatting sqref="AH2354">
    <cfRule type="cellIs" dxfId="260" priority="838" operator="between">
      <formula>29</formula>
      <formula>60</formula>
    </cfRule>
    <cfRule type="cellIs" dxfId="259" priority="840" operator="greaterThanOrEqual">
      <formula>60</formula>
    </cfRule>
  </conditionalFormatting>
  <conditionalFormatting sqref="AH2368">
    <cfRule type="cellIs" dxfId="258" priority="808" operator="between">
      <formula>29</formula>
      <formula>60</formula>
    </cfRule>
    <cfRule type="cellIs" dxfId="257" priority="810" operator="greaterThanOrEqual">
      <formula>60</formula>
    </cfRule>
  </conditionalFormatting>
  <conditionalFormatting sqref="AH2334:AH2353">
    <cfRule type="cellIs" dxfId="256" priority="712" operator="between">
      <formula>29</formula>
      <formula>60</formula>
    </cfRule>
    <cfRule type="cellIs" dxfId="255" priority="714" operator="greaterThanOrEqual">
      <formula>60</formula>
    </cfRule>
  </conditionalFormatting>
  <conditionalFormatting sqref="AH2369:AH2379">
    <cfRule type="cellIs" dxfId="254" priority="709" operator="between">
      <formula>29</formula>
      <formula>60</formula>
    </cfRule>
    <cfRule type="cellIs" dxfId="253" priority="711" operator="greaterThanOrEqual">
      <formula>60</formula>
    </cfRule>
  </conditionalFormatting>
  <conditionalFormatting sqref="AH2380:AH2412">
    <cfRule type="cellIs" dxfId="252" priority="676" operator="between">
      <formula>29</formula>
      <formula>60</formula>
    </cfRule>
    <cfRule type="cellIs" dxfId="251" priority="678" operator="greaterThanOrEqual">
      <formula>60</formula>
    </cfRule>
  </conditionalFormatting>
  <conditionalFormatting sqref="AH2413:AH2414">
    <cfRule type="cellIs" dxfId="250" priority="656" operator="between">
      <formula>29</formula>
      <formula>60</formula>
    </cfRule>
    <cfRule type="cellIs" dxfId="249" priority="658" operator="greaterThanOrEqual">
      <formula>60</formula>
    </cfRule>
  </conditionalFormatting>
  <conditionalFormatting sqref="AH2415:AH2436">
    <cfRule type="cellIs" dxfId="248" priority="598" operator="between">
      <formula>29</formula>
      <formula>60</formula>
    </cfRule>
    <cfRule type="cellIs" dxfId="247" priority="600" operator="greaterThanOrEqual">
      <formula>60</formula>
    </cfRule>
  </conditionalFormatting>
  <conditionalFormatting sqref="AH2437:AH2447">
    <cfRule type="cellIs" dxfId="246" priority="487" operator="between">
      <formula>29</formula>
      <formula>60</formula>
    </cfRule>
    <cfRule type="cellIs" dxfId="245" priority="489" operator="greaterThanOrEqual">
      <formula>60</formula>
    </cfRule>
  </conditionalFormatting>
  <conditionalFormatting sqref="AH2448:AH2451">
    <cfRule type="cellIs" dxfId="244" priority="440" operator="between">
      <formula>29</formula>
      <formula>60</formula>
    </cfRule>
    <cfRule type="cellIs" dxfId="243" priority="442" operator="greaterThanOrEqual">
      <formula>60</formula>
    </cfRule>
  </conditionalFormatting>
  <conditionalFormatting sqref="AH2452">
    <cfRule type="cellIs" dxfId="242" priority="415" operator="between">
      <formula>29</formula>
      <formula>60</formula>
    </cfRule>
    <cfRule type="cellIs" dxfId="241" priority="417" operator="greaterThanOrEqual">
      <formula>60</formula>
    </cfRule>
  </conditionalFormatting>
  <conditionalFormatting sqref="AH2453:AH2458">
    <cfRule type="cellIs" dxfId="240" priority="367" operator="between">
      <formula>29</formula>
      <formula>60</formula>
    </cfRule>
    <cfRule type="cellIs" dxfId="239" priority="369" operator="greaterThanOrEqual">
      <formula>60</formula>
    </cfRule>
  </conditionalFormatting>
  <conditionalFormatting sqref="AH2492:AH2513">
    <cfRule type="cellIs" dxfId="238" priority="274" operator="between">
      <formula>29</formula>
      <formula>60</formula>
    </cfRule>
    <cfRule type="cellIs" dxfId="237" priority="276" operator="greaterThanOrEqual">
      <formula>60</formula>
    </cfRule>
  </conditionalFormatting>
  <conditionalFormatting sqref="AH2459:AH2491">
    <cfRule type="cellIs" dxfId="236" priority="253" operator="between">
      <formula>29</formula>
      <formula>60</formula>
    </cfRule>
    <cfRule type="cellIs" dxfId="235" priority="255" operator="greaterThanOrEqual">
      <formula>60</formula>
    </cfRule>
  </conditionalFormatting>
  <conditionalFormatting sqref="B2516:D2517 I2516:K2517 M2516:T2517 W2516:W2517 U2514:V2517 B2518:W2521 C2535:D2535 Q2526 L2526:L2527 T2526:T2533 B2528:D2529 H2528 R2528 K2528:N2528 O2526:O2528 P2532 O2530:O2532 B2532:D2534 M2532 M2529 F2529:K2529 S2530:S2532 M2533:P2534 G2532:K2532 F2530:G2532 F2535:P2535 U2522:V2525 C2536:N2536 C2537:D2538 B2539:D2539 E2537:N2539 P2536:P2539 I2540:T2544 F2533:K2534 B2540:G2544 B2545:T2549 O2529:P2529 L2529:L2534 F2550:T2550 R2534:T2539 R2533:S2533 R2532 R2529:S2529 F2551:J2551 A4:AA5 X2514:Z2539 L2551:T2551 B2550:E2551 L2552 B2552:G2552 N2552:T2552 B2557:J2557 N2557:AA2557 B2555:Z2555 K2563:N2567 U2563:V2566 F2563:R2563 I2564:R2566 F2564:G2567 L2557 B2558:E2570 F2570:S2570 B2553:T2554 V2552:Z2554 W2540:Z2551 X2563:X2567 U2570:W2570 T2568:Z2569 F2568:R2569 B2571:W2575 AA2573:AA2575 A6:A2588 B6:AA2513 B2576:AA2577 B2578:W2579 B2580:X2580 AA2578:AA2580 B2581:AA2588 A2589:AA1048576">
    <cfRule type="expression" dxfId="234" priority="236">
      <formula>$V4="Cancelled"</formula>
    </cfRule>
    <cfRule type="expression" dxfId="233" priority="237">
      <formula>$V4="DD120-OK"</formula>
    </cfRule>
  </conditionalFormatting>
  <conditionalFormatting sqref="B2514:D2515 F2514:K2514 P2514:T2515 M2514:N2515 I2515:K2515 W2514:W2515 F2515:H2517 AA2514:AA2556">
    <cfRule type="expression" dxfId="232" priority="231">
      <formula>$V2514="Cancelled"</formula>
    </cfRule>
    <cfRule type="expression" dxfId="231" priority="232">
      <formula>$V2514="DD120-OK"</formula>
    </cfRule>
  </conditionalFormatting>
  <conditionalFormatting sqref="E2514:E2517">
    <cfRule type="expression" dxfId="230" priority="229">
      <formula>$V2514="Cancelled"</formula>
    </cfRule>
    <cfRule type="expression" dxfId="229" priority="230">
      <formula>$V2514="DD120-OK"</formula>
    </cfRule>
  </conditionalFormatting>
  <conditionalFormatting sqref="L2514:L2517">
    <cfRule type="expression" dxfId="228" priority="227">
      <formula>$V2514="Cancelled"</formula>
    </cfRule>
    <cfRule type="expression" dxfId="227" priority="228">
      <formula>$V2514="DD120-OK"</formula>
    </cfRule>
  </conditionalFormatting>
  <conditionalFormatting sqref="O2514:O2515">
    <cfRule type="expression" dxfId="226" priority="225">
      <formula>$V2514="Cancelled"</formula>
    </cfRule>
    <cfRule type="expression" dxfId="225" priority="226">
      <formula>$V2514="DD120-OK"</formula>
    </cfRule>
  </conditionalFormatting>
  <conditionalFormatting sqref="AH2514:AH2520">
    <cfRule type="cellIs" dxfId="224" priority="222" operator="between">
      <formula>29</formula>
      <formula>60</formula>
    </cfRule>
    <cfRule type="cellIs" dxfId="223" priority="224" operator="greaterThanOrEqual">
      <formula>60</formula>
    </cfRule>
  </conditionalFormatting>
  <conditionalFormatting sqref="AH2521">
    <cfRule type="cellIs" dxfId="222" priority="219" operator="between">
      <formula>29</formula>
      <formula>60</formula>
    </cfRule>
    <cfRule type="cellIs" dxfId="221" priority="221" operator="greaterThanOrEqual">
      <formula>60</formula>
    </cfRule>
  </conditionalFormatting>
  <conditionalFormatting sqref="C2530:D2531 P2530:P2531 M2530:M2531 H2530:K2531 R2530:R2531">
    <cfRule type="expression" dxfId="220" priority="206">
      <formula>$V2530="Cancelled"</formula>
    </cfRule>
    <cfRule type="expression" dxfId="219" priority="207">
      <formula>$V2530="DD120-OK"</formula>
    </cfRule>
  </conditionalFormatting>
  <conditionalFormatting sqref="P2527:S2527 P2526 R2526:S2526 B2526:K2526 M2526:M2527 J2528 P2528:Q2528 S2528 B2527:E2527 J2527:K2527 I2527:I2528 F2527:F2528 G2527:H2527 G2528 E2528:E2534">
    <cfRule type="expression" dxfId="218" priority="198">
      <formula>$V2526="Cancelled"</formula>
    </cfRule>
    <cfRule type="expression" dxfId="217" priority="199">
      <formula>$V2526="DD120-OK"</formula>
    </cfRule>
  </conditionalFormatting>
  <conditionalFormatting sqref="N2526">
    <cfRule type="expression" dxfId="216" priority="200">
      <formula>$V2527="Cancelled"</formula>
    </cfRule>
    <cfRule type="expression" dxfId="215" priority="201">
      <formula>$V2527="DD120-OK"</formula>
    </cfRule>
  </conditionalFormatting>
  <conditionalFormatting sqref="B2530:B2531">
    <cfRule type="expression" dxfId="214" priority="196">
      <formula>$V2530="Cancelled"</formula>
    </cfRule>
    <cfRule type="expression" dxfId="213" priority="197">
      <formula>$V2530="DD120-OK"</formula>
    </cfRule>
  </conditionalFormatting>
  <conditionalFormatting sqref="B2537:B2539">
    <cfRule type="expression" dxfId="212" priority="194">
      <formula>$V2537="Cancelled"</formula>
    </cfRule>
    <cfRule type="expression" dxfId="211" priority="195">
      <formula>$V2537="DD120-OK"</formula>
    </cfRule>
  </conditionalFormatting>
  <conditionalFormatting sqref="B2535:B2537">
    <cfRule type="expression" dxfId="210" priority="192">
      <formula>$V2535="Cancelled"</formula>
    </cfRule>
    <cfRule type="expression" dxfId="209" priority="193">
      <formula>$V2535="DD120-OK"</formula>
    </cfRule>
  </conditionalFormatting>
  <conditionalFormatting sqref="O2536:O2539">
    <cfRule type="expression" dxfId="208" priority="188">
      <formula>$V2536="Cancelled"</formula>
    </cfRule>
    <cfRule type="expression" dxfId="207" priority="189">
      <formula>$V2536="DD120-OK"</formula>
    </cfRule>
  </conditionalFormatting>
  <conditionalFormatting sqref="E2535">
    <cfRule type="expression" dxfId="206" priority="186">
      <formula>$V2535="Cancelled"</formula>
    </cfRule>
    <cfRule type="expression" dxfId="205" priority="187">
      <formula>$V2535="DD120-OK"</formula>
    </cfRule>
  </conditionalFormatting>
  <conditionalFormatting sqref="B2522:K2525 M2522:T2525">
    <cfRule type="expression" dxfId="204" priority="184">
      <formula>$V2522="Cancelled"</formula>
    </cfRule>
    <cfRule type="expression" dxfId="203" priority="185">
      <formula>$V2522="DD120-OK"</formula>
    </cfRule>
  </conditionalFormatting>
  <conditionalFormatting sqref="L2522:L2525">
    <cfRule type="expression" dxfId="202" priority="179">
      <formula>$V2522="Cancelled"</formula>
    </cfRule>
    <cfRule type="expression" dxfId="201" priority="180">
      <formula>$V2522="DD120-OK"</formula>
    </cfRule>
  </conditionalFormatting>
  <conditionalFormatting sqref="H2540:H2544">
    <cfRule type="expression" dxfId="200" priority="172">
      <formula>$V2540="Cancelled"</formula>
    </cfRule>
    <cfRule type="expression" dxfId="199" priority="173">
      <formula>$V2540="DD120-OK"</formula>
    </cfRule>
  </conditionalFormatting>
  <conditionalFormatting sqref="U2526:V2544">
    <cfRule type="expression" dxfId="198" priority="170">
      <formula>$V2526="Cancelled"</formula>
    </cfRule>
    <cfRule type="expression" dxfId="197" priority="171">
      <formula>$V2526="DD120-OK"</formula>
    </cfRule>
  </conditionalFormatting>
  <conditionalFormatting sqref="H2552:K2552">
    <cfRule type="expression" dxfId="196" priority="161">
      <formula>$V2552="Cancelled"</formula>
    </cfRule>
    <cfRule type="expression" dxfId="195" priority="162">
      <formula>$V2552="DD120-OK"</formula>
    </cfRule>
  </conditionalFormatting>
  <conditionalFormatting sqref="W2522:W2539">
    <cfRule type="expression" dxfId="194" priority="156">
      <formula>$V2522="Cancelled"</formula>
    </cfRule>
    <cfRule type="expression" dxfId="193" priority="157">
      <formula>$V2522="DD120-OK"</formula>
    </cfRule>
  </conditionalFormatting>
  <conditionalFormatting sqref="AH2522:AH2544">
    <cfRule type="cellIs" dxfId="192" priority="153" operator="between">
      <formula>29</formula>
      <formula>60</formula>
    </cfRule>
    <cfRule type="cellIs" dxfId="191" priority="155" operator="greaterThanOrEqual">
      <formula>60</formula>
    </cfRule>
  </conditionalFormatting>
  <conditionalFormatting sqref="U2545:V2551 U2552:U2554">
    <cfRule type="expression" dxfId="190" priority="149">
      <formula>$V2545="Cancelled"</formula>
    </cfRule>
    <cfRule type="expression" dxfId="189" priority="150">
      <formula>$V2545="DD120-OK"</formula>
    </cfRule>
  </conditionalFormatting>
  <conditionalFormatting sqref="AH2545:AH2549">
    <cfRule type="cellIs" dxfId="188" priority="146" operator="between">
      <formula>29</formula>
      <formula>60</formula>
    </cfRule>
    <cfRule type="cellIs" dxfId="187" priority="148" operator="greaterThanOrEqual">
      <formula>60</formula>
    </cfRule>
  </conditionalFormatting>
  <conditionalFormatting sqref="T2558:T2562 I2567:R2567 U2567:V2567 W2558:W2562 F2558:R2562 AA2558:AA2572">
    <cfRule type="expression" dxfId="186" priority="140">
      <formula>$V2558="Cancelled"</formula>
    </cfRule>
    <cfRule type="expression" dxfId="185" priority="141">
      <formula>$V2558="DD120-OK"</formula>
    </cfRule>
  </conditionalFormatting>
  <conditionalFormatting sqref="N2529:N2532">
    <cfRule type="expression" dxfId="184" priority="133">
      <formula>$V2529="Cancelled"</formula>
    </cfRule>
    <cfRule type="expression" dxfId="183" priority="134">
      <formula>$V2529="DD120-OK"</formula>
    </cfRule>
  </conditionalFormatting>
  <conditionalFormatting sqref="Q2530:Q2539">
    <cfRule type="expression" dxfId="182" priority="131">
      <formula>$V2530="Cancelled"</formula>
    </cfRule>
    <cfRule type="expression" dxfId="181" priority="132">
      <formula>$V2530="DD120-OK"</formula>
    </cfRule>
  </conditionalFormatting>
  <conditionalFormatting sqref="Q2529">
    <cfRule type="expression" dxfId="180" priority="129">
      <formula>$V2529="Cancelled"</formula>
    </cfRule>
    <cfRule type="expression" dxfId="179" priority="130">
      <formula>$V2529="DD120-OK"</formula>
    </cfRule>
  </conditionalFormatting>
  <conditionalFormatting sqref="AH2550">
    <cfRule type="cellIs" dxfId="178" priority="126" operator="between">
      <formula>29</formula>
      <formula>60</formula>
    </cfRule>
    <cfRule type="cellIs" dxfId="177" priority="128" operator="greaterThanOrEqual">
      <formula>60</formula>
    </cfRule>
  </conditionalFormatting>
  <conditionalFormatting sqref="AH2551">
    <cfRule type="cellIs" dxfId="176" priority="121" operator="between">
      <formula>29</formula>
      <formula>60</formula>
    </cfRule>
    <cfRule type="cellIs" dxfId="175" priority="123" operator="greaterThanOrEqual">
      <formula>60</formula>
    </cfRule>
  </conditionalFormatting>
  <conditionalFormatting sqref="F2553:G2553">
    <cfRule type="expression" dxfId="174" priority="113">
      <formula>$V2553="Cancelled"</formula>
    </cfRule>
    <cfRule type="expression" dxfId="173" priority="114">
      <formula>$V2553="DD120-OK"</formula>
    </cfRule>
  </conditionalFormatting>
  <conditionalFormatting sqref="M2552">
    <cfRule type="expression" dxfId="172" priority="111">
      <formula>$V2552="Cancelled"</formula>
    </cfRule>
    <cfRule type="expression" dxfId="171" priority="112">
      <formula>$V2552="DD120-OK"</formula>
    </cfRule>
  </conditionalFormatting>
  <conditionalFormatting sqref="C2556:D2556">
    <cfRule type="expression" dxfId="170" priority="91">
      <formula>$V2556="Cancelled"</formula>
    </cfRule>
    <cfRule type="expression" dxfId="169" priority="92">
      <formula>$V2556="DD120-OK"</formula>
    </cfRule>
  </conditionalFormatting>
  <conditionalFormatting sqref="E2556">
    <cfRule type="expression" dxfId="168" priority="89">
      <formula>$V2556="Cancelled"</formula>
    </cfRule>
    <cfRule type="expression" dxfId="167" priority="90">
      <formula>$V2556="DD120-OK"</formula>
    </cfRule>
  </conditionalFormatting>
  <conditionalFormatting sqref="B2556 F2556:Z2556">
    <cfRule type="expression" dxfId="166" priority="87">
      <formula>$V2556="Cancelled"</formula>
    </cfRule>
    <cfRule type="expression" dxfId="165" priority="88">
      <formula>$V2556="DD120-OK"</formula>
    </cfRule>
  </conditionalFormatting>
  <conditionalFormatting sqref="AH2556">
    <cfRule type="cellIs" dxfId="164" priority="84" operator="between">
      <formula>29</formula>
      <formula>60</formula>
    </cfRule>
    <cfRule type="cellIs" dxfId="163" priority="86" operator="greaterThanOrEqual">
      <formula>60</formula>
    </cfRule>
  </conditionalFormatting>
  <conditionalFormatting sqref="AH2555">
    <cfRule type="cellIs" dxfId="162" priority="73" operator="between">
      <formula>29</formula>
      <formula>60</formula>
    </cfRule>
    <cfRule type="cellIs" dxfId="161" priority="75" operator="greaterThanOrEqual">
      <formula>60</formula>
    </cfRule>
  </conditionalFormatting>
  <conditionalFormatting sqref="AH2552:AH2553">
    <cfRule type="cellIs" dxfId="160" priority="70" operator="between">
      <formula>29</formula>
      <formula>60</formula>
    </cfRule>
    <cfRule type="cellIs" dxfId="159" priority="72" operator="greaterThanOrEqual">
      <formula>60</formula>
    </cfRule>
  </conditionalFormatting>
  <conditionalFormatting sqref="S2558:S2562">
    <cfRule type="expression" dxfId="158" priority="68">
      <formula>$V2558="Cancelled"</formula>
    </cfRule>
    <cfRule type="expression" dxfId="157" priority="69">
      <formula>$V2558="DD120-OK"</formula>
    </cfRule>
  </conditionalFormatting>
  <conditionalFormatting sqref="T2565:T2567">
    <cfRule type="expression" dxfId="156" priority="2329">
      <formula>$V2564="Cancelled"</formula>
    </cfRule>
    <cfRule type="expression" dxfId="155" priority="2330">
      <formula>$V2564="DD120-OK"</formula>
    </cfRule>
  </conditionalFormatting>
  <conditionalFormatting sqref="W2563:W2567">
    <cfRule type="expression" dxfId="154" priority="66">
      <formula>$V2563="Cancelled"</formula>
    </cfRule>
    <cfRule type="expression" dxfId="153" priority="67">
      <formula>$V2563="DD120-OK"</formula>
    </cfRule>
  </conditionalFormatting>
  <conditionalFormatting sqref="S2563:S2567">
    <cfRule type="expression" dxfId="152" priority="64">
      <formula>$V2563="Cancelled"</formula>
    </cfRule>
    <cfRule type="expression" dxfId="151" priority="65">
      <formula>$V2563="DD120-OK"</formula>
    </cfRule>
  </conditionalFormatting>
  <conditionalFormatting sqref="S2568:S2569">
    <cfRule type="expression" dxfId="150" priority="60">
      <formula>$V2568="Cancelled"</formula>
    </cfRule>
    <cfRule type="expression" dxfId="149" priority="61">
      <formula>$V2568="DD120-OK"</formula>
    </cfRule>
  </conditionalFormatting>
  <conditionalFormatting sqref="T2570">
    <cfRule type="expression" dxfId="148" priority="62">
      <formula>$V2570="Cancelled"</formula>
    </cfRule>
    <cfRule type="expression" dxfId="147" priority="63">
      <formula>$V2570="DD120-OK"</formula>
    </cfRule>
  </conditionalFormatting>
  <conditionalFormatting sqref="V2558:V2562">
    <cfRule type="expression" dxfId="146" priority="58">
      <formula>$V2558="Cancelled"</formula>
    </cfRule>
    <cfRule type="expression" dxfId="145" priority="59">
      <formula>$V2558="DD120-OK"</formula>
    </cfRule>
  </conditionalFormatting>
  <conditionalFormatting sqref="U2558:U2562">
    <cfRule type="expression" dxfId="144" priority="56">
      <formula>$V2558="Cancelled"</formula>
    </cfRule>
    <cfRule type="expression" dxfId="143" priority="57">
      <formula>$V2558="DD120-OK"</formula>
    </cfRule>
  </conditionalFormatting>
  <conditionalFormatting sqref="X2558:Z2562 Y2563:Z2567">
    <cfRule type="expression" dxfId="142" priority="54">
      <formula>$V2558="Cancelled"</formula>
    </cfRule>
    <cfRule type="expression" dxfId="141" priority="55">
      <formula>$V2558="DD120-OK"</formula>
    </cfRule>
  </conditionalFormatting>
  <conditionalFormatting sqref="AH2554">
    <cfRule type="cellIs" dxfId="140" priority="48" operator="between">
      <formula>29</formula>
      <formula>60</formula>
    </cfRule>
    <cfRule type="cellIs" dxfId="139" priority="50" operator="greaterThanOrEqual">
      <formula>60</formula>
    </cfRule>
  </conditionalFormatting>
  <conditionalFormatting sqref="AH2558:AH2562">
    <cfRule type="cellIs" dxfId="138" priority="45" operator="between">
      <formula>29</formula>
      <formula>60</formula>
    </cfRule>
    <cfRule type="cellIs" dxfId="137" priority="47" operator="greaterThanOrEqual">
      <formula>60</formula>
    </cfRule>
  </conditionalFormatting>
  <conditionalFormatting sqref="K2557">
    <cfRule type="expression" dxfId="136" priority="43">
      <formula>$V2557="Cancelled"</formula>
    </cfRule>
    <cfRule type="expression" dxfId="135" priority="44">
      <formula>$V2557="DD120-OK"</formula>
    </cfRule>
  </conditionalFormatting>
  <conditionalFormatting sqref="M2557">
    <cfRule type="expression" dxfId="134" priority="41">
      <formula>$V2557="Cancelled"</formula>
    </cfRule>
    <cfRule type="expression" dxfId="133" priority="42">
      <formula>$V2557="DD120-OK"</formula>
    </cfRule>
  </conditionalFormatting>
  <conditionalFormatting sqref="H2564:H2567">
    <cfRule type="expression" dxfId="132" priority="39">
      <formula>$V2564="Cancelled"</formula>
    </cfRule>
    <cfRule type="expression" dxfId="131" priority="40">
      <formula>$V2564="DD120-OK"</formula>
    </cfRule>
  </conditionalFormatting>
  <conditionalFormatting sqref="T2564">
    <cfRule type="expression" dxfId="130" priority="37">
      <formula>$V2564="Cancelled"</formula>
    </cfRule>
    <cfRule type="expression" dxfId="129" priority="38">
      <formula>$V2564="DD120-OK"</formula>
    </cfRule>
  </conditionalFormatting>
  <conditionalFormatting sqref="T2563">
    <cfRule type="expression" dxfId="128" priority="35">
      <formula>$V2563="Cancelled"</formula>
    </cfRule>
    <cfRule type="expression" dxfId="127" priority="36">
      <formula>$V2563="DD120-OK"</formula>
    </cfRule>
  </conditionalFormatting>
  <conditionalFormatting sqref="AH2563:AH2567">
    <cfRule type="cellIs" dxfId="126" priority="32" operator="between">
      <formula>29</formula>
      <formula>60</formula>
    </cfRule>
    <cfRule type="cellIs" dxfId="125" priority="34" operator="greaterThanOrEqual">
      <formula>60</formula>
    </cfRule>
  </conditionalFormatting>
  <conditionalFormatting sqref="X2571:Z2572">
    <cfRule type="expression" dxfId="124" priority="30">
      <formula>$V2571="Cancelled"</formula>
    </cfRule>
    <cfRule type="expression" dxfId="123" priority="31">
      <formula>$V2571="DD120-OK"</formula>
    </cfRule>
  </conditionalFormatting>
  <conditionalFormatting sqref="X2570:Z2570">
    <cfRule type="expression" dxfId="122" priority="28">
      <formula>$V2570="Cancelled"</formula>
    </cfRule>
    <cfRule type="expression" dxfId="121" priority="29">
      <formula>$V2570="DD120-OK"</formula>
    </cfRule>
  </conditionalFormatting>
  <conditionalFormatting sqref="AH2568:AH2572">
    <cfRule type="cellIs" dxfId="120" priority="25" operator="between">
      <formula>29</formula>
      <formula>60</formula>
    </cfRule>
    <cfRule type="cellIs" dxfId="119" priority="27" operator="greaterThanOrEqual">
      <formula>60</formula>
    </cfRule>
  </conditionalFormatting>
  <conditionalFormatting sqref="AH2557">
    <cfRule type="cellIs" dxfId="118" priority="22" operator="between">
      <formula>29</formula>
      <formula>60</formula>
    </cfRule>
    <cfRule type="cellIs" dxfId="117" priority="24" operator="greaterThanOrEqual">
      <formula>60</formula>
    </cfRule>
  </conditionalFormatting>
  <conditionalFormatting sqref="X2573:Z2575">
    <cfRule type="expression" dxfId="116" priority="20">
      <formula>$V2573="Cancelled"</formula>
    </cfRule>
    <cfRule type="expression" dxfId="115" priority="21">
      <formula>$V2573="DD120-OK"</formula>
    </cfRule>
  </conditionalFormatting>
  <conditionalFormatting sqref="AH2573:AH2575">
    <cfRule type="cellIs" dxfId="114" priority="17" operator="between">
      <formula>29</formula>
      <formula>60</formula>
    </cfRule>
    <cfRule type="cellIs" dxfId="113" priority="19" operator="greaterThanOrEqual">
      <formula>60</formula>
    </cfRule>
  </conditionalFormatting>
  <conditionalFormatting sqref="AH2576">
    <cfRule type="cellIs" dxfId="112" priority="14" operator="between">
      <formula>29</formula>
      <formula>60</formula>
    </cfRule>
    <cfRule type="cellIs" dxfId="111" priority="16" operator="greaterThanOrEqual">
      <formula>60</formula>
    </cfRule>
  </conditionalFormatting>
  <conditionalFormatting sqref="AH2577">
    <cfRule type="cellIs" dxfId="110" priority="11" operator="between">
      <formula>29</formula>
      <formula>60</formula>
    </cfRule>
    <cfRule type="cellIs" dxfId="109" priority="13" operator="greaterThanOrEqual">
      <formula>60</formula>
    </cfRule>
  </conditionalFormatting>
  <conditionalFormatting sqref="AH2578:AH2579">
    <cfRule type="cellIs" dxfId="108" priority="8" operator="between">
      <formula>29</formula>
      <formula>60</formula>
    </cfRule>
    <cfRule type="cellIs" dxfId="107" priority="10" operator="greaterThanOrEqual">
      <formula>60</formula>
    </cfRule>
  </conditionalFormatting>
  <conditionalFormatting sqref="X2578:Z2579">
    <cfRule type="expression" dxfId="106" priority="6">
      <formula>$V2578="Cancelled"</formula>
    </cfRule>
    <cfRule type="expression" dxfId="105" priority="7">
      <formula>$V2578="DD120-OK"</formula>
    </cfRule>
  </conditionalFormatting>
  <conditionalFormatting sqref="Y2580:Z2580">
    <cfRule type="expression" dxfId="104" priority="4">
      <formula>$V2580="Cancelled"</formula>
    </cfRule>
    <cfRule type="expression" dxfId="103" priority="5">
      <formula>$V2580="DD120-OK"</formula>
    </cfRule>
  </conditionalFormatting>
  <conditionalFormatting sqref="AH2580">
    <cfRule type="cellIs" dxfId="102" priority="1" operator="between">
      <formula>29</formula>
      <formula>60</formula>
    </cfRule>
    <cfRule type="cellIs" dxfId="101" priority="3" operator="greaterThanOrEqual">
      <formula>60</formula>
    </cfRule>
  </conditionalFormatting>
  <pageMargins left="0" right="0" top="0" bottom="0" header="0" footer="0"/>
  <pageSetup scale="10" orientation="portrait" horizontalDpi="300" verticalDpi="300" r:id="rId8"/>
  <rowBreaks count="4" manualBreakCount="4">
    <brk id="661" max="16383" man="1"/>
    <brk id="942" max="16383" man="1"/>
    <brk id="1416" max="16383" man="1"/>
    <brk id="1839" max="16383" man="1"/>
  </rowBreaks>
  <drawing r:id="rId9"/>
  <legacyDrawing r:id="rId10"/>
  <extLst>
    <ext xmlns:x14="http://schemas.microsoft.com/office/spreadsheetml/2009/9/main" uri="{78C0D931-6437-407d-A8EE-F0AAD7539E65}">
      <x14:conditionalFormattings>
        <x14:conditionalFormatting xmlns:xm="http://schemas.microsoft.com/office/excel/2006/main">
          <x14:cfRule type="containsText" priority="2275" operator="containsText" id="{80755E58-7C6E-4E57-93EF-49BD2DAB0C05}">
            <xm:f>NOT(ISERROR(SEARCH("-",AH4)))</xm:f>
            <xm:f>"-"</xm:f>
            <x14:dxf>
              <font>
                <color auto="1"/>
              </font>
              <fill>
                <patternFill>
                  <bgColor theme="4" tint="0.79998168889431442"/>
                </patternFill>
              </fill>
            </x14:dxf>
          </x14:cfRule>
          <xm:sqref>AH1889:AH1890 AH4:AH1887 AH1892:AH1893 AH1897:AH1898 AH1902:AH1912 AH1946:AH1951 AH1977:AH1983 AH1960:AH1967 AH2005:AH2017 AH2025:AH2026 AH2070:AH2073 AH2191:AH2197 AH2180:AH2187 AH2307:AH2312 AH2581:AH1048576</xm:sqref>
        </x14:conditionalFormatting>
        <x14:conditionalFormatting xmlns:xm="http://schemas.microsoft.com/office/excel/2006/main">
          <x14:cfRule type="containsText" priority="2270" operator="containsText" id="{06E9737F-55CE-4F33-B8A4-E8B5C18EAAA8}">
            <xm:f>NOT(ISERROR(SEARCH("-",AH1888)))</xm:f>
            <xm:f>"-"</xm:f>
            <x14:dxf>
              <font>
                <color auto="1"/>
              </font>
              <fill>
                <patternFill>
                  <bgColor theme="5" tint="0.59996337778862885"/>
                </patternFill>
              </fill>
            </x14:dxf>
          </x14:cfRule>
          <xm:sqref>AH1888</xm:sqref>
        </x14:conditionalFormatting>
        <x14:conditionalFormatting xmlns:xm="http://schemas.microsoft.com/office/excel/2006/main">
          <x14:cfRule type="containsText" priority="2257" operator="containsText" id="{72CA9E2D-DB29-4D6E-A701-FAE7EC78CC69}">
            <xm:f>NOT(ISERROR(SEARCH("-",AH1891)))</xm:f>
            <xm:f>"-"</xm:f>
            <x14:dxf>
              <font>
                <color auto="1"/>
              </font>
              <fill>
                <patternFill>
                  <bgColor theme="4" tint="0.79998168889431442"/>
                </patternFill>
              </fill>
            </x14:dxf>
          </x14:cfRule>
          <xm:sqref>AH1891</xm:sqref>
        </x14:conditionalFormatting>
        <x14:conditionalFormatting xmlns:xm="http://schemas.microsoft.com/office/excel/2006/main">
          <x14:cfRule type="containsText" priority="2245" operator="containsText" id="{5DBD8340-E5A2-405F-847B-6ACE4EC93609}">
            <xm:f>NOT(ISERROR(SEARCH("-",AH1894)))</xm:f>
            <xm:f>"-"</xm:f>
            <x14:dxf>
              <font>
                <color auto="1"/>
              </font>
              <fill>
                <patternFill>
                  <bgColor theme="4" tint="0.79998168889431442"/>
                </patternFill>
              </fill>
            </x14:dxf>
          </x14:cfRule>
          <xm:sqref>AH1894</xm:sqref>
        </x14:conditionalFormatting>
        <x14:conditionalFormatting xmlns:xm="http://schemas.microsoft.com/office/excel/2006/main">
          <x14:cfRule type="containsText" priority="2242" operator="containsText" id="{89B95E06-D6DD-4B6F-AA59-29DD0203FFA8}">
            <xm:f>NOT(ISERROR(SEARCH("-",AH1895)))</xm:f>
            <xm:f>"-"</xm:f>
            <x14:dxf>
              <font>
                <color auto="1"/>
              </font>
              <fill>
                <patternFill>
                  <bgColor theme="4" tint="0.79998168889431442"/>
                </patternFill>
              </fill>
            </x14:dxf>
          </x14:cfRule>
          <xm:sqref>AH1895:AH1896</xm:sqref>
        </x14:conditionalFormatting>
        <x14:conditionalFormatting xmlns:xm="http://schemas.microsoft.com/office/excel/2006/main">
          <x14:cfRule type="containsText" priority="2229" operator="containsText" id="{D403BEA5-C555-40AA-8145-BA95F59E3438}">
            <xm:f>NOT(ISERROR(SEARCH("-",AH1899)))</xm:f>
            <xm:f>"-"</xm:f>
            <x14:dxf>
              <font>
                <color auto="1"/>
              </font>
              <fill>
                <patternFill>
                  <bgColor theme="4" tint="0.79998168889431442"/>
                </patternFill>
              </fill>
            </x14:dxf>
          </x14:cfRule>
          <xm:sqref>AH1899:AH1901</xm:sqref>
        </x14:conditionalFormatting>
        <x14:conditionalFormatting xmlns:xm="http://schemas.microsoft.com/office/excel/2006/main">
          <x14:cfRule type="containsText" priority="2204" operator="containsText" id="{C3FBFE7D-A642-41C5-A455-6E72840C295C}">
            <xm:f>NOT(ISERROR(SEARCH("-",AH1913)))</xm:f>
            <xm:f>"-"</xm:f>
            <x14:dxf>
              <font>
                <color auto="1"/>
              </font>
              <fill>
                <patternFill>
                  <bgColor theme="4" tint="0.79998168889431442"/>
                </patternFill>
              </fill>
            </x14:dxf>
          </x14:cfRule>
          <xm:sqref>AH1913:AH1914</xm:sqref>
        </x14:conditionalFormatting>
        <x14:conditionalFormatting xmlns:xm="http://schemas.microsoft.com/office/excel/2006/main">
          <x14:cfRule type="containsText" priority="2201" operator="containsText" id="{F43E8459-E873-43CD-B16F-9889003EF377}">
            <xm:f>NOT(ISERROR(SEARCH("-",AH1915)))</xm:f>
            <xm:f>"-"</xm:f>
            <x14:dxf>
              <font>
                <color auto="1"/>
              </font>
              <fill>
                <patternFill>
                  <bgColor theme="4" tint="0.79998168889431442"/>
                </patternFill>
              </fill>
            </x14:dxf>
          </x14:cfRule>
          <xm:sqref>AH1915:AH1918 AH1923</xm:sqref>
        </x14:conditionalFormatting>
        <x14:conditionalFormatting xmlns:xm="http://schemas.microsoft.com/office/excel/2006/main">
          <x14:cfRule type="containsText" priority="2182" operator="containsText" id="{956DC77F-C832-4F62-8B43-9BD7B8FB4507}">
            <xm:f>NOT(ISERROR(SEARCH("-",AH1919)))</xm:f>
            <xm:f>"-"</xm:f>
            <x14:dxf>
              <font>
                <color auto="1"/>
              </font>
              <fill>
                <patternFill>
                  <bgColor theme="4" tint="0.79998168889431442"/>
                </patternFill>
              </fill>
            </x14:dxf>
          </x14:cfRule>
          <xm:sqref>AH1919:AH1921</xm:sqref>
        </x14:conditionalFormatting>
        <x14:conditionalFormatting xmlns:xm="http://schemas.microsoft.com/office/excel/2006/main">
          <x14:cfRule type="containsText" priority="2179" operator="containsText" id="{564C19B8-BA1E-47B0-944C-23AAF7377E10}">
            <xm:f>NOT(ISERROR(SEARCH("-",AH1922)))</xm:f>
            <xm:f>"-"</xm:f>
            <x14:dxf>
              <font>
                <color auto="1"/>
              </font>
              <fill>
                <patternFill>
                  <bgColor theme="4" tint="0.79998168889431442"/>
                </patternFill>
              </fill>
            </x14:dxf>
          </x14:cfRule>
          <xm:sqref>AH1922</xm:sqref>
        </x14:conditionalFormatting>
        <x14:conditionalFormatting xmlns:xm="http://schemas.microsoft.com/office/excel/2006/main">
          <x14:cfRule type="containsText" priority="2172" operator="containsText" id="{EE7D5B10-6825-45AD-8DC9-74E4FE3FBF46}">
            <xm:f>NOT(ISERROR(SEARCH("-",AH1924)))</xm:f>
            <xm:f>"-"</xm:f>
            <x14:dxf>
              <font>
                <color auto="1"/>
              </font>
              <fill>
                <patternFill>
                  <bgColor theme="4" tint="0.79998168889431442"/>
                </patternFill>
              </fill>
            </x14:dxf>
          </x14:cfRule>
          <xm:sqref>AH1924:AH1929</xm:sqref>
        </x14:conditionalFormatting>
        <x14:conditionalFormatting xmlns:xm="http://schemas.microsoft.com/office/excel/2006/main">
          <x14:cfRule type="containsText" priority="2167" operator="containsText" id="{90AB112D-6C80-4859-9516-18151C36ADBD}">
            <xm:f>NOT(ISERROR(SEARCH("-",AH1930)))</xm:f>
            <xm:f>"-"</xm:f>
            <x14:dxf>
              <font>
                <color auto="1"/>
              </font>
              <fill>
                <patternFill>
                  <bgColor theme="4" tint="0.79998168889431442"/>
                </patternFill>
              </fill>
            </x14:dxf>
          </x14:cfRule>
          <xm:sqref>AH1930:AH1933</xm:sqref>
        </x14:conditionalFormatting>
        <x14:conditionalFormatting xmlns:xm="http://schemas.microsoft.com/office/excel/2006/main">
          <x14:cfRule type="containsText" priority="2164" operator="containsText" id="{1C87D023-FA10-468D-9477-BE28D9026DB7}">
            <xm:f>NOT(ISERROR(SEARCH("-",AH1934)))</xm:f>
            <xm:f>"-"</xm:f>
            <x14:dxf>
              <font>
                <color auto="1"/>
              </font>
              <fill>
                <patternFill>
                  <bgColor theme="4" tint="0.79998168889431442"/>
                </patternFill>
              </fill>
            </x14:dxf>
          </x14:cfRule>
          <xm:sqref>AH1934:AH1936</xm:sqref>
        </x14:conditionalFormatting>
        <x14:conditionalFormatting xmlns:xm="http://schemas.microsoft.com/office/excel/2006/main">
          <x14:cfRule type="containsText" priority="2120" operator="containsText" id="{57392614-23CC-4D8E-8C27-4C790F0770A0}">
            <xm:f>NOT(ISERROR(SEARCH("-",AH1938)))</xm:f>
            <xm:f>"-"</xm:f>
            <x14:dxf>
              <font>
                <color auto="1"/>
              </font>
              <fill>
                <patternFill>
                  <bgColor theme="4" tint="0.79998168889431442"/>
                </patternFill>
              </fill>
            </x14:dxf>
          </x14:cfRule>
          <xm:sqref>AH1938 AH1942:AH1944</xm:sqref>
        </x14:conditionalFormatting>
        <x14:conditionalFormatting xmlns:xm="http://schemas.microsoft.com/office/excel/2006/main">
          <x14:cfRule type="containsText" priority="2117" operator="containsText" id="{7AA8925A-EAEB-486C-BF96-0D5AC1FF31BD}">
            <xm:f>NOT(ISERROR(SEARCH("-",AH1937)))</xm:f>
            <xm:f>"-"</xm:f>
            <x14:dxf>
              <font>
                <color auto="1"/>
              </font>
              <fill>
                <patternFill>
                  <bgColor theme="4" tint="0.79998168889431442"/>
                </patternFill>
              </fill>
            </x14:dxf>
          </x14:cfRule>
          <xm:sqref>AH1945 AH1939:AH1941 AH1937</xm:sqref>
        </x14:conditionalFormatting>
        <x14:conditionalFormatting xmlns:xm="http://schemas.microsoft.com/office/excel/2006/main">
          <x14:cfRule type="containsText" priority="2112" operator="containsText" id="{0EEA8046-0BB8-49D8-A143-ACA5F404DB6F}">
            <xm:f>NOT(ISERROR(SEARCH("-",AH1952)))</xm:f>
            <xm:f>"-"</xm:f>
            <x14:dxf>
              <font>
                <color auto="1"/>
              </font>
              <fill>
                <patternFill>
                  <bgColor theme="4" tint="0.79998168889431442"/>
                </patternFill>
              </fill>
            </x14:dxf>
          </x14:cfRule>
          <xm:sqref>AH1952:AH1957</xm:sqref>
        </x14:conditionalFormatting>
        <x14:conditionalFormatting xmlns:xm="http://schemas.microsoft.com/office/excel/2006/main">
          <x14:cfRule type="containsText" priority="2109" operator="containsText" id="{874F52E4-DAF2-41F4-8D7B-33B30379BF7E}">
            <xm:f>NOT(ISERROR(SEARCH("-",AH1958)))</xm:f>
            <xm:f>"-"</xm:f>
            <x14:dxf>
              <font>
                <color auto="1"/>
              </font>
              <fill>
                <patternFill>
                  <bgColor theme="4" tint="0.79998168889431442"/>
                </patternFill>
              </fill>
            </x14:dxf>
          </x14:cfRule>
          <xm:sqref>AH1958:AH1959</xm:sqref>
        </x14:conditionalFormatting>
        <x14:conditionalFormatting xmlns:xm="http://schemas.microsoft.com/office/excel/2006/main">
          <x14:cfRule type="containsText" priority="2094" operator="containsText" id="{13BC1248-3FB3-48A5-A48F-ACEA2B6EB9D1}">
            <xm:f>NOT(ISERROR(SEARCH("-",AH1976)))</xm:f>
            <xm:f>"-"</xm:f>
            <x14:dxf>
              <font>
                <color auto="1"/>
              </font>
              <fill>
                <patternFill>
                  <bgColor theme="4" tint="0.79998168889431442"/>
                </patternFill>
              </fill>
            </x14:dxf>
          </x14:cfRule>
          <xm:sqref>AH1976</xm:sqref>
        </x14:conditionalFormatting>
        <x14:conditionalFormatting xmlns:xm="http://schemas.microsoft.com/office/excel/2006/main">
          <x14:cfRule type="containsText" priority="2086" operator="containsText" id="{60160679-024B-4D4C-B791-926F991FEC03}">
            <xm:f>NOT(ISERROR(SEARCH("-",AH1968)))</xm:f>
            <xm:f>"-"</xm:f>
            <x14:dxf>
              <font>
                <color auto="1"/>
              </font>
              <fill>
                <patternFill>
                  <bgColor theme="4" tint="0.79998168889431442"/>
                </patternFill>
              </fill>
            </x14:dxf>
          </x14:cfRule>
          <xm:sqref>AH1968:AH1975</xm:sqref>
        </x14:conditionalFormatting>
        <x14:conditionalFormatting xmlns:xm="http://schemas.microsoft.com/office/excel/2006/main">
          <x14:cfRule type="containsText" priority="2074" operator="containsText" id="{EDAB03DE-B499-45B7-B516-74FD1695ADDF}">
            <xm:f>NOT(ISERROR(SEARCH("-",AH1984)))</xm:f>
            <xm:f>"-"</xm:f>
            <x14:dxf>
              <font>
                <color auto="1"/>
              </font>
              <fill>
                <patternFill>
                  <bgColor theme="4" tint="0.79998168889431442"/>
                </patternFill>
              </fill>
            </x14:dxf>
          </x14:cfRule>
          <xm:sqref>AH1984:AH1991</xm:sqref>
        </x14:conditionalFormatting>
        <x14:conditionalFormatting xmlns:xm="http://schemas.microsoft.com/office/excel/2006/main">
          <x14:cfRule type="containsText" priority="2071" operator="containsText" id="{0A861A3D-2400-4199-AF96-1B1786E00064}">
            <xm:f>NOT(ISERROR(SEARCH("-",AH1992)))</xm:f>
            <xm:f>"-"</xm:f>
            <x14:dxf>
              <font>
                <color auto="1"/>
              </font>
              <fill>
                <patternFill>
                  <bgColor theme="4" tint="0.79998168889431442"/>
                </patternFill>
              </fill>
            </x14:dxf>
          </x14:cfRule>
          <xm:sqref>AH1992:AH1997</xm:sqref>
        </x14:conditionalFormatting>
        <x14:conditionalFormatting xmlns:xm="http://schemas.microsoft.com/office/excel/2006/main">
          <x14:cfRule type="containsText" priority="2068" operator="containsText" id="{84D9FD89-3423-4D73-94C0-74F882F114E8}">
            <xm:f>NOT(ISERROR(SEARCH("-",AH2002)))</xm:f>
            <xm:f>"-"</xm:f>
            <x14:dxf>
              <font>
                <color auto="1"/>
              </font>
              <fill>
                <patternFill>
                  <bgColor theme="4" tint="0.79998168889431442"/>
                </patternFill>
              </fill>
            </x14:dxf>
          </x14:cfRule>
          <xm:sqref>AH2002:AH2004</xm:sqref>
        </x14:conditionalFormatting>
        <x14:conditionalFormatting xmlns:xm="http://schemas.microsoft.com/office/excel/2006/main">
          <x14:cfRule type="containsText" priority="2065" operator="containsText" id="{49E61942-CA16-4472-ADC4-D13B435BB47D}">
            <xm:f>NOT(ISERROR(SEARCH("-",AH1998)))</xm:f>
            <xm:f>"-"</xm:f>
            <x14:dxf>
              <font>
                <color auto="1"/>
              </font>
              <fill>
                <patternFill>
                  <bgColor theme="4" tint="0.79998168889431442"/>
                </patternFill>
              </fill>
            </x14:dxf>
          </x14:cfRule>
          <xm:sqref>AH1998:AH1999</xm:sqref>
        </x14:conditionalFormatting>
        <x14:conditionalFormatting xmlns:xm="http://schemas.microsoft.com/office/excel/2006/main">
          <x14:cfRule type="containsText" priority="2062" operator="containsText" id="{2A4D8E60-00D8-48B1-84C4-43986DA40114}">
            <xm:f>NOT(ISERROR(SEARCH("-",AH2000)))</xm:f>
            <xm:f>"-"</xm:f>
            <x14:dxf>
              <font>
                <color auto="1"/>
              </font>
              <fill>
                <patternFill>
                  <bgColor theme="4" tint="0.79998168889431442"/>
                </patternFill>
              </fill>
            </x14:dxf>
          </x14:cfRule>
          <xm:sqref>AH2000:AH2001</xm:sqref>
        </x14:conditionalFormatting>
        <x14:conditionalFormatting xmlns:xm="http://schemas.microsoft.com/office/excel/2006/main">
          <x14:cfRule type="containsText" priority="2038" operator="containsText" id="{16429B28-527C-4CFA-A1CA-EDE991BA1CFE}">
            <xm:f>NOT(ISERROR(SEARCH("-",AH2018)))</xm:f>
            <xm:f>"-"</xm:f>
            <x14:dxf>
              <font>
                <color auto="1"/>
              </font>
              <fill>
                <patternFill>
                  <bgColor theme="4" tint="0.79998168889431442"/>
                </patternFill>
              </fill>
            </x14:dxf>
          </x14:cfRule>
          <xm:sqref>AH2018:AH2024</xm:sqref>
        </x14:conditionalFormatting>
        <x14:conditionalFormatting xmlns:xm="http://schemas.microsoft.com/office/excel/2006/main">
          <x14:cfRule type="containsText" priority="2026" operator="containsText" id="{A8CD8E5D-1411-4BBF-88D7-0094E88406BE}">
            <xm:f>NOT(ISERROR(SEARCH("-",AH2027)))</xm:f>
            <xm:f>"-"</xm:f>
            <x14:dxf>
              <font>
                <color auto="1"/>
              </font>
              <fill>
                <patternFill>
                  <bgColor theme="4" tint="0.79998168889431442"/>
                </patternFill>
              </fill>
            </x14:dxf>
          </x14:cfRule>
          <xm:sqref>AH2027:AH2035</xm:sqref>
        </x14:conditionalFormatting>
        <x14:conditionalFormatting xmlns:xm="http://schemas.microsoft.com/office/excel/2006/main">
          <x14:cfRule type="containsText" priority="2019" operator="containsText" id="{178C2FD7-81B2-4FD5-AE02-B1A7E516722E}">
            <xm:f>NOT(ISERROR(SEARCH("-",AH2036)))</xm:f>
            <xm:f>"-"</xm:f>
            <x14:dxf>
              <font>
                <color auto="1"/>
              </font>
              <fill>
                <patternFill>
                  <bgColor theme="4" tint="0.79998168889431442"/>
                </patternFill>
              </fill>
            </x14:dxf>
          </x14:cfRule>
          <xm:sqref>AH2036:AH2039</xm:sqref>
        </x14:conditionalFormatting>
        <x14:conditionalFormatting xmlns:xm="http://schemas.microsoft.com/office/excel/2006/main">
          <x14:cfRule type="containsText" priority="2003" operator="containsText" id="{50BC3848-1997-402F-80D5-4391F350B7A3}">
            <xm:f>NOT(ISERROR(SEARCH("-",AH2040)))</xm:f>
            <xm:f>"-"</xm:f>
            <x14:dxf>
              <font>
                <color auto="1"/>
              </font>
              <fill>
                <patternFill>
                  <bgColor theme="4" tint="0.79998168889431442"/>
                </patternFill>
              </fill>
            </x14:dxf>
          </x14:cfRule>
          <xm:sqref>AH2040:AH2059</xm:sqref>
        </x14:conditionalFormatting>
        <x14:conditionalFormatting xmlns:xm="http://schemas.microsoft.com/office/excel/2006/main">
          <x14:cfRule type="containsText" priority="1998" operator="containsText" id="{2055C776-477E-4363-80DA-5ECCCD4D0FFF}">
            <xm:f>NOT(ISERROR(SEARCH("-",AH2060)))</xm:f>
            <xm:f>"-"</xm:f>
            <x14:dxf>
              <font>
                <color auto="1"/>
              </font>
              <fill>
                <patternFill>
                  <bgColor theme="4" tint="0.79998168889431442"/>
                </patternFill>
              </fill>
            </x14:dxf>
          </x14:cfRule>
          <xm:sqref>AH2060:AH2068</xm:sqref>
        </x14:conditionalFormatting>
        <x14:conditionalFormatting xmlns:xm="http://schemas.microsoft.com/office/excel/2006/main">
          <x14:cfRule type="containsText" priority="1978" operator="containsText" id="{DFE0DABA-B251-499E-8254-15B196C7B7E3}">
            <xm:f>NOT(ISERROR(SEARCH("-",AH2069)))</xm:f>
            <xm:f>"-"</xm:f>
            <x14:dxf>
              <font>
                <color auto="1"/>
              </font>
              <fill>
                <patternFill>
                  <bgColor theme="4" tint="0.79998168889431442"/>
                </patternFill>
              </fill>
            </x14:dxf>
          </x14:cfRule>
          <xm:sqref>AH2069</xm:sqref>
        </x14:conditionalFormatting>
        <x14:conditionalFormatting xmlns:xm="http://schemas.microsoft.com/office/excel/2006/main">
          <x14:cfRule type="containsText" priority="1975" operator="containsText" id="{DEB0679B-253C-4338-A549-ED04B5C03242}">
            <xm:f>NOT(ISERROR(SEARCH("-",AH2074)))</xm:f>
            <xm:f>"-"</xm:f>
            <x14:dxf>
              <font>
                <color auto="1"/>
              </font>
              <fill>
                <patternFill>
                  <bgColor theme="4" tint="0.79998168889431442"/>
                </patternFill>
              </fill>
            </x14:dxf>
          </x14:cfRule>
          <xm:sqref>AH2074:AH2077</xm:sqref>
        </x14:conditionalFormatting>
        <x14:conditionalFormatting xmlns:xm="http://schemas.microsoft.com/office/excel/2006/main">
          <x14:cfRule type="containsText" priority="1972" operator="containsText" id="{75F8FE9D-A411-4045-B659-B07D7063E4B3}">
            <xm:f>NOT(ISERROR(SEARCH("-",AH2078)))</xm:f>
            <xm:f>"-"</xm:f>
            <x14:dxf>
              <font>
                <color auto="1"/>
              </font>
              <fill>
                <patternFill>
                  <bgColor theme="4" tint="0.79998168889431442"/>
                </patternFill>
              </fill>
            </x14:dxf>
          </x14:cfRule>
          <xm:sqref>AH2078</xm:sqref>
        </x14:conditionalFormatting>
        <x14:conditionalFormatting xmlns:xm="http://schemas.microsoft.com/office/excel/2006/main">
          <x14:cfRule type="containsText" priority="1925" operator="containsText" id="{3FCB2D0A-81C1-4F69-820B-FA0AC9C8ADD2}">
            <xm:f>NOT(ISERROR(SEARCH("-",AH2079)))</xm:f>
            <xm:f>"-"</xm:f>
            <x14:dxf>
              <font>
                <color auto="1"/>
              </font>
              <fill>
                <patternFill>
                  <bgColor theme="4" tint="0.79998168889431442"/>
                </patternFill>
              </fill>
            </x14:dxf>
          </x14:cfRule>
          <xm:sqref>AH2079:AH2117</xm:sqref>
        </x14:conditionalFormatting>
        <x14:conditionalFormatting xmlns:xm="http://schemas.microsoft.com/office/excel/2006/main">
          <x14:cfRule type="containsText" priority="1902" operator="containsText" id="{A248AB3A-C12F-48AA-BB86-1744E662224B}">
            <xm:f>NOT(ISERROR(SEARCH("-",AH2118)))</xm:f>
            <xm:f>"-"</xm:f>
            <x14:dxf>
              <font>
                <color auto="1"/>
              </font>
              <fill>
                <patternFill>
                  <bgColor theme="4" tint="0.79998168889431442"/>
                </patternFill>
              </fill>
            </x14:dxf>
          </x14:cfRule>
          <xm:sqref>AH2118:AH2130</xm:sqref>
        </x14:conditionalFormatting>
        <x14:conditionalFormatting xmlns:xm="http://schemas.microsoft.com/office/excel/2006/main">
          <x14:cfRule type="containsText" priority="1876" operator="containsText" id="{15227DA0-AA86-44AA-9C9B-E90677E7B2C1}">
            <xm:f>NOT(ISERROR(SEARCH("-",AH2160)))</xm:f>
            <xm:f>"-"</xm:f>
            <x14:dxf>
              <font>
                <color auto="1"/>
              </font>
              <fill>
                <patternFill>
                  <bgColor theme="4" tint="0.79998168889431442"/>
                </patternFill>
              </fill>
            </x14:dxf>
          </x14:cfRule>
          <xm:sqref>AH2160:AH2161</xm:sqref>
        </x14:conditionalFormatting>
        <x14:conditionalFormatting xmlns:xm="http://schemas.microsoft.com/office/excel/2006/main">
          <x14:cfRule type="containsText" priority="1857" operator="containsText" id="{602E1DEC-6BE5-46C5-B3D9-9917D9D42955}">
            <xm:f>NOT(ISERROR(SEARCH("-",AH2131)))</xm:f>
            <xm:f>"-"</xm:f>
            <x14:dxf>
              <font>
                <color auto="1"/>
              </font>
              <fill>
                <patternFill>
                  <bgColor theme="4" tint="0.79998168889431442"/>
                </patternFill>
              </fill>
            </x14:dxf>
          </x14:cfRule>
          <xm:sqref>AH2146:AH2159 AH2131:AH2144</xm:sqref>
        </x14:conditionalFormatting>
        <x14:conditionalFormatting xmlns:xm="http://schemas.microsoft.com/office/excel/2006/main">
          <x14:cfRule type="containsText" priority="1835" operator="containsText" id="{F0B030EA-13A0-4909-A098-6D11CC1B7935}">
            <xm:f>NOT(ISERROR(SEARCH("-",AH2145)))</xm:f>
            <xm:f>"-"</xm:f>
            <x14:dxf>
              <font>
                <color auto="1"/>
              </font>
              <fill>
                <patternFill>
                  <bgColor theme="4" tint="0.79998168889431442"/>
                </patternFill>
              </fill>
            </x14:dxf>
          </x14:cfRule>
          <xm:sqref>AH2145</xm:sqref>
        </x14:conditionalFormatting>
        <x14:conditionalFormatting xmlns:xm="http://schemas.microsoft.com/office/excel/2006/main">
          <x14:cfRule type="containsText" priority="1832" operator="containsText" id="{FF11F490-75A3-4E4D-9204-900A247C4A3D}">
            <xm:f>NOT(ISERROR(SEARCH("-",AH2162)))</xm:f>
            <xm:f>"-"</xm:f>
            <x14:dxf>
              <font>
                <color auto="1"/>
              </font>
              <fill>
                <patternFill>
                  <bgColor theme="4" tint="0.79998168889431442"/>
                </patternFill>
              </fill>
            </x14:dxf>
          </x14:cfRule>
          <xm:sqref>AH2162</xm:sqref>
        </x14:conditionalFormatting>
        <x14:conditionalFormatting xmlns:xm="http://schemas.microsoft.com/office/excel/2006/main">
          <x14:cfRule type="containsText" priority="1823" operator="containsText" id="{2C98B86E-9B76-4FE4-88F2-E78D35B6A961}">
            <xm:f>NOT(ISERROR(SEARCH("-",AH2165)))</xm:f>
            <xm:f>"-"</xm:f>
            <x14:dxf>
              <font>
                <color auto="1"/>
              </font>
              <fill>
                <patternFill>
                  <bgColor theme="4" tint="0.79998168889431442"/>
                </patternFill>
              </fill>
            </x14:dxf>
          </x14:cfRule>
          <xm:sqref>AH2165:AH2168</xm:sqref>
        </x14:conditionalFormatting>
        <x14:conditionalFormatting xmlns:xm="http://schemas.microsoft.com/office/excel/2006/main">
          <x14:cfRule type="containsText" priority="1796" operator="containsText" id="{FEB535A6-1C58-4897-BE7A-485812E4A29C}">
            <xm:f>NOT(ISERROR(SEARCH("-",AH2163)))</xm:f>
            <xm:f>"-"</xm:f>
            <x14:dxf>
              <font>
                <color auto="1"/>
              </font>
              <fill>
                <patternFill>
                  <bgColor theme="4" tint="0.79998168889431442"/>
                </patternFill>
              </fill>
            </x14:dxf>
          </x14:cfRule>
          <xm:sqref>AH2163:AH2164</xm:sqref>
        </x14:conditionalFormatting>
        <x14:conditionalFormatting xmlns:xm="http://schemas.microsoft.com/office/excel/2006/main">
          <x14:cfRule type="containsText" priority="1764" operator="containsText" id="{26984113-B310-4654-90B6-ABEA857032CA}">
            <xm:f>NOT(ISERROR(SEARCH("-",AH2169)))</xm:f>
            <xm:f>"-"</xm:f>
            <x14:dxf>
              <font>
                <color auto="1"/>
              </font>
              <fill>
                <patternFill>
                  <bgColor theme="4" tint="0.79998168889431442"/>
                </patternFill>
              </fill>
            </x14:dxf>
          </x14:cfRule>
          <xm:sqref>AH2169:AH2179</xm:sqref>
        </x14:conditionalFormatting>
        <x14:conditionalFormatting xmlns:xm="http://schemas.microsoft.com/office/excel/2006/main">
          <x14:cfRule type="containsText" priority="1745" operator="containsText" id="{616290B7-A3D7-480D-BEC1-674E79DB4243}">
            <xm:f>NOT(ISERROR(SEARCH("-",AH2188)))</xm:f>
            <xm:f>"-"</xm:f>
            <x14:dxf>
              <font>
                <color auto="1"/>
              </font>
              <fill>
                <patternFill>
                  <bgColor theme="4" tint="0.79998168889431442"/>
                </patternFill>
              </fill>
            </x14:dxf>
          </x14:cfRule>
          <xm:sqref>AH2188:AH2190</xm:sqref>
        </x14:conditionalFormatting>
        <x14:conditionalFormatting xmlns:xm="http://schemas.microsoft.com/office/excel/2006/main">
          <x14:cfRule type="containsText" priority="1672" operator="containsText" id="{0B381E37-5AC6-48CD-8EDD-6A69BA75858C}">
            <xm:f>NOT(ISERROR(SEARCH("-",AH2198)))</xm:f>
            <xm:f>"-"</xm:f>
            <x14:dxf>
              <font>
                <color auto="1"/>
              </font>
              <fill>
                <patternFill>
                  <bgColor theme="4" tint="0.79998168889431442"/>
                </patternFill>
              </fill>
            </x14:dxf>
          </x14:cfRule>
          <xm:sqref>AH2198:AH2211</xm:sqref>
        </x14:conditionalFormatting>
        <x14:conditionalFormatting xmlns:xm="http://schemas.microsoft.com/office/excel/2006/main">
          <x14:cfRule type="containsText" priority="1657" operator="containsText" id="{F8A961F0-A25E-4D1C-9EF2-4B5F4C1075E8}">
            <xm:f>NOT(ISERROR(SEARCH("-",AH2212)))</xm:f>
            <xm:f>"-"</xm:f>
            <x14:dxf>
              <font>
                <color auto="1"/>
              </font>
              <fill>
                <patternFill>
                  <bgColor theme="4" tint="0.79998168889431442"/>
                </patternFill>
              </fill>
            </x14:dxf>
          </x14:cfRule>
          <xm:sqref>AH2212:AH2214</xm:sqref>
        </x14:conditionalFormatting>
        <x14:conditionalFormatting xmlns:xm="http://schemas.microsoft.com/office/excel/2006/main">
          <x14:cfRule type="containsText" priority="1531" operator="containsText" id="{3142CB22-55A7-4A17-930F-17022107545B}">
            <xm:f>NOT(ISERROR(SEARCH("-",AH2215)))</xm:f>
            <xm:f>"-"</xm:f>
            <x14:dxf>
              <font>
                <color auto="1"/>
              </font>
              <fill>
                <patternFill>
                  <bgColor theme="4" tint="0.79998168889431442"/>
                </patternFill>
              </fill>
            </x14:dxf>
          </x14:cfRule>
          <xm:sqref>AH2215:AH2216</xm:sqref>
        </x14:conditionalFormatting>
        <x14:conditionalFormatting xmlns:xm="http://schemas.microsoft.com/office/excel/2006/main">
          <x14:cfRule type="containsText" priority="1528" operator="containsText" id="{9F6E11F6-67F7-45DB-A2BF-178767424FB3}">
            <xm:f>NOT(ISERROR(SEARCH("-",AH2226)))</xm:f>
            <xm:f>"-"</xm:f>
            <x14:dxf>
              <font>
                <color auto="1"/>
              </font>
              <fill>
                <patternFill>
                  <bgColor theme="4" tint="0.79998168889431442"/>
                </patternFill>
              </fill>
            </x14:dxf>
          </x14:cfRule>
          <xm:sqref>AH2226:AH2228 AH2232:AH2234</xm:sqref>
        </x14:conditionalFormatting>
        <x14:conditionalFormatting xmlns:xm="http://schemas.microsoft.com/office/excel/2006/main">
          <x14:cfRule type="containsText" priority="1525" operator="containsText" id="{094A020C-5AF1-4CAD-85B8-100F55956CB9}">
            <xm:f>NOT(ISERROR(SEARCH("-",AH2217)))</xm:f>
            <xm:f>"-"</xm:f>
            <x14:dxf>
              <font>
                <color auto="1"/>
              </font>
              <fill>
                <patternFill>
                  <bgColor theme="4" tint="0.79998168889431442"/>
                </patternFill>
              </fill>
            </x14:dxf>
          </x14:cfRule>
          <xm:sqref>AH2217:AH2221</xm:sqref>
        </x14:conditionalFormatting>
        <x14:conditionalFormatting xmlns:xm="http://schemas.microsoft.com/office/excel/2006/main">
          <x14:cfRule type="containsText" priority="1522" operator="containsText" id="{D4B69331-7B64-463C-8DFD-4F803C126916}">
            <xm:f>NOT(ISERROR(SEARCH("-",AH2235)))</xm:f>
            <xm:f>"-"</xm:f>
            <x14:dxf>
              <font>
                <color auto="1"/>
              </font>
              <fill>
                <patternFill>
                  <bgColor theme="4" tint="0.79998168889431442"/>
                </patternFill>
              </fill>
            </x14:dxf>
          </x14:cfRule>
          <xm:sqref>AH2235:AH2244</xm:sqref>
        </x14:conditionalFormatting>
        <x14:conditionalFormatting xmlns:xm="http://schemas.microsoft.com/office/excel/2006/main">
          <x14:cfRule type="containsText" priority="1444" operator="containsText" id="{C5D258ED-5C68-4039-9AB4-B10C9830F449}">
            <xm:f>NOT(ISERROR(SEARCH("-",AH2245)))</xm:f>
            <xm:f>"-"</xm:f>
            <x14:dxf>
              <font>
                <color auto="1"/>
              </font>
              <fill>
                <patternFill>
                  <bgColor theme="4" tint="0.79998168889431442"/>
                </patternFill>
              </fill>
            </x14:dxf>
          </x14:cfRule>
          <xm:sqref>AH2245:AH2304</xm:sqref>
        </x14:conditionalFormatting>
        <x14:conditionalFormatting xmlns:xm="http://schemas.microsoft.com/office/excel/2006/main">
          <x14:cfRule type="containsText" priority="1441" operator="containsText" id="{2E1FD888-7EF3-44FD-AFE4-DF5BD83FDE1E}">
            <xm:f>NOT(ISERROR(SEARCH("-",AH2229)))</xm:f>
            <xm:f>"-"</xm:f>
            <x14:dxf>
              <font>
                <color auto="1"/>
              </font>
              <fill>
                <patternFill>
                  <bgColor theme="4" tint="0.79998168889431442"/>
                </patternFill>
              </fill>
            </x14:dxf>
          </x14:cfRule>
          <xm:sqref>AH2229:AH2231</xm:sqref>
        </x14:conditionalFormatting>
        <x14:conditionalFormatting xmlns:xm="http://schemas.microsoft.com/office/excel/2006/main">
          <x14:cfRule type="containsText" priority="1438" operator="containsText" id="{FBB18BB5-5EBF-4D37-B408-6EF5B6D73811}">
            <xm:f>NOT(ISERROR(SEARCH("-",AH2222)))</xm:f>
            <xm:f>"-"</xm:f>
            <x14:dxf>
              <font>
                <color auto="1"/>
              </font>
              <fill>
                <patternFill>
                  <bgColor theme="4" tint="0.79998168889431442"/>
                </patternFill>
              </fill>
            </x14:dxf>
          </x14:cfRule>
          <xm:sqref>AH2222:AH2225</xm:sqref>
        </x14:conditionalFormatting>
        <x14:conditionalFormatting xmlns:xm="http://schemas.microsoft.com/office/excel/2006/main">
          <x14:cfRule type="containsText" priority="1431" operator="containsText" id="{8F3591A3-60AC-4AA6-B5C9-7A85E96807CB}">
            <xm:f>NOT(ISERROR(SEARCH("-",AH2305)))</xm:f>
            <xm:f>"-"</xm:f>
            <x14:dxf>
              <font>
                <color auto="1"/>
              </font>
              <fill>
                <patternFill>
                  <bgColor theme="4" tint="0.79998168889431442"/>
                </patternFill>
              </fill>
            </x14:dxf>
          </x14:cfRule>
          <xm:sqref>AH2305:AH2306</xm:sqref>
        </x14:conditionalFormatting>
        <x14:conditionalFormatting xmlns:xm="http://schemas.microsoft.com/office/excel/2006/main">
          <x14:cfRule type="containsText" priority="1389" operator="containsText" id="{D1AE4A8D-817B-4E72-B407-57E42CFF763A}">
            <xm:f>NOT(ISERROR(SEARCH("-",AH2313)))</xm:f>
            <xm:f>"-"</xm:f>
            <x14:dxf>
              <font>
                <color auto="1"/>
              </font>
              <fill>
                <patternFill>
                  <bgColor theme="4" tint="0.79998168889431442"/>
                </patternFill>
              </fill>
            </x14:dxf>
          </x14:cfRule>
          <xm:sqref>AH2313:AH2319</xm:sqref>
        </x14:conditionalFormatting>
        <x14:conditionalFormatting xmlns:xm="http://schemas.microsoft.com/office/excel/2006/main">
          <x14:cfRule type="containsText" priority="1383" operator="containsText" id="{0BBD07CF-D726-48F0-BD72-6BDFF3D4D0CE}">
            <xm:f>NOT(ISERROR(SEARCH("-",AH2320)))</xm:f>
            <xm:f>"-"</xm:f>
            <x14:dxf>
              <font>
                <color auto="1"/>
              </font>
              <fill>
                <patternFill>
                  <bgColor theme="4" tint="0.79998168889431442"/>
                </patternFill>
              </fill>
            </x14:dxf>
          </x14:cfRule>
          <xm:sqref>AH2320:AH2326</xm:sqref>
        </x14:conditionalFormatting>
        <x14:conditionalFormatting xmlns:xm="http://schemas.microsoft.com/office/excel/2006/main">
          <x14:cfRule type="containsText" priority="1334" operator="containsText" id="{A53176FD-7977-4F5D-9A0F-33DD3F845251}">
            <xm:f>NOT(ISERROR(SEARCH("-",AH2327)))</xm:f>
            <xm:f>"-"</xm:f>
            <x14:dxf>
              <font>
                <color auto="1"/>
              </font>
              <fill>
                <patternFill>
                  <bgColor theme="4" tint="0.79998168889431442"/>
                </patternFill>
              </fill>
            </x14:dxf>
          </x14:cfRule>
          <xm:sqref>AH2327:AH2328</xm:sqref>
        </x14:conditionalFormatting>
        <x14:conditionalFormatting xmlns:xm="http://schemas.microsoft.com/office/excel/2006/main">
          <x14:cfRule type="containsText" priority="896" operator="containsText" id="{0CB54090-938B-4A24-8CC2-5D1979B34FD6}">
            <xm:f>NOT(ISERROR(SEARCH("-",AH2329)))</xm:f>
            <xm:f>"-"</xm:f>
            <x14:dxf>
              <font>
                <color auto="1"/>
              </font>
              <fill>
                <patternFill>
                  <bgColor theme="4" tint="0.79998168889431442"/>
                </patternFill>
              </fill>
            </x14:dxf>
          </x14:cfRule>
          <xm:sqref>AH2329:AH2333</xm:sqref>
        </x14:conditionalFormatting>
        <x14:conditionalFormatting xmlns:xm="http://schemas.microsoft.com/office/excel/2006/main">
          <x14:cfRule type="containsText" priority="887" operator="containsText" id="{B60256F2-6C17-4EB5-88E6-66BE7BC569E4}">
            <xm:f>NOT(ISERROR(SEARCH("-",AH2361)))</xm:f>
            <xm:f>"-"</xm:f>
            <x14:dxf>
              <font>
                <color auto="1"/>
              </font>
              <fill>
                <patternFill>
                  <bgColor theme="4" tint="0.79998168889431442"/>
                </patternFill>
              </fill>
            </x14:dxf>
          </x14:cfRule>
          <xm:sqref>AH2361</xm:sqref>
        </x14:conditionalFormatting>
        <x14:conditionalFormatting xmlns:xm="http://schemas.microsoft.com/office/excel/2006/main">
          <x14:cfRule type="containsText" priority="884" operator="containsText" id="{A44817C8-11A2-4074-970D-ABB13608019E}">
            <xm:f>NOT(ISERROR(SEARCH("-",AH2367)))</xm:f>
            <xm:f>"-"</xm:f>
            <x14:dxf>
              <font>
                <color auto="1"/>
              </font>
              <fill>
                <patternFill>
                  <bgColor theme="4" tint="0.79998168889431442"/>
                </patternFill>
              </fill>
            </x14:dxf>
          </x14:cfRule>
          <xm:sqref>AH2367</xm:sqref>
        </x14:conditionalFormatting>
        <x14:conditionalFormatting xmlns:xm="http://schemas.microsoft.com/office/excel/2006/main">
          <x14:cfRule type="containsText" priority="881" operator="containsText" id="{C6A08E0B-1D8A-4A59-BC5B-BE44C7EF1DC2}">
            <xm:f>NOT(ISERROR(SEARCH("-",AH2366)))</xm:f>
            <xm:f>"-"</xm:f>
            <x14:dxf>
              <font>
                <color auto="1"/>
              </font>
              <fill>
                <patternFill>
                  <bgColor theme="4" tint="0.79998168889431442"/>
                </patternFill>
              </fill>
            </x14:dxf>
          </x14:cfRule>
          <xm:sqref>AH2366</xm:sqref>
        </x14:conditionalFormatting>
        <x14:conditionalFormatting xmlns:xm="http://schemas.microsoft.com/office/excel/2006/main">
          <x14:cfRule type="containsText" priority="878" operator="containsText" id="{DC040F95-7173-433F-983B-917F3074C534}">
            <xm:f>NOT(ISERROR(SEARCH("-",AH2365)))</xm:f>
            <xm:f>"-"</xm:f>
            <x14:dxf>
              <font>
                <color auto="1"/>
              </font>
              <fill>
                <patternFill>
                  <bgColor theme="4" tint="0.79998168889431442"/>
                </patternFill>
              </fill>
            </x14:dxf>
          </x14:cfRule>
          <xm:sqref>AH2365</xm:sqref>
        </x14:conditionalFormatting>
        <x14:conditionalFormatting xmlns:xm="http://schemas.microsoft.com/office/excel/2006/main">
          <x14:cfRule type="containsText" priority="875" operator="containsText" id="{C5E46B85-A8E5-4D5C-AC64-978C3A5C6791}">
            <xm:f>NOT(ISERROR(SEARCH("-",AH2364)))</xm:f>
            <xm:f>"-"</xm:f>
            <x14:dxf>
              <font>
                <color auto="1"/>
              </font>
              <fill>
                <patternFill>
                  <bgColor theme="4" tint="0.79998168889431442"/>
                </patternFill>
              </fill>
            </x14:dxf>
          </x14:cfRule>
          <xm:sqref>AH2364</xm:sqref>
        </x14:conditionalFormatting>
        <x14:conditionalFormatting xmlns:xm="http://schemas.microsoft.com/office/excel/2006/main">
          <x14:cfRule type="containsText" priority="872" operator="containsText" id="{BC7E11C1-8D9C-424B-B817-7267E93A3B79}">
            <xm:f>NOT(ISERROR(SEARCH("-",AH2363)))</xm:f>
            <xm:f>"-"</xm:f>
            <x14:dxf>
              <font>
                <color auto="1"/>
              </font>
              <fill>
                <patternFill>
                  <bgColor theme="4" tint="0.79998168889431442"/>
                </patternFill>
              </fill>
            </x14:dxf>
          </x14:cfRule>
          <xm:sqref>AH2363</xm:sqref>
        </x14:conditionalFormatting>
        <x14:conditionalFormatting xmlns:xm="http://schemas.microsoft.com/office/excel/2006/main">
          <x14:cfRule type="containsText" priority="869" operator="containsText" id="{04B7B923-0D14-4732-9DD3-4CED9604B8DE}">
            <xm:f>NOT(ISERROR(SEARCH("-",AH2362)))</xm:f>
            <xm:f>"-"</xm:f>
            <x14:dxf>
              <font>
                <color auto="1"/>
              </font>
              <fill>
                <patternFill>
                  <bgColor theme="4" tint="0.79998168889431442"/>
                </patternFill>
              </fill>
            </x14:dxf>
          </x14:cfRule>
          <xm:sqref>AH2362</xm:sqref>
        </x14:conditionalFormatting>
        <x14:conditionalFormatting xmlns:xm="http://schemas.microsoft.com/office/excel/2006/main">
          <x14:cfRule type="containsText" priority="857" operator="containsText" id="{B68AAAB0-C8C2-4931-B8B2-31A75C7EC77F}">
            <xm:f>NOT(ISERROR(SEARCH("-",AH2358)))</xm:f>
            <xm:f>"-"</xm:f>
            <x14:dxf>
              <font>
                <color auto="1"/>
              </font>
              <fill>
                <patternFill>
                  <bgColor theme="4" tint="0.79998168889431442"/>
                </patternFill>
              </fill>
            </x14:dxf>
          </x14:cfRule>
          <xm:sqref>AH2358</xm:sqref>
        </x14:conditionalFormatting>
        <x14:conditionalFormatting xmlns:xm="http://schemas.microsoft.com/office/excel/2006/main">
          <x14:cfRule type="containsText" priority="854" operator="containsText" id="{D076C162-93B0-4694-9DE9-D72767688687}">
            <xm:f>NOT(ISERROR(SEARCH("-",AH2357)))</xm:f>
            <xm:f>"-"</xm:f>
            <x14:dxf>
              <font>
                <color auto="1"/>
              </font>
              <fill>
                <patternFill>
                  <bgColor theme="4" tint="0.79998168889431442"/>
                </patternFill>
              </fill>
            </x14:dxf>
          </x14:cfRule>
          <xm:sqref>AH2357</xm:sqref>
        </x14:conditionalFormatting>
        <x14:conditionalFormatting xmlns:xm="http://schemas.microsoft.com/office/excel/2006/main">
          <x14:cfRule type="containsText" priority="851" operator="containsText" id="{A1A91740-9CF5-4C77-BBB5-6008C98AC7BF}">
            <xm:f>NOT(ISERROR(SEARCH("-",AH2360)))</xm:f>
            <xm:f>"-"</xm:f>
            <x14:dxf>
              <font>
                <color auto="1"/>
              </font>
              <fill>
                <patternFill>
                  <bgColor theme="4" tint="0.79998168889431442"/>
                </patternFill>
              </fill>
            </x14:dxf>
          </x14:cfRule>
          <xm:sqref>AH2360</xm:sqref>
        </x14:conditionalFormatting>
        <x14:conditionalFormatting xmlns:xm="http://schemas.microsoft.com/office/excel/2006/main">
          <x14:cfRule type="containsText" priority="848" operator="containsText" id="{D19270A1-71EC-44F0-9CD1-CA5114E31DE6}">
            <xm:f>NOT(ISERROR(SEARCH("-",AH2359)))</xm:f>
            <xm:f>"-"</xm:f>
            <x14:dxf>
              <font>
                <color auto="1"/>
              </font>
              <fill>
                <patternFill>
                  <bgColor theme="4" tint="0.79998168889431442"/>
                </patternFill>
              </fill>
            </x14:dxf>
          </x14:cfRule>
          <xm:sqref>AH2359</xm:sqref>
        </x14:conditionalFormatting>
        <x14:conditionalFormatting xmlns:xm="http://schemas.microsoft.com/office/excel/2006/main">
          <x14:cfRule type="containsText" priority="845" operator="containsText" id="{0108C5F5-A5E3-4368-B97D-7A8A2123D04E}">
            <xm:f>NOT(ISERROR(SEARCH("-",AH2356)))</xm:f>
            <xm:f>"-"</xm:f>
            <x14:dxf>
              <font>
                <color auto="1"/>
              </font>
              <fill>
                <patternFill>
                  <bgColor theme="4" tint="0.79998168889431442"/>
                </patternFill>
              </fill>
            </x14:dxf>
          </x14:cfRule>
          <xm:sqref>AH2356</xm:sqref>
        </x14:conditionalFormatting>
        <x14:conditionalFormatting xmlns:xm="http://schemas.microsoft.com/office/excel/2006/main">
          <x14:cfRule type="containsText" priority="842" operator="containsText" id="{EC58D18E-7790-42C8-A292-5F6EDF495A2F}">
            <xm:f>NOT(ISERROR(SEARCH("-",AH2355)))</xm:f>
            <xm:f>"-"</xm:f>
            <x14:dxf>
              <font>
                <color auto="1"/>
              </font>
              <fill>
                <patternFill>
                  <bgColor theme="4" tint="0.79998168889431442"/>
                </patternFill>
              </fill>
            </x14:dxf>
          </x14:cfRule>
          <xm:sqref>AH2355</xm:sqref>
        </x14:conditionalFormatting>
        <x14:conditionalFormatting xmlns:xm="http://schemas.microsoft.com/office/excel/2006/main">
          <x14:cfRule type="containsText" priority="839" operator="containsText" id="{97BF5C4E-A8B8-4856-AC98-16FF1226A5BF}">
            <xm:f>NOT(ISERROR(SEARCH("-",AH2354)))</xm:f>
            <xm:f>"-"</xm:f>
            <x14:dxf>
              <font>
                <color auto="1"/>
              </font>
              <fill>
                <patternFill>
                  <bgColor theme="4" tint="0.79998168889431442"/>
                </patternFill>
              </fill>
            </x14:dxf>
          </x14:cfRule>
          <xm:sqref>AH2354</xm:sqref>
        </x14:conditionalFormatting>
        <x14:conditionalFormatting xmlns:xm="http://schemas.microsoft.com/office/excel/2006/main">
          <x14:cfRule type="containsText" priority="809" operator="containsText" id="{7C7A8447-97B0-4589-BF33-ECBF1A59727B}">
            <xm:f>NOT(ISERROR(SEARCH("-",AH2368)))</xm:f>
            <xm:f>"-"</xm:f>
            <x14:dxf>
              <font>
                <color auto="1"/>
              </font>
              <fill>
                <patternFill>
                  <bgColor theme="4" tint="0.79998168889431442"/>
                </patternFill>
              </fill>
            </x14:dxf>
          </x14:cfRule>
          <xm:sqref>AH2368</xm:sqref>
        </x14:conditionalFormatting>
        <x14:conditionalFormatting xmlns:xm="http://schemas.microsoft.com/office/excel/2006/main">
          <x14:cfRule type="containsText" priority="713" operator="containsText" id="{0954B700-D1DD-4796-9204-9B0BEE2F07D0}">
            <xm:f>NOT(ISERROR(SEARCH("-",AH2334)))</xm:f>
            <xm:f>"-"</xm:f>
            <x14:dxf>
              <font>
                <color auto="1"/>
              </font>
              <fill>
                <patternFill>
                  <bgColor theme="4" tint="0.79998168889431442"/>
                </patternFill>
              </fill>
            </x14:dxf>
          </x14:cfRule>
          <xm:sqref>AH2334:AH2353</xm:sqref>
        </x14:conditionalFormatting>
        <x14:conditionalFormatting xmlns:xm="http://schemas.microsoft.com/office/excel/2006/main">
          <x14:cfRule type="containsText" priority="710" operator="containsText" id="{356A84F7-8038-4179-8AAE-B5AF2AE68F09}">
            <xm:f>NOT(ISERROR(SEARCH("-",AH2369)))</xm:f>
            <xm:f>"-"</xm:f>
            <x14:dxf>
              <font>
                <color auto="1"/>
              </font>
              <fill>
                <patternFill>
                  <bgColor theme="4" tint="0.79998168889431442"/>
                </patternFill>
              </fill>
            </x14:dxf>
          </x14:cfRule>
          <xm:sqref>AH2369:AH2379</xm:sqref>
        </x14:conditionalFormatting>
        <x14:conditionalFormatting xmlns:xm="http://schemas.microsoft.com/office/excel/2006/main">
          <x14:cfRule type="containsText" priority="677" operator="containsText" id="{37923325-326F-4653-87B8-A21F843C1789}">
            <xm:f>NOT(ISERROR(SEARCH("-",AH2380)))</xm:f>
            <xm:f>"-"</xm:f>
            <x14:dxf>
              <font>
                <color auto="1"/>
              </font>
              <fill>
                <patternFill>
                  <bgColor theme="4" tint="0.79998168889431442"/>
                </patternFill>
              </fill>
            </x14:dxf>
          </x14:cfRule>
          <xm:sqref>AH2380:AH2412</xm:sqref>
        </x14:conditionalFormatting>
        <x14:conditionalFormatting xmlns:xm="http://schemas.microsoft.com/office/excel/2006/main">
          <x14:cfRule type="containsText" priority="657" operator="containsText" id="{69B04F25-9352-481C-A0E8-ABD442D7D4BD}">
            <xm:f>NOT(ISERROR(SEARCH("-",AH2413)))</xm:f>
            <xm:f>"-"</xm:f>
            <x14:dxf>
              <font>
                <color auto="1"/>
              </font>
              <fill>
                <patternFill>
                  <bgColor theme="4" tint="0.79998168889431442"/>
                </patternFill>
              </fill>
            </x14:dxf>
          </x14:cfRule>
          <xm:sqref>AH2413:AH2414</xm:sqref>
        </x14:conditionalFormatting>
        <x14:conditionalFormatting xmlns:xm="http://schemas.microsoft.com/office/excel/2006/main">
          <x14:cfRule type="containsText" priority="599" operator="containsText" id="{0A0A106B-2363-4C50-92DD-A1BE38F04AF3}">
            <xm:f>NOT(ISERROR(SEARCH("-",AH2415)))</xm:f>
            <xm:f>"-"</xm:f>
            <x14:dxf>
              <font>
                <color auto="1"/>
              </font>
              <fill>
                <patternFill>
                  <bgColor theme="4" tint="0.79998168889431442"/>
                </patternFill>
              </fill>
            </x14:dxf>
          </x14:cfRule>
          <xm:sqref>AH2415:AH2436</xm:sqref>
        </x14:conditionalFormatting>
        <x14:conditionalFormatting xmlns:xm="http://schemas.microsoft.com/office/excel/2006/main">
          <x14:cfRule type="containsText" priority="488" operator="containsText" id="{B42D1DC7-1CA0-4D93-B3F6-B9B7553E1643}">
            <xm:f>NOT(ISERROR(SEARCH("-",AH2437)))</xm:f>
            <xm:f>"-"</xm:f>
            <x14:dxf>
              <font>
                <color auto="1"/>
              </font>
              <fill>
                <patternFill>
                  <bgColor theme="4" tint="0.79998168889431442"/>
                </patternFill>
              </fill>
            </x14:dxf>
          </x14:cfRule>
          <xm:sqref>AH2437:AH2447</xm:sqref>
        </x14:conditionalFormatting>
        <x14:conditionalFormatting xmlns:xm="http://schemas.microsoft.com/office/excel/2006/main">
          <x14:cfRule type="containsText" priority="441" operator="containsText" id="{FADA82B5-5F6B-489C-940D-3C2BA0E60FB8}">
            <xm:f>NOT(ISERROR(SEARCH("-",AH2448)))</xm:f>
            <xm:f>"-"</xm:f>
            <x14:dxf>
              <font>
                <color auto="1"/>
              </font>
              <fill>
                <patternFill>
                  <bgColor theme="4" tint="0.79998168889431442"/>
                </patternFill>
              </fill>
            </x14:dxf>
          </x14:cfRule>
          <xm:sqref>AH2448:AH2451</xm:sqref>
        </x14:conditionalFormatting>
        <x14:conditionalFormatting xmlns:xm="http://schemas.microsoft.com/office/excel/2006/main">
          <x14:cfRule type="containsText" priority="416" operator="containsText" id="{E3BA759B-034D-4D87-BE07-3F75714F167D}">
            <xm:f>NOT(ISERROR(SEARCH("-",AH2452)))</xm:f>
            <xm:f>"-"</xm:f>
            <x14:dxf>
              <font>
                <color auto="1"/>
              </font>
              <fill>
                <patternFill>
                  <bgColor theme="4" tint="0.79998168889431442"/>
                </patternFill>
              </fill>
            </x14:dxf>
          </x14:cfRule>
          <xm:sqref>AH2452</xm:sqref>
        </x14:conditionalFormatting>
        <x14:conditionalFormatting xmlns:xm="http://schemas.microsoft.com/office/excel/2006/main">
          <x14:cfRule type="containsText" priority="368" operator="containsText" id="{0357B6AF-9D14-428E-BA40-6D856FCD0EE3}">
            <xm:f>NOT(ISERROR(SEARCH("-",AH2453)))</xm:f>
            <xm:f>"-"</xm:f>
            <x14:dxf>
              <font>
                <color auto="1"/>
              </font>
              <fill>
                <patternFill>
                  <bgColor theme="4" tint="0.79998168889431442"/>
                </patternFill>
              </fill>
            </x14:dxf>
          </x14:cfRule>
          <xm:sqref>AH2453:AH2458</xm:sqref>
        </x14:conditionalFormatting>
        <x14:conditionalFormatting xmlns:xm="http://schemas.microsoft.com/office/excel/2006/main">
          <x14:cfRule type="containsText" priority="275" operator="containsText" id="{02E696D7-3061-4D40-A1F3-3B0282F29B08}">
            <xm:f>NOT(ISERROR(SEARCH("-",AH2492)))</xm:f>
            <xm:f>"-"</xm:f>
            <x14:dxf>
              <font>
                <color auto="1"/>
              </font>
              <fill>
                <patternFill>
                  <bgColor theme="4" tint="0.79998168889431442"/>
                </patternFill>
              </fill>
            </x14:dxf>
          </x14:cfRule>
          <xm:sqref>AH2492:AH2513</xm:sqref>
        </x14:conditionalFormatting>
        <x14:conditionalFormatting xmlns:xm="http://schemas.microsoft.com/office/excel/2006/main">
          <x14:cfRule type="containsText" priority="254" operator="containsText" id="{2C43B7C3-B6EE-4FA6-9594-5D25A810DEB7}">
            <xm:f>NOT(ISERROR(SEARCH("-",AH2459)))</xm:f>
            <xm:f>"-"</xm:f>
            <x14:dxf>
              <font>
                <color auto="1"/>
              </font>
              <fill>
                <patternFill>
                  <bgColor theme="4" tint="0.79998168889431442"/>
                </patternFill>
              </fill>
            </x14:dxf>
          </x14:cfRule>
          <xm:sqref>AH2459:AH2491</xm:sqref>
        </x14:conditionalFormatting>
        <x14:conditionalFormatting xmlns:xm="http://schemas.microsoft.com/office/excel/2006/main">
          <x14:cfRule type="containsText" priority="223" operator="containsText" id="{5E3E2C5C-F7A8-4FB5-9243-BC6D7C216328}">
            <xm:f>NOT(ISERROR(SEARCH("-",AH2514)))</xm:f>
            <xm:f>"-"</xm:f>
            <x14:dxf>
              <font>
                <color auto="1"/>
              </font>
              <fill>
                <patternFill>
                  <bgColor theme="4" tint="0.79998168889431442"/>
                </patternFill>
              </fill>
            </x14:dxf>
          </x14:cfRule>
          <xm:sqref>AH2514:AH2520</xm:sqref>
        </x14:conditionalFormatting>
        <x14:conditionalFormatting xmlns:xm="http://schemas.microsoft.com/office/excel/2006/main">
          <x14:cfRule type="containsText" priority="220" operator="containsText" id="{B2DE7EDD-3929-4518-A0EB-9BFAE785440F}">
            <xm:f>NOT(ISERROR(SEARCH("-",AH2521)))</xm:f>
            <xm:f>"-"</xm:f>
            <x14:dxf>
              <font>
                <color auto="1"/>
              </font>
              <fill>
                <patternFill>
                  <bgColor theme="4" tint="0.79998168889431442"/>
                </patternFill>
              </fill>
            </x14:dxf>
          </x14:cfRule>
          <xm:sqref>AH2521</xm:sqref>
        </x14:conditionalFormatting>
        <x14:conditionalFormatting xmlns:xm="http://schemas.microsoft.com/office/excel/2006/main">
          <x14:cfRule type="containsText" priority="154" operator="containsText" id="{9C9CF1BC-B6E4-4BBD-9CCE-B0681116C524}">
            <xm:f>NOT(ISERROR(SEARCH("-",AH2522)))</xm:f>
            <xm:f>"-"</xm:f>
            <x14:dxf>
              <font>
                <color auto="1"/>
              </font>
              <fill>
                <patternFill>
                  <bgColor theme="4" tint="0.79998168889431442"/>
                </patternFill>
              </fill>
            </x14:dxf>
          </x14:cfRule>
          <xm:sqref>AH2522:AH2544</xm:sqref>
        </x14:conditionalFormatting>
        <x14:conditionalFormatting xmlns:xm="http://schemas.microsoft.com/office/excel/2006/main">
          <x14:cfRule type="containsText" priority="147" operator="containsText" id="{B43E1D47-9843-4F2B-85FF-4EA685DBEA56}">
            <xm:f>NOT(ISERROR(SEARCH("-",AH2545)))</xm:f>
            <xm:f>"-"</xm:f>
            <x14:dxf>
              <font>
                <color auto="1"/>
              </font>
              <fill>
                <patternFill>
                  <bgColor theme="4" tint="0.79998168889431442"/>
                </patternFill>
              </fill>
            </x14:dxf>
          </x14:cfRule>
          <xm:sqref>AH2545:AH2549</xm:sqref>
        </x14:conditionalFormatting>
        <x14:conditionalFormatting xmlns:xm="http://schemas.microsoft.com/office/excel/2006/main">
          <x14:cfRule type="containsText" priority="127" operator="containsText" id="{15DAABDA-8339-469C-8609-A4AD7BAC6A92}">
            <xm:f>NOT(ISERROR(SEARCH("-",AH2550)))</xm:f>
            <xm:f>"-"</xm:f>
            <x14:dxf>
              <font>
                <color auto="1"/>
              </font>
              <fill>
                <patternFill>
                  <bgColor theme="4" tint="0.79998168889431442"/>
                </patternFill>
              </fill>
            </x14:dxf>
          </x14:cfRule>
          <xm:sqref>AH2550</xm:sqref>
        </x14:conditionalFormatting>
        <x14:conditionalFormatting xmlns:xm="http://schemas.microsoft.com/office/excel/2006/main">
          <x14:cfRule type="containsText" priority="122" operator="containsText" id="{B4597436-6CB1-41C8-8163-C5412E295001}">
            <xm:f>NOT(ISERROR(SEARCH("-",AH2551)))</xm:f>
            <xm:f>"-"</xm:f>
            <x14:dxf>
              <font>
                <color auto="1"/>
              </font>
              <fill>
                <patternFill>
                  <bgColor theme="4" tint="0.79998168889431442"/>
                </patternFill>
              </fill>
            </x14:dxf>
          </x14:cfRule>
          <xm:sqref>AH2551</xm:sqref>
        </x14:conditionalFormatting>
        <x14:conditionalFormatting xmlns:xm="http://schemas.microsoft.com/office/excel/2006/main">
          <x14:cfRule type="containsText" priority="85" operator="containsText" id="{085B5C75-0A9D-448B-80BA-AC976F6FC59E}">
            <xm:f>NOT(ISERROR(SEARCH("-",AH2556)))</xm:f>
            <xm:f>"-"</xm:f>
            <x14:dxf>
              <font>
                <color auto="1"/>
              </font>
              <fill>
                <patternFill>
                  <bgColor theme="4" tint="0.79998168889431442"/>
                </patternFill>
              </fill>
            </x14:dxf>
          </x14:cfRule>
          <xm:sqref>AH2556</xm:sqref>
        </x14:conditionalFormatting>
        <x14:conditionalFormatting xmlns:xm="http://schemas.microsoft.com/office/excel/2006/main">
          <x14:cfRule type="containsText" priority="74" operator="containsText" id="{A0977658-3C08-4E46-A182-EF21AD6E7C69}">
            <xm:f>NOT(ISERROR(SEARCH("-",AH2555)))</xm:f>
            <xm:f>"-"</xm:f>
            <x14:dxf>
              <font>
                <color auto="1"/>
              </font>
              <fill>
                <patternFill>
                  <bgColor theme="4" tint="0.79998168889431442"/>
                </patternFill>
              </fill>
            </x14:dxf>
          </x14:cfRule>
          <xm:sqref>AH2555</xm:sqref>
        </x14:conditionalFormatting>
        <x14:conditionalFormatting xmlns:xm="http://schemas.microsoft.com/office/excel/2006/main">
          <x14:cfRule type="containsText" priority="71" operator="containsText" id="{4D3250F1-F3F4-4FE9-BCE7-E75CE670F821}">
            <xm:f>NOT(ISERROR(SEARCH("-",AH2552)))</xm:f>
            <xm:f>"-"</xm:f>
            <x14:dxf>
              <font>
                <color auto="1"/>
              </font>
              <fill>
                <patternFill>
                  <bgColor theme="4" tint="0.79998168889431442"/>
                </patternFill>
              </fill>
            </x14:dxf>
          </x14:cfRule>
          <xm:sqref>AH2552:AH2553</xm:sqref>
        </x14:conditionalFormatting>
        <x14:conditionalFormatting xmlns:xm="http://schemas.microsoft.com/office/excel/2006/main">
          <x14:cfRule type="containsText" priority="49" operator="containsText" id="{79174B42-1D05-46EE-AFE4-42732909AFE4}">
            <xm:f>NOT(ISERROR(SEARCH("-",AH2554)))</xm:f>
            <xm:f>"-"</xm:f>
            <x14:dxf>
              <font>
                <color auto="1"/>
              </font>
              <fill>
                <patternFill>
                  <bgColor theme="4" tint="0.79998168889431442"/>
                </patternFill>
              </fill>
            </x14:dxf>
          </x14:cfRule>
          <xm:sqref>AH2554</xm:sqref>
        </x14:conditionalFormatting>
        <x14:conditionalFormatting xmlns:xm="http://schemas.microsoft.com/office/excel/2006/main">
          <x14:cfRule type="containsText" priority="46" operator="containsText" id="{A7261B7C-7C91-4A08-8ED4-929C00A5ACD5}">
            <xm:f>NOT(ISERROR(SEARCH("-",AH2558)))</xm:f>
            <xm:f>"-"</xm:f>
            <x14:dxf>
              <font>
                <color auto="1"/>
              </font>
              <fill>
                <patternFill>
                  <bgColor theme="4" tint="0.79998168889431442"/>
                </patternFill>
              </fill>
            </x14:dxf>
          </x14:cfRule>
          <xm:sqref>AH2558:AH2562</xm:sqref>
        </x14:conditionalFormatting>
        <x14:conditionalFormatting xmlns:xm="http://schemas.microsoft.com/office/excel/2006/main">
          <x14:cfRule type="containsText" priority="33" operator="containsText" id="{D386A5D0-F92B-4B3A-B771-AD78B9D0DEE6}">
            <xm:f>NOT(ISERROR(SEARCH("-",AH2563)))</xm:f>
            <xm:f>"-"</xm:f>
            <x14:dxf>
              <font>
                <color auto="1"/>
              </font>
              <fill>
                <patternFill>
                  <bgColor theme="4" tint="0.79998168889431442"/>
                </patternFill>
              </fill>
            </x14:dxf>
          </x14:cfRule>
          <xm:sqref>AH2563:AH2567</xm:sqref>
        </x14:conditionalFormatting>
        <x14:conditionalFormatting xmlns:xm="http://schemas.microsoft.com/office/excel/2006/main">
          <x14:cfRule type="containsText" priority="26" operator="containsText" id="{685151CC-4955-43F6-A7E9-9C0656EE2B6B}">
            <xm:f>NOT(ISERROR(SEARCH("-",AH2568)))</xm:f>
            <xm:f>"-"</xm:f>
            <x14:dxf>
              <font>
                <color auto="1"/>
              </font>
              <fill>
                <patternFill>
                  <bgColor theme="4" tint="0.79998168889431442"/>
                </patternFill>
              </fill>
            </x14:dxf>
          </x14:cfRule>
          <xm:sqref>AH2568:AH2572</xm:sqref>
        </x14:conditionalFormatting>
        <x14:conditionalFormatting xmlns:xm="http://schemas.microsoft.com/office/excel/2006/main">
          <x14:cfRule type="containsText" priority="23" operator="containsText" id="{79B08463-29AD-4C0E-AA3F-497CD9CC8A9E}">
            <xm:f>NOT(ISERROR(SEARCH("-",AH2557)))</xm:f>
            <xm:f>"-"</xm:f>
            <x14:dxf>
              <font>
                <color auto="1"/>
              </font>
              <fill>
                <patternFill>
                  <bgColor theme="4" tint="0.79998168889431442"/>
                </patternFill>
              </fill>
            </x14:dxf>
          </x14:cfRule>
          <xm:sqref>AH2557</xm:sqref>
        </x14:conditionalFormatting>
        <x14:conditionalFormatting xmlns:xm="http://schemas.microsoft.com/office/excel/2006/main">
          <x14:cfRule type="containsText" priority="18" operator="containsText" id="{BBF79FFB-9302-46B4-B741-89B611DFE444}">
            <xm:f>NOT(ISERROR(SEARCH("-",AH2573)))</xm:f>
            <xm:f>"-"</xm:f>
            <x14:dxf>
              <font>
                <color auto="1"/>
              </font>
              <fill>
                <patternFill>
                  <bgColor theme="4" tint="0.79998168889431442"/>
                </patternFill>
              </fill>
            </x14:dxf>
          </x14:cfRule>
          <xm:sqref>AH2573:AH2575</xm:sqref>
        </x14:conditionalFormatting>
        <x14:conditionalFormatting xmlns:xm="http://schemas.microsoft.com/office/excel/2006/main">
          <x14:cfRule type="containsText" priority="15" operator="containsText" id="{FC8083DD-99BF-4B54-9C66-E2738C6D6B62}">
            <xm:f>NOT(ISERROR(SEARCH("-",AH2576)))</xm:f>
            <xm:f>"-"</xm:f>
            <x14:dxf>
              <font>
                <color auto="1"/>
              </font>
              <fill>
                <patternFill>
                  <bgColor theme="4" tint="0.79998168889431442"/>
                </patternFill>
              </fill>
            </x14:dxf>
          </x14:cfRule>
          <xm:sqref>AH2576</xm:sqref>
        </x14:conditionalFormatting>
        <x14:conditionalFormatting xmlns:xm="http://schemas.microsoft.com/office/excel/2006/main">
          <x14:cfRule type="containsText" priority="12" operator="containsText" id="{57C0B3A0-A00E-4FC3-8680-79C2CC172811}">
            <xm:f>NOT(ISERROR(SEARCH("-",AH2577)))</xm:f>
            <xm:f>"-"</xm:f>
            <x14:dxf>
              <font>
                <color auto="1"/>
              </font>
              <fill>
                <patternFill>
                  <bgColor theme="4" tint="0.79998168889431442"/>
                </patternFill>
              </fill>
            </x14:dxf>
          </x14:cfRule>
          <xm:sqref>AH2577</xm:sqref>
        </x14:conditionalFormatting>
        <x14:conditionalFormatting xmlns:xm="http://schemas.microsoft.com/office/excel/2006/main">
          <x14:cfRule type="containsText" priority="9" operator="containsText" id="{2CBF5D9D-4330-42DB-87D9-7EFFD1C1980E}">
            <xm:f>NOT(ISERROR(SEARCH("-",AH2578)))</xm:f>
            <xm:f>"-"</xm:f>
            <x14:dxf>
              <font>
                <color auto="1"/>
              </font>
              <fill>
                <patternFill>
                  <bgColor theme="4" tint="0.79998168889431442"/>
                </patternFill>
              </fill>
            </x14:dxf>
          </x14:cfRule>
          <xm:sqref>AH2578:AH2579</xm:sqref>
        </x14:conditionalFormatting>
        <x14:conditionalFormatting xmlns:xm="http://schemas.microsoft.com/office/excel/2006/main">
          <x14:cfRule type="containsText" priority="2" operator="containsText" id="{FB83240F-5C0D-4838-B0E4-213CF59A508F}">
            <xm:f>NOT(ISERROR(SEARCH("-",AH2580)))</xm:f>
            <xm:f>"-"</xm:f>
            <x14:dxf>
              <font>
                <color auto="1"/>
              </font>
              <fill>
                <patternFill>
                  <bgColor theme="4" tint="0.79998168889431442"/>
                </patternFill>
              </fill>
            </x14:dxf>
          </x14:cfRule>
          <xm:sqref>AH2580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14:formula1>
            <xm:f>Dropdown!$D$3:$D$5</xm:f>
          </x14:formula1>
          <xm:sqref>U119:U809 U4:U22 U24:U114</xm:sqref>
        </x14:dataValidation>
        <x14:dataValidation type="list" allowBlank="1" showInputMessage="1" showErrorMessage="1">
          <x14:formula1>
            <xm:f>Dropdown!$C$3:$C$8</xm:f>
          </x14:formula1>
          <xm:sqref>Q4:Q1048576</xm:sqref>
        </x14:dataValidation>
        <x14:dataValidation type="list" allowBlank="1" showInputMessage="1" showErrorMessage="1">
          <x14:formula1>
            <xm:f>Dropdown!$D$3:$D$6</xm:f>
          </x14:formula1>
          <xm:sqref>U179:U182 U810:U1540</xm:sqref>
        </x14:dataValidation>
        <x14:dataValidation type="list" allowBlank="1" showInputMessage="1" showErrorMessage="1">
          <x14:formula1>
            <xm:f>Dropdown!$E$3:$E$6</xm:f>
          </x14:formula1>
          <xm:sqref>V119:V1540 V4:V22 V24:V114</xm:sqref>
        </x14:dataValidation>
        <x14:dataValidation type="list" allowBlank="1" showInputMessage="1" showErrorMessage="1">
          <x14:formula1>
            <xm:f>Dropdown!$B$3:$B$29</xm:f>
          </x14:formula1>
          <xm:sqref>O4:O1048576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Q2311"/>
  <sheetViews>
    <sheetView view="pageBreakPreview" zoomScale="90" zoomScaleNormal="85" zoomScaleSheetLayoutView="80" workbookViewId="0">
      <pane xSplit="4" ySplit="2" topLeftCell="E2061" activePane="bottomRight" state="frozen"/>
      <selection activeCell="K44" sqref="K44"/>
      <selection pane="topRight" activeCell="K44" sqref="K44"/>
      <selection pane="bottomLeft" activeCell="K44" sqref="K44"/>
      <selection pane="bottomRight" activeCell="F2082" sqref="F2082"/>
    </sheetView>
  </sheetViews>
  <sheetFormatPr defaultRowHeight="15"/>
  <cols>
    <col min="1" max="1" width="6.28515625" style="112" customWidth="1"/>
    <col min="2" max="2" width="17.140625" style="112" customWidth="1"/>
    <col min="3" max="3" width="30.85546875" style="76" customWidth="1"/>
    <col min="4" max="4" width="14.7109375" style="112" customWidth="1"/>
    <col min="5" max="5" width="18.140625" style="112" customWidth="1"/>
    <col min="6" max="6" width="29.7109375" style="112" customWidth="1"/>
    <col min="7" max="7" width="11.85546875" style="112" customWidth="1"/>
    <col min="8" max="8" width="20" style="426" customWidth="1"/>
    <col min="9" max="9" width="57.5703125" style="29" customWidth="1"/>
    <col min="10" max="10" width="1" style="29" customWidth="1"/>
    <col min="11" max="11" width="12.140625" style="353" customWidth="1"/>
    <col min="12" max="12" width="24.42578125" style="910" customWidth="1"/>
    <col min="13" max="13" width="3.140625" style="10" customWidth="1"/>
    <col min="14" max="16" width="9.140625" style="10"/>
    <col min="17" max="17" width="20.140625" style="10" bestFit="1" customWidth="1"/>
    <col min="18" max="16384" width="9.140625" style="10"/>
  </cols>
  <sheetData>
    <row r="1" spans="1:12" ht="53.25" customHeight="1">
      <c r="A1" s="489" t="s">
        <v>1733</v>
      </c>
      <c r="B1" s="62"/>
      <c r="C1" s="63"/>
      <c r="D1" s="62"/>
      <c r="E1" s="62"/>
      <c r="F1" s="62"/>
      <c r="G1" s="62"/>
      <c r="H1" s="64"/>
      <c r="I1" s="65"/>
      <c r="J1" s="65"/>
      <c r="K1" s="352"/>
      <c r="L1" s="104"/>
    </row>
    <row r="2" spans="1:12" s="488" customFormat="1" ht="39" customHeight="1" thickBot="1">
      <c r="A2" s="483" t="s">
        <v>4</v>
      </c>
      <c r="B2" s="483" t="s">
        <v>1721</v>
      </c>
      <c r="C2" s="483" t="s">
        <v>1717</v>
      </c>
      <c r="D2" s="483" t="s">
        <v>1718</v>
      </c>
      <c r="E2" s="483" t="s">
        <v>1719</v>
      </c>
      <c r="F2" s="483" t="s">
        <v>1720</v>
      </c>
      <c r="G2" s="483" t="s">
        <v>1722</v>
      </c>
      <c r="H2" s="484" t="s">
        <v>1723</v>
      </c>
      <c r="I2" s="485" t="s">
        <v>11</v>
      </c>
      <c r="J2" s="486"/>
      <c r="K2" s="487" t="s">
        <v>6424</v>
      </c>
      <c r="L2" s="487" t="s">
        <v>1724</v>
      </c>
    </row>
    <row r="3" spans="1:12" hidden="1">
      <c r="A3" s="66">
        <v>1</v>
      </c>
      <c r="B3" s="66" t="s">
        <v>1078</v>
      </c>
      <c r="C3" s="67" t="s">
        <v>39</v>
      </c>
      <c r="D3" s="66">
        <v>103923</v>
      </c>
      <c r="E3" s="66">
        <v>37260</v>
      </c>
      <c r="F3" s="66">
        <v>11636890</v>
      </c>
      <c r="G3" s="68" t="s">
        <v>15</v>
      </c>
      <c r="H3" s="69">
        <v>1832.5</v>
      </c>
      <c r="I3" s="70" t="s">
        <v>15</v>
      </c>
      <c r="L3" s="105" t="s">
        <v>1734</v>
      </c>
    </row>
    <row r="4" spans="1:12" hidden="1">
      <c r="A4" s="27">
        <f>A3+1</f>
        <v>2</v>
      </c>
      <c r="B4" s="27" t="s">
        <v>1079</v>
      </c>
      <c r="C4" s="34" t="s">
        <v>31</v>
      </c>
      <c r="D4" s="27">
        <v>103924</v>
      </c>
      <c r="E4" s="27">
        <v>37261</v>
      </c>
      <c r="F4" s="27">
        <v>1986693</v>
      </c>
      <c r="G4" s="27" t="s">
        <v>15</v>
      </c>
      <c r="H4" s="71">
        <v>59670</v>
      </c>
      <c r="I4" s="72" t="s">
        <v>15</v>
      </c>
      <c r="K4" s="490"/>
      <c r="L4" s="106" t="s">
        <v>1734</v>
      </c>
    </row>
    <row r="5" spans="1:12" hidden="1">
      <c r="A5" s="27">
        <f t="shared" ref="A5:A68" si="0">A4+1</f>
        <v>3</v>
      </c>
      <c r="B5" s="27" t="s">
        <v>1080</v>
      </c>
      <c r="C5" s="34" t="s">
        <v>31</v>
      </c>
      <c r="D5" s="27">
        <v>103924</v>
      </c>
      <c r="E5" s="27">
        <v>37261</v>
      </c>
      <c r="F5" s="27">
        <v>1986693</v>
      </c>
      <c r="G5" s="27" t="s">
        <v>15</v>
      </c>
      <c r="H5" s="71">
        <v>59670</v>
      </c>
      <c r="I5" s="72" t="s">
        <v>15</v>
      </c>
      <c r="K5" s="490"/>
      <c r="L5" s="106" t="s">
        <v>1734</v>
      </c>
    </row>
    <row r="6" spans="1:12" hidden="1">
      <c r="A6" s="27">
        <f t="shared" si="0"/>
        <v>4</v>
      </c>
      <c r="B6" s="27" t="s">
        <v>1081</v>
      </c>
      <c r="C6" s="34" t="s">
        <v>31</v>
      </c>
      <c r="D6" s="27">
        <v>103925</v>
      </c>
      <c r="E6" s="27">
        <v>37262</v>
      </c>
      <c r="F6" s="27">
        <v>1976626</v>
      </c>
      <c r="G6" s="27" t="s">
        <v>15</v>
      </c>
      <c r="H6" s="71">
        <v>77000</v>
      </c>
      <c r="I6" s="72" t="s">
        <v>15</v>
      </c>
      <c r="K6" s="490"/>
      <c r="L6" s="106" t="s">
        <v>1734</v>
      </c>
    </row>
    <row r="7" spans="1:12" hidden="1">
      <c r="A7" s="27">
        <f t="shared" si="0"/>
        <v>5</v>
      </c>
      <c r="B7" s="27" t="s">
        <v>1082</v>
      </c>
      <c r="C7" s="34" t="s">
        <v>31</v>
      </c>
      <c r="D7" s="27">
        <v>103925</v>
      </c>
      <c r="E7" s="27">
        <v>37262</v>
      </c>
      <c r="F7" s="27">
        <v>1976626</v>
      </c>
      <c r="G7" s="27" t="s">
        <v>15</v>
      </c>
      <c r="H7" s="71">
        <v>77000</v>
      </c>
      <c r="I7" s="72" t="s">
        <v>15</v>
      </c>
      <c r="K7" s="490"/>
      <c r="L7" s="106" t="s">
        <v>1734</v>
      </c>
    </row>
    <row r="8" spans="1:12" hidden="1">
      <c r="A8" s="27">
        <f t="shared" si="0"/>
        <v>6</v>
      </c>
      <c r="B8" s="27" t="s">
        <v>789</v>
      </c>
      <c r="C8" s="34" t="s">
        <v>46</v>
      </c>
      <c r="D8" s="27">
        <v>103926</v>
      </c>
      <c r="E8" s="27" t="s">
        <v>15</v>
      </c>
      <c r="F8" s="27" t="s">
        <v>15</v>
      </c>
      <c r="G8" s="27" t="s">
        <v>15</v>
      </c>
      <c r="H8" s="71">
        <v>1627.5</v>
      </c>
      <c r="I8" s="73" t="s">
        <v>970</v>
      </c>
      <c r="K8" s="490"/>
      <c r="L8" s="106" t="s">
        <v>1734</v>
      </c>
    </row>
    <row r="9" spans="1:12" hidden="1">
      <c r="A9" s="27">
        <f t="shared" si="0"/>
        <v>7</v>
      </c>
      <c r="B9" s="27" t="s">
        <v>790</v>
      </c>
      <c r="C9" s="34" t="s">
        <v>46</v>
      </c>
      <c r="D9" s="27">
        <v>103926</v>
      </c>
      <c r="E9" s="27" t="s">
        <v>15</v>
      </c>
      <c r="F9" s="27" t="s">
        <v>15</v>
      </c>
      <c r="G9" s="27" t="s">
        <v>15</v>
      </c>
      <c r="H9" s="71">
        <v>4977.5</v>
      </c>
      <c r="I9" s="73" t="s">
        <v>970</v>
      </c>
      <c r="K9" s="490"/>
      <c r="L9" s="106" t="s">
        <v>1734</v>
      </c>
    </row>
    <row r="10" spans="1:12" hidden="1">
      <c r="A10" s="27">
        <f t="shared" si="0"/>
        <v>8</v>
      </c>
      <c r="B10" s="27" t="s">
        <v>791</v>
      </c>
      <c r="C10" s="34" t="s">
        <v>46</v>
      </c>
      <c r="D10" s="27">
        <v>103926</v>
      </c>
      <c r="E10" s="27" t="s">
        <v>15</v>
      </c>
      <c r="F10" s="27" t="s">
        <v>15</v>
      </c>
      <c r="G10" s="27" t="s">
        <v>15</v>
      </c>
      <c r="H10" s="71">
        <v>1895</v>
      </c>
      <c r="I10" s="73" t="s">
        <v>970</v>
      </c>
      <c r="K10" s="490"/>
      <c r="L10" s="106" t="s">
        <v>1734</v>
      </c>
    </row>
    <row r="11" spans="1:12" hidden="1">
      <c r="A11" s="27">
        <f t="shared" si="0"/>
        <v>9</v>
      </c>
      <c r="B11" s="27" t="s">
        <v>792</v>
      </c>
      <c r="C11" s="34" t="s">
        <v>46</v>
      </c>
      <c r="D11" s="27">
        <v>103926</v>
      </c>
      <c r="E11" s="27" t="s">
        <v>15</v>
      </c>
      <c r="F11" s="27" t="s">
        <v>15</v>
      </c>
      <c r="G11" s="27" t="s">
        <v>15</v>
      </c>
      <c r="H11" s="71">
        <v>1182.5</v>
      </c>
      <c r="I11" s="73" t="s">
        <v>970</v>
      </c>
      <c r="K11" s="490"/>
      <c r="L11" s="106" t="s">
        <v>1734</v>
      </c>
    </row>
    <row r="12" spans="1:12" hidden="1">
      <c r="A12" s="27">
        <f t="shared" si="0"/>
        <v>10</v>
      </c>
      <c r="B12" s="27" t="s">
        <v>793</v>
      </c>
      <c r="C12" s="34" t="s">
        <v>46</v>
      </c>
      <c r="D12" s="27">
        <v>103926</v>
      </c>
      <c r="E12" s="27" t="s">
        <v>15</v>
      </c>
      <c r="F12" s="27" t="s">
        <v>15</v>
      </c>
      <c r="G12" s="27" t="s">
        <v>15</v>
      </c>
      <c r="H12" s="71">
        <v>1182.5</v>
      </c>
      <c r="I12" s="73" t="s">
        <v>970</v>
      </c>
      <c r="K12" s="490"/>
      <c r="L12" s="106" t="s">
        <v>1734</v>
      </c>
    </row>
    <row r="13" spans="1:12" hidden="1">
      <c r="A13" s="27">
        <f t="shared" si="0"/>
        <v>11</v>
      </c>
      <c r="B13" s="27" t="s">
        <v>948</v>
      </c>
      <c r="C13" s="34" t="s">
        <v>46</v>
      </c>
      <c r="D13" s="27">
        <v>103926</v>
      </c>
      <c r="E13" s="27" t="s">
        <v>15</v>
      </c>
      <c r="F13" s="27" t="s">
        <v>15</v>
      </c>
      <c r="G13" s="27" t="s">
        <v>15</v>
      </c>
      <c r="H13" s="71">
        <v>2225</v>
      </c>
      <c r="I13" s="73" t="s">
        <v>970</v>
      </c>
      <c r="K13" s="490"/>
      <c r="L13" s="106" t="s">
        <v>1734</v>
      </c>
    </row>
    <row r="14" spans="1:12" hidden="1">
      <c r="A14" s="27">
        <f t="shared" si="0"/>
        <v>12</v>
      </c>
      <c r="B14" s="27" t="s">
        <v>1083</v>
      </c>
      <c r="C14" s="34" t="s">
        <v>38</v>
      </c>
      <c r="D14" s="27">
        <v>103927</v>
      </c>
      <c r="E14" s="27">
        <v>37263</v>
      </c>
      <c r="F14" s="27">
        <v>1976632</v>
      </c>
      <c r="G14" s="27" t="s">
        <v>15</v>
      </c>
      <c r="H14" s="71">
        <v>800</v>
      </c>
      <c r="I14" s="72" t="s">
        <v>15</v>
      </c>
      <c r="K14" s="490"/>
      <c r="L14" s="106" t="s">
        <v>1734</v>
      </c>
    </row>
    <row r="15" spans="1:12" hidden="1">
      <c r="A15" s="27">
        <f t="shared" si="0"/>
        <v>13</v>
      </c>
      <c r="B15" s="27" t="s">
        <v>1084</v>
      </c>
      <c r="C15" s="34" t="s">
        <v>38</v>
      </c>
      <c r="D15" s="27">
        <v>103927</v>
      </c>
      <c r="E15" s="27">
        <v>37263</v>
      </c>
      <c r="F15" s="27">
        <v>1976632</v>
      </c>
      <c r="G15" s="27" t="s">
        <v>15</v>
      </c>
      <c r="H15" s="71">
        <v>800</v>
      </c>
      <c r="I15" s="72" t="s">
        <v>15</v>
      </c>
      <c r="K15" s="490"/>
      <c r="L15" s="106" t="s">
        <v>1734</v>
      </c>
    </row>
    <row r="16" spans="1:12" hidden="1">
      <c r="A16" s="27">
        <f t="shared" si="0"/>
        <v>14</v>
      </c>
      <c r="B16" s="27" t="s">
        <v>1085</v>
      </c>
      <c r="C16" s="34" t="s">
        <v>38</v>
      </c>
      <c r="D16" s="27">
        <v>103928</v>
      </c>
      <c r="E16" s="27">
        <v>37264</v>
      </c>
      <c r="F16" s="27">
        <v>1976632</v>
      </c>
      <c r="G16" s="27" t="s">
        <v>15</v>
      </c>
      <c r="H16" s="71">
        <v>800</v>
      </c>
      <c r="I16" s="72" t="s">
        <v>15</v>
      </c>
      <c r="K16" s="490"/>
      <c r="L16" s="106" t="s">
        <v>1734</v>
      </c>
    </row>
    <row r="17" spans="1:12" hidden="1">
      <c r="A17" s="27">
        <f t="shared" si="0"/>
        <v>15</v>
      </c>
      <c r="B17" s="27" t="s">
        <v>1086</v>
      </c>
      <c r="C17" s="34" t="s">
        <v>31</v>
      </c>
      <c r="D17" s="27">
        <v>103929</v>
      </c>
      <c r="E17" s="27">
        <v>37265</v>
      </c>
      <c r="F17" s="27">
        <v>1976639</v>
      </c>
      <c r="G17" s="27" t="s">
        <v>15</v>
      </c>
      <c r="H17" s="71">
        <v>74460</v>
      </c>
      <c r="I17" s="72" t="s">
        <v>15</v>
      </c>
      <c r="K17" s="490"/>
      <c r="L17" s="106" t="s">
        <v>1734</v>
      </c>
    </row>
    <row r="18" spans="1:12" hidden="1">
      <c r="A18" s="27">
        <f t="shared" si="0"/>
        <v>16</v>
      </c>
      <c r="B18" s="27" t="s">
        <v>1087</v>
      </c>
      <c r="C18" s="34" t="s">
        <v>31</v>
      </c>
      <c r="D18" s="27">
        <v>103929</v>
      </c>
      <c r="E18" s="27">
        <v>37265</v>
      </c>
      <c r="F18" s="27">
        <v>1976639</v>
      </c>
      <c r="G18" s="27" t="s">
        <v>15</v>
      </c>
      <c r="H18" s="71">
        <v>76500</v>
      </c>
      <c r="I18" s="72" t="s">
        <v>15</v>
      </c>
      <c r="K18" s="490"/>
      <c r="L18" s="106" t="s">
        <v>1734</v>
      </c>
    </row>
    <row r="19" spans="1:12" hidden="1">
      <c r="A19" s="27">
        <f t="shared" si="0"/>
        <v>17</v>
      </c>
      <c r="B19" s="27" t="s">
        <v>1088</v>
      </c>
      <c r="C19" s="34" t="s">
        <v>31</v>
      </c>
      <c r="D19" s="27">
        <v>103930</v>
      </c>
      <c r="E19" s="27">
        <v>37266</v>
      </c>
      <c r="F19" s="27">
        <v>1976639</v>
      </c>
      <c r="G19" s="27" t="s">
        <v>15</v>
      </c>
      <c r="H19" s="71">
        <v>63200</v>
      </c>
      <c r="I19" s="72" t="s">
        <v>15</v>
      </c>
      <c r="K19" s="490"/>
      <c r="L19" s="106" t="s">
        <v>1734</v>
      </c>
    </row>
    <row r="20" spans="1:12" hidden="1">
      <c r="A20" s="27">
        <f t="shared" si="0"/>
        <v>18</v>
      </c>
      <c r="B20" s="27" t="s">
        <v>1089</v>
      </c>
      <c r="C20" s="34" t="s">
        <v>31</v>
      </c>
      <c r="D20" s="27">
        <v>103931</v>
      </c>
      <c r="E20" s="27">
        <v>37267</v>
      </c>
      <c r="F20" s="27">
        <v>1976639</v>
      </c>
      <c r="G20" s="27" t="s">
        <v>15</v>
      </c>
      <c r="H20" s="71">
        <v>25600</v>
      </c>
      <c r="I20" s="72" t="s">
        <v>15</v>
      </c>
      <c r="K20" s="490"/>
      <c r="L20" s="106" t="s">
        <v>1734</v>
      </c>
    </row>
    <row r="21" spans="1:12" hidden="1">
      <c r="A21" s="27">
        <f t="shared" si="0"/>
        <v>19</v>
      </c>
      <c r="B21" s="27" t="s">
        <v>1090</v>
      </c>
      <c r="C21" s="34" t="s">
        <v>31</v>
      </c>
      <c r="D21" s="27">
        <v>103932</v>
      </c>
      <c r="E21" s="27">
        <v>37268</v>
      </c>
      <c r="F21" s="27">
        <v>1976639</v>
      </c>
      <c r="G21" s="27" t="s">
        <v>15</v>
      </c>
      <c r="H21" s="71">
        <v>27700</v>
      </c>
      <c r="I21" s="72" t="s">
        <v>15</v>
      </c>
      <c r="K21" s="490"/>
      <c r="L21" s="106" t="s">
        <v>1734</v>
      </c>
    </row>
    <row r="22" spans="1:12" hidden="1">
      <c r="A22" s="27">
        <f t="shared" si="0"/>
        <v>20</v>
      </c>
      <c r="B22" s="27" t="s">
        <v>1091</v>
      </c>
      <c r="C22" s="34" t="s">
        <v>37</v>
      </c>
      <c r="D22" s="27">
        <v>103933</v>
      </c>
      <c r="E22" s="27">
        <v>37269</v>
      </c>
      <c r="F22" s="27">
        <v>11638370</v>
      </c>
      <c r="G22" s="27" t="s">
        <v>15</v>
      </c>
      <c r="H22" s="71">
        <v>365</v>
      </c>
      <c r="I22" s="72" t="s">
        <v>15</v>
      </c>
      <c r="K22" s="490"/>
      <c r="L22" s="106" t="s">
        <v>1735</v>
      </c>
    </row>
    <row r="23" spans="1:12" hidden="1">
      <c r="A23" s="27">
        <f t="shared" si="0"/>
        <v>21</v>
      </c>
      <c r="B23" s="27" t="s">
        <v>1092</v>
      </c>
      <c r="C23" s="34" t="s">
        <v>37</v>
      </c>
      <c r="D23" s="27">
        <v>103933</v>
      </c>
      <c r="E23" s="27">
        <v>37269</v>
      </c>
      <c r="F23" s="27">
        <v>11638370</v>
      </c>
      <c r="G23" s="27" t="s">
        <v>15</v>
      </c>
      <c r="H23" s="71">
        <v>210</v>
      </c>
      <c r="I23" s="72" t="s">
        <v>15</v>
      </c>
      <c r="K23" s="490"/>
      <c r="L23" s="106" t="s">
        <v>1735</v>
      </c>
    </row>
    <row r="24" spans="1:12" hidden="1">
      <c r="A24" s="27">
        <f t="shared" si="0"/>
        <v>22</v>
      </c>
      <c r="B24" s="27" t="s">
        <v>1093</v>
      </c>
      <c r="C24" s="34" t="s">
        <v>37</v>
      </c>
      <c r="D24" s="27">
        <v>103933</v>
      </c>
      <c r="E24" s="27">
        <v>37269</v>
      </c>
      <c r="F24" s="27">
        <v>11638370</v>
      </c>
      <c r="G24" s="27" t="s">
        <v>15</v>
      </c>
      <c r="H24" s="71">
        <v>140</v>
      </c>
      <c r="I24" s="72" t="s">
        <v>15</v>
      </c>
      <c r="K24" s="490"/>
      <c r="L24" s="106" t="s">
        <v>1735</v>
      </c>
    </row>
    <row r="25" spans="1:12" hidden="1">
      <c r="A25" s="27">
        <f t="shared" si="0"/>
        <v>23</v>
      </c>
      <c r="B25" s="27" t="s">
        <v>1094</v>
      </c>
      <c r="C25" s="34" t="s">
        <v>31</v>
      </c>
      <c r="D25" s="27">
        <v>103934</v>
      </c>
      <c r="E25" s="27">
        <v>37270</v>
      </c>
      <c r="F25" s="27">
        <v>1976644</v>
      </c>
      <c r="G25" s="27" t="s">
        <v>15</v>
      </c>
      <c r="H25" s="71">
        <v>63200</v>
      </c>
      <c r="I25" s="72" t="s">
        <v>15</v>
      </c>
      <c r="K25" s="490"/>
      <c r="L25" s="106" t="s">
        <v>1735</v>
      </c>
    </row>
    <row r="26" spans="1:12" hidden="1">
      <c r="A26" s="27">
        <f t="shared" si="0"/>
        <v>24</v>
      </c>
      <c r="B26" s="27" t="s">
        <v>1095</v>
      </c>
      <c r="C26" s="34" t="s">
        <v>31</v>
      </c>
      <c r="D26" s="27">
        <v>103935</v>
      </c>
      <c r="E26" s="27">
        <v>37271</v>
      </c>
      <c r="F26" s="27">
        <v>1976644</v>
      </c>
      <c r="G26" s="27" t="s">
        <v>15</v>
      </c>
      <c r="H26" s="71">
        <v>35400</v>
      </c>
      <c r="I26" s="72" t="s">
        <v>15</v>
      </c>
      <c r="K26" s="490"/>
      <c r="L26" s="106" t="s">
        <v>1735</v>
      </c>
    </row>
    <row r="27" spans="1:12" hidden="1">
      <c r="A27" s="27">
        <f t="shared" si="0"/>
        <v>25</v>
      </c>
      <c r="B27" s="201" t="s">
        <v>15</v>
      </c>
      <c r="C27" s="202" t="s">
        <v>15</v>
      </c>
      <c r="D27" s="201">
        <v>103936</v>
      </c>
      <c r="E27" s="201" t="s">
        <v>15</v>
      </c>
      <c r="F27" s="201" t="s">
        <v>15</v>
      </c>
      <c r="G27" s="201" t="s">
        <v>15</v>
      </c>
      <c r="H27" s="205" t="s">
        <v>15</v>
      </c>
      <c r="I27" s="206" t="s">
        <v>1728</v>
      </c>
      <c r="K27" s="490"/>
      <c r="L27" s="106" t="s">
        <v>1736</v>
      </c>
    </row>
    <row r="28" spans="1:12" hidden="1">
      <c r="A28" s="27">
        <f t="shared" si="0"/>
        <v>26</v>
      </c>
      <c r="B28" s="27" t="s">
        <v>1137</v>
      </c>
      <c r="C28" s="34" t="s">
        <v>31</v>
      </c>
      <c r="D28" s="27">
        <v>103937</v>
      </c>
      <c r="E28" s="27">
        <v>37272</v>
      </c>
      <c r="F28" s="27">
        <v>1988382</v>
      </c>
      <c r="G28" s="27" t="s">
        <v>15</v>
      </c>
      <c r="H28" s="71">
        <v>74460</v>
      </c>
      <c r="I28" s="72" t="s">
        <v>15</v>
      </c>
      <c r="K28" s="490"/>
      <c r="L28" s="106" t="s">
        <v>1736</v>
      </c>
    </row>
    <row r="29" spans="1:12" hidden="1">
      <c r="A29" s="27">
        <f t="shared" si="0"/>
        <v>27</v>
      </c>
      <c r="B29" s="27" t="s">
        <v>1138</v>
      </c>
      <c r="C29" s="34" t="s">
        <v>38</v>
      </c>
      <c r="D29" s="27">
        <v>103938</v>
      </c>
      <c r="E29" s="27">
        <v>37273</v>
      </c>
      <c r="F29" s="27">
        <v>1988384</v>
      </c>
      <c r="G29" s="27" t="s">
        <v>15</v>
      </c>
      <c r="H29" s="71">
        <v>290</v>
      </c>
      <c r="I29" s="72" t="s">
        <v>15</v>
      </c>
      <c r="K29" s="490"/>
      <c r="L29" s="106" t="s">
        <v>1736</v>
      </c>
    </row>
    <row r="30" spans="1:12" hidden="1">
      <c r="A30" s="27">
        <f t="shared" si="0"/>
        <v>28</v>
      </c>
      <c r="B30" s="27" t="s">
        <v>1139</v>
      </c>
      <c r="C30" s="34" t="s">
        <v>38</v>
      </c>
      <c r="D30" s="27">
        <v>103938</v>
      </c>
      <c r="E30" s="27">
        <v>37273</v>
      </c>
      <c r="F30" s="27">
        <v>1988384</v>
      </c>
      <c r="G30" s="27" t="s">
        <v>15</v>
      </c>
      <c r="H30" s="71">
        <v>290</v>
      </c>
      <c r="I30" s="72" t="s">
        <v>15</v>
      </c>
      <c r="K30" s="490"/>
      <c r="L30" s="106" t="s">
        <v>1736</v>
      </c>
    </row>
    <row r="31" spans="1:12" hidden="1">
      <c r="A31" s="27">
        <f t="shared" si="0"/>
        <v>29</v>
      </c>
      <c r="B31" s="27" t="s">
        <v>1140</v>
      </c>
      <c r="C31" s="34" t="s">
        <v>31</v>
      </c>
      <c r="D31" s="27">
        <v>103939</v>
      </c>
      <c r="E31" s="27">
        <v>37274</v>
      </c>
      <c r="F31" s="27">
        <v>1988390</v>
      </c>
      <c r="G31" s="27" t="s">
        <v>15</v>
      </c>
      <c r="H31" s="71">
        <v>31500</v>
      </c>
      <c r="I31" s="72" t="s">
        <v>15</v>
      </c>
      <c r="K31" s="490"/>
      <c r="L31" s="106" t="s">
        <v>1736</v>
      </c>
    </row>
    <row r="32" spans="1:12" hidden="1">
      <c r="A32" s="27">
        <f t="shared" si="0"/>
        <v>30</v>
      </c>
      <c r="B32" s="27" t="s">
        <v>1141</v>
      </c>
      <c r="C32" s="34" t="s">
        <v>31</v>
      </c>
      <c r="D32" s="27">
        <v>103939</v>
      </c>
      <c r="E32" s="27">
        <v>37274</v>
      </c>
      <c r="F32" s="27">
        <v>1988390</v>
      </c>
      <c r="G32" s="27" t="s">
        <v>15</v>
      </c>
      <c r="H32" s="71">
        <v>40900</v>
      </c>
      <c r="I32" s="72" t="s">
        <v>15</v>
      </c>
      <c r="K32" s="490"/>
      <c r="L32" s="106" t="s">
        <v>1736</v>
      </c>
    </row>
    <row r="33" spans="1:12" hidden="1">
      <c r="A33" s="27">
        <f t="shared" si="0"/>
        <v>31</v>
      </c>
      <c r="B33" s="27" t="s">
        <v>1142</v>
      </c>
      <c r="C33" s="34" t="s">
        <v>32</v>
      </c>
      <c r="D33" s="27">
        <v>103940</v>
      </c>
      <c r="E33" s="27">
        <v>37275</v>
      </c>
      <c r="F33" s="27">
        <v>1988395</v>
      </c>
      <c r="G33" s="27" t="s">
        <v>15</v>
      </c>
      <c r="H33" s="71">
        <v>29000</v>
      </c>
      <c r="I33" s="72" t="s">
        <v>15</v>
      </c>
      <c r="K33" s="490"/>
      <c r="L33" s="106" t="s">
        <v>1736</v>
      </c>
    </row>
    <row r="34" spans="1:12" hidden="1">
      <c r="A34" s="27">
        <f t="shared" si="0"/>
        <v>32</v>
      </c>
      <c r="B34" s="27" t="s">
        <v>1143</v>
      </c>
      <c r="C34" s="34" t="s">
        <v>31</v>
      </c>
      <c r="D34" s="27">
        <v>103941</v>
      </c>
      <c r="E34" s="27">
        <v>37276</v>
      </c>
      <c r="F34" s="27">
        <v>1988396</v>
      </c>
      <c r="G34" s="27" t="s">
        <v>15</v>
      </c>
      <c r="H34" s="71">
        <v>29500</v>
      </c>
      <c r="I34" s="72" t="s">
        <v>15</v>
      </c>
      <c r="K34" s="490"/>
      <c r="L34" s="106" t="s">
        <v>1736</v>
      </c>
    </row>
    <row r="35" spans="1:12" hidden="1">
      <c r="A35" s="27">
        <f t="shared" si="0"/>
        <v>33</v>
      </c>
      <c r="B35" s="27" t="s">
        <v>1144</v>
      </c>
      <c r="C35" s="34" t="s">
        <v>37</v>
      </c>
      <c r="D35" s="27">
        <v>103942</v>
      </c>
      <c r="E35" s="27">
        <v>37277</v>
      </c>
      <c r="F35" s="27">
        <v>11761373</v>
      </c>
      <c r="G35" s="27" t="s">
        <v>15</v>
      </c>
      <c r="H35" s="71">
        <v>190</v>
      </c>
      <c r="I35" s="72" t="s">
        <v>15</v>
      </c>
      <c r="K35" s="490"/>
      <c r="L35" s="106" t="s">
        <v>1736</v>
      </c>
    </row>
    <row r="36" spans="1:12" hidden="1">
      <c r="A36" s="27">
        <f t="shared" si="0"/>
        <v>34</v>
      </c>
      <c r="B36" s="27" t="s">
        <v>1145</v>
      </c>
      <c r="C36" s="34" t="s">
        <v>31</v>
      </c>
      <c r="D36" s="27">
        <v>103943</v>
      </c>
      <c r="E36" s="27">
        <v>37278</v>
      </c>
      <c r="F36" s="27">
        <v>1989430</v>
      </c>
      <c r="G36" s="27" t="s">
        <v>15</v>
      </c>
      <c r="H36" s="71">
        <v>21500</v>
      </c>
      <c r="I36" s="72" t="s">
        <v>15</v>
      </c>
      <c r="K36" s="490"/>
      <c r="L36" s="106" t="s">
        <v>1736</v>
      </c>
    </row>
    <row r="37" spans="1:12" hidden="1">
      <c r="A37" s="27">
        <f t="shared" si="0"/>
        <v>35</v>
      </c>
      <c r="B37" s="27" t="s">
        <v>1146</v>
      </c>
      <c r="C37" s="34" t="s">
        <v>31</v>
      </c>
      <c r="D37" s="27">
        <v>103944</v>
      </c>
      <c r="E37" s="27">
        <v>37280</v>
      </c>
      <c r="F37" s="27">
        <v>1989436</v>
      </c>
      <c r="G37" s="27" t="s">
        <v>15</v>
      </c>
      <c r="H37" s="71">
        <v>25500</v>
      </c>
      <c r="I37" s="72" t="s">
        <v>15</v>
      </c>
      <c r="K37" s="490"/>
      <c r="L37" s="106" t="s">
        <v>1736</v>
      </c>
    </row>
    <row r="38" spans="1:12" hidden="1">
      <c r="A38" s="27">
        <f t="shared" si="0"/>
        <v>36</v>
      </c>
      <c r="B38" s="27" t="s">
        <v>1147</v>
      </c>
      <c r="C38" s="34" t="s">
        <v>39</v>
      </c>
      <c r="D38" s="27">
        <v>103945</v>
      </c>
      <c r="E38" s="27">
        <v>37281</v>
      </c>
      <c r="F38" s="27">
        <v>11762037</v>
      </c>
      <c r="G38" s="27" t="s">
        <v>15</v>
      </c>
      <c r="H38" s="71">
        <v>1662.5</v>
      </c>
      <c r="I38" s="72" t="s">
        <v>15</v>
      </c>
      <c r="K38" s="490"/>
      <c r="L38" s="106" t="s">
        <v>1736</v>
      </c>
    </row>
    <row r="39" spans="1:12" hidden="1">
      <c r="A39" s="27">
        <f t="shared" si="0"/>
        <v>37</v>
      </c>
      <c r="B39" s="27" t="s">
        <v>1148</v>
      </c>
      <c r="C39" s="34" t="s">
        <v>31</v>
      </c>
      <c r="D39" s="27">
        <v>103946</v>
      </c>
      <c r="E39" s="27">
        <v>37282</v>
      </c>
      <c r="F39" s="27">
        <v>1989444</v>
      </c>
      <c r="G39" s="27" t="s">
        <v>15</v>
      </c>
      <c r="H39" s="71">
        <v>11750</v>
      </c>
      <c r="I39" s="72" t="s">
        <v>15</v>
      </c>
      <c r="K39" s="490"/>
      <c r="L39" s="106" t="s">
        <v>1736</v>
      </c>
    </row>
    <row r="40" spans="1:12" hidden="1">
      <c r="A40" s="27">
        <f t="shared" si="0"/>
        <v>38</v>
      </c>
      <c r="B40" s="27" t="s">
        <v>1149</v>
      </c>
      <c r="C40" s="34" t="s">
        <v>31</v>
      </c>
      <c r="D40" s="27">
        <v>103947</v>
      </c>
      <c r="E40" s="27">
        <v>37283</v>
      </c>
      <c r="F40" s="27">
        <v>1989456</v>
      </c>
      <c r="G40" s="27" t="s">
        <v>15</v>
      </c>
      <c r="H40" s="71">
        <v>10750</v>
      </c>
      <c r="I40" s="72" t="s">
        <v>15</v>
      </c>
      <c r="K40" s="490"/>
      <c r="L40" s="106" t="s">
        <v>1736</v>
      </c>
    </row>
    <row r="41" spans="1:12" hidden="1">
      <c r="A41" s="27">
        <f t="shared" si="0"/>
        <v>39</v>
      </c>
      <c r="B41" s="27" t="s">
        <v>1150</v>
      </c>
      <c r="C41" s="34" t="s">
        <v>31</v>
      </c>
      <c r="D41" s="27">
        <v>103948</v>
      </c>
      <c r="E41" s="27">
        <v>37284</v>
      </c>
      <c r="F41" s="27">
        <v>1989456</v>
      </c>
      <c r="G41" s="27" t="s">
        <v>15</v>
      </c>
      <c r="H41" s="71">
        <v>13500</v>
      </c>
      <c r="I41" s="72" t="s">
        <v>15</v>
      </c>
      <c r="K41" s="490"/>
      <c r="L41" s="106" t="s">
        <v>1736</v>
      </c>
    </row>
    <row r="42" spans="1:12" hidden="1">
      <c r="A42" s="27">
        <f t="shared" si="0"/>
        <v>40</v>
      </c>
      <c r="B42" s="27" t="s">
        <v>1151</v>
      </c>
      <c r="C42" s="34" t="s">
        <v>38</v>
      </c>
      <c r="D42" s="27">
        <v>103949</v>
      </c>
      <c r="E42" s="27">
        <v>37285</v>
      </c>
      <c r="F42" s="27">
        <v>1989457</v>
      </c>
      <c r="G42" s="27" t="s">
        <v>15</v>
      </c>
      <c r="H42" s="71">
        <v>880</v>
      </c>
      <c r="I42" s="72" t="s">
        <v>15</v>
      </c>
      <c r="K42" s="490"/>
      <c r="L42" s="106" t="s">
        <v>1736</v>
      </c>
    </row>
    <row r="43" spans="1:12" hidden="1">
      <c r="A43" s="27">
        <f t="shared" si="0"/>
        <v>41</v>
      </c>
      <c r="B43" s="27" t="s">
        <v>1152</v>
      </c>
      <c r="C43" s="34" t="s">
        <v>31</v>
      </c>
      <c r="D43" s="27">
        <v>103950</v>
      </c>
      <c r="E43" s="27">
        <v>37286</v>
      </c>
      <c r="F43" s="27">
        <v>1989468</v>
      </c>
      <c r="G43" s="27" t="s">
        <v>15</v>
      </c>
      <c r="H43" s="71">
        <v>13500</v>
      </c>
      <c r="I43" s="72" t="s">
        <v>15</v>
      </c>
      <c r="K43" s="490"/>
      <c r="L43" s="106" t="s">
        <v>1736</v>
      </c>
    </row>
    <row r="44" spans="1:12" hidden="1">
      <c r="A44" s="27">
        <f t="shared" si="0"/>
        <v>42</v>
      </c>
      <c r="B44" s="27" t="s">
        <v>1153</v>
      </c>
      <c r="C44" s="34" t="s">
        <v>31</v>
      </c>
      <c r="D44" s="27">
        <v>105351</v>
      </c>
      <c r="E44" s="27">
        <v>37287</v>
      </c>
      <c r="F44" s="27">
        <v>1988402</v>
      </c>
      <c r="G44" s="27" t="s">
        <v>15</v>
      </c>
      <c r="H44" s="71">
        <v>55500</v>
      </c>
      <c r="I44" s="72" t="s">
        <v>15</v>
      </c>
      <c r="K44" s="490"/>
      <c r="L44" s="106" t="s">
        <v>1737</v>
      </c>
    </row>
    <row r="45" spans="1:12" hidden="1">
      <c r="A45" s="27">
        <f t="shared" si="0"/>
        <v>43</v>
      </c>
      <c r="B45" s="27" t="s">
        <v>1154</v>
      </c>
      <c r="C45" s="34" t="s">
        <v>31</v>
      </c>
      <c r="D45" s="27">
        <v>105351</v>
      </c>
      <c r="E45" s="27">
        <v>37287</v>
      </c>
      <c r="F45" s="27">
        <v>1988402</v>
      </c>
      <c r="G45" s="27" t="s">
        <v>15</v>
      </c>
      <c r="H45" s="71">
        <v>55500</v>
      </c>
      <c r="I45" s="72" t="s">
        <v>15</v>
      </c>
      <c r="K45" s="490"/>
      <c r="L45" s="106" t="s">
        <v>1737</v>
      </c>
    </row>
    <row r="46" spans="1:12" hidden="1">
      <c r="A46" s="27">
        <f t="shared" si="0"/>
        <v>44</v>
      </c>
      <c r="B46" s="201" t="s">
        <v>15</v>
      </c>
      <c r="C46" s="202" t="s">
        <v>15</v>
      </c>
      <c r="D46" s="201">
        <v>105352</v>
      </c>
      <c r="E46" s="201" t="s">
        <v>15</v>
      </c>
      <c r="F46" s="201" t="s">
        <v>15</v>
      </c>
      <c r="G46" s="201" t="s">
        <v>15</v>
      </c>
      <c r="H46" s="205" t="s">
        <v>15</v>
      </c>
      <c r="I46" s="206" t="s">
        <v>1728</v>
      </c>
      <c r="K46" s="490"/>
      <c r="L46" s="106" t="s">
        <v>1738</v>
      </c>
    </row>
    <row r="47" spans="1:12" hidden="1">
      <c r="A47" s="27">
        <f t="shared" si="0"/>
        <v>45</v>
      </c>
      <c r="B47" s="27" t="s">
        <v>1177</v>
      </c>
      <c r="C47" s="34" t="s">
        <v>31</v>
      </c>
      <c r="D47" s="27">
        <v>105353</v>
      </c>
      <c r="E47" s="27">
        <v>37290</v>
      </c>
      <c r="F47" s="27">
        <v>2018844</v>
      </c>
      <c r="G47" s="27" t="s">
        <v>15</v>
      </c>
      <c r="H47" s="71">
        <v>43000</v>
      </c>
      <c r="I47" s="72" t="s">
        <v>15</v>
      </c>
      <c r="K47" s="490"/>
      <c r="L47" s="106" t="s">
        <v>1738</v>
      </c>
    </row>
    <row r="48" spans="1:12" hidden="1">
      <c r="A48" s="27">
        <f t="shared" si="0"/>
        <v>46</v>
      </c>
      <c r="B48" s="27" t="s">
        <v>1177</v>
      </c>
      <c r="C48" s="34" t="s">
        <v>31</v>
      </c>
      <c r="D48" s="27">
        <v>105353</v>
      </c>
      <c r="E48" s="27">
        <v>37290</v>
      </c>
      <c r="F48" s="27">
        <v>2018844</v>
      </c>
      <c r="G48" s="27" t="s">
        <v>15</v>
      </c>
      <c r="H48" s="71">
        <v>40900</v>
      </c>
      <c r="I48" s="72" t="s">
        <v>15</v>
      </c>
      <c r="K48" s="490"/>
      <c r="L48" s="106" t="s">
        <v>1738</v>
      </c>
    </row>
    <row r="49" spans="1:12" hidden="1">
      <c r="A49" s="27">
        <f t="shared" si="0"/>
        <v>47</v>
      </c>
      <c r="B49" s="27" t="s">
        <v>1177</v>
      </c>
      <c r="C49" s="34" t="s">
        <v>31</v>
      </c>
      <c r="D49" s="27">
        <v>105353</v>
      </c>
      <c r="E49" s="27">
        <v>37290</v>
      </c>
      <c r="F49" s="27">
        <v>2018844</v>
      </c>
      <c r="G49" s="27" t="s">
        <v>15</v>
      </c>
      <c r="H49" s="71">
        <v>40900</v>
      </c>
      <c r="I49" s="72" t="s">
        <v>15</v>
      </c>
      <c r="K49" s="490"/>
      <c r="L49" s="106" t="s">
        <v>1738</v>
      </c>
    </row>
    <row r="50" spans="1:12" hidden="1">
      <c r="A50" s="27">
        <f t="shared" si="0"/>
        <v>48</v>
      </c>
      <c r="B50" s="27" t="s">
        <v>1178</v>
      </c>
      <c r="C50" s="34" t="s">
        <v>33</v>
      </c>
      <c r="D50" s="27">
        <v>105354</v>
      </c>
      <c r="E50" s="27">
        <v>37291</v>
      </c>
      <c r="F50" s="27">
        <v>11819807</v>
      </c>
      <c r="G50" s="27" t="s">
        <v>15</v>
      </c>
      <c r="H50" s="71">
        <v>320</v>
      </c>
      <c r="I50" s="72" t="s">
        <v>15</v>
      </c>
      <c r="K50" s="490"/>
      <c r="L50" s="106" t="s">
        <v>1738</v>
      </c>
    </row>
    <row r="51" spans="1:12" hidden="1">
      <c r="A51" s="27">
        <f t="shared" si="0"/>
        <v>49</v>
      </c>
      <c r="B51" s="27" t="s">
        <v>1179</v>
      </c>
      <c r="C51" s="34" t="s">
        <v>31</v>
      </c>
      <c r="D51" s="27">
        <v>105355</v>
      </c>
      <c r="E51" s="27">
        <v>37292</v>
      </c>
      <c r="F51" s="27">
        <v>2018870</v>
      </c>
      <c r="G51" s="27" t="s">
        <v>15</v>
      </c>
      <c r="H51" s="71">
        <v>88200</v>
      </c>
      <c r="I51" s="72" t="s">
        <v>15</v>
      </c>
      <c r="K51" s="490"/>
      <c r="L51" s="106" t="s">
        <v>1738</v>
      </c>
    </row>
    <row r="52" spans="1:12" hidden="1">
      <c r="A52" s="27">
        <f t="shared" si="0"/>
        <v>50</v>
      </c>
      <c r="B52" s="27" t="s">
        <v>1180</v>
      </c>
      <c r="C52" s="34" t="s">
        <v>31</v>
      </c>
      <c r="D52" s="27">
        <v>105355</v>
      </c>
      <c r="E52" s="27">
        <v>37292</v>
      </c>
      <c r="F52" s="27">
        <v>2018870</v>
      </c>
      <c r="G52" s="27" t="s">
        <v>15</v>
      </c>
      <c r="H52" s="71">
        <v>63200</v>
      </c>
      <c r="I52" s="72" t="s">
        <v>15</v>
      </c>
      <c r="K52" s="490"/>
      <c r="L52" s="106" t="s">
        <v>1738</v>
      </c>
    </row>
    <row r="53" spans="1:12" hidden="1">
      <c r="A53" s="27">
        <f t="shared" si="0"/>
        <v>51</v>
      </c>
      <c r="B53" s="27" t="s">
        <v>1181</v>
      </c>
      <c r="C53" s="34" t="s">
        <v>31</v>
      </c>
      <c r="D53" s="27">
        <v>105356</v>
      </c>
      <c r="E53" s="27">
        <v>37293</v>
      </c>
      <c r="F53" s="27">
        <v>2043363</v>
      </c>
      <c r="G53" s="27" t="s">
        <v>15</v>
      </c>
      <c r="H53" s="71">
        <v>88200</v>
      </c>
      <c r="I53" s="72" t="s">
        <v>15</v>
      </c>
      <c r="K53" s="490"/>
      <c r="L53" s="106" t="s">
        <v>1738</v>
      </c>
    </row>
    <row r="54" spans="1:12" hidden="1">
      <c r="A54" s="27">
        <f t="shared" si="0"/>
        <v>52</v>
      </c>
      <c r="B54" s="27" t="s">
        <v>1182</v>
      </c>
      <c r="C54" s="34" t="s">
        <v>31</v>
      </c>
      <c r="D54" s="27">
        <v>105357</v>
      </c>
      <c r="E54" s="27">
        <v>37295</v>
      </c>
      <c r="F54" s="27">
        <v>2043380</v>
      </c>
      <c r="G54" s="27" t="s">
        <v>15</v>
      </c>
      <c r="H54" s="71">
        <v>88200</v>
      </c>
      <c r="I54" s="72" t="s">
        <v>15</v>
      </c>
      <c r="K54" s="490"/>
      <c r="L54" s="106" t="s">
        <v>1738</v>
      </c>
    </row>
    <row r="55" spans="1:12" hidden="1">
      <c r="A55" s="27">
        <f t="shared" si="0"/>
        <v>53</v>
      </c>
      <c r="B55" s="27" t="s">
        <v>1183</v>
      </c>
      <c r="C55" s="34" t="s">
        <v>31</v>
      </c>
      <c r="D55" s="27">
        <v>105357</v>
      </c>
      <c r="E55" s="27">
        <v>37295</v>
      </c>
      <c r="F55" s="27">
        <v>2043380</v>
      </c>
      <c r="G55" s="27" t="s">
        <v>15</v>
      </c>
      <c r="H55" s="71">
        <v>63200</v>
      </c>
      <c r="I55" s="72" t="s">
        <v>15</v>
      </c>
      <c r="K55" s="490"/>
      <c r="L55" s="106" t="s">
        <v>1738</v>
      </c>
    </row>
    <row r="56" spans="1:12" hidden="1">
      <c r="A56" s="27">
        <f t="shared" si="0"/>
        <v>54</v>
      </c>
      <c r="B56" s="27" t="s">
        <v>1184</v>
      </c>
      <c r="C56" s="34" t="s">
        <v>31</v>
      </c>
      <c r="D56" s="27">
        <v>105357</v>
      </c>
      <c r="E56" s="27">
        <v>37295</v>
      </c>
      <c r="F56" s="27">
        <v>2043380</v>
      </c>
      <c r="G56" s="27" t="s">
        <v>15</v>
      </c>
      <c r="H56" s="71">
        <v>43000</v>
      </c>
      <c r="I56" s="72" t="s">
        <v>15</v>
      </c>
      <c r="K56" s="490"/>
      <c r="L56" s="106" t="s">
        <v>1738</v>
      </c>
    </row>
    <row r="57" spans="1:12" hidden="1">
      <c r="A57" s="27">
        <f t="shared" si="0"/>
        <v>55</v>
      </c>
      <c r="B57" s="27" t="s">
        <v>1185</v>
      </c>
      <c r="C57" s="34" t="s">
        <v>31</v>
      </c>
      <c r="D57" s="27">
        <v>105358</v>
      </c>
      <c r="E57" s="27">
        <v>37296</v>
      </c>
      <c r="F57" s="27">
        <v>2043386</v>
      </c>
      <c r="G57" s="27" t="s">
        <v>15</v>
      </c>
      <c r="H57" s="71">
        <v>88200</v>
      </c>
      <c r="I57" s="72" t="s">
        <v>15</v>
      </c>
      <c r="K57" s="490"/>
      <c r="L57" s="106" t="s">
        <v>1738</v>
      </c>
    </row>
    <row r="58" spans="1:12" hidden="1">
      <c r="A58" s="27">
        <f t="shared" si="0"/>
        <v>56</v>
      </c>
      <c r="B58" s="27" t="s">
        <v>1186</v>
      </c>
      <c r="C58" s="34" t="s">
        <v>31</v>
      </c>
      <c r="D58" s="27">
        <v>105358</v>
      </c>
      <c r="E58" s="27">
        <v>37296</v>
      </c>
      <c r="F58" s="27">
        <v>2043386</v>
      </c>
      <c r="G58" s="27" t="s">
        <v>15</v>
      </c>
      <c r="H58" s="71">
        <v>77000</v>
      </c>
      <c r="I58" s="72" t="s">
        <v>15</v>
      </c>
      <c r="K58" s="490"/>
      <c r="L58" s="106" t="s">
        <v>1738</v>
      </c>
    </row>
    <row r="59" spans="1:12" hidden="1">
      <c r="A59" s="27">
        <f t="shared" si="0"/>
        <v>57</v>
      </c>
      <c r="B59" s="27" t="s">
        <v>1187</v>
      </c>
      <c r="C59" s="34" t="s">
        <v>31</v>
      </c>
      <c r="D59" s="27">
        <v>105358</v>
      </c>
      <c r="E59" s="27">
        <v>37296</v>
      </c>
      <c r="F59" s="27">
        <v>2043386</v>
      </c>
      <c r="G59" s="27" t="s">
        <v>15</v>
      </c>
      <c r="H59" s="71">
        <v>77000</v>
      </c>
      <c r="I59" s="72" t="s">
        <v>15</v>
      </c>
      <c r="K59" s="490"/>
      <c r="L59" s="106" t="s">
        <v>1738</v>
      </c>
    </row>
    <row r="60" spans="1:12" hidden="1">
      <c r="A60" s="27">
        <f t="shared" si="0"/>
        <v>58</v>
      </c>
      <c r="B60" s="27" t="s">
        <v>1188</v>
      </c>
      <c r="C60" s="34" t="s">
        <v>38</v>
      </c>
      <c r="D60" s="27">
        <v>105359</v>
      </c>
      <c r="E60" s="27">
        <v>37297</v>
      </c>
      <c r="F60" s="27">
        <v>2043387</v>
      </c>
      <c r="G60" s="27" t="s">
        <v>15</v>
      </c>
      <c r="H60" s="71">
        <v>880</v>
      </c>
      <c r="I60" s="72" t="s">
        <v>15</v>
      </c>
      <c r="K60" s="490"/>
      <c r="L60" s="106" t="s">
        <v>1738</v>
      </c>
    </row>
    <row r="61" spans="1:12" hidden="1">
      <c r="A61" s="27">
        <f t="shared" si="0"/>
        <v>59</v>
      </c>
      <c r="B61" s="27" t="s">
        <v>1189</v>
      </c>
      <c r="C61" s="34" t="s">
        <v>38</v>
      </c>
      <c r="D61" s="27">
        <v>105359</v>
      </c>
      <c r="E61" s="27">
        <v>37297</v>
      </c>
      <c r="F61" s="27">
        <v>2043387</v>
      </c>
      <c r="G61" s="27" t="s">
        <v>15</v>
      </c>
      <c r="H61" s="71">
        <v>880</v>
      </c>
      <c r="I61" s="72" t="s">
        <v>15</v>
      </c>
      <c r="K61" s="490"/>
      <c r="L61" s="106" t="s">
        <v>1738</v>
      </c>
    </row>
    <row r="62" spans="1:12" hidden="1">
      <c r="A62" s="27">
        <f t="shared" si="0"/>
        <v>60</v>
      </c>
      <c r="B62" s="27" t="s">
        <v>1190</v>
      </c>
      <c r="C62" s="34" t="s">
        <v>38</v>
      </c>
      <c r="D62" s="27">
        <v>105359</v>
      </c>
      <c r="E62" s="27">
        <v>37297</v>
      </c>
      <c r="F62" s="27">
        <v>2043387</v>
      </c>
      <c r="G62" s="27" t="s">
        <v>15</v>
      </c>
      <c r="H62" s="71">
        <v>400</v>
      </c>
      <c r="I62" s="72" t="s">
        <v>15</v>
      </c>
      <c r="K62" s="490"/>
      <c r="L62" s="106" t="s">
        <v>1738</v>
      </c>
    </row>
    <row r="63" spans="1:12" hidden="1">
      <c r="A63" s="27">
        <f t="shared" si="0"/>
        <v>61</v>
      </c>
      <c r="B63" s="27" t="s">
        <v>1191</v>
      </c>
      <c r="C63" s="34" t="s">
        <v>38</v>
      </c>
      <c r="D63" s="27">
        <v>105359</v>
      </c>
      <c r="E63" s="27">
        <v>37297</v>
      </c>
      <c r="F63" s="27">
        <v>2043387</v>
      </c>
      <c r="G63" s="27" t="s">
        <v>15</v>
      </c>
      <c r="H63" s="71">
        <v>400</v>
      </c>
      <c r="I63" s="72" t="s">
        <v>15</v>
      </c>
      <c r="K63" s="490"/>
      <c r="L63" s="106" t="s">
        <v>1738</v>
      </c>
    </row>
    <row r="64" spans="1:12" hidden="1">
      <c r="A64" s="27">
        <f t="shared" si="0"/>
        <v>62</v>
      </c>
      <c r="B64" s="27" t="s">
        <v>1192</v>
      </c>
      <c r="C64" s="34" t="s">
        <v>39</v>
      </c>
      <c r="D64" s="27">
        <v>105360</v>
      </c>
      <c r="E64" s="27">
        <v>37298</v>
      </c>
      <c r="F64" s="35" t="s">
        <v>15</v>
      </c>
      <c r="G64" s="27" t="s">
        <v>15</v>
      </c>
      <c r="H64" s="71">
        <v>1092.5</v>
      </c>
      <c r="I64" s="72" t="s">
        <v>15</v>
      </c>
      <c r="K64" s="490"/>
      <c r="L64" s="106" t="s">
        <v>1738</v>
      </c>
    </row>
    <row r="65" spans="1:12" hidden="1">
      <c r="A65" s="27">
        <f t="shared" si="0"/>
        <v>63</v>
      </c>
      <c r="B65" s="27" t="s">
        <v>1218</v>
      </c>
      <c r="C65" s="34" t="s">
        <v>39</v>
      </c>
      <c r="D65" s="27">
        <v>105361</v>
      </c>
      <c r="E65" s="27">
        <v>37299</v>
      </c>
      <c r="F65" s="27">
        <v>11830947</v>
      </c>
      <c r="G65" s="27" t="s">
        <v>15</v>
      </c>
      <c r="H65" s="71">
        <v>760</v>
      </c>
      <c r="I65" s="72" t="s">
        <v>15</v>
      </c>
      <c r="K65" s="490"/>
      <c r="L65" s="106" t="s">
        <v>1739</v>
      </c>
    </row>
    <row r="66" spans="1:12" hidden="1">
      <c r="A66" s="27">
        <f t="shared" si="0"/>
        <v>64</v>
      </c>
      <c r="B66" s="27" t="s">
        <v>1219</v>
      </c>
      <c r="C66" s="34" t="s">
        <v>38</v>
      </c>
      <c r="D66" s="27">
        <v>105362</v>
      </c>
      <c r="E66" s="27">
        <v>38701</v>
      </c>
      <c r="F66" s="27">
        <v>2044822</v>
      </c>
      <c r="G66" s="27" t="s">
        <v>15</v>
      </c>
      <c r="H66" s="71">
        <v>880</v>
      </c>
      <c r="I66" s="72" t="s">
        <v>15</v>
      </c>
      <c r="K66" s="490"/>
      <c r="L66" s="106" t="s">
        <v>1739</v>
      </c>
    </row>
    <row r="67" spans="1:12" hidden="1">
      <c r="A67" s="27">
        <f t="shared" si="0"/>
        <v>65</v>
      </c>
      <c r="B67" s="27" t="s">
        <v>1220</v>
      </c>
      <c r="C67" s="34" t="s">
        <v>38</v>
      </c>
      <c r="D67" s="27">
        <v>105363</v>
      </c>
      <c r="E67" s="27">
        <v>38702</v>
      </c>
      <c r="F67" s="27">
        <v>2044825</v>
      </c>
      <c r="G67" s="27" t="s">
        <v>15</v>
      </c>
      <c r="H67" s="71">
        <v>880</v>
      </c>
      <c r="I67" s="72" t="s">
        <v>15</v>
      </c>
      <c r="K67" s="490"/>
      <c r="L67" s="106" t="s">
        <v>1739</v>
      </c>
    </row>
    <row r="68" spans="1:12" hidden="1">
      <c r="A68" s="27">
        <f t="shared" si="0"/>
        <v>66</v>
      </c>
      <c r="B68" s="27" t="s">
        <v>1221</v>
      </c>
      <c r="C68" s="34" t="s">
        <v>38</v>
      </c>
      <c r="D68" s="27">
        <v>105363</v>
      </c>
      <c r="E68" s="27">
        <v>38702</v>
      </c>
      <c r="F68" s="27">
        <v>2044825</v>
      </c>
      <c r="G68" s="27" t="s">
        <v>15</v>
      </c>
      <c r="H68" s="71">
        <v>880</v>
      </c>
      <c r="I68" s="72" t="s">
        <v>15</v>
      </c>
      <c r="K68" s="490"/>
      <c r="L68" s="106" t="s">
        <v>1739</v>
      </c>
    </row>
    <row r="69" spans="1:12" hidden="1">
      <c r="A69" s="27">
        <f t="shared" ref="A69:A132" si="1">A68+1</f>
        <v>67</v>
      </c>
      <c r="B69" s="27" t="s">
        <v>1222</v>
      </c>
      <c r="C69" s="34" t="s">
        <v>39</v>
      </c>
      <c r="D69" s="27">
        <v>105364</v>
      </c>
      <c r="E69" s="27">
        <v>38703</v>
      </c>
      <c r="F69" s="27">
        <v>11834192</v>
      </c>
      <c r="G69" s="27" t="s">
        <v>15</v>
      </c>
      <c r="H69" s="71">
        <v>1090</v>
      </c>
      <c r="I69" s="72" t="s">
        <v>15</v>
      </c>
      <c r="K69" s="490"/>
      <c r="L69" s="106" t="s">
        <v>1739</v>
      </c>
    </row>
    <row r="70" spans="1:12" hidden="1">
      <c r="A70" s="27">
        <f t="shared" si="1"/>
        <v>68</v>
      </c>
      <c r="B70" s="27" t="s">
        <v>1223</v>
      </c>
      <c r="C70" s="34" t="s">
        <v>39</v>
      </c>
      <c r="D70" s="27">
        <v>105364</v>
      </c>
      <c r="E70" s="27">
        <v>38703</v>
      </c>
      <c r="F70" s="27">
        <v>11834192</v>
      </c>
      <c r="G70" s="27" t="s">
        <v>15</v>
      </c>
      <c r="H70" s="71">
        <v>1180</v>
      </c>
      <c r="I70" s="72" t="s">
        <v>15</v>
      </c>
      <c r="K70" s="490"/>
      <c r="L70" s="106" t="s">
        <v>1739</v>
      </c>
    </row>
    <row r="71" spans="1:12" hidden="1">
      <c r="A71" s="27">
        <f t="shared" si="1"/>
        <v>69</v>
      </c>
      <c r="B71" s="27" t="s">
        <v>1224</v>
      </c>
      <c r="C71" s="34" t="s">
        <v>39</v>
      </c>
      <c r="D71" s="27">
        <v>105364</v>
      </c>
      <c r="E71" s="27">
        <v>38703</v>
      </c>
      <c r="F71" s="27">
        <v>11834192</v>
      </c>
      <c r="G71" s="27" t="s">
        <v>15</v>
      </c>
      <c r="H71" s="71">
        <v>790</v>
      </c>
      <c r="I71" s="72" t="s">
        <v>15</v>
      </c>
      <c r="K71" s="490"/>
      <c r="L71" s="106" t="s">
        <v>1739</v>
      </c>
    </row>
    <row r="72" spans="1:12" hidden="1">
      <c r="A72" s="27">
        <f t="shared" si="1"/>
        <v>70</v>
      </c>
      <c r="B72" s="27" t="s">
        <v>1225</v>
      </c>
      <c r="C72" s="34" t="s">
        <v>38</v>
      </c>
      <c r="D72" s="27">
        <v>105365</v>
      </c>
      <c r="E72" s="27">
        <v>38704</v>
      </c>
      <c r="F72" s="27">
        <v>2044849</v>
      </c>
      <c r="G72" s="27" t="s">
        <v>15</v>
      </c>
      <c r="H72" s="71">
        <v>400</v>
      </c>
      <c r="I72" s="72" t="s">
        <v>15</v>
      </c>
      <c r="K72" s="490"/>
      <c r="L72" s="106" t="s">
        <v>1739</v>
      </c>
    </row>
    <row r="73" spans="1:12" hidden="1">
      <c r="A73" s="27">
        <f t="shared" si="1"/>
        <v>71</v>
      </c>
      <c r="B73" s="27" t="s">
        <v>1226</v>
      </c>
      <c r="C73" s="34" t="s">
        <v>31</v>
      </c>
      <c r="D73" s="27">
        <v>105366</v>
      </c>
      <c r="E73" s="27">
        <v>38705</v>
      </c>
      <c r="F73" s="27">
        <v>2044857</v>
      </c>
      <c r="G73" s="27" t="s">
        <v>15</v>
      </c>
      <c r="H73" s="71">
        <v>19125</v>
      </c>
      <c r="I73" s="72" t="s">
        <v>15</v>
      </c>
      <c r="K73" s="490"/>
      <c r="L73" s="106" t="s">
        <v>1739</v>
      </c>
    </row>
    <row r="74" spans="1:12" hidden="1">
      <c r="A74" s="27">
        <f t="shared" si="1"/>
        <v>72</v>
      </c>
      <c r="B74" s="27" t="s">
        <v>1227</v>
      </c>
      <c r="C74" s="34" t="s">
        <v>31</v>
      </c>
      <c r="D74" s="27">
        <v>105366</v>
      </c>
      <c r="E74" s="27">
        <v>38705</v>
      </c>
      <c r="F74" s="27">
        <v>2044857</v>
      </c>
      <c r="G74" s="27" t="s">
        <v>15</v>
      </c>
      <c r="H74" s="71">
        <v>19125</v>
      </c>
      <c r="I74" s="72" t="s">
        <v>15</v>
      </c>
      <c r="K74" s="490"/>
      <c r="L74" s="106" t="s">
        <v>1739</v>
      </c>
    </row>
    <row r="75" spans="1:12" hidden="1">
      <c r="A75" s="27">
        <f t="shared" si="1"/>
        <v>73</v>
      </c>
      <c r="B75" s="27" t="s">
        <v>1228</v>
      </c>
      <c r="C75" s="34" t="s">
        <v>31</v>
      </c>
      <c r="D75" s="27">
        <v>105366</v>
      </c>
      <c r="E75" s="27">
        <v>38705</v>
      </c>
      <c r="F75" s="27">
        <v>2044857</v>
      </c>
      <c r="G75" s="27" t="s">
        <v>15</v>
      </c>
      <c r="H75" s="71">
        <v>19125</v>
      </c>
      <c r="I75" s="72" t="s">
        <v>15</v>
      </c>
      <c r="K75" s="490"/>
      <c r="L75" s="106" t="s">
        <v>1739</v>
      </c>
    </row>
    <row r="76" spans="1:12" hidden="1">
      <c r="A76" s="27">
        <f t="shared" si="1"/>
        <v>74</v>
      </c>
      <c r="B76" s="27" t="s">
        <v>1229</v>
      </c>
      <c r="C76" s="34" t="s">
        <v>31</v>
      </c>
      <c r="D76" s="27">
        <v>105366</v>
      </c>
      <c r="E76" s="27">
        <v>38705</v>
      </c>
      <c r="F76" s="27">
        <v>2044857</v>
      </c>
      <c r="G76" s="27" t="s">
        <v>15</v>
      </c>
      <c r="H76" s="71">
        <v>19125</v>
      </c>
      <c r="I76" s="72" t="s">
        <v>15</v>
      </c>
      <c r="K76" s="490"/>
      <c r="L76" s="106" t="s">
        <v>1739</v>
      </c>
    </row>
    <row r="77" spans="1:12" hidden="1">
      <c r="A77" s="27">
        <f t="shared" si="1"/>
        <v>75</v>
      </c>
      <c r="B77" s="27" t="s">
        <v>1230</v>
      </c>
      <c r="C77" s="34" t="s">
        <v>31</v>
      </c>
      <c r="D77" s="27">
        <v>105367</v>
      </c>
      <c r="E77" s="27">
        <v>38706</v>
      </c>
      <c r="F77" s="27">
        <v>2044857</v>
      </c>
      <c r="G77" s="27" t="s">
        <v>15</v>
      </c>
      <c r="H77" s="71">
        <v>16000</v>
      </c>
      <c r="I77" s="72" t="s">
        <v>15</v>
      </c>
      <c r="K77" s="490"/>
      <c r="L77" s="106" t="s">
        <v>1739</v>
      </c>
    </row>
    <row r="78" spans="1:12" hidden="1">
      <c r="A78" s="27">
        <f t="shared" si="1"/>
        <v>76</v>
      </c>
      <c r="B78" s="27" t="s">
        <v>1231</v>
      </c>
      <c r="C78" s="34" t="s">
        <v>31</v>
      </c>
      <c r="D78" s="27">
        <v>105368</v>
      </c>
      <c r="E78" s="27">
        <v>38707</v>
      </c>
      <c r="F78" s="27">
        <v>2044857</v>
      </c>
      <c r="G78" s="27" t="s">
        <v>15</v>
      </c>
      <c r="H78" s="71">
        <v>47000</v>
      </c>
      <c r="I78" s="72" t="s">
        <v>15</v>
      </c>
      <c r="K78" s="490"/>
      <c r="L78" s="106" t="s">
        <v>1739</v>
      </c>
    </row>
    <row r="79" spans="1:12" hidden="1">
      <c r="A79" s="27">
        <f t="shared" si="1"/>
        <v>77</v>
      </c>
      <c r="B79" s="27" t="s">
        <v>1232</v>
      </c>
      <c r="C79" s="34" t="s">
        <v>31</v>
      </c>
      <c r="D79" s="27">
        <v>105368</v>
      </c>
      <c r="E79" s="27">
        <v>38707</v>
      </c>
      <c r="F79" s="27">
        <v>2044857</v>
      </c>
      <c r="G79" s="27" t="s">
        <v>15</v>
      </c>
      <c r="H79" s="71">
        <v>9750</v>
      </c>
      <c r="I79" s="72" t="s">
        <v>15</v>
      </c>
      <c r="K79" s="490"/>
      <c r="L79" s="106" t="s">
        <v>1739</v>
      </c>
    </row>
    <row r="80" spans="1:12" hidden="1">
      <c r="A80" s="27">
        <f t="shared" si="1"/>
        <v>78</v>
      </c>
      <c r="B80" s="27" t="s">
        <v>1233</v>
      </c>
      <c r="C80" s="34" t="s">
        <v>31</v>
      </c>
      <c r="D80" s="27">
        <v>105369</v>
      </c>
      <c r="E80" s="27">
        <v>38708</v>
      </c>
      <c r="F80" s="27">
        <v>2044857</v>
      </c>
      <c r="G80" s="27" t="s">
        <v>15</v>
      </c>
      <c r="H80" s="71">
        <v>4500</v>
      </c>
      <c r="I80" s="72" t="s">
        <v>15</v>
      </c>
      <c r="K80" s="490"/>
      <c r="L80" s="106" t="s">
        <v>1739</v>
      </c>
    </row>
    <row r="81" spans="1:12" hidden="1">
      <c r="A81" s="27">
        <f t="shared" si="1"/>
        <v>79</v>
      </c>
      <c r="B81" s="27" t="s">
        <v>1234</v>
      </c>
      <c r="C81" s="34" t="s">
        <v>31</v>
      </c>
      <c r="D81" s="27">
        <v>105369</v>
      </c>
      <c r="E81" s="27">
        <v>38708</v>
      </c>
      <c r="F81" s="27">
        <v>2044857</v>
      </c>
      <c r="G81" s="27" t="s">
        <v>15</v>
      </c>
      <c r="H81" s="71">
        <v>36000</v>
      </c>
      <c r="I81" s="72" t="s">
        <v>15</v>
      </c>
      <c r="K81" s="490"/>
      <c r="L81" s="106" t="s">
        <v>1739</v>
      </c>
    </row>
    <row r="82" spans="1:12" hidden="1">
      <c r="A82" s="27">
        <f t="shared" si="1"/>
        <v>80</v>
      </c>
      <c r="B82" s="27" t="s">
        <v>1235</v>
      </c>
      <c r="C82" s="34" t="s">
        <v>31</v>
      </c>
      <c r="D82" s="27">
        <v>105370</v>
      </c>
      <c r="E82" s="27">
        <v>38709</v>
      </c>
      <c r="F82" s="27">
        <v>2044857</v>
      </c>
      <c r="G82" s="27" t="s">
        <v>15</v>
      </c>
      <c r="H82" s="71">
        <v>14750</v>
      </c>
      <c r="I82" s="72" t="s">
        <v>15</v>
      </c>
      <c r="K82" s="490"/>
      <c r="L82" s="106" t="s">
        <v>1739</v>
      </c>
    </row>
    <row r="83" spans="1:12" hidden="1">
      <c r="A83" s="27">
        <f t="shared" si="1"/>
        <v>81</v>
      </c>
      <c r="B83" s="27" t="s">
        <v>1236</v>
      </c>
      <c r="C83" s="34" t="s">
        <v>31</v>
      </c>
      <c r="D83" s="27">
        <v>105371</v>
      </c>
      <c r="E83" s="27">
        <v>38710</v>
      </c>
      <c r="F83" s="27">
        <v>2044871</v>
      </c>
      <c r="G83" s="27" t="s">
        <v>15</v>
      </c>
      <c r="H83" s="71">
        <v>37000</v>
      </c>
      <c r="I83" s="72" t="s">
        <v>15</v>
      </c>
      <c r="K83" s="490"/>
      <c r="L83" s="106" t="s">
        <v>1739</v>
      </c>
    </row>
    <row r="84" spans="1:12" hidden="1">
      <c r="A84" s="27">
        <f t="shared" si="1"/>
        <v>82</v>
      </c>
      <c r="B84" s="27" t="s">
        <v>1237</v>
      </c>
      <c r="C84" s="34" t="s">
        <v>31</v>
      </c>
      <c r="D84" s="27">
        <v>105371</v>
      </c>
      <c r="E84" s="27">
        <v>38710</v>
      </c>
      <c r="F84" s="27">
        <v>2044871</v>
      </c>
      <c r="G84" s="27" t="s">
        <v>15</v>
      </c>
      <c r="H84" s="71">
        <v>43000</v>
      </c>
      <c r="I84" s="72" t="s">
        <v>15</v>
      </c>
      <c r="K84" s="490"/>
      <c r="L84" s="106" t="s">
        <v>1739</v>
      </c>
    </row>
    <row r="85" spans="1:12" hidden="1">
      <c r="A85" s="27">
        <f t="shared" si="1"/>
        <v>83</v>
      </c>
      <c r="B85" s="27" t="s">
        <v>1238</v>
      </c>
      <c r="C85" s="34" t="s">
        <v>38</v>
      </c>
      <c r="D85" s="27">
        <v>105372</v>
      </c>
      <c r="E85" s="27">
        <v>38711</v>
      </c>
      <c r="F85" s="27">
        <v>2047258</v>
      </c>
      <c r="G85" s="27" t="s">
        <v>15</v>
      </c>
      <c r="H85" s="71">
        <v>440</v>
      </c>
      <c r="I85" s="72" t="s">
        <v>15</v>
      </c>
      <c r="K85" s="490"/>
      <c r="L85" s="106" t="s">
        <v>1739</v>
      </c>
    </row>
    <row r="86" spans="1:12" hidden="1">
      <c r="A86" s="27">
        <f t="shared" si="1"/>
        <v>84</v>
      </c>
      <c r="B86" s="27" t="s">
        <v>1239</v>
      </c>
      <c r="C86" s="34" t="s">
        <v>31</v>
      </c>
      <c r="D86" s="27">
        <v>105373</v>
      </c>
      <c r="E86" s="27">
        <v>38712</v>
      </c>
      <c r="F86" s="27">
        <v>2047265</v>
      </c>
      <c r="G86" s="27" t="s">
        <v>15</v>
      </c>
      <c r="H86" s="71">
        <v>45750</v>
      </c>
      <c r="I86" s="72" t="s">
        <v>15</v>
      </c>
      <c r="K86" s="490"/>
      <c r="L86" s="106" t="s">
        <v>1739</v>
      </c>
    </row>
    <row r="87" spans="1:12" hidden="1">
      <c r="A87" s="27">
        <f t="shared" si="1"/>
        <v>85</v>
      </c>
      <c r="B87" s="27" t="s">
        <v>1240</v>
      </c>
      <c r="C87" s="34" t="s">
        <v>31</v>
      </c>
      <c r="D87" s="27">
        <v>105373</v>
      </c>
      <c r="E87" s="27">
        <v>38712</v>
      </c>
      <c r="F87" s="27">
        <v>2047265</v>
      </c>
      <c r="G87" s="27" t="s">
        <v>15</v>
      </c>
      <c r="H87" s="71">
        <v>9750</v>
      </c>
      <c r="I87" s="72" t="s">
        <v>15</v>
      </c>
      <c r="K87" s="490"/>
      <c r="L87" s="106" t="s">
        <v>1739</v>
      </c>
    </row>
    <row r="88" spans="1:12" hidden="1">
      <c r="A88" s="27">
        <f t="shared" si="1"/>
        <v>86</v>
      </c>
      <c r="B88" s="27" t="s">
        <v>1241</v>
      </c>
      <c r="C88" s="34" t="s">
        <v>31</v>
      </c>
      <c r="D88" s="27">
        <v>105373</v>
      </c>
      <c r="E88" s="27">
        <v>38712</v>
      </c>
      <c r="F88" s="27">
        <v>2047265</v>
      </c>
      <c r="G88" s="27" t="s">
        <v>15</v>
      </c>
      <c r="H88" s="71">
        <v>16000</v>
      </c>
      <c r="I88" s="72" t="s">
        <v>15</v>
      </c>
      <c r="K88" s="490"/>
      <c r="L88" s="106" t="s">
        <v>1740</v>
      </c>
    </row>
    <row r="89" spans="1:12" hidden="1">
      <c r="A89" s="27">
        <f t="shared" si="1"/>
        <v>87</v>
      </c>
      <c r="B89" s="27" t="s">
        <v>1242</v>
      </c>
      <c r="C89" s="34" t="s">
        <v>31</v>
      </c>
      <c r="D89" s="27">
        <v>105374</v>
      </c>
      <c r="E89" s="27">
        <v>38713</v>
      </c>
      <c r="F89" s="27">
        <v>2047265</v>
      </c>
      <c r="G89" s="27" t="s">
        <v>15</v>
      </c>
      <c r="H89" s="71">
        <v>6500</v>
      </c>
      <c r="I89" s="72" t="s">
        <v>15</v>
      </c>
      <c r="K89" s="490"/>
      <c r="L89" s="106" t="s">
        <v>1740</v>
      </c>
    </row>
    <row r="90" spans="1:12" hidden="1">
      <c r="A90" s="27">
        <f t="shared" si="1"/>
        <v>88</v>
      </c>
      <c r="B90" s="27" t="s">
        <v>1243</v>
      </c>
      <c r="C90" s="34" t="s">
        <v>31</v>
      </c>
      <c r="D90" s="27">
        <v>105374</v>
      </c>
      <c r="E90" s="27">
        <v>38713</v>
      </c>
      <c r="F90" s="27">
        <v>2047265</v>
      </c>
      <c r="G90" s="27" t="s">
        <v>15</v>
      </c>
      <c r="H90" s="71">
        <v>6500</v>
      </c>
      <c r="I90" s="72" t="s">
        <v>15</v>
      </c>
      <c r="K90" s="490"/>
      <c r="L90" s="106" t="s">
        <v>1740</v>
      </c>
    </row>
    <row r="91" spans="1:12" hidden="1">
      <c r="A91" s="27">
        <f t="shared" si="1"/>
        <v>89</v>
      </c>
      <c r="B91" s="27" t="s">
        <v>1244</v>
      </c>
      <c r="C91" s="34" t="s">
        <v>31</v>
      </c>
      <c r="D91" s="27">
        <v>105375</v>
      </c>
      <c r="E91" s="27">
        <v>38714</v>
      </c>
      <c r="F91" s="27">
        <v>2047265</v>
      </c>
      <c r="G91" s="27" t="s">
        <v>15</v>
      </c>
      <c r="H91" s="71">
        <v>14750</v>
      </c>
      <c r="I91" s="72" t="s">
        <v>15</v>
      </c>
      <c r="K91" s="490"/>
      <c r="L91" s="106" t="s">
        <v>1740</v>
      </c>
    </row>
    <row r="92" spans="1:12" hidden="1">
      <c r="A92" s="27">
        <f t="shared" si="1"/>
        <v>90</v>
      </c>
      <c r="B92" s="27" t="s">
        <v>1245</v>
      </c>
      <c r="C92" s="34" t="s">
        <v>31</v>
      </c>
      <c r="D92" s="27">
        <v>105376</v>
      </c>
      <c r="E92" s="27">
        <v>38717</v>
      </c>
      <c r="F92" s="27">
        <v>2047270</v>
      </c>
      <c r="G92" s="27" t="s">
        <v>15</v>
      </c>
      <c r="H92" s="71">
        <v>10250</v>
      </c>
      <c r="I92" s="72" t="s">
        <v>15</v>
      </c>
      <c r="K92" s="490"/>
      <c r="L92" s="106" t="s">
        <v>1740</v>
      </c>
    </row>
    <row r="93" spans="1:12" hidden="1">
      <c r="A93" s="27">
        <f t="shared" si="1"/>
        <v>91</v>
      </c>
      <c r="B93" s="27" t="s">
        <v>1246</v>
      </c>
      <c r="C93" s="34" t="s">
        <v>31</v>
      </c>
      <c r="D93" s="27">
        <v>105377</v>
      </c>
      <c r="E93" s="27">
        <v>38715</v>
      </c>
      <c r="F93" s="27">
        <v>2047270</v>
      </c>
      <c r="G93" s="27" t="s">
        <v>15</v>
      </c>
      <c r="H93" s="71">
        <v>18500</v>
      </c>
      <c r="I93" s="72" t="s">
        <v>15</v>
      </c>
      <c r="K93" s="490"/>
      <c r="L93" s="106" t="s">
        <v>1740</v>
      </c>
    </row>
    <row r="94" spans="1:12" hidden="1">
      <c r="A94" s="27">
        <f t="shared" si="1"/>
        <v>92</v>
      </c>
      <c r="B94" s="27" t="s">
        <v>1247</v>
      </c>
      <c r="C94" s="34" t="s">
        <v>31</v>
      </c>
      <c r="D94" s="27">
        <v>105377</v>
      </c>
      <c r="E94" s="27">
        <v>38715</v>
      </c>
      <c r="F94" s="27">
        <v>2047270</v>
      </c>
      <c r="G94" s="27" t="s">
        <v>15</v>
      </c>
      <c r="H94" s="71">
        <v>19500</v>
      </c>
      <c r="I94" s="72" t="s">
        <v>15</v>
      </c>
      <c r="K94" s="490"/>
      <c r="L94" s="106" t="s">
        <v>1740</v>
      </c>
    </row>
    <row r="95" spans="1:12" hidden="1">
      <c r="A95" s="27">
        <f t="shared" si="1"/>
        <v>93</v>
      </c>
      <c r="B95" s="27" t="s">
        <v>1248</v>
      </c>
      <c r="C95" s="34" t="s">
        <v>31</v>
      </c>
      <c r="D95" s="27">
        <v>105378</v>
      </c>
      <c r="E95" s="27">
        <v>38716</v>
      </c>
      <c r="F95" s="27">
        <v>2047270</v>
      </c>
      <c r="G95" s="27" t="s">
        <v>15</v>
      </c>
      <c r="H95" s="71">
        <v>16000</v>
      </c>
      <c r="I95" s="72" t="s">
        <v>15</v>
      </c>
      <c r="K95" s="490"/>
      <c r="L95" s="106" t="s">
        <v>1740</v>
      </c>
    </row>
    <row r="96" spans="1:12" hidden="1">
      <c r="A96" s="27">
        <f t="shared" si="1"/>
        <v>94</v>
      </c>
      <c r="B96" s="27" t="s">
        <v>1249</v>
      </c>
      <c r="C96" s="34" t="s">
        <v>31</v>
      </c>
      <c r="D96" s="27">
        <v>105378</v>
      </c>
      <c r="E96" s="27">
        <v>38716</v>
      </c>
      <c r="F96" s="27">
        <v>2047270</v>
      </c>
      <c r="G96" s="27" t="s">
        <v>15</v>
      </c>
      <c r="H96" s="71">
        <v>13750</v>
      </c>
      <c r="I96" s="72" t="s">
        <v>15</v>
      </c>
      <c r="K96" s="490"/>
      <c r="L96" s="106" t="s">
        <v>1740</v>
      </c>
    </row>
    <row r="97" spans="1:12" hidden="1">
      <c r="A97" s="27">
        <f t="shared" si="1"/>
        <v>95</v>
      </c>
      <c r="B97" s="27" t="s">
        <v>1250</v>
      </c>
      <c r="C97" s="34" t="s">
        <v>31</v>
      </c>
      <c r="D97" s="27">
        <v>105379</v>
      </c>
      <c r="E97" s="27">
        <v>38718</v>
      </c>
      <c r="F97" s="27">
        <v>2047282</v>
      </c>
      <c r="G97" s="27" t="s">
        <v>15</v>
      </c>
      <c r="H97" s="71">
        <v>750</v>
      </c>
      <c r="I97" s="72" t="s">
        <v>15</v>
      </c>
      <c r="K97" s="490"/>
      <c r="L97" s="106" t="s">
        <v>1740</v>
      </c>
    </row>
    <row r="98" spans="1:12" hidden="1">
      <c r="A98" s="27">
        <f t="shared" si="1"/>
        <v>96</v>
      </c>
      <c r="B98" s="27" t="s">
        <v>1251</v>
      </c>
      <c r="C98" s="34" t="s">
        <v>31</v>
      </c>
      <c r="D98" s="27">
        <v>105379</v>
      </c>
      <c r="E98" s="27">
        <v>38718</v>
      </c>
      <c r="F98" s="27">
        <v>2047282</v>
      </c>
      <c r="G98" s="27" t="s">
        <v>15</v>
      </c>
      <c r="H98" s="71">
        <v>2000</v>
      </c>
      <c r="I98" s="72" t="s">
        <v>15</v>
      </c>
      <c r="K98" s="490"/>
      <c r="L98" s="106" t="s">
        <v>1740</v>
      </c>
    </row>
    <row r="99" spans="1:12" hidden="1">
      <c r="A99" s="27">
        <f t="shared" si="1"/>
        <v>97</v>
      </c>
      <c r="B99" s="27" t="s">
        <v>1252</v>
      </c>
      <c r="C99" s="34" t="s">
        <v>31</v>
      </c>
      <c r="D99" s="27">
        <v>105380</v>
      </c>
      <c r="E99" s="27">
        <v>38720</v>
      </c>
      <c r="F99" s="27">
        <v>2047282</v>
      </c>
      <c r="G99" s="27" t="s">
        <v>15</v>
      </c>
      <c r="H99" s="71">
        <v>44250</v>
      </c>
      <c r="I99" s="72" t="s">
        <v>15</v>
      </c>
      <c r="K99" s="490"/>
      <c r="L99" s="106" t="s">
        <v>1740</v>
      </c>
    </row>
    <row r="100" spans="1:12" hidden="1">
      <c r="A100" s="27">
        <f t="shared" si="1"/>
        <v>98</v>
      </c>
      <c r="B100" s="27" t="s">
        <v>1253</v>
      </c>
      <c r="C100" s="34" t="s">
        <v>31</v>
      </c>
      <c r="D100" s="27">
        <v>105381</v>
      </c>
      <c r="E100" s="27">
        <v>38721</v>
      </c>
      <c r="F100" s="27">
        <v>2047282</v>
      </c>
      <c r="G100" s="27" t="s">
        <v>15</v>
      </c>
      <c r="H100" s="71">
        <v>13750</v>
      </c>
      <c r="I100" s="72" t="s">
        <v>15</v>
      </c>
      <c r="K100" s="490"/>
      <c r="L100" s="106" t="s">
        <v>1740</v>
      </c>
    </row>
    <row r="101" spans="1:12" hidden="1">
      <c r="A101" s="27">
        <f t="shared" si="1"/>
        <v>99</v>
      </c>
      <c r="B101" s="27" t="s">
        <v>1254</v>
      </c>
      <c r="C101" s="34" t="s">
        <v>31</v>
      </c>
      <c r="D101" s="27">
        <v>105381</v>
      </c>
      <c r="E101" s="27">
        <v>38721</v>
      </c>
      <c r="F101" s="27">
        <v>2047282</v>
      </c>
      <c r="G101" s="27" t="s">
        <v>15</v>
      </c>
      <c r="H101" s="71">
        <v>13250</v>
      </c>
      <c r="I101" s="72" t="s">
        <v>15</v>
      </c>
      <c r="K101" s="490"/>
      <c r="L101" s="106" t="s">
        <v>1740</v>
      </c>
    </row>
    <row r="102" spans="1:12" hidden="1">
      <c r="A102" s="27">
        <f t="shared" si="1"/>
        <v>100</v>
      </c>
      <c r="B102" s="27" t="s">
        <v>1255</v>
      </c>
      <c r="C102" s="34" t="s">
        <v>31</v>
      </c>
      <c r="D102" s="27">
        <v>105381</v>
      </c>
      <c r="E102" s="27">
        <v>38721</v>
      </c>
      <c r="F102" s="27">
        <v>2047282</v>
      </c>
      <c r="G102" s="27" t="s">
        <v>15</v>
      </c>
      <c r="H102" s="71">
        <v>13250</v>
      </c>
      <c r="I102" s="72" t="s">
        <v>15</v>
      </c>
      <c r="K102" s="490"/>
      <c r="L102" s="106" t="s">
        <v>1740</v>
      </c>
    </row>
    <row r="103" spans="1:12" hidden="1">
      <c r="A103" s="27">
        <f t="shared" si="1"/>
        <v>101</v>
      </c>
      <c r="B103" s="27" t="s">
        <v>1256</v>
      </c>
      <c r="C103" s="34" t="s">
        <v>31</v>
      </c>
      <c r="D103" s="27">
        <v>105381</v>
      </c>
      <c r="E103" s="27">
        <v>38721</v>
      </c>
      <c r="F103" s="27">
        <v>2047282</v>
      </c>
      <c r="G103" s="27" t="s">
        <v>15</v>
      </c>
      <c r="H103" s="71">
        <v>13250</v>
      </c>
      <c r="I103" s="72" t="s">
        <v>15</v>
      </c>
      <c r="K103" s="490"/>
      <c r="L103" s="106" t="s">
        <v>1740</v>
      </c>
    </row>
    <row r="104" spans="1:12" hidden="1">
      <c r="A104" s="27">
        <f t="shared" si="1"/>
        <v>102</v>
      </c>
      <c r="B104" s="27" t="s">
        <v>1257</v>
      </c>
      <c r="C104" s="34" t="s">
        <v>31</v>
      </c>
      <c r="D104" s="27">
        <v>105381</v>
      </c>
      <c r="E104" s="27">
        <v>38721</v>
      </c>
      <c r="F104" s="27">
        <v>2047282</v>
      </c>
      <c r="G104" s="27" t="s">
        <v>15</v>
      </c>
      <c r="H104" s="71">
        <v>13250</v>
      </c>
      <c r="I104" s="72" t="s">
        <v>15</v>
      </c>
      <c r="K104" s="490"/>
      <c r="L104" s="106" t="s">
        <v>1740</v>
      </c>
    </row>
    <row r="105" spans="1:12" hidden="1">
      <c r="A105" s="27">
        <f t="shared" si="1"/>
        <v>103</v>
      </c>
      <c r="B105" s="27" t="s">
        <v>1258</v>
      </c>
      <c r="C105" s="34" t="s">
        <v>31</v>
      </c>
      <c r="D105" s="27">
        <v>105382</v>
      </c>
      <c r="E105" s="27">
        <v>38723</v>
      </c>
      <c r="F105" s="27">
        <v>2047282</v>
      </c>
      <c r="G105" s="27" t="s">
        <v>15</v>
      </c>
      <c r="H105" s="71">
        <v>39750</v>
      </c>
      <c r="I105" s="72" t="s">
        <v>15</v>
      </c>
      <c r="K105" s="490"/>
      <c r="L105" s="106" t="s">
        <v>1740</v>
      </c>
    </row>
    <row r="106" spans="1:12" hidden="1">
      <c r="A106" s="27">
        <f t="shared" si="1"/>
        <v>104</v>
      </c>
      <c r="B106" s="27" t="s">
        <v>1259</v>
      </c>
      <c r="C106" s="34" t="s">
        <v>31</v>
      </c>
      <c r="D106" s="27">
        <v>105382</v>
      </c>
      <c r="E106" s="27">
        <v>38723</v>
      </c>
      <c r="F106" s="27">
        <v>2047282</v>
      </c>
      <c r="G106" s="27" t="s">
        <v>15</v>
      </c>
      <c r="H106" s="71">
        <v>38500</v>
      </c>
      <c r="I106" s="72" t="s">
        <v>15</v>
      </c>
      <c r="K106" s="490"/>
      <c r="L106" s="106" t="s">
        <v>1740</v>
      </c>
    </row>
    <row r="107" spans="1:12" hidden="1">
      <c r="A107" s="27">
        <f t="shared" si="1"/>
        <v>105</v>
      </c>
      <c r="B107" s="27" t="s">
        <v>1260</v>
      </c>
      <c r="C107" s="34" t="s">
        <v>31</v>
      </c>
      <c r="D107" s="27">
        <v>105383</v>
      </c>
      <c r="E107" s="27">
        <v>38724</v>
      </c>
      <c r="F107" s="27">
        <v>2047293</v>
      </c>
      <c r="G107" s="27" t="s">
        <v>15</v>
      </c>
      <c r="H107" s="71">
        <v>221250</v>
      </c>
      <c r="I107" s="72" t="s">
        <v>15</v>
      </c>
      <c r="K107" s="490"/>
      <c r="L107" s="106" t="s">
        <v>1741</v>
      </c>
    </row>
    <row r="108" spans="1:12" hidden="1">
      <c r="A108" s="27">
        <f t="shared" si="1"/>
        <v>106</v>
      </c>
      <c r="B108" s="27" t="s">
        <v>1261</v>
      </c>
      <c r="C108" s="34" t="s">
        <v>31</v>
      </c>
      <c r="D108" s="27">
        <v>105383</v>
      </c>
      <c r="E108" s="27">
        <v>38724</v>
      </c>
      <c r="F108" s="27">
        <v>2047293</v>
      </c>
      <c r="G108" s="27" t="s">
        <v>15</v>
      </c>
      <c r="H108" s="71">
        <v>298500</v>
      </c>
      <c r="I108" s="72" t="s">
        <v>15</v>
      </c>
      <c r="K108" s="490"/>
      <c r="L108" s="106" t="s">
        <v>1741</v>
      </c>
    </row>
    <row r="109" spans="1:12" hidden="1">
      <c r="A109" s="27">
        <f t="shared" si="1"/>
        <v>107</v>
      </c>
      <c r="B109" s="27" t="s">
        <v>1262</v>
      </c>
      <c r="C109" s="34" t="s">
        <v>31</v>
      </c>
      <c r="D109" s="27">
        <v>105384</v>
      </c>
      <c r="E109" s="27">
        <v>38725</v>
      </c>
      <c r="F109" s="27">
        <v>2047293</v>
      </c>
      <c r="G109" s="27" t="s">
        <v>15</v>
      </c>
      <c r="H109" s="71">
        <v>34500</v>
      </c>
      <c r="I109" s="72" t="s">
        <v>15</v>
      </c>
      <c r="K109" s="490"/>
      <c r="L109" s="106" t="s">
        <v>1741</v>
      </c>
    </row>
    <row r="110" spans="1:12" hidden="1">
      <c r="A110" s="27">
        <f t="shared" si="1"/>
        <v>108</v>
      </c>
      <c r="B110" s="27" t="s">
        <v>1263</v>
      </c>
      <c r="C110" s="34" t="s">
        <v>31</v>
      </c>
      <c r="D110" s="27">
        <v>105384</v>
      </c>
      <c r="E110" s="27">
        <v>38725</v>
      </c>
      <c r="F110" s="27">
        <v>2047293</v>
      </c>
      <c r="G110" s="27" t="s">
        <v>15</v>
      </c>
      <c r="H110" s="71">
        <v>34500</v>
      </c>
      <c r="I110" s="72" t="s">
        <v>15</v>
      </c>
      <c r="K110" s="490"/>
      <c r="L110" s="106" t="s">
        <v>1741</v>
      </c>
    </row>
    <row r="111" spans="1:12" hidden="1">
      <c r="A111" s="27">
        <f t="shared" si="1"/>
        <v>109</v>
      </c>
      <c r="B111" s="27" t="s">
        <v>1264</v>
      </c>
      <c r="C111" s="34" t="s">
        <v>31</v>
      </c>
      <c r="D111" s="27">
        <v>105384</v>
      </c>
      <c r="E111" s="27">
        <v>38725</v>
      </c>
      <c r="F111" s="27">
        <v>2047293</v>
      </c>
      <c r="G111" s="27" t="s">
        <v>15</v>
      </c>
      <c r="H111" s="71">
        <v>36500</v>
      </c>
      <c r="I111" s="72" t="s">
        <v>15</v>
      </c>
      <c r="K111" s="490"/>
      <c r="L111" s="106" t="s">
        <v>1741</v>
      </c>
    </row>
    <row r="112" spans="1:12" hidden="1">
      <c r="A112" s="27">
        <f t="shared" si="1"/>
        <v>110</v>
      </c>
      <c r="B112" s="27" t="s">
        <v>1265</v>
      </c>
      <c r="C112" s="34" t="s">
        <v>31</v>
      </c>
      <c r="D112" s="27">
        <v>105386</v>
      </c>
      <c r="E112" s="27">
        <v>38727</v>
      </c>
      <c r="F112" s="27">
        <v>2047293</v>
      </c>
      <c r="G112" s="27" t="s">
        <v>15</v>
      </c>
      <c r="H112" s="71">
        <v>515</v>
      </c>
      <c r="I112" s="72" t="s">
        <v>15</v>
      </c>
      <c r="K112" s="490"/>
      <c r="L112" s="106" t="s">
        <v>1741</v>
      </c>
    </row>
    <row r="113" spans="1:12" hidden="1">
      <c r="A113" s="27">
        <f t="shared" si="1"/>
        <v>111</v>
      </c>
      <c r="B113" s="27" t="s">
        <v>1266</v>
      </c>
      <c r="C113" s="34" t="s">
        <v>31</v>
      </c>
      <c r="D113" s="27">
        <v>105386</v>
      </c>
      <c r="E113" s="27">
        <v>38727</v>
      </c>
      <c r="F113" s="27">
        <v>2047293</v>
      </c>
      <c r="G113" s="27" t="s">
        <v>15</v>
      </c>
      <c r="H113" s="71">
        <v>875</v>
      </c>
      <c r="I113" s="72" t="s">
        <v>15</v>
      </c>
      <c r="K113" s="490"/>
      <c r="L113" s="106" t="s">
        <v>1741</v>
      </c>
    </row>
    <row r="114" spans="1:12" hidden="1">
      <c r="A114" s="27">
        <f t="shared" si="1"/>
        <v>112</v>
      </c>
      <c r="B114" s="27" t="s">
        <v>1267</v>
      </c>
      <c r="C114" s="34" t="s">
        <v>31</v>
      </c>
      <c r="D114" s="27">
        <v>105385</v>
      </c>
      <c r="E114" s="27">
        <v>38726</v>
      </c>
      <c r="F114" s="27">
        <v>2047293</v>
      </c>
      <c r="G114" s="27" t="s">
        <v>15</v>
      </c>
      <c r="H114" s="71">
        <v>42320</v>
      </c>
      <c r="I114" s="72" t="s">
        <v>15</v>
      </c>
      <c r="K114" s="490"/>
      <c r="L114" s="106" t="s">
        <v>1741</v>
      </c>
    </row>
    <row r="115" spans="1:12" hidden="1">
      <c r="A115" s="27">
        <f t="shared" si="1"/>
        <v>113</v>
      </c>
      <c r="B115" s="27" t="s">
        <v>1323</v>
      </c>
      <c r="C115" s="34" t="s">
        <v>31</v>
      </c>
      <c r="D115" s="27">
        <v>105387</v>
      </c>
      <c r="E115" s="27">
        <v>38728</v>
      </c>
      <c r="F115" s="27">
        <v>2047299</v>
      </c>
      <c r="G115" s="27" t="s">
        <v>15</v>
      </c>
      <c r="H115" s="71">
        <v>5900</v>
      </c>
      <c r="I115" s="72" t="s">
        <v>15</v>
      </c>
      <c r="K115" s="490"/>
      <c r="L115" s="106" t="s">
        <v>1742</v>
      </c>
    </row>
    <row r="116" spans="1:12" hidden="1">
      <c r="A116" s="27">
        <f t="shared" si="1"/>
        <v>114</v>
      </c>
      <c r="B116" s="27" t="s">
        <v>1324</v>
      </c>
      <c r="C116" s="34" t="s">
        <v>31</v>
      </c>
      <c r="D116" s="27">
        <v>105387</v>
      </c>
      <c r="E116" s="27">
        <v>38728</v>
      </c>
      <c r="F116" s="27">
        <v>2047299</v>
      </c>
      <c r="G116" s="27" t="s">
        <v>15</v>
      </c>
      <c r="H116" s="71">
        <v>5900</v>
      </c>
      <c r="I116" s="72" t="s">
        <v>15</v>
      </c>
      <c r="K116" s="490"/>
      <c r="L116" s="106" t="s">
        <v>1742</v>
      </c>
    </row>
    <row r="117" spans="1:12" hidden="1">
      <c r="A117" s="27">
        <f t="shared" si="1"/>
        <v>115</v>
      </c>
      <c r="B117" s="27" t="s">
        <v>1325</v>
      </c>
      <c r="C117" s="34" t="s">
        <v>31</v>
      </c>
      <c r="D117" s="27">
        <v>105387</v>
      </c>
      <c r="E117" s="27">
        <v>38728</v>
      </c>
      <c r="F117" s="27">
        <v>2047299</v>
      </c>
      <c r="G117" s="27" t="s">
        <v>15</v>
      </c>
      <c r="H117" s="71">
        <v>9745</v>
      </c>
      <c r="I117" s="72" t="s">
        <v>15</v>
      </c>
      <c r="K117" s="490"/>
      <c r="L117" s="106" t="s">
        <v>1742</v>
      </c>
    </row>
    <row r="118" spans="1:12" hidden="1">
      <c r="A118" s="27">
        <f t="shared" si="1"/>
        <v>116</v>
      </c>
      <c r="B118" s="27" t="s">
        <v>1326</v>
      </c>
      <c r="C118" s="34" t="s">
        <v>31</v>
      </c>
      <c r="D118" s="27">
        <v>105388</v>
      </c>
      <c r="E118" s="27">
        <v>38729</v>
      </c>
      <c r="F118" s="27">
        <v>2047299</v>
      </c>
      <c r="G118" s="27" t="s">
        <v>15</v>
      </c>
      <c r="H118" s="71">
        <v>405250</v>
      </c>
      <c r="I118" s="72" t="s">
        <v>15</v>
      </c>
      <c r="K118" s="490"/>
      <c r="L118" s="106" t="s">
        <v>1742</v>
      </c>
    </row>
    <row r="119" spans="1:12" hidden="1">
      <c r="A119" s="27">
        <f t="shared" si="1"/>
        <v>117</v>
      </c>
      <c r="B119" s="27" t="s">
        <v>1327</v>
      </c>
      <c r="C119" s="34" t="s">
        <v>31</v>
      </c>
      <c r="D119" s="27">
        <v>105389</v>
      </c>
      <c r="E119" s="27">
        <v>38730</v>
      </c>
      <c r="F119" s="27">
        <v>2069115</v>
      </c>
      <c r="G119" s="27" t="s">
        <v>15</v>
      </c>
      <c r="H119" s="71">
        <v>9745</v>
      </c>
      <c r="I119" s="72" t="s">
        <v>15</v>
      </c>
      <c r="K119" s="490"/>
      <c r="L119" s="106" t="s">
        <v>1742</v>
      </c>
    </row>
    <row r="120" spans="1:12" hidden="1">
      <c r="A120" s="27">
        <f t="shared" si="1"/>
        <v>118</v>
      </c>
      <c r="B120" s="27" t="s">
        <v>1328</v>
      </c>
      <c r="C120" s="34" t="s">
        <v>31</v>
      </c>
      <c r="D120" s="27">
        <v>105389</v>
      </c>
      <c r="E120" s="27">
        <v>38730</v>
      </c>
      <c r="F120" s="27">
        <v>2069115</v>
      </c>
      <c r="G120" s="27" t="s">
        <v>15</v>
      </c>
      <c r="H120" s="71">
        <v>9745</v>
      </c>
      <c r="I120" s="72" t="s">
        <v>15</v>
      </c>
      <c r="K120" s="490"/>
      <c r="L120" s="106" t="s">
        <v>1742</v>
      </c>
    </row>
    <row r="121" spans="1:12" hidden="1">
      <c r="A121" s="27">
        <f t="shared" si="1"/>
        <v>119</v>
      </c>
      <c r="B121" s="27" t="s">
        <v>1329</v>
      </c>
      <c r="C121" s="34" t="s">
        <v>31</v>
      </c>
      <c r="D121" s="27">
        <v>105389</v>
      </c>
      <c r="E121" s="27">
        <v>38730</v>
      </c>
      <c r="F121" s="27">
        <v>2069115</v>
      </c>
      <c r="G121" s="27" t="s">
        <v>15</v>
      </c>
      <c r="H121" s="71">
        <v>4875</v>
      </c>
      <c r="I121" s="72" t="s">
        <v>15</v>
      </c>
      <c r="K121" s="490"/>
      <c r="L121" s="106" t="s">
        <v>1742</v>
      </c>
    </row>
    <row r="122" spans="1:12" hidden="1">
      <c r="A122" s="27">
        <f t="shared" si="1"/>
        <v>120</v>
      </c>
      <c r="B122" s="27" t="s">
        <v>1330</v>
      </c>
      <c r="C122" s="34" t="s">
        <v>31</v>
      </c>
      <c r="D122" s="27">
        <v>105390</v>
      </c>
      <c r="E122" s="27">
        <v>38731</v>
      </c>
      <c r="F122" s="27">
        <v>2069115</v>
      </c>
      <c r="G122" s="27" t="s">
        <v>15</v>
      </c>
      <c r="H122" s="71">
        <v>5650</v>
      </c>
      <c r="I122" s="72" t="s">
        <v>15</v>
      </c>
      <c r="K122" s="490"/>
      <c r="L122" s="106" t="s">
        <v>1742</v>
      </c>
    </row>
    <row r="123" spans="1:12" hidden="1">
      <c r="A123" s="27">
        <f t="shared" si="1"/>
        <v>121</v>
      </c>
      <c r="B123" s="27" t="s">
        <v>1331</v>
      </c>
      <c r="C123" s="34" t="s">
        <v>31</v>
      </c>
      <c r="D123" s="27">
        <v>105391</v>
      </c>
      <c r="E123" s="27">
        <v>38732</v>
      </c>
      <c r="F123" s="27">
        <v>2069115</v>
      </c>
      <c r="G123" s="27" t="s">
        <v>15</v>
      </c>
      <c r="H123" s="71">
        <v>4620</v>
      </c>
      <c r="I123" s="72" t="s">
        <v>15</v>
      </c>
      <c r="K123" s="490"/>
      <c r="L123" s="106" t="s">
        <v>1742</v>
      </c>
    </row>
    <row r="124" spans="1:12" hidden="1">
      <c r="A124" s="27">
        <f t="shared" si="1"/>
        <v>122</v>
      </c>
      <c r="B124" s="27" t="s">
        <v>1332</v>
      </c>
      <c r="C124" s="34" t="s">
        <v>31</v>
      </c>
      <c r="D124" s="27">
        <v>105392</v>
      </c>
      <c r="E124" s="27">
        <v>38733</v>
      </c>
      <c r="F124" s="27">
        <v>2069115</v>
      </c>
      <c r="G124" s="27" t="s">
        <v>15</v>
      </c>
      <c r="H124" s="71">
        <v>1780</v>
      </c>
      <c r="I124" s="72" t="s">
        <v>15</v>
      </c>
      <c r="K124" s="490"/>
      <c r="L124" s="106" t="s">
        <v>1742</v>
      </c>
    </row>
    <row r="125" spans="1:12" hidden="1">
      <c r="A125" s="27">
        <f t="shared" si="1"/>
        <v>123</v>
      </c>
      <c r="B125" s="27" t="s">
        <v>1333</v>
      </c>
      <c r="C125" s="34" t="s">
        <v>31</v>
      </c>
      <c r="D125" s="27">
        <v>105392</v>
      </c>
      <c r="E125" s="27">
        <v>38733</v>
      </c>
      <c r="F125" s="27">
        <v>2069115</v>
      </c>
      <c r="G125" s="27" t="s">
        <v>15</v>
      </c>
      <c r="H125" s="71">
        <v>1285</v>
      </c>
      <c r="I125" s="72" t="s">
        <v>15</v>
      </c>
      <c r="K125" s="490"/>
      <c r="L125" s="106" t="s">
        <v>1742</v>
      </c>
    </row>
    <row r="126" spans="1:12" hidden="1">
      <c r="A126" s="27">
        <f t="shared" si="1"/>
        <v>124</v>
      </c>
      <c r="B126" s="27" t="s">
        <v>1334</v>
      </c>
      <c r="C126" s="34" t="s">
        <v>31</v>
      </c>
      <c r="D126" s="27">
        <v>105392</v>
      </c>
      <c r="E126" s="27">
        <v>38733</v>
      </c>
      <c r="F126" s="27">
        <v>2069115</v>
      </c>
      <c r="G126" s="27" t="s">
        <v>15</v>
      </c>
      <c r="H126" s="71">
        <v>720</v>
      </c>
      <c r="I126" s="72" t="s">
        <v>15</v>
      </c>
      <c r="K126" s="490"/>
      <c r="L126" s="106" t="s">
        <v>1742</v>
      </c>
    </row>
    <row r="127" spans="1:12" hidden="1">
      <c r="A127" s="27">
        <f t="shared" si="1"/>
        <v>125</v>
      </c>
      <c r="B127" s="27" t="s">
        <v>1335</v>
      </c>
      <c r="C127" s="34" t="s">
        <v>31</v>
      </c>
      <c r="D127" s="27">
        <v>105392</v>
      </c>
      <c r="E127" s="27">
        <v>38733</v>
      </c>
      <c r="F127" s="27">
        <v>2069115</v>
      </c>
      <c r="G127" s="27" t="s">
        <v>15</v>
      </c>
      <c r="H127" s="71">
        <v>515</v>
      </c>
      <c r="I127" s="72" t="s">
        <v>15</v>
      </c>
      <c r="K127" s="490"/>
      <c r="L127" s="106" t="s">
        <v>1742</v>
      </c>
    </row>
    <row r="128" spans="1:12" hidden="1">
      <c r="A128" s="27">
        <f t="shared" si="1"/>
        <v>126</v>
      </c>
      <c r="B128" s="27" t="s">
        <v>1336</v>
      </c>
      <c r="C128" s="34" t="s">
        <v>31</v>
      </c>
      <c r="D128" s="27">
        <v>105392</v>
      </c>
      <c r="E128" s="27">
        <v>38733</v>
      </c>
      <c r="F128" s="27">
        <v>2069115</v>
      </c>
      <c r="G128" s="27" t="s">
        <v>15</v>
      </c>
      <c r="H128" s="71">
        <v>1030</v>
      </c>
      <c r="I128" s="72" t="s">
        <v>15</v>
      </c>
      <c r="K128" s="490"/>
      <c r="L128" s="106" t="s">
        <v>1742</v>
      </c>
    </row>
    <row r="129" spans="1:12" hidden="1">
      <c r="A129" s="27">
        <f t="shared" si="1"/>
        <v>127</v>
      </c>
      <c r="B129" s="27" t="s">
        <v>1337</v>
      </c>
      <c r="C129" s="34" t="s">
        <v>31</v>
      </c>
      <c r="D129" s="27">
        <v>105393</v>
      </c>
      <c r="E129" s="27">
        <v>38734</v>
      </c>
      <c r="F129" s="27">
        <v>2069115</v>
      </c>
      <c r="G129" s="27" t="s">
        <v>15</v>
      </c>
      <c r="H129" s="71">
        <v>3600</v>
      </c>
      <c r="I129" s="72" t="s">
        <v>15</v>
      </c>
      <c r="K129" s="490"/>
      <c r="L129" s="106" t="s">
        <v>1742</v>
      </c>
    </row>
    <row r="130" spans="1:12" hidden="1">
      <c r="A130" s="27">
        <f t="shared" si="1"/>
        <v>128</v>
      </c>
      <c r="B130" s="27" t="s">
        <v>1338</v>
      </c>
      <c r="C130" s="34" t="s">
        <v>31</v>
      </c>
      <c r="D130" s="27">
        <v>105393</v>
      </c>
      <c r="E130" s="27">
        <v>38734</v>
      </c>
      <c r="F130" s="27">
        <v>2069115</v>
      </c>
      <c r="G130" s="27" t="s">
        <v>15</v>
      </c>
      <c r="H130" s="71">
        <v>1800</v>
      </c>
      <c r="I130" s="72" t="s">
        <v>15</v>
      </c>
      <c r="K130" s="490"/>
      <c r="L130" s="106" t="s">
        <v>1742</v>
      </c>
    </row>
    <row r="131" spans="1:12" hidden="1">
      <c r="A131" s="27">
        <f t="shared" si="1"/>
        <v>129</v>
      </c>
      <c r="B131" s="27" t="s">
        <v>1339</v>
      </c>
      <c r="C131" s="34" t="s">
        <v>31</v>
      </c>
      <c r="D131" s="27">
        <v>105393</v>
      </c>
      <c r="E131" s="27">
        <v>38734</v>
      </c>
      <c r="F131" s="27">
        <v>2069115</v>
      </c>
      <c r="G131" s="27" t="s">
        <v>15</v>
      </c>
      <c r="H131" s="71">
        <v>1540</v>
      </c>
      <c r="I131" s="72" t="s">
        <v>15</v>
      </c>
      <c r="K131" s="490"/>
      <c r="L131" s="106" t="s">
        <v>1742</v>
      </c>
    </row>
    <row r="132" spans="1:12" hidden="1">
      <c r="A132" s="27">
        <f t="shared" si="1"/>
        <v>130</v>
      </c>
      <c r="B132" s="27" t="s">
        <v>248</v>
      </c>
      <c r="C132" s="34" t="s">
        <v>15</v>
      </c>
      <c r="D132" s="27">
        <v>107251</v>
      </c>
      <c r="E132" s="27" t="s">
        <v>15</v>
      </c>
      <c r="F132" s="27" t="s">
        <v>15</v>
      </c>
      <c r="G132" s="27" t="s">
        <v>15</v>
      </c>
      <c r="H132" s="71" t="s">
        <v>15</v>
      </c>
      <c r="I132" s="73" t="s">
        <v>1729</v>
      </c>
      <c r="K132" s="490"/>
      <c r="L132" s="106" t="s">
        <v>1742</v>
      </c>
    </row>
    <row r="133" spans="1:12" hidden="1">
      <c r="A133" s="27">
        <f t="shared" ref="A133:A196" si="2">A132+1</f>
        <v>131</v>
      </c>
      <c r="B133" s="27" t="s">
        <v>1340</v>
      </c>
      <c r="C133" s="34" t="s">
        <v>31</v>
      </c>
      <c r="D133" s="27">
        <v>105395</v>
      </c>
      <c r="E133" s="27">
        <v>38735</v>
      </c>
      <c r="F133" s="27">
        <v>2069120</v>
      </c>
      <c r="G133" s="27" t="s">
        <v>15</v>
      </c>
      <c r="H133" s="71">
        <v>324500</v>
      </c>
      <c r="I133" s="72" t="s">
        <v>15</v>
      </c>
      <c r="K133" s="490"/>
      <c r="L133" s="106" t="s">
        <v>1742</v>
      </c>
    </row>
    <row r="134" spans="1:12" hidden="1">
      <c r="A134" s="27">
        <f t="shared" si="2"/>
        <v>132</v>
      </c>
      <c r="B134" s="27" t="s">
        <v>1341</v>
      </c>
      <c r="C134" s="34" t="s">
        <v>31</v>
      </c>
      <c r="D134" s="27">
        <v>105395</v>
      </c>
      <c r="E134" s="27">
        <v>38735</v>
      </c>
      <c r="F134" s="27">
        <v>2069120</v>
      </c>
      <c r="G134" s="27" t="s">
        <v>15</v>
      </c>
      <c r="H134" s="71">
        <v>28750</v>
      </c>
      <c r="I134" s="72" t="s">
        <v>15</v>
      </c>
      <c r="K134" s="490"/>
      <c r="L134" s="106" t="s">
        <v>1742</v>
      </c>
    </row>
    <row r="135" spans="1:12" hidden="1">
      <c r="A135" s="27">
        <f t="shared" si="2"/>
        <v>133</v>
      </c>
      <c r="B135" s="27" t="s">
        <v>1342</v>
      </c>
      <c r="C135" s="34" t="s">
        <v>31</v>
      </c>
      <c r="D135" s="27">
        <v>105396</v>
      </c>
      <c r="E135" s="27">
        <v>38736</v>
      </c>
      <c r="F135" s="27">
        <v>2066851</v>
      </c>
      <c r="G135" s="27" t="s">
        <v>15</v>
      </c>
      <c r="H135" s="71">
        <v>12850</v>
      </c>
      <c r="I135" s="72" t="s">
        <v>15</v>
      </c>
      <c r="K135" s="490"/>
      <c r="L135" s="106" t="s">
        <v>1742</v>
      </c>
    </row>
    <row r="136" spans="1:12" hidden="1">
      <c r="A136" s="27">
        <f t="shared" si="2"/>
        <v>134</v>
      </c>
      <c r="B136" s="27" t="s">
        <v>1343</v>
      </c>
      <c r="C136" s="34" t="s">
        <v>31</v>
      </c>
      <c r="D136" s="27">
        <v>105397</v>
      </c>
      <c r="E136" s="27">
        <v>38737</v>
      </c>
      <c r="F136" s="27">
        <v>2066851</v>
      </c>
      <c r="G136" s="27" t="s">
        <v>15</v>
      </c>
      <c r="H136" s="71">
        <v>29500</v>
      </c>
      <c r="I136" s="72" t="s">
        <v>15</v>
      </c>
      <c r="K136" s="490"/>
      <c r="L136" s="106" t="s">
        <v>1742</v>
      </c>
    </row>
    <row r="137" spans="1:12" hidden="1">
      <c r="A137" s="27">
        <f t="shared" si="2"/>
        <v>135</v>
      </c>
      <c r="B137" s="27" t="s">
        <v>1344</v>
      </c>
      <c r="C137" s="34" t="s">
        <v>31</v>
      </c>
      <c r="D137" s="27">
        <v>105397</v>
      </c>
      <c r="E137" s="27">
        <v>38737</v>
      </c>
      <c r="F137" s="27">
        <v>2066851</v>
      </c>
      <c r="G137" s="27" t="s">
        <v>15</v>
      </c>
      <c r="H137" s="71">
        <v>12850</v>
      </c>
      <c r="I137" s="72" t="s">
        <v>15</v>
      </c>
      <c r="K137" s="490"/>
      <c r="L137" s="106" t="s">
        <v>1742</v>
      </c>
    </row>
    <row r="138" spans="1:12" hidden="1">
      <c r="A138" s="27">
        <f t="shared" si="2"/>
        <v>136</v>
      </c>
      <c r="B138" s="27" t="s">
        <v>1345</v>
      </c>
      <c r="C138" s="34" t="s">
        <v>31</v>
      </c>
      <c r="D138" s="27">
        <v>105397</v>
      </c>
      <c r="E138" s="27">
        <v>38737</v>
      </c>
      <c r="F138" s="27">
        <v>2066851</v>
      </c>
      <c r="G138" s="27" t="s">
        <v>15</v>
      </c>
      <c r="H138" s="71">
        <v>12850</v>
      </c>
      <c r="I138" s="72" t="s">
        <v>15</v>
      </c>
      <c r="K138" s="490"/>
      <c r="L138" s="106" t="s">
        <v>1742</v>
      </c>
    </row>
    <row r="139" spans="1:12" hidden="1">
      <c r="A139" s="27">
        <f t="shared" si="2"/>
        <v>137</v>
      </c>
      <c r="B139" s="27" t="s">
        <v>1346</v>
      </c>
      <c r="C139" s="34" t="s">
        <v>31</v>
      </c>
      <c r="D139" s="27">
        <v>105398</v>
      </c>
      <c r="E139" s="27">
        <v>38738</v>
      </c>
      <c r="F139" s="27">
        <v>2066858</v>
      </c>
      <c r="G139" s="27" t="s">
        <v>15</v>
      </c>
      <c r="H139" s="71">
        <v>9000</v>
      </c>
      <c r="I139" s="72" t="s">
        <v>15</v>
      </c>
      <c r="K139" s="490"/>
      <c r="L139" s="106" t="s">
        <v>1742</v>
      </c>
    </row>
    <row r="140" spans="1:12" hidden="1">
      <c r="A140" s="27">
        <f t="shared" si="2"/>
        <v>138</v>
      </c>
      <c r="B140" s="27" t="s">
        <v>1347</v>
      </c>
      <c r="C140" s="34" t="s">
        <v>31</v>
      </c>
      <c r="D140" s="27">
        <v>105399</v>
      </c>
      <c r="E140" s="27">
        <v>38739</v>
      </c>
      <c r="F140" s="27">
        <v>2066858</v>
      </c>
      <c r="G140" s="27" t="s">
        <v>15</v>
      </c>
      <c r="H140" s="71">
        <v>8750</v>
      </c>
      <c r="I140" s="72" t="s">
        <v>15</v>
      </c>
      <c r="K140" s="490"/>
      <c r="L140" s="106" t="s">
        <v>1742</v>
      </c>
    </row>
    <row r="141" spans="1:12" hidden="1">
      <c r="A141" s="27">
        <f t="shared" si="2"/>
        <v>139</v>
      </c>
      <c r="B141" s="27" t="s">
        <v>1348</v>
      </c>
      <c r="C141" s="34" t="s">
        <v>31</v>
      </c>
      <c r="D141" s="27">
        <v>105400</v>
      </c>
      <c r="E141" s="27">
        <v>38740</v>
      </c>
      <c r="F141" s="27">
        <v>2066858</v>
      </c>
      <c r="G141" s="27" t="s">
        <v>15</v>
      </c>
      <c r="H141" s="71">
        <v>44250</v>
      </c>
      <c r="I141" s="72" t="s">
        <v>15</v>
      </c>
      <c r="K141" s="490"/>
      <c r="L141" s="106" t="s">
        <v>1742</v>
      </c>
    </row>
    <row r="142" spans="1:12" hidden="1">
      <c r="A142" s="27">
        <f t="shared" si="2"/>
        <v>140</v>
      </c>
      <c r="B142" s="27" t="s">
        <v>248</v>
      </c>
      <c r="C142" s="34" t="s">
        <v>15</v>
      </c>
      <c r="D142" s="27">
        <v>107251</v>
      </c>
      <c r="E142" s="27" t="s">
        <v>15</v>
      </c>
      <c r="F142" s="27" t="s">
        <v>15</v>
      </c>
      <c r="G142" s="27" t="s">
        <v>15</v>
      </c>
      <c r="H142" s="71" t="s">
        <v>15</v>
      </c>
      <c r="I142" s="73" t="s">
        <v>1729</v>
      </c>
      <c r="K142" s="490"/>
      <c r="L142" s="106" t="s">
        <v>1742</v>
      </c>
    </row>
    <row r="143" spans="1:12" hidden="1">
      <c r="A143" s="27">
        <f t="shared" si="2"/>
        <v>141</v>
      </c>
      <c r="B143" s="27" t="s">
        <v>1349</v>
      </c>
      <c r="C143" s="34" t="s">
        <v>31</v>
      </c>
      <c r="D143" s="27">
        <v>107252</v>
      </c>
      <c r="E143" s="27">
        <v>38741</v>
      </c>
      <c r="F143" s="27">
        <v>2066858</v>
      </c>
      <c r="G143" s="27" t="s">
        <v>15</v>
      </c>
      <c r="H143" s="71">
        <v>20260</v>
      </c>
      <c r="I143" s="72" t="s">
        <v>15</v>
      </c>
      <c r="K143" s="490"/>
      <c r="L143" s="106" t="s">
        <v>1742</v>
      </c>
    </row>
    <row r="144" spans="1:12" hidden="1">
      <c r="A144" s="27">
        <f t="shared" si="2"/>
        <v>142</v>
      </c>
      <c r="B144" s="27" t="s">
        <v>1350</v>
      </c>
      <c r="C144" s="34" t="s">
        <v>31</v>
      </c>
      <c r="D144" s="27">
        <v>107252</v>
      </c>
      <c r="E144" s="27">
        <v>38741</v>
      </c>
      <c r="F144" s="27">
        <v>2066858</v>
      </c>
      <c r="G144" s="27" t="s">
        <v>15</v>
      </c>
      <c r="H144" s="71">
        <v>8750</v>
      </c>
      <c r="I144" s="72" t="s">
        <v>15</v>
      </c>
      <c r="K144" s="490"/>
      <c r="L144" s="106" t="s">
        <v>1742</v>
      </c>
    </row>
    <row r="145" spans="1:12" hidden="1">
      <c r="A145" s="27">
        <f t="shared" si="2"/>
        <v>143</v>
      </c>
      <c r="B145" s="27" t="s">
        <v>1351</v>
      </c>
      <c r="C145" s="34" t="s">
        <v>31</v>
      </c>
      <c r="D145" s="27">
        <v>107253</v>
      </c>
      <c r="E145" s="27">
        <v>38742</v>
      </c>
      <c r="F145" s="27">
        <v>2066868</v>
      </c>
      <c r="G145" s="27" t="s">
        <v>15</v>
      </c>
      <c r="H145" s="71">
        <v>82500</v>
      </c>
      <c r="I145" s="72" t="s">
        <v>15</v>
      </c>
      <c r="K145" s="490"/>
      <c r="L145" s="106" t="s">
        <v>1742</v>
      </c>
    </row>
    <row r="146" spans="1:12" hidden="1">
      <c r="A146" s="27">
        <f t="shared" si="2"/>
        <v>144</v>
      </c>
      <c r="B146" s="27" t="s">
        <v>1352</v>
      </c>
      <c r="C146" s="34" t="s">
        <v>31</v>
      </c>
      <c r="D146" s="27">
        <v>107253</v>
      </c>
      <c r="E146" s="27">
        <v>38742</v>
      </c>
      <c r="F146" s="27">
        <v>2066868</v>
      </c>
      <c r="G146" s="27" t="s">
        <v>15</v>
      </c>
      <c r="H146" s="71">
        <v>6750</v>
      </c>
      <c r="I146" s="72" t="s">
        <v>15</v>
      </c>
      <c r="K146" s="490"/>
      <c r="L146" s="106" t="s">
        <v>1742</v>
      </c>
    </row>
    <row r="147" spans="1:12" hidden="1">
      <c r="A147" s="27">
        <f t="shared" si="2"/>
        <v>145</v>
      </c>
      <c r="B147" s="27" t="s">
        <v>1353</v>
      </c>
      <c r="C147" s="34" t="s">
        <v>31</v>
      </c>
      <c r="D147" s="27">
        <v>107254</v>
      </c>
      <c r="E147" s="27">
        <v>38743</v>
      </c>
      <c r="F147" s="27">
        <v>2066868</v>
      </c>
      <c r="G147" s="27" t="s">
        <v>15</v>
      </c>
      <c r="H147" s="71">
        <v>15900</v>
      </c>
      <c r="I147" s="72" t="s">
        <v>15</v>
      </c>
      <c r="K147" s="490"/>
      <c r="L147" s="106" t="s">
        <v>1742</v>
      </c>
    </row>
    <row r="148" spans="1:12" hidden="1">
      <c r="A148" s="27">
        <f t="shared" si="2"/>
        <v>146</v>
      </c>
      <c r="B148" s="27" t="s">
        <v>1354</v>
      </c>
      <c r="C148" s="34" t="s">
        <v>31</v>
      </c>
      <c r="D148" s="27">
        <v>107254</v>
      </c>
      <c r="E148" s="27">
        <v>38743</v>
      </c>
      <c r="F148" s="27">
        <v>2066868</v>
      </c>
      <c r="G148" s="27" t="s">
        <v>15</v>
      </c>
      <c r="H148" s="71">
        <v>24900</v>
      </c>
      <c r="I148" s="72" t="s">
        <v>15</v>
      </c>
      <c r="K148" s="490"/>
      <c r="L148" s="106" t="s">
        <v>1742</v>
      </c>
    </row>
    <row r="149" spans="1:12" hidden="1">
      <c r="A149" s="27">
        <f t="shared" si="2"/>
        <v>147</v>
      </c>
      <c r="B149" s="27" t="s">
        <v>1355</v>
      </c>
      <c r="C149" s="34" t="s">
        <v>33</v>
      </c>
      <c r="D149" s="27">
        <v>107255</v>
      </c>
      <c r="E149" s="27">
        <v>38744</v>
      </c>
      <c r="F149" s="27">
        <v>11877217</v>
      </c>
      <c r="G149" s="27" t="s">
        <v>15</v>
      </c>
      <c r="H149" s="71">
        <v>320</v>
      </c>
      <c r="I149" s="72" t="s">
        <v>15</v>
      </c>
      <c r="K149" s="490"/>
      <c r="L149" s="106" t="s">
        <v>1743</v>
      </c>
    </row>
    <row r="150" spans="1:12" hidden="1">
      <c r="A150" s="27">
        <f t="shared" si="2"/>
        <v>148</v>
      </c>
      <c r="B150" s="27" t="s">
        <v>1356</v>
      </c>
      <c r="C150" s="34" t="s">
        <v>31</v>
      </c>
      <c r="D150" s="27">
        <v>107256</v>
      </c>
      <c r="E150" s="27">
        <v>38745</v>
      </c>
      <c r="F150" s="27">
        <v>2066873</v>
      </c>
      <c r="G150" s="27" t="s">
        <v>15</v>
      </c>
      <c r="H150" s="71">
        <v>8750</v>
      </c>
      <c r="I150" s="72" t="s">
        <v>15</v>
      </c>
      <c r="K150" s="490"/>
      <c r="L150" s="106" t="s">
        <v>1743</v>
      </c>
    </row>
    <row r="151" spans="1:12" hidden="1">
      <c r="A151" s="27">
        <f t="shared" si="2"/>
        <v>149</v>
      </c>
      <c r="B151" s="27" t="s">
        <v>1357</v>
      </c>
      <c r="C151" s="34" t="s">
        <v>31</v>
      </c>
      <c r="D151" s="27">
        <v>107257</v>
      </c>
      <c r="E151" s="27">
        <v>38746</v>
      </c>
      <c r="F151" s="27">
        <v>2066873</v>
      </c>
      <c r="G151" s="27" t="s">
        <v>15</v>
      </c>
      <c r="H151" s="71">
        <v>13600</v>
      </c>
      <c r="I151" s="72" t="s">
        <v>15</v>
      </c>
      <c r="K151" s="490"/>
      <c r="L151" s="106" t="s">
        <v>1743</v>
      </c>
    </row>
    <row r="152" spans="1:12" hidden="1">
      <c r="A152" s="27">
        <f t="shared" si="2"/>
        <v>150</v>
      </c>
      <c r="B152" s="27" t="s">
        <v>1358</v>
      </c>
      <c r="C152" s="34" t="s">
        <v>31</v>
      </c>
      <c r="D152" s="27">
        <v>107257</v>
      </c>
      <c r="E152" s="27">
        <v>38746</v>
      </c>
      <c r="F152" s="27">
        <v>2066873</v>
      </c>
      <c r="G152" s="27" t="s">
        <v>15</v>
      </c>
      <c r="H152" s="71">
        <v>15000</v>
      </c>
      <c r="I152" s="72" t="s">
        <v>15</v>
      </c>
      <c r="K152" s="490"/>
      <c r="L152" s="106" t="s">
        <v>1743</v>
      </c>
    </row>
    <row r="153" spans="1:12" hidden="1">
      <c r="A153" s="27">
        <f t="shared" si="2"/>
        <v>151</v>
      </c>
      <c r="B153" s="27" t="s">
        <v>1359</v>
      </c>
      <c r="C153" s="34" t="s">
        <v>31</v>
      </c>
      <c r="D153" s="27">
        <v>107258</v>
      </c>
      <c r="E153" s="27">
        <v>38747</v>
      </c>
      <c r="F153" s="27">
        <v>2069134</v>
      </c>
      <c r="G153" s="27" t="s">
        <v>15</v>
      </c>
      <c r="H153" s="71">
        <v>18000</v>
      </c>
      <c r="I153" s="72" t="s">
        <v>15</v>
      </c>
      <c r="K153" s="490"/>
      <c r="L153" s="106" t="s">
        <v>1743</v>
      </c>
    </row>
    <row r="154" spans="1:12" hidden="1">
      <c r="A154" s="27">
        <f t="shared" si="2"/>
        <v>152</v>
      </c>
      <c r="B154" s="27" t="s">
        <v>1360</v>
      </c>
      <c r="C154" s="34" t="s">
        <v>31</v>
      </c>
      <c r="D154" s="27">
        <v>107258</v>
      </c>
      <c r="E154" s="27">
        <v>38747</v>
      </c>
      <c r="F154" s="27">
        <v>2069134</v>
      </c>
      <c r="G154" s="27" t="s">
        <v>15</v>
      </c>
      <c r="H154" s="71">
        <v>18000</v>
      </c>
      <c r="I154" s="72" t="s">
        <v>15</v>
      </c>
      <c r="K154" s="490"/>
      <c r="L154" s="106" t="s">
        <v>1743</v>
      </c>
    </row>
    <row r="155" spans="1:12" hidden="1">
      <c r="A155" s="27">
        <f t="shared" si="2"/>
        <v>153</v>
      </c>
      <c r="B155" s="16" t="s">
        <v>1361</v>
      </c>
      <c r="C155" s="32" t="s">
        <v>32</v>
      </c>
      <c r="D155" s="16">
        <v>107259</v>
      </c>
      <c r="E155" s="16">
        <v>38748</v>
      </c>
      <c r="F155" s="16">
        <v>2069135</v>
      </c>
      <c r="G155" s="16" t="s">
        <v>1725</v>
      </c>
      <c r="H155" s="39">
        <v>88850</v>
      </c>
      <c r="I155" s="74" t="s">
        <v>15</v>
      </c>
      <c r="K155" s="490"/>
      <c r="L155" s="106" t="s">
        <v>1743</v>
      </c>
    </row>
    <row r="156" spans="1:12" hidden="1">
      <c r="A156" s="27">
        <f t="shared" si="2"/>
        <v>154</v>
      </c>
      <c r="B156" s="16" t="s">
        <v>1362</v>
      </c>
      <c r="C156" s="32" t="s">
        <v>32</v>
      </c>
      <c r="D156" s="16">
        <v>107260</v>
      </c>
      <c r="E156" s="16">
        <v>38749</v>
      </c>
      <c r="F156" s="16">
        <v>2069142</v>
      </c>
      <c r="G156" s="16" t="s">
        <v>1725</v>
      </c>
      <c r="H156" s="39">
        <v>85900</v>
      </c>
      <c r="I156" s="74" t="s">
        <v>15</v>
      </c>
      <c r="K156" s="490"/>
      <c r="L156" s="106" t="s">
        <v>1743</v>
      </c>
    </row>
    <row r="157" spans="1:12" hidden="1">
      <c r="A157" s="27">
        <f t="shared" si="2"/>
        <v>155</v>
      </c>
      <c r="B157" s="16" t="s">
        <v>1363</v>
      </c>
      <c r="C157" s="32" t="s">
        <v>31</v>
      </c>
      <c r="D157" s="16">
        <v>107261</v>
      </c>
      <c r="E157" s="16">
        <v>38750</v>
      </c>
      <c r="F157" s="16">
        <v>2069146</v>
      </c>
      <c r="G157" s="16" t="s">
        <v>1725</v>
      </c>
      <c r="H157" s="39">
        <v>302250</v>
      </c>
      <c r="I157" s="74" t="s">
        <v>15</v>
      </c>
      <c r="K157" s="490"/>
      <c r="L157" s="106" t="s">
        <v>1743</v>
      </c>
    </row>
    <row r="158" spans="1:12" hidden="1">
      <c r="A158" s="27">
        <f t="shared" si="2"/>
        <v>156</v>
      </c>
      <c r="B158" s="16" t="s">
        <v>1364</v>
      </c>
      <c r="C158" s="32" t="s">
        <v>31</v>
      </c>
      <c r="D158" s="16">
        <v>107261</v>
      </c>
      <c r="E158" s="16">
        <v>38750</v>
      </c>
      <c r="F158" s="16">
        <v>2069146</v>
      </c>
      <c r="G158" s="16" t="s">
        <v>1725</v>
      </c>
      <c r="H158" s="39">
        <v>7450</v>
      </c>
      <c r="I158" s="74" t="s">
        <v>15</v>
      </c>
      <c r="K158" s="490"/>
      <c r="L158" s="106" t="s">
        <v>1743</v>
      </c>
    </row>
    <row r="159" spans="1:12" hidden="1">
      <c r="A159" s="27">
        <f t="shared" si="2"/>
        <v>157</v>
      </c>
      <c r="B159" s="16" t="s">
        <v>1365</v>
      </c>
      <c r="C159" s="32" t="s">
        <v>31</v>
      </c>
      <c r="D159" s="16">
        <v>107261</v>
      </c>
      <c r="E159" s="16">
        <v>38750</v>
      </c>
      <c r="F159" s="16">
        <v>2069146</v>
      </c>
      <c r="G159" s="16" t="s">
        <v>1725</v>
      </c>
      <c r="H159" s="39">
        <v>4650</v>
      </c>
      <c r="I159" s="74" t="s">
        <v>15</v>
      </c>
      <c r="K159" s="490"/>
      <c r="L159" s="106" t="s">
        <v>1743</v>
      </c>
    </row>
    <row r="160" spans="1:12" hidden="1">
      <c r="A160" s="27">
        <f t="shared" si="2"/>
        <v>158</v>
      </c>
      <c r="B160" s="16" t="s">
        <v>1366</v>
      </c>
      <c r="C160" s="32" t="s">
        <v>32</v>
      </c>
      <c r="D160" s="16">
        <v>107262</v>
      </c>
      <c r="E160" s="16">
        <v>40601</v>
      </c>
      <c r="F160" s="16">
        <v>2069147</v>
      </c>
      <c r="G160" s="16" t="s">
        <v>1725</v>
      </c>
      <c r="H160" s="39">
        <v>88967.5</v>
      </c>
      <c r="I160" s="74" t="s">
        <v>15</v>
      </c>
      <c r="K160" s="490"/>
      <c r="L160" s="106" t="s">
        <v>1743</v>
      </c>
    </row>
    <row r="161" spans="1:12" hidden="1">
      <c r="A161" s="27">
        <f t="shared" si="2"/>
        <v>159</v>
      </c>
      <c r="B161" s="16" t="s">
        <v>1367</v>
      </c>
      <c r="C161" s="32" t="s">
        <v>32</v>
      </c>
      <c r="D161" s="16">
        <v>107263</v>
      </c>
      <c r="E161" s="16">
        <v>40602</v>
      </c>
      <c r="F161" s="16">
        <v>2066182</v>
      </c>
      <c r="G161" s="16" t="s">
        <v>1725</v>
      </c>
      <c r="H161" s="39">
        <v>95067.5</v>
      </c>
      <c r="I161" s="74" t="s">
        <v>15</v>
      </c>
      <c r="K161" s="490"/>
      <c r="L161" s="106" t="s">
        <v>1743</v>
      </c>
    </row>
    <row r="162" spans="1:12" hidden="1">
      <c r="A162" s="27">
        <f t="shared" si="2"/>
        <v>160</v>
      </c>
      <c r="B162" s="16" t="s">
        <v>1368</v>
      </c>
      <c r="C162" s="32" t="s">
        <v>32</v>
      </c>
      <c r="D162" s="16">
        <v>107263</v>
      </c>
      <c r="E162" s="16">
        <v>40602</v>
      </c>
      <c r="F162" s="16">
        <v>2066182</v>
      </c>
      <c r="G162" s="16" t="s">
        <v>1725</v>
      </c>
      <c r="H162" s="39">
        <v>88467.5</v>
      </c>
      <c r="I162" s="74" t="s">
        <v>15</v>
      </c>
      <c r="K162" s="490"/>
      <c r="L162" s="106" t="s">
        <v>1743</v>
      </c>
    </row>
    <row r="163" spans="1:12" hidden="1">
      <c r="A163" s="27">
        <f t="shared" si="2"/>
        <v>161</v>
      </c>
      <c r="B163" s="16" t="s">
        <v>1369</v>
      </c>
      <c r="C163" s="32" t="s">
        <v>31</v>
      </c>
      <c r="D163" s="16">
        <v>107264</v>
      </c>
      <c r="E163" s="16">
        <v>40605</v>
      </c>
      <c r="F163" s="16">
        <v>2066183</v>
      </c>
      <c r="G163" s="16" t="s">
        <v>1725</v>
      </c>
      <c r="H163" s="39">
        <v>152750</v>
      </c>
      <c r="I163" s="74" t="s">
        <v>15</v>
      </c>
      <c r="K163" s="490"/>
      <c r="L163" s="106" t="s">
        <v>1743</v>
      </c>
    </row>
    <row r="164" spans="1:12" hidden="1">
      <c r="A164" s="27">
        <f t="shared" si="2"/>
        <v>162</v>
      </c>
      <c r="B164" s="16" t="s">
        <v>1370</v>
      </c>
      <c r="C164" s="32" t="s">
        <v>31</v>
      </c>
      <c r="D164" s="16">
        <v>107266</v>
      </c>
      <c r="E164" s="16">
        <v>40606</v>
      </c>
      <c r="F164" s="16">
        <v>2066183</v>
      </c>
      <c r="G164" s="16" t="s">
        <v>1725</v>
      </c>
      <c r="H164" s="39">
        <v>13200</v>
      </c>
      <c r="I164" s="74" t="s">
        <v>15</v>
      </c>
      <c r="K164" s="490"/>
      <c r="L164" s="106" t="s">
        <v>1743</v>
      </c>
    </row>
    <row r="165" spans="1:12" hidden="1">
      <c r="A165" s="27">
        <f t="shared" si="2"/>
        <v>163</v>
      </c>
      <c r="B165" s="16" t="s">
        <v>1371</v>
      </c>
      <c r="C165" s="32" t="s">
        <v>31</v>
      </c>
      <c r="D165" s="16">
        <v>107266</v>
      </c>
      <c r="E165" s="16">
        <v>40606</v>
      </c>
      <c r="F165" s="16">
        <v>2066183</v>
      </c>
      <c r="G165" s="16" t="s">
        <v>1725</v>
      </c>
      <c r="H165" s="39">
        <v>10000</v>
      </c>
      <c r="I165" s="74" t="s">
        <v>15</v>
      </c>
      <c r="K165" s="490"/>
      <c r="L165" s="106" t="s">
        <v>1743</v>
      </c>
    </row>
    <row r="166" spans="1:12" hidden="1">
      <c r="A166" s="27">
        <f t="shared" si="2"/>
        <v>164</v>
      </c>
      <c r="B166" s="16" t="s">
        <v>1372</v>
      </c>
      <c r="C166" s="32" t="s">
        <v>31</v>
      </c>
      <c r="D166" s="16">
        <v>107266</v>
      </c>
      <c r="E166" s="16">
        <v>40606</v>
      </c>
      <c r="F166" s="16">
        <v>2066183</v>
      </c>
      <c r="G166" s="16" t="s">
        <v>1725</v>
      </c>
      <c r="H166" s="39">
        <v>22300</v>
      </c>
      <c r="I166" s="74" t="s">
        <v>15</v>
      </c>
      <c r="K166" s="490"/>
      <c r="L166" s="106" t="s">
        <v>1743</v>
      </c>
    </row>
    <row r="167" spans="1:12" hidden="1">
      <c r="A167" s="27">
        <f t="shared" si="2"/>
        <v>165</v>
      </c>
      <c r="B167" s="16" t="s">
        <v>1373</v>
      </c>
      <c r="C167" s="32" t="s">
        <v>31</v>
      </c>
      <c r="D167" s="16">
        <v>107265</v>
      </c>
      <c r="E167" s="16">
        <v>40604</v>
      </c>
      <c r="F167" s="16">
        <v>2066183</v>
      </c>
      <c r="G167" s="16" t="s">
        <v>1725</v>
      </c>
      <c r="H167" s="39">
        <v>294250</v>
      </c>
      <c r="I167" s="74" t="s">
        <v>15</v>
      </c>
      <c r="K167" s="490"/>
      <c r="L167" s="106" t="s">
        <v>1743</v>
      </c>
    </row>
    <row r="168" spans="1:12" hidden="1">
      <c r="A168" s="27">
        <f t="shared" si="2"/>
        <v>166</v>
      </c>
      <c r="B168" s="16" t="s">
        <v>1374</v>
      </c>
      <c r="C168" s="32" t="s">
        <v>31</v>
      </c>
      <c r="D168" s="16">
        <v>107267</v>
      </c>
      <c r="E168" s="16">
        <v>40608</v>
      </c>
      <c r="F168" s="16">
        <v>2068306</v>
      </c>
      <c r="G168" s="16" t="s">
        <v>1725</v>
      </c>
      <c r="H168" s="39">
        <v>20200</v>
      </c>
      <c r="I168" s="74" t="s">
        <v>15</v>
      </c>
      <c r="K168" s="490"/>
      <c r="L168" s="106" t="s">
        <v>1743</v>
      </c>
    </row>
    <row r="169" spans="1:12" hidden="1">
      <c r="A169" s="27">
        <f t="shared" si="2"/>
        <v>167</v>
      </c>
      <c r="B169" s="16" t="s">
        <v>1375</v>
      </c>
      <c r="C169" s="32" t="s">
        <v>31</v>
      </c>
      <c r="D169" s="16">
        <v>107267</v>
      </c>
      <c r="E169" s="16">
        <v>40608</v>
      </c>
      <c r="F169" s="16">
        <v>2068306</v>
      </c>
      <c r="G169" s="16" t="s">
        <v>1725</v>
      </c>
      <c r="H169" s="39">
        <v>20200</v>
      </c>
      <c r="I169" s="74" t="s">
        <v>15</v>
      </c>
      <c r="K169" s="490"/>
      <c r="L169" s="106" t="s">
        <v>1743</v>
      </c>
    </row>
    <row r="170" spans="1:12" hidden="1">
      <c r="A170" s="27">
        <f t="shared" si="2"/>
        <v>168</v>
      </c>
      <c r="B170" s="16" t="s">
        <v>1376</v>
      </c>
      <c r="C170" s="32" t="s">
        <v>31</v>
      </c>
      <c r="D170" s="16">
        <v>107267</v>
      </c>
      <c r="E170" s="16">
        <v>40608</v>
      </c>
      <c r="F170" s="16">
        <v>2068306</v>
      </c>
      <c r="G170" s="16" t="s">
        <v>1725</v>
      </c>
      <c r="H170" s="39">
        <v>22300</v>
      </c>
      <c r="I170" s="74" t="s">
        <v>15</v>
      </c>
      <c r="K170" s="490"/>
      <c r="L170" s="106" t="s">
        <v>1743</v>
      </c>
    </row>
    <row r="171" spans="1:12" hidden="1">
      <c r="A171" s="27">
        <f t="shared" si="2"/>
        <v>169</v>
      </c>
      <c r="B171" s="16" t="s">
        <v>248</v>
      </c>
      <c r="C171" s="32" t="s">
        <v>15</v>
      </c>
      <c r="D171" s="16">
        <v>107268</v>
      </c>
      <c r="E171" s="16" t="s">
        <v>15</v>
      </c>
      <c r="F171" s="16" t="s">
        <v>15</v>
      </c>
      <c r="G171" s="16" t="s">
        <v>1725</v>
      </c>
      <c r="H171" s="39" t="s">
        <v>15</v>
      </c>
      <c r="I171" s="28" t="s">
        <v>1729</v>
      </c>
      <c r="K171" s="490"/>
      <c r="L171" s="106"/>
    </row>
    <row r="172" spans="1:12" hidden="1">
      <c r="A172" s="27">
        <f t="shared" si="2"/>
        <v>170</v>
      </c>
      <c r="B172" s="16" t="s">
        <v>1377</v>
      </c>
      <c r="C172" s="32" t="s">
        <v>31</v>
      </c>
      <c r="D172" s="16">
        <v>107271</v>
      </c>
      <c r="E172" s="16">
        <v>40609</v>
      </c>
      <c r="F172" s="16">
        <v>2068306</v>
      </c>
      <c r="G172" s="16" t="s">
        <v>1725</v>
      </c>
      <c r="H172" s="39">
        <v>13500</v>
      </c>
      <c r="I172" s="74" t="s">
        <v>15</v>
      </c>
      <c r="K172" s="490"/>
      <c r="L172" s="107" t="s">
        <v>1743</v>
      </c>
    </row>
    <row r="173" spans="1:12" hidden="1">
      <c r="A173" s="27">
        <f t="shared" si="2"/>
        <v>171</v>
      </c>
      <c r="B173" s="16" t="s">
        <v>1378</v>
      </c>
      <c r="C173" s="32" t="s">
        <v>31</v>
      </c>
      <c r="D173" s="16">
        <v>107271</v>
      </c>
      <c r="E173" s="16">
        <v>40609</v>
      </c>
      <c r="F173" s="16">
        <v>2068306</v>
      </c>
      <c r="G173" s="16" t="s">
        <v>1725</v>
      </c>
      <c r="H173" s="39">
        <v>13500</v>
      </c>
      <c r="I173" s="74" t="s">
        <v>15</v>
      </c>
      <c r="K173" s="490"/>
      <c r="L173" s="107" t="s">
        <v>1743</v>
      </c>
    </row>
    <row r="174" spans="1:12" hidden="1">
      <c r="A174" s="27">
        <f t="shared" si="2"/>
        <v>172</v>
      </c>
      <c r="B174" s="16" t="s">
        <v>1379</v>
      </c>
      <c r="C174" s="32" t="s">
        <v>31</v>
      </c>
      <c r="D174" s="16">
        <v>107271</v>
      </c>
      <c r="E174" s="16">
        <v>40609</v>
      </c>
      <c r="F174" s="16">
        <v>2068306</v>
      </c>
      <c r="G174" s="16" t="s">
        <v>1725</v>
      </c>
      <c r="H174" s="39">
        <v>25500</v>
      </c>
      <c r="I174" s="74" t="s">
        <v>15</v>
      </c>
      <c r="K174" s="490"/>
      <c r="L174" s="107" t="s">
        <v>1743</v>
      </c>
    </row>
    <row r="175" spans="1:12" hidden="1">
      <c r="A175" s="27">
        <f t="shared" si="2"/>
        <v>173</v>
      </c>
      <c r="B175" s="16" t="s">
        <v>1380</v>
      </c>
      <c r="C175" s="32" t="s">
        <v>31</v>
      </c>
      <c r="D175" s="16">
        <v>107269</v>
      </c>
      <c r="E175" s="16">
        <v>40610</v>
      </c>
      <c r="F175" s="16">
        <v>2068306</v>
      </c>
      <c r="G175" s="16" t="s">
        <v>1725</v>
      </c>
      <c r="H175" s="39">
        <v>431500</v>
      </c>
      <c r="I175" s="74" t="s">
        <v>15</v>
      </c>
      <c r="K175" s="490"/>
      <c r="L175" s="107" t="s">
        <v>1743</v>
      </c>
    </row>
    <row r="176" spans="1:12" hidden="1">
      <c r="A176" s="27">
        <f t="shared" si="2"/>
        <v>174</v>
      </c>
      <c r="B176" s="16" t="s">
        <v>1381</v>
      </c>
      <c r="C176" s="32" t="s">
        <v>31</v>
      </c>
      <c r="D176" s="16">
        <v>107269</v>
      </c>
      <c r="E176" s="16">
        <v>40610</v>
      </c>
      <c r="F176" s="16">
        <v>2068306</v>
      </c>
      <c r="G176" s="16" t="s">
        <v>1725</v>
      </c>
      <c r="H176" s="39">
        <v>11900</v>
      </c>
      <c r="I176" s="74" t="s">
        <v>15</v>
      </c>
      <c r="K176" s="490"/>
      <c r="L176" s="107" t="s">
        <v>1743</v>
      </c>
    </row>
    <row r="177" spans="1:12" hidden="1">
      <c r="A177" s="27">
        <f t="shared" si="2"/>
        <v>175</v>
      </c>
      <c r="B177" s="16" t="s">
        <v>1382</v>
      </c>
      <c r="C177" s="32" t="s">
        <v>31</v>
      </c>
      <c r="D177" s="16">
        <v>107269</v>
      </c>
      <c r="E177" s="16">
        <v>40610</v>
      </c>
      <c r="F177" s="16">
        <v>2068306</v>
      </c>
      <c r="G177" s="16" t="s">
        <v>1725</v>
      </c>
      <c r="H177" s="39">
        <v>30750</v>
      </c>
      <c r="I177" s="74" t="s">
        <v>15</v>
      </c>
      <c r="K177" s="490"/>
      <c r="L177" s="107" t="s">
        <v>1743</v>
      </c>
    </row>
    <row r="178" spans="1:12" hidden="1">
      <c r="A178" s="27">
        <f t="shared" si="2"/>
        <v>176</v>
      </c>
      <c r="B178" s="16" t="s">
        <v>1383</v>
      </c>
      <c r="C178" s="32" t="s">
        <v>31</v>
      </c>
      <c r="D178" s="16">
        <v>107270</v>
      </c>
      <c r="E178" s="16">
        <v>40611</v>
      </c>
      <c r="F178" s="16">
        <v>2068306</v>
      </c>
      <c r="G178" s="16" t="s">
        <v>1725</v>
      </c>
      <c r="H178" s="39">
        <v>40550</v>
      </c>
      <c r="I178" s="74" t="s">
        <v>15</v>
      </c>
      <c r="K178" s="490"/>
      <c r="L178" s="107" t="s">
        <v>1743</v>
      </c>
    </row>
    <row r="179" spans="1:12" hidden="1">
      <c r="A179" s="27">
        <f t="shared" si="2"/>
        <v>177</v>
      </c>
      <c r="B179" s="16" t="s">
        <v>1384</v>
      </c>
      <c r="C179" s="32" t="s">
        <v>31</v>
      </c>
      <c r="D179" s="16">
        <v>107270</v>
      </c>
      <c r="E179" s="16">
        <v>40611</v>
      </c>
      <c r="F179" s="16">
        <v>2068306</v>
      </c>
      <c r="G179" s="16" t="s">
        <v>1725</v>
      </c>
      <c r="H179" s="39">
        <v>1030</v>
      </c>
      <c r="I179" s="74" t="s">
        <v>15</v>
      </c>
      <c r="K179" s="490"/>
      <c r="L179" s="107" t="s">
        <v>1743</v>
      </c>
    </row>
    <row r="180" spans="1:12" hidden="1">
      <c r="A180" s="27">
        <f t="shared" si="2"/>
        <v>178</v>
      </c>
      <c r="B180" s="16" t="s">
        <v>1385</v>
      </c>
      <c r="C180" s="32" t="s">
        <v>42</v>
      </c>
      <c r="D180" s="16">
        <v>107272</v>
      </c>
      <c r="E180" s="16">
        <v>40607</v>
      </c>
      <c r="F180" s="16">
        <v>615743</v>
      </c>
      <c r="G180" s="16" t="s">
        <v>1725</v>
      </c>
      <c r="H180" s="39">
        <v>665</v>
      </c>
      <c r="I180" s="74" t="s">
        <v>15</v>
      </c>
      <c r="K180" s="490"/>
      <c r="L180" s="107" t="s">
        <v>1743</v>
      </c>
    </row>
    <row r="181" spans="1:12" hidden="1">
      <c r="A181" s="27">
        <f t="shared" si="2"/>
        <v>179</v>
      </c>
      <c r="B181" s="16" t="s">
        <v>1386</v>
      </c>
      <c r="C181" s="32" t="s">
        <v>42</v>
      </c>
      <c r="D181" s="16">
        <v>107272</v>
      </c>
      <c r="E181" s="16">
        <v>40607</v>
      </c>
      <c r="F181" s="16">
        <v>615743</v>
      </c>
      <c r="G181" s="16" t="s">
        <v>1725</v>
      </c>
      <c r="H181" s="39">
        <v>385</v>
      </c>
      <c r="I181" s="74" t="s">
        <v>15</v>
      </c>
      <c r="K181" s="490"/>
      <c r="L181" s="107" t="s">
        <v>1743</v>
      </c>
    </row>
    <row r="182" spans="1:12" hidden="1">
      <c r="A182" s="27">
        <f t="shared" si="2"/>
        <v>180</v>
      </c>
      <c r="B182" s="16" t="s">
        <v>1460</v>
      </c>
      <c r="C182" s="32" t="s">
        <v>32</v>
      </c>
      <c r="D182" s="16">
        <v>108051</v>
      </c>
      <c r="E182" s="16">
        <v>40612</v>
      </c>
      <c r="F182" s="16">
        <v>2071877</v>
      </c>
      <c r="G182" s="16" t="s">
        <v>1725</v>
      </c>
      <c r="H182" s="39">
        <v>39270</v>
      </c>
      <c r="I182" s="74" t="s">
        <v>15</v>
      </c>
      <c r="K182" s="490"/>
      <c r="L182" s="107" t="s">
        <v>1744</v>
      </c>
    </row>
    <row r="183" spans="1:12" hidden="1">
      <c r="A183" s="27">
        <f t="shared" si="2"/>
        <v>181</v>
      </c>
      <c r="B183" s="16" t="s">
        <v>1461</v>
      </c>
      <c r="C183" s="32" t="s">
        <v>32</v>
      </c>
      <c r="D183" s="16">
        <v>108051</v>
      </c>
      <c r="E183" s="16">
        <v>40612</v>
      </c>
      <c r="F183" s="16">
        <v>2071877</v>
      </c>
      <c r="G183" s="16" t="s">
        <v>1725</v>
      </c>
      <c r="H183" s="39">
        <v>17085</v>
      </c>
      <c r="I183" s="74" t="s">
        <v>15</v>
      </c>
      <c r="K183" s="490"/>
      <c r="L183" s="107" t="s">
        <v>1744</v>
      </c>
    </row>
    <row r="184" spans="1:12" hidden="1">
      <c r="A184" s="27">
        <f t="shared" si="2"/>
        <v>182</v>
      </c>
      <c r="B184" s="16" t="s">
        <v>1462</v>
      </c>
      <c r="C184" s="32" t="s">
        <v>31</v>
      </c>
      <c r="D184" s="16">
        <v>108052</v>
      </c>
      <c r="E184" s="16">
        <v>40613</v>
      </c>
      <c r="F184" s="16">
        <v>2071877</v>
      </c>
      <c r="G184" s="16" t="s">
        <v>1725</v>
      </c>
      <c r="H184" s="39">
        <v>75550</v>
      </c>
      <c r="I184" s="74" t="s">
        <v>15</v>
      </c>
      <c r="K184" s="490"/>
      <c r="L184" s="107" t="s">
        <v>1744</v>
      </c>
    </row>
    <row r="185" spans="1:12" hidden="1">
      <c r="A185" s="27">
        <f t="shared" si="2"/>
        <v>183</v>
      </c>
      <c r="B185" s="16" t="s">
        <v>1463</v>
      </c>
      <c r="C185" s="32" t="s">
        <v>38</v>
      </c>
      <c r="D185" s="16">
        <v>108053</v>
      </c>
      <c r="E185" s="16">
        <v>40614</v>
      </c>
      <c r="F185" s="16">
        <v>2071890</v>
      </c>
      <c r="G185" s="16" t="s">
        <v>1725</v>
      </c>
      <c r="H185" s="39">
        <v>0</v>
      </c>
      <c r="I185" s="74" t="s">
        <v>15</v>
      </c>
      <c r="K185" s="490"/>
      <c r="L185" s="107" t="s">
        <v>1744</v>
      </c>
    </row>
    <row r="186" spans="1:12" hidden="1">
      <c r="A186" s="27">
        <f t="shared" si="2"/>
        <v>184</v>
      </c>
      <c r="B186" s="16" t="s">
        <v>1464</v>
      </c>
      <c r="C186" s="32" t="s">
        <v>39</v>
      </c>
      <c r="D186" s="16">
        <v>108054</v>
      </c>
      <c r="E186" s="16">
        <v>40615</v>
      </c>
      <c r="F186" s="16">
        <v>11998489</v>
      </c>
      <c r="G186" s="16" t="s">
        <v>1725</v>
      </c>
      <c r="H186" s="39">
        <v>0</v>
      </c>
      <c r="I186" s="74" t="s">
        <v>15</v>
      </c>
      <c r="K186" s="490"/>
      <c r="L186" s="107" t="s">
        <v>1744</v>
      </c>
    </row>
    <row r="187" spans="1:12" hidden="1">
      <c r="A187" s="27">
        <f t="shared" si="2"/>
        <v>185</v>
      </c>
      <c r="B187" s="16" t="s">
        <v>1465</v>
      </c>
      <c r="C187" s="32" t="s">
        <v>42</v>
      </c>
      <c r="D187" s="16">
        <v>108055</v>
      </c>
      <c r="E187" s="16">
        <v>40616</v>
      </c>
      <c r="F187" s="16">
        <v>11998487</v>
      </c>
      <c r="G187" s="16" t="s">
        <v>1725</v>
      </c>
      <c r="H187" s="39">
        <v>925</v>
      </c>
      <c r="I187" s="74" t="s">
        <v>15</v>
      </c>
      <c r="K187" s="490"/>
      <c r="L187" s="107" t="s">
        <v>1744</v>
      </c>
    </row>
    <row r="188" spans="1:12" hidden="1">
      <c r="A188" s="27">
        <f t="shared" si="2"/>
        <v>186</v>
      </c>
      <c r="B188" s="16" t="s">
        <v>1466</v>
      </c>
      <c r="C188" s="32" t="s">
        <v>38</v>
      </c>
      <c r="D188" s="16">
        <v>108056</v>
      </c>
      <c r="E188" s="16">
        <v>40617</v>
      </c>
      <c r="F188" s="16">
        <v>2072153</v>
      </c>
      <c r="G188" s="16" t="s">
        <v>1725</v>
      </c>
      <c r="H188" s="39">
        <v>0</v>
      </c>
      <c r="I188" s="74" t="s">
        <v>15</v>
      </c>
      <c r="K188" s="490"/>
      <c r="L188" s="107" t="s">
        <v>1744</v>
      </c>
    </row>
    <row r="189" spans="1:12" hidden="1">
      <c r="A189" s="27">
        <f t="shared" si="2"/>
        <v>187</v>
      </c>
      <c r="B189" s="16" t="s">
        <v>1467</v>
      </c>
      <c r="C189" s="32" t="s">
        <v>31</v>
      </c>
      <c r="D189" s="16">
        <v>108057</v>
      </c>
      <c r="E189" s="16">
        <v>40618</v>
      </c>
      <c r="F189" s="16">
        <v>2072157</v>
      </c>
      <c r="G189" s="16" t="s">
        <v>1725</v>
      </c>
      <c r="H189" s="39">
        <v>30750</v>
      </c>
      <c r="I189" s="74" t="s">
        <v>15</v>
      </c>
      <c r="K189" s="490"/>
      <c r="L189" s="107" t="s">
        <v>1744</v>
      </c>
    </row>
    <row r="190" spans="1:12" hidden="1">
      <c r="A190" s="27">
        <f t="shared" si="2"/>
        <v>188</v>
      </c>
      <c r="B190" s="16" t="s">
        <v>1468</v>
      </c>
      <c r="C190" s="32" t="s">
        <v>31</v>
      </c>
      <c r="D190" s="16">
        <v>108057</v>
      </c>
      <c r="E190" s="16">
        <v>40618</v>
      </c>
      <c r="F190" s="16">
        <v>2072157</v>
      </c>
      <c r="G190" s="16" t="s">
        <v>1725</v>
      </c>
      <c r="H190" s="39">
        <v>41200</v>
      </c>
      <c r="I190" s="74" t="s">
        <v>15</v>
      </c>
      <c r="K190" s="490"/>
      <c r="L190" s="107" t="s">
        <v>1744</v>
      </c>
    </row>
    <row r="191" spans="1:12" hidden="1">
      <c r="A191" s="27">
        <f t="shared" si="2"/>
        <v>189</v>
      </c>
      <c r="B191" s="16" t="s">
        <v>1469</v>
      </c>
      <c r="C191" s="32" t="s">
        <v>31</v>
      </c>
      <c r="D191" s="16">
        <v>108057</v>
      </c>
      <c r="E191" s="16">
        <v>40618</v>
      </c>
      <c r="F191" s="16">
        <v>2072157</v>
      </c>
      <c r="G191" s="16" t="s">
        <v>1725</v>
      </c>
      <c r="H191" s="39">
        <v>56000</v>
      </c>
      <c r="I191" s="74" t="s">
        <v>15</v>
      </c>
      <c r="K191" s="490"/>
      <c r="L191" s="107" t="s">
        <v>1744</v>
      </c>
    </row>
    <row r="192" spans="1:12" hidden="1">
      <c r="A192" s="27">
        <f t="shared" si="2"/>
        <v>190</v>
      </c>
      <c r="B192" s="16" t="s">
        <v>1470</v>
      </c>
      <c r="C192" s="32" t="s">
        <v>31</v>
      </c>
      <c r="D192" s="16">
        <v>108057</v>
      </c>
      <c r="E192" s="16">
        <v>40618</v>
      </c>
      <c r="F192" s="16">
        <v>2072157</v>
      </c>
      <c r="G192" s="16" t="s">
        <v>1725</v>
      </c>
      <c r="H192" s="39">
        <v>33350</v>
      </c>
      <c r="I192" s="74" t="s">
        <v>15</v>
      </c>
      <c r="K192" s="490"/>
      <c r="L192" s="107" t="s">
        <v>1744</v>
      </c>
    </row>
    <row r="193" spans="1:12" hidden="1">
      <c r="A193" s="27">
        <f t="shared" si="2"/>
        <v>191</v>
      </c>
      <c r="B193" s="16" t="s">
        <v>1471</v>
      </c>
      <c r="C193" s="32" t="s">
        <v>38</v>
      </c>
      <c r="D193" s="16">
        <v>108058</v>
      </c>
      <c r="E193" s="16">
        <v>40619</v>
      </c>
      <c r="F193" s="16">
        <v>2072161</v>
      </c>
      <c r="G193" s="16" t="s">
        <v>1725</v>
      </c>
      <c r="H193" s="39">
        <v>440</v>
      </c>
      <c r="I193" s="74" t="s">
        <v>15</v>
      </c>
      <c r="K193" s="490"/>
      <c r="L193" s="107" t="s">
        <v>1744</v>
      </c>
    </row>
    <row r="194" spans="1:12" hidden="1">
      <c r="A194" s="27">
        <f t="shared" si="2"/>
        <v>192</v>
      </c>
      <c r="B194" s="16" t="s">
        <v>1472</v>
      </c>
      <c r="C194" s="32" t="s">
        <v>39</v>
      </c>
      <c r="D194" s="16">
        <v>108059</v>
      </c>
      <c r="E194" s="16">
        <v>40620</v>
      </c>
      <c r="F194" s="16">
        <v>12025367</v>
      </c>
      <c r="G194" s="16" t="s">
        <v>1725</v>
      </c>
      <c r="H194" s="39">
        <v>560</v>
      </c>
      <c r="I194" s="74" t="s">
        <v>15</v>
      </c>
      <c r="K194" s="490"/>
      <c r="L194" s="107" t="s">
        <v>1744</v>
      </c>
    </row>
    <row r="195" spans="1:12" hidden="1">
      <c r="A195" s="27">
        <f t="shared" si="2"/>
        <v>193</v>
      </c>
      <c r="B195" s="16" t="s">
        <v>1473</v>
      </c>
      <c r="C195" s="32" t="s">
        <v>31</v>
      </c>
      <c r="D195" s="16">
        <v>108060</v>
      </c>
      <c r="E195" s="16">
        <v>40621</v>
      </c>
      <c r="F195" s="16">
        <v>2072172</v>
      </c>
      <c r="G195" s="16" t="s">
        <v>1725</v>
      </c>
      <c r="H195" s="39">
        <v>5900</v>
      </c>
      <c r="I195" s="74" t="s">
        <v>15</v>
      </c>
      <c r="K195" s="490"/>
      <c r="L195" s="107" t="s">
        <v>1745</v>
      </c>
    </row>
    <row r="196" spans="1:12" hidden="1">
      <c r="A196" s="27">
        <f t="shared" si="2"/>
        <v>194</v>
      </c>
      <c r="B196" s="16" t="s">
        <v>1474</v>
      </c>
      <c r="C196" s="32" t="s">
        <v>31</v>
      </c>
      <c r="D196" s="16">
        <v>108060</v>
      </c>
      <c r="E196" s="16">
        <v>40621</v>
      </c>
      <c r="F196" s="16">
        <v>2072172</v>
      </c>
      <c r="G196" s="16" t="s">
        <v>1725</v>
      </c>
      <c r="H196" s="39">
        <v>5900</v>
      </c>
      <c r="I196" s="74" t="s">
        <v>15</v>
      </c>
      <c r="K196" s="490"/>
      <c r="L196" s="107" t="s">
        <v>1745</v>
      </c>
    </row>
    <row r="197" spans="1:12" hidden="1">
      <c r="A197" s="27">
        <f t="shared" ref="A197:A260" si="3">A196+1</f>
        <v>195</v>
      </c>
      <c r="B197" s="16" t="s">
        <v>1475</v>
      </c>
      <c r="C197" s="32" t="s">
        <v>31</v>
      </c>
      <c r="D197" s="16">
        <v>108061</v>
      </c>
      <c r="E197" s="16">
        <v>40622</v>
      </c>
      <c r="F197" s="16">
        <v>2072172</v>
      </c>
      <c r="G197" s="16" t="s">
        <v>1725</v>
      </c>
      <c r="H197" s="39">
        <v>9745</v>
      </c>
      <c r="I197" s="74" t="s">
        <v>15</v>
      </c>
      <c r="K197" s="490"/>
      <c r="L197" s="107" t="s">
        <v>1745</v>
      </c>
    </row>
    <row r="198" spans="1:12" hidden="1">
      <c r="A198" s="27">
        <f t="shared" si="3"/>
        <v>196</v>
      </c>
      <c r="B198" s="16" t="s">
        <v>1476</v>
      </c>
      <c r="C198" s="32" t="s">
        <v>31</v>
      </c>
      <c r="D198" s="16">
        <v>108061</v>
      </c>
      <c r="E198" s="16">
        <v>40622</v>
      </c>
      <c r="F198" s="16">
        <v>2072172</v>
      </c>
      <c r="G198" s="16" t="s">
        <v>1725</v>
      </c>
      <c r="H198" s="39">
        <v>9745</v>
      </c>
      <c r="I198" s="74" t="s">
        <v>15</v>
      </c>
      <c r="K198" s="490"/>
      <c r="L198" s="107" t="s">
        <v>1745</v>
      </c>
    </row>
    <row r="199" spans="1:12" hidden="1">
      <c r="A199" s="27">
        <f t="shared" si="3"/>
        <v>197</v>
      </c>
      <c r="B199" s="16" t="s">
        <v>1477</v>
      </c>
      <c r="C199" s="32" t="s">
        <v>31</v>
      </c>
      <c r="D199" s="16">
        <v>108061</v>
      </c>
      <c r="E199" s="16">
        <v>40622</v>
      </c>
      <c r="F199" s="16">
        <v>2072172</v>
      </c>
      <c r="G199" s="16" t="s">
        <v>1725</v>
      </c>
      <c r="H199" s="39">
        <v>9745</v>
      </c>
      <c r="I199" s="74" t="s">
        <v>15</v>
      </c>
      <c r="K199" s="490"/>
      <c r="L199" s="107" t="s">
        <v>1745</v>
      </c>
    </row>
    <row r="200" spans="1:12" hidden="1">
      <c r="A200" s="27">
        <f t="shared" si="3"/>
        <v>198</v>
      </c>
      <c r="B200" s="16" t="s">
        <v>1478</v>
      </c>
      <c r="C200" s="32" t="s">
        <v>31</v>
      </c>
      <c r="D200" s="16">
        <v>108061</v>
      </c>
      <c r="E200" s="16">
        <v>40622</v>
      </c>
      <c r="F200" s="16">
        <v>2072172</v>
      </c>
      <c r="G200" s="16" t="s">
        <v>1725</v>
      </c>
      <c r="H200" s="39">
        <v>9745</v>
      </c>
      <c r="I200" s="74" t="s">
        <v>15</v>
      </c>
      <c r="K200" s="490"/>
      <c r="L200" s="107" t="s">
        <v>1745</v>
      </c>
    </row>
    <row r="201" spans="1:12" hidden="1">
      <c r="A201" s="27">
        <f t="shared" si="3"/>
        <v>199</v>
      </c>
      <c r="B201" s="16" t="s">
        <v>1479</v>
      </c>
      <c r="C201" s="32" t="s">
        <v>31</v>
      </c>
      <c r="D201" s="16">
        <v>108061</v>
      </c>
      <c r="E201" s="16">
        <v>40622</v>
      </c>
      <c r="F201" s="16">
        <v>2072172</v>
      </c>
      <c r="G201" s="16" t="s">
        <v>1725</v>
      </c>
      <c r="H201" s="39">
        <v>9745</v>
      </c>
      <c r="I201" s="74" t="s">
        <v>15</v>
      </c>
      <c r="K201" s="490"/>
      <c r="L201" s="107" t="s">
        <v>1745</v>
      </c>
    </row>
    <row r="202" spans="1:12" hidden="1">
      <c r="A202" s="27">
        <f t="shared" si="3"/>
        <v>200</v>
      </c>
      <c r="B202" s="16" t="s">
        <v>1480</v>
      </c>
      <c r="C202" s="32" t="s">
        <v>31</v>
      </c>
      <c r="D202" s="16">
        <v>108062</v>
      </c>
      <c r="E202" s="16">
        <v>40623</v>
      </c>
      <c r="F202" s="16">
        <v>2072172</v>
      </c>
      <c r="G202" s="16" t="s">
        <v>1725</v>
      </c>
      <c r="H202" s="39">
        <v>42250</v>
      </c>
      <c r="I202" s="74" t="s">
        <v>15</v>
      </c>
      <c r="K202" s="490"/>
      <c r="L202" s="107" t="s">
        <v>1745</v>
      </c>
    </row>
    <row r="203" spans="1:12" hidden="1">
      <c r="A203" s="27">
        <f t="shared" si="3"/>
        <v>201</v>
      </c>
      <c r="B203" s="16" t="s">
        <v>1481</v>
      </c>
      <c r="C203" s="32" t="s">
        <v>32</v>
      </c>
      <c r="D203" s="16">
        <v>108063</v>
      </c>
      <c r="E203" s="16">
        <v>40624</v>
      </c>
      <c r="F203" s="16">
        <v>2072479</v>
      </c>
      <c r="G203" s="16" t="s">
        <v>1725</v>
      </c>
      <c r="H203" s="39">
        <v>88000</v>
      </c>
      <c r="I203" s="74" t="s">
        <v>15</v>
      </c>
      <c r="K203" s="490"/>
      <c r="L203" s="107" t="s">
        <v>1745</v>
      </c>
    </row>
    <row r="204" spans="1:12" hidden="1">
      <c r="A204" s="27">
        <f t="shared" si="3"/>
        <v>202</v>
      </c>
      <c r="B204" s="16" t="s">
        <v>1482</v>
      </c>
      <c r="C204" s="32" t="s">
        <v>31</v>
      </c>
      <c r="D204" s="16">
        <v>108064</v>
      </c>
      <c r="E204" s="16">
        <v>40626</v>
      </c>
      <c r="F204" s="16">
        <v>2072486</v>
      </c>
      <c r="G204" s="16" t="s">
        <v>1725</v>
      </c>
      <c r="H204" s="39">
        <v>76850</v>
      </c>
      <c r="I204" s="74" t="s">
        <v>15</v>
      </c>
      <c r="K204" s="490"/>
      <c r="L204" s="107" t="s">
        <v>1745</v>
      </c>
    </row>
    <row r="205" spans="1:12" hidden="1">
      <c r="A205" s="27">
        <f t="shared" si="3"/>
        <v>203</v>
      </c>
      <c r="B205" s="16" t="s">
        <v>1485</v>
      </c>
      <c r="C205" s="32" t="s">
        <v>31</v>
      </c>
      <c r="D205" s="16">
        <v>108064</v>
      </c>
      <c r="E205" s="16">
        <v>40626</v>
      </c>
      <c r="F205" s="16">
        <v>2072486</v>
      </c>
      <c r="G205" s="16" t="s">
        <v>1725</v>
      </c>
      <c r="H205" s="39">
        <v>54700</v>
      </c>
      <c r="I205" s="74" t="s">
        <v>15</v>
      </c>
      <c r="K205" s="490"/>
      <c r="L205" s="107" t="s">
        <v>1745</v>
      </c>
    </row>
    <row r="206" spans="1:12" hidden="1">
      <c r="A206" s="27">
        <f t="shared" si="3"/>
        <v>204</v>
      </c>
      <c r="B206" s="16" t="s">
        <v>1484</v>
      </c>
      <c r="C206" s="32" t="s">
        <v>31</v>
      </c>
      <c r="D206" s="16">
        <v>108065</v>
      </c>
      <c r="E206" s="16">
        <v>40627</v>
      </c>
      <c r="F206" s="16">
        <v>2115561</v>
      </c>
      <c r="G206" s="16" t="s">
        <v>1725</v>
      </c>
      <c r="H206" s="39">
        <v>88200</v>
      </c>
      <c r="I206" s="74" t="s">
        <v>15</v>
      </c>
      <c r="K206" s="490"/>
      <c r="L206" s="107" t="s">
        <v>1745</v>
      </c>
    </row>
    <row r="207" spans="1:12" hidden="1">
      <c r="A207" s="27">
        <f t="shared" si="3"/>
        <v>205</v>
      </c>
      <c r="B207" s="16" t="s">
        <v>1483</v>
      </c>
      <c r="C207" s="32" t="s">
        <v>31</v>
      </c>
      <c r="D207" s="16">
        <v>108066</v>
      </c>
      <c r="E207" s="16">
        <v>40628</v>
      </c>
      <c r="F207" s="16">
        <v>2115566</v>
      </c>
      <c r="G207" s="16" t="s">
        <v>1725</v>
      </c>
      <c r="H207" s="39">
        <v>88200</v>
      </c>
      <c r="I207" s="74" t="s">
        <v>15</v>
      </c>
      <c r="K207" s="490"/>
      <c r="L207" s="107" t="s">
        <v>1745</v>
      </c>
    </row>
    <row r="208" spans="1:12" hidden="1">
      <c r="A208" s="27">
        <f t="shared" si="3"/>
        <v>206</v>
      </c>
      <c r="B208" s="16" t="s">
        <v>1486</v>
      </c>
      <c r="C208" s="32" t="s">
        <v>31</v>
      </c>
      <c r="D208" s="16">
        <v>108066</v>
      </c>
      <c r="E208" s="16">
        <v>40628</v>
      </c>
      <c r="F208" s="16">
        <v>2115566</v>
      </c>
      <c r="G208" s="16" t="s">
        <v>1725</v>
      </c>
      <c r="H208" s="39">
        <v>88200</v>
      </c>
      <c r="I208" s="74" t="s">
        <v>15</v>
      </c>
      <c r="K208" s="490"/>
      <c r="L208" s="107" t="s">
        <v>1745</v>
      </c>
    </row>
    <row r="209" spans="1:12" hidden="1">
      <c r="A209" s="27">
        <f t="shared" si="3"/>
        <v>207</v>
      </c>
      <c r="B209" s="16" t="s">
        <v>1487</v>
      </c>
      <c r="C209" s="32" t="s">
        <v>31</v>
      </c>
      <c r="D209" s="16">
        <v>108067</v>
      </c>
      <c r="E209" s="16">
        <v>40630</v>
      </c>
      <c r="F209" s="16">
        <v>2115571</v>
      </c>
      <c r="G209" s="16" t="s">
        <v>1725</v>
      </c>
      <c r="H209" s="39">
        <v>88200</v>
      </c>
      <c r="I209" s="74" t="s">
        <v>15</v>
      </c>
      <c r="K209" s="490"/>
      <c r="L209" s="107" t="s">
        <v>1745</v>
      </c>
    </row>
    <row r="210" spans="1:12" hidden="1">
      <c r="A210" s="27">
        <f t="shared" si="3"/>
        <v>208</v>
      </c>
      <c r="B210" s="16" t="s">
        <v>1488</v>
      </c>
      <c r="C210" s="32" t="s">
        <v>39</v>
      </c>
      <c r="D210" s="16">
        <v>108068</v>
      </c>
      <c r="E210" s="16">
        <v>40631</v>
      </c>
      <c r="F210" s="16">
        <v>12029666</v>
      </c>
      <c r="G210" s="16" t="s">
        <v>1725</v>
      </c>
      <c r="H210" s="39">
        <v>970</v>
      </c>
      <c r="I210" s="74" t="s">
        <v>15</v>
      </c>
      <c r="K210" s="490"/>
      <c r="L210" s="107" t="s">
        <v>1745</v>
      </c>
    </row>
    <row r="211" spans="1:12" hidden="1">
      <c r="A211" s="27">
        <f t="shared" si="3"/>
        <v>209</v>
      </c>
      <c r="B211" s="16" t="s">
        <v>1489</v>
      </c>
      <c r="C211" s="32" t="s">
        <v>31</v>
      </c>
      <c r="D211" s="16">
        <v>108069</v>
      </c>
      <c r="E211" s="16">
        <v>40632</v>
      </c>
      <c r="F211" s="16">
        <v>2115957</v>
      </c>
      <c r="G211" s="16" t="s">
        <v>1725</v>
      </c>
      <c r="H211" s="39">
        <v>24150</v>
      </c>
      <c r="I211" s="74" t="s">
        <v>15</v>
      </c>
      <c r="K211" s="490"/>
      <c r="L211" s="107" t="s">
        <v>1746</v>
      </c>
    </row>
    <row r="212" spans="1:12" hidden="1">
      <c r="A212" s="27">
        <f t="shared" si="3"/>
        <v>210</v>
      </c>
      <c r="B212" s="16" t="s">
        <v>1490</v>
      </c>
      <c r="C212" s="32" t="s">
        <v>31</v>
      </c>
      <c r="D212" s="16">
        <v>108069</v>
      </c>
      <c r="E212" s="16">
        <v>40632</v>
      </c>
      <c r="F212" s="16">
        <v>2115957</v>
      </c>
      <c r="G212" s="16" t="s">
        <v>1725</v>
      </c>
      <c r="H212" s="39">
        <v>24150</v>
      </c>
      <c r="I212" s="74" t="s">
        <v>15</v>
      </c>
      <c r="K212" s="490"/>
      <c r="L212" s="107" t="s">
        <v>1746</v>
      </c>
    </row>
    <row r="213" spans="1:12" hidden="1">
      <c r="A213" s="27">
        <f t="shared" si="3"/>
        <v>211</v>
      </c>
      <c r="B213" s="16" t="s">
        <v>1491</v>
      </c>
      <c r="C213" s="32" t="s">
        <v>31</v>
      </c>
      <c r="D213" s="16">
        <v>108069</v>
      </c>
      <c r="E213" s="16">
        <v>40632</v>
      </c>
      <c r="F213" s="16">
        <v>2115957</v>
      </c>
      <c r="G213" s="16" t="s">
        <v>1725</v>
      </c>
      <c r="H213" s="39">
        <v>7350</v>
      </c>
      <c r="I213" s="74" t="s">
        <v>15</v>
      </c>
      <c r="K213" s="490"/>
      <c r="L213" s="107" t="s">
        <v>1746</v>
      </c>
    </row>
    <row r="214" spans="1:12" hidden="1">
      <c r="A214" s="27">
        <f t="shared" si="3"/>
        <v>212</v>
      </c>
      <c r="B214" s="16" t="s">
        <v>1492</v>
      </c>
      <c r="C214" s="32" t="s">
        <v>31</v>
      </c>
      <c r="D214" s="16">
        <v>108070</v>
      </c>
      <c r="E214" s="16">
        <v>40633</v>
      </c>
      <c r="F214" s="16">
        <v>2115962</v>
      </c>
      <c r="G214" s="16" t="s">
        <v>1725</v>
      </c>
      <c r="H214" s="39">
        <v>13200</v>
      </c>
      <c r="I214" s="74" t="s">
        <v>15</v>
      </c>
      <c r="K214" s="490"/>
      <c r="L214" s="107" t="s">
        <v>1746</v>
      </c>
    </row>
    <row r="215" spans="1:12" hidden="1">
      <c r="A215" s="27">
        <f t="shared" si="3"/>
        <v>213</v>
      </c>
      <c r="B215" s="16" t="s">
        <v>1493</v>
      </c>
      <c r="C215" s="32" t="s">
        <v>31</v>
      </c>
      <c r="D215" s="16">
        <v>108071</v>
      </c>
      <c r="E215" s="16">
        <v>40634</v>
      </c>
      <c r="F215" s="16">
        <v>2115966</v>
      </c>
      <c r="G215" s="16" t="s">
        <v>1725</v>
      </c>
      <c r="H215" s="39">
        <v>11900</v>
      </c>
      <c r="I215" s="74" t="s">
        <v>15</v>
      </c>
      <c r="K215" s="490"/>
      <c r="L215" s="107" t="s">
        <v>1746</v>
      </c>
    </row>
    <row r="216" spans="1:12" hidden="1">
      <c r="A216" s="27">
        <f t="shared" si="3"/>
        <v>214</v>
      </c>
      <c r="B216" s="16" t="s">
        <v>1494</v>
      </c>
      <c r="C216" s="32" t="s">
        <v>32</v>
      </c>
      <c r="D216" s="16">
        <v>108072</v>
      </c>
      <c r="E216" s="16">
        <v>40635</v>
      </c>
      <c r="F216" s="16">
        <v>2115967</v>
      </c>
      <c r="G216" s="16" t="s">
        <v>1725</v>
      </c>
      <c r="H216" s="39">
        <v>87750</v>
      </c>
      <c r="I216" s="74" t="s">
        <v>15</v>
      </c>
      <c r="K216" s="490"/>
      <c r="L216" s="107" t="s">
        <v>1746</v>
      </c>
    </row>
    <row r="217" spans="1:12" hidden="1">
      <c r="A217" s="27">
        <f t="shared" si="3"/>
        <v>215</v>
      </c>
      <c r="B217" s="16" t="s">
        <v>1495</v>
      </c>
      <c r="C217" s="32" t="s">
        <v>34</v>
      </c>
      <c r="D217" s="16">
        <v>108073</v>
      </c>
      <c r="E217" s="16">
        <v>40638</v>
      </c>
      <c r="F217" s="16">
        <v>12034277</v>
      </c>
      <c r="G217" s="16" t="s">
        <v>1725</v>
      </c>
      <c r="H217" s="39">
        <v>0</v>
      </c>
      <c r="I217" s="74" t="s">
        <v>15</v>
      </c>
      <c r="K217" s="490"/>
      <c r="L217" s="107" t="s">
        <v>1746</v>
      </c>
    </row>
    <row r="218" spans="1:12" hidden="1">
      <c r="A218" s="27">
        <f t="shared" si="3"/>
        <v>216</v>
      </c>
      <c r="B218" s="16" t="s">
        <v>1496</v>
      </c>
      <c r="C218" s="32" t="s">
        <v>31</v>
      </c>
      <c r="D218" s="16">
        <v>108074</v>
      </c>
      <c r="E218" s="16">
        <v>40639</v>
      </c>
      <c r="F218" s="51" t="s">
        <v>15</v>
      </c>
      <c r="G218" s="16" t="s">
        <v>1725</v>
      </c>
      <c r="H218" s="39">
        <v>10500</v>
      </c>
      <c r="I218" s="74" t="s">
        <v>15</v>
      </c>
      <c r="K218" s="490"/>
      <c r="L218" s="107" t="s">
        <v>1746</v>
      </c>
    </row>
    <row r="219" spans="1:12" hidden="1">
      <c r="A219" s="27">
        <f t="shared" si="3"/>
        <v>217</v>
      </c>
      <c r="B219" s="16" t="s">
        <v>1538</v>
      </c>
      <c r="C219" s="32" t="s">
        <v>34</v>
      </c>
      <c r="D219" s="16">
        <v>108086</v>
      </c>
      <c r="E219" s="16">
        <v>40638</v>
      </c>
      <c r="F219" s="16">
        <v>12034277</v>
      </c>
      <c r="G219" s="16" t="s">
        <v>1725</v>
      </c>
      <c r="H219" s="39">
        <v>360</v>
      </c>
      <c r="I219" s="28" t="s">
        <v>1730</v>
      </c>
      <c r="K219" s="490"/>
      <c r="L219" s="107" t="s">
        <v>1747</v>
      </c>
    </row>
    <row r="220" spans="1:12" hidden="1">
      <c r="A220" s="27">
        <f t="shared" si="3"/>
        <v>218</v>
      </c>
      <c r="B220" s="16" t="s">
        <v>1539</v>
      </c>
      <c r="C220" s="32" t="s">
        <v>31</v>
      </c>
      <c r="D220" s="16">
        <v>108076</v>
      </c>
      <c r="E220" s="16">
        <v>40641</v>
      </c>
      <c r="F220" s="16">
        <v>2116371</v>
      </c>
      <c r="G220" s="16" t="s">
        <v>1725</v>
      </c>
      <c r="H220" s="39">
        <v>20200</v>
      </c>
      <c r="I220" s="74" t="s">
        <v>15</v>
      </c>
      <c r="K220" s="490"/>
      <c r="L220" s="107" t="s">
        <v>1747</v>
      </c>
    </row>
    <row r="221" spans="1:12" hidden="1">
      <c r="A221" s="27">
        <f t="shared" si="3"/>
        <v>219</v>
      </c>
      <c r="B221" s="16" t="s">
        <v>1540</v>
      </c>
      <c r="C221" s="32" t="s">
        <v>43</v>
      </c>
      <c r="D221" s="16">
        <v>108082</v>
      </c>
      <c r="E221" s="16">
        <v>40645</v>
      </c>
      <c r="F221" s="51" t="s">
        <v>15</v>
      </c>
      <c r="G221" s="16" t="s">
        <v>1725</v>
      </c>
      <c r="H221" s="39">
        <v>1800</v>
      </c>
      <c r="I221" s="28" t="s">
        <v>1731</v>
      </c>
      <c r="K221" s="490"/>
      <c r="L221" s="107" t="s">
        <v>1747</v>
      </c>
    </row>
    <row r="222" spans="1:12" hidden="1">
      <c r="A222" s="27">
        <f t="shared" si="3"/>
        <v>220</v>
      </c>
      <c r="B222" s="16" t="s">
        <v>1541</v>
      </c>
      <c r="C222" s="32" t="s">
        <v>43</v>
      </c>
      <c r="D222" s="16">
        <v>108082</v>
      </c>
      <c r="E222" s="16">
        <v>40645</v>
      </c>
      <c r="F222" s="51" t="s">
        <v>15</v>
      </c>
      <c r="G222" s="16" t="s">
        <v>1725</v>
      </c>
      <c r="H222" s="39">
        <v>1320</v>
      </c>
      <c r="I222" s="28" t="s">
        <v>1731</v>
      </c>
      <c r="K222" s="490"/>
      <c r="L222" s="107" t="s">
        <v>1747</v>
      </c>
    </row>
    <row r="223" spans="1:12" hidden="1">
      <c r="A223" s="27">
        <f t="shared" si="3"/>
        <v>221</v>
      </c>
      <c r="B223" s="16" t="s">
        <v>1542</v>
      </c>
      <c r="C223" s="32" t="s">
        <v>43</v>
      </c>
      <c r="D223" s="16">
        <v>108082</v>
      </c>
      <c r="E223" s="16">
        <v>40645</v>
      </c>
      <c r="F223" s="51" t="s">
        <v>15</v>
      </c>
      <c r="G223" s="16" t="s">
        <v>1725</v>
      </c>
      <c r="H223" s="39">
        <v>800</v>
      </c>
      <c r="I223" s="28" t="s">
        <v>1731</v>
      </c>
      <c r="K223" s="490"/>
      <c r="L223" s="107" t="s">
        <v>1747</v>
      </c>
    </row>
    <row r="224" spans="1:12" hidden="1">
      <c r="A224" s="27">
        <f t="shared" si="3"/>
        <v>222</v>
      </c>
      <c r="B224" s="16" t="s">
        <v>1543</v>
      </c>
      <c r="C224" s="32" t="s">
        <v>43</v>
      </c>
      <c r="D224" s="16">
        <v>108082</v>
      </c>
      <c r="E224" s="16">
        <v>40645</v>
      </c>
      <c r="F224" s="51" t="s">
        <v>15</v>
      </c>
      <c r="G224" s="16" t="s">
        <v>1725</v>
      </c>
      <c r="H224" s="39">
        <v>1800</v>
      </c>
      <c r="I224" s="28" t="s">
        <v>1731</v>
      </c>
      <c r="K224" s="490"/>
      <c r="L224" s="107" t="s">
        <v>1747</v>
      </c>
    </row>
    <row r="225" spans="1:12" hidden="1">
      <c r="A225" s="27">
        <f t="shared" si="3"/>
        <v>223</v>
      </c>
      <c r="B225" s="16" t="s">
        <v>1544</v>
      </c>
      <c r="C225" s="32" t="s">
        <v>43</v>
      </c>
      <c r="D225" s="16">
        <v>108082</v>
      </c>
      <c r="E225" s="16">
        <v>40645</v>
      </c>
      <c r="F225" s="51" t="s">
        <v>15</v>
      </c>
      <c r="G225" s="16" t="s">
        <v>1725</v>
      </c>
      <c r="H225" s="39">
        <v>700</v>
      </c>
      <c r="I225" s="28" t="s">
        <v>1731</v>
      </c>
      <c r="K225" s="490"/>
      <c r="L225" s="107" t="s">
        <v>1747</v>
      </c>
    </row>
    <row r="226" spans="1:12" hidden="1">
      <c r="A226" s="27">
        <f t="shared" si="3"/>
        <v>224</v>
      </c>
      <c r="B226" s="16" t="s">
        <v>1545</v>
      </c>
      <c r="C226" s="32" t="s">
        <v>43</v>
      </c>
      <c r="D226" s="16">
        <v>108082</v>
      </c>
      <c r="E226" s="16">
        <v>40645</v>
      </c>
      <c r="F226" s="51" t="s">
        <v>15</v>
      </c>
      <c r="G226" s="16" t="s">
        <v>1725</v>
      </c>
      <c r="H226" s="39">
        <v>1500</v>
      </c>
      <c r="I226" s="28" t="s">
        <v>1731</v>
      </c>
      <c r="K226" s="490"/>
      <c r="L226" s="107" t="s">
        <v>1747</v>
      </c>
    </row>
    <row r="227" spans="1:12" hidden="1">
      <c r="A227" s="27">
        <f t="shared" si="3"/>
        <v>225</v>
      </c>
      <c r="B227" s="16" t="s">
        <v>1546</v>
      </c>
      <c r="C227" s="32" t="s">
        <v>42</v>
      </c>
      <c r="D227" s="16">
        <v>108080</v>
      </c>
      <c r="E227" s="16">
        <v>40644</v>
      </c>
      <c r="F227" s="16">
        <v>12104509</v>
      </c>
      <c r="G227" s="16" t="s">
        <v>1725</v>
      </c>
      <c r="H227" s="39">
        <v>1850</v>
      </c>
      <c r="I227" s="74" t="s">
        <v>15</v>
      </c>
      <c r="K227" s="490"/>
      <c r="L227" s="107" t="s">
        <v>1747</v>
      </c>
    </row>
    <row r="228" spans="1:12" hidden="1">
      <c r="A228" s="27">
        <f t="shared" si="3"/>
        <v>226</v>
      </c>
      <c r="B228" s="16" t="s">
        <v>1547</v>
      </c>
      <c r="C228" s="32" t="s">
        <v>31</v>
      </c>
      <c r="D228" s="16">
        <v>108084</v>
      </c>
      <c r="E228" s="16">
        <v>40647</v>
      </c>
      <c r="F228" s="16">
        <v>2119444</v>
      </c>
      <c r="G228" s="16" t="s">
        <v>1725</v>
      </c>
      <c r="H228" s="39">
        <v>22300</v>
      </c>
      <c r="I228" s="74" t="s">
        <v>15</v>
      </c>
      <c r="K228" s="490"/>
      <c r="L228" s="107" t="s">
        <v>1747</v>
      </c>
    </row>
    <row r="229" spans="1:12" hidden="1">
      <c r="A229" s="27">
        <f t="shared" si="3"/>
        <v>227</v>
      </c>
      <c r="B229" s="16" t="s">
        <v>1548</v>
      </c>
      <c r="C229" s="32" t="s">
        <v>31</v>
      </c>
      <c r="D229" s="16">
        <v>108088</v>
      </c>
      <c r="E229" s="16">
        <v>40650</v>
      </c>
      <c r="F229" s="16">
        <v>2119955</v>
      </c>
      <c r="G229" s="16" t="s">
        <v>1725</v>
      </c>
      <c r="H229" s="39">
        <v>18000</v>
      </c>
      <c r="I229" s="74" t="s">
        <v>15</v>
      </c>
      <c r="K229" s="490"/>
      <c r="L229" s="107" t="s">
        <v>1747</v>
      </c>
    </row>
    <row r="230" spans="1:12" hidden="1">
      <c r="A230" s="27">
        <f t="shared" si="3"/>
        <v>228</v>
      </c>
      <c r="B230" s="16" t="s">
        <v>1549</v>
      </c>
      <c r="C230" s="32" t="s">
        <v>34</v>
      </c>
      <c r="D230" s="16">
        <v>108087</v>
      </c>
      <c r="E230" s="16">
        <v>40649</v>
      </c>
      <c r="F230" s="16">
        <v>12105470</v>
      </c>
      <c r="G230" s="16" t="s">
        <v>1725</v>
      </c>
      <c r="H230" s="39">
        <v>290</v>
      </c>
      <c r="I230" s="74" t="s">
        <v>15</v>
      </c>
      <c r="K230" s="490"/>
      <c r="L230" s="107" t="s">
        <v>1747</v>
      </c>
    </row>
    <row r="231" spans="1:12" hidden="1">
      <c r="A231" s="27">
        <f t="shared" si="3"/>
        <v>229</v>
      </c>
      <c r="B231" s="16" t="s">
        <v>1550</v>
      </c>
      <c r="C231" s="32" t="s">
        <v>34</v>
      </c>
      <c r="D231" s="16">
        <v>108089</v>
      </c>
      <c r="E231" s="16">
        <v>42401</v>
      </c>
      <c r="F231" s="16">
        <v>12113256</v>
      </c>
      <c r="G231" s="16" t="s">
        <v>1725</v>
      </c>
      <c r="H231" s="39">
        <v>110</v>
      </c>
      <c r="I231" s="74" t="s">
        <v>15</v>
      </c>
      <c r="K231" s="490"/>
      <c r="L231" s="107" t="s">
        <v>1747</v>
      </c>
    </row>
    <row r="232" spans="1:12" hidden="1">
      <c r="A232" s="27">
        <f t="shared" si="3"/>
        <v>230</v>
      </c>
      <c r="B232" s="16" t="s">
        <v>1551</v>
      </c>
      <c r="C232" s="32" t="s">
        <v>34</v>
      </c>
      <c r="D232" s="16">
        <v>108089</v>
      </c>
      <c r="E232" s="16">
        <v>42401</v>
      </c>
      <c r="F232" s="16">
        <v>12113256</v>
      </c>
      <c r="G232" s="16" t="s">
        <v>1725</v>
      </c>
      <c r="H232" s="39">
        <v>110</v>
      </c>
      <c r="I232" s="74" t="s">
        <v>15</v>
      </c>
      <c r="K232" s="490"/>
      <c r="L232" s="107" t="s">
        <v>1747</v>
      </c>
    </row>
    <row r="233" spans="1:12" hidden="1">
      <c r="A233" s="27">
        <f t="shared" si="3"/>
        <v>231</v>
      </c>
      <c r="B233" s="16" t="s">
        <v>1552</v>
      </c>
      <c r="C233" s="32" t="s">
        <v>31</v>
      </c>
      <c r="D233" s="16">
        <v>108090</v>
      </c>
      <c r="E233" s="16">
        <v>42402</v>
      </c>
      <c r="F233" s="16">
        <v>2121305</v>
      </c>
      <c r="G233" s="16" t="s">
        <v>1725</v>
      </c>
      <c r="H233" s="39">
        <v>35400</v>
      </c>
      <c r="I233" s="74" t="s">
        <v>15</v>
      </c>
      <c r="K233" s="490"/>
      <c r="L233" s="107" t="s">
        <v>1747</v>
      </c>
    </row>
    <row r="234" spans="1:12" hidden="1">
      <c r="A234" s="27">
        <f t="shared" si="3"/>
        <v>232</v>
      </c>
      <c r="B234" s="16" t="s">
        <v>1553</v>
      </c>
      <c r="C234" s="32" t="s">
        <v>31</v>
      </c>
      <c r="D234" s="16">
        <v>108090</v>
      </c>
      <c r="E234" s="16">
        <v>42402</v>
      </c>
      <c r="F234" s="16">
        <v>2121305</v>
      </c>
      <c r="G234" s="16" t="s">
        <v>1725</v>
      </c>
      <c r="H234" s="39">
        <v>31500</v>
      </c>
      <c r="I234" s="74" t="s">
        <v>15</v>
      </c>
      <c r="K234" s="490"/>
      <c r="L234" s="107" t="s">
        <v>1747</v>
      </c>
    </row>
    <row r="235" spans="1:12" hidden="1">
      <c r="A235" s="27">
        <f t="shared" si="3"/>
        <v>233</v>
      </c>
      <c r="B235" s="16" t="s">
        <v>1554</v>
      </c>
      <c r="C235" s="32" t="s">
        <v>31</v>
      </c>
      <c r="D235" s="16">
        <v>108091</v>
      </c>
      <c r="E235" s="16">
        <v>42403</v>
      </c>
      <c r="F235" s="16">
        <v>2121313</v>
      </c>
      <c r="G235" s="16" t="s">
        <v>1725</v>
      </c>
      <c r="H235" s="39">
        <v>27500</v>
      </c>
      <c r="I235" s="74" t="s">
        <v>15</v>
      </c>
      <c r="K235" s="490"/>
      <c r="L235" s="107" t="s">
        <v>1748</v>
      </c>
    </row>
    <row r="236" spans="1:12" hidden="1">
      <c r="A236" s="27">
        <f t="shared" si="3"/>
        <v>234</v>
      </c>
      <c r="B236" s="16" t="s">
        <v>1555</v>
      </c>
      <c r="C236" s="32" t="s">
        <v>31</v>
      </c>
      <c r="D236" s="16">
        <v>108091</v>
      </c>
      <c r="E236" s="16">
        <v>42403</v>
      </c>
      <c r="F236" s="16">
        <v>2121313</v>
      </c>
      <c r="G236" s="16" t="s">
        <v>1725</v>
      </c>
      <c r="H236" s="39">
        <v>27500</v>
      </c>
      <c r="I236" s="74" t="s">
        <v>15</v>
      </c>
      <c r="K236" s="490"/>
      <c r="L236" s="107" t="s">
        <v>1748</v>
      </c>
    </row>
    <row r="237" spans="1:12" hidden="1">
      <c r="A237" s="27">
        <f t="shared" si="3"/>
        <v>235</v>
      </c>
      <c r="B237" s="16" t="s">
        <v>1556</v>
      </c>
      <c r="C237" s="32" t="s">
        <v>31</v>
      </c>
      <c r="D237" s="16">
        <v>108091</v>
      </c>
      <c r="E237" s="16">
        <v>42403</v>
      </c>
      <c r="F237" s="16">
        <v>2121313</v>
      </c>
      <c r="G237" s="16" t="s">
        <v>1725</v>
      </c>
      <c r="H237" s="39">
        <v>13250</v>
      </c>
      <c r="I237" s="74" t="s">
        <v>15</v>
      </c>
      <c r="K237" s="490"/>
      <c r="L237" s="107" t="s">
        <v>1748</v>
      </c>
    </row>
    <row r="238" spans="1:12" hidden="1">
      <c r="A238" s="27">
        <f t="shared" si="3"/>
        <v>236</v>
      </c>
      <c r="B238" s="16" t="s">
        <v>1557</v>
      </c>
      <c r="C238" s="32" t="s">
        <v>31</v>
      </c>
      <c r="D238" s="16">
        <v>108091</v>
      </c>
      <c r="E238" s="16">
        <v>42403</v>
      </c>
      <c r="F238" s="16">
        <v>2121313</v>
      </c>
      <c r="G238" s="16" t="s">
        <v>1725</v>
      </c>
      <c r="H238" s="39">
        <v>13250</v>
      </c>
      <c r="I238" s="74" t="s">
        <v>15</v>
      </c>
      <c r="K238" s="490"/>
      <c r="L238" s="107" t="s">
        <v>1748</v>
      </c>
    </row>
    <row r="239" spans="1:12" hidden="1">
      <c r="A239" s="27">
        <f t="shared" si="3"/>
        <v>237</v>
      </c>
      <c r="B239" s="16" t="s">
        <v>1558</v>
      </c>
      <c r="C239" s="32" t="s">
        <v>31</v>
      </c>
      <c r="D239" s="16">
        <v>108092</v>
      </c>
      <c r="E239" s="16">
        <v>42404</v>
      </c>
      <c r="F239" s="16">
        <v>2121320</v>
      </c>
      <c r="G239" s="16" t="s">
        <v>1725</v>
      </c>
      <c r="H239" s="39">
        <v>22300</v>
      </c>
      <c r="I239" s="74" t="s">
        <v>15</v>
      </c>
      <c r="K239" s="490"/>
      <c r="L239" s="107" t="s">
        <v>1748</v>
      </c>
    </row>
    <row r="240" spans="1:12" hidden="1">
      <c r="A240" s="27">
        <f t="shared" si="3"/>
        <v>238</v>
      </c>
      <c r="B240" s="16" t="s">
        <v>1559</v>
      </c>
      <c r="C240" s="32" t="s">
        <v>31</v>
      </c>
      <c r="D240" s="16">
        <v>108092</v>
      </c>
      <c r="E240" s="16">
        <v>42404</v>
      </c>
      <c r="F240" s="16">
        <v>2121320</v>
      </c>
      <c r="G240" s="16" t="s">
        <v>1725</v>
      </c>
      <c r="H240" s="39">
        <v>20200</v>
      </c>
      <c r="I240" s="74" t="s">
        <v>15</v>
      </c>
      <c r="K240" s="490"/>
      <c r="L240" s="107" t="s">
        <v>1748</v>
      </c>
    </row>
    <row r="241" spans="1:12" hidden="1">
      <c r="A241" s="27">
        <f t="shared" si="3"/>
        <v>239</v>
      </c>
      <c r="B241" s="16" t="s">
        <v>1560</v>
      </c>
      <c r="C241" s="32" t="s">
        <v>39</v>
      </c>
      <c r="D241" s="16">
        <v>108093</v>
      </c>
      <c r="E241" s="16">
        <v>42405</v>
      </c>
      <c r="F241" s="16">
        <v>12116203</v>
      </c>
      <c r="G241" s="16" t="s">
        <v>1725</v>
      </c>
      <c r="H241" s="39">
        <v>830</v>
      </c>
      <c r="I241" s="74" t="s">
        <v>15</v>
      </c>
      <c r="K241" s="490"/>
      <c r="L241" s="107" t="s">
        <v>1748</v>
      </c>
    </row>
    <row r="242" spans="1:12" hidden="1">
      <c r="A242" s="27">
        <f t="shared" si="3"/>
        <v>240</v>
      </c>
      <c r="B242" s="16" t="s">
        <v>1561</v>
      </c>
      <c r="C242" s="32" t="s">
        <v>39</v>
      </c>
      <c r="D242" s="16">
        <v>108093</v>
      </c>
      <c r="E242" s="16">
        <v>42405</v>
      </c>
      <c r="F242" s="16">
        <v>12116203</v>
      </c>
      <c r="G242" s="16" t="s">
        <v>1725</v>
      </c>
      <c r="H242" s="39">
        <v>730</v>
      </c>
      <c r="I242" s="74" t="s">
        <v>15</v>
      </c>
      <c r="K242" s="490"/>
      <c r="L242" s="107" t="s">
        <v>1748</v>
      </c>
    </row>
    <row r="243" spans="1:12" hidden="1">
      <c r="A243" s="27">
        <f t="shared" si="3"/>
        <v>241</v>
      </c>
      <c r="B243" s="16" t="s">
        <v>1562</v>
      </c>
      <c r="C243" s="32" t="s">
        <v>31</v>
      </c>
      <c r="D243" s="16">
        <v>108094</v>
      </c>
      <c r="E243" s="16">
        <v>42406</v>
      </c>
      <c r="F243" s="16">
        <v>2121321</v>
      </c>
      <c r="G243" s="16" t="s">
        <v>1725</v>
      </c>
      <c r="H243" s="39">
        <v>37000</v>
      </c>
      <c r="I243" s="74" t="s">
        <v>15</v>
      </c>
      <c r="K243" s="490"/>
      <c r="L243" s="107" t="s">
        <v>1748</v>
      </c>
    </row>
    <row r="244" spans="1:12" hidden="1">
      <c r="A244" s="27">
        <f t="shared" si="3"/>
        <v>242</v>
      </c>
      <c r="B244" s="16" t="s">
        <v>1563</v>
      </c>
      <c r="C244" s="32" t="s">
        <v>39</v>
      </c>
      <c r="D244" s="16">
        <v>108095</v>
      </c>
      <c r="E244" s="16">
        <v>42407</v>
      </c>
      <c r="F244" s="16">
        <v>12117237</v>
      </c>
      <c r="G244" s="16" t="s">
        <v>1725</v>
      </c>
      <c r="H244" s="39">
        <v>1945</v>
      </c>
      <c r="I244" s="74" t="s">
        <v>15</v>
      </c>
      <c r="K244" s="490"/>
      <c r="L244" s="107" t="s">
        <v>1748</v>
      </c>
    </row>
    <row r="245" spans="1:12" hidden="1">
      <c r="A245" s="27">
        <f t="shared" si="3"/>
        <v>243</v>
      </c>
      <c r="B245" s="16" t="s">
        <v>1564</v>
      </c>
      <c r="C245" s="32" t="s">
        <v>38</v>
      </c>
      <c r="D245" s="16">
        <v>108096</v>
      </c>
      <c r="E245" s="16">
        <v>42408</v>
      </c>
      <c r="F245" s="16">
        <v>2121643</v>
      </c>
      <c r="G245" s="16" t="s">
        <v>1725</v>
      </c>
      <c r="H245" s="39">
        <v>440</v>
      </c>
      <c r="I245" s="74" t="s">
        <v>15</v>
      </c>
      <c r="K245" s="490"/>
      <c r="L245" s="107" t="s">
        <v>1748</v>
      </c>
    </row>
    <row r="246" spans="1:12" hidden="1">
      <c r="A246" s="27">
        <f t="shared" si="3"/>
        <v>244</v>
      </c>
      <c r="B246" s="16" t="s">
        <v>1565</v>
      </c>
      <c r="C246" s="32" t="s">
        <v>34</v>
      </c>
      <c r="D246" s="16">
        <v>108097</v>
      </c>
      <c r="E246" s="16">
        <v>42409</v>
      </c>
      <c r="F246" s="16">
        <v>12159569</v>
      </c>
      <c r="G246" s="16" t="s">
        <v>1725</v>
      </c>
      <c r="H246" s="39">
        <v>390</v>
      </c>
      <c r="I246" s="74" t="s">
        <v>15</v>
      </c>
      <c r="K246" s="490"/>
      <c r="L246" s="107" t="s">
        <v>1749</v>
      </c>
    </row>
    <row r="247" spans="1:12" hidden="1">
      <c r="A247" s="27">
        <f t="shared" si="3"/>
        <v>245</v>
      </c>
      <c r="B247" s="16" t="s">
        <v>1606</v>
      </c>
      <c r="C247" s="32" t="s">
        <v>31</v>
      </c>
      <c r="D247" s="16">
        <v>109452</v>
      </c>
      <c r="E247" s="16">
        <v>42411</v>
      </c>
      <c r="F247" s="16">
        <v>2122235</v>
      </c>
      <c r="G247" s="16" t="s">
        <v>1725</v>
      </c>
      <c r="H247" s="39">
        <v>32760</v>
      </c>
      <c r="I247" s="74" t="s">
        <v>15</v>
      </c>
      <c r="K247" s="490"/>
      <c r="L247" s="107" t="s">
        <v>1750</v>
      </c>
    </row>
    <row r="248" spans="1:12" hidden="1">
      <c r="A248" s="27">
        <f t="shared" si="3"/>
        <v>246</v>
      </c>
      <c r="B248" s="16" t="s">
        <v>1607</v>
      </c>
      <c r="C248" s="32" t="s">
        <v>43</v>
      </c>
      <c r="D248" s="16">
        <v>109453</v>
      </c>
      <c r="E248" s="16">
        <v>42412</v>
      </c>
      <c r="F248" s="16">
        <v>2122235</v>
      </c>
      <c r="G248" s="16" t="s">
        <v>1725</v>
      </c>
      <c r="H248" s="39">
        <v>28065</v>
      </c>
      <c r="I248" s="74" t="s">
        <v>15</v>
      </c>
      <c r="K248" s="490"/>
      <c r="L248" s="107" t="s">
        <v>1750</v>
      </c>
    </row>
    <row r="249" spans="1:12" hidden="1">
      <c r="A249" s="27">
        <f t="shared" si="3"/>
        <v>247</v>
      </c>
      <c r="B249" s="16" t="s">
        <v>1608</v>
      </c>
      <c r="C249" s="32" t="s">
        <v>43</v>
      </c>
      <c r="D249" s="16">
        <v>109454</v>
      </c>
      <c r="E249" s="16">
        <v>42413</v>
      </c>
      <c r="F249" s="51" t="s">
        <v>15</v>
      </c>
      <c r="G249" s="16" t="s">
        <v>1725</v>
      </c>
      <c r="H249" s="39">
        <v>1840</v>
      </c>
      <c r="I249" s="28" t="s">
        <v>1732</v>
      </c>
      <c r="K249" s="490"/>
      <c r="L249" s="107" t="s">
        <v>1750</v>
      </c>
    </row>
    <row r="250" spans="1:12" hidden="1">
      <c r="A250" s="27">
        <f t="shared" si="3"/>
        <v>248</v>
      </c>
      <c r="B250" s="16" t="s">
        <v>1609</v>
      </c>
      <c r="C250" s="32" t="s">
        <v>43</v>
      </c>
      <c r="D250" s="16">
        <v>109454</v>
      </c>
      <c r="E250" s="16">
        <v>42413</v>
      </c>
      <c r="F250" s="51" t="s">
        <v>15</v>
      </c>
      <c r="G250" s="16" t="s">
        <v>1725</v>
      </c>
      <c r="H250" s="39">
        <v>2040</v>
      </c>
      <c r="I250" s="28" t="s">
        <v>1732</v>
      </c>
      <c r="K250" s="490"/>
      <c r="L250" s="107" t="s">
        <v>1750</v>
      </c>
    </row>
    <row r="251" spans="1:12" hidden="1">
      <c r="A251" s="27">
        <f t="shared" si="3"/>
        <v>249</v>
      </c>
      <c r="B251" s="16" t="s">
        <v>1610</v>
      </c>
      <c r="C251" s="32" t="s">
        <v>43</v>
      </c>
      <c r="D251" s="16">
        <v>109454</v>
      </c>
      <c r="E251" s="16">
        <v>42413</v>
      </c>
      <c r="F251" s="51" t="s">
        <v>15</v>
      </c>
      <c r="G251" s="16" t="s">
        <v>1725</v>
      </c>
      <c r="H251" s="39">
        <v>800</v>
      </c>
      <c r="I251" s="28" t="s">
        <v>1732</v>
      </c>
      <c r="K251" s="490"/>
      <c r="L251" s="107" t="s">
        <v>1750</v>
      </c>
    </row>
    <row r="252" spans="1:12" hidden="1">
      <c r="A252" s="27">
        <f t="shared" si="3"/>
        <v>250</v>
      </c>
      <c r="B252" s="16" t="s">
        <v>1611</v>
      </c>
      <c r="C252" s="32" t="s">
        <v>43</v>
      </c>
      <c r="D252" s="16">
        <v>109454</v>
      </c>
      <c r="E252" s="16">
        <v>42413</v>
      </c>
      <c r="F252" s="51" t="s">
        <v>15</v>
      </c>
      <c r="G252" s="16" t="s">
        <v>1725</v>
      </c>
      <c r="H252" s="39">
        <v>2220</v>
      </c>
      <c r="I252" s="28" t="s">
        <v>1732</v>
      </c>
      <c r="K252" s="490"/>
      <c r="L252" s="107" t="s">
        <v>1750</v>
      </c>
    </row>
    <row r="253" spans="1:12" hidden="1">
      <c r="A253" s="27">
        <f t="shared" si="3"/>
        <v>251</v>
      </c>
      <c r="B253" s="16" t="s">
        <v>1612</v>
      </c>
      <c r="C253" s="32" t="s">
        <v>43</v>
      </c>
      <c r="D253" s="16">
        <v>109454</v>
      </c>
      <c r="E253" s="16">
        <v>42413</v>
      </c>
      <c r="F253" s="51" t="s">
        <v>15</v>
      </c>
      <c r="G253" s="16" t="s">
        <v>1725</v>
      </c>
      <c r="H253" s="39">
        <v>860</v>
      </c>
      <c r="I253" s="28" t="s">
        <v>1732</v>
      </c>
      <c r="K253" s="490"/>
      <c r="L253" s="107" t="s">
        <v>1750</v>
      </c>
    </row>
    <row r="254" spans="1:12" hidden="1">
      <c r="A254" s="27">
        <f t="shared" si="3"/>
        <v>252</v>
      </c>
      <c r="B254" s="16" t="s">
        <v>1613</v>
      </c>
      <c r="C254" s="32" t="s">
        <v>43</v>
      </c>
      <c r="D254" s="16">
        <v>109454</v>
      </c>
      <c r="E254" s="16">
        <v>42413</v>
      </c>
      <c r="F254" s="51" t="s">
        <v>15</v>
      </c>
      <c r="G254" s="16" t="s">
        <v>1725</v>
      </c>
      <c r="H254" s="39">
        <v>1720</v>
      </c>
      <c r="I254" s="28" t="s">
        <v>1732</v>
      </c>
      <c r="K254" s="490"/>
      <c r="L254" s="107" t="s">
        <v>1750</v>
      </c>
    </row>
    <row r="255" spans="1:12" hidden="1">
      <c r="A255" s="27">
        <f t="shared" si="3"/>
        <v>253</v>
      </c>
      <c r="B255" s="16" t="s">
        <v>1614</v>
      </c>
      <c r="C255" s="32" t="s">
        <v>32</v>
      </c>
      <c r="D255" s="16">
        <v>109455</v>
      </c>
      <c r="E255" s="16">
        <v>42414</v>
      </c>
      <c r="F255" s="16">
        <v>2122253</v>
      </c>
      <c r="G255" s="16" t="s">
        <v>1725</v>
      </c>
      <c r="H255" s="39">
        <v>821650</v>
      </c>
      <c r="I255" s="74" t="s">
        <v>15</v>
      </c>
      <c r="K255" s="490"/>
      <c r="L255" s="107" t="s">
        <v>1750</v>
      </c>
    </row>
    <row r="256" spans="1:12" hidden="1">
      <c r="A256" s="27">
        <f t="shared" si="3"/>
        <v>254</v>
      </c>
      <c r="B256" s="16" t="s">
        <v>1615</v>
      </c>
      <c r="C256" s="32" t="s">
        <v>32</v>
      </c>
      <c r="D256" s="16">
        <v>109456</v>
      </c>
      <c r="E256" s="16">
        <v>42415</v>
      </c>
      <c r="F256" s="16">
        <v>2122266</v>
      </c>
      <c r="G256" s="16" t="s">
        <v>1725</v>
      </c>
      <c r="H256" s="39">
        <v>19635</v>
      </c>
      <c r="I256" s="74" t="s">
        <v>15</v>
      </c>
      <c r="K256" s="490"/>
      <c r="L256" s="107" t="s">
        <v>1751</v>
      </c>
    </row>
    <row r="257" spans="1:12" hidden="1">
      <c r="A257" s="27">
        <f t="shared" si="3"/>
        <v>255</v>
      </c>
      <c r="B257" s="16" t="s">
        <v>1616</v>
      </c>
      <c r="C257" s="32" t="s">
        <v>32</v>
      </c>
      <c r="D257" s="16">
        <v>109456</v>
      </c>
      <c r="E257" s="16">
        <v>42415</v>
      </c>
      <c r="F257" s="16">
        <v>2122266</v>
      </c>
      <c r="G257" s="16" t="s">
        <v>1725</v>
      </c>
      <c r="H257" s="39">
        <v>19635</v>
      </c>
      <c r="I257" s="74" t="s">
        <v>15</v>
      </c>
      <c r="K257" s="490"/>
      <c r="L257" s="107" t="s">
        <v>1751</v>
      </c>
    </row>
    <row r="258" spans="1:12" hidden="1">
      <c r="A258" s="27">
        <f t="shared" si="3"/>
        <v>256</v>
      </c>
      <c r="B258" s="201" t="s">
        <v>15</v>
      </c>
      <c r="C258" s="202" t="s">
        <v>31</v>
      </c>
      <c r="D258" s="201">
        <v>109457</v>
      </c>
      <c r="E258" s="201">
        <v>42416</v>
      </c>
      <c r="F258" s="201" t="s">
        <v>15</v>
      </c>
      <c r="G258" s="201" t="s">
        <v>15</v>
      </c>
      <c r="H258" s="205" t="s">
        <v>15</v>
      </c>
      <c r="I258" s="206" t="s">
        <v>1728</v>
      </c>
      <c r="K258" s="490"/>
      <c r="L258" s="107" t="s">
        <v>1751</v>
      </c>
    </row>
    <row r="259" spans="1:12" hidden="1">
      <c r="A259" s="27">
        <f t="shared" si="3"/>
        <v>257</v>
      </c>
      <c r="B259" s="16" t="s">
        <v>1617</v>
      </c>
      <c r="C259" s="32" t="s">
        <v>31</v>
      </c>
      <c r="D259" s="16">
        <v>109458</v>
      </c>
      <c r="E259" s="16">
        <v>42417</v>
      </c>
      <c r="F259" s="16">
        <v>2123334</v>
      </c>
      <c r="G259" s="16" t="s">
        <v>1725</v>
      </c>
      <c r="H259" s="39">
        <v>35175</v>
      </c>
      <c r="I259" s="74" t="s">
        <v>15</v>
      </c>
      <c r="K259" s="490"/>
      <c r="L259" s="107" t="s">
        <v>1751</v>
      </c>
    </row>
    <row r="260" spans="1:12" hidden="1">
      <c r="A260" s="27">
        <f t="shared" si="3"/>
        <v>258</v>
      </c>
      <c r="B260" s="16" t="s">
        <v>1618</v>
      </c>
      <c r="C260" s="32" t="s">
        <v>31</v>
      </c>
      <c r="D260" s="16">
        <v>109458</v>
      </c>
      <c r="E260" s="16">
        <v>42417</v>
      </c>
      <c r="F260" s="16">
        <v>2123334</v>
      </c>
      <c r="G260" s="16" t="s">
        <v>1725</v>
      </c>
      <c r="H260" s="39">
        <v>56700</v>
      </c>
      <c r="I260" s="74" t="s">
        <v>15</v>
      </c>
      <c r="K260" s="490"/>
      <c r="L260" s="107" t="s">
        <v>1751</v>
      </c>
    </row>
    <row r="261" spans="1:12" hidden="1">
      <c r="A261" s="27">
        <f t="shared" ref="A261:A324" si="4">A260+1</f>
        <v>259</v>
      </c>
      <c r="B261" s="16" t="s">
        <v>1619</v>
      </c>
      <c r="C261" s="32" t="s">
        <v>31</v>
      </c>
      <c r="D261" s="16">
        <v>109458</v>
      </c>
      <c r="E261" s="16">
        <v>42417</v>
      </c>
      <c r="F261" s="16">
        <v>2123334</v>
      </c>
      <c r="G261" s="16" t="s">
        <v>1725</v>
      </c>
      <c r="H261" s="39">
        <v>31850</v>
      </c>
      <c r="I261" s="74" t="s">
        <v>15</v>
      </c>
      <c r="K261" s="490"/>
      <c r="L261" s="107" t="s">
        <v>1751</v>
      </c>
    </row>
    <row r="262" spans="1:12" hidden="1">
      <c r="A262" s="27">
        <f t="shared" si="4"/>
        <v>260</v>
      </c>
      <c r="B262" s="16" t="s">
        <v>1620</v>
      </c>
      <c r="C262" s="32" t="s">
        <v>31</v>
      </c>
      <c r="D262" s="16">
        <v>109458</v>
      </c>
      <c r="E262" s="16">
        <v>42417</v>
      </c>
      <c r="F262" s="16">
        <v>2123334</v>
      </c>
      <c r="G262" s="16" t="s">
        <v>1725</v>
      </c>
      <c r="H262" s="39">
        <v>31850</v>
      </c>
      <c r="I262" s="74" t="s">
        <v>15</v>
      </c>
      <c r="K262" s="490"/>
      <c r="L262" s="107" t="s">
        <v>1751</v>
      </c>
    </row>
    <row r="263" spans="1:12" hidden="1">
      <c r="A263" s="27">
        <f t="shared" si="4"/>
        <v>261</v>
      </c>
      <c r="B263" s="201" t="s">
        <v>15</v>
      </c>
      <c r="C263" s="202" t="s">
        <v>31</v>
      </c>
      <c r="D263" s="201">
        <v>109459</v>
      </c>
      <c r="E263" s="201">
        <v>42418</v>
      </c>
      <c r="F263" s="201" t="s">
        <v>15</v>
      </c>
      <c r="G263" s="201" t="s">
        <v>15</v>
      </c>
      <c r="H263" s="205" t="s">
        <v>15</v>
      </c>
      <c r="I263" s="206" t="s">
        <v>1728</v>
      </c>
      <c r="K263" s="490"/>
      <c r="L263" s="107" t="s">
        <v>1751</v>
      </c>
    </row>
    <row r="264" spans="1:12" hidden="1">
      <c r="A264" s="27">
        <f t="shared" si="4"/>
        <v>262</v>
      </c>
      <c r="B264" s="16" t="s">
        <v>1621</v>
      </c>
      <c r="C264" s="32" t="s">
        <v>32</v>
      </c>
      <c r="D264" s="16">
        <v>109460</v>
      </c>
      <c r="E264" s="16">
        <v>42419</v>
      </c>
      <c r="F264" s="16">
        <v>2123585</v>
      </c>
      <c r="G264" s="16" t="s">
        <v>1725</v>
      </c>
      <c r="H264" s="39">
        <v>32200</v>
      </c>
      <c r="I264" s="74" t="s">
        <v>15</v>
      </c>
      <c r="K264" s="490"/>
      <c r="L264" s="107" t="s">
        <v>1751</v>
      </c>
    </row>
    <row r="265" spans="1:12" hidden="1">
      <c r="A265" s="27">
        <f t="shared" si="4"/>
        <v>263</v>
      </c>
      <c r="B265" s="16" t="s">
        <v>1622</v>
      </c>
      <c r="C265" s="32" t="s">
        <v>31</v>
      </c>
      <c r="D265" s="16">
        <v>109461</v>
      </c>
      <c r="E265" s="16">
        <v>42420</v>
      </c>
      <c r="F265" s="16">
        <v>2123586</v>
      </c>
      <c r="G265" s="16" t="s">
        <v>1725</v>
      </c>
      <c r="H265" s="39">
        <v>86625</v>
      </c>
      <c r="I265" s="74" t="s">
        <v>15</v>
      </c>
      <c r="K265" s="490"/>
      <c r="L265" s="107" t="s">
        <v>1751</v>
      </c>
    </row>
    <row r="266" spans="1:12" hidden="1">
      <c r="A266" s="27">
        <f t="shared" si="4"/>
        <v>264</v>
      </c>
      <c r="B266" s="16" t="s">
        <v>1623</v>
      </c>
      <c r="C266" s="32" t="s">
        <v>31</v>
      </c>
      <c r="D266" s="16">
        <v>109461</v>
      </c>
      <c r="E266" s="16">
        <v>42420</v>
      </c>
      <c r="F266" s="16">
        <v>2123586</v>
      </c>
      <c r="G266" s="16" t="s">
        <v>1725</v>
      </c>
      <c r="H266" s="39">
        <v>32500</v>
      </c>
      <c r="I266" s="74" t="s">
        <v>15</v>
      </c>
      <c r="K266" s="490"/>
      <c r="L266" s="107" t="s">
        <v>1751</v>
      </c>
    </row>
    <row r="267" spans="1:12" hidden="1">
      <c r="A267" s="27">
        <f t="shared" si="4"/>
        <v>265</v>
      </c>
      <c r="B267" s="16" t="s">
        <v>1624</v>
      </c>
      <c r="C267" s="32" t="s">
        <v>31</v>
      </c>
      <c r="D267" s="16">
        <v>109461</v>
      </c>
      <c r="E267" s="16">
        <v>42420</v>
      </c>
      <c r="F267" s="16">
        <v>2123586</v>
      </c>
      <c r="G267" s="16" t="s">
        <v>1725</v>
      </c>
      <c r="H267" s="39">
        <v>32500</v>
      </c>
      <c r="I267" s="74" t="s">
        <v>15</v>
      </c>
      <c r="K267" s="490"/>
      <c r="L267" s="107" t="s">
        <v>1751</v>
      </c>
    </row>
    <row r="268" spans="1:12" hidden="1">
      <c r="A268" s="27">
        <f t="shared" si="4"/>
        <v>266</v>
      </c>
      <c r="B268" s="16" t="s">
        <v>1625</v>
      </c>
      <c r="C268" s="32" t="s">
        <v>31</v>
      </c>
      <c r="D268" s="16">
        <v>109461</v>
      </c>
      <c r="E268" s="16">
        <v>42420</v>
      </c>
      <c r="F268" s="16">
        <v>2123586</v>
      </c>
      <c r="G268" s="16" t="s">
        <v>1725</v>
      </c>
      <c r="H268" s="39">
        <v>16600</v>
      </c>
      <c r="I268" s="74" t="s">
        <v>15</v>
      </c>
      <c r="K268" s="490"/>
      <c r="L268" s="107" t="s">
        <v>1751</v>
      </c>
    </row>
    <row r="269" spans="1:12" hidden="1">
      <c r="A269" s="27">
        <f t="shared" si="4"/>
        <v>267</v>
      </c>
      <c r="B269" s="16" t="s">
        <v>1626</v>
      </c>
      <c r="C269" s="32" t="s">
        <v>31</v>
      </c>
      <c r="D269" s="16">
        <v>109461</v>
      </c>
      <c r="E269" s="16">
        <v>42420</v>
      </c>
      <c r="F269" s="16">
        <v>2123586</v>
      </c>
      <c r="G269" s="16" t="s">
        <v>1725</v>
      </c>
      <c r="H269" s="39">
        <v>16600</v>
      </c>
      <c r="I269" s="74" t="s">
        <v>15</v>
      </c>
      <c r="K269" s="490"/>
      <c r="L269" s="107" t="s">
        <v>1751</v>
      </c>
    </row>
    <row r="270" spans="1:12" hidden="1">
      <c r="A270" s="27">
        <f t="shared" si="4"/>
        <v>268</v>
      </c>
      <c r="B270" s="16" t="s">
        <v>1627</v>
      </c>
      <c r="C270" s="32" t="s">
        <v>33</v>
      </c>
      <c r="D270" s="16">
        <v>109462</v>
      </c>
      <c r="E270" s="16">
        <v>42421</v>
      </c>
      <c r="F270" s="16">
        <v>12245845</v>
      </c>
      <c r="G270" s="16" t="s">
        <v>1726</v>
      </c>
      <c r="H270" s="39">
        <v>195</v>
      </c>
      <c r="I270" s="74" t="s">
        <v>15</v>
      </c>
      <c r="K270" s="490"/>
      <c r="L270" s="107" t="s">
        <v>1752</v>
      </c>
    </row>
    <row r="271" spans="1:12" hidden="1">
      <c r="A271" s="27">
        <f t="shared" si="4"/>
        <v>269</v>
      </c>
      <c r="B271" s="16" t="s">
        <v>1628</v>
      </c>
      <c r="C271" s="32" t="s">
        <v>31</v>
      </c>
      <c r="D271" s="16">
        <v>109463</v>
      </c>
      <c r="E271" s="16">
        <v>42422</v>
      </c>
      <c r="F271" s="16">
        <v>2123592</v>
      </c>
      <c r="G271" s="16" t="s">
        <v>1725</v>
      </c>
      <c r="H271" s="39">
        <v>31000</v>
      </c>
      <c r="I271" s="74" t="s">
        <v>15</v>
      </c>
      <c r="K271" s="490"/>
      <c r="L271" s="107" t="s">
        <v>1752</v>
      </c>
    </row>
    <row r="272" spans="1:12" hidden="1">
      <c r="A272" s="27">
        <f t="shared" si="4"/>
        <v>270</v>
      </c>
      <c r="B272" s="16" t="s">
        <v>1629</v>
      </c>
      <c r="C272" s="32" t="s">
        <v>31</v>
      </c>
      <c r="D272" s="16">
        <v>109463</v>
      </c>
      <c r="E272" s="16">
        <v>42422</v>
      </c>
      <c r="F272" s="16">
        <v>2123592</v>
      </c>
      <c r="G272" s="16" t="s">
        <v>1725</v>
      </c>
      <c r="H272" s="39">
        <v>28000</v>
      </c>
      <c r="I272" s="74" t="s">
        <v>15</v>
      </c>
      <c r="K272" s="490"/>
      <c r="L272" s="107" t="s">
        <v>1752</v>
      </c>
    </row>
    <row r="273" spans="1:12" hidden="1">
      <c r="A273" s="27">
        <f t="shared" si="4"/>
        <v>271</v>
      </c>
      <c r="B273" s="16" t="s">
        <v>1630</v>
      </c>
      <c r="C273" s="32" t="s">
        <v>38</v>
      </c>
      <c r="D273" s="16">
        <v>109464</v>
      </c>
      <c r="E273" s="16">
        <v>42423</v>
      </c>
      <c r="F273" s="16">
        <v>2123595</v>
      </c>
      <c r="G273" s="16" t="s">
        <v>1726</v>
      </c>
      <c r="H273" s="39">
        <v>440</v>
      </c>
      <c r="I273" s="74" t="s">
        <v>15</v>
      </c>
      <c r="K273" s="490"/>
      <c r="L273" s="107" t="s">
        <v>1752</v>
      </c>
    </row>
    <row r="274" spans="1:12" hidden="1">
      <c r="A274" s="27">
        <f t="shared" si="4"/>
        <v>272</v>
      </c>
      <c r="B274" s="16" t="s">
        <v>1631</v>
      </c>
      <c r="C274" s="32" t="s">
        <v>38</v>
      </c>
      <c r="D274" s="16">
        <v>109464</v>
      </c>
      <c r="E274" s="16">
        <v>42423</v>
      </c>
      <c r="F274" s="16">
        <v>2123595</v>
      </c>
      <c r="G274" s="16" t="s">
        <v>1726</v>
      </c>
      <c r="H274" s="39">
        <v>440</v>
      </c>
      <c r="I274" s="74" t="s">
        <v>15</v>
      </c>
      <c r="K274" s="490"/>
      <c r="L274" s="107" t="s">
        <v>1752</v>
      </c>
    </row>
    <row r="275" spans="1:12" hidden="1">
      <c r="A275" s="27">
        <f t="shared" si="4"/>
        <v>273</v>
      </c>
      <c r="B275" s="16" t="s">
        <v>1632</v>
      </c>
      <c r="C275" s="32" t="s">
        <v>42</v>
      </c>
      <c r="D275" s="16">
        <v>108098</v>
      </c>
      <c r="E275" s="16">
        <v>42424</v>
      </c>
      <c r="F275" s="16" t="s">
        <v>1727</v>
      </c>
      <c r="G275" s="16" t="s">
        <v>1726</v>
      </c>
      <c r="H275" s="39">
        <v>590</v>
      </c>
      <c r="I275" s="74" t="s">
        <v>15</v>
      </c>
      <c r="K275" s="490"/>
      <c r="L275" s="107" t="s">
        <v>1753</v>
      </c>
    </row>
    <row r="276" spans="1:12" hidden="1">
      <c r="A276" s="27">
        <f t="shared" si="4"/>
        <v>274</v>
      </c>
      <c r="B276" s="201" t="s">
        <v>15</v>
      </c>
      <c r="C276" s="202" t="s">
        <v>15</v>
      </c>
      <c r="D276" s="201">
        <v>108099</v>
      </c>
      <c r="E276" s="201" t="s">
        <v>15</v>
      </c>
      <c r="F276" s="201" t="s">
        <v>15</v>
      </c>
      <c r="G276" s="201" t="s">
        <v>15</v>
      </c>
      <c r="H276" s="205" t="s">
        <v>15</v>
      </c>
      <c r="I276" s="206" t="s">
        <v>1728</v>
      </c>
      <c r="K276" s="490"/>
      <c r="L276" s="107" t="s">
        <v>1753</v>
      </c>
    </row>
    <row r="277" spans="1:12" hidden="1">
      <c r="A277" s="27">
        <f t="shared" si="4"/>
        <v>275</v>
      </c>
      <c r="B277" s="201" t="s">
        <v>15</v>
      </c>
      <c r="C277" s="202" t="s">
        <v>15</v>
      </c>
      <c r="D277" s="201">
        <v>108100</v>
      </c>
      <c r="E277" s="201" t="s">
        <v>15</v>
      </c>
      <c r="F277" s="201" t="s">
        <v>15</v>
      </c>
      <c r="G277" s="201" t="s">
        <v>15</v>
      </c>
      <c r="H277" s="205" t="s">
        <v>15</v>
      </c>
      <c r="I277" s="206" t="s">
        <v>1728</v>
      </c>
      <c r="K277" s="490"/>
      <c r="L277" s="107" t="s">
        <v>1753</v>
      </c>
    </row>
    <row r="278" spans="1:12" hidden="1">
      <c r="A278" s="27">
        <f t="shared" si="4"/>
        <v>276</v>
      </c>
      <c r="B278" s="16" t="s">
        <v>1661</v>
      </c>
      <c r="C278" s="32" t="s">
        <v>38</v>
      </c>
      <c r="D278" s="16">
        <v>109467</v>
      </c>
      <c r="E278" s="16">
        <v>42427</v>
      </c>
      <c r="F278" s="16">
        <v>2126805</v>
      </c>
      <c r="G278" s="16" t="s">
        <v>1726</v>
      </c>
      <c r="H278" s="39">
        <v>9160</v>
      </c>
      <c r="I278" s="74" t="s">
        <v>15</v>
      </c>
      <c r="K278" s="490"/>
      <c r="L278" s="107" t="s">
        <v>1754</v>
      </c>
    </row>
    <row r="279" spans="1:12" hidden="1">
      <c r="A279" s="27">
        <f t="shared" si="4"/>
        <v>277</v>
      </c>
      <c r="B279" s="16" t="s">
        <v>1662</v>
      </c>
      <c r="C279" s="32" t="s">
        <v>38</v>
      </c>
      <c r="D279" s="16">
        <v>109467</v>
      </c>
      <c r="E279" s="16">
        <v>42427</v>
      </c>
      <c r="F279" s="16">
        <v>2126805</v>
      </c>
      <c r="G279" s="16" t="s">
        <v>1726</v>
      </c>
      <c r="H279" s="39">
        <v>4585</v>
      </c>
      <c r="I279" s="74" t="s">
        <v>15</v>
      </c>
      <c r="K279" s="490"/>
      <c r="L279" s="107" t="s">
        <v>1754</v>
      </c>
    </row>
    <row r="280" spans="1:12" hidden="1">
      <c r="A280" s="27">
        <f t="shared" si="4"/>
        <v>278</v>
      </c>
      <c r="B280" s="201" t="s">
        <v>15</v>
      </c>
      <c r="C280" s="202" t="s">
        <v>38</v>
      </c>
      <c r="D280" s="201">
        <v>109465</v>
      </c>
      <c r="E280" s="201">
        <v>42425</v>
      </c>
      <c r="F280" s="201" t="s">
        <v>15</v>
      </c>
      <c r="G280" s="201" t="s">
        <v>15</v>
      </c>
      <c r="H280" s="205" t="s">
        <v>15</v>
      </c>
      <c r="I280" s="206" t="s">
        <v>1728</v>
      </c>
      <c r="K280" s="490"/>
      <c r="L280" s="107" t="s">
        <v>1754</v>
      </c>
    </row>
    <row r="281" spans="1:12" hidden="1">
      <c r="A281" s="27">
        <f t="shared" si="4"/>
        <v>279</v>
      </c>
      <c r="B281" s="16" t="s">
        <v>1663</v>
      </c>
      <c r="C281" s="32" t="s">
        <v>32</v>
      </c>
      <c r="D281" s="16">
        <v>109466</v>
      </c>
      <c r="E281" s="16">
        <v>42426</v>
      </c>
      <c r="F281" s="16">
        <v>2126804</v>
      </c>
      <c r="G281" s="16" t="s">
        <v>1725</v>
      </c>
      <c r="H281" s="39">
        <v>170000</v>
      </c>
      <c r="I281" s="74" t="s">
        <v>15</v>
      </c>
      <c r="K281" s="490"/>
      <c r="L281" s="107" t="s">
        <v>1755</v>
      </c>
    </row>
    <row r="282" spans="1:12" hidden="1">
      <c r="A282" s="27">
        <f t="shared" si="4"/>
        <v>280</v>
      </c>
      <c r="B282" s="201" t="s">
        <v>15</v>
      </c>
      <c r="C282" s="202" t="s">
        <v>32</v>
      </c>
      <c r="D282" s="201">
        <v>109468</v>
      </c>
      <c r="E282" s="201">
        <v>42428</v>
      </c>
      <c r="F282" s="201" t="s">
        <v>15</v>
      </c>
      <c r="G282" s="201" t="s">
        <v>15</v>
      </c>
      <c r="H282" s="205" t="s">
        <v>15</v>
      </c>
      <c r="I282" s="206" t="s">
        <v>1728</v>
      </c>
      <c r="K282" s="490"/>
      <c r="L282" s="107" t="s">
        <v>1755</v>
      </c>
    </row>
    <row r="283" spans="1:12" hidden="1">
      <c r="A283" s="27">
        <f t="shared" si="4"/>
        <v>281</v>
      </c>
      <c r="B283" s="16" t="s">
        <v>1664</v>
      </c>
      <c r="C283" s="32" t="s">
        <v>32</v>
      </c>
      <c r="D283" s="16">
        <v>109469</v>
      </c>
      <c r="E283" s="16">
        <v>42429</v>
      </c>
      <c r="F283" s="16">
        <v>2127101</v>
      </c>
      <c r="G283" s="16" t="s">
        <v>1725</v>
      </c>
      <c r="H283" s="39">
        <v>22500</v>
      </c>
      <c r="I283" s="74" t="s">
        <v>15</v>
      </c>
      <c r="K283" s="490"/>
      <c r="L283" s="107" t="s">
        <v>1755</v>
      </c>
    </row>
    <row r="284" spans="1:12" hidden="1">
      <c r="A284" s="27">
        <f t="shared" si="4"/>
        <v>282</v>
      </c>
      <c r="B284" s="16" t="s">
        <v>1665</v>
      </c>
      <c r="C284" s="32" t="s">
        <v>38</v>
      </c>
      <c r="D284" s="16">
        <v>109470</v>
      </c>
      <c r="E284" s="16">
        <v>42430</v>
      </c>
      <c r="F284" s="16">
        <v>2127110</v>
      </c>
      <c r="G284" s="16" t="s">
        <v>1726</v>
      </c>
      <c r="H284" s="39">
        <v>1284</v>
      </c>
      <c r="I284" s="74" t="s">
        <v>15</v>
      </c>
      <c r="K284" s="490"/>
      <c r="L284" s="107" t="s">
        <v>1755</v>
      </c>
    </row>
    <row r="285" spans="1:12" hidden="1">
      <c r="A285" s="27">
        <f t="shared" si="4"/>
        <v>283</v>
      </c>
      <c r="B285" s="16" t="s">
        <v>1666</v>
      </c>
      <c r="C285" s="32" t="s">
        <v>38</v>
      </c>
      <c r="D285" s="16">
        <v>109470</v>
      </c>
      <c r="E285" s="16">
        <v>42430</v>
      </c>
      <c r="F285" s="16">
        <v>2127110</v>
      </c>
      <c r="G285" s="16" t="s">
        <v>1726</v>
      </c>
      <c r="H285" s="39">
        <v>1284</v>
      </c>
      <c r="I285" s="74" t="s">
        <v>15</v>
      </c>
      <c r="K285" s="490"/>
      <c r="L285" s="107" t="s">
        <v>1755</v>
      </c>
    </row>
    <row r="286" spans="1:12" hidden="1">
      <c r="A286" s="27">
        <f t="shared" si="4"/>
        <v>284</v>
      </c>
      <c r="B286" s="16" t="s">
        <v>1667</v>
      </c>
      <c r="C286" s="32" t="s">
        <v>34</v>
      </c>
      <c r="D286" s="16">
        <v>109471</v>
      </c>
      <c r="E286" s="16">
        <v>42431</v>
      </c>
      <c r="F286" s="16">
        <v>12294232</v>
      </c>
      <c r="G286" s="16" t="s">
        <v>1726</v>
      </c>
      <c r="H286" s="39">
        <v>585</v>
      </c>
      <c r="I286" s="74" t="s">
        <v>15</v>
      </c>
      <c r="K286" s="490"/>
      <c r="L286" s="107" t="s">
        <v>1756</v>
      </c>
    </row>
    <row r="287" spans="1:12" hidden="1">
      <c r="A287" s="27">
        <f t="shared" si="4"/>
        <v>285</v>
      </c>
      <c r="B287" s="16" t="s">
        <v>1668</v>
      </c>
      <c r="C287" s="32" t="s">
        <v>34</v>
      </c>
      <c r="D287" s="16">
        <v>109471</v>
      </c>
      <c r="E287" s="16">
        <v>42431</v>
      </c>
      <c r="F287" s="16">
        <v>12294232</v>
      </c>
      <c r="G287" s="16" t="s">
        <v>1726</v>
      </c>
      <c r="H287" s="39">
        <v>585</v>
      </c>
      <c r="I287" s="74" t="s">
        <v>15</v>
      </c>
      <c r="K287" s="490"/>
      <c r="L287" s="107" t="s">
        <v>1756</v>
      </c>
    </row>
    <row r="288" spans="1:12" hidden="1">
      <c r="A288" s="27">
        <f t="shared" si="4"/>
        <v>286</v>
      </c>
      <c r="B288" s="16" t="s">
        <v>1669</v>
      </c>
      <c r="C288" s="32" t="s">
        <v>34</v>
      </c>
      <c r="D288" s="16">
        <v>109471</v>
      </c>
      <c r="E288" s="16">
        <v>42431</v>
      </c>
      <c r="F288" s="16">
        <v>12294232</v>
      </c>
      <c r="G288" s="16" t="s">
        <v>1726</v>
      </c>
      <c r="H288" s="39">
        <v>280</v>
      </c>
      <c r="I288" s="74" t="s">
        <v>15</v>
      </c>
      <c r="K288" s="490"/>
      <c r="L288" s="107" t="s">
        <v>1756</v>
      </c>
    </row>
    <row r="289" spans="1:12" hidden="1">
      <c r="A289" s="27">
        <f t="shared" si="4"/>
        <v>287</v>
      </c>
      <c r="B289" s="16" t="s">
        <v>1670</v>
      </c>
      <c r="C289" s="32" t="s">
        <v>34</v>
      </c>
      <c r="D289" s="16">
        <v>109472</v>
      </c>
      <c r="E289" s="16">
        <v>42432</v>
      </c>
      <c r="F289" s="16">
        <v>12294231</v>
      </c>
      <c r="G289" s="16" t="s">
        <v>1726</v>
      </c>
      <c r="H289" s="39">
        <v>7800</v>
      </c>
      <c r="I289" s="74" t="s">
        <v>15</v>
      </c>
      <c r="K289" s="490"/>
      <c r="L289" s="107" t="s">
        <v>1756</v>
      </c>
    </row>
    <row r="290" spans="1:12" hidden="1">
      <c r="A290" s="27">
        <f t="shared" si="4"/>
        <v>288</v>
      </c>
      <c r="B290" s="16" t="s">
        <v>1671</v>
      </c>
      <c r="C290" s="32" t="s">
        <v>34</v>
      </c>
      <c r="D290" s="16">
        <v>109473</v>
      </c>
      <c r="E290" s="16">
        <v>42433</v>
      </c>
      <c r="F290" s="16">
        <v>12295466</v>
      </c>
      <c r="G290" s="16" t="s">
        <v>1726</v>
      </c>
      <c r="H290" s="39">
        <v>280</v>
      </c>
      <c r="I290" s="74" t="s">
        <v>15</v>
      </c>
      <c r="K290" s="490"/>
      <c r="L290" s="107" t="s">
        <v>1756</v>
      </c>
    </row>
    <row r="291" spans="1:12" hidden="1">
      <c r="A291" s="27">
        <f t="shared" si="4"/>
        <v>289</v>
      </c>
      <c r="B291" s="16" t="s">
        <v>1672</v>
      </c>
      <c r="C291" s="32" t="s">
        <v>34</v>
      </c>
      <c r="D291" s="16">
        <v>109473</v>
      </c>
      <c r="E291" s="16">
        <v>42433</v>
      </c>
      <c r="F291" s="16">
        <v>12295466</v>
      </c>
      <c r="G291" s="16" t="s">
        <v>1726</v>
      </c>
      <c r="H291" s="39">
        <v>390</v>
      </c>
      <c r="I291" s="74" t="s">
        <v>15</v>
      </c>
      <c r="K291" s="490"/>
      <c r="L291" s="107" t="s">
        <v>1756</v>
      </c>
    </row>
    <row r="292" spans="1:12" hidden="1">
      <c r="A292" s="27">
        <f t="shared" si="4"/>
        <v>290</v>
      </c>
      <c r="B292" s="16" t="s">
        <v>1673</v>
      </c>
      <c r="C292" s="32" t="s">
        <v>31</v>
      </c>
      <c r="D292" s="16">
        <v>109474</v>
      </c>
      <c r="E292" s="16">
        <v>42434</v>
      </c>
      <c r="F292" s="16">
        <v>2128320</v>
      </c>
      <c r="G292" s="16" t="s">
        <v>1725</v>
      </c>
      <c r="H292" s="39">
        <v>99990</v>
      </c>
      <c r="I292" s="74" t="s">
        <v>15</v>
      </c>
      <c r="K292" s="490"/>
      <c r="L292" s="107" t="s">
        <v>1756</v>
      </c>
    </row>
    <row r="293" spans="1:12" hidden="1">
      <c r="A293" s="27">
        <f t="shared" si="4"/>
        <v>291</v>
      </c>
      <c r="B293" s="201" t="s">
        <v>15</v>
      </c>
      <c r="C293" s="202" t="s">
        <v>38</v>
      </c>
      <c r="D293" s="201">
        <v>109475</v>
      </c>
      <c r="E293" s="201">
        <v>42435</v>
      </c>
      <c r="F293" s="201" t="s">
        <v>15</v>
      </c>
      <c r="G293" s="201" t="s">
        <v>15</v>
      </c>
      <c r="H293" s="205" t="s">
        <v>15</v>
      </c>
      <c r="I293" s="206" t="s">
        <v>1728</v>
      </c>
      <c r="K293" s="490"/>
      <c r="L293" s="107" t="s">
        <v>1756</v>
      </c>
    </row>
    <row r="294" spans="1:12" hidden="1">
      <c r="A294" s="27">
        <f t="shared" si="4"/>
        <v>292</v>
      </c>
      <c r="B294" s="16" t="s">
        <v>1674</v>
      </c>
      <c r="C294" s="32" t="s">
        <v>38</v>
      </c>
      <c r="D294" s="16">
        <v>109476</v>
      </c>
      <c r="E294" s="16">
        <v>42436</v>
      </c>
      <c r="F294" s="16">
        <v>2128505</v>
      </c>
      <c r="G294" s="16" t="s">
        <v>1726</v>
      </c>
      <c r="H294" s="39">
        <v>4400</v>
      </c>
      <c r="I294" s="74" t="s">
        <v>15</v>
      </c>
      <c r="K294" s="490"/>
      <c r="L294" s="107" t="s">
        <v>1756</v>
      </c>
    </row>
    <row r="295" spans="1:12" hidden="1">
      <c r="A295" s="27">
        <f t="shared" si="4"/>
        <v>293</v>
      </c>
      <c r="B295" s="16" t="s">
        <v>1675</v>
      </c>
      <c r="C295" s="32" t="s">
        <v>38</v>
      </c>
      <c r="D295" s="16">
        <v>109476</v>
      </c>
      <c r="E295" s="16">
        <v>42436</v>
      </c>
      <c r="F295" s="16">
        <v>2128505</v>
      </c>
      <c r="G295" s="16" t="s">
        <v>1726</v>
      </c>
      <c r="H295" s="39">
        <v>6419</v>
      </c>
      <c r="I295" s="74" t="s">
        <v>15</v>
      </c>
      <c r="K295" s="490"/>
      <c r="L295" s="107" t="s">
        <v>1756</v>
      </c>
    </row>
    <row r="296" spans="1:12" hidden="1">
      <c r="A296" s="27">
        <f t="shared" si="4"/>
        <v>294</v>
      </c>
      <c r="B296" s="16" t="s">
        <v>1676</v>
      </c>
      <c r="C296" s="32" t="s">
        <v>38</v>
      </c>
      <c r="D296" s="16">
        <v>109476</v>
      </c>
      <c r="E296" s="16">
        <v>42436</v>
      </c>
      <c r="F296" s="16">
        <v>2128505</v>
      </c>
      <c r="G296" s="16" t="s">
        <v>1726</v>
      </c>
      <c r="H296" s="39">
        <v>6419</v>
      </c>
      <c r="I296" s="74" t="s">
        <v>15</v>
      </c>
      <c r="K296" s="490"/>
      <c r="L296" s="107" t="s">
        <v>1756</v>
      </c>
    </row>
    <row r="297" spans="1:12" hidden="1">
      <c r="A297" s="27">
        <f t="shared" si="4"/>
        <v>295</v>
      </c>
      <c r="B297" s="16" t="s">
        <v>1677</v>
      </c>
      <c r="C297" s="32" t="s">
        <v>39</v>
      </c>
      <c r="D297" s="16">
        <v>109477</v>
      </c>
      <c r="E297" s="16">
        <v>42437</v>
      </c>
      <c r="F297" s="16">
        <v>12300127</v>
      </c>
      <c r="G297" s="16" t="s">
        <v>1726</v>
      </c>
      <c r="H297" s="39">
        <v>1214</v>
      </c>
      <c r="I297" s="74" t="s">
        <v>15</v>
      </c>
      <c r="K297" s="490"/>
      <c r="L297" s="107" t="s">
        <v>1790</v>
      </c>
    </row>
    <row r="298" spans="1:12" hidden="1">
      <c r="A298" s="27">
        <f t="shared" si="4"/>
        <v>296</v>
      </c>
      <c r="B298" s="16" t="s">
        <v>1678</v>
      </c>
      <c r="C298" s="32" t="s">
        <v>39</v>
      </c>
      <c r="D298" s="16">
        <v>109477</v>
      </c>
      <c r="E298" s="16">
        <v>42437</v>
      </c>
      <c r="F298" s="16">
        <v>12300127</v>
      </c>
      <c r="G298" s="16" t="s">
        <v>1726</v>
      </c>
      <c r="H298" s="39">
        <v>1480</v>
      </c>
      <c r="I298" s="74" t="s">
        <v>15</v>
      </c>
      <c r="K298" s="490"/>
      <c r="L298" s="107" t="s">
        <v>1790</v>
      </c>
    </row>
    <row r="299" spans="1:12" hidden="1">
      <c r="A299" s="27">
        <f t="shared" si="4"/>
        <v>297</v>
      </c>
      <c r="B299" s="16" t="s">
        <v>1679</v>
      </c>
      <c r="C299" s="32" t="s">
        <v>39</v>
      </c>
      <c r="D299" s="16">
        <v>109477</v>
      </c>
      <c r="E299" s="16">
        <v>42437</v>
      </c>
      <c r="F299" s="16">
        <v>12300127</v>
      </c>
      <c r="G299" s="16" t="s">
        <v>1726</v>
      </c>
      <c r="H299" s="39">
        <v>1185</v>
      </c>
      <c r="I299" s="74" t="s">
        <v>15</v>
      </c>
      <c r="K299" s="490"/>
      <c r="L299" s="107" t="s">
        <v>1790</v>
      </c>
    </row>
    <row r="300" spans="1:12" hidden="1">
      <c r="A300" s="27">
        <f t="shared" si="4"/>
        <v>298</v>
      </c>
      <c r="B300" s="16" t="s">
        <v>1680</v>
      </c>
      <c r="C300" s="32" t="s">
        <v>39</v>
      </c>
      <c r="D300" s="16">
        <v>109477</v>
      </c>
      <c r="E300" s="16">
        <v>42437</v>
      </c>
      <c r="F300" s="16">
        <v>12300127</v>
      </c>
      <c r="G300" s="16" t="s">
        <v>1726</v>
      </c>
      <c r="H300" s="39">
        <v>1411</v>
      </c>
      <c r="I300" s="74" t="s">
        <v>15</v>
      </c>
      <c r="K300" s="490"/>
      <c r="L300" s="107" t="s">
        <v>1790</v>
      </c>
    </row>
    <row r="301" spans="1:12" hidden="1">
      <c r="A301" s="27">
        <f t="shared" si="4"/>
        <v>299</v>
      </c>
      <c r="B301" s="16" t="s">
        <v>1681</v>
      </c>
      <c r="C301" s="32" t="s">
        <v>39</v>
      </c>
      <c r="D301" s="16">
        <v>109477</v>
      </c>
      <c r="E301" s="16">
        <v>42437</v>
      </c>
      <c r="F301" s="16">
        <v>12300127</v>
      </c>
      <c r="G301" s="16" t="s">
        <v>1726</v>
      </c>
      <c r="H301" s="39">
        <v>2675</v>
      </c>
      <c r="I301" s="74" t="s">
        <v>15</v>
      </c>
      <c r="K301" s="490"/>
      <c r="L301" s="107" t="s">
        <v>1790</v>
      </c>
    </row>
    <row r="302" spans="1:12" hidden="1">
      <c r="A302" s="27">
        <f t="shared" si="4"/>
        <v>300</v>
      </c>
      <c r="B302" s="201" t="s">
        <v>15</v>
      </c>
      <c r="C302" s="202" t="s">
        <v>31</v>
      </c>
      <c r="D302" s="201" t="s">
        <v>15</v>
      </c>
      <c r="E302" s="201">
        <v>42438</v>
      </c>
      <c r="F302" s="201" t="s">
        <v>15</v>
      </c>
      <c r="G302" s="201" t="s">
        <v>15</v>
      </c>
      <c r="H302" s="205" t="s">
        <v>15</v>
      </c>
      <c r="I302" s="206" t="s">
        <v>1728</v>
      </c>
      <c r="K302" s="490"/>
      <c r="L302" s="107" t="s">
        <v>1790</v>
      </c>
    </row>
    <row r="303" spans="1:12" hidden="1">
      <c r="A303" s="27">
        <f t="shared" si="4"/>
        <v>301</v>
      </c>
      <c r="B303" s="201" t="s">
        <v>15</v>
      </c>
      <c r="C303" s="202" t="s">
        <v>31</v>
      </c>
      <c r="D303" s="201">
        <v>109478</v>
      </c>
      <c r="E303" s="201">
        <v>42439</v>
      </c>
      <c r="F303" s="201" t="s">
        <v>15</v>
      </c>
      <c r="G303" s="201" t="s">
        <v>15</v>
      </c>
      <c r="H303" s="205" t="s">
        <v>15</v>
      </c>
      <c r="I303" s="206" t="s">
        <v>1728</v>
      </c>
      <c r="K303" s="490"/>
      <c r="L303" s="107" t="s">
        <v>1790</v>
      </c>
    </row>
    <row r="304" spans="1:12" s="29" customFormat="1" hidden="1">
      <c r="A304" s="27">
        <f t="shared" si="4"/>
        <v>302</v>
      </c>
      <c r="B304" s="16" t="s">
        <v>1714</v>
      </c>
      <c r="C304" s="32" t="s">
        <v>31</v>
      </c>
      <c r="D304" s="16">
        <v>109479</v>
      </c>
      <c r="E304" s="16">
        <v>42440</v>
      </c>
      <c r="F304" s="16">
        <v>2129117</v>
      </c>
      <c r="G304" s="16" t="s">
        <v>1725</v>
      </c>
      <c r="H304" s="39">
        <v>76500</v>
      </c>
      <c r="I304" s="74" t="s">
        <v>15</v>
      </c>
      <c r="K304" s="490"/>
      <c r="L304" s="107" t="s">
        <v>1791</v>
      </c>
    </row>
    <row r="305" spans="1:12" s="29" customFormat="1" hidden="1">
      <c r="A305" s="27">
        <f t="shared" si="4"/>
        <v>303</v>
      </c>
      <c r="B305" s="16" t="s">
        <v>1764</v>
      </c>
      <c r="C305" s="32" t="s">
        <v>38</v>
      </c>
      <c r="D305" s="16">
        <v>109480</v>
      </c>
      <c r="E305" s="16">
        <v>42441</v>
      </c>
      <c r="F305" s="16">
        <v>2130620</v>
      </c>
      <c r="G305" s="16" t="s">
        <v>1726</v>
      </c>
      <c r="H305" s="39">
        <v>9157</v>
      </c>
      <c r="I305" s="74" t="s">
        <v>15</v>
      </c>
      <c r="K305" s="490"/>
      <c r="L305" s="107" t="s">
        <v>1791</v>
      </c>
    </row>
    <row r="306" spans="1:12" s="29" customFormat="1" hidden="1">
      <c r="A306" s="27">
        <f t="shared" si="4"/>
        <v>304</v>
      </c>
      <c r="B306" s="16" t="s">
        <v>1767</v>
      </c>
      <c r="C306" s="32" t="s">
        <v>38</v>
      </c>
      <c r="D306" s="16">
        <v>109481</v>
      </c>
      <c r="E306" s="16">
        <v>42442</v>
      </c>
      <c r="F306" s="16">
        <v>2130621</v>
      </c>
      <c r="G306" s="16" t="s">
        <v>1726</v>
      </c>
      <c r="H306" s="39">
        <v>7977</v>
      </c>
      <c r="I306" s="74" t="s">
        <v>15</v>
      </c>
      <c r="K306" s="490"/>
      <c r="L306" s="107" t="s">
        <v>1791</v>
      </c>
    </row>
    <row r="307" spans="1:12" s="29" customFormat="1" hidden="1">
      <c r="A307" s="27">
        <f t="shared" si="4"/>
        <v>305</v>
      </c>
      <c r="B307" s="16" t="s">
        <v>1768</v>
      </c>
      <c r="C307" s="32" t="s">
        <v>38</v>
      </c>
      <c r="D307" s="16">
        <v>109481</v>
      </c>
      <c r="E307" s="16">
        <v>42442</v>
      </c>
      <c r="F307" s="16">
        <v>2130621</v>
      </c>
      <c r="G307" s="16" t="s">
        <v>1726</v>
      </c>
      <c r="H307" s="39">
        <v>7726</v>
      </c>
      <c r="I307" s="74" t="s">
        <v>15</v>
      </c>
      <c r="K307" s="490"/>
      <c r="L307" s="107" t="s">
        <v>1791</v>
      </c>
    </row>
    <row r="308" spans="1:12" s="29" customFormat="1" hidden="1">
      <c r="A308" s="27">
        <f t="shared" si="4"/>
        <v>306</v>
      </c>
      <c r="B308" s="201" t="s">
        <v>15</v>
      </c>
      <c r="C308" s="202" t="s">
        <v>38</v>
      </c>
      <c r="D308" s="201">
        <v>109482</v>
      </c>
      <c r="E308" s="201">
        <v>42443</v>
      </c>
      <c r="F308" s="201" t="s">
        <v>15</v>
      </c>
      <c r="G308" s="201" t="s">
        <v>15</v>
      </c>
      <c r="H308" s="205" t="s">
        <v>15</v>
      </c>
      <c r="I308" s="206" t="s">
        <v>1728</v>
      </c>
      <c r="K308" s="490"/>
      <c r="L308" s="107" t="s">
        <v>1791</v>
      </c>
    </row>
    <row r="309" spans="1:12" s="29" customFormat="1" hidden="1">
      <c r="A309" s="27">
        <f t="shared" si="4"/>
        <v>307</v>
      </c>
      <c r="B309" s="16" t="s">
        <v>1774</v>
      </c>
      <c r="C309" s="32" t="s">
        <v>38</v>
      </c>
      <c r="D309" s="16">
        <v>109483</v>
      </c>
      <c r="E309" s="16">
        <v>42444</v>
      </c>
      <c r="F309" s="16">
        <v>2130932</v>
      </c>
      <c r="G309" s="16" t="s">
        <v>1726</v>
      </c>
      <c r="H309" s="39">
        <v>6215</v>
      </c>
      <c r="I309" s="74" t="s">
        <v>15</v>
      </c>
      <c r="K309" s="490"/>
      <c r="L309" s="107" t="s">
        <v>1791</v>
      </c>
    </row>
    <row r="310" spans="1:12" s="29" customFormat="1" hidden="1">
      <c r="A310" s="27">
        <f t="shared" si="4"/>
        <v>308</v>
      </c>
      <c r="B310" s="16" t="s">
        <v>1777</v>
      </c>
      <c r="C310" s="32" t="s">
        <v>38</v>
      </c>
      <c r="D310" s="16">
        <v>109484</v>
      </c>
      <c r="E310" s="16">
        <v>42445</v>
      </c>
      <c r="F310" s="16">
        <v>2130933</v>
      </c>
      <c r="G310" s="16" t="s">
        <v>1726</v>
      </c>
      <c r="H310" s="39">
        <v>4338</v>
      </c>
      <c r="I310" s="74" t="s">
        <v>15</v>
      </c>
      <c r="K310" s="490"/>
      <c r="L310" s="107" t="s">
        <v>1791</v>
      </c>
    </row>
    <row r="311" spans="1:12" s="29" customFormat="1" hidden="1">
      <c r="A311" s="27">
        <f t="shared" si="4"/>
        <v>309</v>
      </c>
      <c r="B311" s="16" t="s">
        <v>1782</v>
      </c>
      <c r="C311" s="32" t="s">
        <v>38</v>
      </c>
      <c r="D311" s="16">
        <v>109487</v>
      </c>
      <c r="E311" s="16">
        <v>42448</v>
      </c>
      <c r="F311" s="16">
        <v>2130940</v>
      </c>
      <c r="G311" s="16" t="s">
        <v>1726</v>
      </c>
      <c r="H311" s="39">
        <v>4364</v>
      </c>
      <c r="I311" s="74" t="s">
        <v>15</v>
      </c>
      <c r="K311" s="490"/>
      <c r="L311" s="107" t="s">
        <v>1791</v>
      </c>
    </row>
    <row r="312" spans="1:12" s="30" customFormat="1" hidden="1">
      <c r="A312" s="27">
        <f t="shared" si="4"/>
        <v>310</v>
      </c>
      <c r="B312" s="16" t="s">
        <v>1793</v>
      </c>
      <c r="C312" s="32" t="s">
        <v>38</v>
      </c>
      <c r="D312" s="16">
        <v>109489</v>
      </c>
      <c r="E312" s="16">
        <v>42450</v>
      </c>
      <c r="F312" s="16">
        <v>2141153</v>
      </c>
      <c r="G312" s="16" t="s">
        <v>1726</v>
      </c>
      <c r="H312" s="39">
        <v>3622</v>
      </c>
      <c r="I312" s="74" t="s">
        <v>15</v>
      </c>
      <c r="J312" s="29"/>
      <c r="K312" s="490"/>
      <c r="L312" s="107" t="s">
        <v>1839</v>
      </c>
    </row>
    <row r="313" spans="1:12" s="30" customFormat="1" hidden="1">
      <c r="A313" s="27">
        <f t="shared" si="4"/>
        <v>311</v>
      </c>
      <c r="B313" s="16" t="s">
        <v>1792</v>
      </c>
      <c r="C313" s="32" t="s">
        <v>38</v>
      </c>
      <c r="D313" s="16">
        <v>109488</v>
      </c>
      <c r="E313" s="16">
        <v>42449</v>
      </c>
      <c r="F313" s="16">
        <v>2141154</v>
      </c>
      <c r="G313" s="16" t="s">
        <v>1726</v>
      </c>
      <c r="H313" s="39">
        <v>3622</v>
      </c>
      <c r="I313" s="74" t="s">
        <v>15</v>
      </c>
      <c r="J313" s="29"/>
      <c r="K313" s="490"/>
      <c r="L313" s="107" t="s">
        <v>1839</v>
      </c>
    </row>
    <row r="314" spans="1:12" s="30" customFormat="1" hidden="1">
      <c r="A314" s="27">
        <f t="shared" si="4"/>
        <v>312</v>
      </c>
      <c r="B314" s="16" t="s">
        <v>1798</v>
      </c>
      <c r="C314" s="32" t="s">
        <v>38</v>
      </c>
      <c r="D314" s="16">
        <v>109490</v>
      </c>
      <c r="E314" s="16">
        <v>44601</v>
      </c>
      <c r="F314" s="16">
        <v>2141175</v>
      </c>
      <c r="G314" s="16" t="s">
        <v>1726</v>
      </c>
      <c r="H314" s="39">
        <v>3470</v>
      </c>
      <c r="I314" s="74" t="s">
        <v>15</v>
      </c>
      <c r="J314" s="29"/>
      <c r="K314" s="490"/>
      <c r="L314" s="107" t="s">
        <v>1839</v>
      </c>
    </row>
    <row r="315" spans="1:12" s="30" customFormat="1" hidden="1">
      <c r="A315" s="27">
        <f t="shared" si="4"/>
        <v>313</v>
      </c>
      <c r="B315" s="16" t="s">
        <v>1804</v>
      </c>
      <c r="C315" s="32" t="s">
        <v>38</v>
      </c>
      <c r="D315" s="16">
        <v>109492</v>
      </c>
      <c r="E315" s="16">
        <v>44603</v>
      </c>
      <c r="F315" s="16">
        <v>2141477</v>
      </c>
      <c r="G315" s="16" t="s">
        <v>1726</v>
      </c>
      <c r="H315" s="39">
        <v>3470</v>
      </c>
      <c r="I315" s="74" t="s">
        <v>15</v>
      </c>
      <c r="J315" s="29"/>
      <c r="K315" s="490"/>
      <c r="L315" s="107" t="s">
        <v>1839</v>
      </c>
    </row>
    <row r="316" spans="1:12" s="30" customFormat="1" hidden="1">
      <c r="A316" s="27">
        <f t="shared" si="4"/>
        <v>314</v>
      </c>
      <c r="B316" s="16" t="s">
        <v>1780</v>
      </c>
      <c r="C316" s="32" t="s">
        <v>38</v>
      </c>
      <c r="D316" s="16">
        <v>109485</v>
      </c>
      <c r="E316" s="16">
        <v>42446</v>
      </c>
      <c r="F316" s="16">
        <v>2130938</v>
      </c>
      <c r="G316" s="16" t="s">
        <v>1726</v>
      </c>
      <c r="H316" s="39">
        <v>5233</v>
      </c>
      <c r="I316" s="74" t="s">
        <v>15</v>
      </c>
      <c r="J316" s="29"/>
      <c r="K316" s="490"/>
      <c r="L316" s="107" t="s">
        <v>1853</v>
      </c>
    </row>
    <row r="317" spans="1:12" s="30" customFormat="1" hidden="1">
      <c r="A317" s="27">
        <f t="shared" si="4"/>
        <v>315</v>
      </c>
      <c r="B317" s="16" t="s">
        <v>1781</v>
      </c>
      <c r="C317" s="32" t="s">
        <v>38</v>
      </c>
      <c r="D317" s="16">
        <v>109486</v>
      </c>
      <c r="E317" s="16">
        <v>42447</v>
      </c>
      <c r="F317" s="16">
        <v>2130939</v>
      </c>
      <c r="G317" s="16" t="s">
        <v>1726</v>
      </c>
      <c r="H317" s="39">
        <v>5246</v>
      </c>
      <c r="I317" s="74" t="s">
        <v>15</v>
      </c>
      <c r="J317" s="29"/>
      <c r="K317" s="490"/>
      <c r="L317" s="107" t="s">
        <v>1853</v>
      </c>
    </row>
    <row r="318" spans="1:12" s="30" customFormat="1" hidden="1">
      <c r="A318" s="27">
        <f t="shared" si="4"/>
        <v>316</v>
      </c>
      <c r="B318" s="16" t="s">
        <v>1801</v>
      </c>
      <c r="C318" s="32" t="s">
        <v>38</v>
      </c>
      <c r="D318" s="16">
        <v>109491</v>
      </c>
      <c r="E318" s="16">
        <v>44602</v>
      </c>
      <c r="F318" s="16">
        <v>2141476</v>
      </c>
      <c r="G318" s="16" t="s">
        <v>1726</v>
      </c>
      <c r="H318" s="39">
        <v>3689</v>
      </c>
      <c r="I318" s="74" t="s">
        <v>15</v>
      </c>
      <c r="J318" s="29"/>
      <c r="K318" s="490"/>
      <c r="L318" s="107" t="s">
        <v>1853</v>
      </c>
    </row>
    <row r="319" spans="1:12" s="30" customFormat="1" hidden="1">
      <c r="A319" s="27">
        <f t="shared" si="4"/>
        <v>317</v>
      </c>
      <c r="B319" s="16" t="s">
        <v>1807</v>
      </c>
      <c r="C319" s="32" t="s">
        <v>38</v>
      </c>
      <c r="D319" s="16">
        <v>109493</v>
      </c>
      <c r="E319" s="16">
        <v>44604</v>
      </c>
      <c r="F319" s="16">
        <v>2141481</v>
      </c>
      <c r="G319" s="16" t="s">
        <v>1726</v>
      </c>
      <c r="H319" s="39">
        <v>3689</v>
      </c>
      <c r="I319" s="74" t="s">
        <v>15</v>
      </c>
      <c r="J319" s="29"/>
      <c r="K319" s="490"/>
      <c r="L319" s="107" t="s">
        <v>1853</v>
      </c>
    </row>
    <row r="320" spans="1:12" s="30" customFormat="1" hidden="1">
      <c r="A320" s="27">
        <f t="shared" si="4"/>
        <v>318</v>
      </c>
      <c r="B320" s="16" t="s">
        <v>1813</v>
      </c>
      <c r="C320" s="32" t="s">
        <v>38</v>
      </c>
      <c r="D320" s="16">
        <v>109494</v>
      </c>
      <c r="E320" s="16">
        <v>44605</v>
      </c>
      <c r="F320" s="16">
        <v>2141492</v>
      </c>
      <c r="G320" s="16" t="s">
        <v>1726</v>
      </c>
      <c r="H320" s="39">
        <v>3470</v>
      </c>
      <c r="I320" s="74" t="s">
        <v>15</v>
      </c>
      <c r="J320" s="29"/>
      <c r="K320" s="490"/>
      <c r="L320" s="107" t="s">
        <v>1853</v>
      </c>
    </row>
    <row r="321" spans="1:12" s="30" customFormat="1" hidden="1">
      <c r="A321" s="27">
        <f t="shared" si="4"/>
        <v>319</v>
      </c>
      <c r="B321" s="16" t="s">
        <v>1810</v>
      </c>
      <c r="C321" s="32" t="s">
        <v>38</v>
      </c>
      <c r="D321" s="16">
        <v>109495</v>
      </c>
      <c r="E321" s="16">
        <v>44606</v>
      </c>
      <c r="F321" s="16">
        <v>2141493</v>
      </c>
      <c r="G321" s="16" t="s">
        <v>1726</v>
      </c>
      <c r="H321" s="39">
        <v>3470</v>
      </c>
      <c r="I321" s="74" t="s">
        <v>15</v>
      </c>
      <c r="J321" s="29"/>
      <c r="K321" s="490"/>
      <c r="L321" s="107" t="s">
        <v>1853</v>
      </c>
    </row>
    <row r="322" spans="1:12" s="30" customFormat="1" hidden="1">
      <c r="A322" s="27">
        <f t="shared" si="4"/>
        <v>320</v>
      </c>
      <c r="B322" s="16" t="s">
        <v>1816</v>
      </c>
      <c r="C322" s="32" t="s">
        <v>39</v>
      </c>
      <c r="D322" s="16">
        <v>109496</v>
      </c>
      <c r="E322" s="16">
        <v>44607</v>
      </c>
      <c r="F322" s="16">
        <v>12369427</v>
      </c>
      <c r="G322" s="16" t="s">
        <v>1726</v>
      </c>
      <c r="H322" s="39">
        <v>1716</v>
      </c>
      <c r="I322" s="74" t="s">
        <v>15</v>
      </c>
      <c r="J322" s="29"/>
      <c r="K322" s="490"/>
      <c r="L322" s="107" t="s">
        <v>1853</v>
      </c>
    </row>
    <row r="323" spans="1:12" s="30" customFormat="1" hidden="1">
      <c r="A323" s="27">
        <f t="shared" si="4"/>
        <v>321</v>
      </c>
      <c r="B323" s="16" t="s">
        <v>1817</v>
      </c>
      <c r="C323" s="32" t="s">
        <v>39</v>
      </c>
      <c r="D323" s="16">
        <v>109496</v>
      </c>
      <c r="E323" s="16">
        <v>44607</v>
      </c>
      <c r="F323" s="16">
        <v>12369427</v>
      </c>
      <c r="G323" s="16" t="s">
        <v>1726</v>
      </c>
      <c r="H323" s="39">
        <v>2180</v>
      </c>
      <c r="I323" s="74" t="s">
        <v>15</v>
      </c>
      <c r="J323" s="29"/>
      <c r="K323" s="490"/>
      <c r="L323" s="107" t="s">
        <v>1853</v>
      </c>
    </row>
    <row r="324" spans="1:12" s="30" customFormat="1" hidden="1">
      <c r="A324" s="27">
        <f t="shared" si="4"/>
        <v>322</v>
      </c>
      <c r="B324" s="16" t="s">
        <v>1818</v>
      </c>
      <c r="C324" s="32" t="s">
        <v>39</v>
      </c>
      <c r="D324" s="16">
        <v>109496</v>
      </c>
      <c r="E324" s="16">
        <v>44607</v>
      </c>
      <c r="F324" s="16">
        <v>12369427</v>
      </c>
      <c r="G324" s="16" t="s">
        <v>1726</v>
      </c>
      <c r="H324" s="39">
        <v>1629</v>
      </c>
      <c r="I324" s="74" t="s">
        <v>15</v>
      </c>
      <c r="J324" s="29"/>
      <c r="K324" s="490"/>
      <c r="L324" s="107" t="s">
        <v>1853</v>
      </c>
    </row>
    <row r="325" spans="1:12" s="30" customFormat="1" hidden="1">
      <c r="A325" s="27">
        <f t="shared" ref="A325:A388" si="5">A324+1</f>
        <v>323</v>
      </c>
      <c r="B325" s="16" t="s">
        <v>1825</v>
      </c>
      <c r="C325" s="32" t="s">
        <v>31</v>
      </c>
      <c r="D325" s="16">
        <v>109497</v>
      </c>
      <c r="E325" s="16">
        <v>44608</v>
      </c>
      <c r="F325" s="16">
        <v>2141494</v>
      </c>
      <c r="G325" s="16" t="s">
        <v>1725</v>
      </c>
      <c r="H325" s="39">
        <v>37100</v>
      </c>
      <c r="I325" s="74" t="s">
        <v>15</v>
      </c>
      <c r="J325" s="29"/>
      <c r="K325" s="490"/>
      <c r="L325" s="107" t="s">
        <v>1853</v>
      </c>
    </row>
    <row r="326" spans="1:12" s="30" customFormat="1" hidden="1">
      <c r="A326" s="27">
        <f t="shared" si="5"/>
        <v>324</v>
      </c>
      <c r="B326" s="16" t="s">
        <v>1826</v>
      </c>
      <c r="C326" s="32" t="s">
        <v>31</v>
      </c>
      <c r="D326" s="16">
        <v>109497</v>
      </c>
      <c r="E326" s="16">
        <v>44608</v>
      </c>
      <c r="F326" s="16">
        <v>2141494</v>
      </c>
      <c r="G326" s="16" t="s">
        <v>1725</v>
      </c>
      <c r="H326" s="39">
        <v>37100</v>
      </c>
      <c r="I326" s="74" t="s">
        <v>15</v>
      </c>
      <c r="J326" s="29"/>
      <c r="K326" s="490"/>
      <c r="L326" s="107" t="s">
        <v>1853</v>
      </c>
    </row>
    <row r="327" spans="1:12" s="30" customFormat="1" hidden="1">
      <c r="A327" s="27">
        <f t="shared" si="5"/>
        <v>325</v>
      </c>
      <c r="B327" s="16" t="s">
        <v>1827</v>
      </c>
      <c r="C327" s="32" t="s">
        <v>31</v>
      </c>
      <c r="D327" s="16">
        <v>109497</v>
      </c>
      <c r="E327" s="16">
        <v>44608</v>
      </c>
      <c r="F327" s="16">
        <v>2141494</v>
      </c>
      <c r="G327" s="16" t="s">
        <v>1725</v>
      </c>
      <c r="H327" s="39">
        <v>37100</v>
      </c>
      <c r="I327" s="74" t="s">
        <v>15</v>
      </c>
      <c r="J327" s="29"/>
      <c r="K327" s="490"/>
      <c r="L327" s="107" t="s">
        <v>1853</v>
      </c>
    </row>
    <row r="328" spans="1:12" s="30" customFormat="1" hidden="1">
      <c r="A328" s="27">
        <f t="shared" si="5"/>
        <v>326</v>
      </c>
      <c r="B328" s="16" t="s">
        <v>1828</v>
      </c>
      <c r="C328" s="32" t="s">
        <v>31</v>
      </c>
      <c r="D328" s="16">
        <v>109497</v>
      </c>
      <c r="E328" s="16">
        <v>44608</v>
      </c>
      <c r="F328" s="16">
        <v>2141494</v>
      </c>
      <c r="G328" s="16" t="s">
        <v>1725</v>
      </c>
      <c r="H328" s="39">
        <v>17606</v>
      </c>
      <c r="I328" s="74" t="s">
        <v>15</v>
      </c>
      <c r="J328" s="29"/>
      <c r="K328" s="490"/>
      <c r="L328" s="107" t="s">
        <v>1853</v>
      </c>
    </row>
    <row r="329" spans="1:12" s="30" customFormat="1" hidden="1">
      <c r="A329" s="27">
        <f t="shared" si="5"/>
        <v>327</v>
      </c>
      <c r="B329" s="16" t="s">
        <v>1840</v>
      </c>
      <c r="C329" s="32" t="s">
        <v>1845</v>
      </c>
      <c r="D329" s="16">
        <v>109498</v>
      </c>
      <c r="E329" s="16">
        <v>44609</v>
      </c>
      <c r="F329" s="16">
        <v>2141496</v>
      </c>
      <c r="G329" s="16" t="s">
        <v>1725</v>
      </c>
      <c r="H329" s="39">
        <v>504000</v>
      </c>
      <c r="I329" s="74" t="s">
        <v>15</v>
      </c>
      <c r="J329" s="29"/>
      <c r="K329" s="490"/>
      <c r="L329" s="107" t="s">
        <v>1853</v>
      </c>
    </row>
    <row r="330" spans="1:12" s="30" customFormat="1" hidden="1">
      <c r="A330" s="27">
        <f t="shared" si="5"/>
        <v>328</v>
      </c>
      <c r="B330" s="16" t="s">
        <v>1841</v>
      </c>
      <c r="C330" s="32" t="s">
        <v>1845</v>
      </c>
      <c r="D330" s="16">
        <v>109498</v>
      </c>
      <c r="E330" s="16">
        <v>44609</v>
      </c>
      <c r="F330" s="16">
        <v>2141496</v>
      </c>
      <c r="G330" s="16" t="s">
        <v>1725</v>
      </c>
      <c r="H330" s="39">
        <v>304290</v>
      </c>
      <c r="I330" s="74" t="s">
        <v>15</v>
      </c>
      <c r="J330" s="29"/>
      <c r="K330" s="490"/>
      <c r="L330" s="107" t="s">
        <v>1853</v>
      </c>
    </row>
    <row r="331" spans="1:12" s="30" customFormat="1" hidden="1">
      <c r="A331" s="27">
        <f t="shared" si="5"/>
        <v>329</v>
      </c>
      <c r="B331" s="201" t="s">
        <v>15</v>
      </c>
      <c r="C331" s="202" t="s">
        <v>31</v>
      </c>
      <c r="D331" s="201">
        <v>109499</v>
      </c>
      <c r="E331" s="201">
        <v>44610</v>
      </c>
      <c r="F331" s="201" t="s">
        <v>15</v>
      </c>
      <c r="G331" s="201" t="s">
        <v>15</v>
      </c>
      <c r="H331" s="205" t="s">
        <v>15</v>
      </c>
      <c r="I331" s="206" t="s">
        <v>1854</v>
      </c>
      <c r="J331" s="29"/>
      <c r="K331" s="490"/>
      <c r="L331" s="107" t="s">
        <v>1853</v>
      </c>
    </row>
    <row r="332" spans="1:12" s="30" customFormat="1" hidden="1">
      <c r="A332" s="27">
        <f t="shared" si="5"/>
        <v>330</v>
      </c>
      <c r="B332" s="16" t="s">
        <v>1846</v>
      </c>
      <c r="C332" s="32" t="s">
        <v>31</v>
      </c>
      <c r="D332" s="16">
        <v>109500</v>
      </c>
      <c r="E332" s="16">
        <v>44611</v>
      </c>
      <c r="F332" s="16">
        <v>2141842</v>
      </c>
      <c r="G332" s="16" t="s">
        <v>1725</v>
      </c>
      <c r="H332" s="39">
        <v>68290</v>
      </c>
      <c r="I332" s="74" t="s">
        <v>15</v>
      </c>
      <c r="J332" s="29"/>
      <c r="K332" s="490"/>
      <c r="L332" s="107" t="s">
        <v>1857</v>
      </c>
    </row>
    <row r="333" spans="1:12" s="30" customFormat="1" hidden="1">
      <c r="A333" s="27">
        <f t="shared" si="5"/>
        <v>331</v>
      </c>
      <c r="B333" s="16" t="s">
        <v>1850</v>
      </c>
      <c r="C333" s="32" t="s">
        <v>1845</v>
      </c>
      <c r="D333" s="16">
        <v>111601</v>
      </c>
      <c r="E333" s="16">
        <v>44612</v>
      </c>
      <c r="F333" s="16">
        <v>2141843</v>
      </c>
      <c r="G333" s="16" t="s">
        <v>1725</v>
      </c>
      <c r="H333" s="39">
        <v>317205</v>
      </c>
      <c r="I333" s="74" t="s">
        <v>15</v>
      </c>
      <c r="J333" s="29"/>
      <c r="K333" s="490"/>
      <c r="L333" s="107" t="s">
        <v>1857</v>
      </c>
    </row>
    <row r="334" spans="1:12" s="30" customFormat="1" hidden="1">
      <c r="A334" s="27">
        <f t="shared" si="5"/>
        <v>332</v>
      </c>
      <c r="B334" s="16" t="s">
        <v>1858</v>
      </c>
      <c r="C334" s="32" t="s">
        <v>31</v>
      </c>
      <c r="D334" s="16">
        <v>111602</v>
      </c>
      <c r="E334" s="16">
        <v>44613</v>
      </c>
      <c r="F334" s="16">
        <v>2142181</v>
      </c>
      <c r="G334" s="16" t="s">
        <v>1725</v>
      </c>
      <c r="H334" s="39">
        <v>25250</v>
      </c>
      <c r="I334" s="74" t="s">
        <v>15</v>
      </c>
      <c r="J334" s="29"/>
      <c r="K334" s="490"/>
      <c r="L334" s="107" t="s">
        <v>1885</v>
      </c>
    </row>
    <row r="335" spans="1:12" s="30" customFormat="1" hidden="1">
      <c r="A335" s="27">
        <f t="shared" si="5"/>
        <v>333</v>
      </c>
      <c r="B335" s="16" t="s">
        <v>1859</v>
      </c>
      <c r="C335" s="32" t="s">
        <v>31</v>
      </c>
      <c r="D335" s="16">
        <v>111602</v>
      </c>
      <c r="E335" s="16">
        <v>44613</v>
      </c>
      <c r="F335" s="16">
        <v>2142181</v>
      </c>
      <c r="G335" s="16" t="s">
        <v>1725</v>
      </c>
      <c r="H335" s="39">
        <v>27750</v>
      </c>
      <c r="I335" s="74" t="s">
        <v>15</v>
      </c>
      <c r="J335" s="29"/>
      <c r="K335" s="490"/>
      <c r="L335" s="107" t="s">
        <v>1885</v>
      </c>
    </row>
    <row r="336" spans="1:12" s="30" customFormat="1" hidden="1">
      <c r="A336" s="27">
        <f t="shared" si="5"/>
        <v>334</v>
      </c>
      <c r="B336" s="16" t="s">
        <v>1860</v>
      </c>
      <c r="C336" s="32" t="s">
        <v>31</v>
      </c>
      <c r="D336" s="16">
        <v>111602</v>
      </c>
      <c r="E336" s="16">
        <v>44613</v>
      </c>
      <c r="F336" s="16">
        <v>2142181</v>
      </c>
      <c r="G336" s="16" t="s">
        <v>1725</v>
      </c>
      <c r="H336" s="39">
        <v>30100</v>
      </c>
      <c r="I336" s="74" t="s">
        <v>15</v>
      </c>
      <c r="J336" s="29"/>
      <c r="K336" s="490"/>
      <c r="L336" s="107" t="s">
        <v>1885</v>
      </c>
    </row>
    <row r="337" spans="1:12" s="30" customFormat="1" hidden="1">
      <c r="A337" s="27">
        <f t="shared" si="5"/>
        <v>335</v>
      </c>
      <c r="B337" s="16" t="s">
        <v>1868</v>
      </c>
      <c r="C337" s="32" t="s">
        <v>31</v>
      </c>
      <c r="D337" s="16">
        <v>111603</v>
      </c>
      <c r="E337" s="16">
        <v>44614</v>
      </c>
      <c r="F337" s="16">
        <v>2142182</v>
      </c>
      <c r="G337" s="16" t="s">
        <v>1725</v>
      </c>
      <c r="H337" s="39">
        <v>46115</v>
      </c>
      <c r="I337" s="74" t="s">
        <v>15</v>
      </c>
      <c r="J337" s="29"/>
      <c r="K337" s="490"/>
      <c r="L337" s="107" t="s">
        <v>1885</v>
      </c>
    </row>
    <row r="338" spans="1:12" s="30" customFormat="1" hidden="1">
      <c r="A338" s="27">
        <f t="shared" si="5"/>
        <v>336</v>
      </c>
      <c r="B338" s="16" t="s">
        <v>1872</v>
      </c>
      <c r="C338" s="32" t="s">
        <v>31</v>
      </c>
      <c r="D338" s="16">
        <v>111604</v>
      </c>
      <c r="E338" s="16">
        <v>44615</v>
      </c>
      <c r="F338" s="16">
        <v>2142512</v>
      </c>
      <c r="G338" s="16" t="s">
        <v>1725</v>
      </c>
      <c r="H338" s="39">
        <v>35400</v>
      </c>
      <c r="I338" s="74" t="s">
        <v>15</v>
      </c>
      <c r="J338" s="29"/>
      <c r="K338" s="490"/>
      <c r="L338" s="107" t="s">
        <v>1885</v>
      </c>
    </row>
    <row r="339" spans="1:12" s="29" customFormat="1" hidden="1">
      <c r="A339" s="27">
        <f t="shared" si="5"/>
        <v>337</v>
      </c>
      <c r="B339" s="16" t="s">
        <v>1876</v>
      </c>
      <c r="C339" s="32" t="s">
        <v>31</v>
      </c>
      <c r="D339" s="16">
        <v>111605</v>
      </c>
      <c r="E339" s="16">
        <v>44616</v>
      </c>
      <c r="F339" s="16">
        <v>2144594</v>
      </c>
      <c r="G339" s="16" t="s">
        <v>1725</v>
      </c>
      <c r="H339" s="39">
        <v>88200</v>
      </c>
      <c r="I339" s="74" t="s">
        <v>15</v>
      </c>
      <c r="K339" s="490"/>
      <c r="L339" s="107" t="s">
        <v>1914</v>
      </c>
    </row>
    <row r="340" spans="1:12" s="29" customFormat="1" hidden="1">
      <c r="A340" s="27">
        <f t="shared" si="5"/>
        <v>338</v>
      </c>
      <c r="B340" s="16" t="s">
        <v>1877</v>
      </c>
      <c r="C340" s="32" t="s">
        <v>31</v>
      </c>
      <c r="D340" s="16">
        <v>111605</v>
      </c>
      <c r="E340" s="16">
        <v>44616</v>
      </c>
      <c r="F340" s="16">
        <v>2144594</v>
      </c>
      <c r="G340" s="16" t="s">
        <v>1725</v>
      </c>
      <c r="H340" s="39">
        <v>31500</v>
      </c>
      <c r="I340" s="74" t="s">
        <v>15</v>
      </c>
      <c r="K340" s="490"/>
      <c r="L340" s="107" t="s">
        <v>1914</v>
      </c>
    </row>
    <row r="341" spans="1:12" s="29" customFormat="1" hidden="1">
      <c r="A341" s="27">
        <f t="shared" si="5"/>
        <v>339</v>
      </c>
      <c r="B341" s="16" t="s">
        <v>1881</v>
      </c>
      <c r="C341" s="32" t="s">
        <v>31</v>
      </c>
      <c r="D341" s="16">
        <v>111605</v>
      </c>
      <c r="E341" s="16">
        <v>44616</v>
      </c>
      <c r="F341" s="16">
        <v>2144594</v>
      </c>
      <c r="G341" s="16" t="s">
        <v>1725</v>
      </c>
      <c r="H341" s="39">
        <v>88200</v>
      </c>
      <c r="I341" s="74" t="s">
        <v>15</v>
      </c>
      <c r="K341" s="490"/>
      <c r="L341" s="107" t="s">
        <v>1914</v>
      </c>
    </row>
    <row r="342" spans="1:12" s="29" customFormat="1" hidden="1">
      <c r="A342" s="27">
        <f t="shared" si="5"/>
        <v>340</v>
      </c>
      <c r="B342" s="16" t="s">
        <v>1886</v>
      </c>
      <c r="C342" s="32" t="s">
        <v>31</v>
      </c>
      <c r="D342" s="16">
        <v>111606</v>
      </c>
      <c r="E342" s="16">
        <v>44617</v>
      </c>
      <c r="F342" s="16">
        <v>2145212</v>
      </c>
      <c r="G342" s="16" t="s">
        <v>1725</v>
      </c>
      <c r="H342" s="39">
        <v>14000</v>
      </c>
      <c r="I342" s="74" t="s">
        <v>15</v>
      </c>
      <c r="K342" s="490"/>
      <c r="L342" s="107" t="s">
        <v>1914</v>
      </c>
    </row>
    <row r="343" spans="1:12" s="29" customFormat="1" hidden="1">
      <c r="A343" s="27">
        <f t="shared" si="5"/>
        <v>341</v>
      </c>
      <c r="B343" s="16" t="s">
        <v>1890</v>
      </c>
      <c r="C343" s="32" t="s">
        <v>31</v>
      </c>
      <c r="D343" s="16">
        <v>111606</v>
      </c>
      <c r="E343" s="16">
        <v>44617</v>
      </c>
      <c r="F343" s="16">
        <v>2145212</v>
      </c>
      <c r="G343" s="16" t="s">
        <v>1725</v>
      </c>
      <c r="H343" s="39">
        <v>25500</v>
      </c>
      <c r="I343" s="74" t="s">
        <v>15</v>
      </c>
      <c r="K343" s="490"/>
      <c r="L343" s="107" t="s">
        <v>1914</v>
      </c>
    </row>
    <row r="344" spans="1:12" s="29" customFormat="1" hidden="1">
      <c r="A344" s="27">
        <f t="shared" si="5"/>
        <v>342</v>
      </c>
      <c r="B344" s="16" t="s">
        <v>1894</v>
      </c>
      <c r="C344" s="32" t="s">
        <v>31</v>
      </c>
      <c r="D344" s="16">
        <v>111606</v>
      </c>
      <c r="E344" s="16">
        <v>44617</v>
      </c>
      <c r="F344" s="16">
        <v>2145212</v>
      </c>
      <c r="G344" s="16" t="s">
        <v>1725</v>
      </c>
      <c r="H344" s="39">
        <v>11750</v>
      </c>
      <c r="I344" s="74" t="s">
        <v>15</v>
      </c>
      <c r="K344" s="490"/>
      <c r="L344" s="107" t="s">
        <v>1914</v>
      </c>
    </row>
    <row r="345" spans="1:12" s="29" customFormat="1" hidden="1">
      <c r="A345" s="27">
        <f t="shared" si="5"/>
        <v>343</v>
      </c>
      <c r="B345" s="16" t="s">
        <v>1895</v>
      </c>
      <c r="C345" s="32" t="s">
        <v>31</v>
      </c>
      <c r="D345" s="16">
        <v>111606</v>
      </c>
      <c r="E345" s="16">
        <v>44617</v>
      </c>
      <c r="F345" s="16">
        <v>2145212</v>
      </c>
      <c r="G345" s="16" t="s">
        <v>1725</v>
      </c>
      <c r="H345" s="39">
        <v>21500</v>
      </c>
      <c r="I345" s="74" t="s">
        <v>15</v>
      </c>
      <c r="K345" s="490"/>
      <c r="L345" s="107" t="s">
        <v>1914</v>
      </c>
    </row>
    <row r="346" spans="1:12" s="29" customFormat="1" hidden="1">
      <c r="A346" s="27">
        <f t="shared" si="5"/>
        <v>344</v>
      </c>
      <c r="B346" s="16" t="s">
        <v>1900</v>
      </c>
      <c r="C346" s="32" t="s">
        <v>38</v>
      </c>
      <c r="D346" s="16">
        <v>111607</v>
      </c>
      <c r="E346" s="16">
        <v>44618</v>
      </c>
      <c r="F346" s="16">
        <v>2145224</v>
      </c>
      <c r="G346" s="16" t="s">
        <v>1726</v>
      </c>
      <c r="H346" s="39">
        <v>440</v>
      </c>
      <c r="I346" s="74" t="s">
        <v>15</v>
      </c>
      <c r="K346" s="490"/>
      <c r="L346" s="107" t="s">
        <v>1994</v>
      </c>
    </row>
    <row r="347" spans="1:12" s="29" customFormat="1" hidden="1">
      <c r="A347" s="27">
        <f t="shared" si="5"/>
        <v>345</v>
      </c>
      <c r="B347" s="16" t="s">
        <v>1904</v>
      </c>
      <c r="C347" s="32" t="s">
        <v>31</v>
      </c>
      <c r="D347" s="16">
        <v>111608</v>
      </c>
      <c r="E347" s="16">
        <v>44619</v>
      </c>
      <c r="F347" s="16">
        <v>2145223</v>
      </c>
      <c r="G347" s="16" t="s">
        <v>1725</v>
      </c>
      <c r="H347" s="39">
        <v>10750</v>
      </c>
      <c r="I347" s="74" t="s">
        <v>15</v>
      </c>
      <c r="K347" s="490"/>
      <c r="L347" s="107" t="s">
        <v>1994</v>
      </c>
    </row>
    <row r="348" spans="1:12" s="29" customFormat="1" hidden="1">
      <c r="A348" s="27">
        <f t="shared" si="5"/>
        <v>346</v>
      </c>
      <c r="B348" s="16" t="s">
        <v>1908</v>
      </c>
      <c r="C348" s="32" t="s">
        <v>31</v>
      </c>
      <c r="D348" s="16">
        <v>111609</v>
      </c>
      <c r="E348" s="16">
        <v>44620</v>
      </c>
      <c r="F348" s="16">
        <v>2145223</v>
      </c>
      <c r="G348" s="16" t="s">
        <v>1725</v>
      </c>
      <c r="H348" s="39">
        <v>21780</v>
      </c>
      <c r="I348" s="74" t="s">
        <v>15</v>
      </c>
      <c r="K348" s="490"/>
      <c r="L348" s="107" t="s">
        <v>1994</v>
      </c>
    </row>
    <row r="349" spans="1:12" s="29" customFormat="1" hidden="1">
      <c r="A349" s="27">
        <f t="shared" si="5"/>
        <v>347</v>
      </c>
      <c r="B349" s="16" t="s">
        <v>1909</v>
      </c>
      <c r="C349" s="32" t="s">
        <v>31</v>
      </c>
      <c r="D349" s="16">
        <v>111609</v>
      </c>
      <c r="E349" s="16">
        <v>44620</v>
      </c>
      <c r="F349" s="16">
        <v>2145223</v>
      </c>
      <c r="G349" s="16" t="s">
        <v>1725</v>
      </c>
      <c r="H349" s="39">
        <v>21780</v>
      </c>
      <c r="I349" s="74" t="s">
        <v>15</v>
      </c>
      <c r="K349" s="490"/>
      <c r="L349" s="107" t="s">
        <v>1994</v>
      </c>
    </row>
    <row r="350" spans="1:12" s="29" customFormat="1" hidden="1">
      <c r="A350" s="27">
        <f t="shared" si="5"/>
        <v>348</v>
      </c>
      <c r="B350" s="16" t="s">
        <v>1916</v>
      </c>
      <c r="C350" s="32" t="s">
        <v>32</v>
      </c>
      <c r="D350" s="16">
        <v>111610</v>
      </c>
      <c r="E350" s="16">
        <v>44621</v>
      </c>
      <c r="F350" s="16">
        <v>2150030</v>
      </c>
      <c r="G350" s="16" t="s">
        <v>1725</v>
      </c>
      <c r="H350" s="39">
        <v>113650</v>
      </c>
      <c r="I350" s="74" t="s">
        <v>15</v>
      </c>
      <c r="K350" s="490"/>
      <c r="L350" s="107" t="s">
        <v>1994</v>
      </c>
    </row>
    <row r="351" spans="1:12" s="29" customFormat="1" hidden="1">
      <c r="A351" s="27">
        <f t="shared" si="5"/>
        <v>349</v>
      </c>
      <c r="B351" s="16" t="s">
        <v>1917</v>
      </c>
      <c r="C351" s="32" t="s">
        <v>1845</v>
      </c>
      <c r="D351" s="16">
        <v>111611</v>
      </c>
      <c r="E351" s="16">
        <v>44622</v>
      </c>
      <c r="F351" s="16">
        <v>2150031</v>
      </c>
      <c r="G351" s="16" t="s">
        <v>1725</v>
      </c>
      <c r="H351" s="39">
        <v>504000</v>
      </c>
      <c r="I351" s="74" t="s">
        <v>15</v>
      </c>
      <c r="K351" s="490"/>
      <c r="L351" s="107" t="s">
        <v>1994</v>
      </c>
    </row>
    <row r="352" spans="1:12" s="29" customFormat="1" hidden="1">
      <c r="A352" s="27">
        <f t="shared" si="5"/>
        <v>350</v>
      </c>
      <c r="B352" s="16" t="s">
        <v>1921</v>
      </c>
      <c r="C352" s="32" t="s">
        <v>33</v>
      </c>
      <c r="D352" s="16">
        <v>111612</v>
      </c>
      <c r="E352" s="16">
        <v>44623</v>
      </c>
      <c r="F352" s="16">
        <v>12419716</v>
      </c>
      <c r="G352" s="16" t="s">
        <v>1726</v>
      </c>
      <c r="H352" s="39">
        <v>230</v>
      </c>
      <c r="I352" s="74" t="s">
        <v>15</v>
      </c>
      <c r="K352" s="490"/>
      <c r="L352" s="107" t="s">
        <v>1994</v>
      </c>
    </row>
    <row r="353" spans="1:12" s="29" customFormat="1" hidden="1">
      <c r="A353" s="27">
        <f t="shared" si="5"/>
        <v>351</v>
      </c>
      <c r="B353" s="201" t="s">
        <v>15</v>
      </c>
      <c r="C353" s="202" t="s">
        <v>32</v>
      </c>
      <c r="D353" s="201">
        <v>111613</v>
      </c>
      <c r="E353" s="201">
        <v>44624</v>
      </c>
      <c r="F353" s="201" t="s">
        <v>15</v>
      </c>
      <c r="G353" s="201" t="s">
        <v>15</v>
      </c>
      <c r="H353" s="205" t="s">
        <v>15</v>
      </c>
      <c r="I353" s="206" t="s">
        <v>1995</v>
      </c>
      <c r="K353" s="490"/>
      <c r="L353" s="107" t="s">
        <v>1994</v>
      </c>
    </row>
    <row r="354" spans="1:12" s="29" customFormat="1" hidden="1">
      <c r="A354" s="27">
        <f t="shared" si="5"/>
        <v>352</v>
      </c>
      <c r="B354" s="16" t="s">
        <v>1940</v>
      </c>
      <c r="C354" s="32" t="s">
        <v>31</v>
      </c>
      <c r="D354" s="16">
        <v>111614</v>
      </c>
      <c r="E354" s="16">
        <v>44625</v>
      </c>
      <c r="F354" s="16">
        <v>2150256</v>
      </c>
      <c r="G354" s="16" t="s">
        <v>1725</v>
      </c>
      <c r="H354" s="39">
        <v>274510</v>
      </c>
      <c r="I354" s="74" t="s">
        <v>15</v>
      </c>
      <c r="K354" s="490"/>
      <c r="L354" s="107" t="s">
        <v>1994</v>
      </c>
    </row>
    <row r="355" spans="1:12" s="29" customFormat="1" hidden="1">
      <c r="A355" s="27">
        <f t="shared" si="5"/>
        <v>353</v>
      </c>
      <c r="B355" s="16" t="s">
        <v>1943</v>
      </c>
      <c r="C355" s="32" t="s">
        <v>31</v>
      </c>
      <c r="D355" s="16">
        <v>111615</v>
      </c>
      <c r="E355" s="16">
        <v>44626</v>
      </c>
      <c r="F355" s="16">
        <v>2150255</v>
      </c>
      <c r="G355" s="16" t="s">
        <v>1725</v>
      </c>
      <c r="H355" s="39">
        <v>32500</v>
      </c>
      <c r="I355" s="74" t="s">
        <v>15</v>
      </c>
      <c r="K355" s="490"/>
      <c r="L355" s="107" t="s">
        <v>1994</v>
      </c>
    </row>
    <row r="356" spans="1:12" s="29" customFormat="1" hidden="1">
      <c r="A356" s="27">
        <f t="shared" si="5"/>
        <v>354</v>
      </c>
      <c r="B356" s="16" t="s">
        <v>1944</v>
      </c>
      <c r="C356" s="32" t="s">
        <v>31</v>
      </c>
      <c r="D356" s="16">
        <v>111615</v>
      </c>
      <c r="E356" s="16">
        <v>44626</v>
      </c>
      <c r="F356" s="16">
        <v>2150255</v>
      </c>
      <c r="G356" s="16" t="s">
        <v>1725</v>
      </c>
      <c r="H356" s="39">
        <v>32500</v>
      </c>
      <c r="I356" s="74" t="s">
        <v>15</v>
      </c>
      <c r="K356" s="490"/>
      <c r="L356" s="107" t="s">
        <v>1994</v>
      </c>
    </row>
    <row r="357" spans="1:12" s="29" customFormat="1" hidden="1">
      <c r="A357" s="27">
        <f t="shared" si="5"/>
        <v>355</v>
      </c>
      <c r="B357" s="16" t="s">
        <v>1945</v>
      </c>
      <c r="C357" s="32" t="s">
        <v>31</v>
      </c>
      <c r="D357" s="16">
        <v>111615</v>
      </c>
      <c r="E357" s="16">
        <v>44626</v>
      </c>
      <c r="F357" s="16">
        <v>2150255</v>
      </c>
      <c r="G357" s="16" t="s">
        <v>1725</v>
      </c>
      <c r="H357" s="39">
        <v>31850</v>
      </c>
      <c r="I357" s="74" t="s">
        <v>15</v>
      </c>
      <c r="K357" s="490"/>
      <c r="L357" s="107" t="s">
        <v>1994</v>
      </c>
    </row>
    <row r="358" spans="1:12" s="29" customFormat="1" hidden="1">
      <c r="A358" s="27">
        <f t="shared" si="5"/>
        <v>356</v>
      </c>
      <c r="B358" s="16" t="s">
        <v>1946</v>
      </c>
      <c r="C358" s="32" t="s">
        <v>31</v>
      </c>
      <c r="D358" s="16">
        <v>111615</v>
      </c>
      <c r="E358" s="16">
        <v>44626</v>
      </c>
      <c r="F358" s="16">
        <v>2150255</v>
      </c>
      <c r="G358" s="16" t="s">
        <v>1725</v>
      </c>
      <c r="H358" s="39">
        <v>68550</v>
      </c>
      <c r="I358" s="74" t="s">
        <v>15</v>
      </c>
      <c r="K358" s="490"/>
      <c r="L358" s="107" t="s">
        <v>1994</v>
      </c>
    </row>
    <row r="359" spans="1:12" s="29" customFormat="1" hidden="1">
      <c r="A359" s="27">
        <f t="shared" si="5"/>
        <v>357</v>
      </c>
      <c r="B359" s="16" t="s">
        <v>1955</v>
      </c>
      <c r="C359" s="32" t="s">
        <v>31</v>
      </c>
      <c r="D359" s="16">
        <v>111616</v>
      </c>
      <c r="E359" s="16">
        <v>44627</v>
      </c>
      <c r="F359" s="16">
        <v>2150260</v>
      </c>
      <c r="G359" s="16" t="s">
        <v>1725</v>
      </c>
      <c r="H359" s="39">
        <v>31850</v>
      </c>
      <c r="I359" s="74" t="s">
        <v>15</v>
      </c>
      <c r="K359" s="490"/>
      <c r="L359" s="107" t="s">
        <v>1994</v>
      </c>
    </row>
    <row r="360" spans="1:12" s="29" customFormat="1" hidden="1">
      <c r="A360" s="27">
        <f t="shared" si="5"/>
        <v>358</v>
      </c>
      <c r="B360" s="201" t="s">
        <v>15</v>
      </c>
      <c r="C360" s="202" t="s">
        <v>32</v>
      </c>
      <c r="D360" s="201">
        <v>111617</v>
      </c>
      <c r="E360" s="201">
        <v>44628</v>
      </c>
      <c r="F360" s="201" t="s">
        <v>15</v>
      </c>
      <c r="G360" s="201" t="s">
        <v>15</v>
      </c>
      <c r="H360" s="205" t="s">
        <v>15</v>
      </c>
      <c r="I360" s="206" t="s">
        <v>1995</v>
      </c>
      <c r="K360" s="490"/>
      <c r="L360" s="107" t="s">
        <v>1994</v>
      </c>
    </row>
    <row r="361" spans="1:12" s="29" customFormat="1" hidden="1">
      <c r="A361" s="27">
        <f t="shared" si="5"/>
        <v>359</v>
      </c>
      <c r="B361" s="16" t="s">
        <v>1970</v>
      </c>
      <c r="C361" s="32" t="s">
        <v>39</v>
      </c>
      <c r="D361" s="16">
        <v>111618</v>
      </c>
      <c r="E361" s="16">
        <v>44629</v>
      </c>
      <c r="F361" s="16">
        <v>12419267</v>
      </c>
      <c r="G361" s="16" t="s">
        <v>1726</v>
      </c>
      <c r="H361" s="39">
        <v>1710</v>
      </c>
      <c r="I361" s="74" t="s">
        <v>15</v>
      </c>
      <c r="K361" s="490"/>
      <c r="L361" s="107" t="s">
        <v>1994</v>
      </c>
    </row>
    <row r="362" spans="1:12" s="29" customFormat="1" hidden="1">
      <c r="A362" s="27">
        <f t="shared" si="5"/>
        <v>360</v>
      </c>
      <c r="B362" s="16" t="s">
        <v>1971</v>
      </c>
      <c r="C362" s="32" t="s">
        <v>39</v>
      </c>
      <c r="D362" s="16">
        <v>111618</v>
      </c>
      <c r="E362" s="16">
        <v>44629</v>
      </c>
      <c r="F362" s="16">
        <v>12419267</v>
      </c>
      <c r="G362" s="16" t="s">
        <v>1726</v>
      </c>
      <c r="H362" s="39">
        <v>2175</v>
      </c>
      <c r="I362" s="74" t="s">
        <v>15</v>
      </c>
      <c r="K362" s="490"/>
      <c r="L362" s="107" t="s">
        <v>1994</v>
      </c>
    </row>
    <row r="363" spans="1:12" s="29" customFormat="1" hidden="1">
      <c r="A363" s="27">
        <f t="shared" si="5"/>
        <v>361</v>
      </c>
      <c r="B363" s="16" t="s">
        <v>1972</v>
      </c>
      <c r="C363" s="32" t="s">
        <v>39</v>
      </c>
      <c r="D363" s="16">
        <v>111618</v>
      </c>
      <c r="E363" s="16">
        <v>44629</v>
      </c>
      <c r="F363" s="16">
        <v>12419267</v>
      </c>
      <c r="G363" s="16" t="s">
        <v>1726</v>
      </c>
      <c r="H363" s="39">
        <v>2530</v>
      </c>
      <c r="I363" s="74" t="s">
        <v>15</v>
      </c>
      <c r="K363" s="490"/>
      <c r="L363" s="107" t="s">
        <v>1994</v>
      </c>
    </row>
    <row r="364" spans="1:12" s="29" customFormat="1" hidden="1">
      <c r="A364" s="27">
        <f t="shared" si="5"/>
        <v>362</v>
      </c>
      <c r="B364" s="16" t="s">
        <v>1973</v>
      </c>
      <c r="C364" s="32" t="s">
        <v>39</v>
      </c>
      <c r="D364" s="16">
        <v>111618</v>
      </c>
      <c r="E364" s="16">
        <v>44629</v>
      </c>
      <c r="F364" s="16">
        <v>12419267</v>
      </c>
      <c r="G364" s="16" t="s">
        <v>1726</v>
      </c>
      <c r="H364" s="39">
        <v>2605</v>
      </c>
      <c r="I364" s="74" t="s">
        <v>15</v>
      </c>
      <c r="K364" s="490"/>
      <c r="L364" s="107" t="s">
        <v>1994</v>
      </c>
    </row>
    <row r="365" spans="1:12" s="29" customFormat="1" hidden="1">
      <c r="A365" s="27">
        <f t="shared" si="5"/>
        <v>363</v>
      </c>
      <c r="B365" s="16" t="s">
        <v>1967</v>
      </c>
      <c r="C365" s="32" t="s">
        <v>38</v>
      </c>
      <c r="D365" s="16">
        <v>111621</v>
      </c>
      <c r="E365" s="16">
        <v>44632</v>
      </c>
      <c r="F365" s="16">
        <v>2151301</v>
      </c>
      <c r="G365" s="16" t="s">
        <v>1726</v>
      </c>
      <c r="H365" s="39">
        <v>440</v>
      </c>
      <c r="I365" s="74" t="s">
        <v>15</v>
      </c>
      <c r="K365" s="490"/>
      <c r="L365" s="107" t="s">
        <v>1994</v>
      </c>
    </row>
    <row r="366" spans="1:12" s="29" customFormat="1" hidden="1">
      <c r="A366" s="27">
        <f t="shared" si="5"/>
        <v>364</v>
      </c>
      <c r="B366" s="16" t="s">
        <v>1968</v>
      </c>
      <c r="C366" s="32" t="s">
        <v>38</v>
      </c>
      <c r="D366" s="16">
        <v>111621</v>
      </c>
      <c r="E366" s="16">
        <v>44632</v>
      </c>
      <c r="F366" s="16">
        <v>2151301</v>
      </c>
      <c r="G366" s="16" t="s">
        <v>1726</v>
      </c>
      <c r="H366" s="39">
        <v>440</v>
      </c>
      <c r="I366" s="74" t="s">
        <v>15</v>
      </c>
      <c r="K366" s="490"/>
      <c r="L366" s="107" t="s">
        <v>1994</v>
      </c>
    </row>
    <row r="367" spans="1:12" s="29" customFormat="1" hidden="1">
      <c r="A367" s="27">
        <f t="shared" si="5"/>
        <v>365</v>
      </c>
      <c r="B367" s="16" t="s">
        <v>1925</v>
      </c>
      <c r="C367" s="32" t="s">
        <v>32</v>
      </c>
      <c r="D367" s="16">
        <v>111622</v>
      </c>
      <c r="E367" s="16">
        <v>44633</v>
      </c>
      <c r="F367" s="16">
        <v>2151308</v>
      </c>
      <c r="G367" s="16" t="s">
        <v>1725</v>
      </c>
      <c r="H367" s="39">
        <v>93000</v>
      </c>
      <c r="I367" s="74" t="s">
        <v>15</v>
      </c>
      <c r="K367" s="490"/>
      <c r="L367" s="107" t="s">
        <v>1994</v>
      </c>
    </row>
    <row r="368" spans="1:12" s="29" customFormat="1" hidden="1">
      <c r="A368" s="27">
        <f t="shared" si="5"/>
        <v>366</v>
      </c>
      <c r="B368" s="16" t="s">
        <v>1926</v>
      </c>
      <c r="C368" s="32" t="s">
        <v>32</v>
      </c>
      <c r="D368" s="16">
        <v>111623</v>
      </c>
      <c r="E368" s="16">
        <v>44634</v>
      </c>
      <c r="F368" s="16">
        <v>2151308</v>
      </c>
      <c r="G368" s="16" t="s">
        <v>1725</v>
      </c>
      <c r="H368" s="39">
        <v>93000</v>
      </c>
      <c r="I368" s="74" t="s">
        <v>15</v>
      </c>
      <c r="K368" s="490"/>
      <c r="L368" s="107" t="s">
        <v>1994</v>
      </c>
    </row>
    <row r="369" spans="1:12" s="29" customFormat="1" hidden="1">
      <c r="A369" s="27">
        <f t="shared" si="5"/>
        <v>367</v>
      </c>
      <c r="B369" s="16" t="s">
        <v>1931</v>
      </c>
      <c r="C369" s="32" t="s">
        <v>32</v>
      </c>
      <c r="D369" s="16">
        <v>111624</v>
      </c>
      <c r="E369" s="16">
        <v>44635</v>
      </c>
      <c r="F369" s="16">
        <v>2151309</v>
      </c>
      <c r="G369" s="16" t="s">
        <v>1725</v>
      </c>
      <c r="H369" s="39">
        <v>93000</v>
      </c>
      <c r="I369" s="74" t="s">
        <v>15</v>
      </c>
      <c r="K369" s="490"/>
      <c r="L369" s="107" t="s">
        <v>1994</v>
      </c>
    </row>
    <row r="370" spans="1:12" s="29" customFormat="1" hidden="1">
      <c r="A370" s="27">
        <f t="shared" si="5"/>
        <v>368</v>
      </c>
      <c r="B370" s="16" t="s">
        <v>1934</v>
      </c>
      <c r="C370" s="32" t="s">
        <v>32</v>
      </c>
      <c r="D370" s="16">
        <v>111625</v>
      </c>
      <c r="E370" s="16">
        <v>44636</v>
      </c>
      <c r="F370" s="16">
        <v>2151309</v>
      </c>
      <c r="G370" s="16" t="s">
        <v>1725</v>
      </c>
      <c r="H370" s="39">
        <v>114000</v>
      </c>
      <c r="I370" s="74" t="s">
        <v>15</v>
      </c>
      <c r="K370" s="490"/>
      <c r="L370" s="107" t="s">
        <v>1994</v>
      </c>
    </row>
    <row r="371" spans="1:12" s="29" customFormat="1" hidden="1">
      <c r="A371" s="27">
        <f t="shared" si="5"/>
        <v>369</v>
      </c>
      <c r="B371" s="16" t="s">
        <v>1935</v>
      </c>
      <c r="C371" s="32" t="s">
        <v>32</v>
      </c>
      <c r="D371" s="16">
        <v>111626</v>
      </c>
      <c r="E371" s="16">
        <v>44637</v>
      </c>
      <c r="F371" s="16">
        <v>2151309</v>
      </c>
      <c r="G371" s="16" t="s">
        <v>1725</v>
      </c>
      <c r="H371" s="39">
        <v>98450</v>
      </c>
      <c r="I371" s="74" t="s">
        <v>15</v>
      </c>
      <c r="K371" s="490"/>
      <c r="L371" s="107" t="s">
        <v>1994</v>
      </c>
    </row>
    <row r="372" spans="1:12" s="29" customFormat="1" hidden="1">
      <c r="A372" s="27">
        <f t="shared" si="5"/>
        <v>370</v>
      </c>
      <c r="B372" s="16" t="s">
        <v>1936</v>
      </c>
      <c r="C372" s="32" t="s">
        <v>32</v>
      </c>
      <c r="D372" s="16">
        <v>111627</v>
      </c>
      <c r="E372" s="16">
        <v>44638</v>
      </c>
      <c r="F372" s="16">
        <v>2151309</v>
      </c>
      <c r="G372" s="16" t="s">
        <v>1725</v>
      </c>
      <c r="H372" s="39">
        <v>98450</v>
      </c>
      <c r="I372" s="74" t="s">
        <v>15</v>
      </c>
      <c r="K372" s="490"/>
      <c r="L372" s="107" t="s">
        <v>1994</v>
      </c>
    </row>
    <row r="373" spans="1:12" s="29" customFormat="1" hidden="1">
      <c r="A373" s="27">
        <f t="shared" si="5"/>
        <v>371</v>
      </c>
      <c r="B373" s="16" t="s">
        <v>1959</v>
      </c>
      <c r="C373" s="32" t="s">
        <v>34</v>
      </c>
      <c r="D373" s="16">
        <v>111619</v>
      </c>
      <c r="E373" s="16">
        <v>44630</v>
      </c>
      <c r="F373" s="16">
        <v>12419273</v>
      </c>
      <c r="G373" s="16" t="s">
        <v>1726</v>
      </c>
      <c r="H373" s="39">
        <v>450</v>
      </c>
      <c r="I373" s="74" t="s">
        <v>15</v>
      </c>
      <c r="K373" s="490"/>
      <c r="L373" s="107" t="s">
        <v>1996</v>
      </c>
    </row>
    <row r="374" spans="1:12" s="29" customFormat="1" hidden="1">
      <c r="A374" s="27">
        <f t="shared" si="5"/>
        <v>372</v>
      </c>
      <c r="B374" s="16" t="s">
        <v>1960</v>
      </c>
      <c r="C374" s="32" t="s">
        <v>34</v>
      </c>
      <c r="D374" s="16">
        <v>111619</v>
      </c>
      <c r="E374" s="16">
        <v>44630</v>
      </c>
      <c r="F374" s="16">
        <v>12419273</v>
      </c>
      <c r="G374" s="16" t="s">
        <v>1726</v>
      </c>
      <c r="H374" s="39">
        <v>810</v>
      </c>
      <c r="I374" s="74" t="s">
        <v>15</v>
      </c>
      <c r="K374" s="490"/>
      <c r="L374" s="107" t="s">
        <v>1996</v>
      </c>
    </row>
    <row r="375" spans="1:12" s="29" customFormat="1" hidden="1">
      <c r="A375" s="27">
        <f t="shared" si="5"/>
        <v>373</v>
      </c>
      <c r="B375" s="16" t="s">
        <v>1961</v>
      </c>
      <c r="C375" s="32" t="s">
        <v>34</v>
      </c>
      <c r="D375" s="16">
        <v>111619</v>
      </c>
      <c r="E375" s="16">
        <v>44630</v>
      </c>
      <c r="F375" s="16">
        <v>12419273</v>
      </c>
      <c r="G375" s="16" t="s">
        <v>1726</v>
      </c>
      <c r="H375" s="39">
        <v>900</v>
      </c>
      <c r="I375" s="74" t="s">
        <v>15</v>
      </c>
      <c r="K375" s="490"/>
      <c r="L375" s="107" t="s">
        <v>1996</v>
      </c>
    </row>
    <row r="376" spans="1:12" s="29" customFormat="1" hidden="1">
      <c r="A376" s="27">
        <f t="shared" si="5"/>
        <v>374</v>
      </c>
      <c r="B376" s="16" t="s">
        <v>1962</v>
      </c>
      <c r="C376" s="32" t="s">
        <v>34</v>
      </c>
      <c r="D376" s="16">
        <v>111619</v>
      </c>
      <c r="E376" s="16">
        <v>44630</v>
      </c>
      <c r="F376" s="16">
        <v>12419273</v>
      </c>
      <c r="G376" s="16" t="s">
        <v>1726</v>
      </c>
      <c r="H376" s="39">
        <v>660</v>
      </c>
      <c r="I376" s="74" t="s">
        <v>15</v>
      </c>
      <c r="K376" s="490"/>
      <c r="L376" s="107" t="s">
        <v>1996</v>
      </c>
    </row>
    <row r="377" spans="1:12" s="29" customFormat="1" hidden="1">
      <c r="A377" s="27">
        <f t="shared" si="5"/>
        <v>375</v>
      </c>
      <c r="B377" s="16" t="s">
        <v>1979</v>
      </c>
      <c r="C377" s="32" t="s">
        <v>34</v>
      </c>
      <c r="D377" s="16">
        <v>111620</v>
      </c>
      <c r="E377" s="16">
        <v>44631</v>
      </c>
      <c r="F377" s="16">
        <v>12419272</v>
      </c>
      <c r="G377" s="16" t="s">
        <v>1726</v>
      </c>
      <c r="H377" s="39">
        <v>8200</v>
      </c>
      <c r="I377" s="74" t="s">
        <v>15</v>
      </c>
      <c r="K377" s="490"/>
      <c r="L377" s="107" t="s">
        <v>1996</v>
      </c>
    </row>
    <row r="378" spans="1:12" s="29" customFormat="1" hidden="1">
      <c r="A378" s="27">
        <f t="shared" si="5"/>
        <v>376</v>
      </c>
      <c r="B378" s="16" t="s">
        <v>1984</v>
      </c>
      <c r="C378" s="32" t="s">
        <v>32</v>
      </c>
      <c r="D378" s="16">
        <v>111628</v>
      </c>
      <c r="E378" s="16">
        <v>44639</v>
      </c>
      <c r="F378" s="16">
        <v>2151312</v>
      </c>
      <c r="G378" s="16" t="s">
        <v>1725</v>
      </c>
      <c r="H378" s="39">
        <v>780000</v>
      </c>
      <c r="I378" s="74" t="s">
        <v>15</v>
      </c>
      <c r="K378" s="490"/>
      <c r="L378" s="107" t="s">
        <v>1996</v>
      </c>
    </row>
    <row r="379" spans="1:12" s="29" customFormat="1" hidden="1">
      <c r="A379" s="27">
        <f t="shared" si="5"/>
        <v>377</v>
      </c>
      <c r="B379" s="16" t="s">
        <v>1985</v>
      </c>
      <c r="C379" s="32" t="s">
        <v>1845</v>
      </c>
      <c r="D379" s="16">
        <v>111629</v>
      </c>
      <c r="E379" s="16">
        <v>44640</v>
      </c>
      <c r="F379" s="16">
        <v>2151313</v>
      </c>
      <c r="G379" s="16" t="s">
        <v>1725</v>
      </c>
      <c r="H379" s="39">
        <v>317205</v>
      </c>
      <c r="I379" s="74" t="s">
        <v>15</v>
      </c>
      <c r="K379" s="490"/>
      <c r="L379" s="107" t="s">
        <v>1996</v>
      </c>
    </row>
    <row r="380" spans="1:12" s="29" customFormat="1" hidden="1">
      <c r="A380" s="27">
        <f t="shared" si="5"/>
        <v>378</v>
      </c>
      <c r="B380" s="16" t="s">
        <v>1990</v>
      </c>
      <c r="C380" s="32" t="s">
        <v>32</v>
      </c>
      <c r="D380" s="16">
        <v>111630</v>
      </c>
      <c r="E380" s="16">
        <v>44641</v>
      </c>
      <c r="F380" s="16">
        <v>2151324</v>
      </c>
      <c r="G380" s="16" t="s">
        <v>1725</v>
      </c>
      <c r="H380" s="39">
        <v>780000</v>
      </c>
      <c r="I380" s="74" t="s">
        <v>15</v>
      </c>
      <c r="K380" s="490"/>
      <c r="L380" s="107" t="s">
        <v>1996</v>
      </c>
    </row>
    <row r="381" spans="1:12" s="29" customFormat="1" hidden="1">
      <c r="A381" s="27">
        <f t="shared" si="5"/>
        <v>379</v>
      </c>
      <c r="B381" s="16" t="s">
        <v>1991</v>
      </c>
      <c r="C381" s="32" t="s">
        <v>1845</v>
      </c>
      <c r="D381" s="16">
        <v>111631</v>
      </c>
      <c r="E381" s="16">
        <v>44642</v>
      </c>
      <c r="F381" s="16">
        <v>2151325</v>
      </c>
      <c r="G381" s="16" t="s">
        <v>1725</v>
      </c>
      <c r="H381" s="39">
        <v>304290</v>
      </c>
      <c r="I381" s="74" t="s">
        <v>15</v>
      </c>
      <c r="K381" s="490"/>
      <c r="L381" s="107" t="s">
        <v>1996</v>
      </c>
    </row>
    <row r="382" spans="1:12" s="41" customFormat="1" hidden="1">
      <c r="A382" s="27">
        <f t="shared" si="5"/>
        <v>380</v>
      </c>
      <c r="B382" s="201" t="s">
        <v>15</v>
      </c>
      <c r="C382" s="202" t="s">
        <v>34</v>
      </c>
      <c r="D382" s="201">
        <v>111632</v>
      </c>
      <c r="E382" s="201">
        <v>44643</v>
      </c>
      <c r="F382" s="201" t="s">
        <v>15</v>
      </c>
      <c r="G382" s="201" t="s">
        <v>15</v>
      </c>
      <c r="H382" s="205" t="s">
        <v>15</v>
      </c>
      <c r="I382" s="206" t="s">
        <v>2031</v>
      </c>
      <c r="J382" s="29"/>
      <c r="K382" s="490"/>
      <c r="L382" s="107" t="s">
        <v>2030</v>
      </c>
    </row>
    <row r="383" spans="1:12" s="41" customFormat="1" hidden="1">
      <c r="A383" s="27">
        <f t="shared" si="5"/>
        <v>381</v>
      </c>
      <c r="B383" s="16" t="s">
        <v>1997</v>
      </c>
      <c r="C383" s="32" t="s">
        <v>34</v>
      </c>
      <c r="D383" s="16">
        <v>111633</v>
      </c>
      <c r="E383" s="16">
        <v>44644</v>
      </c>
      <c r="F383" s="16">
        <v>12427165</v>
      </c>
      <c r="G383" s="16" t="s">
        <v>1726</v>
      </c>
      <c r="H383" s="39">
        <v>6350</v>
      </c>
      <c r="I383" s="74" t="s">
        <v>15</v>
      </c>
      <c r="J383" s="29"/>
      <c r="K383" s="490"/>
      <c r="L383" s="107" t="s">
        <v>2030</v>
      </c>
    </row>
    <row r="384" spans="1:12" s="41" customFormat="1" hidden="1">
      <c r="A384" s="27">
        <f t="shared" si="5"/>
        <v>382</v>
      </c>
      <c r="B384" s="201" t="s">
        <v>15</v>
      </c>
      <c r="C384" s="202" t="s">
        <v>31</v>
      </c>
      <c r="D384" s="201">
        <v>111634</v>
      </c>
      <c r="E384" s="201">
        <v>44645</v>
      </c>
      <c r="F384" s="201" t="s">
        <v>15</v>
      </c>
      <c r="G384" s="201" t="s">
        <v>15</v>
      </c>
      <c r="H384" s="205" t="s">
        <v>15</v>
      </c>
      <c r="I384" s="206" t="s">
        <v>2031</v>
      </c>
      <c r="J384" s="29"/>
      <c r="K384" s="490"/>
      <c r="L384" s="107" t="s">
        <v>2030</v>
      </c>
    </row>
    <row r="385" spans="1:12" s="41" customFormat="1" hidden="1">
      <c r="A385" s="27">
        <f t="shared" si="5"/>
        <v>383</v>
      </c>
      <c r="B385" s="16" t="s">
        <v>2000</v>
      </c>
      <c r="C385" s="32" t="s">
        <v>31</v>
      </c>
      <c r="D385" s="16">
        <v>111635</v>
      </c>
      <c r="E385" s="16">
        <v>44646</v>
      </c>
      <c r="F385" s="16">
        <v>2184740</v>
      </c>
      <c r="G385" s="16" t="s">
        <v>1725</v>
      </c>
      <c r="H385" s="39">
        <v>38240</v>
      </c>
      <c r="I385" s="74" t="s">
        <v>15</v>
      </c>
      <c r="J385" s="29"/>
      <c r="K385" s="490"/>
      <c r="L385" s="107" t="s">
        <v>2030</v>
      </c>
    </row>
    <row r="386" spans="1:12" s="41" customFormat="1" hidden="1">
      <c r="A386" s="27">
        <f t="shared" si="5"/>
        <v>384</v>
      </c>
      <c r="B386" s="16" t="s">
        <v>2001</v>
      </c>
      <c r="C386" s="32" t="s">
        <v>31</v>
      </c>
      <c r="D386" s="16">
        <v>111635</v>
      </c>
      <c r="E386" s="16">
        <v>44646</v>
      </c>
      <c r="F386" s="16">
        <v>2184740</v>
      </c>
      <c r="G386" s="16" t="s">
        <v>1725</v>
      </c>
      <c r="H386" s="39">
        <v>38240</v>
      </c>
      <c r="I386" s="74" t="s">
        <v>15</v>
      </c>
      <c r="J386" s="29"/>
      <c r="K386" s="490"/>
      <c r="L386" s="107" t="s">
        <v>2030</v>
      </c>
    </row>
    <row r="387" spans="1:12" s="41" customFormat="1" hidden="1">
      <c r="A387" s="27">
        <f t="shared" si="5"/>
        <v>385</v>
      </c>
      <c r="B387" s="16" t="s">
        <v>2004</v>
      </c>
      <c r="C387" s="32" t="s">
        <v>1845</v>
      </c>
      <c r="D387" s="16">
        <v>111636</v>
      </c>
      <c r="E387" s="16">
        <v>44647</v>
      </c>
      <c r="F387" s="16">
        <v>2184739</v>
      </c>
      <c r="G387" s="16" t="s">
        <v>1725</v>
      </c>
      <c r="H387" s="39">
        <v>312400</v>
      </c>
      <c r="I387" s="74" t="s">
        <v>15</v>
      </c>
      <c r="J387" s="29"/>
      <c r="K387" s="490"/>
      <c r="L387" s="107" t="s">
        <v>2030</v>
      </c>
    </row>
    <row r="388" spans="1:12" s="41" customFormat="1" hidden="1">
      <c r="A388" s="27">
        <f t="shared" si="5"/>
        <v>386</v>
      </c>
      <c r="B388" s="16" t="s">
        <v>2005</v>
      </c>
      <c r="C388" s="32" t="s">
        <v>1845</v>
      </c>
      <c r="D388" s="16">
        <v>111636</v>
      </c>
      <c r="E388" s="16">
        <v>44647</v>
      </c>
      <c r="F388" s="16">
        <v>2184739</v>
      </c>
      <c r="G388" s="16" t="s">
        <v>1725</v>
      </c>
      <c r="H388" s="39">
        <v>317245</v>
      </c>
      <c r="I388" s="74" t="s">
        <v>15</v>
      </c>
      <c r="J388" s="29"/>
      <c r="K388" s="490"/>
      <c r="L388" s="107" t="s">
        <v>2030</v>
      </c>
    </row>
    <row r="389" spans="1:12" s="41" customFormat="1" hidden="1">
      <c r="A389" s="27">
        <f t="shared" ref="A389:A452" si="6">A388+1</f>
        <v>387</v>
      </c>
      <c r="B389" s="16" t="s">
        <v>2010</v>
      </c>
      <c r="C389" s="32" t="s">
        <v>31</v>
      </c>
      <c r="D389" s="16">
        <v>111637</v>
      </c>
      <c r="E389" s="16">
        <v>44648</v>
      </c>
      <c r="F389" s="16">
        <v>2185251</v>
      </c>
      <c r="G389" s="16" t="s">
        <v>1725</v>
      </c>
      <c r="H389" s="39">
        <v>15900</v>
      </c>
      <c r="I389" s="74" t="s">
        <v>15</v>
      </c>
      <c r="J389" s="29"/>
      <c r="K389" s="490"/>
      <c r="L389" s="107" t="s">
        <v>2030</v>
      </c>
    </row>
    <row r="390" spans="1:12" s="41" customFormat="1" hidden="1">
      <c r="A390" s="27">
        <f t="shared" si="6"/>
        <v>388</v>
      </c>
      <c r="B390" s="16" t="s">
        <v>2011</v>
      </c>
      <c r="C390" s="32" t="s">
        <v>31</v>
      </c>
      <c r="D390" s="16">
        <v>111637</v>
      </c>
      <c r="E390" s="16">
        <v>44648</v>
      </c>
      <c r="F390" s="16">
        <v>2185251</v>
      </c>
      <c r="G390" s="16" t="s">
        <v>1725</v>
      </c>
      <c r="H390" s="39">
        <v>18020</v>
      </c>
      <c r="I390" s="74" t="s">
        <v>15</v>
      </c>
      <c r="J390" s="29"/>
      <c r="K390" s="490"/>
      <c r="L390" s="107" t="s">
        <v>2030</v>
      </c>
    </row>
    <row r="391" spans="1:12" s="41" customFormat="1" hidden="1">
      <c r="A391" s="27">
        <f t="shared" si="6"/>
        <v>389</v>
      </c>
      <c r="B391" s="16" t="s">
        <v>2012</v>
      </c>
      <c r="C391" s="32" t="s">
        <v>31</v>
      </c>
      <c r="D391" s="16">
        <v>111637</v>
      </c>
      <c r="E391" s="16">
        <v>44648</v>
      </c>
      <c r="F391" s="16">
        <v>2185251</v>
      </c>
      <c r="G391" s="16" t="s">
        <v>1725</v>
      </c>
      <c r="H391" s="39">
        <v>29415</v>
      </c>
      <c r="I391" s="74" t="s">
        <v>15</v>
      </c>
      <c r="J391" s="29"/>
      <c r="K391" s="490"/>
      <c r="L391" s="107" t="s">
        <v>2030</v>
      </c>
    </row>
    <row r="392" spans="1:12" s="41" customFormat="1" hidden="1">
      <c r="A392" s="27">
        <f t="shared" si="6"/>
        <v>390</v>
      </c>
      <c r="B392" s="16" t="s">
        <v>2020</v>
      </c>
      <c r="C392" s="32" t="s">
        <v>31</v>
      </c>
      <c r="D392" s="16">
        <v>111638</v>
      </c>
      <c r="E392" s="16">
        <v>44649</v>
      </c>
      <c r="F392" s="16">
        <v>2185664</v>
      </c>
      <c r="G392" s="16" t="s">
        <v>1725</v>
      </c>
      <c r="H392" s="39">
        <v>21070</v>
      </c>
      <c r="I392" s="74" t="s">
        <v>15</v>
      </c>
      <c r="J392" s="29"/>
      <c r="K392" s="490"/>
      <c r="L392" s="107" t="s">
        <v>2093</v>
      </c>
    </row>
    <row r="393" spans="1:12" s="40" customFormat="1" hidden="1">
      <c r="A393" s="27">
        <f t="shared" si="6"/>
        <v>391</v>
      </c>
      <c r="B393" s="16" t="s">
        <v>2021</v>
      </c>
      <c r="C393" s="32" t="s">
        <v>31</v>
      </c>
      <c r="D393" s="16">
        <v>111638</v>
      </c>
      <c r="E393" s="16">
        <v>44649</v>
      </c>
      <c r="F393" s="16">
        <v>2185664</v>
      </c>
      <c r="G393" s="16" t="s">
        <v>1725</v>
      </c>
      <c r="H393" s="39">
        <v>21070</v>
      </c>
      <c r="I393" s="74" t="s">
        <v>15</v>
      </c>
      <c r="J393" s="29"/>
      <c r="K393" s="490"/>
      <c r="L393" s="107" t="s">
        <v>2093</v>
      </c>
    </row>
    <row r="394" spans="1:12" s="40" customFormat="1" hidden="1">
      <c r="A394" s="27">
        <f t="shared" si="6"/>
        <v>392</v>
      </c>
      <c r="B394" s="16" t="s">
        <v>2022</v>
      </c>
      <c r="C394" s="32" t="s">
        <v>38</v>
      </c>
      <c r="D394" s="16">
        <v>111639</v>
      </c>
      <c r="E394" s="16">
        <v>44650</v>
      </c>
      <c r="F394" s="16">
        <v>2185665</v>
      </c>
      <c r="G394" s="16" t="s">
        <v>1726</v>
      </c>
      <c r="H394" s="39">
        <v>880</v>
      </c>
      <c r="I394" s="74" t="s">
        <v>15</v>
      </c>
      <c r="J394" s="29"/>
      <c r="K394" s="490"/>
      <c r="L394" s="107" t="s">
        <v>2093</v>
      </c>
    </row>
    <row r="395" spans="1:12" s="40" customFormat="1" hidden="1">
      <c r="A395" s="27">
        <f t="shared" si="6"/>
        <v>393</v>
      </c>
      <c r="B395" s="16" t="s">
        <v>2065</v>
      </c>
      <c r="C395" s="32" t="s">
        <v>32</v>
      </c>
      <c r="D395" s="16">
        <v>111640</v>
      </c>
      <c r="E395" s="16">
        <v>46301</v>
      </c>
      <c r="F395" s="16">
        <v>2185960</v>
      </c>
      <c r="G395" s="16" t="s">
        <v>1725</v>
      </c>
      <c r="H395" s="39">
        <v>780000</v>
      </c>
      <c r="I395" s="74" t="s">
        <v>15</v>
      </c>
      <c r="J395" s="29"/>
      <c r="K395" s="490"/>
      <c r="L395" s="107" t="s">
        <v>2093</v>
      </c>
    </row>
    <row r="396" spans="1:12" s="40" customFormat="1" hidden="1">
      <c r="A396" s="27">
        <f t="shared" si="6"/>
        <v>394</v>
      </c>
      <c r="B396" s="16" t="s">
        <v>2066</v>
      </c>
      <c r="C396" s="32" t="s">
        <v>32</v>
      </c>
      <c r="D396" s="16">
        <v>111641</v>
      </c>
      <c r="E396" s="16">
        <v>46302</v>
      </c>
      <c r="F396" s="16">
        <v>2185960</v>
      </c>
      <c r="G396" s="16" t="s">
        <v>1725</v>
      </c>
      <c r="H396" s="39">
        <v>780000</v>
      </c>
      <c r="I396" s="74" t="s">
        <v>15</v>
      </c>
      <c r="J396" s="29"/>
      <c r="K396" s="490"/>
      <c r="L396" s="107" t="s">
        <v>2093</v>
      </c>
    </row>
    <row r="397" spans="1:12" s="40" customFormat="1" hidden="1">
      <c r="A397" s="27">
        <f t="shared" si="6"/>
        <v>395</v>
      </c>
      <c r="B397" s="16" t="s">
        <v>2069</v>
      </c>
      <c r="C397" s="32" t="s">
        <v>32</v>
      </c>
      <c r="D397" s="16">
        <v>111642</v>
      </c>
      <c r="E397" s="16">
        <v>46303</v>
      </c>
      <c r="F397" s="16">
        <v>2185971</v>
      </c>
      <c r="G397" s="16" t="s">
        <v>1725</v>
      </c>
      <c r="H397" s="39">
        <v>195735</v>
      </c>
      <c r="I397" s="74" t="s">
        <v>15</v>
      </c>
      <c r="J397" s="29"/>
      <c r="K397" s="490"/>
      <c r="L397" s="107" t="s">
        <v>2094</v>
      </c>
    </row>
    <row r="398" spans="1:12" s="40" customFormat="1" hidden="1">
      <c r="A398" s="27">
        <f t="shared" si="6"/>
        <v>396</v>
      </c>
      <c r="B398" s="16" t="s">
        <v>2072</v>
      </c>
      <c r="C398" s="32" t="s">
        <v>38</v>
      </c>
      <c r="D398" s="16">
        <v>111643</v>
      </c>
      <c r="E398" s="16">
        <v>46304</v>
      </c>
      <c r="F398" s="16">
        <v>2185970</v>
      </c>
      <c r="G398" s="16" t="s">
        <v>1726</v>
      </c>
      <c r="H398" s="39">
        <v>400</v>
      </c>
      <c r="I398" s="74" t="s">
        <v>15</v>
      </c>
      <c r="J398" s="29"/>
      <c r="K398" s="490"/>
      <c r="L398" s="107" t="s">
        <v>2094</v>
      </c>
    </row>
    <row r="399" spans="1:12" s="40" customFormat="1" hidden="1">
      <c r="A399" s="27">
        <f t="shared" si="6"/>
        <v>397</v>
      </c>
      <c r="B399" s="16" t="s">
        <v>2073</v>
      </c>
      <c r="C399" s="32" t="s">
        <v>38</v>
      </c>
      <c r="D399" s="16">
        <v>111643</v>
      </c>
      <c r="E399" s="16">
        <v>46304</v>
      </c>
      <c r="F399" s="16">
        <v>2185970</v>
      </c>
      <c r="G399" s="16" t="s">
        <v>1726</v>
      </c>
      <c r="H399" s="39">
        <v>800</v>
      </c>
      <c r="I399" s="74" t="s">
        <v>15</v>
      </c>
      <c r="J399" s="29"/>
      <c r="K399" s="490"/>
      <c r="L399" s="107" t="s">
        <v>2094</v>
      </c>
    </row>
    <row r="400" spans="1:12" s="40" customFormat="1" hidden="1">
      <c r="A400" s="27">
        <f t="shared" si="6"/>
        <v>398</v>
      </c>
      <c r="B400" s="16" t="s">
        <v>2077</v>
      </c>
      <c r="C400" s="32" t="s">
        <v>1845</v>
      </c>
      <c r="D400" s="16">
        <v>111644</v>
      </c>
      <c r="E400" s="16">
        <v>46305</v>
      </c>
      <c r="F400" s="16">
        <v>2185969</v>
      </c>
      <c r="G400" s="16" t="s">
        <v>1725</v>
      </c>
      <c r="H400" s="39">
        <v>747000</v>
      </c>
      <c r="I400" s="74" t="s">
        <v>15</v>
      </c>
      <c r="J400" s="29"/>
      <c r="K400" s="490"/>
      <c r="L400" s="107" t="s">
        <v>2094</v>
      </c>
    </row>
    <row r="401" spans="1:12" s="40" customFormat="1" hidden="1">
      <c r="A401" s="27">
        <f t="shared" si="6"/>
        <v>399</v>
      </c>
      <c r="B401" s="16" t="s">
        <v>2078</v>
      </c>
      <c r="C401" s="32" t="s">
        <v>1845</v>
      </c>
      <c r="D401" s="16">
        <v>111644</v>
      </c>
      <c r="E401" s="16">
        <v>46305</v>
      </c>
      <c r="F401" s="16">
        <v>2185969</v>
      </c>
      <c r="G401" s="16" t="s">
        <v>1725</v>
      </c>
      <c r="H401" s="39">
        <v>510000</v>
      </c>
      <c r="I401" s="74" t="s">
        <v>15</v>
      </c>
      <c r="J401" s="29"/>
      <c r="K401" s="490"/>
      <c r="L401" s="107" t="s">
        <v>2094</v>
      </c>
    </row>
    <row r="402" spans="1:12" s="40" customFormat="1" hidden="1">
      <c r="A402" s="27">
        <f t="shared" si="6"/>
        <v>400</v>
      </c>
      <c r="B402" s="16" t="s">
        <v>2081</v>
      </c>
      <c r="C402" s="32" t="s">
        <v>2089</v>
      </c>
      <c r="D402" s="16">
        <v>111645</v>
      </c>
      <c r="E402" s="16">
        <v>46306</v>
      </c>
      <c r="F402" s="16">
        <v>2186203</v>
      </c>
      <c r="G402" s="16" t="s">
        <v>1726</v>
      </c>
      <c r="H402" s="39">
        <v>80</v>
      </c>
      <c r="I402" s="74" t="s">
        <v>15</v>
      </c>
      <c r="J402" s="29"/>
      <c r="K402" s="490"/>
      <c r="L402" s="107" t="s">
        <v>2094</v>
      </c>
    </row>
    <row r="403" spans="1:12" s="40" customFormat="1" hidden="1">
      <c r="A403" s="27">
        <f t="shared" si="6"/>
        <v>401</v>
      </c>
      <c r="B403" s="16" t="s">
        <v>2082</v>
      </c>
      <c r="C403" s="32" t="s">
        <v>2089</v>
      </c>
      <c r="D403" s="16">
        <v>111645</v>
      </c>
      <c r="E403" s="16">
        <v>46306</v>
      </c>
      <c r="F403" s="16">
        <v>2186203</v>
      </c>
      <c r="G403" s="16" t="s">
        <v>1726</v>
      </c>
      <c r="H403" s="39">
        <v>54</v>
      </c>
      <c r="I403" s="74" t="s">
        <v>15</v>
      </c>
      <c r="J403" s="29"/>
      <c r="K403" s="490"/>
      <c r="L403" s="107" t="s">
        <v>2094</v>
      </c>
    </row>
    <row r="404" spans="1:12" s="40" customFormat="1" hidden="1">
      <c r="A404" s="27">
        <f t="shared" si="6"/>
        <v>402</v>
      </c>
      <c r="B404" s="16" t="s">
        <v>2083</v>
      </c>
      <c r="C404" s="32" t="s">
        <v>2089</v>
      </c>
      <c r="D404" s="16">
        <v>111646</v>
      </c>
      <c r="E404" s="16">
        <v>46307</v>
      </c>
      <c r="F404" s="16">
        <v>2186203</v>
      </c>
      <c r="G404" s="16" t="s">
        <v>1726</v>
      </c>
      <c r="H404" s="39">
        <v>35</v>
      </c>
      <c r="I404" s="74" t="s">
        <v>15</v>
      </c>
      <c r="J404" s="29"/>
      <c r="K404" s="490"/>
      <c r="L404" s="107" t="s">
        <v>2094</v>
      </c>
    </row>
    <row r="405" spans="1:12" s="40" customFormat="1" hidden="1">
      <c r="A405" s="27">
        <f t="shared" si="6"/>
        <v>403</v>
      </c>
      <c r="B405" s="16" t="s">
        <v>2090</v>
      </c>
      <c r="C405" s="32" t="s">
        <v>34</v>
      </c>
      <c r="D405" s="16">
        <v>111647</v>
      </c>
      <c r="E405" s="16">
        <v>46308</v>
      </c>
      <c r="F405" s="16">
        <v>12511447</v>
      </c>
      <c r="G405" s="16" t="s">
        <v>1726</v>
      </c>
      <c r="H405" s="39">
        <v>6500</v>
      </c>
      <c r="I405" s="74" t="s">
        <v>15</v>
      </c>
      <c r="J405" s="29"/>
      <c r="K405" s="490"/>
      <c r="L405" s="107" t="s">
        <v>2095</v>
      </c>
    </row>
    <row r="406" spans="1:12" s="40" customFormat="1" hidden="1">
      <c r="A406" s="27">
        <f t="shared" si="6"/>
        <v>404</v>
      </c>
      <c r="B406" s="16" t="s">
        <v>2096</v>
      </c>
      <c r="C406" s="32" t="s">
        <v>33</v>
      </c>
      <c r="D406" s="16">
        <v>111648</v>
      </c>
      <c r="E406" s="16">
        <v>46309</v>
      </c>
      <c r="F406" s="16">
        <v>12514288</v>
      </c>
      <c r="G406" s="16" t="s">
        <v>1726</v>
      </c>
      <c r="H406" s="39">
        <v>415</v>
      </c>
      <c r="I406" s="74" t="s">
        <v>15</v>
      </c>
      <c r="J406" s="29"/>
      <c r="K406" s="490"/>
      <c r="L406" s="107" t="s">
        <v>2144</v>
      </c>
    </row>
    <row r="407" spans="1:12" s="40" customFormat="1" hidden="1">
      <c r="A407" s="27">
        <f t="shared" si="6"/>
        <v>405</v>
      </c>
      <c r="B407" s="16" t="s">
        <v>2103</v>
      </c>
      <c r="C407" s="32" t="s">
        <v>31</v>
      </c>
      <c r="D407" s="16">
        <v>111649</v>
      </c>
      <c r="E407" s="16">
        <v>46310</v>
      </c>
      <c r="F407" s="16">
        <v>2186906</v>
      </c>
      <c r="G407" s="16" t="s">
        <v>1725</v>
      </c>
      <c r="H407" s="39">
        <v>14140</v>
      </c>
      <c r="I407" s="74" t="s">
        <v>15</v>
      </c>
      <c r="J407" s="29"/>
      <c r="K407" s="490"/>
      <c r="L407" s="107" t="s">
        <v>2144</v>
      </c>
    </row>
    <row r="408" spans="1:12" s="40" customFormat="1" hidden="1">
      <c r="A408" s="27">
        <f t="shared" si="6"/>
        <v>406</v>
      </c>
      <c r="B408" s="16" t="s">
        <v>2104</v>
      </c>
      <c r="C408" s="32" t="s">
        <v>31</v>
      </c>
      <c r="D408" s="16">
        <v>111649</v>
      </c>
      <c r="E408" s="16">
        <v>46310</v>
      </c>
      <c r="F408" s="16">
        <v>2186906</v>
      </c>
      <c r="G408" s="16" t="s">
        <v>1725</v>
      </c>
      <c r="H408" s="39">
        <v>14140</v>
      </c>
      <c r="I408" s="74" t="s">
        <v>15</v>
      </c>
      <c r="J408" s="29"/>
      <c r="K408" s="490"/>
      <c r="L408" s="107" t="s">
        <v>2144</v>
      </c>
    </row>
    <row r="409" spans="1:12" s="40" customFormat="1" hidden="1">
      <c r="A409" s="27">
        <f t="shared" si="6"/>
        <v>407</v>
      </c>
      <c r="B409" s="16" t="s">
        <v>2032</v>
      </c>
      <c r="C409" s="32" t="s">
        <v>43</v>
      </c>
      <c r="D409" s="16">
        <v>111650</v>
      </c>
      <c r="E409" s="16">
        <v>46311</v>
      </c>
      <c r="F409" s="16" t="s">
        <v>2145</v>
      </c>
      <c r="G409" s="16" t="s">
        <v>1726</v>
      </c>
      <c r="H409" s="39">
        <v>920</v>
      </c>
      <c r="I409" s="74" t="s">
        <v>15</v>
      </c>
      <c r="J409" s="29"/>
      <c r="K409" s="490"/>
      <c r="L409" s="107" t="s">
        <v>2144</v>
      </c>
    </row>
    <row r="410" spans="1:12" s="40" customFormat="1" hidden="1">
      <c r="A410" s="27">
        <f t="shared" si="6"/>
        <v>408</v>
      </c>
      <c r="B410" s="16" t="s">
        <v>2033</v>
      </c>
      <c r="C410" s="32" t="s">
        <v>43</v>
      </c>
      <c r="D410" s="16">
        <v>111650</v>
      </c>
      <c r="E410" s="16">
        <v>46311</v>
      </c>
      <c r="F410" s="16" t="s">
        <v>2145</v>
      </c>
      <c r="G410" s="16" t="s">
        <v>1726</v>
      </c>
      <c r="H410" s="39">
        <v>1020</v>
      </c>
      <c r="I410" s="74" t="s">
        <v>15</v>
      </c>
      <c r="J410" s="29"/>
      <c r="K410" s="490"/>
      <c r="L410" s="107" t="s">
        <v>2144</v>
      </c>
    </row>
    <row r="411" spans="1:12" s="40" customFormat="1" hidden="1">
      <c r="A411" s="27">
        <f t="shared" si="6"/>
        <v>409</v>
      </c>
      <c r="B411" s="16" t="s">
        <v>2034</v>
      </c>
      <c r="C411" s="32" t="s">
        <v>43</v>
      </c>
      <c r="D411" s="16">
        <v>111650</v>
      </c>
      <c r="E411" s="16">
        <v>46311</v>
      </c>
      <c r="F411" s="16" t="s">
        <v>2145</v>
      </c>
      <c r="G411" s="16" t="s">
        <v>1726</v>
      </c>
      <c r="H411" s="39">
        <v>400</v>
      </c>
      <c r="I411" s="74" t="s">
        <v>15</v>
      </c>
      <c r="J411" s="29"/>
      <c r="K411" s="490"/>
      <c r="L411" s="107" t="s">
        <v>2144</v>
      </c>
    </row>
    <row r="412" spans="1:12" s="40" customFormat="1" hidden="1">
      <c r="A412" s="27">
        <f t="shared" si="6"/>
        <v>410</v>
      </c>
      <c r="B412" s="16" t="s">
        <v>2035</v>
      </c>
      <c r="C412" s="32" t="s">
        <v>43</v>
      </c>
      <c r="D412" s="16">
        <v>111650</v>
      </c>
      <c r="E412" s="16">
        <v>46311</v>
      </c>
      <c r="F412" s="16" t="s">
        <v>2145</v>
      </c>
      <c r="G412" s="16" t="s">
        <v>1726</v>
      </c>
      <c r="H412" s="39">
        <v>1110</v>
      </c>
      <c r="I412" s="74" t="s">
        <v>15</v>
      </c>
      <c r="J412" s="29"/>
      <c r="K412" s="490"/>
      <c r="L412" s="107" t="s">
        <v>2144</v>
      </c>
    </row>
    <row r="413" spans="1:12" s="40" customFormat="1" hidden="1">
      <c r="A413" s="27">
        <f t="shared" si="6"/>
        <v>411</v>
      </c>
      <c r="B413" s="16" t="s">
        <v>2036</v>
      </c>
      <c r="C413" s="32" t="s">
        <v>43</v>
      </c>
      <c r="D413" s="16">
        <v>111650</v>
      </c>
      <c r="E413" s="16">
        <v>46311</v>
      </c>
      <c r="F413" s="16" t="s">
        <v>2145</v>
      </c>
      <c r="G413" s="16" t="s">
        <v>1726</v>
      </c>
      <c r="H413" s="39">
        <v>430</v>
      </c>
      <c r="I413" s="74" t="s">
        <v>15</v>
      </c>
      <c r="J413" s="29"/>
      <c r="K413" s="490"/>
      <c r="L413" s="107" t="s">
        <v>2144</v>
      </c>
    </row>
    <row r="414" spans="1:12" s="40" customFormat="1" hidden="1">
      <c r="A414" s="27">
        <f t="shared" si="6"/>
        <v>412</v>
      </c>
      <c r="B414" s="16" t="s">
        <v>2037</v>
      </c>
      <c r="C414" s="32" t="s">
        <v>43</v>
      </c>
      <c r="D414" s="16">
        <v>111650</v>
      </c>
      <c r="E414" s="16">
        <v>46311</v>
      </c>
      <c r="F414" s="16" t="s">
        <v>2145</v>
      </c>
      <c r="G414" s="16" t="s">
        <v>1726</v>
      </c>
      <c r="H414" s="39">
        <v>860</v>
      </c>
      <c r="I414" s="74" t="s">
        <v>15</v>
      </c>
      <c r="J414" s="29"/>
      <c r="K414" s="490"/>
      <c r="L414" s="107" t="s">
        <v>2144</v>
      </c>
    </row>
    <row r="415" spans="1:12" s="40" customFormat="1" hidden="1">
      <c r="A415" s="27">
        <f t="shared" si="6"/>
        <v>413</v>
      </c>
      <c r="B415" s="201" t="s">
        <v>15</v>
      </c>
      <c r="C415" s="202" t="s">
        <v>43</v>
      </c>
      <c r="D415" s="201">
        <v>111651</v>
      </c>
      <c r="E415" s="201">
        <v>46312</v>
      </c>
      <c r="F415" s="201" t="s">
        <v>15</v>
      </c>
      <c r="G415" s="201" t="s">
        <v>15</v>
      </c>
      <c r="H415" s="205" t="s">
        <v>15</v>
      </c>
      <c r="I415" s="206" t="s">
        <v>2146</v>
      </c>
      <c r="J415" s="29"/>
      <c r="K415" s="490"/>
      <c r="L415" s="107" t="s">
        <v>2144</v>
      </c>
    </row>
    <row r="416" spans="1:12" s="40" customFormat="1" hidden="1">
      <c r="A416" s="27">
        <f t="shared" si="6"/>
        <v>414</v>
      </c>
      <c r="B416" s="16" t="s">
        <v>2052</v>
      </c>
      <c r="C416" s="32" t="s">
        <v>43</v>
      </c>
      <c r="D416" s="16">
        <v>113452</v>
      </c>
      <c r="E416" s="16">
        <v>46313</v>
      </c>
      <c r="F416" s="16" t="s">
        <v>2145</v>
      </c>
      <c r="G416" s="16" t="s">
        <v>1726</v>
      </c>
      <c r="H416" s="39">
        <v>1320</v>
      </c>
      <c r="I416" s="74" t="s">
        <v>15</v>
      </c>
      <c r="J416" s="29"/>
      <c r="K416" s="490"/>
      <c r="L416" s="107" t="s">
        <v>2144</v>
      </c>
    </row>
    <row r="417" spans="1:12" s="40" customFormat="1" hidden="1">
      <c r="A417" s="27">
        <f t="shared" si="6"/>
        <v>415</v>
      </c>
      <c r="B417" s="16" t="s">
        <v>2053</v>
      </c>
      <c r="C417" s="32" t="s">
        <v>43</v>
      </c>
      <c r="D417" s="16">
        <v>113452</v>
      </c>
      <c r="E417" s="16">
        <v>46313</v>
      </c>
      <c r="F417" s="16" t="s">
        <v>2145</v>
      </c>
      <c r="G417" s="16" t="s">
        <v>1726</v>
      </c>
      <c r="H417" s="39">
        <v>800</v>
      </c>
      <c r="I417" s="74" t="s">
        <v>15</v>
      </c>
      <c r="J417" s="29"/>
      <c r="K417" s="490"/>
      <c r="L417" s="107" t="s">
        <v>2144</v>
      </c>
    </row>
    <row r="418" spans="1:12" s="40" customFormat="1" hidden="1">
      <c r="A418" s="27">
        <f t="shared" si="6"/>
        <v>416</v>
      </c>
      <c r="B418" s="16" t="s">
        <v>2054</v>
      </c>
      <c r="C418" s="32" t="s">
        <v>43</v>
      </c>
      <c r="D418" s="16">
        <v>113452</v>
      </c>
      <c r="E418" s="16">
        <v>46313</v>
      </c>
      <c r="F418" s="16" t="s">
        <v>2145</v>
      </c>
      <c r="G418" s="16" t="s">
        <v>1726</v>
      </c>
      <c r="H418" s="39">
        <v>1800</v>
      </c>
      <c r="I418" s="74" t="s">
        <v>15</v>
      </c>
      <c r="J418" s="29"/>
      <c r="K418" s="490"/>
      <c r="L418" s="107" t="s">
        <v>2144</v>
      </c>
    </row>
    <row r="419" spans="1:12" s="40" customFormat="1" hidden="1">
      <c r="A419" s="27">
        <f t="shared" si="6"/>
        <v>417</v>
      </c>
      <c r="B419" s="16" t="s">
        <v>2055</v>
      </c>
      <c r="C419" s="32" t="s">
        <v>43</v>
      </c>
      <c r="D419" s="16">
        <v>113452</v>
      </c>
      <c r="E419" s="16">
        <v>46313</v>
      </c>
      <c r="F419" s="16" t="s">
        <v>2145</v>
      </c>
      <c r="G419" s="16" t="s">
        <v>1726</v>
      </c>
      <c r="H419" s="39">
        <v>700</v>
      </c>
      <c r="I419" s="74" t="s">
        <v>15</v>
      </c>
      <c r="J419" s="29"/>
      <c r="K419" s="490"/>
      <c r="L419" s="107" t="s">
        <v>2144</v>
      </c>
    </row>
    <row r="420" spans="1:12" s="40" customFormat="1" hidden="1">
      <c r="A420" s="27">
        <f t="shared" si="6"/>
        <v>418</v>
      </c>
      <c r="B420" s="16" t="s">
        <v>2056</v>
      </c>
      <c r="C420" s="32" t="s">
        <v>43</v>
      </c>
      <c r="D420" s="16">
        <v>113452</v>
      </c>
      <c r="E420" s="16">
        <v>46313</v>
      </c>
      <c r="F420" s="16" t="s">
        <v>2145</v>
      </c>
      <c r="G420" s="16" t="s">
        <v>1726</v>
      </c>
      <c r="H420" s="39">
        <v>1500</v>
      </c>
      <c r="I420" s="74" t="s">
        <v>15</v>
      </c>
      <c r="J420" s="29"/>
      <c r="K420" s="490"/>
      <c r="L420" s="107" t="s">
        <v>2144</v>
      </c>
    </row>
    <row r="421" spans="1:12" s="40" customFormat="1" hidden="1">
      <c r="A421" s="27">
        <f t="shared" si="6"/>
        <v>419</v>
      </c>
      <c r="B421" s="201" t="s">
        <v>15</v>
      </c>
      <c r="C421" s="202" t="s">
        <v>38</v>
      </c>
      <c r="D421" s="201">
        <v>113453</v>
      </c>
      <c r="E421" s="201">
        <v>46314</v>
      </c>
      <c r="F421" s="201" t="s">
        <v>15</v>
      </c>
      <c r="G421" s="201" t="s">
        <v>15</v>
      </c>
      <c r="H421" s="205" t="s">
        <v>15</v>
      </c>
      <c r="I421" s="206" t="s">
        <v>2146</v>
      </c>
      <c r="J421" s="29"/>
      <c r="K421" s="490"/>
      <c r="L421" s="107" t="s">
        <v>2144</v>
      </c>
    </row>
    <row r="422" spans="1:12" s="40" customFormat="1" hidden="1">
      <c r="A422" s="27">
        <f t="shared" si="6"/>
        <v>420</v>
      </c>
      <c r="B422" s="16" t="s">
        <v>2112</v>
      </c>
      <c r="C422" s="32" t="s">
        <v>31</v>
      </c>
      <c r="D422" s="16">
        <v>113454</v>
      </c>
      <c r="E422" s="16">
        <v>46315</v>
      </c>
      <c r="F422" s="16">
        <v>2187943</v>
      </c>
      <c r="G422" s="16" t="s">
        <v>1725</v>
      </c>
      <c r="H422" s="39">
        <v>16110</v>
      </c>
      <c r="I422" s="74" t="s">
        <v>15</v>
      </c>
      <c r="J422" s="29"/>
      <c r="K422" s="490"/>
      <c r="L422" s="107" t="s">
        <v>2144</v>
      </c>
    </row>
    <row r="423" spans="1:12" s="40" customFormat="1" hidden="1">
      <c r="A423" s="27">
        <f t="shared" si="6"/>
        <v>421</v>
      </c>
      <c r="B423" s="16" t="s">
        <v>2117</v>
      </c>
      <c r="C423" s="32" t="s">
        <v>31</v>
      </c>
      <c r="D423" s="16">
        <v>113455</v>
      </c>
      <c r="E423" s="16">
        <v>46316</v>
      </c>
      <c r="F423" s="16">
        <v>2187944</v>
      </c>
      <c r="G423" s="16" t="s">
        <v>1725</v>
      </c>
      <c r="H423" s="39">
        <v>29970</v>
      </c>
      <c r="I423" s="74" t="s">
        <v>15</v>
      </c>
      <c r="J423" s="29"/>
      <c r="K423" s="490"/>
      <c r="L423" s="107" t="s">
        <v>2144</v>
      </c>
    </row>
    <row r="424" spans="1:12" s="40" customFormat="1" hidden="1">
      <c r="A424" s="27">
        <f t="shared" si="6"/>
        <v>422</v>
      </c>
      <c r="B424" s="201" t="s">
        <v>15</v>
      </c>
      <c r="C424" s="202" t="s">
        <v>2089</v>
      </c>
      <c r="D424" s="201">
        <v>113456</v>
      </c>
      <c r="E424" s="201">
        <v>46317</v>
      </c>
      <c r="F424" s="201" t="s">
        <v>15</v>
      </c>
      <c r="G424" s="201" t="s">
        <v>15</v>
      </c>
      <c r="H424" s="205" t="s">
        <v>15</v>
      </c>
      <c r="I424" s="206" t="s">
        <v>2146</v>
      </c>
      <c r="J424" s="29"/>
      <c r="K424" s="490"/>
      <c r="L424" s="107" t="s">
        <v>2144</v>
      </c>
    </row>
    <row r="425" spans="1:12" s="40" customFormat="1" hidden="1">
      <c r="A425" s="27">
        <f t="shared" si="6"/>
        <v>423</v>
      </c>
      <c r="B425" s="201" t="s">
        <v>15</v>
      </c>
      <c r="C425" s="202" t="s">
        <v>2089</v>
      </c>
      <c r="D425" s="201">
        <v>113457</v>
      </c>
      <c r="E425" s="201">
        <v>46318</v>
      </c>
      <c r="F425" s="201" t="s">
        <v>15</v>
      </c>
      <c r="G425" s="201" t="s">
        <v>15</v>
      </c>
      <c r="H425" s="205" t="s">
        <v>15</v>
      </c>
      <c r="I425" s="206" t="s">
        <v>2146</v>
      </c>
      <c r="J425" s="29"/>
      <c r="K425" s="490"/>
      <c r="L425" s="107" t="s">
        <v>2144</v>
      </c>
    </row>
    <row r="426" spans="1:12" s="40" customFormat="1" hidden="1">
      <c r="A426" s="27">
        <f t="shared" si="6"/>
        <v>424</v>
      </c>
      <c r="B426" s="16" t="s">
        <v>2121</v>
      </c>
      <c r="C426" s="32" t="s">
        <v>2089</v>
      </c>
      <c r="D426" s="16">
        <v>113458</v>
      </c>
      <c r="E426" s="16">
        <v>46319</v>
      </c>
      <c r="F426" s="16">
        <v>2192304</v>
      </c>
      <c r="G426" s="16" t="s">
        <v>1726</v>
      </c>
      <c r="H426" s="39">
        <v>945</v>
      </c>
      <c r="I426" s="74" t="s">
        <v>15</v>
      </c>
      <c r="J426" s="29"/>
      <c r="K426" s="490"/>
      <c r="L426" s="107" t="s">
        <v>2144</v>
      </c>
    </row>
    <row r="427" spans="1:12" s="46" customFormat="1" hidden="1">
      <c r="A427" s="27">
        <f t="shared" si="6"/>
        <v>425</v>
      </c>
      <c r="B427" s="16" t="s">
        <v>2124</v>
      </c>
      <c r="C427" s="32" t="s">
        <v>39</v>
      </c>
      <c r="D427" s="16">
        <v>113459</v>
      </c>
      <c r="E427" s="16">
        <v>46320</v>
      </c>
      <c r="F427" s="16">
        <v>12573333</v>
      </c>
      <c r="G427" s="16" t="s">
        <v>1726</v>
      </c>
      <c r="H427" s="39">
        <v>1260</v>
      </c>
      <c r="I427" s="74" t="s">
        <v>15</v>
      </c>
      <c r="J427" s="29"/>
      <c r="K427" s="490"/>
      <c r="L427" s="107" t="s">
        <v>2161</v>
      </c>
    </row>
    <row r="428" spans="1:12" s="46" customFormat="1" hidden="1">
      <c r="A428" s="27">
        <f t="shared" si="6"/>
        <v>426</v>
      </c>
      <c r="B428" s="16" t="s">
        <v>2125</v>
      </c>
      <c r="C428" s="32" t="s">
        <v>39</v>
      </c>
      <c r="D428" s="16">
        <v>113459</v>
      </c>
      <c r="E428" s="16">
        <v>46320</v>
      </c>
      <c r="F428" s="16">
        <v>12573333</v>
      </c>
      <c r="G428" s="16" t="s">
        <v>1726</v>
      </c>
      <c r="H428" s="39">
        <v>2570</v>
      </c>
      <c r="I428" s="74" t="s">
        <v>15</v>
      </c>
      <c r="J428" s="29"/>
      <c r="K428" s="490"/>
      <c r="L428" s="107" t="s">
        <v>2161</v>
      </c>
    </row>
    <row r="429" spans="1:12" s="46" customFormat="1" hidden="1">
      <c r="A429" s="27">
        <f t="shared" si="6"/>
        <v>427</v>
      </c>
      <c r="B429" s="16" t="s">
        <v>2126</v>
      </c>
      <c r="C429" s="32" t="s">
        <v>31</v>
      </c>
      <c r="D429" s="16">
        <v>113460</v>
      </c>
      <c r="E429" s="16">
        <v>46321</v>
      </c>
      <c r="F429" s="16">
        <v>2192324</v>
      </c>
      <c r="G429" s="16" t="s">
        <v>1725</v>
      </c>
      <c r="H429" s="39">
        <v>20200</v>
      </c>
      <c r="I429" s="74" t="s">
        <v>15</v>
      </c>
      <c r="J429" s="29"/>
      <c r="K429" s="490"/>
      <c r="L429" s="107" t="s">
        <v>2161</v>
      </c>
    </row>
    <row r="430" spans="1:12" s="46" customFormat="1" hidden="1">
      <c r="A430" s="27">
        <f t="shared" si="6"/>
        <v>428</v>
      </c>
      <c r="B430" s="16" t="s">
        <v>2127</v>
      </c>
      <c r="C430" s="32" t="s">
        <v>31</v>
      </c>
      <c r="D430" s="16">
        <v>113460</v>
      </c>
      <c r="E430" s="16">
        <v>46321</v>
      </c>
      <c r="F430" s="16">
        <v>2192324</v>
      </c>
      <c r="G430" s="16" t="s">
        <v>1725</v>
      </c>
      <c r="H430" s="39">
        <v>20200</v>
      </c>
      <c r="I430" s="74" t="s">
        <v>15</v>
      </c>
      <c r="J430" s="29"/>
      <c r="K430" s="490"/>
      <c r="L430" s="107" t="s">
        <v>2161</v>
      </c>
    </row>
    <row r="431" spans="1:12" s="46" customFormat="1" hidden="1">
      <c r="A431" s="27">
        <f t="shared" si="6"/>
        <v>429</v>
      </c>
      <c r="B431" s="16" t="s">
        <v>2136</v>
      </c>
      <c r="C431" s="32" t="s">
        <v>38</v>
      </c>
      <c r="D431" s="16">
        <v>113461</v>
      </c>
      <c r="E431" s="16">
        <v>46322</v>
      </c>
      <c r="F431" s="16">
        <v>2192512</v>
      </c>
      <c r="G431" s="16" t="s">
        <v>1726</v>
      </c>
      <c r="H431" s="39">
        <v>400</v>
      </c>
      <c r="I431" s="74" t="s">
        <v>15</v>
      </c>
      <c r="J431" s="29"/>
      <c r="K431" s="490"/>
      <c r="L431" s="107" t="s">
        <v>2161</v>
      </c>
    </row>
    <row r="432" spans="1:12" s="46" customFormat="1" hidden="1">
      <c r="A432" s="27">
        <f t="shared" si="6"/>
        <v>430</v>
      </c>
      <c r="B432" s="16" t="s">
        <v>2137</v>
      </c>
      <c r="C432" s="32" t="s">
        <v>38</v>
      </c>
      <c r="D432" s="16">
        <v>113461</v>
      </c>
      <c r="E432" s="16">
        <v>46322</v>
      </c>
      <c r="F432" s="16">
        <v>2192512</v>
      </c>
      <c r="G432" s="16" t="s">
        <v>1726</v>
      </c>
      <c r="H432" s="39">
        <v>400</v>
      </c>
      <c r="I432" s="74" t="s">
        <v>15</v>
      </c>
      <c r="J432" s="29"/>
      <c r="K432" s="490"/>
      <c r="L432" s="107" t="s">
        <v>2161</v>
      </c>
    </row>
    <row r="433" spans="1:12" s="46" customFormat="1" hidden="1">
      <c r="A433" s="27">
        <f t="shared" si="6"/>
        <v>431</v>
      </c>
      <c r="B433" s="16" t="s">
        <v>2108</v>
      </c>
      <c r="C433" s="32" t="s">
        <v>38</v>
      </c>
      <c r="D433" s="16">
        <v>113461</v>
      </c>
      <c r="E433" s="16">
        <v>46322</v>
      </c>
      <c r="F433" s="16">
        <v>2192512</v>
      </c>
      <c r="G433" s="16" t="s">
        <v>1726</v>
      </c>
      <c r="H433" s="39">
        <v>440</v>
      </c>
      <c r="I433" s="74" t="s">
        <v>15</v>
      </c>
      <c r="J433" s="29"/>
      <c r="K433" s="490"/>
      <c r="L433" s="107" t="s">
        <v>2161</v>
      </c>
    </row>
    <row r="434" spans="1:12" s="46" customFormat="1" hidden="1">
      <c r="A434" s="27">
        <f t="shared" si="6"/>
        <v>432</v>
      </c>
      <c r="B434" s="16" t="s">
        <v>2138</v>
      </c>
      <c r="C434" s="32" t="s">
        <v>38</v>
      </c>
      <c r="D434" s="16">
        <v>113462</v>
      </c>
      <c r="E434" s="16">
        <v>46323</v>
      </c>
      <c r="F434" s="16">
        <v>2192512</v>
      </c>
      <c r="G434" s="16" t="s">
        <v>1726</v>
      </c>
      <c r="H434" s="39">
        <v>440</v>
      </c>
      <c r="I434" s="74" t="s">
        <v>15</v>
      </c>
      <c r="J434" s="29"/>
      <c r="K434" s="490"/>
      <c r="L434" s="107" t="s">
        <v>2161</v>
      </c>
    </row>
    <row r="435" spans="1:12" s="46" customFormat="1" hidden="1">
      <c r="A435" s="27">
        <f t="shared" si="6"/>
        <v>433</v>
      </c>
      <c r="B435" s="16" t="s">
        <v>2139</v>
      </c>
      <c r="C435" s="32" t="s">
        <v>38</v>
      </c>
      <c r="D435" s="16">
        <v>113462</v>
      </c>
      <c r="E435" s="16">
        <v>46323</v>
      </c>
      <c r="F435" s="16">
        <v>2192512</v>
      </c>
      <c r="G435" s="16" t="s">
        <v>1726</v>
      </c>
      <c r="H435" s="39">
        <v>440</v>
      </c>
      <c r="I435" s="74" t="s">
        <v>15</v>
      </c>
      <c r="J435" s="29"/>
      <c r="K435" s="490"/>
      <c r="L435" s="107" t="s">
        <v>2161</v>
      </c>
    </row>
    <row r="436" spans="1:12" s="46" customFormat="1" hidden="1">
      <c r="A436" s="27">
        <f t="shared" si="6"/>
        <v>434</v>
      </c>
      <c r="B436" s="16" t="s">
        <v>2148</v>
      </c>
      <c r="C436" s="32" t="s">
        <v>38</v>
      </c>
      <c r="D436" s="16">
        <v>113463</v>
      </c>
      <c r="E436" s="16">
        <v>46324</v>
      </c>
      <c r="F436" s="16">
        <v>2192516</v>
      </c>
      <c r="G436" s="16" t="s">
        <v>1726</v>
      </c>
      <c r="H436" s="39">
        <v>880</v>
      </c>
      <c r="I436" s="74" t="s">
        <v>15</v>
      </c>
      <c r="J436" s="29"/>
      <c r="K436" s="490"/>
      <c r="L436" s="107" t="s">
        <v>2161</v>
      </c>
    </row>
    <row r="437" spans="1:12" s="46" customFormat="1" hidden="1">
      <c r="A437" s="27">
        <f t="shared" si="6"/>
        <v>435</v>
      </c>
      <c r="B437" s="16" t="s">
        <v>2149</v>
      </c>
      <c r="C437" s="32" t="s">
        <v>38</v>
      </c>
      <c r="D437" s="16">
        <v>113463</v>
      </c>
      <c r="E437" s="16">
        <v>46324</v>
      </c>
      <c r="F437" s="16">
        <v>2192516</v>
      </c>
      <c r="G437" s="16" t="s">
        <v>1726</v>
      </c>
      <c r="H437" s="39">
        <v>440</v>
      </c>
      <c r="I437" s="74" t="s">
        <v>15</v>
      </c>
      <c r="J437" s="29"/>
      <c r="K437" s="490"/>
      <c r="L437" s="107" t="s">
        <v>2161</v>
      </c>
    </row>
    <row r="438" spans="1:12" s="46" customFormat="1" hidden="1">
      <c r="A438" s="27">
        <f t="shared" si="6"/>
        <v>436</v>
      </c>
      <c r="B438" s="16" t="s">
        <v>2150</v>
      </c>
      <c r="C438" s="32" t="s">
        <v>2089</v>
      </c>
      <c r="D438" s="16">
        <v>113464</v>
      </c>
      <c r="E438" s="16">
        <v>46325</v>
      </c>
      <c r="F438" s="16">
        <v>2192515</v>
      </c>
      <c r="G438" s="16" t="s">
        <v>1726</v>
      </c>
      <c r="H438" s="39">
        <v>66</v>
      </c>
      <c r="I438" s="74" t="s">
        <v>15</v>
      </c>
      <c r="J438" s="29"/>
      <c r="K438" s="490"/>
      <c r="L438" s="107" t="s">
        <v>2161</v>
      </c>
    </row>
    <row r="439" spans="1:12" s="46" customFormat="1" hidden="1">
      <c r="A439" s="27">
        <f t="shared" si="6"/>
        <v>437</v>
      </c>
      <c r="B439" s="16" t="s">
        <v>2151</v>
      </c>
      <c r="C439" s="32" t="s">
        <v>2089</v>
      </c>
      <c r="D439" s="16">
        <v>113464</v>
      </c>
      <c r="E439" s="16">
        <v>46325</v>
      </c>
      <c r="F439" s="16">
        <v>2192515</v>
      </c>
      <c r="G439" s="16" t="s">
        <v>1726</v>
      </c>
      <c r="H439" s="39">
        <v>275</v>
      </c>
      <c r="I439" s="74" t="s">
        <v>15</v>
      </c>
      <c r="J439" s="29"/>
      <c r="K439" s="490"/>
      <c r="L439" s="107" t="s">
        <v>2161</v>
      </c>
    </row>
    <row r="440" spans="1:12" s="46" customFormat="1" hidden="1">
      <c r="A440" s="27">
        <f t="shared" si="6"/>
        <v>438</v>
      </c>
      <c r="B440" s="16" t="s">
        <v>2152</v>
      </c>
      <c r="C440" s="32" t="s">
        <v>2089</v>
      </c>
      <c r="D440" s="16">
        <v>113464</v>
      </c>
      <c r="E440" s="16">
        <v>46325</v>
      </c>
      <c r="F440" s="16">
        <v>2192515</v>
      </c>
      <c r="G440" s="16" t="s">
        <v>1726</v>
      </c>
      <c r="H440" s="39">
        <v>220</v>
      </c>
      <c r="I440" s="74" t="s">
        <v>15</v>
      </c>
      <c r="J440" s="29"/>
      <c r="K440" s="490"/>
      <c r="L440" s="107" t="s">
        <v>2161</v>
      </c>
    </row>
    <row r="441" spans="1:12" s="46" customFormat="1" hidden="1">
      <c r="A441" s="27">
        <f t="shared" si="6"/>
        <v>439</v>
      </c>
      <c r="B441" s="16" t="s">
        <v>2157</v>
      </c>
      <c r="C441" s="32" t="s">
        <v>31</v>
      </c>
      <c r="D441" s="16">
        <v>113465</v>
      </c>
      <c r="E441" s="16">
        <v>46326</v>
      </c>
      <c r="F441" s="16">
        <v>2236007</v>
      </c>
      <c r="G441" s="16" t="s">
        <v>1725</v>
      </c>
      <c r="H441" s="39">
        <v>15000</v>
      </c>
      <c r="I441" s="74" t="s">
        <v>15</v>
      </c>
      <c r="J441" s="29"/>
      <c r="K441" s="490"/>
      <c r="L441" s="107" t="s">
        <v>2161</v>
      </c>
    </row>
    <row r="442" spans="1:12" hidden="1">
      <c r="A442" s="27">
        <f t="shared" si="6"/>
        <v>440</v>
      </c>
      <c r="B442" s="16" t="s">
        <v>2162</v>
      </c>
      <c r="C442" s="32" t="s">
        <v>38</v>
      </c>
      <c r="D442" s="16">
        <v>113466</v>
      </c>
      <c r="E442" s="16">
        <v>46327</v>
      </c>
      <c r="F442" s="16">
        <v>2215776</v>
      </c>
      <c r="G442" s="16" t="s">
        <v>1726</v>
      </c>
      <c r="H442" s="39">
        <v>440</v>
      </c>
      <c r="I442" s="74" t="s">
        <v>15</v>
      </c>
      <c r="J442" s="75"/>
      <c r="K442" s="491"/>
      <c r="L442" s="107" t="s">
        <v>2242</v>
      </c>
    </row>
    <row r="443" spans="1:12" hidden="1">
      <c r="A443" s="27">
        <f t="shared" si="6"/>
        <v>441</v>
      </c>
      <c r="B443" s="16" t="s">
        <v>2163</v>
      </c>
      <c r="C443" s="32" t="s">
        <v>39</v>
      </c>
      <c r="D443" s="16">
        <v>113467</v>
      </c>
      <c r="E443" s="16">
        <v>46328</v>
      </c>
      <c r="F443" s="16">
        <v>12634947</v>
      </c>
      <c r="G443" s="16" t="s">
        <v>1726</v>
      </c>
      <c r="H443" s="39">
        <v>1270</v>
      </c>
      <c r="I443" s="74" t="s">
        <v>15</v>
      </c>
      <c r="J443" s="75"/>
      <c r="K443" s="491"/>
      <c r="L443" s="107" t="s">
        <v>2242</v>
      </c>
    </row>
    <row r="444" spans="1:12" hidden="1">
      <c r="A444" s="27">
        <f t="shared" si="6"/>
        <v>442</v>
      </c>
      <c r="B444" s="16" t="s">
        <v>2164</v>
      </c>
      <c r="C444" s="32" t="s">
        <v>39</v>
      </c>
      <c r="D444" s="16">
        <v>113467</v>
      </c>
      <c r="E444" s="16">
        <v>46328</v>
      </c>
      <c r="F444" s="16">
        <v>12634947</v>
      </c>
      <c r="G444" s="16" t="s">
        <v>1726</v>
      </c>
      <c r="H444" s="39">
        <v>1290</v>
      </c>
      <c r="I444" s="74" t="s">
        <v>15</v>
      </c>
      <c r="J444" s="75"/>
      <c r="K444" s="491"/>
      <c r="L444" s="107" t="s">
        <v>2242</v>
      </c>
    </row>
    <row r="445" spans="1:12" hidden="1">
      <c r="A445" s="27">
        <f t="shared" si="6"/>
        <v>443</v>
      </c>
      <c r="B445" s="16" t="s">
        <v>2166</v>
      </c>
      <c r="C445" s="32" t="s">
        <v>33</v>
      </c>
      <c r="D445" s="16">
        <v>113468</v>
      </c>
      <c r="E445" s="16">
        <v>46330</v>
      </c>
      <c r="F445" s="16">
        <v>12631814</v>
      </c>
      <c r="G445" s="16" t="s">
        <v>1726</v>
      </c>
      <c r="H445" s="39">
        <v>195</v>
      </c>
      <c r="I445" s="74" t="s">
        <v>15</v>
      </c>
      <c r="J445" s="75"/>
      <c r="K445" s="491"/>
      <c r="L445" s="107" t="s">
        <v>2242</v>
      </c>
    </row>
    <row r="446" spans="1:12" hidden="1">
      <c r="A446" s="27">
        <f t="shared" si="6"/>
        <v>444</v>
      </c>
      <c r="B446" s="16" t="s">
        <v>2170</v>
      </c>
      <c r="C446" s="32" t="s">
        <v>38</v>
      </c>
      <c r="D446" s="16">
        <v>113469</v>
      </c>
      <c r="E446" s="16">
        <v>46331</v>
      </c>
      <c r="F446" s="16">
        <v>2236622</v>
      </c>
      <c r="G446" s="16" t="s">
        <v>1726</v>
      </c>
      <c r="H446" s="39">
        <v>880</v>
      </c>
      <c r="I446" s="74" t="s">
        <v>15</v>
      </c>
      <c r="J446" s="75"/>
      <c r="K446" s="491"/>
      <c r="L446" s="107" t="s">
        <v>2242</v>
      </c>
    </row>
    <row r="447" spans="1:12" hidden="1">
      <c r="A447" s="27">
        <f t="shared" si="6"/>
        <v>445</v>
      </c>
      <c r="B447" s="201" t="s">
        <v>15</v>
      </c>
      <c r="C447" s="202" t="s">
        <v>31</v>
      </c>
      <c r="D447" s="201">
        <v>113470</v>
      </c>
      <c r="E447" s="201" t="s">
        <v>15</v>
      </c>
      <c r="F447" s="201" t="s">
        <v>15</v>
      </c>
      <c r="G447" s="201" t="s">
        <v>15</v>
      </c>
      <c r="H447" s="205" t="s">
        <v>15</v>
      </c>
      <c r="I447" s="206" t="s">
        <v>2146</v>
      </c>
      <c r="J447" s="75"/>
      <c r="K447" s="491"/>
      <c r="L447" s="107" t="s">
        <v>2242</v>
      </c>
    </row>
    <row r="448" spans="1:12" hidden="1">
      <c r="A448" s="27">
        <f t="shared" si="6"/>
        <v>446</v>
      </c>
      <c r="B448" s="201" t="s">
        <v>15</v>
      </c>
      <c r="C448" s="202" t="s">
        <v>31</v>
      </c>
      <c r="D448" s="201">
        <v>113471</v>
      </c>
      <c r="E448" s="201" t="s">
        <v>15</v>
      </c>
      <c r="F448" s="201" t="s">
        <v>15</v>
      </c>
      <c r="G448" s="201" t="s">
        <v>15</v>
      </c>
      <c r="H448" s="205" t="s">
        <v>15</v>
      </c>
      <c r="I448" s="206" t="s">
        <v>2146</v>
      </c>
      <c r="J448" s="75"/>
      <c r="K448" s="491"/>
      <c r="L448" s="107" t="s">
        <v>2242</v>
      </c>
    </row>
    <row r="449" spans="1:12" hidden="1">
      <c r="A449" s="27">
        <f t="shared" si="6"/>
        <v>447</v>
      </c>
      <c r="B449" s="16" t="s">
        <v>2171</v>
      </c>
      <c r="C449" s="32" t="s">
        <v>31</v>
      </c>
      <c r="D449" s="16">
        <v>113472</v>
      </c>
      <c r="E449" s="16" t="s">
        <v>15</v>
      </c>
      <c r="F449" s="16" t="s">
        <v>15</v>
      </c>
      <c r="G449" s="16" t="s">
        <v>1725</v>
      </c>
      <c r="H449" s="39">
        <v>119826.25</v>
      </c>
      <c r="I449" s="28" t="s">
        <v>2241</v>
      </c>
      <c r="J449" s="75"/>
      <c r="K449" s="491"/>
      <c r="L449" s="107" t="s">
        <v>2242</v>
      </c>
    </row>
    <row r="450" spans="1:12" hidden="1">
      <c r="A450" s="27">
        <f t="shared" si="6"/>
        <v>448</v>
      </c>
      <c r="B450" s="16" t="s">
        <v>2172</v>
      </c>
      <c r="C450" s="32" t="s">
        <v>31</v>
      </c>
      <c r="D450" s="16">
        <v>113472</v>
      </c>
      <c r="E450" s="16" t="s">
        <v>15</v>
      </c>
      <c r="F450" s="16" t="s">
        <v>15</v>
      </c>
      <c r="G450" s="16" t="s">
        <v>1725</v>
      </c>
      <c r="H450" s="39">
        <v>113458.75</v>
      </c>
      <c r="I450" s="28" t="s">
        <v>2241</v>
      </c>
      <c r="J450" s="75"/>
      <c r="K450" s="491"/>
      <c r="L450" s="107" t="s">
        <v>2242</v>
      </c>
    </row>
    <row r="451" spans="1:12" hidden="1">
      <c r="A451" s="27">
        <f t="shared" si="6"/>
        <v>449</v>
      </c>
      <c r="B451" s="16" t="s">
        <v>2173</v>
      </c>
      <c r="C451" s="32" t="s">
        <v>31</v>
      </c>
      <c r="D451" s="16">
        <v>113472</v>
      </c>
      <c r="E451" s="16" t="s">
        <v>15</v>
      </c>
      <c r="F451" s="16" t="s">
        <v>15</v>
      </c>
      <c r="G451" s="16" t="s">
        <v>1725</v>
      </c>
      <c r="H451" s="39">
        <v>97737.5</v>
      </c>
      <c r="I451" s="28" t="s">
        <v>2241</v>
      </c>
      <c r="J451" s="75"/>
      <c r="K451" s="491"/>
      <c r="L451" s="107" t="s">
        <v>2242</v>
      </c>
    </row>
    <row r="452" spans="1:12" hidden="1">
      <c r="A452" s="27">
        <f t="shared" si="6"/>
        <v>450</v>
      </c>
      <c r="B452" s="16" t="s">
        <v>2174</v>
      </c>
      <c r="C452" s="32" t="s">
        <v>31</v>
      </c>
      <c r="D452" s="16">
        <v>113472</v>
      </c>
      <c r="E452" s="16" t="s">
        <v>15</v>
      </c>
      <c r="F452" s="16" t="s">
        <v>15</v>
      </c>
      <c r="G452" s="16" t="s">
        <v>1725</v>
      </c>
      <c r="H452" s="39">
        <v>83750</v>
      </c>
      <c r="I452" s="28" t="s">
        <v>2241</v>
      </c>
      <c r="J452" s="75"/>
      <c r="K452" s="491"/>
      <c r="L452" s="107" t="s">
        <v>2242</v>
      </c>
    </row>
    <row r="453" spans="1:12" hidden="1">
      <c r="A453" s="27">
        <f t="shared" ref="A453:A516" si="7">A452+1</f>
        <v>451</v>
      </c>
      <c r="B453" s="16" t="s">
        <v>2175</v>
      </c>
      <c r="C453" s="32" t="s">
        <v>31</v>
      </c>
      <c r="D453" s="16">
        <v>113472</v>
      </c>
      <c r="E453" s="16" t="s">
        <v>15</v>
      </c>
      <c r="F453" s="16" t="s">
        <v>15</v>
      </c>
      <c r="G453" s="16" t="s">
        <v>1725</v>
      </c>
      <c r="H453" s="39">
        <v>80750</v>
      </c>
      <c r="I453" s="28" t="s">
        <v>2241</v>
      </c>
      <c r="J453" s="75"/>
      <c r="K453" s="491"/>
      <c r="L453" s="107" t="s">
        <v>2242</v>
      </c>
    </row>
    <row r="454" spans="1:12" hidden="1">
      <c r="A454" s="27">
        <f t="shared" si="7"/>
        <v>452</v>
      </c>
      <c r="B454" s="16" t="s">
        <v>2176</v>
      </c>
      <c r="C454" s="32" t="s">
        <v>31</v>
      </c>
      <c r="D454" s="16">
        <v>113473</v>
      </c>
      <c r="E454" s="16" t="s">
        <v>15</v>
      </c>
      <c r="F454" s="16" t="s">
        <v>15</v>
      </c>
      <c r="G454" s="16" t="s">
        <v>1725</v>
      </c>
      <c r="H454" s="39">
        <v>119826.25</v>
      </c>
      <c r="I454" s="28" t="s">
        <v>2241</v>
      </c>
      <c r="J454" s="75"/>
      <c r="K454" s="491"/>
      <c r="L454" s="107" t="s">
        <v>2242</v>
      </c>
    </row>
    <row r="455" spans="1:12" hidden="1">
      <c r="A455" s="27">
        <f t="shared" si="7"/>
        <v>453</v>
      </c>
      <c r="B455" s="16" t="s">
        <v>2177</v>
      </c>
      <c r="C455" s="32" t="s">
        <v>31</v>
      </c>
      <c r="D455" s="16">
        <v>113473</v>
      </c>
      <c r="E455" s="16" t="s">
        <v>15</v>
      </c>
      <c r="F455" s="16" t="s">
        <v>15</v>
      </c>
      <c r="G455" s="16" t="s">
        <v>1725</v>
      </c>
      <c r="H455" s="39">
        <v>113458.75</v>
      </c>
      <c r="I455" s="28" t="s">
        <v>2241</v>
      </c>
      <c r="J455" s="75"/>
      <c r="K455" s="491"/>
      <c r="L455" s="107" t="s">
        <v>2242</v>
      </c>
    </row>
    <row r="456" spans="1:12" hidden="1">
      <c r="A456" s="27">
        <f t="shared" si="7"/>
        <v>454</v>
      </c>
      <c r="B456" s="16" t="s">
        <v>2178</v>
      </c>
      <c r="C456" s="32" t="s">
        <v>31</v>
      </c>
      <c r="D456" s="16">
        <v>113473</v>
      </c>
      <c r="E456" s="16" t="s">
        <v>15</v>
      </c>
      <c r="F456" s="16" t="s">
        <v>15</v>
      </c>
      <c r="G456" s="16" t="s">
        <v>1725</v>
      </c>
      <c r="H456" s="39">
        <v>97737.5</v>
      </c>
      <c r="I456" s="28" t="s">
        <v>2241</v>
      </c>
      <c r="J456" s="75"/>
      <c r="K456" s="491"/>
      <c r="L456" s="107" t="s">
        <v>2242</v>
      </c>
    </row>
    <row r="457" spans="1:12" hidden="1">
      <c r="A457" s="27">
        <f t="shared" si="7"/>
        <v>455</v>
      </c>
      <c r="B457" s="16" t="s">
        <v>2179</v>
      </c>
      <c r="C457" s="32" t="s">
        <v>31</v>
      </c>
      <c r="D457" s="16">
        <v>113473</v>
      </c>
      <c r="E457" s="16" t="s">
        <v>15</v>
      </c>
      <c r="F457" s="16" t="s">
        <v>15</v>
      </c>
      <c r="G457" s="16" t="s">
        <v>1725</v>
      </c>
      <c r="H457" s="39">
        <v>83750</v>
      </c>
      <c r="I457" s="28" t="s">
        <v>2241</v>
      </c>
      <c r="J457" s="75"/>
      <c r="K457" s="491"/>
      <c r="L457" s="107" t="s">
        <v>2242</v>
      </c>
    </row>
    <row r="458" spans="1:12" hidden="1">
      <c r="A458" s="27">
        <f t="shared" si="7"/>
        <v>456</v>
      </c>
      <c r="B458" s="16" t="s">
        <v>2180</v>
      </c>
      <c r="C458" s="32" t="s">
        <v>31</v>
      </c>
      <c r="D458" s="16">
        <v>113473</v>
      </c>
      <c r="E458" s="16" t="s">
        <v>15</v>
      </c>
      <c r="F458" s="16" t="s">
        <v>15</v>
      </c>
      <c r="G458" s="16" t="s">
        <v>1725</v>
      </c>
      <c r="H458" s="39">
        <v>80750</v>
      </c>
      <c r="I458" s="28" t="s">
        <v>2241</v>
      </c>
      <c r="J458" s="75"/>
      <c r="K458" s="491"/>
      <c r="L458" s="107" t="s">
        <v>2242</v>
      </c>
    </row>
    <row r="459" spans="1:12" hidden="1">
      <c r="A459" s="27">
        <f t="shared" si="7"/>
        <v>457</v>
      </c>
      <c r="B459" s="16" t="s">
        <v>2181</v>
      </c>
      <c r="C459" s="32" t="s">
        <v>31</v>
      </c>
      <c r="D459" s="16">
        <v>113474</v>
      </c>
      <c r="E459" s="16" t="s">
        <v>15</v>
      </c>
      <c r="F459" s="16" t="s">
        <v>15</v>
      </c>
      <c r="G459" s="16" t="s">
        <v>1725</v>
      </c>
      <c r="H459" s="39">
        <v>97737.5</v>
      </c>
      <c r="I459" s="28" t="s">
        <v>2241</v>
      </c>
      <c r="J459" s="75"/>
      <c r="K459" s="491"/>
      <c r="L459" s="107" t="s">
        <v>2242</v>
      </c>
    </row>
    <row r="460" spans="1:12" hidden="1">
      <c r="A460" s="27">
        <f t="shared" si="7"/>
        <v>458</v>
      </c>
      <c r="B460" s="16" t="s">
        <v>2182</v>
      </c>
      <c r="C460" s="32" t="s">
        <v>31</v>
      </c>
      <c r="D460" s="16">
        <v>113474</v>
      </c>
      <c r="E460" s="16" t="s">
        <v>15</v>
      </c>
      <c r="F460" s="16" t="s">
        <v>15</v>
      </c>
      <c r="G460" s="16" t="s">
        <v>1725</v>
      </c>
      <c r="H460" s="39">
        <v>83750</v>
      </c>
      <c r="I460" s="28" t="s">
        <v>2241</v>
      </c>
      <c r="J460" s="75"/>
      <c r="K460" s="491"/>
      <c r="L460" s="107" t="s">
        <v>2242</v>
      </c>
    </row>
    <row r="461" spans="1:12" hidden="1">
      <c r="A461" s="27">
        <f t="shared" si="7"/>
        <v>459</v>
      </c>
      <c r="B461" s="16" t="s">
        <v>2183</v>
      </c>
      <c r="C461" s="32" t="s">
        <v>31</v>
      </c>
      <c r="D461" s="16">
        <v>113474</v>
      </c>
      <c r="E461" s="16" t="s">
        <v>15</v>
      </c>
      <c r="F461" s="16" t="s">
        <v>15</v>
      </c>
      <c r="G461" s="16" t="s">
        <v>1725</v>
      </c>
      <c r="H461" s="39">
        <v>92240</v>
      </c>
      <c r="I461" s="28" t="s">
        <v>2241</v>
      </c>
      <c r="J461" s="75"/>
      <c r="K461" s="491"/>
      <c r="L461" s="107" t="s">
        <v>2242</v>
      </c>
    </row>
    <row r="462" spans="1:12" hidden="1">
      <c r="A462" s="27">
        <f t="shared" si="7"/>
        <v>460</v>
      </c>
      <c r="B462" s="16" t="s">
        <v>2184</v>
      </c>
      <c r="C462" s="32" t="s">
        <v>31</v>
      </c>
      <c r="D462" s="16">
        <v>113474</v>
      </c>
      <c r="E462" s="16" t="s">
        <v>15</v>
      </c>
      <c r="F462" s="16" t="s">
        <v>15</v>
      </c>
      <c r="G462" s="16" t="s">
        <v>1725</v>
      </c>
      <c r="H462" s="39">
        <v>80750</v>
      </c>
      <c r="I462" s="28" t="s">
        <v>2241</v>
      </c>
      <c r="J462" s="75"/>
      <c r="K462" s="491"/>
      <c r="L462" s="107" t="s">
        <v>2242</v>
      </c>
    </row>
    <row r="463" spans="1:12" hidden="1">
      <c r="A463" s="27">
        <f t="shared" si="7"/>
        <v>461</v>
      </c>
      <c r="B463" s="16" t="s">
        <v>2185</v>
      </c>
      <c r="C463" s="32" t="s">
        <v>31</v>
      </c>
      <c r="D463" s="16">
        <v>113475</v>
      </c>
      <c r="E463" s="16" t="s">
        <v>15</v>
      </c>
      <c r="F463" s="16" t="s">
        <v>15</v>
      </c>
      <c r="G463" s="16" t="s">
        <v>1725</v>
      </c>
      <c r="H463" s="39">
        <v>97737.5</v>
      </c>
      <c r="I463" s="28" t="s">
        <v>2241</v>
      </c>
      <c r="J463" s="75"/>
      <c r="K463" s="491"/>
      <c r="L463" s="107" t="s">
        <v>2242</v>
      </c>
    </row>
    <row r="464" spans="1:12" hidden="1">
      <c r="A464" s="27">
        <f t="shared" si="7"/>
        <v>462</v>
      </c>
      <c r="B464" s="16" t="s">
        <v>2186</v>
      </c>
      <c r="C464" s="32" t="s">
        <v>31</v>
      </c>
      <c r="D464" s="16">
        <v>113475</v>
      </c>
      <c r="E464" s="16" t="s">
        <v>15</v>
      </c>
      <c r="F464" s="16" t="s">
        <v>15</v>
      </c>
      <c r="G464" s="16" t="s">
        <v>1725</v>
      </c>
      <c r="H464" s="39">
        <v>83750</v>
      </c>
      <c r="I464" s="28" t="s">
        <v>2241</v>
      </c>
      <c r="J464" s="75"/>
      <c r="K464" s="491"/>
      <c r="L464" s="107" t="s">
        <v>2242</v>
      </c>
    </row>
    <row r="465" spans="1:12" hidden="1">
      <c r="A465" s="27">
        <f t="shared" si="7"/>
        <v>463</v>
      </c>
      <c r="B465" s="16" t="s">
        <v>2187</v>
      </c>
      <c r="C465" s="32" t="s">
        <v>31</v>
      </c>
      <c r="D465" s="16">
        <v>113475</v>
      </c>
      <c r="E465" s="16" t="s">
        <v>15</v>
      </c>
      <c r="F465" s="16" t="s">
        <v>15</v>
      </c>
      <c r="G465" s="16" t="s">
        <v>1725</v>
      </c>
      <c r="H465" s="39">
        <v>92240</v>
      </c>
      <c r="I465" s="28" t="s">
        <v>2241</v>
      </c>
      <c r="J465" s="75"/>
      <c r="K465" s="491"/>
      <c r="L465" s="107" t="s">
        <v>2242</v>
      </c>
    </row>
    <row r="466" spans="1:12" hidden="1">
      <c r="A466" s="27">
        <f t="shared" si="7"/>
        <v>464</v>
      </c>
      <c r="B466" s="16" t="s">
        <v>2188</v>
      </c>
      <c r="C466" s="32" t="s">
        <v>31</v>
      </c>
      <c r="D466" s="16">
        <v>113475</v>
      </c>
      <c r="E466" s="16" t="s">
        <v>15</v>
      </c>
      <c r="F466" s="16" t="s">
        <v>15</v>
      </c>
      <c r="G466" s="16" t="s">
        <v>1725</v>
      </c>
      <c r="H466" s="39">
        <v>80750</v>
      </c>
      <c r="I466" s="28" t="s">
        <v>2241</v>
      </c>
      <c r="J466" s="75"/>
      <c r="K466" s="491"/>
      <c r="L466" s="107" t="s">
        <v>2242</v>
      </c>
    </row>
    <row r="467" spans="1:12" hidden="1">
      <c r="A467" s="27">
        <f t="shared" si="7"/>
        <v>465</v>
      </c>
      <c r="B467" s="201" t="s">
        <v>15</v>
      </c>
      <c r="C467" s="202" t="s">
        <v>33</v>
      </c>
      <c r="D467" s="201" t="s">
        <v>15</v>
      </c>
      <c r="E467" s="201">
        <v>46329</v>
      </c>
      <c r="F467" s="201" t="s">
        <v>15</v>
      </c>
      <c r="G467" s="201" t="s">
        <v>15</v>
      </c>
      <c r="H467" s="205" t="s">
        <v>15</v>
      </c>
      <c r="I467" s="206" t="s">
        <v>2146</v>
      </c>
      <c r="J467" s="75"/>
      <c r="K467" s="491"/>
      <c r="L467" s="107" t="s">
        <v>2242</v>
      </c>
    </row>
    <row r="468" spans="1:12" hidden="1">
      <c r="A468" s="27">
        <f t="shared" si="7"/>
        <v>466</v>
      </c>
      <c r="B468" s="16" t="s">
        <v>2237</v>
      </c>
      <c r="C468" s="32" t="s">
        <v>42</v>
      </c>
      <c r="D468" s="16">
        <v>113476</v>
      </c>
      <c r="E468" s="16">
        <v>46332</v>
      </c>
      <c r="F468" s="16">
        <v>12668065</v>
      </c>
      <c r="G468" s="16" t="s">
        <v>1726</v>
      </c>
      <c r="H468" s="39">
        <v>1200</v>
      </c>
      <c r="I468" s="74" t="s">
        <v>15</v>
      </c>
      <c r="K468" s="490"/>
      <c r="L468" s="107" t="s">
        <v>2274</v>
      </c>
    </row>
    <row r="469" spans="1:12" hidden="1">
      <c r="A469" s="27">
        <f t="shared" si="7"/>
        <v>467</v>
      </c>
      <c r="B469" s="201" t="s">
        <v>2243</v>
      </c>
      <c r="C469" s="202" t="s">
        <v>42</v>
      </c>
      <c r="D469" s="201">
        <v>113477</v>
      </c>
      <c r="E469" s="201">
        <v>46333</v>
      </c>
      <c r="F469" s="201" t="s">
        <v>15</v>
      </c>
      <c r="G469" s="201" t="s">
        <v>15</v>
      </c>
      <c r="H469" s="205" t="s">
        <v>15</v>
      </c>
      <c r="I469" s="206" t="s">
        <v>2275</v>
      </c>
      <c r="K469" s="490"/>
      <c r="L469" s="107" t="s">
        <v>2274</v>
      </c>
    </row>
    <row r="470" spans="1:12" hidden="1">
      <c r="A470" s="27">
        <f t="shared" si="7"/>
        <v>468</v>
      </c>
      <c r="B470" s="16" t="s">
        <v>2250</v>
      </c>
      <c r="C470" s="32" t="s">
        <v>32</v>
      </c>
      <c r="D470" s="16">
        <v>113478</v>
      </c>
      <c r="E470" s="16">
        <v>46334</v>
      </c>
      <c r="F470" s="16">
        <v>2232737</v>
      </c>
      <c r="G470" s="16" t="s">
        <v>1725</v>
      </c>
      <c r="H470" s="39">
        <v>780000</v>
      </c>
      <c r="I470" s="74" t="s">
        <v>15</v>
      </c>
      <c r="K470" s="490"/>
      <c r="L470" s="107" t="s">
        <v>2274</v>
      </c>
    </row>
    <row r="471" spans="1:12" hidden="1">
      <c r="A471" s="27">
        <f t="shared" si="7"/>
        <v>469</v>
      </c>
      <c r="B471" s="201" t="s">
        <v>2247</v>
      </c>
      <c r="C471" s="202" t="s">
        <v>31</v>
      </c>
      <c r="D471" s="201">
        <v>113479</v>
      </c>
      <c r="E471" s="201">
        <v>46335</v>
      </c>
      <c r="F471" s="201" t="s">
        <v>15</v>
      </c>
      <c r="G471" s="201" t="s">
        <v>15</v>
      </c>
      <c r="H471" s="205" t="s">
        <v>15</v>
      </c>
      <c r="I471" s="206" t="s">
        <v>2276</v>
      </c>
      <c r="K471" s="490"/>
      <c r="L471" s="107" t="s">
        <v>2274</v>
      </c>
    </row>
    <row r="472" spans="1:12" hidden="1">
      <c r="A472" s="27">
        <f t="shared" si="7"/>
        <v>470</v>
      </c>
      <c r="B472" s="201" t="s">
        <v>2248</v>
      </c>
      <c r="C472" s="202" t="s">
        <v>31</v>
      </c>
      <c r="D472" s="201">
        <v>113479</v>
      </c>
      <c r="E472" s="201">
        <v>46335</v>
      </c>
      <c r="F472" s="201" t="s">
        <v>15</v>
      </c>
      <c r="G472" s="201" t="s">
        <v>15</v>
      </c>
      <c r="H472" s="205" t="s">
        <v>15</v>
      </c>
      <c r="I472" s="206" t="s">
        <v>2276</v>
      </c>
      <c r="K472" s="490"/>
      <c r="L472" s="107" t="s">
        <v>2274</v>
      </c>
    </row>
    <row r="473" spans="1:12" hidden="1">
      <c r="A473" s="27">
        <f t="shared" si="7"/>
        <v>471</v>
      </c>
      <c r="B473" s="201" t="s">
        <v>2249</v>
      </c>
      <c r="C473" s="202" t="s">
        <v>31</v>
      </c>
      <c r="D473" s="201">
        <v>113479</v>
      </c>
      <c r="E473" s="201">
        <v>46335</v>
      </c>
      <c r="F473" s="201" t="s">
        <v>15</v>
      </c>
      <c r="G473" s="201" t="s">
        <v>15</v>
      </c>
      <c r="H473" s="205" t="s">
        <v>15</v>
      </c>
      <c r="I473" s="206" t="s">
        <v>2276</v>
      </c>
      <c r="K473" s="490"/>
      <c r="L473" s="107" t="s">
        <v>2274</v>
      </c>
    </row>
    <row r="474" spans="1:12" hidden="1">
      <c r="A474" s="27">
        <f t="shared" si="7"/>
        <v>472</v>
      </c>
      <c r="B474" s="201" t="s">
        <v>2247</v>
      </c>
      <c r="C474" s="202" t="s">
        <v>31</v>
      </c>
      <c r="D474" s="201">
        <v>113480</v>
      </c>
      <c r="E474" s="201">
        <v>46336</v>
      </c>
      <c r="F474" s="201" t="s">
        <v>15</v>
      </c>
      <c r="G474" s="201" t="s">
        <v>15</v>
      </c>
      <c r="H474" s="205" t="s">
        <v>15</v>
      </c>
      <c r="I474" s="206" t="s">
        <v>2276</v>
      </c>
      <c r="K474" s="490"/>
      <c r="L474" s="107" t="s">
        <v>2274</v>
      </c>
    </row>
    <row r="475" spans="1:12" hidden="1">
      <c r="A475" s="27">
        <f t="shared" si="7"/>
        <v>473</v>
      </c>
      <c r="B475" s="201" t="s">
        <v>2248</v>
      </c>
      <c r="C475" s="202" t="s">
        <v>31</v>
      </c>
      <c r="D475" s="201">
        <v>113480</v>
      </c>
      <c r="E475" s="201">
        <v>46336</v>
      </c>
      <c r="F475" s="201" t="s">
        <v>15</v>
      </c>
      <c r="G475" s="201" t="s">
        <v>15</v>
      </c>
      <c r="H475" s="205" t="s">
        <v>15</v>
      </c>
      <c r="I475" s="206" t="s">
        <v>2276</v>
      </c>
      <c r="K475" s="490"/>
      <c r="L475" s="107" t="s">
        <v>2274</v>
      </c>
    </row>
    <row r="476" spans="1:12" hidden="1">
      <c r="A476" s="27">
        <f t="shared" si="7"/>
        <v>474</v>
      </c>
      <c r="B476" s="201" t="s">
        <v>2249</v>
      </c>
      <c r="C476" s="202" t="s">
        <v>31</v>
      </c>
      <c r="D476" s="201">
        <v>113480</v>
      </c>
      <c r="E476" s="201">
        <v>46336</v>
      </c>
      <c r="F476" s="201" t="s">
        <v>15</v>
      </c>
      <c r="G476" s="201" t="s">
        <v>15</v>
      </c>
      <c r="H476" s="205" t="s">
        <v>15</v>
      </c>
      <c r="I476" s="206" t="s">
        <v>2276</v>
      </c>
      <c r="K476" s="490"/>
      <c r="L476" s="107" t="s">
        <v>2274</v>
      </c>
    </row>
    <row r="477" spans="1:12" hidden="1">
      <c r="A477" s="27">
        <f t="shared" si="7"/>
        <v>475</v>
      </c>
      <c r="B477" s="16" t="s">
        <v>2261</v>
      </c>
      <c r="C477" s="32" t="s">
        <v>34</v>
      </c>
      <c r="D477" s="16">
        <v>113481</v>
      </c>
      <c r="E477" s="16">
        <v>46337</v>
      </c>
      <c r="F477" s="16">
        <v>12692428</v>
      </c>
      <c r="G477" s="16" t="s">
        <v>1726</v>
      </c>
      <c r="H477" s="39">
        <v>620</v>
      </c>
      <c r="I477" s="74" t="s">
        <v>15</v>
      </c>
      <c r="K477" s="490"/>
      <c r="L477" s="107" t="s">
        <v>2274</v>
      </c>
    </row>
    <row r="478" spans="1:12" hidden="1">
      <c r="A478" s="27">
        <f t="shared" si="7"/>
        <v>476</v>
      </c>
      <c r="B478" s="16" t="s">
        <v>2263</v>
      </c>
      <c r="C478" s="32" t="s">
        <v>34</v>
      </c>
      <c r="D478" s="16">
        <v>113482</v>
      </c>
      <c r="E478" s="16">
        <v>46338</v>
      </c>
      <c r="F478" s="16">
        <v>12692428</v>
      </c>
      <c r="G478" s="16" t="s">
        <v>1726</v>
      </c>
      <c r="H478" s="39">
        <v>435</v>
      </c>
      <c r="I478" s="74" t="s">
        <v>15</v>
      </c>
      <c r="K478" s="490"/>
      <c r="L478" s="107" t="s">
        <v>2274</v>
      </c>
    </row>
    <row r="479" spans="1:12" hidden="1">
      <c r="A479" s="27">
        <f t="shared" si="7"/>
        <v>477</v>
      </c>
      <c r="B479" s="16" t="s">
        <v>2262</v>
      </c>
      <c r="C479" s="32" t="s">
        <v>34</v>
      </c>
      <c r="D479" s="16">
        <v>113483</v>
      </c>
      <c r="E479" s="16">
        <v>46339</v>
      </c>
      <c r="F479" s="16">
        <v>12692429</v>
      </c>
      <c r="G479" s="16" t="s">
        <v>1726</v>
      </c>
      <c r="H479" s="39">
        <v>2297</v>
      </c>
      <c r="I479" s="74" t="s">
        <v>15</v>
      </c>
      <c r="K479" s="490"/>
      <c r="L479" s="107" t="s">
        <v>2274</v>
      </c>
    </row>
    <row r="480" spans="1:12" hidden="1">
      <c r="A480" s="27">
        <f t="shared" si="7"/>
        <v>478</v>
      </c>
      <c r="B480" s="201" t="s">
        <v>2247</v>
      </c>
      <c r="C480" s="202" t="s">
        <v>31</v>
      </c>
      <c r="D480" s="201">
        <v>113484</v>
      </c>
      <c r="E480" s="201">
        <v>46340</v>
      </c>
      <c r="F480" s="201" t="s">
        <v>15</v>
      </c>
      <c r="G480" s="201" t="s">
        <v>15</v>
      </c>
      <c r="H480" s="205" t="s">
        <v>15</v>
      </c>
      <c r="I480" s="206" t="s">
        <v>2276</v>
      </c>
      <c r="K480" s="490"/>
      <c r="L480" s="107" t="s">
        <v>2274</v>
      </c>
    </row>
    <row r="481" spans="1:17" hidden="1">
      <c r="A481" s="27">
        <f t="shared" si="7"/>
        <v>479</v>
      </c>
      <c r="B481" s="201" t="s">
        <v>2248</v>
      </c>
      <c r="C481" s="202" t="s">
        <v>31</v>
      </c>
      <c r="D481" s="201">
        <v>113484</v>
      </c>
      <c r="E481" s="201">
        <v>46340</v>
      </c>
      <c r="F481" s="201" t="s">
        <v>15</v>
      </c>
      <c r="G481" s="201" t="s">
        <v>15</v>
      </c>
      <c r="H481" s="205" t="s">
        <v>15</v>
      </c>
      <c r="I481" s="206" t="s">
        <v>2276</v>
      </c>
      <c r="K481" s="490"/>
      <c r="L481" s="107" t="s">
        <v>2274</v>
      </c>
    </row>
    <row r="482" spans="1:17" hidden="1">
      <c r="A482" s="27">
        <f t="shared" si="7"/>
        <v>480</v>
      </c>
      <c r="B482" s="201" t="s">
        <v>2249</v>
      </c>
      <c r="C482" s="202" t="s">
        <v>31</v>
      </c>
      <c r="D482" s="201">
        <v>113484</v>
      </c>
      <c r="E482" s="201">
        <v>46340</v>
      </c>
      <c r="F482" s="201" t="s">
        <v>15</v>
      </c>
      <c r="G482" s="201" t="s">
        <v>15</v>
      </c>
      <c r="H482" s="205" t="s">
        <v>15</v>
      </c>
      <c r="I482" s="206" t="s">
        <v>2276</v>
      </c>
      <c r="K482" s="490"/>
      <c r="L482" s="107" t="s">
        <v>2274</v>
      </c>
    </row>
    <row r="483" spans="1:17" hidden="1">
      <c r="A483" s="27">
        <f t="shared" si="7"/>
        <v>481</v>
      </c>
      <c r="B483" s="16" t="s">
        <v>2243</v>
      </c>
      <c r="C483" s="32" t="s">
        <v>42</v>
      </c>
      <c r="D483" s="16">
        <v>113485</v>
      </c>
      <c r="E483" s="16">
        <v>46341</v>
      </c>
      <c r="F483" s="16">
        <v>12693427</v>
      </c>
      <c r="G483" s="16" t="s">
        <v>1726</v>
      </c>
      <c r="H483" s="39">
        <v>1330</v>
      </c>
      <c r="I483" s="74" t="s">
        <v>15</v>
      </c>
      <c r="K483" s="490"/>
      <c r="L483" s="107" t="s">
        <v>2277</v>
      </c>
    </row>
    <row r="484" spans="1:17" hidden="1">
      <c r="A484" s="27">
        <f t="shared" si="7"/>
        <v>482</v>
      </c>
      <c r="B484" s="16" t="s">
        <v>2247</v>
      </c>
      <c r="C484" s="32" t="s">
        <v>31</v>
      </c>
      <c r="D484" s="16">
        <v>113486</v>
      </c>
      <c r="E484" s="16">
        <v>46342</v>
      </c>
      <c r="F484" s="16">
        <v>2232790</v>
      </c>
      <c r="G484" s="16" t="s">
        <v>1725</v>
      </c>
      <c r="H484" s="39">
        <v>9745</v>
      </c>
      <c r="I484" s="74" t="s">
        <v>15</v>
      </c>
      <c r="K484" s="490"/>
      <c r="L484" s="108" t="s">
        <v>2393</v>
      </c>
      <c r="Q484" s="49"/>
    </row>
    <row r="485" spans="1:17" hidden="1">
      <c r="A485" s="27">
        <f t="shared" si="7"/>
        <v>483</v>
      </c>
      <c r="B485" s="16" t="s">
        <v>2248</v>
      </c>
      <c r="C485" s="32" t="s">
        <v>31</v>
      </c>
      <c r="D485" s="16">
        <v>113486</v>
      </c>
      <c r="E485" s="16">
        <v>46342</v>
      </c>
      <c r="F485" s="16">
        <v>2232790</v>
      </c>
      <c r="G485" s="16" t="s">
        <v>1725</v>
      </c>
      <c r="H485" s="39">
        <v>9745</v>
      </c>
      <c r="I485" s="74" t="s">
        <v>15</v>
      </c>
      <c r="K485" s="490"/>
      <c r="L485" s="108" t="s">
        <v>2393</v>
      </c>
      <c r="Q485" s="49"/>
    </row>
    <row r="486" spans="1:17" hidden="1">
      <c r="A486" s="27">
        <f t="shared" si="7"/>
        <v>484</v>
      </c>
      <c r="B486" s="16" t="s">
        <v>2249</v>
      </c>
      <c r="C486" s="32" t="s">
        <v>31</v>
      </c>
      <c r="D486" s="16">
        <v>113486</v>
      </c>
      <c r="E486" s="16">
        <v>46342</v>
      </c>
      <c r="F486" s="16">
        <v>2232790</v>
      </c>
      <c r="G486" s="16" t="s">
        <v>1725</v>
      </c>
      <c r="H486" s="39">
        <v>9745</v>
      </c>
      <c r="I486" s="74" t="s">
        <v>15</v>
      </c>
      <c r="K486" s="490"/>
      <c r="L486" s="108" t="s">
        <v>2393</v>
      </c>
      <c r="Q486" s="49"/>
    </row>
    <row r="487" spans="1:17" hidden="1">
      <c r="A487" s="27">
        <f t="shared" si="7"/>
        <v>485</v>
      </c>
      <c r="B487" s="16" t="s">
        <v>2278</v>
      </c>
      <c r="C487" s="32" t="s">
        <v>34</v>
      </c>
      <c r="D487" s="16">
        <v>113487</v>
      </c>
      <c r="E487" s="16">
        <v>46343</v>
      </c>
      <c r="F487" s="16">
        <v>12695920</v>
      </c>
      <c r="G487" s="16" t="s">
        <v>1726</v>
      </c>
      <c r="H487" s="39">
        <v>175</v>
      </c>
      <c r="I487" s="74" t="s">
        <v>15</v>
      </c>
      <c r="K487" s="490"/>
      <c r="L487" s="108" t="s">
        <v>2393</v>
      </c>
      <c r="Q487" s="49"/>
    </row>
    <row r="488" spans="1:17" hidden="1">
      <c r="A488" s="27">
        <f t="shared" si="7"/>
        <v>486</v>
      </c>
      <c r="B488" s="16" t="s">
        <v>2281</v>
      </c>
      <c r="C488" s="32" t="s">
        <v>34</v>
      </c>
      <c r="D488" s="16">
        <v>113488</v>
      </c>
      <c r="E488" s="16">
        <v>46344</v>
      </c>
      <c r="F488" s="16">
        <v>12695920</v>
      </c>
      <c r="G488" s="16" t="s">
        <v>1726</v>
      </c>
      <c r="H488" s="39">
        <v>920</v>
      </c>
      <c r="I488" s="74" t="s">
        <v>15</v>
      </c>
      <c r="K488" s="490"/>
      <c r="L488" s="108" t="s">
        <v>2393</v>
      </c>
    </row>
    <row r="489" spans="1:17" hidden="1">
      <c r="A489" s="27">
        <f t="shared" si="7"/>
        <v>487</v>
      </c>
      <c r="B489" s="16" t="s">
        <v>2283</v>
      </c>
      <c r="C489" s="32" t="s">
        <v>31</v>
      </c>
      <c r="D489" s="16">
        <v>113489</v>
      </c>
      <c r="E489" s="16">
        <v>46345</v>
      </c>
      <c r="F489" s="16">
        <v>2233753</v>
      </c>
      <c r="G489" s="16" t="s">
        <v>1725</v>
      </c>
      <c r="H489" s="39">
        <v>25500</v>
      </c>
      <c r="I489" s="74" t="s">
        <v>15</v>
      </c>
      <c r="K489" s="490"/>
      <c r="L489" s="108" t="s">
        <v>2393</v>
      </c>
    </row>
    <row r="490" spans="1:17" hidden="1">
      <c r="A490" s="27">
        <f t="shared" si="7"/>
        <v>488</v>
      </c>
      <c r="B490" s="16" t="s">
        <v>2284</v>
      </c>
      <c r="C490" s="32" t="s">
        <v>31</v>
      </c>
      <c r="D490" s="16">
        <v>113489</v>
      </c>
      <c r="E490" s="16">
        <v>46345</v>
      </c>
      <c r="F490" s="16">
        <v>2233753</v>
      </c>
      <c r="G490" s="16" t="s">
        <v>1725</v>
      </c>
      <c r="H490" s="39">
        <v>25250</v>
      </c>
      <c r="I490" s="74" t="s">
        <v>15</v>
      </c>
      <c r="K490" s="490"/>
      <c r="L490" s="108" t="s">
        <v>2393</v>
      </c>
    </row>
    <row r="491" spans="1:17" hidden="1">
      <c r="A491" s="27">
        <f t="shared" si="7"/>
        <v>489</v>
      </c>
      <c r="B491" s="16" t="s">
        <v>2292</v>
      </c>
      <c r="C491" s="32" t="s">
        <v>31</v>
      </c>
      <c r="D491" s="16">
        <v>113490</v>
      </c>
      <c r="E491" s="16">
        <v>46346</v>
      </c>
      <c r="F491" s="16">
        <v>2233869</v>
      </c>
      <c r="G491" s="16" t="s">
        <v>1725</v>
      </c>
      <c r="H491" s="39">
        <v>22300</v>
      </c>
      <c r="I491" s="74" t="s">
        <v>15</v>
      </c>
      <c r="K491" s="490"/>
      <c r="L491" s="108" t="s">
        <v>2393</v>
      </c>
    </row>
    <row r="492" spans="1:17" hidden="1">
      <c r="A492" s="27">
        <f t="shared" si="7"/>
        <v>490</v>
      </c>
      <c r="B492" s="16" t="s">
        <v>2289</v>
      </c>
      <c r="C492" s="32" t="s">
        <v>31</v>
      </c>
      <c r="D492" s="16">
        <v>113490</v>
      </c>
      <c r="E492" s="16">
        <v>46346</v>
      </c>
      <c r="F492" s="16">
        <v>2233869</v>
      </c>
      <c r="G492" s="16" t="s">
        <v>1725</v>
      </c>
      <c r="H492" s="39">
        <v>22300</v>
      </c>
      <c r="I492" s="74" t="s">
        <v>15</v>
      </c>
      <c r="K492" s="490"/>
      <c r="L492" s="108" t="s">
        <v>2393</v>
      </c>
    </row>
    <row r="493" spans="1:17" hidden="1">
      <c r="A493" s="27">
        <f t="shared" si="7"/>
        <v>491</v>
      </c>
      <c r="B493" s="16" t="s">
        <v>2288</v>
      </c>
      <c r="C493" s="32" t="s">
        <v>31</v>
      </c>
      <c r="D493" s="16">
        <v>113490</v>
      </c>
      <c r="E493" s="16">
        <v>46346</v>
      </c>
      <c r="F493" s="16">
        <v>2233869</v>
      </c>
      <c r="G493" s="16" t="s">
        <v>1725</v>
      </c>
      <c r="H493" s="39">
        <v>21840</v>
      </c>
      <c r="I493" s="74" t="s">
        <v>15</v>
      </c>
      <c r="K493" s="490"/>
      <c r="L493" s="108" t="s">
        <v>2393</v>
      </c>
    </row>
    <row r="494" spans="1:17" hidden="1">
      <c r="A494" s="27">
        <f t="shared" si="7"/>
        <v>492</v>
      </c>
      <c r="B494" s="16" t="s">
        <v>2293</v>
      </c>
      <c r="C494" s="32" t="s">
        <v>31</v>
      </c>
      <c r="D494" s="16">
        <v>113490</v>
      </c>
      <c r="E494" s="16">
        <v>46346</v>
      </c>
      <c r="F494" s="16">
        <v>2233869</v>
      </c>
      <c r="G494" s="16" t="s">
        <v>1725</v>
      </c>
      <c r="H494" s="39">
        <v>21840</v>
      </c>
      <c r="I494" s="74" t="s">
        <v>15</v>
      </c>
      <c r="K494" s="490"/>
      <c r="L494" s="108" t="s">
        <v>2393</v>
      </c>
    </row>
    <row r="495" spans="1:17" hidden="1">
      <c r="A495" s="27">
        <f t="shared" si="7"/>
        <v>493</v>
      </c>
      <c r="B495" s="16" t="s">
        <v>2300</v>
      </c>
      <c r="C495" s="32" t="s">
        <v>31</v>
      </c>
      <c r="D495" s="16">
        <v>113491</v>
      </c>
      <c r="E495" s="16">
        <v>46347</v>
      </c>
      <c r="F495" s="16">
        <v>2233869</v>
      </c>
      <c r="G495" s="16" t="s">
        <v>1725</v>
      </c>
      <c r="H495" s="39">
        <v>45344</v>
      </c>
      <c r="I495" s="74" t="s">
        <v>15</v>
      </c>
      <c r="K495" s="490"/>
      <c r="L495" s="108" t="s">
        <v>2393</v>
      </c>
    </row>
    <row r="496" spans="1:17" hidden="1">
      <c r="A496" s="27">
        <f t="shared" si="7"/>
        <v>494</v>
      </c>
      <c r="B496" s="16" t="s">
        <v>2304</v>
      </c>
      <c r="C496" s="32" t="s">
        <v>32</v>
      </c>
      <c r="D496" s="16">
        <v>113492</v>
      </c>
      <c r="E496" s="16">
        <v>46348</v>
      </c>
      <c r="F496" s="16">
        <v>2233867</v>
      </c>
      <c r="G496" s="16" t="s">
        <v>1725</v>
      </c>
      <c r="H496" s="39">
        <v>298000</v>
      </c>
      <c r="I496" s="74" t="s">
        <v>15</v>
      </c>
      <c r="K496" s="490"/>
      <c r="L496" s="108" t="s">
        <v>2393</v>
      </c>
    </row>
    <row r="497" spans="1:12" hidden="1">
      <c r="A497" s="27">
        <f t="shared" si="7"/>
        <v>495</v>
      </c>
      <c r="B497" s="16" t="s">
        <v>2307</v>
      </c>
      <c r="C497" s="32" t="s">
        <v>38</v>
      </c>
      <c r="D497" s="16">
        <v>113493</v>
      </c>
      <c r="E497" s="16">
        <v>46349</v>
      </c>
      <c r="F497" s="16">
        <v>2233868</v>
      </c>
      <c r="G497" s="16" t="s">
        <v>1726</v>
      </c>
      <c r="H497" s="39">
        <v>400</v>
      </c>
      <c r="I497" s="74" t="s">
        <v>15</v>
      </c>
      <c r="K497" s="490"/>
      <c r="L497" s="108" t="s">
        <v>2393</v>
      </c>
    </row>
    <row r="498" spans="1:12" hidden="1">
      <c r="A498" s="27">
        <f t="shared" si="7"/>
        <v>496</v>
      </c>
      <c r="B498" s="16" t="s">
        <v>2312</v>
      </c>
      <c r="C498" s="32" t="s">
        <v>2311</v>
      </c>
      <c r="D498" s="16">
        <v>113494</v>
      </c>
      <c r="E498" s="16" t="s">
        <v>2313</v>
      </c>
      <c r="F498" s="16" t="s">
        <v>15</v>
      </c>
      <c r="G498" s="16" t="s">
        <v>1726</v>
      </c>
      <c r="H498" s="39">
        <v>6750</v>
      </c>
      <c r="I498" s="28" t="s">
        <v>2314</v>
      </c>
      <c r="K498" s="490"/>
      <c r="L498" s="108" t="s">
        <v>2393</v>
      </c>
    </row>
    <row r="499" spans="1:12" hidden="1">
      <c r="A499" s="27">
        <f t="shared" si="7"/>
        <v>497</v>
      </c>
      <c r="B499" s="16" t="s">
        <v>2315</v>
      </c>
      <c r="C499" s="32" t="s">
        <v>38</v>
      </c>
      <c r="D499" s="16">
        <v>113495</v>
      </c>
      <c r="E499" s="16">
        <v>46350</v>
      </c>
      <c r="F499" s="16">
        <v>2234539</v>
      </c>
      <c r="G499" s="16" t="s">
        <v>1726</v>
      </c>
      <c r="H499" s="39">
        <v>440</v>
      </c>
      <c r="I499" s="74" t="s">
        <v>15</v>
      </c>
      <c r="K499" s="490"/>
      <c r="L499" s="108" t="s">
        <v>2393</v>
      </c>
    </row>
    <row r="500" spans="1:12" hidden="1">
      <c r="A500" s="27">
        <f t="shared" si="7"/>
        <v>498</v>
      </c>
      <c r="B500" s="16" t="s">
        <v>2316</v>
      </c>
      <c r="C500" s="32" t="s">
        <v>31</v>
      </c>
      <c r="D500" s="16">
        <v>113496</v>
      </c>
      <c r="E500" s="16">
        <v>48251</v>
      </c>
      <c r="F500" s="16">
        <v>2234538</v>
      </c>
      <c r="G500" s="16" t="s">
        <v>1725</v>
      </c>
      <c r="H500" s="39">
        <v>36500</v>
      </c>
      <c r="I500" s="74" t="s">
        <v>15</v>
      </c>
      <c r="K500" s="490"/>
      <c r="L500" s="108" t="s">
        <v>2393</v>
      </c>
    </row>
    <row r="501" spans="1:12" hidden="1">
      <c r="A501" s="27">
        <f t="shared" si="7"/>
        <v>499</v>
      </c>
      <c r="B501" s="16" t="s">
        <v>2320</v>
      </c>
      <c r="C501" s="32" t="s">
        <v>34</v>
      </c>
      <c r="D501" s="16">
        <v>113497</v>
      </c>
      <c r="E501" s="16">
        <v>48252</v>
      </c>
      <c r="F501" s="16">
        <v>12733697</v>
      </c>
      <c r="G501" s="16" t="s">
        <v>1726</v>
      </c>
      <c r="H501" s="39">
        <v>415</v>
      </c>
      <c r="I501" s="74" t="s">
        <v>15</v>
      </c>
      <c r="K501" s="490"/>
      <c r="L501" s="108" t="s">
        <v>2393</v>
      </c>
    </row>
    <row r="502" spans="1:12" hidden="1">
      <c r="A502" s="27">
        <f t="shared" si="7"/>
        <v>500</v>
      </c>
      <c r="B502" s="16" t="s">
        <v>2323</v>
      </c>
      <c r="C502" s="32" t="s">
        <v>31</v>
      </c>
      <c r="D502" s="16">
        <v>113498</v>
      </c>
      <c r="E502" s="16">
        <v>48253</v>
      </c>
      <c r="F502" s="16">
        <v>2253434</v>
      </c>
      <c r="G502" s="16" t="s">
        <v>1725</v>
      </c>
      <c r="H502" s="39">
        <v>35400</v>
      </c>
      <c r="I502" s="74" t="s">
        <v>15</v>
      </c>
      <c r="K502" s="490"/>
      <c r="L502" s="108" t="s">
        <v>2393</v>
      </c>
    </row>
    <row r="503" spans="1:12" hidden="1">
      <c r="A503" s="27">
        <f t="shared" si="7"/>
        <v>501</v>
      </c>
      <c r="B503" s="16" t="s">
        <v>2328</v>
      </c>
      <c r="C503" s="32" t="s">
        <v>31</v>
      </c>
      <c r="D503" s="16">
        <v>113499</v>
      </c>
      <c r="E503" s="16">
        <v>48254</v>
      </c>
      <c r="F503" s="16">
        <v>2253435</v>
      </c>
      <c r="G503" s="16" t="s">
        <v>1725</v>
      </c>
      <c r="H503" s="39">
        <v>15447</v>
      </c>
      <c r="I503" s="74" t="s">
        <v>15</v>
      </c>
      <c r="K503" s="490"/>
      <c r="L503" s="108" t="s">
        <v>2393</v>
      </c>
    </row>
    <row r="504" spans="1:12" hidden="1">
      <c r="A504" s="27">
        <f t="shared" si="7"/>
        <v>502</v>
      </c>
      <c r="B504" s="16" t="s">
        <v>2329</v>
      </c>
      <c r="C504" s="32" t="s">
        <v>31</v>
      </c>
      <c r="D504" s="16">
        <v>113499</v>
      </c>
      <c r="E504" s="16">
        <v>48254</v>
      </c>
      <c r="F504" s="16">
        <v>2253435</v>
      </c>
      <c r="G504" s="16" t="s">
        <v>1725</v>
      </c>
      <c r="H504" s="39">
        <v>17191</v>
      </c>
      <c r="I504" s="74" t="s">
        <v>15</v>
      </c>
      <c r="K504" s="490"/>
      <c r="L504" s="108" t="s">
        <v>2393</v>
      </c>
    </row>
    <row r="505" spans="1:12" hidden="1">
      <c r="A505" s="27">
        <f t="shared" si="7"/>
        <v>503</v>
      </c>
      <c r="B505" s="16" t="s">
        <v>2335</v>
      </c>
      <c r="C505" s="76" t="s">
        <v>31</v>
      </c>
      <c r="D505" s="16">
        <v>113500</v>
      </c>
      <c r="E505" s="16">
        <v>48255</v>
      </c>
      <c r="F505" s="16">
        <v>2253450</v>
      </c>
      <c r="G505" s="16" t="s">
        <v>1725</v>
      </c>
      <c r="H505" s="39">
        <v>31392</v>
      </c>
      <c r="I505" s="74" t="s">
        <v>15</v>
      </c>
      <c r="K505" s="490"/>
      <c r="L505" s="108" t="s">
        <v>2393</v>
      </c>
    </row>
    <row r="506" spans="1:12" hidden="1">
      <c r="A506" s="27">
        <f t="shared" si="7"/>
        <v>504</v>
      </c>
      <c r="B506" s="16" t="s">
        <v>2338</v>
      </c>
      <c r="C506" s="32" t="s">
        <v>31</v>
      </c>
      <c r="D506" s="16">
        <v>114901</v>
      </c>
      <c r="E506" s="16">
        <v>48256</v>
      </c>
      <c r="F506" s="16">
        <v>2253035</v>
      </c>
      <c r="G506" s="16" t="s">
        <v>1725</v>
      </c>
      <c r="H506" s="39">
        <v>37000</v>
      </c>
      <c r="I506" s="74" t="s">
        <v>15</v>
      </c>
      <c r="K506" s="490"/>
      <c r="L506" s="108" t="s">
        <v>2393</v>
      </c>
    </row>
    <row r="507" spans="1:12" hidden="1">
      <c r="A507" s="27">
        <f t="shared" si="7"/>
        <v>505</v>
      </c>
      <c r="B507" s="16" t="s">
        <v>2342</v>
      </c>
      <c r="C507" s="32" t="s">
        <v>31</v>
      </c>
      <c r="D507" s="16">
        <v>114902</v>
      </c>
      <c r="E507" s="16">
        <v>48257</v>
      </c>
      <c r="F507" s="16">
        <v>2253038</v>
      </c>
      <c r="G507" s="16" t="s">
        <v>1725</v>
      </c>
      <c r="H507" s="39">
        <v>292542</v>
      </c>
      <c r="I507" s="74" t="s">
        <v>15</v>
      </c>
      <c r="K507" s="490"/>
      <c r="L507" s="108" t="s">
        <v>2393</v>
      </c>
    </row>
    <row r="508" spans="1:12" hidden="1">
      <c r="A508" s="27">
        <f t="shared" si="7"/>
        <v>506</v>
      </c>
      <c r="B508" s="16" t="s">
        <v>2343</v>
      </c>
      <c r="C508" s="32" t="s">
        <v>42</v>
      </c>
      <c r="D508" s="16">
        <v>114903</v>
      </c>
      <c r="E508" s="16">
        <v>48258</v>
      </c>
      <c r="F508" s="16">
        <v>12738103</v>
      </c>
      <c r="G508" s="16" t="s">
        <v>1726</v>
      </c>
      <c r="H508" s="39">
        <v>235</v>
      </c>
      <c r="I508" s="74" t="s">
        <v>15</v>
      </c>
      <c r="K508" s="490"/>
      <c r="L508" s="108" t="s">
        <v>2393</v>
      </c>
    </row>
    <row r="509" spans="1:12" hidden="1">
      <c r="A509" s="27">
        <f t="shared" si="7"/>
        <v>507</v>
      </c>
      <c r="B509" s="201" t="s">
        <v>15</v>
      </c>
      <c r="C509" s="202" t="s">
        <v>15</v>
      </c>
      <c r="D509" s="201" t="s">
        <v>15</v>
      </c>
      <c r="E509" s="201">
        <v>48259</v>
      </c>
      <c r="F509" s="201" t="s">
        <v>15</v>
      </c>
      <c r="G509" s="201" t="s">
        <v>15</v>
      </c>
      <c r="H509" s="205" t="s">
        <v>15</v>
      </c>
      <c r="I509" s="206" t="s">
        <v>2146</v>
      </c>
      <c r="K509" s="490"/>
      <c r="L509" s="108" t="s">
        <v>2393</v>
      </c>
    </row>
    <row r="510" spans="1:12" hidden="1">
      <c r="A510" s="27">
        <f t="shared" si="7"/>
        <v>508</v>
      </c>
      <c r="B510" s="16" t="s">
        <v>2351</v>
      </c>
      <c r="C510" s="32" t="s">
        <v>31</v>
      </c>
      <c r="D510" s="16">
        <v>114904</v>
      </c>
      <c r="E510" s="16">
        <v>48260</v>
      </c>
      <c r="F510" s="16">
        <v>2253057</v>
      </c>
      <c r="G510" s="16" t="s">
        <v>1725</v>
      </c>
      <c r="H510" s="77">
        <v>30100</v>
      </c>
      <c r="I510" s="74" t="s">
        <v>15</v>
      </c>
      <c r="K510" s="490"/>
      <c r="L510" s="108" t="s">
        <v>2393</v>
      </c>
    </row>
    <row r="511" spans="1:12" hidden="1">
      <c r="A511" s="27">
        <f t="shared" si="7"/>
        <v>509</v>
      </c>
      <c r="B511" s="16" t="s">
        <v>2353</v>
      </c>
      <c r="C511" s="32" t="s">
        <v>39</v>
      </c>
      <c r="D511" s="16">
        <v>114905</v>
      </c>
      <c r="E511" s="16">
        <v>48261</v>
      </c>
      <c r="F511" s="16">
        <v>12738126</v>
      </c>
      <c r="G511" s="16" t="s">
        <v>1726</v>
      </c>
      <c r="H511" s="77">
        <v>1260</v>
      </c>
      <c r="I511" s="74" t="s">
        <v>15</v>
      </c>
      <c r="K511" s="490"/>
      <c r="L511" s="108" t="s">
        <v>2393</v>
      </c>
    </row>
    <row r="512" spans="1:12" hidden="1">
      <c r="A512" s="27">
        <f t="shared" si="7"/>
        <v>510</v>
      </c>
      <c r="B512" s="16" t="s">
        <v>2354</v>
      </c>
      <c r="C512" s="32" t="s">
        <v>39</v>
      </c>
      <c r="D512" s="16">
        <v>114905</v>
      </c>
      <c r="E512" s="16">
        <v>48261</v>
      </c>
      <c r="F512" s="16">
        <v>12738126</v>
      </c>
      <c r="G512" s="16" t="s">
        <v>1726</v>
      </c>
      <c r="H512" s="77">
        <v>1285</v>
      </c>
      <c r="I512" s="74" t="s">
        <v>15</v>
      </c>
      <c r="K512" s="490"/>
      <c r="L512" s="108" t="s">
        <v>2393</v>
      </c>
    </row>
    <row r="513" spans="1:12" hidden="1">
      <c r="A513" s="27">
        <f t="shared" si="7"/>
        <v>511</v>
      </c>
      <c r="B513" s="16" t="s">
        <v>2355</v>
      </c>
      <c r="C513" s="32" t="s">
        <v>39</v>
      </c>
      <c r="D513" s="16">
        <v>114905</v>
      </c>
      <c r="E513" s="16">
        <v>48261</v>
      </c>
      <c r="F513" s="16">
        <v>12738126</v>
      </c>
      <c r="G513" s="16" t="s">
        <v>1726</v>
      </c>
      <c r="H513" s="77">
        <v>2175</v>
      </c>
      <c r="I513" s="74" t="s">
        <v>15</v>
      </c>
      <c r="K513" s="490"/>
      <c r="L513" s="108" t="s">
        <v>2393</v>
      </c>
    </row>
    <row r="514" spans="1:12" hidden="1">
      <c r="A514" s="27">
        <f t="shared" si="7"/>
        <v>512</v>
      </c>
      <c r="B514" s="16" t="s">
        <v>2358</v>
      </c>
      <c r="C514" s="32" t="s">
        <v>31</v>
      </c>
      <c r="D514" s="16">
        <v>114906</v>
      </c>
      <c r="E514" s="16">
        <v>48262</v>
      </c>
      <c r="F514" s="16">
        <v>2253057</v>
      </c>
      <c r="G514" s="16" t="s">
        <v>1725</v>
      </c>
      <c r="H514" s="77">
        <v>31000</v>
      </c>
      <c r="I514" s="74" t="s">
        <v>15</v>
      </c>
      <c r="K514" s="490"/>
      <c r="L514" s="108" t="s">
        <v>2393</v>
      </c>
    </row>
    <row r="515" spans="1:12" hidden="1">
      <c r="A515" s="27">
        <f t="shared" si="7"/>
        <v>513</v>
      </c>
      <c r="B515" s="16" t="s">
        <v>2389</v>
      </c>
      <c r="C515" s="32" t="s">
        <v>38</v>
      </c>
      <c r="D515" s="16">
        <v>114907</v>
      </c>
      <c r="E515" s="16">
        <v>48263</v>
      </c>
      <c r="F515" s="16">
        <v>2253070</v>
      </c>
      <c r="G515" s="16" t="s">
        <v>1726</v>
      </c>
      <c r="H515" s="77">
        <v>880</v>
      </c>
      <c r="I515" s="74" t="s">
        <v>15</v>
      </c>
      <c r="K515" s="490"/>
      <c r="L515" s="108" t="s">
        <v>2394</v>
      </c>
    </row>
    <row r="516" spans="1:12" hidden="1">
      <c r="A516" s="27">
        <f t="shared" si="7"/>
        <v>514</v>
      </c>
      <c r="B516" s="16" t="s">
        <v>2383</v>
      </c>
      <c r="C516" s="32" t="s">
        <v>31</v>
      </c>
      <c r="D516" s="16">
        <v>114908</v>
      </c>
      <c r="E516" s="16">
        <v>48264</v>
      </c>
      <c r="F516" s="16">
        <v>2253071</v>
      </c>
      <c r="G516" s="16" t="s">
        <v>1725</v>
      </c>
      <c r="H516" s="77">
        <v>27750</v>
      </c>
      <c r="I516" s="74" t="s">
        <v>15</v>
      </c>
      <c r="K516" s="490"/>
      <c r="L516" s="108" t="s">
        <v>2394</v>
      </c>
    </row>
    <row r="517" spans="1:12" hidden="1">
      <c r="A517" s="27">
        <f t="shared" ref="A517:A580" si="8">A516+1</f>
        <v>515</v>
      </c>
      <c r="B517" s="16" t="s">
        <v>2373</v>
      </c>
      <c r="C517" s="32" t="s">
        <v>33</v>
      </c>
      <c r="D517" s="16">
        <v>114909</v>
      </c>
      <c r="E517" s="16">
        <v>48265</v>
      </c>
      <c r="F517" s="16">
        <v>12738144</v>
      </c>
      <c r="G517" s="16" t="s">
        <v>1726</v>
      </c>
      <c r="H517" s="77">
        <v>215</v>
      </c>
      <c r="I517" s="74" t="s">
        <v>15</v>
      </c>
      <c r="K517" s="490"/>
      <c r="L517" s="108" t="s">
        <v>2394</v>
      </c>
    </row>
    <row r="518" spans="1:12" hidden="1">
      <c r="A518" s="27">
        <f t="shared" si="8"/>
        <v>516</v>
      </c>
      <c r="B518" s="16" t="s">
        <v>2384</v>
      </c>
      <c r="C518" s="32" t="s">
        <v>31</v>
      </c>
      <c r="D518" s="16">
        <v>114910</v>
      </c>
      <c r="E518" s="16">
        <v>48266</v>
      </c>
      <c r="F518" s="16">
        <v>2253072</v>
      </c>
      <c r="G518" s="16" t="s">
        <v>1725</v>
      </c>
      <c r="H518" s="77">
        <v>196455</v>
      </c>
      <c r="I518" s="74" t="s">
        <v>15</v>
      </c>
      <c r="K518" s="490"/>
      <c r="L518" s="108" t="s">
        <v>2394</v>
      </c>
    </row>
    <row r="519" spans="1:12" s="30" customFormat="1" hidden="1">
      <c r="A519" s="27">
        <f t="shared" si="8"/>
        <v>517</v>
      </c>
      <c r="B519" s="16" t="s">
        <v>2363</v>
      </c>
      <c r="C519" s="32" t="s">
        <v>34</v>
      </c>
      <c r="D519" s="16">
        <v>114911</v>
      </c>
      <c r="E519" s="16">
        <v>48267</v>
      </c>
      <c r="F519" s="16">
        <v>12738147</v>
      </c>
      <c r="G519" s="16" t="s">
        <v>1726</v>
      </c>
      <c r="H519" s="77">
        <v>1300</v>
      </c>
      <c r="I519" s="74" t="s">
        <v>15</v>
      </c>
      <c r="J519" s="29"/>
      <c r="K519" s="490"/>
      <c r="L519" s="108" t="s">
        <v>2395</v>
      </c>
    </row>
    <row r="520" spans="1:12" s="30" customFormat="1" hidden="1">
      <c r="A520" s="27">
        <f t="shared" si="8"/>
        <v>518</v>
      </c>
      <c r="B520" s="16" t="s">
        <v>2364</v>
      </c>
      <c r="C520" s="32" t="s">
        <v>34</v>
      </c>
      <c r="D520" s="16">
        <v>114911</v>
      </c>
      <c r="E520" s="16">
        <v>48267</v>
      </c>
      <c r="F520" s="16">
        <v>12738147</v>
      </c>
      <c r="G520" s="16" t="s">
        <v>1726</v>
      </c>
      <c r="H520" s="77">
        <v>760</v>
      </c>
      <c r="I520" s="74" t="s">
        <v>15</v>
      </c>
      <c r="J520" s="29"/>
      <c r="K520" s="490"/>
      <c r="L520" s="108" t="s">
        <v>2395</v>
      </c>
    </row>
    <row r="521" spans="1:12" s="30" customFormat="1" hidden="1">
      <c r="A521" s="27">
        <f t="shared" si="8"/>
        <v>519</v>
      </c>
      <c r="B521" s="16" t="s">
        <v>2365</v>
      </c>
      <c r="C521" s="32" t="s">
        <v>34</v>
      </c>
      <c r="D521" s="16">
        <v>114911</v>
      </c>
      <c r="E521" s="16">
        <v>48267</v>
      </c>
      <c r="F521" s="16">
        <v>12738147</v>
      </c>
      <c r="G521" s="16" t="s">
        <v>1726</v>
      </c>
      <c r="H521" s="77">
        <v>670</v>
      </c>
      <c r="I521" s="74" t="s">
        <v>15</v>
      </c>
      <c r="J521" s="29"/>
      <c r="K521" s="490"/>
      <c r="L521" s="108" t="s">
        <v>2395</v>
      </c>
    </row>
    <row r="522" spans="1:12" s="30" customFormat="1" hidden="1">
      <c r="A522" s="27">
        <f t="shared" si="8"/>
        <v>520</v>
      </c>
      <c r="B522" s="16" t="s">
        <v>2366</v>
      </c>
      <c r="C522" s="32" t="s">
        <v>34</v>
      </c>
      <c r="D522" s="16">
        <v>114911</v>
      </c>
      <c r="E522" s="16">
        <v>48267</v>
      </c>
      <c r="F522" s="16">
        <v>12738147</v>
      </c>
      <c r="G522" s="16" t="s">
        <v>1726</v>
      </c>
      <c r="H522" s="77">
        <v>1230</v>
      </c>
      <c r="I522" s="74" t="s">
        <v>15</v>
      </c>
      <c r="J522" s="29"/>
      <c r="K522" s="490"/>
      <c r="L522" s="108" t="s">
        <v>2395</v>
      </c>
    </row>
    <row r="523" spans="1:12" s="30" customFormat="1" hidden="1">
      <c r="A523" s="27">
        <f t="shared" si="8"/>
        <v>521</v>
      </c>
      <c r="B523" s="16" t="s">
        <v>2390</v>
      </c>
      <c r="C523" s="32" t="s">
        <v>31</v>
      </c>
      <c r="D523" s="16">
        <v>114914</v>
      </c>
      <c r="E523" s="16">
        <v>48270</v>
      </c>
      <c r="F523" s="16">
        <v>2236305</v>
      </c>
      <c r="G523" s="16" t="s">
        <v>1725</v>
      </c>
      <c r="H523" s="77">
        <v>31500</v>
      </c>
      <c r="I523" s="74" t="s">
        <v>15</v>
      </c>
      <c r="J523" s="29"/>
      <c r="K523" s="490"/>
      <c r="L523" s="108" t="s">
        <v>2395</v>
      </c>
    </row>
    <row r="524" spans="1:12" s="30" customFormat="1" hidden="1">
      <c r="A524" s="27">
        <f t="shared" si="8"/>
        <v>522</v>
      </c>
      <c r="B524" s="16" t="s">
        <v>2377</v>
      </c>
      <c r="C524" s="32" t="s">
        <v>42</v>
      </c>
      <c r="D524" s="16">
        <v>114912</v>
      </c>
      <c r="E524" s="16">
        <v>48268</v>
      </c>
      <c r="F524" s="16" t="s">
        <v>15</v>
      </c>
      <c r="G524" s="16" t="s">
        <v>1726</v>
      </c>
      <c r="H524" s="77">
        <v>1330</v>
      </c>
      <c r="I524" s="28" t="s">
        <v>2396</v>
      </c>
      <c r="J524" s="29"/>
      <c r="K524" s="490"/>
      <c r="L524" s="108" t="s">
        <v>2395</v>
      </c>
    </row>
    <row r="525" spans="1:12" s="30" customFormat="1" hidden="1">
      <c r="A525" s="27">
        <f t="shared" si="8"/>
        <v>523</v>
      </c>
      <c r="B525" s="16" t="s">
        <v>2378</v>
      </c>
      <c r="C525" s="32" t="s">
        <v>42</v>
      </c>
      <c r="D525" s="16">
        <v>114913</v>
      </c>
      <c r="E525" s="16">
        <v>48269</v>
      </c>
      <c r="F525" s="16" t="s">
        <v>15</v>
      </c>
      <c r="G525" s="16" t="s">
        <v>1726</v>
      </c>
      <c r="H525" s="77">
        <v>1200</v>
      </c>
      <c r="I525" s="28" t="s">
        <v>2396</v>
      </c>
      <c r="J525" s="29"/>
      <c r="K525" s="490"/>
      <c r="L525" s="108" t="s">
        <v>2395</v>
      </c>
    </row>
    <row r="526" spans="1:12" s="30" customFormat="1" hidden="1">
      <c r="A526" s="27">
        <f t="shared" si="8"/>
        <v>524</v>
      </c>
      <c r="B526" s="16" t="s">
        <v>2377</v>
      </c>
      <c r="C526" s="32" t="s">
        <v>42</v>
      </c>
      <c r="D526" s="16">
        <v>114912</v>
      </c>
      <c r="E526" s="16">
        <v>48268</v>
      </c>
      <c r="F526" s="16">
        <v>12739192</v>
      </c>
      <c r="G526" s="16" t="s">
        <v>1726</v>
      </c>
      <c r="H526" s="77">
        <v>1330</v>
      </c>
      <c r="I526" s="74" t="s">
        <v>15</v>
      </c>
      <c r="J526" s="29"/>
      <c r="K526" s="490"/>
      <c r="L526" s="108" t="s">
        <v>2397</v>
      </c>
    </row>
    <row r="527" spans="1:12" s="30" customFormat="1" hidden="1">
      <c r="A527" s="27">
        <f t="shared" si="8"/>
        <v>525</v>
      </c>
      <c r="B527" s="16" t="s">
        <v>2378</v>
      </c>
      <c r="C527" s="32" t="s">
        <v>42</v>
      </c>
      <c r="D527" s="16">
        <v>114913</v>
      </c>
      <c r="E527" s="16">
        <v>48269</v>
      </c>
      <c r="F527" s="16">
        <v>12739191</v>
      </c>
      <c r="G527" s="16" t="s">
        <v>1726</v>
      </c>
      <c r="H527" s="77">
        <v>1200</v>
      </c>
      <c r="I527" s="74" t="s">
        <v>15</v>
      </c>
      <c r="J527" s="29"/>
      <c r="K527" s="490"/>
      <c r="L527" s="108" t="s">
        <v>2397</v>
      </c>
    </row>
    <row r="528" spans="1:12" s="30" customFormat="1" hidden="1">
      <c r="A528" s="27">
        <f t="shared" si="8"/>
        <v>526</v>
      </c>
      <c r="B528" s="16" t="s">
        <v>2405</v>
      </c>
      <c r="C528" s="32" t="s">
        <v>31</v>
      </c>
      <c r="D528" s="16">
        <v>114915</v>
      </c>
      <c r="E528" s="16">
        <v>48271</v>
      </c>
      <c r="F528" s="16">
        <v>2254348</v>
      </c>
      <c r="G528" s="16" t="s">
        <v>1725</v>
      </c>
      <c r="H528" s="77">
        <v>15300</v>
      </c>
      <c r="I528" s="74" t="s">
        <v>15</v>
      </c>
      <c r="J528" s="29"/>
      <c r="K528" s="490"/>
      <c r="L528" s="108" t="s">
        <v>2561</v>
      </c>
    </row>
    <row r="529" spans="1:12" s="30" customFormat="1" hidden="1">
      <c r="A529" s="27">
        <f t="shared" si="8"/>
        <v>527</v>
      </c>
      <c r="B529" s="16" t="s">
        <v>2407</v>
      </c>
      <c r="C529" s="32" t="s">
        <v>31</v>
      </c>
      <c r="D529" s="16">
        <v>114915</v>
      </c>
      <c r="E529" s="16">
        <v>48271</v>
      </c>
      <c r="F529" s="16">
        <v>2254348</v>
      </c>
      <c r="G529" s="16" t="s">
        <v>1725</v>
      </c>
      <c r="H529" s="77">
        <v>16310</v>
      </c>
      <c r="I529" s="74" t="s">
        <v>15</v>
      </c>
      <c r="J529" s="29"/>
      <c r="K529" s="490"/>
      <c r="L529" s="108" t="s">
        <v>2561</v>
      </c>
    </row>
    <row r="530" spans="1:12" s="30" customFormat="1" hidden="1">
      <c r="A530" s="27">
        <f t="shared" si="8"/>
        <v>528</v>
      </c>
      <c r="B530" s="16" t="s">
        <v>2398</v>
      </c>
      <c r="C530" s="32" t="s">
        <v>33</v>
      </c>
      <c r="D530" s="16">
        <v>114916</v>
      </c>
      <c r="E530" s="16">
        <v>48272</v>
      </c>
      <c r="F530" s="16">
        <v>12759892</v>
      </c>
      <c r="G530" s="16" t="s">
        <v>1726</v>
      </c>
      <c r="H530" s="77">
        <v>200</v>
      </c>
      <c r="I530" s="74" t="s">
        <v>15</v>
      </c>
      <c r="J530" s="29"/>
      <c r="K530" s="490"/>
      <c r="L530" s="108" t="s">
        <v>2561</v>
      </c>
    </row>
    <row r="531" spans="1:12" s="30" customFormat="1" hidden="1">
      <c r="A531" s="27">
        <f t="shared" si="8"/>
        <v>529</v>
      </c>
      <c r="B531" s="16" t="s">
        <v>2399</v>
      </c>
      <c r="C531" s="32" t="s">
        <v>33</v>
      </c>
      <c r="D531" s="16">
        <v>114916</v>
      </c>
      <c r="E531" s="16">
        <v>48272</v>
      </c>
      <c r="F531" s="16">
        <v>12759892</v>
      </c>
      <c r="G531" s="16" t="s">
        <v>1726</v>
      </c>
      <c r="H531" s="77">
        <v>110</v>
      </c>
      <c r="I531" s="74" t="s">
        <v>15</v>
      </c>
      <c r="J531" s="29"/>
      <c r="K531" s="490"/>
      <c r="L531" s="108" t="s">
        <v>2561</v>
      </c>
    </row>
    <row r="532" spans="1:12" s="30" customFormat="1" hidden="1">
      <c r="A532" s="27">
        <f t="shared" si="8"/>
        <v>530</v>
      </c>
      <c r="B532" s="16" t="s">
        <v>2409</v>
      </c>
      <c r="C532" s="32" t="s">
        <v>38</v>
      </c>
      <c r="D532" s="16">
        <v>114917</v>
      </c>
      <c r="E532" s="16">
        <v>48273</v>
      </c>
      <c r="F532" s="16" t="s">
        <v>2562</v>
      </c>
      <c r="G532" s="16" t="s">
        <v>1726</v>
      </c>
      <c r="H532" s="77">
        <v>440</v>
      </c>
      <c r="I532" s="74" t="s">
        <v>15</v>
      </c>
      <c r="J532" s="29"/>
      <c r="K532" s="490"/>
      <c r="L532" s="108" t="s">
        <v>2561</v>
      </c>
    </row>
    <row r="533" spans="1:12" s="30" customFormat="1" hidden="1">
      <c r="A533" s="27">
        <f t="shared" si="8"/>
        <v>531</v>
      </c>
      <c r="B533" s="16" t="s">
        <v>2410</v>
      </c>
      <c r="C533" s="32" t="s">
        <v>38</v>
      </c>
      <c r="D533" s="16">
        <v>114917</v>
      </c>
      <c r="E533" s="16">
        <v>48273</v>
      </c>
      <c r="F533" s="16" t="s">
        <v>2562</v>
      </c>
      <c r="G533" s="16" t="s">
        <v>1726</v>
      </c>
      <c r="H533" s="77">
        <v>440</v>
      </c>
      <c r="I533" s="74" t="s">
        <v>15</v>
      </c>
      <c r="J533" s="29"/>
      <c r="K533" s="490"/>
      <c r="L533" s="108" t="s">
        <v>2561</v>
      </c>
    </row>
    <row r="534" spans="1:12" s="30" customFormat="1" hidden="1">
      <c r="A534" s="27">
        <f t="shared" si="8"/>
        <v>532</v>
      </c>
      <c r="B534" s="16" t="s">
        <v>2412</v>
      </c>
      <c r="C534" s="32" t="s">
        <v>38</v>
      </c>
      <c r="D534" s="16">
        <v>114917</v>
      </c>
      <c r="E534" s="16">
        <v>48273</v>
      </c>
      <c r="F534" s="16" t="s">
        <v>2562</v>
      </c>
      <c r="G534" s="16" t="s">
        <v>1726</v>
      </c>
      <c r="H534" s="77">
        <v>440</v>
      </c>
      <c r="I534" s="74" t="s">
        <v>15</v>
      </c>
      <c r="J534" s="29"/>
      <c r="K534" s="490"/>
      <c r="L534" s="108" t="s">
        <v>2561</v>
      </c>
    </row>
    <row r="535" spans="1:12" s="30" customFormat="1" hidden="1">
      <c r="A535" s="27">
        <f t="shared" si="8"/>
        <v>533</v>
      </c>
      <c r="B535" s="16" t="s">
        <v>2411</v>
      </c>
      <c r="C535" s="32" t="s">
        <v>38</v>
      </c>
      <c r="D535" s="16">
        <v>114918</v>
      </c>
      <c r="E535" s="16">
        <v>48274</v>
      </c>
      <c r="F535" s="16" t="s">
        <v>2563</v>
      </c>
      <c r="G535" s="16" t="s">
        <v>1726</v>
      </c>
      <c r="H535" s="77">
        <v>440</v>
      </c>
      <c r="I535" s="74" t="s">
        <v>15</v>
      </c>
      <c r="J535" s="29"/>
      <c r="K535" s="490"/>
      <c r="L535" s="108" t="s">
        <v>2561</v>
      </c>
    </row>
    <row r="536" spans="1:12" s="30" customFormat="1" hidden="1">
      <c r="A536" s="27">
        <f t="shared" si="8"/>
        <v>534</v>
      </c>
      <c r="B536" s="16" t="s">
        <v>2421</v>
      </c>
      <c r="C536" s="32" t="s">
        <v>38</v>
      </c>
      <c r="D536" s="16">
        <v>114919</v>
      </c>
      <c r="E536" s="16">
        <v>48275</v>
      </c>
      <c r="F536" s="16" t="s">
        <v>2585</v>
      </c>
      <c r="G536" s="16" t="s">
        <v>1726</v>
      </c>
      <c r="H536" s="77">
        <v>440</v>
      </c>
      <c r="I536" s="74" t="s">
        <v>15</v>
      </c>
      <c r="J536" s="29"/>
      <c r="K536" s="490"/>
      <c r="L536" s="108" t="s">
        <v>2561</v>
      </c>
    </row>
    <row r="537" spans="1:12" s="30" customFormat="1" hidden="1">
      <c r="A537" s="27">
        <f t="shared" si="8"/>
        <v>535</v>
      </c>
      <c r="B537" s="16" t="s">
        <v>2423</v>
      </c>
      <c r="C537" s="32" t="s">
        <v>38</v>
      </c>
      <c r="D537" s="16">
        <v>114919</v>
      </c>
      <c r="E537" s="16">
        <v>48275</v>
      </c>
      <c r="F537" s="16" t="s">
        <v>2585</v>
      </c>
      <c r="G537" s="16" t="s">
        <v>1726</v>
      </c>
      <c r="H537" s="77">
        <v>440</v>
      </c>
      <c r="I537" s="74" t="s">
        <v>15</v>
      </c>
      <c r="J537" s="29"/>
      <c r="K537" s="490"/>
      <c r="L537" s="108" t="s">
        <v>2561</v>
      </c>
    </row>
    <row r="538" spans="1:12" s="30" customFormat="1" hidden="1">
      <c r="A538" s="27">
        <f t="shared" si="8"/>
        <v>536</v>
      </c>
      <c r="B538" s="16" t="s">
        <v>2424</v>
      </c>
      <c r="C538" s="32" t="s">
        <v>38</v>
      </c>
      <c r="D538" s="16">
        <v>114919</v>
      </c>
      <c r="E538" s="16">
        <v>48275</v>
      </c>
      <c r="F538" s="16" t="s">
        <v>2585</v>
      </c>
      <c r="G538" s="16" t="s">
        <v>1726</v>
      </c>
      <c r="H538" s="77">
        <v>400</v>
      </c>
      <c r="I538" s="74" t="s">
        <v>15</v>
      </c>
      <c r="J538" s="29"/>
      <c r="K538" s="490"/>
      <c r="L538" s="108" t="s">
        <v>2561</v>
      </c>
    </row>
    <row r="539" spans="1:12" s="30" customFormat="1" hidden="1">
      <c r="A539" s="27">
        <f t="shared" si="8"/>
        <v>537</v>
      </c>
      <c r="B539" s="16" t="s">
        <v>2426</v>
      </c>
      <c r="C539" s="32" t="s">
        <v>38</v>
      </c>
      <c r="D539" s="16">
        <v>114919</v>
      </c>
      <c r="E539" s="16">
        <v>48275</v>
      </c>
      <c r="F539" s="16" t="s">
        <v>2585</v>
      </c>
      <c r="G539" s="16" t="s">
        <v>1726</v>
      </c>
      <c r="H539" s="77">
        <v>400</v>
      </c>
      <c r="I539" s="74" t="s">
        <v>15</v>
      </c>
      <c r="J539" s="29"/>
      <c r="K539" s="490"/>
      <c r="L539" s="108" t="s">
        <v>2561</v>
      </c>
    </row>
    <row r="540" spans="1:12" s="30" customFormat="1" hidden="1">
      <c r="A540" s="27">
        <f t="shared" si="8"/>
        <v>538</v>
      </c>
      <c r="B540" s="16" t="s">
        <v>2428</v>
      </c>
      <c r="C540" s="32" t="s">
        <v>38</v>
      </c>
      <c r="D540" s="16">
        <v>114920</v>
      </c>
      <c r="E540" s="16">
        <v>48276</v>
      </c>
      <c r="F540" s="16" t="s">
        <v>2585</v>
      </c>
      <c r="G540" s="16" t="s">
        <v>1726</v>
      </c>
      <c r="H540" s="77">
        <v>440</v>
      </c>
      <c r="I540" s="74" t="s">
        <v>15</v>
      </c>
      <c r="J540" s="29"/>
      <c r="K540" s="490"/>
      <c r="L540" s="108" t="s">
        <v>2561</v>
      </c>
    </row>
    <row r="541" spans="1:12" s="30" customFormat="1" hidden="1">
      <c r="A541" s="27">
        <f t="shared" si="8"/>
        <v>539</v>
      </c>
      <c r="B541" s="16" t="s">
        <v>2429</v>
      </c>
      <c r="C541" s="32" t="s">
        <v>38</v>
      </c>
      <c r="D541" s="16">
        <v>114920</v>
      </c>
      <c r="E541" s="16">
        <v>48276</v>
      </c>
      <c r="F541" s="16" t="s">
        <v>2585</v>
      </c>
      <c r="G541" s="16" t="s">
        <v>1726</v>
      </c>
      <c r="H541" s="77">
        <v>440</v>
      </c>
      <c r="I541" s="74" t="s">
        <v>15</v>
      </c>
      <c r="J541" s="29"/>
      <c r="K541" s="490"/>
      <c r="L541" s="108" t="s">
        <v>2561</v>
      </c>
    </row>
    <row r="542" spans="1:12" s="30" customFormat="1" hidden="1">
      <c r="A542" s="27">
        <f t="shared" si="8"/>
        <v>540</v>
      </c>
      <c r="B542" s="16" t="s">
        <v>2430</v>
      </c>
      <c r="C542" s="32" t="s">
        <v>38</v>
      </c>
      <c r="D542" s="16">
        <v>114920</v>
      </c>
      <c r="E542" s="16">
        <v>48276</v>
      </c>
      <c r="F542" s="16" t="s">
        <v>2585</v>
      </c>
      <c r="G542" s="16" t="s">
        <v>1726</v>
      </c>
      <c r="H542" s="77">
        <v>440</v>
      </c>
      <c r="I542" s="74" t="s">
        <v>15</v>
      </c>
      <c r="J542" s="29"/>
      <c r="K542" s="490"/>
      <c r="L542" s="108" t="s">
        <v>2561</v>
      </c>
    </row>
    <row r="543" spans="1:12" s="30" customFormat="1" hidden="1">
      <c r="A543" s="27">
        <f t="shared" si="8"/>
        <v>541</v>
      </c>
      <c r="B543" s="16" t="s">
        <v>2431</v>
      </c>
      <c r="C543" s="32" t="s">
        <v>38</v>
      </c>
      <c r="D543" s="16">
        <v>114921</v>
      </c>
      <c r="E543" s="16">
        <v>48277</v>
      </c>
      <c r="F543" s="16" t="s">
        <v>2585</v>
      </c>
      <c r="G543" s="16" t="s">
        <v>1726</v>
      </c>
      <c r="H543" s="77">
        <v>440</v>
      </c>
      <c r="I543" s="74" t="s">
        <v>15</v>
      </c>
      <c r="J543" s="29"/>
      <c r="K543" s="490"/>
      <c r="L543" s="108" t="s">
        <v>2561</v>
      </c>
    </row>
    <row r="544" spans="1:12" s="30" customFormat="1" hidden="1">
      <c r="A544" s="27">
        <f t="shared" si="8"/>
        <v>542</v>
      </c>
      <c r="B544" s="16" t="s">
        <v>2433</v>
      </c>
      <c r="C544" s="32" t="s">
        <v>38</v>
      </c>
      <c r="D544" s="16">
        <v>114921</v>
      </c>
      <c r="E544" s="16">
        <v>48277</v>
      </c>
      <c r="F544" s="16" t="s">
        <v>2585</v>
      </c>
      <c r="G544" s="16" t="s">
        <v>1726</v>
      </c>
      <c r="H544" s="77">
        <v>440</v>
      </c>
      <c r="I544" s="74" t="s">
        <v>15</v>
      </c>
      <c r="J544" s="29"/>
      <c r="K544" s="490"/>
      <c r="L544" s="108" t="s">
        <v>2561</v>
      </c>
    </row>
    <row r="545" spans="1:12" s="30" customFormat="1" hidden="1">
      <c r="A545" s="27">
        <f t="shared" si="8"/>
        <v>543</v>
      </c>
      <c r="B545" s="16" t="s">
        <v>2404</v>
      </c>
      <c r="C545" s="32" t="s">
        <v>31</v>
      </c>
      <c r="D545" s="16">
        <v>114922</v>
      </c>
      <c r="E545" s="16">
        <v>48278</v>
      </c>
      <c r="F545" s="16" t="s">
        <v>2583</v>
      </c>
      <c r="G545" s="16" t="s">
        <v>1725</v>
      </c>
      <c r="H545" s="77">
        <v>35400</v>
      </c>
      <c r="I545" s="74" t="s">
        <v>15</v>
      </c>
      <c r="J545" s="29"/>
      <c r="K545" s="490"/>
      <c r="L545" s="108" t="s">
        <v>2561</v>
      </c>
    </row>
    <row r="546" spans="1:12" s="30" customFormat="1" hidden="1">
      <c r="A546" s="27">
        <f t="shared" si="8"/>
        <v>544</v>
      </c>
      <c r="B546" s="16" t="s">
        <v>2406</v>
      </c>
      <c r="C546" s="32" t="s">
        <v>31</v>
      </c>
      <c r="D546" s="16">
        <v>114922</v>
      </c>
      <c r="E546" s="16">
        <v>48278</v>
      </c>
      <c r="F546" s="16" t="s">
        <v>2583</v>
      </c>
      <c r="G546" s="16" t="s">
        <v>1725</v>
      </c>
      <c r="H546" s="77">
        <v>15300</v>
      </c>
      <c r="I546" s="74" t="s">
        <v>15</v>
      </c>
      <c r="J546" s="29"/>
      <c r="K546" s="490"/>
      <c r="L546" s="108" t="s">
        <v>2561</v>
      </c>
    </row>
    <row r="547" spans="1:12" s="30" customFormat="1" hidden="1">
      <c r="A547" s="27">
        <f t="shared" si="8"/>
        <v>545</v>
      </c>
      <c r="B547" s="201" t="s">
        <v>15</v>
      </c>
      <c r="C547" s="201" t="s">
        <v>15</v>
      </c>
      <c r="D547" s="201">
        <v>114923</v>
      </c>
      <c r="E547" s="201">
        <v>48279</v>
      </c>
      <c r="F547" s="201" t="s">
        <v>15</v>
      </c>
      <c r="G547" s="201" t="s">
        <v>15</v>
      </c>
      <c r="H547" s="201" t="s">
        <v>15</v>
      </c>
      <c r="I547" s="206" t="s">
        <v>248</v>
      </c>
      <c r="J547" s="29"/>
      <c r="K547" s="490"/>
      <c r="L547" s="108" t="s">
        <v>2561</v>
      </c>
    </row>
    <row r="548" spans="1:12" s="30" customFormat="1" hidden="1">
      <c r="A548" s="27">
        <f t="shared" si="8"/>
        <v>546</v>
      </c>
      <c r="B548" s="201" t="s">
        <v>15</v>
      </c>
      <c r="C548" s="201" t="s">
        <v>15</v>
      </c>
      <c r="D548" s="201">
        <v>114923</v>
      </c>
      <c r="E548" s="201">
        <v>48279</v>
      </c>
      <c r="F548" s="201" t="s">
        <v>15</v>
      </c>
      <c r="G548" s="201" t="s">
        <v>15</v>
      </c>
      <c r="H548" s="201" t="s">
        <v>15</v>
      </c>
      <c r="I548" s="206" t="s">
        <v>248</v>
      </c>
      <c r="J548" s="29"/>
      <c r="K548" s="490"/>
      <c r="L548" s="108" t="s">
        <v>2561</v>
      </c>
    </row>
    <row r="549" spans="1:12" s="30" customFormat="1" hidden="1">
      <c r="A549" s="27">
        <f t="shared" si="8"/>
        <v>547</v>
      </c>
      <c r="B549" s="16" t="s">
        <v>2528</v>
      </c>
      <c r="C549" s="32" t="s">
        <v>31</v>
      </c>
      <c r="D549" s="16">
        <v>114924</v>
      </c>
      <c r="E549" s="16">
        <v>48280</v>
      </c>
      <c r="F549" s="16" t="s">
        <v>2584</v>
      </c>
      <c r="G549" s="16" t="s">
        <v>1725</v>
      </c>
      <c r="H549" s="77">
        <v>9558</v>
      </c>
      <c r="I549" s="74" t="s">
        <v>15</v>
      </c>
      <c r="J549" s="29"/>
      <c r="K549" s="490"/>
      <c r="L549" s="108" t="s">
        <v>2561</v>
      </c>
    </row>
    <row r="550" spans="1:12" s="30" customFormat="1" hidden="1">
      <c r="A550" s="27">
        <f t="shared" si="8"/>
        <v>548</v>
      </c>
      <c r="B550" s="16" t="s">
        <v>2529</v>
      </c>
      <c r="C550" s="32" t="s">
        <v>31</v>
      </c>
      <c r="D550" s="16">
        <v>114924</v>
      </c>
      <c r="E550" s="16">
        <v>48280</v>
      </c>
      <c r="F550" s="16" t="s">
        <v>2584</v>
      </c>
      <c r="G550" s="16" t="s">
        <v>1725</v>
      </c>
      <c r="H550" s="77">
        <v>9558</v>
      </c>
      <c r="I550" s="74" t="s">
        <v>15</v>
      </c>
      <c r="J550" s="29"/>
      <c r="K550" s="490"/>
      <c r="L550" s="108" t="s">
        <v>2561</v>
      </c>
    </row>
    <row r="551" spans="1:12" s="30" customFormat="1" hidden="1">
      <c r="A551" s="27">
        <f t="shared" si="8"/>
        <v>549</v>
      </c>
      <c r="B551" s="16" t="s">
        <v>2530</v>
      </c>
      <c r="C551" s="32" t="s">
        <v>31</v>
      </c>
      <c r="D551" s="16">
        <v>114924</v>
      </c>
      <c r="E551" s="16">
        <v>48280</v>
      </c>
      <c r="F551" s="16" t="s">
        <v>2584</v>
      </c>
      <c r="G551" s="16" t="s">
        <v>1725</v>
      </c>
      <c r="H551" s="77">
        <v>11151</v>
      </c>
      <c r="I551" s="74" t="s">
        <v>15</v>
      </c>
      <c r="J551" s="29"/>
      <c r="K551" s="490"/>
      <c r="L551" s="108" t="s">
        <v>2561</v>
      </c>
    </row>
    <row r="552" spans="1:12" s="30" customFormat="1" hidden="1">
      <c r="A552" s="27">
        <f t="shared" si="8"/>
        <v>550</v>
      </c>
      <c r="B552" s="16" t="s">
        <v>2531</v>
      </c>
      <c r="C552" s="32" t="s">
        <v>31</v>
      </c>
      <c r="D552" s="16">
        <v>114924</v>
      </c>
      <c r="E552" s="16">
        <v>48280</v>
      </c>
      <c r="F552" s="16" t="s">
        <v>2584</v>
      </c>
      <c r="G552" s="16" t="s">
        <v>1725</v>
      </c>
      <c r="H552" s="77">
        <v>11151</v>
      </c>
      <c r="I552" s="74" t="s">
        <v>15</v>
      </c>
      <c r="J552" s="29"/>
      <c r="K552" s="490"/>
      <c r="L552" s="108" t="s">
        <v>2561</v>
      </c>
    </row>
    <row r="553" spans="1:12" s="30" customFormat="1" hidden="1">
      <c r="A553" s="27">
        <f t="shared" si="8"/>
        <v>551</v>
      </c>
      <c r="B553" s="16" t="s">
        <v>2171</v>
      </c>
      <c r="C553" s="32" t="s">
        <v>31</v>
      </c>
      <c r="D553" s="16">
        <v>114925</v>
      </c>
      <c r="E553" s="16" t="s">
        <v>2565</v>
      </c>
      <c r="F553" s="16" t="s">
        <v>15</v>
      </c>
      <c r="G553" s="16" t="s">
        <v>1725</v>
      </c>
      <c r="H553" s="77">
        <v>239652.5</v>
      </c>
      <c r="I553" s="78" t="s">
        <v>2586</v>
      </c>
      <c r="J553" s="29"/>
      <c r="K553" s="490"/>
      <c r="L553" s="108" t="s">
        <v>2561</v>
      </c>
    </row>
    <row r="554" spans="1:12" s="30" customFormat="1" hidden="1">
      <c r="A554" s="27">
        <f t="shared" si="8"/>
        <v>552</v>
      </c>
      <c r="B554" s="16" t="s">
        <v>2172</v>
      </c>
      <c r="C554" s="32" t="s">
        <v>31</v>
      </c>
      <c r="D554" s="16">
        <v>114925</v>
      </c>
      <c r="E554" s="16" t="s">
        <v>2565</v>
      </c>
      <c r="F554" s="16" t="s">
        <v>15</v>
      </c>
      <c r="G554" s="16" t="s">
        <v>1725</v>
      </c>
      <c r="H554" s="77">
        <v>226917.5</v>
      </c>
      <c r="I554" s="78" t="s">
        <v>2586</v>
      </c>
      <c r="J554" s="29"/>
      <c r="K554" s="490"/>
      <c r="L554" s="108" t="s">
        <v>2561</v>
      </c>
    </row>
    <row r="555" spans="1:12" s="30" customFormat="1" hidden="1">
      <c r="A555" s="27">
        <f t="shared" si="8"/>
        <v>553</v>
      </c>
      <c r="B555" s="16" t="s">
        <v>2173</v>
      </c>
      <c r="C555" s="32" t="s">
        <v>31</v>
      </c>
      <c r="D555" s="16">
        <v>114925</v>
      </c>
      <c r="E555" s="16" t="s">
        <v>2565</v>
      </c>
      <c r="F555" s="16" t="s">
        <v>15</v>
      </c>
      <c r="G555" s="16" t="s">
        <v>1725</v>
      </c>
      <c r="H555" s="77">
        <v>195475</v>
      </c>
      <c r="I555" s="78" t="s">
        <v>2586</v>
      </c>
      <c r="J555" s="29"/>
      <c r="K555" s="490"/>
      <c r="L555" s="108" t="s">
        <v>2561</v>
      </c>
    </row>
    <row r="556" spans="1:12" s="30" customFormat="1" hidden="1">
      <c r="A556" s="27">
        <f t="shared" si="8"/>
        <v>554</v>
      </c>
      <c r="B556" s="16" t="s">
        <v>2174</v>
      </c>
      <c r="C556" s="32" t="s">
        <v>31</v>
      </c>
      <c r="D556" s="16">
        <v>114925</v>
      </c>
      <c r="E556" s="16" t="s">
        <v>2565</v>
      </c>
      <c r="F556" s="16" t="s">
        <v>15</v>
      </c>
      <c r="G556" s="16" t="s">
        <v>1725</v>
      </c>
      <c r="H556" s="77">
        <v>167500</v>
      </c>
      <c r="I556" s="78" t="s">
        <v>2586</v>
      </c>
      <c r="J556" s="29"/>
      <c r="K556" s="490"/>
      <c r="L556" s="108" t="s">
        <v>2561</v>
      </c>
    </row>
    <row r="557" spans="1:12" s="30" customFormat="1" hidden="1">
      <c r="A557" s="27">
        <f t="shared" si="8"/>
        <v>555</v>
      </c>
      <c r="B557" s="16" t="s">
        <v>2175</v>
      </c>
      <c r="C557" s="32" t="s">
        <v>31</v>
      </c>
      <c r="D557" s="16">
        <v>114925</v>
      </c>
      <c r="E557" s="16" t="s">
        <v>2565</v>
      </c>
      <c r="F557" s="16" t="s">
        <v>15</v>
      </c>
      <c r="G557" s="16" t="s">
        <v>1725</v>
      </c>
      <c r="H557" s="77">
        <v>161500</v>
      </c>
      <c r="I557" s="78" t="s">
        <v>2586</v>
      </c>
      <c r="J557" s="29"/>
      <c r="K557" s="490"/>
      <c r="L557" s="108" t="s">
        <v>2561</v>
      </c>
    </row>
    <row r="558" spans="1:12" s="30" customFormat="1" hidden="1">
      <c r="A558" s="27">
        <f t="shared" si="8"/>
        <v>556</v>
      </c>
      <c r="B558" s="16" t="s">
        <v>2443</v>
      </c>
      <c r="C558" s="32" t="s">
        <v>31</v>
      </c>
      <c r="D558" s="16">
        <v>114926</v>
      </c>
      <c r="E558" s="16">
        <v>48282</v>
      </c>
      <c r="F558" s="16" t="s">
        <v>2582</v>
      </c>
      <c r="G558" s="16" t="s">
        <v>1725</v>
      </c>
      <c r="H558" s="77">
        <v>30000</v>
      </c>
      <c r="I558" s="74" t="s">
        <v>15</v>
      </c>
      <c r="J558" s="29"/>
      <c r="K558" s="490"/>
      <c r="L558" s="108" t="s">
        <v>2561</v>
      </c>
    </row>
    <row r="559" spans="1:12" s="30" customFormat="1" hidden="1">
      <c r="A559" s="27">
        <f t="shared" si="8"/>
        <v>557</v>
      </c>
      <c r="B559" s="16" t="s">
        <v>2444</v>
      </c>
      <c r="C559" s="32" t="s">
        <v>31</v>
      </c>
      <c r="D559" s="16">
        <v>114926</v>
      </c>
      <c r="E559" s="16">
        <v>48282</v>
      </c>
      <c r="F559" s="16" t="s">
        <v>2582</v>
      </c>
      <c r="G559" s="16" t="s">
        <v>1725</v>
      </c>
      <c r="H559" s="77">
        <v>32500</v>
      </c>
      <c r="I559" s="74" t="s">
        <v>15</v>
      </c>
      <c r="J559" s="29"/>
      <c r="K559" s="490"/>
      <c r="L559" s="108" t="s">
        <v>2561</v>
      </c>
    </row>
    <row r="560" spans="1:12" s="30" customFormat="1" hidden="1">
      <c r="A560" s="27">
        <f t="shared" si="8"/>
        <v>558</v>
      </c>
      <c r="B560" s="16" t="s">
        <v>2445</v>
      </c>
      <c r="C560" s="32" t="s">
        <v>31</v>
      </c>
      <c r="D560" s="16">
        <v>114926</v>
      </c>
      <c r="E560" s="16">
        <v>48282</v>
      </c>
      <c r="F560" s="16" t="s">
        <v>2582</v>
      </c>
      <c r="G560" s="16" t="s">
        <v>1725</v>
      </c>
      <c r="H560" s="77">
        <v>45000</v>
      </c>
      <c r="I560" s="74" t="s">
        <v>15</v>
      </c>
      <c r="J560" s="29"/>
      <c r="K560" s="490"/>
      <c r="L560" s="108" t="s">
        <v>2561</v>
      </c>
    </row>
    <row r="561" spans="1:13" s="30" customFormat="1" hidden="1">
      <c r="A561" s="27">
        <f t="shared" si="8"/>
        <v>559</v>
      </c>
      <c r="B561" s="16" t="s">
        <v>2446</v>
      </c>
      <c r="C561" s="32" t="s">
        <v>31</v>
      </c>
      <c r="D561" s="16">
        <v>114926</v>
      </c>
      <c r="E561" s="16">
        <v>48282</v>
      </c>
      <c r="F561" s="16" t="s">
        <v>2582</v>
      </c>
      <c r="G561" s="16" t="s">
        <v>1725</v>
      </c>
      <c r="H561" s="77">
        <v>20200</v>
      </c>
      <c r="I561" s="74" t="s">
        <v>15</v>
      </c>
      <c r="J561" s="29"/>
      <c r="K561" s="490"/>
      <c r="L561" s="108" t="s">
        <v>2561</v>
      </c>
    </row>
    <row r="562" spans="1:13" s="30" customFormat="1" hidden="1">
      <c r="A562" s="27">
        <f t="shared" si="8"/>
        <v>560</v>
      </c>
      <c r="B562" s="16" t="s">
        <v>2447</v>
      </c>
      <c r="C562" s="32" t="s">
        <v>31</v>
      </c>
      <c r="D562" s="16">
        <v>114926</v>
      </c>
      <c r="E562" s="16">
        <v>48282</v>
      </c>
      <c r="F562" s="16" t="s">
        <v>2582</v>
      </c>
      <c r="G562" s="16" t="s">
        <v>1725</v>
      </c>
      <c r="H562" s="77">
        <v>22300</v>
      </c>
      <c r="I562" s="74" t="s">
        <v>15</v>
      </c>
      <c r="J562" s="29"/>
      <c r="K562" s="490"/>
      <c r="L562" s="108" t="s">
        <v>2561</v>
      </c>
    </row>
    <row r="563" spans="1:13" s="30" customFormat="1" hidden="1">
      <c r="A563" s="27">
        <f t="shared" si="8"/>
        <v>561</v>
      </c>
      <c r="B563" s="16" t="s">
        <v>2176</v>
      </c>
      <c r="C563" s="32" t="s">
        <v>31</v>
      </c>
      <c r="D563" s="16">
        <v>114927</v>
      </c>
      <c r="E563" s="16" t="s">
        <v>2579</v>
      </c>
      <c r="F563" s="16" t="s">
        <v>15</v>
      </c>
      <c r="G563" s="16" t="s">
        <v>1725</v>
      </c>
      <c r="H563" s="77">
        <v>239652.5</v>
      </c>
      <c r="I563" s="78" t="s">
        <v>2586</v>
      </c>
      <c r="J563" s="29"/>
      <c r="K563" s="490"/>
      <c r="L563" s="108" t="s">
        <v>2561</v>
      </c>
    </row>
    <row r="564" spans="1:13" s="30" customFormat="1" hidden="1">
      <c r="A564" s="27">
        <f t="shared" si="8"/>
        <v>562</v>
      </c>
      <c r="B564" s="16" t="s">
        <v>2177</v>
      </c>
      <c r="C564" s="32" t="s">
        <v>31</v>
      </c>
      <c r="D564" s="16">
        <v>114927</v>
      </c>
      <c r="E564" s="16" t="s">
        <v>2579</v>
      </c>
      <c r="F564" s="16" t="s">
        <v>15</v>
      </c>
      <c r="G564" s="16" t="s">
        <v>1725</v>
      </c>
      <c r="H564" s="77">
        <v>226917.5</v>
      </c>
      <c r="I564" s="78" t="s">
        <v>2586</v>
      </c>
      <c r="J564" s="29"/>
      <c r="K564" s="490"/>
      <c r="L564" s="108" t="s">
        <v>2561</v>
      </c>
    </row>
    <row r="565" spans="1:13" s="30" customFormat="1" hidden="1">
      <c r="A565" s="27">
        <f t="shared" si="8"/>
        <v>563</v>
      </c>
      <c r="B565" s="16" t="s">
        <v>2178</v>
      </c>
      <c r="C565" s="32" t="s">
        <v>31</v>
      </c>
      <c r="D565" s="16">
        <v>114927</v>
      </c>
      <c r="E565" s="16" t="s">
        <v>2579</v>
      </c>
      <c r="F565" s="16" t="s">
        <v>15</v>
      </c>
      <c r="G565" s="16" t="s">
        <v>1725</v>
      </c>
      <c r="H565" s="77">
        <v>195475</v>
      </c>
      <c r="I565" s="78" t="s">
        <v>2586</v>
      </c>
      <c r="J565" s="29"/>
      <c r="K565" s="490"/>
      <c r="L565" s="108" t="s">
        <v>2561</v>
      </c>
    </row>
    <row r="566" spans="1:13" s="30" customFormat="1" hidden="1">
      <c r="A566" s="27">
        <f t="shared" si="8"/>
        <v>564</v>
      </c>
      <c r="B566" s="16" t="s">
        <v>2179</v>
      </c>
      <c r="C566" s="32" t="s">
        <v>31</v>
      </c>
      <c r="D566" s="16">
        <v>114927</v>
      </c>
      <c r="E566" s="16" t="s">
        <v>2579</v>
      </c>
      <c r="F566" s="16" t="s">
        <v>15</v>
      </c>
      <c r="G566" s="16" t="s">
        <v>1725</v>
      </c>
      <c r="H566" s="77">
        <v>167500</v>
      </c>
      <c r="I566" s="78" t="s">
        <v>2586</v>
      </c>
      <c r="J566" s="29"/>
      <c r="K566" s="490"/>
      <c r="L566" s="108" t="s">
        <v>2561</v>
      </c>
    </row>
    <row r="567" spans="1:13" s="30" customFormat="1" hidden="1">
      <c r="A567" s="27">
        <f t="shared" si="8"/>
        <v>565</v>
      </c>
      <c r="B567" s="16" t="s">
        <v>2180</v>
      </c>
      <c r="C567" s="32" t="s">
        <v>31</v>
      </c>
      <c r="D567" s="16">
        <v>114927</v>
      </c>
      <c r="E567" s="16" t="s">
        <v>2579</v>
      </c>
      <c r="F567" s="16" t="s">
        <v>15</v>
      </c>
      <c r="G567" s="16" t="s">
        <v>1725</v>
      </c>
      <c r="H567" s="77">
        <v>161500</v>
      </c>
      <c r="I567" s="78" t="s">
        <v>2586</v>
      </c>
      <c r="J567" s="29"/>
      <c r="K567" s="490"/>
      <c r="L567" s="108" t="s">
        <v>2561</v>
      </c>
    </row>
    <row r="568" spans="1:13" s="30" customFormat="1" hidden="1">
      <c r="A568" s="27">
        <f t="shared" si="8"/>
        <v>566</v>
      </c>
      <c r="B568" s="16" t="s">
        <v>2181</v>
      </c>
      <c r="C568" s="32" t="s">
        <v>31</v>
      </c>
      <c r="D568" s="16">
        <v>114928</v>
      </c>
      <c r="E568" s="16" t="s">
        <v>2580</v>
      </c>
      <c r="F568" s="16" t="s">
        <v>15</v>
      </c>
      <c r="G568" s="16" t="s">
        <v>1725</v>
      </c>
      <c r="H568" s="77">
        <v>195475</v>
      </c>
      <c r="I568" s="78" t="s">
        <v>2586</v>
      </c>
      <c r="J568" s="29"/>
      <c r="K568" s="490"/>
      <c r="L568" s="108" t="s">
        <v>2561</v>
      </c>
    </row>
    <row r="569" spans="1:13" s="30" customFormat="1" hidden="1">
      <c r="A569" s="27">
        <f t="shared" si="8"/>
        <v>567</v>
      </c>
      <c r="B569" s="16" t="s">
        <v>2182</v>
      </c>
      <c r="C569" s="32" t="s">
        <v>31</v>
      </c>
      <c r="D569" s="16">
        <v>114928</v>
      </c>
      <c r="E569" s="16" t="s">
        <v>2580</v>
      </c>
      <c r="F569" s="16" t="s">
        <v>15</v>
      </c>
      <c r="G569" s="16" t="s">
        <v>1725</v>
      </c>
      <c r="H569" s="77">
        <v>167500</v>
      </c>
      <c r="I569" s="78" t="s">
        <v>2586</v>
      </c>
      <c r="J569" s="29"/>
      <c r="K569" s="490"/>
      <c r="L569" s="108" t="s">
        <v>2561</v>
      </c>
    </row>
    <row r="570" spans="1:13" s="30" customFormat="1" hidden="1">
      <c r="A570" s="27">
        <f t="shared" si="8"/>
        <v>568</v>
      </c>
      <c r="B570" s="16" t="s">
        <v>2183</v>
      </c>
      <c r="C570" s="32" t="s">
        <v>31</v>
      </c>
      <c r="D570" s="16">
        <v>114928</v>
      </c>
      <c r="E570" s="16" t="s">
        <v>2580</v>
      </c>
      <c r="F570" s="16" t="s">
        <v>15</v>
      </c>
      <c r="G570" s="16" t="s">
        <v>1725</v>
      </c>
      <c r="H570" s="77">
        <v>184480</v>
      </c>
      <c r="I570" s="78" t="s">
        <v>2586</v>
      </c>
      <c r="J570" s="29"/>
      <c r="K570" s="490"/>
      <c r="L570" s="108" t="s">
        <v>2561</v>
      </c>
    </row>
    <row r="571" spans="1:13" s="30" customFormat="1" hidden="1">
      <c r="A571" s="27">
        <f t="shared" si="8"/>
        <v>569</v>
      </c>
      <c r="B571" s="16" t="s">
        <v>2184</v>
      </c>
      <c r="C571" s="32" t="s">
        <v>31</v>
      </c>
      <c r="D571" s="16">
        <v>114928</v>
      </c>
      <c r="E571" s="16" t="s">
        <v>2580</v>
      </c>
      <c r="F571" s="16" t="s">
        <v>15</v>
      </c>
      <c r="G571" s="16" t="s">
        <v>1725</v>
      </c>
      <c r="H571" s="77">
        <v>161500</v>
      </c>
      <c r="I571" s="78" t="s">
        <v>2586</v>
      </c>
      <c r="J571" s="29"/>
      <c r="K571" s="490"/>
      <c r="L571" s="108" t="s">
        <v>2561</v>
      </c>
    </row>
    <row r="572" spans="1:13" s="30" customFormat="1" hidden="1">
      <c r="A572" s="27">
        <f t="shared" si="8"/>
        <v>570</v>
      </c>
      <c r="B572" s="16" t="s">
        <v>2185</v>
      </c>
      <c r="C572" s="32" t="s">
        <v>31</v>
      </c>
      <c r="D572" s="16">
        <v>114929</v>
      </c>
      <c r="E572" s="16" t="s">
        <v>2581</v>
      </c>
      <c r="F572" s="16" t="s">
        <v>15</v>
      </c>
      <c r="G572" s="16" t="s">
        <v>1725</v>
      </c>
      <c r="H572" s="77">
        <v>195475</v>
      </c>
      <c r="I572" s="78" t="s">
        <v>2586</v>
      </c>
      <c r="J572" s="29"/>
      <c r="K572" s="490"/>
      <c r="L572" s="108" t="s">
        <v>2561</v>
      </c>
    </row>
    <row r="573" spans="1:13" s="30" customFormat="1" hidden="1">
      <c r="A573" s="27">
        <f t="shared" si="8"/>
        <v>571</v>
      </c>
      <c r="B573" s="16" t="s">
        <v>2186</v>
      </c>
      <c r="C573" s="32" t="s">
        <v>31</v>
      </c>
      <c r="D573" s="16">
        <v>114929</v>
      </c>
      <c r="E573" s="16" t="s">
        <v>2581</v>
      </c>
      <c r="F573" s="16" t="s">
        <v>15</v>
      </c>
      <c r="G573" s="16" t="s">
        <v>1725</v>
      </c>
      <c r="H573" s="77">
        <v>167500</v>
      </c>
      <c r="I573" s="78" t="s">
        <v>2586</v>
      </c>
      <c r="J573" s="29"/>
      <c r="K573" s="490"/>
      <c r="L573" s="108" t="s">
        <v>2561</v>
      </c>
    </row>
    <row r="574" spans="1:13" s="30" customFormat="1" hidden="1">
      <c r="A574" s="27">
        <f t="shared" si="8"/>
        <v>572</v>
      </c>
      <c r="B574" s="16" t="s">
        <v>2187</v>
      </c>
      <c r="C574" s="32" t="s">
        <v>31</v>
      </c>
      <c r="D574" s="16">
        <v>114929</v>
      </c>
      <c r="E574" s="16" t="s">
        <v>2581</v>
      </c>
      <c r="F574" s="16" t="s">
        <v>15</v>
      </c>
      <c r="G574" s="16" t="s">
        <v>1725</v>
      </c>
      <c r="H574" s="77">
        <v>184480</v>
      </c>
      <c r="I574" s="78" t="s">
        <v>2586</v>
      </c>
      <c r="J574" s="29"/>
      <c r="K574" s="490"/>
      <c r="L574" s="108" t="s">
        <v>2561</v>
      </c>
    </row>
    <row r="575" spans="1:13" s="30" customFormat="1" hidden="1">
      <c r="A575" s="27">
        <f t="shared" si="8"/>
        <v>573</v>
      </c>
      <c r="B575" s="16" t="s">
        <v>2188</v>
      </c>
      <c r="C575" s="32" t="s">
        <v>31</v>
      </c>
      <c r="D575" s="16">
        <v>114929</v>
      </c>
      <c r="E575" s="16" t="s">
        <v>2581</v>
      </c>
      <c r="F575" s="16" t="s">
        <v>15</v>
      </c>
      <c r="G575" s="16" t="s">
        <v>1725</v>
      </c>
      <c r="H575" s="77">
        <v>161500</v>
      </c>
      <c r="I575" s="78" t="s">
        <v>2586</v>
      </c>
      <c r="J575" s="29"/>
      <c r="K575" s="490"/>
      <c r="L575" s="108" t="s">
        <v>2561</v>
      </c>
    </row>
    <row r="576" spans="1:13" hidden="1">
      <c r="A576" s="27">
        <f t="shared" si="8"/>
        <v>574</v>
      </c>
      <c r="B576" s="201" t="s">
        <v>15</v>
      </c>
      <c r="C576" s="202" t="s">
        <v>31</v>
      </c>
      <c r="D576" s="201" t="s">
        <v>15</v>
      </c>
      <c r="E576" s="201">
        <v>48281</v>
      </c>
      <c r="F576" s="201" t="s">
        <v>15</v>
      </c>
      <c r="G576" s="201" t="s">
        <v>15</v>
      </c>
      <c r="H576" s="204" t="s">
        <v>15</v>
      </c>
      <c r="I576" s="203" t="s">
        <v>248</v>
      </c>
      <c r="K576" s="490"/>
      <c r="L576" s="108" t="s">
        <v>2591</v>
      </c>
      <c r="M576" s="30"/>
    </row>
    <row r="577" spans="1:13" hidden="1">
      <c r="A577" s="27">
        <f t="shared" si="8"/>
        <v>575</v>
      </c>
      <c r="B577" s="16" t="s">
        <v>2419</v>
      </c>
      <c r="C577" s="32" t="s">
        <v>42</v>
      </c>
      <c r="D577" s="16">
        <v>114930</v>
      </c>
      <c r="E577" s="16">
        <v>48283</v>
      </c>
      <c r="F577" s="16">
        <v>12766269</v>
      </c>
      <c r="G577" s="16" t="s">
        <v>1726</v>
      </c>
      <c r="H577" s="77">
        <v>315</v>
      </c>
      <c r="I577" s="74" t="s">
        <v>15</v>
      </c>
      <c r="K577" s="490"/>
      <c r="L577" s="108" t="s">
        <v>2593</v>
      </c>
      <c r="M577" s="30"/>
    </row>
    <row r="578" spans="1:13" hidden="1">
      <c r="A578" s="27">
        <f t="shared" si="8"/>
        <v>576</v>
      </c>
      <c r="B578" s="16" t="s">
        <v>2434</v>
      </c>
      <c r="C578" s="32" t="s">
        <v>42</v>
      </c>
      <c r="D578" s="16">
        <v>114930</v>
      </c>
      <c r="E578" s="16">
        <v>48283</v>
      </c>
      <c r="F578" s="16">
        <v>12766269</v>
      </c>
      <c r="G578" s="16" t="s">
        <v>1726</v>
      </c>
      <c r="H578" s="77">
        <v>160</v>
      </c>
      <c r="I578" s="74" t="s">
        <v>15</v>
      </c>
      <c r="K578" s="490"/>
      <c r="L578" s="108" t="s">
        <v>2593</v>
      </c>
      <c r="M578" s="30"/>
    </row>
    <row r="579" spans="1:13" hidden="1">
      <c r="A579" s="27">
        <f t="shared" si="8"/>
        <v>577</v>
      </c>
      <c r="B579" s="16" t="s">
        <v>2435</v>
      </c>
      <c r="C579" s="32" t="s">
        <v>42</v>
      </c>
      <c r="D579" s="16">
        <v>114930</v>
      </c>
      <c r="E579" s="16">
        <v>48283</v>
      </c>
      <c r="F579" s="16">
        <v>12766269</v>
      </c>
      <c r="G579" s="16" t="s">
        <v>1726</v>
      </c>
      <c r="H579" s="77">
        <v>145</v>
      </c>
      <c r="I579" s="74" t="s">
        <v>15</v>
      </c>
      <c r="K579" s="490"/>
      <c r="L579" s="108" t="s">
        <v>2593</v>
      </c>
      <c r="M579" s="30"/>
    </row>
    <row r="580" spans="1:13" hidden="1">
      <c r="A580" s="27">
        <f t="shared" si="8"/>
        <v>578</v>
      </c>
      <c r="B580" s="16" t="s">
        <v>2437</v>
      </c>
      <c r="C580" s="32" t="s">
        <v>42</v>
      </c>
      <c r="D580" s="16">
        <v>114930</v>
      </c>
      <c r="E580" s="16">
        <v>48283</v>
      </c>
      <c r="F580" s="16">
        <v>12766269</v>
      </c>
      <c r="G580" s="16" t="s">
        <v>1726</v>
      </c>
      <c r="H580" s="77">
        <v>104</v>
      </c>
      <c r="I580" s="74" t="s">
        <v>15</v>
      </c>
      <c r="K580" s="490"/>
      <c r="L580" s="108" t="s">
        <v>2593</v>
      </c>
      <c r="M580" s="30"/>
    </row>
    <row r="581" spans="1:13" hidden="1">
      <c r="A581" s="27">
        <f t="shared" ref="A581:A644" si="9">A580+1</f>
        <v>579</v>
      </c>
      <c r="B581" s="16" t="s">
        <v>2450</v>
      </c>
      <c r="C581" s="32" t="s">
        <v>42</v>
      </c>
      <c r="D581" s="16">
        <v>114930</v>
      </c>
      <c r="E581" s="16">
        <v>48283</v>
      </c>
      <c r="F581" s="16">
        <v>12766269</v>
      </c>
      <c r="G581" s="16" t="s">
        <v>1726</v>
      </c>
      <c r="H581" s="77">
        <v>225</v>
      </c>
      <c r="I581" s="74" t="s">
        <v>15</v>
      </c>
      <c r="K581" s="490"/>
      <c r="L581" s="108" t="s">
        <v>2593</v>
      </c>
      <c r="M581" s="30"/>
    </row>
    <row r="582" spans="1:13" hidden="1">
      <c r="A582" s="27">
        <f t="shared" si="9"/>
        <v>580</v>
      </c>
      <c r="B582" s="16" t="s">
        <v>2452</v>
      </c>
      <c r="C582" s="32" t="s">
        <v>42</v>
      </c>
      <c r="D582" s="16">
        <v>114930</v>
      </c>
      <c r="E582" s="16">
        <v>48283</v>
      </c>
      <c r="F582" s="16">
        <v>12766269</v>
      </c>
      <c r="G582" s="16" t="s">
        <v>1726</v>
      </c>
      <c r="H582" s="77">
        <v>160</v>
      </c>
      <c r="I582" s="74" t="s">
        <v>15</v>
      </c>
      <c r="K582" s="490"/>
      <c r="L582" s="108" t="s">
        <v>2593</v>
      </c>
      <c r="M582" s="30"/>
    </row>
    <row r="583" spans="1:13" hidden="1">
      <c r="A583" s="27">
        <f t="shared" si="9"/>
        <v>581</v>
      </c>
      <c r="B583" s="16" t="s">
        <v>2453</v>
      </c>
      <c r="C583" s="32" t="s">
        <v>42</v>
      </c>
      <c r="D583" s="16">
        <v>114930</v>
      </c>
      <c r="E583" s="16">
        <v>48283</v>
      </c>
      <c r="F583" s="16">
        <v>12766269</v>
      </c>
      <c r="G583" s="16" t="s">
        <v>1726</v>
      </c>
      <c r="H583" s="77">
        <v>400</v>
      </c>
      <c r="I583" s="74" t="s">
        <v>15</v>
      </c>
      <c r="K583" s="490"/>
      <c r="L583" s="108" t="s">
        <v>2593</v>
      </c>
      <c r="M583" s="30"/>
    </row>
    <row r="584" spans="1:13" hidden="1">
      <c r="A584" s="27">
        <f t="shared" si="9"/>
        <v>582</v>
      </c>
      <c r="B584" s="16" t="s">
        <v>2454</v>
      </c>
      <c r="C584" s="32" t="s">
        <v>42</v>
      </c>
      <c r="D584" s="16">
        <v>114930</v>
      </c>
      <c r="E584" s="16">
        <v>48283</v>
      </c>
      <c r="F584" s="16">
        <v>12766269</v>
      </c>
      <c r="G584" s="16" t="s">
        <v>1726</v>
      </c>
      <c r="H584" s="77">
        <v>384</v>
      </c>
      <c r="I584" s="74" t="s">
        <v>15</v>
      </c>
      <c r="K584" s="490"/>
      <c r="L584" s="108" t="s">
        <v>2593</v>
      </c>
      <c r="M584" s="30"/>
    </row>
    <row r="585" spans="1:13" s="52" customFormat="1" hidden="1">
      <c r="A585" s="27">
        <f t="shared" si="9"/>
        <v>583</v>
      </c>
      <c r="B585" s="201" t="s">
        <v>15</v>
      </c>
      <c r="C585" s="202" t="s">
        <v>38</v>
      </c>
      <c r="D585" s="201">
        <v>114931</v>
      </c>
      <c r="E585" s="201">
        <v>48284</v>
      </c>
      <c r="F585" s="201" t="s">
        <v>15</v>
      </c>
      <c r="G585" s="201" t="s">
        <v>15</v>
      </c>
      <c r="H585" s="204" t="s">
        <v>15</v>
      </c>
      <c r="I585" s="203" t="s">
        <v>248</v>
      </c>
      <c r="J585" s="58"/>
      <c r="K585" s="492"/>
      <c r="L585" s="109" t="s">
        <v>2635</v>
      </c>
    </row>
    <row r="586" spans="1:13" s="52" customFormat="1" hidden="1">
      <c r="A586" s="27">
        <f t="shared" si="9"/>
        <v>584</v>
      </c>
      <c r="B586" s="16" t="s">
        <v>2422</v>
      </c>
      <c r="C586" s="32" t="s">
        <v>38</v>
      </c>
      <c r="D586" s="16">
        <v>114932</v>
      </c>
      <c r="E586" s="16">
        <v>48285</v>
      </c>
      <c r="F586" s="16">
        <v>2235359</v>
      </c>
      <c r="G586" s="16" t="s">
        <v>1726</v>
      </c>
      <c r="H586" s="77">
        <v>400</v>
      </c>
      <c r="I586" s="74" t="s">
        <v>15</v>
      </c>
      <c r="J586" s="58"/>
      <c r="K586" s="492"/>
      <c r="L586" s="109" t="s">
        <v>2635</v>
      </c>
    </row>
    <row r="587" spans="1:13" s="52" customFormat="1" hidden="1">
      <c r="A587" s="27">
        <f t="shared" si="9"/>
        <v>585</v>
      </c>
      <c r="B587" s="16" t="s">
        <v>2425</v>
      </c>
      <c r="C587" s="32" t="s">
        <v>38</v>
      </c>
      <c r="D587" s="16">
        <v>114932</v>
      </c>
      <c r="E587" s="16">
        <v>48285</v>
      </c>
      <c r="F587" s="16">
        <v>2235359</v>
      </c>
      <c r="G587" s="16" t="s">
        <v>1726</v>
      </c>
      <c r="H587" s="77">
        <v>400</v>
      </c>
      <c r="I587" s="74" t="s">
        <v>15</v>
      </c>
      <c r="J587" s="58"/>
      <c r="K587" s="492"/>
      <c r="L587" s="109" t="s">
        <v>2635</v>
      </c>
    </row>
    <row r="588" spans="1:13" s="52" customFormat="1" hidden="1">
      <c r="A588" s="27">
        <f t="shared" si="9"/>
        <v>586</v>
      </c>
      <c r="B588" s="16" t="s">
        <v>2432</v>
      </c>
      <c r="C588" s="32" t="s">
        <v>38</v>
      </c>
      <c r="D588" s="16">
        <v>114932</v>
      </c>
      <c r="E588" s="16">
        <v>48285</v>
      </c>
      <c r="F588" s="16">
        <v>2235359</v>
      </c>
      <c r="G588" s="16" t="s">
        <v>1726</v>
      </c>
      <c r="H588" s="77">
        <v>400</v>
      </c>
      <c r="I588" s="74" t="s">
        <v>15</v>
      </c>
      <c r="J588" s="58"/>
      <c r="K588" s="492"/>
      <c r="L588" s="109" t="s">
        <v>2635</v>
      </c>
    </row>
    <row r="589" spans="1:13" s="52" customFormat="1" hidden="1">
      <c r="A589" s="27">
        <f t="shared" si="9"/>
        <v>587</v>
      </c>
      <c r="B589" s="16" t="s">
        <v>2441</v>
      </c>
      <c r="C589" s="32" t="s">
        <v>38</v>
      </c>
      <c r="D589" s="16">
        <v>114932</v>
      </c>
      <c r="E589" s="16">
        <v>48285</v>
      </c>
      <c r="F589" s="16">
        <v>2235359</v>
      </c>
      <c r="G589" s="16" t="s">
        <v>1726</v>
      </c>
      <c r="H589" s="77">
        <v>440</v>
      </c>
      <c r="I589" s="74" t="s">
        <v>15</v>
      </c>
      <c r="J589" s="58"/>
      <c r="K589" s="492"/>
      <c r="L589" s="109" t="s">
        <v>2635</v>
      </c>
    </row>
    <row r="590" spans="1:13" s="52" customFormat="1" hidden="1">
      <c r="A590" s="27">
        <f t="shared" si="9"/>
        <v>588</v>
      </c>
      <c r="B590" s="16" t="s">
        <v>2524</v>
      </c>
      <c r="C590" s="32" t="s">
        <v>42</v>
      </c>
      <c r="D590" s="16">
        <v>114933</v>
      </c>
      <c r="E590" s="16">
        <v>48286</v>
      </c>
      <c r="F590" s="16">
        <v>12768576</v>
      </c>
      <c r="G590" s="16" t="s">
        <v>1726</v>
      </c>
      <c r="H590" s="77">
        <v>360</v>
      </c>
      <c r="I590" s="74" t="s">
        <v>15</v>
      </c>
      <c r="J590" s="58"/>
      <c r="K590" s="492"/>
      <c r="L590" s="109" t="s">
        <v>2635</v>
      </c>
    </row>
    <row r="591" spans="1:13" s="52" customFormat="1" hidden="1">
      <c r="A591" s="27">
        <f t="shared" si="9"/>
        <v>589</v>
      </c>
      <c r="B591" s="16" t="s">
        <v>2525</v>
      </c>
      <c r="C591" s="32" t="s">
        <v>42</v>
      </c>
      <c r="D591" s="16">
        <v>114933</v>
      </c>
      <c r="E591" s="16">
        <v>48286</v>
      </c>
      <c r="F591" s="16">
        <v>12768576</v>
      </c>
      <c r="G591" s="16" t="s">
        <v>1726</v>
      </c>
      <c r="H591" s="77">
        <v>320</v>
      </c>
      <c r="I591" s="74" t="s">
        <v>15</v>
      </c>
      <c r="J591" s="58"/>
      <c r="K591" s="492"/>
      <c r="L591" s="109" t="s">
        <v>2635</v>
      </c>
    </row>
    <row r="592" spans="1:13" s="52" customFormat="1" hidden="1">
      <c r="A592" s="27">
        <f t="shared" si="9"/>
        <v>590</v>
      </c>
      <c r="B592" s="16" t="s">
        <v>2403</v>
      </c>
      <c r="C592" s="32" t="s">
        <v>31</v>
      </c>
      <c r="D592" s="16">
        <v>114934</v>
      </c>
      <c r="E592" s="16">
        <v>48287</v>
      </c>
      <c r="F592" s="16">
        <v>2235374</v>
      </c>
      <c r="G592" s="16" t="s">
        <v>1725</v>
      </c>
      <c r="H592" s="77">
        <v>34930</v>
      </c>
      <c r="I592" s="74" t="s">
        <v>15</v>
      </c>
      <c r="J592" s="58"/>
      <c r="K592" s="492"/>
      <c r="L592" s="109" t="s">
        <v>2635</v>
      </c>
    </row>
    <row r="593" spans="1:12" s="52" customFormat="1" hidden="1">
      <c r="A593" s="27">
        <f t="shared" si="9"/>
        <v>591</v>
      </c>
      <c r="B593" s="16" t="s">
        <v>2442</v>
      </c>
      <c r="C593" s="32" t="s">
        <v>31</v>
      </c>
      <c r="D593" s="16">
        <v>114935</v>
      </c>
      <c r="E593" s="16">
        <v>48288</v>
      </c>
      <c r="F593" s="16">
        <v>2262210</v>
      </c>
      <c r="G593" s="16" t="s">
        <v>1725</v>
      </c>
      <c r="H593" s="77">
        <v>200000</v>
      </c>
      <c r="I593" s="74" t="s">
        <v>15</v>
      </c>
      <c r="J593" s="58"/>
      <c r="K593" s="492"/>
      <c r="L593" s="109" t="s">
        <v>2635</v>
      </c>
    </row>
    <row r="594" spans="1:12" s="52" customFormat="1" hidden="1">
      <c r="A594" s="27">
        <f t="shared" si="9"/>
        <v>592</v>
      </c>
      <c r="B594" s="16" t="s">
        <v>2597</v>
      </c>
      <c r="C594" s="32" t="s">
        <v>42</v>
      </c>
      <c r="D594" s="16">
        <v>114936</v>
      </c>
      <c r="E594" s="16">
        <v>48289</v>
      </c>
      <c r="F594" s="16">
        <v>12768631</v>
      </c>
      <c r="G594" s="16" t="s">
        <v>1726</v>
      </c>
      <c r="H594" s="77">
        <v>272</v>
      </c>
      <c r="I594" s="74" t="s">
        <v>15</v>
      </c>
      <c r="J594" s="58"/>
      <c r="K594" s="492"/>
      <c r="L594" s="109" t="s">
        <v>2635</v>
      </c>
    </row>
    <row r="595" spans="1:12" s="52" customFormat="1" hidden="1">
      <c r="A595" s="27">
        <f t="shared" si="9"/>
        <v>593</v>
      </c>
      <c r="B595" s="16" t="s">
        <v>2598</v>
      </c>
      <c r="C595" s="32" t="s">
        <v>42</v>
      </c>
      <c r="D595" s="16">
        <v>114936</v>
      </c>
      <c r="E595" s="16">
        <v>48289</v>
      </c>
      <c r="F595" s="16">
        <v>12768631</v>
      </c>
      <c r="G595" s="16" t="s">
        <v>1726</v>
      </c>
      <c r="H595" s="77">
        <v>330</v>
      </c>
      <c r="I595" s="74" t="s">
        <v>15</v>
      </c>
      <c r="J595" s="58"/>
      <c r="K595" s="492"/>
      <c r="L595" s="109" t="s">
        <v>2635</v>
      </c>
    </row>
    <row r="596" spans="1:12" s="52" customFormat="1" hidden="1">
      <c r="A596" s="27">
        <f t="shared" si="9"/>
        <v>594</v>
      </c>
      <c r="B596" s="16" t="s">
        <v>2414</v>
      </c>
      <c r="C596" s="32" t="s">
        <v>42</v>
      </c>
      <c r="D596" s="16">
        <v>114937</v>
      </c>
      <c r="E596" s="16">
        <v>48290</v>
      </c>
      <c r="F596" s="16">
        <v>12768632</v>
      </c>
      <c r="G596" s="16" t="s">
        <v>1726</v>
      </c>
      <c r="H596" s="77">
        <v>190</v>
      </c>
      <c r="I596" s="74" t="s">
        <v>15</v>
      </c>
      <c r="J596" s="58"/>
      <c r="K596" s="492"/>
      <c r="L596" s="109" t="s">
        <v>2635</v>
      </c>
    </row>
    <row r="597" spans="1:12" s="52" customFormat="1" hidden="1">
      <c r="A597" s="27">
        <f t="shared" si="9"/>
        <v>595</v>
      </c>
      <c r="B597" s="16" t="s">
        <v>2416</v>
      </c>
      <c r="C597" s="32" t="s">
        <v>42</v>
      </c>
      <c r="D597" s="16">
        <v>114937</v>
      </c>
      <c r="E597" s="16">
        <v>48290</v>
      </c>
      <c r="F597" s="16">
        <v>12768632</v>
      </c>
      <c r="G597" s="16" t="s">
        <v>1726</v>
      </c>
      <c r="H597" s="77">
        <v>119</v>
      </c>
      <c r="I597" s="74" t="s">
        <v>15</v>
      </c>
      <c r="J597" s="58"/>
      <c r="K597" s="492"/>
      <c r="L597" s="109" t="s">
        <v>2635</v>
      </c>
    </row>
    <row r="598" spans="1:12" s="52" customFormat="1" hidden="1">
      <c r="A598" s="27">
        <f t="shared" si="9"/>
        <v>596</v>
      </c>
      <c r="B598" s="16" t="s">
        <v>2448</v>
      </c>
      <c r="C598" s="32" t="s">
        <v>42</v>
      </c>
      <c r="D598" s="16">
        <v>114937</v>
      </c>
      <c r="E598" s="16">
        <v>48290</v>
      </c>
      <c r="F598" s="16">
        <v>12768632</v>
      </c>
      <c r="G598" s="16" t="s">
        <v>1726</v>
      </c>
      <c r="H598" s="77">
        <v>215</v>
      </c>
      <c r="I598" s="74" t="s">
        <v>15</v>
      </c>
      <c r="J598" s="58"/>
      <c r="K598" s="492"/>
      <c r="L598" s="109" t="s">
        <v>2635</v>
      </c>
    </row>
    <row r="599" spans="1:12" s="52" customFormat="1" hidden="1">
      <c r="A599" s="27">
        <f t="shared" si="9"/>
        <v>597</v>
      </c>
      <c r="B599" s="16" t="s">
        <v>2532</v>
      </c>
      <c r="C599" s="32" t="s">
        <v>31</v>
      </c>
      <c r="D599" s="16">
        <v>114938</v>
      </c>
      <c r="E599" s="16">
        <v>48291</v>
      </c>
      <c r="F599" s="16">
        <v>2262227</v>
      </c>
      <c r="G599" s="16" t="s">
        <v>1725</v>
      </c>
      <c r="H599" s="77">
        <v>18054</v>
      </c>
      <c r="I599" s="74" t="s">
        <v>15</v>
      </c>
      <c r="J599" s="58"/>
      <c r="K599" s="492"/>
      <c r="L599" s="109" t="s">
        <v>2635</v>
      </c>
    </row>
    <row r="600" spans="1:12" s="52" customFormat="1" hidden="1">
      <c r="A600" s="27">
        <f t="shared" si="9"/>
        <v>598</v>
      </c>
      <c r="B600" s="16" t="s">
        <v>2533</v>
      </c>
      <c r="C600" s="32" t="s">
        <v>31</v>
      </c>
      <c r="D600" s="16">
        <v>114938</v>
      </c>
      <c r="E600" s="16">
        <v>48291</v>
      </c>
      <c r="F600" s="16">
        <v>2262227</v>
      </c>
      <c r="G600" s="16" t="s">
        <v>1725</v>
      </c>
      <c r="H600" s="77">
        <v>18054</v>
      </c>
      <c r="I600" s="74" t="s">
        <v>15</v>
      </c>
      <c r="J600" s="58"/>
      <c r="K600" s="492"/>
      <c r="L600" s="109" t="s">
        <v>2635</v>
      </c>
    </row>
    <row r="601" spans="1:12" s="52" customFormat="1" hidden="1">
      <c r="A601" s="27">
        <f t="shared" si="9"/>
        <v>599</v>
      </c>
      <c r="B601" s="16" t="s">
        <v>2603</v>
      </c>
      <c r="C601" s="32" t="s">
        <v>34</v>
      </c>
      <c r="D601" s="16">
        <v>114939</v>
      </c>
      <c r="E601" s="16">
        <v>48292</v>
      </c>
      <c r="F601" s="16">
        <v>12768665</v>
      </c>
      <c r="G601" s="16" t="s">
        <v>1726</v>
      </c>
      <c r="H601" s="77">
        <v>76</v>
      </c>
      <c r="I601" s="74" t="s">
        <v>15</v>
      </c>
      <c r="J601" s="58"/>
      <c r="K601" s="492"/>
      <c r="L601" s="109" t="s">
        <v>2635</v>
      </c>
    </row>
    <row r="602" spans="1:12" s="52" customFormat="1" hidden="1">
      <c r="A602" s="27">
        <f t="shared" si="9"/>
        <v>600</v>
      </c>
      <c r="B602" s="16" t="s">
        <v>2608</v>
      </c>
      <c r="C602" s="32" t="s">
        <v>34</v>
      </c>
      <c r="D602" s="16">
        <v>114939</v>
      </c>
      <c r="E602" s="16">
        <v>48292</v>
      </c>
      <c r="F602" s="16">
        <v>12768665</v>
      </c>
      <c r="G602" s="16" t="s">
        <v>1726</v>
      </c>
      <c r="H602" s="77">
        <v>84</v>
      </c>
      <c r="I602" s="74" t="s">
        <v>15</v>
      </c>
      <c r="J602" s="58"/>
      <c r="K602" s="492"/>
      <c r="L602" s="109" t="s">
        <v>2635</v>
      </c>
    </row>
    <row r="603" spans="1:12" s="52" customFormat="1" hidden="1">
      <c r="A603" s="27">
        <f t="shared" si="9"/>
        <v>601</v>
      </c>
      <c r="B603" s="16" t="s">
        <v>2417</v>
      </c>
      <c r="C603" s="32" t="s">
        <v>42</v>
      </c>
      <c r="D603" s="16">
        <v>114940</v>
      </c>
      <c r="E603" s="16">
        <v>48293</v>
      </c>
      <c r="F603" s="16">
        <v>12768670</v>
      </c>
      <c r="G603" s="16" t="s">
        <v>1726</v>
      </c>
      <c r="H603" s="77">
        <v>600</v>
      </c>
      <c r="I603" s="74" t="s">
        <v>15</v>
      </c>
      <c r="J603" s="58"/>
      <c r="K603" s="492"/>
      <c r="L603" s="109" t="s">
        <v>2635</v>
      </c>
    </row>
    <row r="604" spans="1:12" s="52" customFormat="1" hidden="1">
      <c r="A604" s="27">
        <f t="shared" si="9"/>
        <v>602</v>
      </c>
      <c r="B604" s="16" t="s">
        <v>2418</v>
      </c>
      <c r="C604" s="32" t="s">
        <v>42</v>
      </c>
      <c r="D604" s="16">
        <v>114940</v>
      </c>
      <c r="E604" s="16">
        <v>48293</v>
      </c>
      <c r="F604" s="16">
        <v>12768670</v>
      </c>
      <c r="G604" s="16" t="s">
        <v>1726</v>
      </c>
      <c r="H604" s="77">
        <v>520</v>
      </c>
      <c r="I604" s="74" t="s">
        <v>15</v>
      </c>
      <c r="J604" s="58"/>
      <c r="K604" s="492"/>
      <c r="L604" s="109" t="s">
        <v>2635</v>
      </c>
    </row>
    <row r="605" spans="1:12" s="52" customFormat="1" hidden="1">
      <c r="A605" s="27">
        <f t="shared" si="9"/>
        <v>603</v>
      </c>
      <c r="B605" s="16" t="s">
        <v>2456</v>
      </c>
      <c r="C605" s="32" t="s">
        <v>42</v>
      </c>
      <c r="D605" s="16">
        <v>114940</v>
      </c>
      <c r="E605" s="16">
        <v>48293</v>
      </c>
      <c r="F605" s="16">
        <v>12768670</v>
      </c>
      <c r="G605" s="16" t="s">
        <v>1726</v>
      </c>
      <c r="H605" s="77">
        <v>555</v>
      </c>
      <c r="I605" s="74" t="s">
        <v>15</v>
      </c>
      <c r="J605" s="58"/>
      <c r="K605" s="492"/>
      <c r="L605" s="109" t="s">
        <v>2635</v>
      </c>
    </row>
    <row r="606" spans="1:12" s="52" customFormat="1" hidden="1">
      <c r="A606" s="27">
        <f t="shared" si="9"/>
        <v>604</v>
      </c>
      <c r="B606" s="16" t="s">
        <v>2457</v>
      </c>
      <c r="C606" s="32" t="s">
        <v>42</v>
      </c>
      <c r="D606" s="16">
        <v>114940</v>
      </c>
      <c r="E606" s="16">
        <v>48293</v>
      </c>
      <c r="F606" s="16">
        <v>12768670</v>
      </c>
      <c r="G606" s="16" t="s">
        <v>1726</v>
      </c>
      <c r="H606" s="77">
        <v>316</v>
      </c>
      <c r="I606" s="74" t="s">
        <v>15</v>
      </c>
      <c r="J606" s="58"/>
      <c r="K606" s="492"/>
      <c r="L606" s="109" t="s">
        <v>2635</v>
      </c>
    </row>
    <row r="607" spans="1:12" s="52" customFormat="1" hidden="1">
      <c r="A607" s="27">
        <f t="shared" si="9"/>
        <v>605</v>
      </c>
      <c r="B607" s="16" t="s">
        <v>2413</v>
      </c>
      <c r="C607" s="32" t="s">
        <v>42</v>
      </c>
      <c r="D607" s="16">
        <v>114941</v>
      </c>
      <c r="E607" s="16">
        <v>48294</v>
      </c>
      <c r="F607" s="16">
        <v>12768671</v>
      </c>
      <c r="G607" s="16" t="s">
        <v>1726</v>
      </c>
      <c r="H607" s="77">
        <v>310</v>
      </c>
      <c r="I607" s="74" t="s">
        <v>15</v>
      </c>
      <c r="J607" s="58"/>
      <c r="K607" s="492"/>
      <c r="L607" s="109" t="s">
        <v>2635</v>
      </c>
    </row>
    <row r="608" spans="1:12" s="52" customFormat="1" hidden="1">
      <c r="A608" s="27">
        <f t="shared" si="9"/>
        <v>606</v>
      </c>
      <c r="B608" s="27" t="s">
        <v>2415</v>
      </c>
      <c r="C608" s="34" t="s">
        <v>42</v>
      </c>
      <c r="D608" s="27">
        <v>114941</v>
      </c>
      <c r="E608" s="27">
        <v>48294</v>
      </c>
      <c r="F608" s="27">
        <v>12768671</v>
      </c>
      <c r="G608" s="27" t="s">
        <v>1726</v>
      </c>
      <c r="H608" s="59">
        <v>1300</v>
      </c>
      <c r="I608" s="74" t="s">
        <v>15</v>
      </c>
      <c r="J608" s="58"/>
      <c r="K608" s="492"/>
      <c r="L608" s="109" t="s">
        <v>2635</v>
      </c>
    </row>
    <row r="609" spans="1:12" s="52" customFormat="1" hidden="1">
      <c r="A609" s="27">
        <f t="shared" si="9"/>
        <v>607</v>
      </c>
      <c r="B609" s="27" t="s">
        <v>2438</v>
      </c>
      <c r="C609" s="34" t="s">
        <v>42</v>
      </c>
      <c r="D609" s="27">
        <v>114941</v>
      </c>
      <c r="E609" s="27">
        <v>48294</v>
      </c>
      <c r="F609" s="27">
        <v>12768671</v>
      </c>
      <c r="G609" s="27" t="s">
        <v>1726</v>
      </c>
      <c r="H609" s="59">
        <v>600</v>
      </c>
      <c r="I609" s="74" t="s">
        <v>15</v>
      </c>
      <c r="J609" s="58"/>
      <c r="K609" s="492"/>
      <c r="L609" s="109" t="s">
        <v>2635</v>
      </c>
    </row>
    <row r="610" spans="1:12" s="52" customFormat="1" hidden="1">
      <c r="A610" s="27">
        <f t="shared" si="9"/>
        <v>608</v>
      </c>
      <c r="B610" s="27" t="s">
        <v>2402</v>
      </c>
      <c r="C610" s="34" t="s">
        <v>31</v>
      </c>
      <c r="D610" s="27">
        <v>114942</v>
      </c>
      <c r="E610" s="27">
        <v>48295</v>
      </c>
      <c r="F610" s="27">
        <v>2263533</v>
      </c>
      <c r="G610" s="27" t="s">
        <v>1725</v>
      </c>
      <c r="H610" s="59">
        <v>441200</v>
      </c>
      <c r="I610" s="74" t="s">
        <v>15</v>
      </c>
      <c r="J610" s="58"/>
      <c r="K610" s="492"/>
      <c r="L610" s="109" t="s">
        <v>2635</v>
      </c>
    </row>
    <row r="611" spans="1:12" s="52" customFormat="1" hidden="1">
      <c r="A611" s="27">
        <f t="shared" si="9"/>
        <v>609</v>
      </c>
      <c r="B611" s="27" t="s">
        <v>2408</v>
      </c>
      <c r="C611" s="34" t="s">
        <v>31</v>
      </c>
      <c r="D611" s="27">
        <v>114943</v>
      </c>
      <c r="E611" s="27">
        <v>48296</v>
      </c>
      <c r="F611" s="27">
        <v>2263534</v>
      </c>
      <c r="G611" s="27" t="s">
        <v>1725</v>
      </c>
      <c r="H611" s="59">
        <v>19170</v>
      </c>
      <c r="I611" s="74" t="s">
        <v>15</v>
      </c>
      <c r="J611" s="58"/>
      <c r="K611" s="492"/>
      <c r="L611" s="109" t="s">
        <v>2635</v>
      </c>
    </row>
    <row r="612" spans="1:12" s="52" customFormat="1" hidden="1">
      <c r="A612" s="27">
        <f t="shared" si="9"/>
        <v>610</v>
      </c>
      <c r="B612" s="27" t="s">
        <v>2607</v>
      </c>
      <c r="C612" s="34" t="s">
        <v>34</v>
      </c>
      <c r="D612" s="27">
        <v>114944</v>
      </c>
      <c r="E612" s="27">
        <v>48297</v>
      </c>
      <c r="F612" s="27">
        <v>12768664</v>
      </c>
      <c r="G612" s="27" t="s">
        <v>1726</v>
      </c>
      <c r="H612" s="59">
        <v>533</v>
      </c>
      <c r="I612" s="74" t="s">
        <v>15</v>
      </c>
      <c r="J612" s="58"/>
      <c r="K612" s="492"/>
      <c r="L612" s="109" t="s">
        <v>2635</v>
      </c>
    </row>
    <row r="613" spans="1:12" s="52" customFormat="1" hidden="1">
      <c r="A613" s="27">
        <f t="shared" si="9"/>
        <v>611</v>
      </c>
      <c r="B613" s="27" t="s">
        <v>2609</v>
      </c>
      <c r="C613" s="34" t="s">
        <v>34</v>
      </c>
      <c r="D613" s="27">
        <v>114944</v>
      </c>
      <c r="E613" s="27">
        <v>48297</v>
      </c>
      <c r="F613" s="27">
        <v>12768664</v>
      </c>
      <c r="G613" s="27" t="s">
        <v>1726</v>
      </c>
      <c r="H613" s="59">
        <v>260</v>
      </c>
      <c r="I613" s="74" t="s">
        <v>15</v>
      </c>
      <c r="J613" s="58"/>
      <c r="K613" s="492"/>
      <c r="L613" s="109" t="s">
        <v>2635</v>
      </c>
    </row>
    <row r="614" spans="1:12" s="52" customFormat="1" hidden="1">
      <c r="A614" s="27">
        <f t="shared" si="9"/>
        <v>612</v>
      </c>
      <c r="B614" s="201" t="s">
        <v>15</v>
      </c>
      <c r="C614" s="202" t="s">
        <v>42</v>
      </c>
      <c r="D614" s="201">
        <v>114948</v>
      </c>
      <c r="E614" s="201">
        <v>49705</v>
      </c>
      <c r="F614" s="201" t="s">
        <v>15</v>
      </c>
      <c r="G614" s="201" t="s">
        <v>15</v>
      </c>
      <c r="H614" s="204" t="s">
        <v>15</v>
      </c>
      <c r="I614" s="203" t="s">
        <v>248</v>
      </c>
      <c r="J614" s="58"/>
      <c r="K614" s="492"/>
      <c r="L614" s="109" t="s">
        <v>2635</v>
      </c>
    </row>
    <row r="615" spans="1:12" s="52" customFormat="1" hidden="1">
      <c r="A615" s="27">
        <f t="shared" si="9"/>
        <v>613</v>
      </c>
      <c r="B615" s="27" t="s">
        <v>2171</v>
      </c>
      <c r="C615" s="34" t="s">
        <v>31</v>
      </c>
      <c r="D615" s="27" t="s">
        <v>15</v>
      </c>
      <c r="E615" s="27">
        <v>48298</v>
      </c>
      <c r="F615" s="27">
        <v>2263558</v>
      </c>
      <c r="G615" s="16" t="s">
        <v>1725</v>
      </c>
      <c r="H615" s="77">
        <v>479305</v>
      </c>
      <c r="I615" s="79" t="s">
        <v>2657</v>
      </c>
      <c r="J615" s="58"/>
      <c r="K615" s="492"/>
      <c r="L615" s="109" t="s">
        <v>2656</v>
      </c>
    </row>
    <row r="616" spans="1:12" s="52" customFormat="1" hidden="1">
      <c r="A616" s="27">
        <f t="shared" si="9"/>
        <v>614</v>
      </c>
      <c r="B616" s="27" t="s">
        <v>2172</v>
      </c>
      <c r="C616" s="34" t="s">
        <v>31</v>
      </c>
      <c r="D616" s="27" t="s">
        <v>15</v>
      </c>
      <c r="E616" s="27">
        <v>48298</v>
      </c>
      <c r="F616" s="27">
        <v>2263558</v>
      </c>
      <c r="G616" s="16" t="s">
        <v>1725</v>
      </c>
      <c r="H616" s="77">
        <v>453835</v>
      </c>
      <c r="I616" s="79" t="s">
        <v>2657</v>
      </c>
      <c r="J616" s="58"/>
      <c r="K616" s="492"/>
      <c r="L616" s="109" t="s">
        <v>2656</v>
      </c>
    </row>
    <row r="617" spans="1:12" s="52" customFormat="1" hidden="1">
      <c r="A617" s="27">
        <f t="shared" si="9"/>
        <v>615</v>
      </c>
      <c r="B617" s="27" t="s">
        <v>2174</v>
      </c>
      <c r="C617" s="34" t="s">
        <v>31</v>
      </c>
      <c r="D617" s="27" t="s">
        <v>15</v>
      </c>
      <c r="E617" s="27">
        <v>48298</v>
      </c>
      <c r="F617" s="27">
        <v>2263558</v>
      </c>
      <c r="G617" s="16" t="s">
        <v>1725</v>
      </c>
      <c r="H617" s="77">
        <v>335000</v>
      </c>
      <c r="I617" s="79" t="s">
        <v>2657</v>
      </c>
      <c r="J617" s="58"/>
      <c r="K617" s="492"/>
      <c r="L617" s="109" t="s">
        <v>2656</v>
      </c>
    </row>
    <row r="618" spans="1:12" s="52" customFormat="1" hidden="1">
      <c r="A618" s="27">
        <f t="shared" si="9"/>
        <v>616</v>
      </c>
      <c r="B618" s="27" t="s">
        <v>2175</v>
      </c>
      <c r="C618" s="34" t="s">
        <v>31</v>
      </c>
      <c r="D618" s="27" t="s">
        <v>15</v>
      </c>
      <c r="E618" s="27">
        <v>48298</v>
      </c>
      <c r="F618" s="27">
        <v>2263558</v>
      </c>
      <c r="G618" s="16" t="s">
        <v>1725</v>
      </c>
      <c r="H618" s="77">
        <v>323000</v>
      </c>
      <c r="I618" s="79" t="s">
        <v>2657</v>
      </c>
      <c r="J618" s="58"/>
      <c r="K618" s="492"/>
      <c r="L618" s="109" t="s">
        <v>2656</v>
      </c>
    </row>
    <row r="619" spans="1:12" s="52" customFormat="1" hidden="1">
      <c r="A619" s="27">
        <f t="shared" si="9"/>
        <v>617</v>
      </c>
      <c r="B619" s="27" t="s">
        <v>2176</v>
      </c>
      <c r="C619" s="34" t="s">
        <v>31</v>
      </c>
      <c r="D619" s="27" t="s">
        <v>15</v>
      </c>
      <c r="E619" s="27">
        <v>48299</v>
      </c>
      <c r="F619" s="27">
        <v>2263558</v>
      </c>
      <c r="G619" s="16" t="s">
        <v>1725</v>
      </c>
      <c r="H619" s="77">
        <v>479305</v>
      </c>
      <c r="I619" s="79" t="s">
        <v>2658</v>
      </c>
      <c r="J619" s="58"/>
      <c r="K619" s="492"/>
      <c r="L619" s="109" t="s">
        <v>2656</v>
      </c>
    </row>
    <row r="620" spans="1:12" s="52" customFormat="1" hidden="1">
      <c r="A620" s="27">
        <f t="shared" si="9"/>
        <v>618</v>
      </c>
      <c r="B620" s="27" t="s">
        <v>2177</v>
      </c>
      <c r="C620" s="34" t="s">
        <v>31</v>
      </c>
      <c r="D620" s="27" t="s">
        <v>15</v>
      </c>
      <c r="E620" s="27">
        <v>48299</v>
      </c>
      <c r="F620" s="27">
        <v>2263558</v>
      </c>
      <c r="G620" s="16" t="s">
        <v>1725</v>
      </c>
      <c r="H620" s="77">
        <v>453835</v>
      </c>
      <c r="I620" s="79" t="s">
        <v>2658</v>
      </c>
      <c r="J620" s="58"/>
      <c r="K620" s="492"/>
      <c r="L620" s="109" t="s">
        <v>2656</v>
      </c>
    </row>
    <row r="621" spans="1:12" s="52" customFormat="1" hidden="1">
      <c r="A621" s="27">
        <f t="shared" si="9"/>
        <v>619</v>
      </c>
      <c r="B621" s="27" t="s">
        <v>2179</v>
      </c>
      <c r="C621" s="34" t="s">
        <v>31</v>
      </c>
      <c r="D621" s="27" t="s">
        <v>15</v>
      </c>
      <c r="E621" s="27">
        <v>48299</v>
      </c>
      <c r="F621" s="27">
        <v>2263558</v>
      </c>
      <c r="G621" s="16" t="s">
        <v>1725</v>
      </c>
      <c r="H621" s="77">
        <v>335000</v>
      </c>
      <c r="I621" s="79" t="s">
        <v>2658</v>
      </c>
      <c r="J621" s="58"/>
      <c r="K621" s="492"/>
      <c r="L621" s="109" t="s">
        <v>2656</v>
      </c>
    </row>
    <row r="622" spans="1:12" s="52" customFormat="1" hidden="1">
      <c r="A622" s="27">
        <f t="shared" si="9"/>
        <v>620</v>
      </c>
      <c r="B622" s="27" t="s">
        <v>2180</v>
      </c>
      <c r="C622" s="34" t="s">
        <v>31</v>
      </c>
      <c r="D622" s="27" t="s">
        <v>15</v>
      </c>
      <c r="E622" s="27">
        <v>48299</v>
      </c>
      <c r="F622" s="27">
        <v>2263558</v>
      </c>
      <c r="G622" s="16" t="s">
        <v>1725</v>
      </c>
      <c r="H622" s="77">
        <v>323000</v>
      </c>
      <c r="I622" s="79" t="s">
        <v>2658</v>
      </c>
      <c r="J622" s="58"/>
      <c r="K622" s="492"/>
      <c r="L622" s="109" t="s">
        <v>2656</v>
      </c>
    </row>
    <row r="623" spans="1:12" s="52" customFormat="1" hidden="1">
      <c r="A623" s="27">
        <f t="shared" si="9"/>
        <v>621</v>
      </c>
      <c r="B623" s="27" t="s">
        <v>2173</v>
      </c>
      <c r="C623" s="34" t="s">
        <v>31</v>
      </c>
      <c r="D623" s="27" t="s">
        <v>15</v>
      </c>
      <c r="E623" s="27">
        <v>48300</v>
      </c>
      <c r="F623" s="27">
        <v>2263559</v>
      </c>
      <c r="G623" s="16" t="s">
        <v>1725</v>
      </c>
      <c r="H623" s="77">
        <v>390950</v>
      </c>
      <c r="I623" s="79" t="s">
        <v>2657</v>
      </c>
      <c r="J623" s="58"/>
      <c r="K623" s="492"/>
      <c r="L623" s="109" t="s">
        <v>2656</v>
      </c>
    </row>
    <row r="624" spans="1:12" s="52" customFormat="1" hidden="1">
      <c r="A624" s="27">
        <f t="shared" si="9"/>
        <v>622</v>
      </c>
      <c r="B624" s="27" t="s">
        <v>2178</v>
      </c>
      <c r="C624" s="34" t="s">
        <v>31</v>
      </c>
      <c r="D624" s="27" t="s">
        <v>15</v>
      </c>
      <c r="E624" s="27">
        <v>49701</v>
      </c>
      <c r="F624" s="27">
        <v>2263559</v>
      </c>
      <c r="G624" s="16" t="s">
        <v>1725</v>
      </c>
      <c r="H624" s="77">
        <v>390950</v>
      </c>
      <c r="I624" s="79" t="s">
        <v>2658</v>
      </c>
      <c r="J624" s="58"/>
      <c r="K624" s="492"/>
      <c r="L624" s="109" t="s">
        <v>2656</v>
      </c>
    </row>
    <row r="625" spans="1:12" s="52" customFormat="1" hidden="1">
      <c r="A625" s="27">
        <f t="shared" si="9"/>
        <v>623</v>
      </c>
      <c r="B625" s="27" t="s">
        <v>2613</v>
      </c>
      <c r="C625" s="34" t="s">
        <v>33</v>
      </c>
      <c r="D625" s="27">
        <v>114945</v>
      </c>
      <c r="E625" s="27">
        <v>49702</v>
      </c>
      <c r="F625" s="27">
        <v>12891849</v>
      </c>
      <c r="G625" s="16" t="s">
        <v>1726</v>
      </c>
      <c r="H625" s="77">
        <v>364</v>
      </c>
      <c r="I625" s="74" t="s">
        <v>15</v>
      </c>
      <c r="J625" s="58"/>
      <c r="K625" s="492"/>
      <c r="L625" s="109" t="s">
        <v>2656</v>
      </c>
    </row>
    <row r="626" spans="1:12" s="52" customFormat="1" hidden="1">
      <c r="A626" s="27">
        <f t="shared" si="9"/>
        <v>624</v>
      </c>
      <c r="B626" s="27" t="s">
        <v>2614</v>
      </c>
      <c r="C626" s="34" t="s">
        <v>33</v>
      </c>
      <c r="D626" s="27">
        <v>114945</v>
      </c>
      <c r="E626" s="27">
        <v>49702</v>
      </c>
      <c r="F626" s="27">
        <v>12891849</v>
      </c>
      <c r="G626" s="16" t="s">
        <v>1726</v>
      </c>
      <c r="H626" s="77">
        <v>155</v>
      </c>
      <c r="I626" s="74" t="s">
        <v>15</v>
      </c>
      <c r="J626" s="58"/>
      <c r="K626" s="492"/>
      <c r="L626" s="109" t="s">
        <v>2656</v>
      </c>
    </row>
    <row r="627" spans="1:12" s="52" customFormat="1" hidden="1">
      <c r="A627" s="27">
        <f t="shared" si="9"/>
        <v>625</v>
      </c>
      <c r="B627" s="27" t="s">
        <v>2615</v>
      </c>
      <c r="C627" s="34" t="s">
        <v>33</v>
      </c>
      <c r="D627" s="27">
        <v>114945</v>
      </c>
      <c r="E627" s="27">
        <v>49702</v>
      </c>
      <c r="F627" s="27">
        <v>12891849</v>
      </c>
      <c r="G627" s="16" t="s">
        <v>1726</v>
      </c>
      <c r="H627" s="77">
        <v>164</v>
      </c>
      <c r="I627" s="74" t="s">
        <v>15</v>
      </c>
      <c r="J627" s="58"/>
      <c r="K627" s="492"/>
      <c r="L627" s="109" t="s">
        <v>2656</v>
      </c>
    </row>
    <row r="628" spans="1:12" s="52" customFormat="1" hidden="1">
      <c r="A628" s="27">
        <f t="shared" si="9"/>
        <v>626</v>
      </c>
      <c r="B628" s="27" t="s">
        <v>2616</v>
      </c>
      <c r="C628" s="34" t="s">
        <v>33</v>
      </c>
      <c r="D628" s="27">
        <v>114945</v>
      </c>
      <c r="E628" s="27">
        <v>49702</v>
      </c>
      <c r="F628" s="27">
        <v>12891849</v>
      </c>
      <c r="G628" s="16" t="s">
        <v>1726</v>
      </c>
      <c r="H628" s="77">
        <v>35</v>
      </c>
      <c r="I628" s="74" t="s">
        <v>15</v>
      </c>
      <c r="J628" s="58"/>
      <c r="K628" s="492"/>
      <c r="L628" s="109" t="s">
        <v>2656</v>
      </c>
    </row>
    <row r="629" spans="1:12" s="52" customFormat="1" hidden="1">
      <c r="A629" s="27">
        <f t="shared" si="9"/>
        <v>627</v>
      </c>
      <c r="B629" s="27" t="s">
        <v>2617</v>
      </c>
      <c r="C629" s="34" t="s">
        <v>33</v>
      </c>
      <c r="D629" s="27">
        <v>114945</v>
      </c>
      <c r="E629" s="27">
        <v>49702</v>
      </c>
      <c r="F629" s="27">
        <v>12891849</v>
      </c>
      <c r="G629" s="16" t="s">
        <v>1726</v>
      </c>
      <c r="H629" s="77">
        <v>35</v>
      </c>
      <c r="I629" s="74" t="s">
        <v>15</v>
      </c>
      <c r="J629" s="58"/>
      <c r="K629" s="492"/>
      <c r="L629" s="109" t="s">
        <v>2656</v>
      </c>
    </row>
    <row r="630" spans="1:12" s="52" customFormat="1" hidden="1">
      <c r="A630" s="27">
        <f t="shared" si="9"/>
        <v>628</v>
      </c>
      <c r="B630" s="27" t="s">
        <v>2618</v>
      </c>
      <c r="C630" s="34" t="s">
        <v>33</v>
      </c>
      <c r="D630" s="27">
        <v>114945</v>
      </c>
      <c r="E630" s="27">
        <v>49702</v>
      </c>
      <c r="F630" s="27">
        <v>12891849</v>
      </c>
      <c r="G630" s="16" t="s">
        <v>1726</v>
      </c>
      <c r="H630" s="77">
        <v>45</v>
      </c>
      <c r="I630" s="74" t="s">
        <v>15</v>
      </c>
      <c r="J630" s="58"/>
      <c r="K630" s="492"/>
      <c r="L630" s="109" t="s">
        <v>2656</v>
      </c>
    </row>
    <row r="631" spans="1:12" s="52" customFormat="1" hidden="1">
      <c r="A631" s="27">
        <f t="shared" si="9"/>
        <v>629</v>
      </c>
      <c r="B631" s="27" t="s">
        <v>2619</v>
      </c>
      <c r="C631" s="34" t="s">
        <v>33</v>
      </c>
      <c r="D631" s="27">
        <v>114946</v>
      </c>
      <c r="E631" s="27">
        <v>49703</v>
      </c>
      <c r="F631" s="27">
        <v>12891849</v>
      </c>
      <c r="G631" s="16" t="s">
        <v>1726</v>
      </c>
      <c r="H631" s="77">
        <v>475</v>
      </c>
      <c r="I631" s="74" t="s">
        <v>15</v>
      </c>
      <c r="J631" s="58"/>
      <c r="K631" s="492"/>
      <c r="L631" s="109" t="s">
        <v>2656</v>
      </c>
    </row>
    <row r="632" spans="1:12" s="52" customFormat="1" hidden="1">
      <c r="A632" s="27">
        <f t="shared" si="9"/>
        <v>630</v>
      </c>
      <c r="B632" s="27" t="s">
        <v>2620</v>
      </c>
      <c r="C632" s="34" t="s">
        <v>33</v>
      </c>
      <c r="D632" s="27">
        <v>114946</v>
      </c>
      <c r="E632" s="27">
        <v>49703</v>
      </c>
      <c r="F632" s="27">
        <v>12891849</v>
      </c>
      <c r="G632" s="16" t="s">
        <v>1726</v>
      </c>
      <c r="H632" s="77">
        <v>75</v>
      </c>
      <c r="I632" s="74" t="s">
        <v>15</v>
      </c>
      <c r="J632" s="58"/>
      <c r="K632" s="492"/>
      <c r="L632" s="109" t="s">
        <v>2656</v>
      </c>
    </row>
    <row r="633" spans="1:12" s="52" customFormat="1" hidden="1">
      <c r="A633" s="27">
        <f t="shared" si="9"/>
        <v>631</v>
      </c>
      <c r="B633" s="27" t="s">
        <v>2621</v>
      </c>
      <c r="C633" s="34" t="s">
        <v>33</v>
      </c>
      <c r="D633" s="27">
        <v>114946</v>
      </c>
      <c r="E633" s="27">
        <v>49703</v>
      </c>
      <c r="F633" s="27">
        <v>12891849</v>
      </c>
      <c r="G633" s="16" t="s">
        <v>1726</v>
      </c>
      <c r="H633" s="77">
        <v>27</v>
      </c>
      <c r="I633" s="74" t="s">
        <v>15</v>
      </c>
      <c r="J633" s="58"/>
      <c r="K633" s="492"/>
      <c r="L633" s="109" t="s">
        <v>2656</v>
      </c>
    </row>
    <row r="634" spans="1:12" s="52" customFormat="1" hidden="1">
      <c r="A634" s="27">
        <f t="shared" si="9"/>
        <v>632</v>
      </c>
      <c r="B634" s="27" t="s">
        <v>2622</v>
      </c>
      <c r="C634" s="34" t="s">
        <v>33</v>
      </c>
      <c r="D634" s="27">
        <v>114946</v>
      </c>
      <c r="E634" s="27">
        <v>49703</v>
      </c>
      <c r="F634" s="27">
        <v>12891849</v>
      </c>
      <c r="G634" s="16" t="s">
        <v>1726</v>
      </c>
      <c r="H634" s="77">
        <v>185</v>
      </c>
      <c r="I634" s="74" t="s">
        <v>15</v>
      </c>
      <c r="J634" s="58"/>
      <c r="K634" s="492"/>
      <c r="L634" s="109" t="s">
        <v>2656</v>
      </c>
    </row>
    <row r="635" spans="1:12" s="52" customFormat="1" hidden="1">
      <c r="A635" s="27">
        <f t="shared" si="9"/>
        <v>633</v>
      </c>
      <c r="B635" s="27" t="s">
        <v>2420</v>
      </c>
      <c r="C635" s="34" t="s">
        <v>42</v>
      </c>
      <c r="D635" s="27">
        <v>114947</v>
      </c>
      <c r="E635" s="27">
        <v>49704</v>
      </c>
      <c r="F635" s="27">
        <v>12891841</v>
      </c>
      <c r="G635" s="16" t="s">
        <v>1726</v>
      </c>
      <c r="H635" s="77">
        <v>255</v>
      </c>
      <c r="I635" s="74" t="s">
        <v>15</v>
      </c>
      <c r="J635" s="58"/>
      <c r="K635" s="492"/>
      <c r="L635" s="109" t="s">
        <v>2656</v>
      </c>
    </row>
    <row r="636" spans="1:12" s="52" customFormat="1" hidden="1">
      <c r="A636" s="27">
        <f t="shared" si="9"/>
        <v>634</v>
      </c>
      <c r="B636" s="27" t="s">
        <v>2436</v>
      </c>
      <c r="C636" s="34" t="s">
        <v>42</v>
      </c>
      <c r="D636" s="27">
        <v>114950</v>
      </c>
      <c r="E636" s="27">
        <v>49707</v>
      </c>
      <c r="F636" s="27">
        <v>12891841</v>
      </c>
      <c r="G636" s="16" t="s">
        <v>1726</v>
      </c>
      <c r="H636" s="77">
        <v>1200</v>
      </c>
      <c r="I636" s="74" t="s">
        <v>15</v>
      </c>
      <c r="J636" s="58"/>
      <c r="K636" s="492"/>
      <c r="L636" s="109" t="s">
        <v>2656</v>
      </c>
    </row>
    <row r="637" spans="1:12" s="52" customFormat="1" hidden="1">
      <c r="A637" s="27">
        <f t="shared" si="9"/>
        <v>635</v>
      </c>
      <c r="B637" s="27" t="s">
        <v>2439</v>
      </c>
      <c r="C637" s="34" t="s">
        <v>42</v>
      </c>
      <c r="D637" s="27">
        <v>114950</v>
      </c>
      <c r="E637" s="27">
        <v>49707</v>
      </c>
      <c r="F637" s="27">
        <v>12891841</v>
      </c>
      <c r="G637" s="16" t="s">
        <v>1726</v>
      </c>
      <c r="H637" s="77">
        <v>810</v>
      </c>
      <c r="I637" s="74" t="s">
        <v>15</v>
      </c>
      <c r="J637" s="58"/>
      <c r="K637" s="492"/>
      <c r="L637" s="109" t="s">
        <v>2656</v>
      </c>
    </row>
    <row r="638" spans="1:12" s="52" customFormat="1" hidden="1">
      <c r="A638" s="27">
        <f t="shared" si="9"/>
        <v>636</v>
      </c>
      <c r="B638" s="27" t="s">
        <v>2440</v>
      </c>
      <c r="C638" s="34" t="s">
        <v>42</v>
      </c>
      <c r="D638" s="27">
        <v>114950</v>
      </c>
      <c r="E638" s="27">
        <v>49707</v>
      </c>
      <c r="F638" s="27">
        <v>12891841</v>
      </c>
      <c r="G638" s="16" t="s">
        <v>1726</v>
      </c>
      <c r="H638" s="77">
        <v>1150</v>
      </c>
      <c r="I638" s="74" t="s">
        <v>15</v>
      </c>
      <c r="J638" s="58"/>
      <c r="K638" s="492"/>
      <c r="L638" s="109" t="s">
        <v>2656</v>
      </c>
    </row>
    <row r="639" spans="1:12" s="52" customFormat="1" hidden="1">
      <c r="A639" s="27">
        <f t="shared" si="9"/>
        <v>637</v>
      </c>
      <c r="B639" s="27" t="s">
        <v>2449</v>
      </c>
      <c r="C639" s="34" t="s">
        <v>42</v>
      </c>
      <c r="D639" s="27">
        <v>114949</v>
      </c>
      <c r="E639" s="27">
        <v>49706</v>
      </c>
      <c r="F639" s="27">
        <v>12891841</v>
      </c>
      <c r="G639" s="16" t="s">
        <v>1726</v>
      </c>
      <c r="H639" s="77">
        <v>640</v>
      </c>
      <c r="I639" s="74" t="s">
        <v>15</v>
      </c>
      <c r="J639" s="58"/>
      <c r="K639" s="492"/>
      <c r="L639" s="109" t="s">
        <v>2656</v>
      </c>
    </row>
    <row r="640" spans="1:12" s="52" customFormat="1" hidden="1">
      <c r="A640" s="27">
        <f t="shared" si="9"/>
        <v>638</v>
      </c>
      <c r="B640" s="27" t="s">
        <v>2451</v>
      </c>
      <c r="C640" s="34" t="s">
        <v>42</v>
      </c>
      <c r="D640" s="27">
        <v>114949</v>
      </c>
      <c r="E640" s="27">
        <v>49706</v>
      </c>
      <c r="F640" s="27">
        <v>12891841</v>
      </c>
      <c r="G640" s="16" t="s">
        <v>1726</v>
      </c>
      <c r="H640" s="77">
        <v>1300</v>
      </c>
      <c r="I640" s="74" t="s">
        <v>15</v>
      </c>
      <c r="J640" s="58"/>
      <c r="K640" s="492"/>
      <c r="L640" s="109" t="s">
        <v>2656</v>
      </c>
    </row>
    <row r="641" spans="1:12" s="52" customFormat="1" hidden="1">
      <c r="A641" s="27">
        <f t="shared" si="9"/>
        <v>639</v>
      </c>
      <c r="B641" s="27" t="s">
        <v>2455</v>
      </c>
      <c r="C641" s="34" t="s">
        <v>42</v>
      </c>
      <c r="D641" s="27">
        <v>114949</v>
      </c>
      <c r="E641" s="27">
        <v>49706</v>
      </c>
      <c r="F641" s="27">
        <v>12891841</v>
      </c>
      <c r="G641" s="16" t="s">
        <v>1726</v>
      </c>
      <c r="H641" s="77">
        <v>565</v>
      </c>
      <c r="I641" s="74" t="s">
        <v>15</v>
      </c>
      <c r="J641" s="58"/>
      <c r="K641" s="492"/>
      <c r="L641" s="109" t="s">
        <v>2656</v>
      </c>
    </row>
    <row r="642" spans="1:12" s="52" customFormat="1" hidden="1">
      <c r="A642" s="27">
        <f t="shared" si="9"/>
        <v>640</v>
      </c>
      <c r="B642" s="27" t="s">
        <v>2641</v>
      </c>
      <c r="C642" s="34" t="s">
        <v>39</v>
      </c>
      <c r="D642" s="27">
        <v>116351</v>
      </c>
      <c r="E642" s="27">
        <v>49708</v>
      </c>
      <c r="F642" s="27">
        <v>12896443</v>
      </c>
      <c r="G642" s="16" t="s">
        <v>1726</v>
      </c>
      <c r="H642" s="77">
        <v>1415</v>
      </c>
      <c r="I642" s="74" t="s">
        <v>15</v>
      </c>
      <c r="J642" s="58"/>
      <c r="K642" s="492"/>
      <c r="L642" s="109" t="s">
        <v>2656</v>
      </c>
    </row>
    <row r="643" spans="1:12" s="52" customFormat="1" hidden="1">
      <c r="A643" s="27">
        <f t="shared" si="9"/>
        <v>641</v>
      </c>
      <c r="B643" s="27" t="s">
        <v>2642</v>
      </c>
      <c r="C643" s="34" t="s">
        <v>39</v>
      </c>
      <c r="D643" s="27">
        <v>116351</v>
      </c>
      <c r="E643" s="27">
        <v>49708</v>
      </c>
      <c r="F643" s="27">
        <v>12896443</v>
      </c>
      <c r="G643" s="16" t="s">
        <v>1726</v>
      </c>
      <c r="H643" s="77">
        <v>1620</v>
      </c>
      <c r="I643" s="74" t="s">
        <v>15</v>
      </c>
      <c r="J643" s="58"/>
      <c r="K643" s="492"/>
      <c r="L643" s="109" t="s">
        <v>2656</v>
      </c>
    </row>
    <row r="644" spans="1:12" s="52" customFormat="1" hidden="1">
      <c r="A644" s="27">
        <f t="shared" si="9"/>
        <v>642</v>
      </c>
      <c r="B644" s="27" t="s">
        <v>2643</v>
      </c>
      <c r="C644" s="34" t="s">
        <v>39</v>
      </c>
      <c r="D644" s="27">
        <v>116351</v>
      </c>
      <c r="E644" s="27">
        <v>49708</v>
      </c>
      <c r="F644" s="27">
        <v>12896443</v>
      </c>
      <c r="G644" s="16" t="s">
        <v>1726</v>
      </c>
      <c r="H644" s="77">
        <v>2515</v>
      </c>
      <c r="I644" s="74" t="s">
        <v>15</v>
      </c>
      <c r="J644" s="58"/>
      <c r="K644" s="492"/>
      <c r="L644" s="109" t="s">
        <v>2656</v>
      </c>
    </row>
    <row r="645" spans="1:12" s="52" customFormat="1" hidden="1">
      <c r="A645" s="27">
        <f t="shared" ref="A645:A708" si="10">A644+1</f>
        <v>643</v>
      </c>
      <c r="B645" s="27" t="s">
        <v>2427</v>
      </c>
      <c r="C645" s="34" t="s">
        <v>42</v>
      </c>
      <c r="D645" s="27">
        <v>116352</v>
      </c>
      <c r="E645" s="27">
        <v>49709</v>
      </c>
      <c r="F645" s="27">
        <v>12898804</v>
      </c>
      <c r="G645" s="16" t="s">
        <v>1726</v>
      </c>
      <c r="H645" s="77">
        <v>2660</v>
      </c>
      <c r="I645" s="74" t="s">
        <v>15</v>
      </c>
      <c r="J645" s="58"/>
      <c r="K645" s="492"/>
      <c r="L645" s="109" t="s">
        <v>2668</v>
      </c>
    </row>
    <row r="646" spans="1:12" s="52" customFormat="1" hidden="1">
      <c r="A646" s="27">
        <f t="shared" si="10"/>
        <v>644</v>
      </c>
      <c r="B646" s="27" t="s">
        <v>2171</v>
      </c>
      <c r="C646" s="34" t="s">
        <v>31</v>
      </c>
      <c r="D646" s="27">
        <v>116353</v>
      </c>
      <c r="E646" s="27" t="s">
        <v>15</v>
      </c>
      <c r="F646" s="27" t="s">
        <v>15</v>
      </c>
      <c r="G646" s="16" t="s">
        <v>1725</v>
      </c>
      <c r="H646" s="77">
        <v>119826.25</v>
      </c>
      <c r="I646" s="79" t="s">
        <v>2667</v>
      </c>
      <c r="J646" s="58"/>
      <c r="K646" s="492"/>
      <c r="L646" s="109" t="s">
        <v>2668</v>
      </c>
    </row>
    <row r="647" spans="1:12" s="52" customFormat="1" hidden="1">
      <c r="A647" s="27">
        <f t="shared" si="10"/>
        <v>645</v>
      </c>
      <c r="B647" s="27" t="s">
        <v>2172</v>
      </c>
      <c r="C647" s="34" t="s">
        <v>31</v>
      </c>
      <c r="D647" s="27">
        <v>116353</v>
      </c>
      <c r="E647" s="27" t="s">
        <v>15</v>
      </c>
      <c r="F647" s="27" t="s">
        <v>15</v>
      </c>
      <c r="G647" s="16" t="s">
        <v>1725</v>
      </c>
      <c r="H647" s="77">
        <v>113458.75</v>
      </c>
      <c r="I647" s="79" t="s">
        <v>2667</v>
      </c>
      <c r="J647" s="58"/>
      <c r="K647" s="492"/>
      <c r="L647" s="109" t="s">
        <v>2668</v>
      </c>
    </row>
    <row r="648" spans="1:12" s="52" customFormat="1" hidden="1">
      <c r="A648" s="27">
        <f t="shared" si="10"/>
        <v>646</v>
      </c>
      <c r="B648" s="27" t="s">
        <v>2173</v>
      </c>
      <c r="C648" s="34" t="s">
        <v>31</v>
      </c>
      <c r="D648" s="27">
        <v>116353</v>
      </c>
      <c r="E648" s="27" t="s">
        <v>15</v>
      </c>
      <c r="F648" s="27" t="s">
        <v>15</v>
      </c>
      <c r="G648" s="16" t="s">
        <v>1725</v>
      </c>
      <c r="H648" s="77">
        <v>97737.5</v>
      </c>
      <c r="I648" s="79" t="s">
        <v>2667</v>
      </c>
      <c r="J648" s="58"/>
      <c r="K648" s="492"/>
      <c r="L648" s="109" t="s">
        <v>2668</v>
      </c>
    </row>
    <row r="649" spans="1:12" s="52" customFormat="1" hidden="1">
      <c r="A649" s="27">
        <f t="shared" si="10"/>
        <v>647</v>
      </c>
      <c r="B649" s="27" t="s">
        <v>2174</v>
      </c>
      <c r="C649" s="34" t="s">
        <v>31</v>
      </c>
      <c r="D649" s="27">
        <v>116353</v>
      </c>
      <c r="E649" s="27" t="s">
        <v>15</v>
      </c>
      <c r="F649" s="27" t="s">
        <v>15</v>
      </c>
      <c r="G649" s="16" t="s">
        <v>1725</v>
      </c>
      <c r="H649" s="77">
        <v>83750</v>
      </c>
      <c r="I649" s="79" t="s">
        <v>2667</v>
      </c>
      <c r="J649" s="58"/>
      <c r="K649" s="492"/>
      <c r="L649" s="109" t="s">
        <v>2668</v>
      </c>
    </row>
    <row r="650" spans="1:12" s="52" customFormat="1" hidden="1">
      <c r="A650" s="27">
        <f t="shared" si="10"/>
        <v>648</v>
      </c>
      <c r="B650" s="27" t="s">
        <v>2175</v>
      </c>
      <c r="C650" s="34" t="s">
        <v>31</v>
      </c>
      <c r="D650" s="27">
        <v>116353</v>
      </c>
      <c r="E650" s="27" t="s">
        <v>15</v>
      </c>
      <c r="F650" s="27" t="s">
        <v>15</v>
      </c>
      <c r="G650" s="16" t="s">
        <v>1725</v>
      </c>
      <c r="H650" s="77">
        <v>80750</v>
      </c>
      <c r="I650" s="79" t="s">
        <v>2667</v>
      </c>
      <c r="J650" s="58"/>
      <c r="K650" s="492"/>
      <c r="L650" s="109" t="s">
        <v>2668</v>
      </c>
    </row>
    <row r="651" spans="1:12" s="52" customFormat="1" hidden="1">
      <c r="A651" s="27">
        <f t="shared" si="10"/>
        <v>649</v>
      </c>
      <c r="B651" s="27" t="s">
        <v>2176</v>
      </c>
      <c r="C651" s="34" t="s">
        <v>31</v>
      </c>
      <c r="D651" s="27">
        <v>116354</v>
      </c>
      <c r="E651" s="27" t="s">
        <v>15</v>
      </c>
      <c r="F651" s="27" t="s">
        <v>15</v>
      </c>
      <c r="G651" s="16" t="s">
        <v>1725</v>
      </c>
      <c r="H651" s="77">
        <v>119826.25</v>
      </c>
      <c r="I651" s="79" t="s">
        <v>2667</v>
      </c>
      <c r="J651" s="58"/>
      <c r="K651" s="492"/>
      <c r="L651" s="109" t="s">
        <v>2668</v>
      </c>
    </row>
    <row r="652" spans="1:12" s="52" customFormat="1" hidden="1">
      <c r="A652" s="27">
        <f t="shared" si="10"/>
        <v>650</v>
      </c>
      <c r="B652" s="27" t="s">
        <v>2177</v>
      </c>
      <c r="C652" s="34" t="s">
        <v>31</v>
      </c>
      <c r="D652" s="27">
        <v>116354</v>
      </c>
      <c r="E652" s="27" t="s">
        <v>15</v>
      </c>
      <c r="F652" s="27" t="s">
        <v>15</v>
      </c>
      <c r="G652" s="16" t="s">
        <v>1725</v>
      </c>
      <c r="H652" s="77">
        <v>113458.75</v>
      </c>
      <c r="I652" s="79" t="s">
        <v>2667</v>
      </c>
      <c r="J652" s="58"/>
      <c r="K652" s="492"/>
      <c r="L652" s="109" t="s">
        <v>2668</v>
      </c>
    </row>
    <row r="653" spans="1:12" s="52" customFormat="1" hidden="1">
      <c r="A653" s="27">
        <f t="shared" si="10"/>
        <v>651</v>
      </c>
      <c r="B653" s="27" t="s">
        <v>2178</v>
      </c>
      <c r="C653" s="34" t="s">
        <v>31</v>
      </c>
      <c r="D653" s="27">
        <v>116354</v>
      </c>
      <c r="E653" s="27" t="s">
        <v>15</v>
      </c>
      <c r="F653" s="27" t="s">
        <v>15</v>
      </c>
      <c r="G653" s="16" t="s">
        <v>1725</v>
      </c>
      <c r="H653" s="77">
        <v>97737.5</v>
      </c>
      <c r="I653" s="79" t="s">
        <v>2667</v>
      </c>
      <c r="J653" s="58"/>
      <c r="K653" s="492"/>
      <c r="L653" s="109" t="s">
        <v>2668</v>
      </c>
    </row>
    <row r="654" spans="1:12" s="52" customFormat="1" hidden="1">
      <c r="A654" s="27">
        <f t="shared" si="10"/>
        <v>652</v>
      </c>
      <c r="B654" s="27" t="s">
        <v>2179</v>
      </c>
      <c r="C654" s="34" t="s">
        <v>31</v>
      </c>
      <c r="D654" s="27">
        <v>116354</v>
      </c>
      <c r="E654" s="27" t="s">
        <v>15</v>
      </c>
      <c r="F654" s="27" t="s">
        <v>15</v>
      </c>
      <c r="G654" s="16" t="s">
        <v>1725</v>
      </c>
      <c r="H654" s="77">
        <v>83750</v>
      </c>
      <c r="I654" s="79" t="s">
        <v>2667</v>
      </c>
      <c r="J654" s="58"/>
      <c r="K654" s="492"/>
      <c r="L654" s="109" t="s">
        <v>2668</v>
      </c>
    </row>
    <row r="655" spans="1:12" s="52" customFormat="1" hidden="1">
      <c r="A655" s="27">
        <f t="shared" si="10"/>
        <v>653</v>
      </c>
      <c r="B655" s="27" t="s">
        <v>2180</v>
      </c>
      <c r="C655" s="34" t="s">
        <v>31</v>
      </c>
      <c r="D655" s="27">
        <v>116354</v>
      </c>
      <c r="E655" s="27" t="s">
        <v>15</v>
      </c>
      <c r="F655" s="27" t="s">
        <v>15</v>
      </c>
      <c r="G655" s="16" t="s">
        <v>1725</v>
      </c>
      <c r="H655" s="77">
        <v>80750</v>
      </c>
      <c r="I655" s="79" t="s">
        <v>2667</v>
      </c>
      <c r="J655" s="58"/>
      <c r="K655" s="492"/>
      <c r="L655" s="109" t="s">
        <v>2668</v>
      </c>
    </row>
    <row r="656" spans="1:12" s="52" customFormat="1" hidden="1">
      <c r="A656" s="27">
        <f t="shared" si="10"/>
        <v>654</v>
      </c>
      <c r="B656" s="27" t="s">
        <v>2649</v>
      </c>
      <c r="C656" s="34" t="s">
        <v>31</v>
      </c>
      <c r="D656" s="27">
        <v>116355</v>
      </c>
      <c r="E656" s="27">
        <v>49710</v>
      </c>
      <c r="F656" s="27">
        <v>2265319</v>
      </c>
      <c r="G656" s="16" t="s">
        <v>1725</v>
      </c>
      <c r="H656" s="77">
        <v>124200</v>
      </c>
      <c r="I656" s="74" t="s">
        <v>15</v>
      </c>
      <c r="J656" s="58"/>
      <c r="K656" s="492"/>
      <c r="L656" s="109" t="s">
        <v>2668</v>
      </c>
    </row>
    <row r="657" spans="1:12" s="52" customFormat="1" hidden="1">
      <c r="A657" s="27">
        <f t="shared" si="10"/>
        <v>655</v>
      </c>
      <c r="B657" s="27" t="s">
        <v>2181</v>
      </c>
      <c r="C657" s="34" t="s">
        <v>31</v>
      </c>
      <c r="D657" s="27" t="s">
        <v>15</v>
      </c>
      <c r="E657" s="27">
        <v>49711</v>
      </c>
      <c r="F657" s="27">
        <v>2265321</v>
      </c>
      <c r="G657" s="16" t="s">
        <v>1725</v>
      </c>
      <c r="H657" s="77">
        <v>390950</v>
      </c>
      <c r="I657" s="79" t="s">
        <v>2669</v>
      </c>
      <c r="J657" s="58"/>
      <c r="K657" s="492"/>
      <c r="L657" s="109" t="s">
        <v>2668</v>
      </c>
    </row>
    <row r="658" spans="1:12" s="52" customFormat="1" hidden="1">
      <c r="A658" s="27">
        <f t="shared" si="10"/>
        <v>656</v>
      </c>
      <c r="B658" s="27" t="s">
        <v>2182</v>
      </c>
      <c r="C658" s="34" t="s">
        <v>31</v>
      </c>
      <c r="D658" s="27" t="s">
        <v>15</v>
      </c>
      <c r="E658" s="27">
        <v>49711</v>
      </c>
      <c r="F658" s="27">
        <v>2265321</v>
      </c>
      <c r="G658" s="16" t="s">
        <v>1725</v>
      </c>
      <c r="H658" s="77">
        <v>335000</v>
      </c>
      <c r="I658" s="79" t="s">
        <v>2669</v>
      </c>
      <c r="J658" s="58"/>
      <c r="K658" s="492"/>
      <c r="L658" s="109" t="s">
        <v>2668</v>
      </c>
    </row>
    <row r="659" spans="1:12" s="52" customFormat="1" hidden="1">
      <c r="A659" s="27">
        <f t="shared" si="10"/>
        <v>657</v>
      </c>
      <c r="B659" s="27" t="s">
        <v>2183</v>
      </c>
      <c r="C659" s="34" t="s">
        <v>31</v>
      </c>
      <c r="D659" s="27" t="s">
        <v>15</v>
      </c>
      <c r="E659" s="27">
        <v>49711</v>
      </c>
      <c r="F659" s="27">
        <v>2265321</v>
      </c>
      <c r="G659" s="16" t="s">
        <v>1725</v>
      </c>
      <c r="H659" s="77">
        <v>368960</v>
      </c>
      <c r="I659" s="79" t="s">
        <v>2669</v>
      </c>
      <c r="J659" s="58"/>
      <c r="K659" s="492"/>
      <c r="L659" s="109" t="s">
        <v>2668</v>
      </c>
    </row>
    <row r="660" spans="1:12" s="52" customFormat="1" hidden="1">
      <c r="A660" s="27">
        <f t="shared" si="10"/>
        <v>658</v>
      </c>
      <c r="B660" s="27" t="s">
        <v>2184</v>
      </c>
      <c r="C660" s="34" t="s">
        <v>31</v>
      </c>
      <c r="D660" s="27" t="s">
        <v>15</v>
      </c>
      <c r="E660" s="27">
        <v>49711</v>
      </c>
      <c r="F660" s="27">
        <v>2265321</v>
      </c>
      <c r="G660" s="16" t="s">
        <v>1725</v>
      </c>
      <c r="H660" s="77">
        <v>323000</v>
      </c>
      <c r="I660" s="79" t="s">
        <v>2669</v>
      </c>
      <c r="J660" s="58"/>
      <c r="K660" s="492"/>
      <c r="L660" s="109" t="s">
        <v>2668</v>
      </c>
    </row>
    <row r="661" spans="1:12" s="52" customFormat="1" hidden="1">
      <c r="A661" s="27">
        <f t="shared" si="10"/>
        <v>659</v>
      </c>
      <c r="B661" s="27" t="s">
        <v>2185</v>
      </c>
      <c r="C661" s="34" t="s">
        <v>31</v>
      </c>
      <c r="D661" s="27" t="s">
        <v>15</v>
      </c>
      <c r="E661" s="27">
        <v>49713</v>
      </c>
      <c r="F661" s="27">
        <v>2265321</v>
      </c>
      <c r="G661" s="16" t="s">
        <v>1725</v>
      </c>
      <c r="H661" s="77">
        <v>390950</v>
      </c>
      <c r="I661" s="79" t="s">
        <v>2670</v>
      </c>
      <c r="J661" s="58"/>
      <c r="K661" s="492"/>
      <c r="L661" s="109" t="s">
        <v>2668</v>
      </c>
    </row>
    <row r="662" spans="1:12" s="52" customFormat="1" hidden="1">
      <c r="A662" s="27">
        <f t="shared" si="10"/>
        <v>660</v>
      </c>
      <c r="B662" s="27" t="s">
        <v>2186</v>
      </c>
      <c r="C662" s="34" t="s">
        <v>31</v>
      </c>
      <c r="D662" s="27" t="s">
        <v>15</v>
      </c>
      <c r="E662" s="27">
        <v>49713</v>
      </c>
      <c r="F662" s="27">
        <v>2265321</v>
      </c>
      <c r="G662" s="16" t="s">
        <v>1725</v>
      </c>
      <c r="H662" s="77">
        <v>335000</v>
      </c>
      <c r="I662" s="79" t="s">
        <v>2670</v>
      </c>
      <c r="J662" s="58"/>
      <c r="K662" s="492"/>
      <c r="L662" s="109" t="s">
        <v>2668</v>
      </c>
    </row>
    <row r="663" spans="1:12" s="52" customFormat="1" hidden="1">
      <c r="A663" s="27">
        <f t="shared" si="10"/>
        <v>661</v>
      </c>
      <c r="B663" s="27" t="s">
        <v>2187</v>
      </c>
      <c r="C663" s="34" t="s">
        <v>31</v>
      </c>
      <c r="D663" s="27" t="s">
        <v>15</v>
      </c>
      <c r="E663" s="27">
        <v>49713</v>
      </c>
      <c r="F663" s="27">
        <v>2265321</v>
      </c>
      <c r="G663" s="16" t="s">
        <v>1725</v>
      </c>
      <c r="H663" s="77">
        <v>368960</v>
      </c>
      <c r="I663" s="79" t="s">
        <v>2670</v>
      </c>
      <c r="J663" s="58"/>
      <c r="K663" s="492"/>
      <c r="L663" s="109" t="s">
        <v>2668</v>
      </c>
    </row>
    <row r="664" spans="1:12" s="52" customFormat="1" hidden="1">
      <c r="A664" s="27">
        <f t="shared" si="10"/>
        <v>662</v>
      </c>
      <c r="B664" s="27" t="s">
        <v>2188</v>
      </c>
      <c r="C664" s="34" t="s">
        <v>31</v>
      </c>
      <c r="D664" s="27" t="s">
        <v>15</v>
      </c>
      <c r="E664" s="27">
        <v>49713</v>
      </c>
      <c r="F664" s="27">
        <v>2265321</v>
      </c>
      <c r="G664" s="16" t="s">
        <v>1725</v>
      </c>
      <c r="H664" s="77">
        <v>323000</v>
      </c>
      <c r="I664" s="79" t="s">
        <v>2670</v>
      </c>
      <c r="J664" s="58"/>
      <c r="K664" s="492"/>
      <c r="L664" s="109" t="s">
        <v>2668</v>
      </c>
    </row>
    <row r="665" spans="1:12" s="52" customFormat="1" hidden="1">
      <c r="A665" s="27">
        <f t="shared" si="10"/>
        <v>663</v>
      </c>
      <c r="B665" s="201" t="s">
        <v>15</v>
      </c>
      <c r="C665" s="202" t="s">
        <v>31</v>
      </c>
      <c r="D665" s="201" t="s">
        <v>15</v>
      </c>
      <c r="E665" s="201">
        <v>49712</v>
      </c>
      <c r="F665" s="201" t="s">
        <v>15</v>
      </c>
      <c r="G665" s="201" t="s">
        <v>15</v>
      </c>
      <c r="H665" s="204" t="s">
        <v>15</v>
      </c>
      <c r="I665" s="203" t="s">
        <v>248</v>
      </c>
      <c r="J665" s="58"/>
      <c r="K665" s="492"/>
      <c r="L665" s="109" t="s">
        <v>2668</v>
      </c>
    </row>
    <row r="666" spans="1:12" s="52" customFormat="1" hidden="1">
      <c r="A666" s="27">
        <f t="shared" si="10"/>
        <v>664</v>
      </c>
      <c r="B666" s="27" t="s">
        <v>2181</v>
      </c>
      <c r="C666" s="34" t="s">
        <v>31</v>
      </c>
      <c r="D666" s="27">
        <v>116356</v>
      </c>
      <c r="E666" s="27" t="s">
        <v>15</v>
      </c>
      <c r="F666" s="27" t="s">
        <v>15</v>
      </c>
      <c r="G666" s="16" t="s">
        <v>1725</v>
      </c>
      <c r="H666" s="77">
        <v>97737.5</v>
      </c>
      <c r="I666" s="79" t="s">
        <v>2667</v>
      </c>
      <c r="J666" s="58"/>
      <c r="K666" s="492"/>
      <c r="L666" s="109" t="s">
        <v>2668</v>
      </c>
    </row>
    <row r="667" spans="1:12" s="52" customFormat="1" hidden="1">
      <c r="A667" s="27">
        <f t="shared" si="10"/>
        <v>665</v>
      </c>
      <c r="B667" s="27" t="s">
        <v>2182</v>
      </c>
      <c r="C667" s="34" t="s">
        <v>31</v>
      </c>
      <c r="D667" s="27">
        <v>116356</v>
      </c>
      <c r="E667" s="27" t="s">
        <v>15</v>
      </c>
      <c r="F667" s="27" t="s">
        <v>15</v>
      </c>
      <c r="G667" s="16" t="s">
        <v>1725</v>
      </c>
      <c r="H667" s="77">
        <v>83750</v>
      </c>
      <c r="I667" s="79" t="s">
        <v>2667</v>
      </c>
      <c r="J667" s="58"/>
      <c r="K667" s="492"/>
      <c r="L667" s="109" t="s">
        <v>2668</v>
      </c>
    </row>
    <row r="668" spans="1:12" s="52" customFormat="1" hidden="1">
      <c r="A668" s="27">
        <f t="shared" si="10"/>
        <v>666</v>
      </c>
      <c r="B668" s="27" t="s">
        <v>2183</v>
      </c>
      <c r="C668" s="34" t="s">
        <v>31</v>
      </c>
      <c r="D668" s="27">
        <v>116356</v>
      </c>
      <c r="E668" s="27" t="s">
        <v>15</v>
      </c>
      <c r="F668" s="27" t="s">
        <v>15</v>
      </c>
      <c r="G668" s="16" t="s">
        <v>1725</v>
      </c>
      <c r="H668" s="77">
        <v>92240</v>
      </c>
      <c r="I668" s="79" t="s">
        <v>2667</v>
      </c>
      <c r="J668" s="58"/>
      <c r="K668" s="492"/>
      <c r="L668" s="109" t="s">
        <v>2668</v>
      </c>
    </row>
    <row r="669" spans="1:12" s="52" customFormat="1" hidden="1">
      <c r="A669" s="27">
        <f t="shared" si="10"/>
        <v>667</v>
      </c>
      <c r="B669" s="27" t="s">
        <v>2184</v>
      </c>
      <c r="C669" s="34" t="s">
        <v>31</v>
      </c>
      <c r="D669" s="27">
        <v>116356</v>
      </c>
      <c r="E669" s="27" t="s">
        <v>15</v>
      </c>
      <c r="F669" s="27" t="s">
        <v>15</v>
      </c>
      <c r="G669" s="16" t="s">
        <v>1725</v>
      </c>
      <c r="H669" s="77">
        <v>80750</v>
      </c>
      <c r="I669" s="79" t="s">
        <v>2667</v>
      </c>
      <c r="J669" s="58"/>
      <c r="K669" s="492"/>
      <c r="L669" s="109" t="s">
        <v>2668</v>
      </c>
    </row>
    <row r="670" spans="1:12" s="52" customFormat="1" hidden="1">
      <c r="A670" s="27">
        <f t="shared" si="10"/>
        <v>668</v>
      </c>
      <c r="B670" s="27" t="s">
        <v>2185</v>
      </c>
      <c r="C670" s="34" t="s">
        <v>31</v>
      </c>
      <c r="D670" s="27">
        <v>116357</v>
      </c>
      <c r="E670" s="27" t="s">
        <v>15</v>
      </c>
      <c r="F670" s="27" t="s">
        <v>15</v>
      </c>
      <c r="G670" s="16" t="s">
        <v>1725</v>
      </c>
      <c r="H670" s="77">
        <v>97737.5</v>
      </c>
      <c r="I670" s="79" t="s">
        <v>2667</v>
      </c>
      <c r="J670" s="58"/>
      <c r="K670" s="492"/>
      <c r="L670" s="109" t="s">
        <v>2668</v>
      </c>
    </row>
    <row r="671" spans="1:12" s="52" customFormat="1" hidden="1">
      <c r="A671" s="27">
        <f t="shared" si="10"/>
        <v>669</v>
      </c>
      <c r="B671" s="27" t="s">
        <v>2186</v>
      </c>
      <c r="C671" s="34" t="s">
        <v>31</v>
      </c>
      <c r="D671" s="27">
        <v>116357</v>
      </c>
      <c r="E671" s="27" t="s">
        <v>15</v>
      </c>
      <c r="F671" s="27" t="s">
        <v>15</v>
      </c>
      <c r="G671" s="16" t="s">
        <v>1725</v>
      </c>
      <c r="H671" s="77">
        <v>83750</v>
      </c>
      <c r="I671" s="79" t="s">
        <v>2667</v>
      </c>
      <c r="J671" s="58"/>
      <c r="K671" s="492"/>
      <c r="L671" s="109" t="s">
        <v>2668</v>
      </c>
    </row>
    <row r="672" spans="1:12" s="52" customFormat="1" hidden="1">
      <c r="A672" s="27">
        <f t="shared" si="10"/>
        <v>670</v>
      </c>
      <c r="B672" s="27" t="s">
        <v>2187</v>
      </c>
      <c r="C672" s="34" t="s">
        <v>31</v>
      </c>
      <c r="D672" s="27">
        <v>116357</v>
      </c>
      <c r="E672" s="27" t="s">
        <v>15</v>
      </c>
      <c r="F672" s="27" t="s">
        <v>15</v>
      </c>
      <c r="G672" s="16" t="s">
        <v>1725</v>
      </c>
      <c r="H672" s="77">
        <v>92240</v>
      </c>
      <c r="I672" s="79" t="s">
        <v>2667</v>
      </c>
      <c r="J672" s="58"/>
      <c r="K672" s="492"/>
      <c r="L672" s="109" t="s">
        <v>2668</v>
      </c>
    </row>
    <row r="673" spans="1:12" s="52" customFormat="1" hidden="1">
      <c r="A673" s="27">
        <f t="shared" si="10"/>
        <v>671</v>
      </c>
      <c r="B673" s="27" t="s">
        <v>2188</v>
      </c>
      <c r="C673" s="34" t="s">
        <v>31</v>
      </c>
      <c r="D673" s="27">
        <v>116357</v>
      </c>
      <c r="E673" s="27" t="s">
        <v>15</v>
      </c>
      <c r="F673" s="27" t="s">
        <v>15</v>
      </c>
      <c r="G673" s="16" t="s">
        <v>1725</v>
      </c>
      <c r="H673" s="77">
        <v>80750</v>
      </c>
      <c r="I673" s="79" t="s">
        <v>2667</v>
      </c>
      <c r="J673" s="58"/>
      <c r="K673" s="492"/>
      <c r="L673" s="109" t="s">
        <v>2668</v>
      </c>
    </row>
    <row r="674" spans="1:12" s="52" customFormat="1" hidden="1">
      <c r="A674" s="27">
        <f t="shared" si="10"/>
        <v>672</v>
      </c>
      <c r="B674" s="27" t="s">
        <v>2662</v>
      </c>
      <c r="C674" s="34" t="s">
        <v>32</v>
      </c>
      <c r="D674" s="27">
        <v>116358</v>
      </c>
      <c r="E674" s="27">
        <v>49714</v>
      </c>
      <c r="F674" s="27">
        <v>2265320</v>
      </c>
      <c r="G674" s="16" t="s">
        <v>1725</v>
      </c>
      <c r="H674" s="77">
        <v>780000</v>
      </c>
      <c r="I674" s="74" t="s">
        <v>15</v>
      </c>
      <c r="J674" s="58"/>
      <c r="K674" s="492"/>
      <c r="L674" s="109" t="s">
        <v>2668</v>
      </c>
    </row>
    <row r="675" spans="1:12" s="52" customFormat="1" hidden="1">
      <c r="A675" s="27">
        <f t="shared" si="10"/>
        <v>673</v>
      </c>
      <c r="B675" s="27" t="s">
        <v>2671</v>
      </c>
      <c r="C675" s="34" t="s">
        <v>35</v>
      </c>
      <c r="D675" s="27">
        <v>116601</v>
      </c>
      <c r="E675" s="27">
        <v>49715</v>
      </c>
      <c r="F675" s="27">
        <v>2233799</v>
      </c>
      <c r="G675" s="16" t="s">
        <v>1726</v>
      </c>
      <c r="H675" s="77">
        <v>50</v>
      </c>
      <c r="I675" s="74" t="s">
        <v>15</v>
      </c>
      <c r="J675" s="58"/>
      <c r="K675" s="492"/>
      <c r="L675" s="109" t="s">
        <v>2737</v>
      </c>
    </row>
    <row r="676" spans="1:12" s="52" customFormat="1" hidden="1">
      <c r="A676" s="27">
        <f t="shared" si="10"/>
        <v>674</v>
      </c>
      <c r="B676" s="27" t="s">
        <v>2672</v>
      </c>
      <c r="C676" s="34" t="s">
        <v>35</v>
      </c>
      <c r="D676" s="27">
        <v>116601</v>
      </c>
      <c r="E676" s="27">
        <v>49715</v>
      </c>
      <c r="F676" s="27">
        <v>2233799</v>
      </c>
      <c r="G676" s="16" t="s">
        <v>1726</v>
      </c>
      <c r="H676" s="77">
        <v>50</v>
      </c>
      <c r="I676" s="74" t="s">
        <v>15</v>
      </c>
      <c r="J676" s="58"/>
      <c r="K676" s="492"/>
      <c r="L676" s="109" t="s">
        <v>2737</v>
      </c>
    </row>
    <row r="677" spans="1:12" s="52" customFormat="1" hidden="1">
      <c r="A677" s="27">
        <f t="shared" si="10"/>
        <v>675</v>
      </c>
      <c r="B677" s="27" t="s">
        <v>2673</v>
      </c>
      <c r="C677" s="34" t="s">
        <v>35</v>
      </c>
      <c r="D677" s="27">
        <v>116601</v>
      </c>
      <c r="E677" s="27">
        <v>49715</v>
      </c>
      <c r="F677" s="27">
        <v>2233799</v>
      </c>
      <c r="G677" s="16" t="s">
        <v>1726</v>
      </c>
      <c r="H677" s="77">
        <v>50</v>
      </c>
      <c r="I677" s="74" t="s">
        <v>15</v>
      </c>
      <c r="J677" s="58"/>
      <c r="K677" s="492"/>
      <c r="L677" s="109" t="s">
        <v>2737</v>
      </c>
    </row>
    <row r="678" spans="1:12" s="52" customFormat="1" hidden="1">
      <c r="A678" s="27">
        <f t="shared" si="10"/>
        <v>676</v>
      </c>
      <c r="B678" s="27" t="s">
        <v>2674</v>
      </c>
      <c r="C678" s="34" t="s">
        <v>35</v>
      </c>
      <c r="D678" s="27">
        <v>116601</v>
      </c>
      <c r="E678" s="27">
        <v>49715</v>
      </c>
      <c r="F678" s="27">
        <v>2233799</v>
      </c>
      <c r="G678" s="16" t="s">
        <v>1726</v>
      </c>
      <c r="H678" s="77">
        <v>50</v>
      </c>
      <c r="I678" s="74" t="s">
        <v>15</v>
      </c>
      <c r="J678" s="58"/>
      <c r="K678" s="492"/>
      <c r="L678" s="109" t="s">
        <v>2737</v>
      </c>
    </row>
    <row r="679" spans="1:12" s="52" customFormat="1" hidden="1">
      <c r="A679" s="27">
        <f t="shared" si="10"/>
        <v>677</v>
      </c>
      <c r="B679" s="27" t="s">
        <v>2675</v>
      </c>
      <c r="C679" s="34" t="s">
        <v>35</v>
      </c>
      <c r="D679" s="27">
        <v>116601</v>
      </c>
      <c r="E679" s="27">
        <v>49715</v>
      </c>
      <c r="F679" s="27">
        <v>2233799</v>
      </c>
      <c r="G679" s="16" t="s">
        <v>1726</v>
      </c>
      <c r="H679" s="77">
        <v>50</v>
      </c>
      <c r="I679" s="74" t="s">
        <v>15</v>
      </c>
      <c r="J679" s="58"/>
      <c r="K679" s="492"/>
      <c r="L679" s="109" t="s">
        <v>2737</v>
      </c>
    </row>
    <row r="680" spans="1:12" s="52" customFormat="1" hidden="1">
      <c r="A680" s="27">
        <f t="shared" si="10"/>
        <v>678</v>
      </c>
      <c r="B680" s="27" t="s">
        <v>2676</v>
      </c>
      <c r="C680" s="34" t="s">
        <v>35</v>
      </c>
      <c r="D680" s="27">
        <v>116601</v>
      </c>
      <c r="E680" s="27">
        <v>49715</v>
      </c>
      <c r="F680" s="27">
        <v>2233799</v>
      </c>
      <c r="G680" s="16" t="s">
        <v>1726</v>
      </c>
      <c r="H680" s="77">
        <v>50</v>
      </c>
      <c r="I680" s="74" t="s">
        <v>15</v>
      </c>
      <c r="J680" s="58"/>
      <c r="K680" s="492"/>
      <c r="L680" s="109" t="s">
        <v>2737</v>
      </c>
    </row>
    <row r="681" spans="1:12" s="52" customFormat="1" hidden="1">
      <c r="A681" s="27">
        <f t="shared" si="10"/>
        <v>679</v>
      </c>
      <c r="B681" s="27" t="s">
        <v>2685</v>
      </c>
      <c r="C681" s="34" t="s">
        <v>31</v>
      </c>
      <c r="D681" s="27">
        <v>116602</v>
      </c>
      <c r="E681" s="27">
        <v>49716</v>
      </c>
      <c r="F681" s="27">
        <v>2265293</v>
      </c>
      <c r="G681" s="16" t="s">
        <v>1725</v>
      </c>
      <c r="H681" s="77">
        <v>14000</v>
      </c>
      <c r="I681" s="74" t="s">
        <v>15</v>
      </c>
      <c r="J681" s="58"/>
      <c r="K681" s="492"/>
      <c r="L681" s="109" t="s">
        <v>2737</v>
      </c>
    </row>
    <row r="682" spans="1:12" s="52" customFormat="1" hidden="1">
      <c r="A682" s="27">
        <f t="shared" si="10"/>
        <v>680</v>
      </c>
      <c r="B682" s="27" t="s">
        <v>2707</v>
      </c>
      <c r="C682" s="34" t="s">
        <v>1712</v>
      </c>
      <c r="D682" s="27">
        <v>116603</v>
      </c>
      <c r="E682" s="27">
        <v>49718</v>
      </c>
      <c r="F682" s="27">
        <v>2265292</v>
      </c>
      <c r="G682" s="16" t="s">
        <v>1725</v>
      </c>
      <c r="H682" s="77">
        <v>44490</v>
      </c>
      <c r="I682" s="74" t="s">
        <v>15</v>
      </c>
      <c r="J682" s="58"/>
      <c r="K682" s="492"/>
      <c r="L682" s="109" t="s">
        <v>2737</v>
      </c>
    </row>
    <row r="683" spans="1:12" s="52" customFormat="1" hidden="1">
      <c r="A683" s="27">
        <f t="shared" si="10"/>
        <v>681</v>
      </c>
      <c r="B683" s="27" t="s">
        <v>2711</v>
      </c>
      <c r="C683" s="34" t="s">
        <v>34</v>
      </c>
      <c r="D683" s="27">
        <v>116604</v>
      </c>
      <c r="E683" s="27">
        <v>49719</v>
      </c>
      <c r="F683" s="27">
        <v>12903177</v>
      </c>
      <c r="G683" s="16" t="s">
        <v>1726</v>
      </c>
      <c r="H683" s="77">
        <v>221</v>
      </c>
      <c r="I683" s="74" t="s">
        <v>15</v>
      </c>
      <c r="J683" s="58"/>
      <c r="K683" s="492"/>
      <c r="L683" s="109" t="s">
        <v>2737</v>
      </c>
    </row>
    <row r="684" spans="1:12" s="52" customFormat="1" hidden="1">
      <c r="A684" s="27">
        <f t="shared" si="10"/>
        <v>682</v>
      </c>
      <c r="B684" s="27" t="s">
        <v>2712</v>
      </c>
      <c r="C684" s="34" t="s">
        <v>34</v>
      </c>
      <c r="D684" s="27">
        <v>116604</v>
      </c>
      <c r="E684" s="27">
        <v>49719</v>
      </c>
      <c r="F684" s="27">
        <v>12903177</v>
      </c>
      <c r="G684" s="16" t="s">
        <v>1726</v>
      </c>
      <c r="H684" s="77">
        <v>135</v>
      </c>
      <c r="I684" s="74" t="s">
        <v>15</v>
      </c>
      <c r="J684" s="58"/>
      <c r="K684" s="492"/>
      <c r="L684" s="109" t="s">
        <v>2737</v>
      </c>
    </row>
    <row r="685" spans="1:12" s="52" customFormat="1" hidden="1">
      <c r="A685" s="27">
        <f t="shared" si="10"/>
        <v>683</v>
      </c>
      <c r="B685" s="27" t="s">
        <v>2713</v>
      </c>
      <c r="C685" s="34" t="s">
        <v>34</v>
      </c>
      <c r="D685" s="27">
        <v>116604</v>
      </c>
      <c r="E685" s="27">
        <v>49719</v>
      </c>
      <c r="F685" s="27">
        <v>12903177</v>
      </c>
      <c r="G685" s="16" t="s">
        <v>1726</v>
      </c>
      <c r="H685" s="77">
        <v>117</v>
      </c>
      <c r="I685" s="74" t="s">
        <v>15</v>
      </c>
      <c r="J685" s="58"/>
      <c r="K685" s="492"/>
      <c r="L685" s="109" t="s">
        <v>2737</v>
      </c>
    </row>
    <row r="686" spans="1:12" s="52" customFormat="1" hidden="1">
      <c r="A686" s="27">
        <f t="shared" si="10"/>
        <v>684</v>
      </c>
      <c r="B686" s="27" t="s">
        <v>2718</v>
      </c>
      <c r="C686" s="34" t="s">
        <v>32</v>
      </c>
      <c r="D686" s="27">
        <v>116605</v>
      </c>
      <c r="E686" s="27">
        <v>49720</v>
      </c>
      <c r="F686" s="27">
        <v>2268232</v>
      </c>
      <c r="G686" s="16" t="s">
        <v>1725</v>
      </c>
      <c r="H686" s="77">
        <v>22500</v>
      </c>
      <c r="I686" s="74" t="s">
        <v>15</v>
      </c>
      <c r="J686" s="58"/>
      <c r="K686" s="492"/>
      <c r="L686" s="109" t="s">
        <v>2737</v>
      </c>
    </row>
    <row r="687" spans="1:12" s="52" customFormat="1" hidden="1">
      <c r="A687" s="27">
        <f t="shared" si="10"/>
        <v>685</v>
      </c>
      <c r="B687" s="27" t="s">
        <v>2719</v>
      </c>
      <c r="C687" s="34" t="s">
        <v>42</v>
      </c>
      <c r="D687" s="27">
        <v>116606</v>
      </c>
      <c r="E687" s="27">
        <v>49721</v>
      </c>
      <c r="F687" s="27">
        <v>12984028</v>
      </c>
      <c r="G687" s="16" t="s">
        <v>1726</v>
      </c>
      <c r="H687" s="77">
        <v>272</v>
      </c>
      <c r="I687" s="74" t="s">
        <v>15</v>
      </c>
      <c r="J687" s="58"/>
      <c r="K687" s="492"/>
      <c r="L687" s="109" t="s">
        <v>2784</v>
      </c>
    </row>
    <row r="688" spans="1:12" s="52" customFormat="1" hidden="1">
      <c r="A688" s="27">
        <f t="shared" si="10"/>
        <v>686</v>
      </c>
      <c r="B688" s="27" t="s">
        <v>2720</v>
      </c>
      <c r="C688" s="34" t="s">
        <v>42</v>
      </c>
      <c r="D688" s="27">
        <v>116606</v>
      </c>
      <c r="E688" s="27">
        <v>49721</v>
      </c>
      <c r="F688" s="27">
        <v>12984028</v>
      </c>
      <c r="G688" s="16" t="s">
        <v>1726</v>
      </c>
      <c r="H688" s="77">
        <v>165</v>
      </c>
      <c r="I688" s="74" t="s">
        <v>15</v>
      </c>
      <c r="J688" s="58"/>
      <c r="K688" s="492"/>
      <c r="L688" s="109" t="s">
        <v>2784</v>
      </c>
    </row>
    <row r="689" spans="1:12" s="52" customFormat="1" hidden="1">
      <c r="A689" s="27">
        <f t="shared" si="10"/>
        <v>687</v>
      </c>
      <c r="B689" s="27" t="s">
        <v>2721</v>
      </c>
      <c r="C689" s="34" t="s">
        <v>42</v>
      </c>
      <c r="D689" s="27">
        <v>116606</v>
      </c>
      <c r="E689" s="27">
        <v>49721</v>
      </c>
      <c r="F689" s="27">
        <v>12984028</v>
      </c>
      <c r="G689" s="16" t="s">
        <v>1726</v>
      </c>
      <c r="H689" s="77">
        <v>165</v>
      </c>
      <c r="I689" s="74" t="s">
        <v>15</v>
      </c>
      <c r="J689" s="58"/>
      <c r="K689" s="492"/>
      <c r="L689" s="109" t="s">
        <v>2784</v>
      </c>
    </row>
    <row r="690" spans="1:12" s="52" customFormat="1" hidden="1">
      <c r="A690" s="27">
        <f t="shared" si="10"/>
        <v>688</v>
      </c>
      <c r="B690" s="27" t="s">
        <v>2728</v>
      </c>
      <c r="C690" s="34" t="s">
        <v>39</v>
      </c>
      <c r="D690" s="27">
        <v>116607</v>
      </c>
      <c r="E690" s="27">
        <v>49722</v>
      </c>
      <c r="F690" s="27">
        <v>12984046</v>
      </c>
      <c r="G690" s="16" t="s">
        <v>1726</v>
      </c>
      <c r="H690" s="77">
        <v>1415</v>
      </c>
      <c r="I690" s="74" t="s">
        <v>15</v>
      </c>
      <c r="J690" s="58"/>
      <c r="K690" s="492"/>
      <c r="L690" s="109" t="s">
        <v>2784</v>
      </c>
    </row>
    <row r="691" spans="1:12" s="52" customFormat="1" hidden="1">
      <c r="A691" s="27">
        <f t="shared" si="10"/>
        <v>689</v>
      </c>
      <c r="B691" s="27" t="s">
        <v>2729</v>
      </c>
      <c r="C691" s="34" t="s">
        <v>39</v>
      </c>
      <c r="D691" s="27">
        <v>116607</v>
      </c>
      <c r="E691" s="27">
        <v>49722</v>
      </c>
      <c r="F691" s="27">
        <v>12984046</v>
      </c>
      <c r="G691" s="16" t="s">
        <v>1726</v>
      </c>
      <c r="H691" s="77">
        <v>1620</v>
      </c>
      <c r="I691" s="74" t="s">
        <v>15</v>
      </c>
      <c r="J691" s="58"/>
      <c r="K691" s="492"/>
      <c r="L691" s="109" t="s">
        <v>2784</v>
      </c>
    </row>
    <row r="692" spans="1:12" s="52" customFormat="1" hidden="1">
      <c r="A692" s="27">
        <f t="shared" si="10"/>
        <v>690</v>
      </c>
      <c r="B692" s="27" t="s">
        <v>2730</v>
      </c>
      <c r="C692" s="34" t="s">
        <v>39</v>
      </c>
      <c r="D692" s="27">
        <v>116607</v>
      </c>
      <c r="E692" s="27">
        <v>49722</v>
      </c>
      <c r="F692" s="27">
        <v>12984046</v>
      </c>
      <c r="G692" s="16" t="s">
        <v>1726</v>
      </c>
      <c r="H692" s="77">
        <v>1415</v>
      </c>
      <c r="I692" s="74" t="s">
        <v>15</v>
      </c>
      <c r="J692" s="58"/>
      <c r="K692" s="492"/>
      <c r="L692" s="109" t="s">
        <v>2784</v>
      </c>
    </row>
    <row r="693" spans="1:12" s="52" customFormat="1" hidden="1">
      <c r="A693" s="27">
        <f t="shared" si="10"/>
        <v>691</v>
      </c>
      <c r="B693" s="27" t="s">
        <v>2312</v>
      </c>
      <c r="C693" s="34" t="s">
        <v>2311</v>
      </c>
      <c r="D693" s="27">
        <v>116608</v>
      </c>
      <c r="E693" s="27">
        <v>49723</v>
      </c>
      <c r="F693" s="27">
        <v>2268290</v>
      </c>
      <c r="G693" s="16" t="s">
        <v>1726</v>
      </c>
      <c r="H693" s="77">
        <v>6750</v>
      </c>
      <c r="I693" s="74" t="s">
        <v>15</v>
      </c>
      <c r="J693" s="58"/>
      <c r="K693" s="492"/>
      <c r="L693" s="109" t="s">
        <v>2784</v>
      </c>
    </row>
    <row r="694" spans="1:12" s="52" customFormat="1" hidden="1">
      <c r="A694" s="27">
        <f t="shared" si="10"/>
        <v>692</v>
      </c>
      <c r="B694" s="27" t="s">
        <v>2400</v>
      </c>
      <c r="C694" s="34" t="s">
        <v>31</v>
      </c>
      <c r="D694" s="27">
        <v>116609</v>
      </c>
      <c r="E694" s="27">
        <v>49724</v>
      </c>
      <c r="F694" s="27">
        <v>2268305</v>
      </c>
      <c r="G694" s="16" t="s">
        <v>1725</v>
      </c>
      <c r="H694" s="77">
        <v>6650</v>
      </c>
      <c r="I694" s="74" t="s">
        <v>15</v>
      </c>
      <c r="J694" s="58"/>
      <c r="K694" s="492"/>
      <c r="L694" s="109" t="s">
        <v>2784</v>
      </c>
    </row>
    <row r="695" spans="1:12" s="52" customFormat="1" hidden="1">
      <c r="A695" s="27">
        <f t="shared" si="10"/>
        <v>693</v>
      </c>
      <c r="B695" s="27" t="s">
        <v>2401</v>
      </c>
      <c r="C695" s="34" t="s">
        <v>31</v>
      </c>
      <c r="D695" s="27">
        <v>116609</v>
      </c>
      <c r="E695" s="27">
        <v>49724</v>
      </c>
      <c r="F695" s="27">
        <v>2268305</v>
      </c>
      <c r="G695" s="16" t="s">
        <v>1725</v>
      </c>
      <c r="H695" s="77">
        <v>6128</v>
      </c>
      <c r="I695" s="74" t="s">
        <v>15</v>
      </c>
      <c r="J695" s="58"/>
      <c r="K695" s="492"/>
      <c r="L695" s="109" t="s">
        <v>2784</v>
      </c>
    </row>
    <row r="696" spans="1:12" s="52" customFormat="1" hidden="1">
      <c r="A696" s="27">
        <f t="shared" si="10"/>
        <v>694</v>
      </c>
      <c r="B696" s="27" t="s">
        <v>2741</v>
      </c>
      <c r="C696" s="34" t="s">
        <v>33</v>
      </c>
      <c r="D696" s="27">
        <v>116610</v>
      </c>
      <c r="E696" s="27">
        <v>49725</v>
      </c>
      <c r="F696" s="27">
        <v>12984052</v>
      </c>
      <c r="G696" s="16" t="s">
        <v>1726</v>
      </c>
      <c r="H696" s="77">
        <v>104</v>
      </c>
      <c r="I696" s="74" t="s">
        <v>15</v>
      </c>
      <c r="J696" s="58"/>
      <c r="K696" s="492"/>
      <c r="L696" s="109" t="s">
        <v>2784</v>
      </c>
    </row>
    <row r="697" spans="1:12" s="52" customFormat="1" hidden="1">
      <c r="A697" s="27">
        <f t="shared" si="10"/>
        <v>695</v>
      </c>
      <c r="B697" s="27" t="s">
        <v>2742</v>
      </c>
      <c r="C697" s="34" t="s">
        <v>33</v>
      </c>
      <c r="D697" s="27">
        <v>116610</v>
      </c>
      <c r="E697" s="27">
        <v>49725</v>
      </c>
      <c r="F697" s="27">
        <v>12984052</v>
      </c>
      <c r="G697" s="16" t="s">
        <v>1726</v>
      </c>
      <c r="H697" s="77">
        <v>206</v>
      </c>
      <c r="I697" s="74" t="s">
        <v>15</v>
      </c>
      <c r="J697" s="58"/>
      <c r="K697" s="492"/>
      <c r="L697" s="109" t="s">
        <v>2784</v>
      </c>
    </row>
    <row r="698" spans="1:12" s="52" customFormat="1" hidden="1">
      <c r="A698" s="27">
        <f t="shared" si="10"/>
        <v>696</v>
      </c>
      <c r="B698" s="27" t="s">
        <v>2743</v>
      </c>
      <c r="C698" s="34" t="s">
        <v>33</v>
      </c>
      <c r="D698" s="27">
        <v>116610</v>
      </c>
      <c r="E698" s="27">
        <v>49725</v>
      </c>
      <c r="F698" s="27">
        <v>12984052</v>
      </c>
      <c r="G698" s="16" t="s">
        <v>1726</v>
      </c>
      <c r="H698" s="77">
        <v>180</v>
      </c>
      <c r="I698" s="74" t="s">
        <v>15</v>
      </c>
      <c r="J698" s="58"/>
      <c r="K698" s="492"/>
      <c r="L698" s="109" t="s">
        <v>2784</v>
      </c>
    </row>
    <row r="699" spans="1:12" s="52" customFormat="1" hidden="1">
      <c r="A699" s="27">
        <f t="shared" si="10"/>
        <v>697</v>
      </c>
      <c r="B699" s="27" t="s">
        <v>2744</v>
      </c>
      <c r="C699" s="34" t="s">
        <v>33</v>
      </c>
      <c r="D699" s="27">
        <v>116610</v>
      </c>
      <c r="E699" s="27">
        <v>49725</v>
      </c>
      <c r="F699" s="27">
        <v>12984052</v>
      </c>
      <c r="G699" s="16" t="s">
        <v>1726</v>
      </c>
      <c r="H699" s="77">
        <v>203</v>
      </c>
      <c r="I699" s="74" t="s">
        <v>15</v>
      </c>
      <c r="J699" s="58"/>
      <c r="K699" s="492"/>
      <c r="L699" s="109" t="s">
        <v>2784</v>
      </c>
    </row>
    <row r="700" spans="1:12" s="52" customFormat="1" hidden="1">
      <c r="A700" s="27">
        <f t="shared" si="10"/>
        <v>698</v>
      </c>
      <c r="B700" s="27" t="s">
        <v>2745</v>
      </c>
      <c r="C700" s="34" t="s">
        <v>33</v>
      </c>
      <c r="D700" s="27">
        <v>116610</v>
      </c>
      <c r="E700" s="27">
        <v>49725</v>
      </c>
      <c r="F700" s="27">
        <v>12984052</v>
      </c>
      <c r="G700" s="16" t="s">
        <v>1726</v>
      </c>
      <c r="H700" s="77">
        <v>78</v>
      </c>
      <c r="I700" s="74" t="s">
        <v>15</v>
      </c>
      <c r="J700" s="58"/>
      <c r="K700" s="492"/>
      <c r="L700" s="109" t="s">
        <v>2784</v>
      </c>
    </row>
    <row r="701" spans="1:12" s="52" customFormat="1" hidden="1">
      <c r="A701" s="27">
        <f t="shared" si="10"/>
        <v>699</v>
      </c>
      <c r="B701" s="27" t="s">
        <v>2755</v>
      </c>
      <c r="C701" s="34" t="s">
        <v>38</v>
      </c>
      <c r="D701" s="27">
        <v>116611</v>
      </c>
      <c r="E701" s="27">
        <v>49726</v>
      </c>
      <c r="F701" s="27">
        <v>2268324</v>
      </c>
      <c r="G701" s="16" t="s">
        <v>1726</v>
      </c>
      <c r="H701" s="77">
        <v>400</v>
      </c>
      <c r="I701" s="74" t="s">
        <v>15</v>
      </c>
      <c r="J701" s="58"/>
      <c r="K701" s="492"/>
      <c r="L701" s="109" t="s">
        <v>2784</v>
      </c>
    </row>
    <row r="702" spans="1:12" s="52" customFormat="1" hidden="1">
      <c r="A702" s="27">
        <f t="shared" si="10"/>
        <v>700</v>
      </c>
      <c r="B702" s="27" t="s">
        <v>2757</v>
      </c>
      <c r="C702" s="34" t="s">
        <v>33</v>
      </c>
      <c r="D702" s="27">
        <v>116612</v>
      </c>
      <c r="E702" s="27">
        <v>49727</v>
      </c>
      <c r="F702" s="27" t="s">
        <v>2785</v>
      </c>
      <c r="G702" s="16" t="s">
        <v>1726</v>
      </c>
      <c r="H702" s="77">
        <v>99</v>
      </c>
      <c r="I702" s="74" t="s">
        <v>15</v>
      </c>
      <c r="J702" s="58"/>
      <c r="K702" s="492"/>
      <c r="L702" s="109" t="s">
        <v>2784</v>
      </c>
    </row>
    <row r="703" spans="1:12" s="52" customFormat="1" hidden="1">
      <c r="A703" s="27">
        <f t="shared" si="10"/>
        <v>701</v>
      </c>
      <c r="B703" s="27" t="s">
        <v>2758</v>
      </c>
      <c r="C703" s="34" t="s">
        <v>33</v>
      </c>
      <c r="D703" s="27">
        <v>116612</v>
      </c>
      <c r="E703" s="27">
        <v>49727</v>
      </c>
      <c r="F703" s="27" t="s">
        <v>2785</v>
      </c>
      <c r="G703" s="16" t="s">
        <v>1726</v>
      </c>
      <c r="H703" s="77">
        <v>42</v>
      </c>
      <c r="I703" s="74" t="s">
        <v>15</v>
      </c>
      <c r="J703" s="58"/>
      <c r="K703" s="492"/>
      <c r="L703" s="109" t="s">
        <v>2784</v>
      </c>
    </row>
    <row r="704" spans="1:12" s="52" customFormat="1" hidden="1">
      <c r="A704" s="27">
        <f t="shared" si="10"/>
        <v>702</v>
      </c>
      <c r="B704" s="27" t="s">
        <v>2759</v>
      </c>
      <c r="C704" s="34" t="s">
        <v>33</v>
      </c>
      <c r="D704" s="27">
        <v>116612</v>
      </c>
      <c r="E704" s="27">
        <v>49727</v>
      </c>
      <c r="F704" s="27" t="s">
        <v>2785</v>
      </c>
      <c r="G704" s="16" t="s">
        <v>1726</v>
      </c>
      <c r="H704" s="77">
        <v>76</v>
      </c>
      <c r="I704" s="74" t="s">
        <v>15</v>
      </c>
      <c r="J704" s="58"/>
      <c r="K704" s="492"/>
      <c r="L704" s="109" t="s">
        <v>2784</v>
      </c>
    </row>
    <row r="705" spans="1:12" s="52" customFormat="1" hidden="1">
      <c r="A705" s="27">
        <f t="shared" si="10"/>
        <v>703</v>
      </c>
      <c r="B705" s="27" t="s">
        <v>2764</v>
      </c>
      <c r="C705" s="34" t="s">
        <v>42</v>
      </c>
      <c r="D705" s="27">
        <v>116613</v>
      </c>
      <c r="E705" s="27">
        <v>49728</v>
      </c>
      <c r="F705" s="27" t="s">
        <v>2786</v>
      </c>
      <c r="G705" s="16" t="s">
        <v>1726</v>
      </c>
      <c r="H705" s="77">
        <v>1930</v>
      </c>
      <c r="I705" s="74" t="s">
        <v>15</v>
      </c>
      <c r="J705" s="58"/>
      <c r="K705" s="492"/>
      <c r="L705" s="109" t="s">
        <v>2784</v>
      </c>
    </row>
    <row r="706" spans="1:12" s="52" customFormat="1" hidden="1">
      <c r="A706" s="27">
        <f t="shared" si="10"/>
        <v>704</v>
      </c>
      <c r="B706" s="27" t="s">
        <v>2772</v>
      </c>
      <c r="C706" s="34" t="s">
        <v>33</v>
      </c>
      <c r="D706" s="27">
        <v>116614</v>
      </c>
      <c r="E706" s="27">
        <v>49729</v>
      </c>
      <c r="F706" s="27" t="s">
        <v>2787</v>
      </c>
      <c r="G706" s="16" t="s">
        <v>1726</v>
      </c>
      <c r="H706" s="77">
        <v>240</v>
      </c>
      <c r="I706" s="74" t="s">
        <v>15</v>
      </c>
      <c r="J706" s="58"/>
      <c r="K706" s="492"/>
      <c r="L706" s="109" t="s">
        <v>2784</v>
      </c>
    </row>
    <row r="707" spans="1:12" s="52" customFormat="1" hidden="1">
      <c r="A707" s="27">
        <f t="shared" si="10"/>
        <v>705</v>
      </c>
      <c r="B707" s="201" t="s">
        <v>15</v>
      </c>
      <c r="C707" s="202" t="s">
        <v>15</v>
      </c>
      <c r="D707" s="201" t="s">
        <v>15</v>
      </c>
      <c r="E707" s="201">
        <v>49717</v>
      </c>
      <c r="F707" s="201" t="s">
        <v>15</v>
      </c>
      <c r="G707" s="201" t="s">
        <v>15</v>
      </c>
      <c r="H707" s="204" t="s">
        <v>15</v>
      </c>
      <c r="I707" s="203" t="s">
        <v>248</v>
      </c>
      <c r="J707" s="58"/>
      <c r="K707" s="492"/>
      <c r="L707" s="109" t="s">
        <v>2784</v>
      </c>
    </row>
    <row r="708" spans="1:12" s="52" customFormat="1" hidden="1">
      <c r="A708" s="27">
        <f t="shared" si="10"/>
        <v>706</v>
      </c>
      <c r="B708" s="16" t="s">
        <v>2776</v>
      </c>
      <c r="C708" s="32" t="s">
        <v>32</v>
      </c>
      <c r="D708" s="16">
        <v>116615</v>
      </c>
      <c r="E708" s="16">
        <v>49730</v>
      </c>
      <c r="F708" s="16">
        <v>2272722</v>
      </c>
      <c r="G708" s="16" t="s">
        <v>1725</v>
      </c>
      <c r="H708" s="77">
        <v>900000</v>
      </c>
      <c r="I708" s="74" t="s">
        <v>15</v>
      </c>
      <c r="J708" s="58"/>
      <c r="K708" s="492"/>
      <c r="L708" s="109" t="s">
        <v>2789</v>
      </c>
    </row>
    <row r="709" spans="1:12" s="52" customFormat="1" hidden="1">
      <c r="A709" s="27">
        <f t="shared" ref="A709:A772" si="11">A708+1</f>
        <v>707</v>
      </c>
      <c r="B709" s="16" t="s">
        <v>2777</v>
      </c>
      <c r="C709" s="32" t="s">
        <v>32</v>
      </c>
      <c r="D709" s="16">
        <v>116616</v>
      </c>
      <c r="E709" s="16">
        <v>49731</v>
      </c>
      <c r="F709" s="16">
        <v>2272718</v>
      </c>
      <c r="G709" s="16" t="s">
        <v>1725</v>
      </c>
      <c r="H709" s="77">
        <v>42000</v>
      </c>
      <c r="I709" s="74" t="s">
        <v>15</v>
      </c>
      <c r="J709" s="58"/>
      <c r="K709" s="492"/>
      <c r="L709" s="109" t="s">
        <v>2789</v>
      </c>
    </row>
    <row r="710" spans="1:12" s="52" customFormat="1" hidden="1">
      <c r="A710" s="27">
        <f t="shared" si="11"/>
        <v>708</v>
      </c>
      <c r="B710" s="16" t="s">
        <v>2790</v>
      </c>
      <c r="C710" s="32" t="s">
        <v>31</v>
      </c>
      <c r="D710" s="16">
        <v>116617</v>
      </c>
      <c r="E710" s="16">
        <v>49732</v>
      </c>
      <c r="F710" s="16">
        <v>2270634</v>
      </c>
      <c r="G710" s="16" t="s">
        <v>1725</v>
      </c>
      <c r="H710" s="77">
        <v>13650</v>
      </c>
      <c r="I710" s="74" t="s">
        <v>15</v>
      </c>
      <c r="J710" s="58"/>
      <c r="K710" s="492"/>
      <c r="L710" s="109" t="s">
        <v>2809</v>
      </c>
    </row>
    <row r="711" spans="1:12" s="52" customFormat="1" hidden="1">
      <c r="A711" s="27">
        <f t="shared" si="11"/>
        <v>709</v>
      </c>
      <c r="B711" s="16" t="s">
        <v>2802</v>
      </c>
      <c r="C711" s="32" t="s">
        <v>31</v>
      </c>
      <c r="D711" s="16">
        <v>116618</v>
      </c>
      <c r="E711" s="16">
        <v>49733</v>
      </c>
      <c r="F711" s="16">
        <v>2270634</v>
      </c>
      <c r="G711" s="16" t="s">
        <v>1725</v>
      </c>
      <c r="H711" s="77">
        <v>19508</v>
      </c>
      <c r="I711" s="74" t="s">
        <v>15</v>
      </c>
      <c r="J711" s="58"/>
      <c r="K711" s="492"/>
      <c r="L711" s="109" t="s">
        <v>2809</v>
      </c>
    </row>
    <row r="712" spans="1:12" s="52" customFormat="1" hidden="1">
      <c r="A712" s="27">
        <f t="shared" si="11"/>
        <v>710</v>
      </c>
      <c r="B712" s="16" t="s">
        <v>2692</v>
      </c>
      <c r="C712" s="32" t="s">
        <v>31</v>
      </c>
      <c r="D712" s="16">
        <v>116619</v>
      </c>
      <c r="E712" s="16">
        <v>49734</v>
      </c>
      <c r="F712" s="16">
        <v>2270621</v>
      </c>
      <c r="G712" s="16" t="s">
        <v>1725</v>
      </c>
      <c r="H712" s="77">
        <v>32400</v>
      </c>
      <c r="I712" s="74" t="s">
        <v>15</v>
      </c>
      <c r="J712" s="58"/>
      <c r="K712" s="492"/>
      <c r="L712" s="109" t="s">
        <v>2809</v>
      </c>
    </row>
    <row r="713" spans="1:12" s="52" customFormat="1" hidden="1">
      <c r="A713" s="27">
        <f t="shared" si="11"/>
        <v>711</v>
      </c>
      <c r="B713" s="16" t="s">
        <v>2796</v>
      </c>
      <c r="C713" s="32" t="s">
        <v>31</v>
      </c>
      <c r="D713" s="16">
        <v>116620</v>
      </c>
      <c r="E713" s="16">
        <v>49735</v>
      </c>
      <c r="F713" s="16">
        <v>2270622</v>
      </c>
      <c r="G713" s="16" t="s">
        <v>1725</v>
      </c>
      <c r="H713" s="77">
        <v>19488</v>
      </c>
      <c r="I713" s="74" t="s">
        <v>15</v>
      </c>
      <c r="J713" s="58"/>
      <c r="K713" s="492"/>
      <c r="L713" s="109" t="s">
        <v>2809</v>
      </c>
    </row>
    <row r="714" spans="1:12" s="52" customFormat="1" hidden="1">
      <c r="A714" s="27">
        <f t="shared" si="11"/>
        <v>712</v>
      </c>
      <c r="B714" s="16" t="s">
        <v>2797</v>
      </c>
      <c r="C714" s="32" t="s">
        <v>31</v>
      </c>
      <c r="D714" s="16">
        <v>116620</v>
      </c>
      <c r="E714" s="16">
        <v>49735</v>
      </c>
      <c r="F714" s="16">
        <v>2270622</v>
      </c>
      <c r="G714" s="16" t="s">
        <v>1725</v>
      </c>
      <c r="H714" s="77">
        <v>19488</v>
      </c>
      <c r="I714" s="74" t="s">
        <v>15</v>
      </c>
      <c r="J714" s="58"/>
      <c r="K714" s="492"/>
      <c r="L714" s="109" t="s">
        <v>2809</v>
      </c>
    </row>
    <row r="715" spans="1:12" s="52" customFormat="1" hidden="1">
      <c r="A715" s="27">
        <f t="shared" si="11"/>
        <v>713</v>
      </c>
      <c r="B715" s="16" t="s">
        <v>2798</v>
      </c>
      <c r="C715" s="32" t="s">
        <v>31</v>
      </c>
      <c r="D715" s="16">
        <v>116620</v>
      </c>
      <c r="E715" s="16">
        <v>49735</v>
      </c>
      <c r="F715" s="16">
        <v>2270622</v>
      </c>
      <c r="G715" s="16" t="s">
        <v>1725</v>
      </c>
      <c r="H715" s="77">
        <v>19488</v>
      </c>
      <c r="I715" s="74" t="s">
        <v>15</v>
      </c>
      <c r="J715" s="58"/>
      <c r="K715" s="492"/>
      <c r="L715" s="109" t="s">
        <v>2809</v>
      </c>
    </row>
    <row r="716" spans="1:12" s="52" customFormat="1" hidden="1">
      <c r="A716" s="27">
        <f t="shared" si="11"/>
        <v>714</v>
      </c>
      <c r="B716" s="16" t="s">
        <v>2693</v>
      </c>
      <c r="C716" s="32" t="s">
        <v>31</v>
      </c>
      <c r="D716" s="16">
        <v>116621</v>
      </c>
      <c r="E716" s="16">
        <v>49736</v>
      </c>
      <c r="F716" s="16">
        <v>2270596</v>
      </c>
      <c r="G716" s="16" t="s">
        <v>1725</v>
      </c>
      <c r="H716" s="77">
        <v>32400</v>
      </c>
      <c r="I716" s="74" t="s">
        <v>15</v>
      </c>
      <c r="J716" s="58"/>
      <c r="K716" s="492"/>
      <c r="L716" s="109" t="s">
        <v>2809</v>
      </c>
    </row>
    <row r="717" spans="1:12" s="52" customFormat="1" hidden="1">
      <c r="A717" s="27">
        <f t="shared" si="11"/>
        <v>715</v>
      </c>
      <c r="B717" s="27" t="s">
        <v>2810</v>
      </c>
      <c r="C717" s="34" t="s">
        <v>32</v>
      </c>
      <c r="D717" s="27">
        <v>116622</v>
      </c>
      <c r="E717" s="27">
        <v>49737</v>
      </c>
      <c r="F717" s="27">
        <v>2266824</v>
      </c>
      <c r="G717" s="16" t="s">
        <v>1725</v>
      </c>
      <c r="H717" s="77">
        <v>42000</v>
      </c>
      <c r="I717" s="74" t="s">
        <v>15</v>
      </c>
      <c r="J717" s="58"/>
      <c r="K717" s="492"/>
      <c r="L717" s="109" t="s">
        <v>2846</v>
      </c>
    </row>
    <row r="718" spans="1:12" s="52" customFormat="1" hidden="1">
      <c r="A718" s="27">
        <f t="shared" si="11"/>
        <v>716</v>
      </c>
      <c r="B718" s="27" t="s">
        <v>2688</v>
      </c>
      <c r="C718" s="34" t="s">
        <v>31</v>
      </c>
      <c r="D718" s="27">
        <v>116623</v>
      </c>
      <c r="E718" s="27">
        <v>49738</v>
      </c>
      <c r="F718" s="27">
        <v>2266823</v>
      </c>
      <c r="G718" s="16" t="s">
        <v>1725</v>
      </c>
      <c r="H718" s="77">
        <v>28718</v>
      </c>
      <c r="I718" s="74" t="s">
        <v>15</v>
      </c>
      <c r="J718" s="58"/>
      <c r="K718" s="492"/>
      <c r="L718" s="109" t="s">
        <v>2846</v>
      </c>
    </row>
    <row r="719" spans="1:12" s="52" customFormat="1" hidden="1">
      <c r="A719" s="27">
        <f t="shared" si="11"/>
        <v>717</v>
      </c>
      <c r="B719" s="27" t="s">
        <v>2689</v>
      </c>
      <c r="C719" s="34" t="s">
        <v>31</v>
      </c>
      <c r="D719" s="27">
        <v>116623</v>
      </c>
      <c r="E719" s="27">
        <v>49738</v>
      </c>
      <c r="F719" s="27">
        <v>2266823</v>
      </c>
      <c r="G719" s="16" t="s">
        <v>1725</v>
      </c>
      <c r="H719" s="77">
        <v>30750</v>
      </c>
      <c r="I719" s="74" t="s">
        <v>15</v>
      </c>
      <c r="J719" s="58"/>
      <c r="K719" s="492"/>
      <c r="L719" s="109" t="s">
        <v>2846</v>
      </c>
    </row>
    <row r="720" spans="1:12" s="52" customFormat="1" hidden="1">
      <c r="A720" s="27">
        <f t="shared" si="11"/>
        <v>718</v>
      </c>
      <c r="B720" s="27" t="s">
        <v>2690</v>
      </c>
      <c r="C720" s="34" t="s">
        <v>31</v>
      </c>
      <c r="D720" s="27">
        <v>116623</v>
      </c>
      <c r="E720" s="27">
        <v>49738</v>
      </c>
      <c r="F720" s="27">
        <v>2266823</v>
      </c>
      <c r="G720" s="16" t="s">
        <v>1725</v>
      </c>
      <c r="H720" s="77">
        <v>41200</v>
      </c>
      <c r="I720" s="74" t="s">
        <v>15</v>
      </c>
      <c r="J720" s="58"/>
      <c r="K720" s="492"/>
      <c r="L720" s="109" t="s">
        <v>2846</v>
      </c>
    </row>
    <row r="721" spans="1:13" s="52" customFormat="1" hidden="1">
      <c r="A721" s="27">
        <f t="shared" si="11"/>
        <v>719</v>
      </c>
      <c r="B721" s="27" t="s">
        <v>2691</v>
      </c>
      <c r="C721" s="34" t="s">
        <v>31</v>
      </c>
      <c r="D721" s="27">
        <v>116623</v>
      </c>
      <c r="E721" s="27">
        <v>49738</v>
      </c>
      <c r="F721" s="27">
        <v>2266823</v>
      </c>
      <c r="G721" s="16" t="s">
        <v>1725</v>
      </c>
      <c r="H721" s="77">
        <v>42250</v>
      </c>
      <c r="I721" s="74" t="s">
        <v>15</v>
      </c>
      <c r="J721" s="58"/>
      <c r="K721" s="492"/>
      <c r="L721" s="109" t="s">
        <v>2846</v>
      </c>
    </row>
    <row r="722" spans="1:13" s="52" customFormat="1" hidden="1">
      <c r="A722" s="27">
        <f t="shared" si="11"/>
        <v>720</v>
      </c>
      <c r="B722" s="27" t="s">
        <v>2832</v>
      </c>
      <c r="C722" s="34" t="s">
        <v>39</v>
      </c>
      <c r="D722" s="27">
        <v>116624</v>
      </c>
      <c r="E722" s="27">
        <v>49739</v>
      </c>
      <c r="F722" s="27">
        <v>13048557</v>
      </c>
      <c r="G722" s="16" t="s">
        <v>1726</v>
      </c>
      <c r="H722" s="77">
        <v>2610</v>
      </c>
      <c r="I722" s="74" t="s">
        <v>15</v>
      </c>
      <c r="J722" s="58"/>
      <c r="K722" s="492"/>
      <c r="L722" s="109" t="s">
        <v>2846</v>
      </c>
    </row>
    <row r="723" spans="1:13" hidden="1">
      <c r="A723" s="27">
        <f t="shared" si="11"/>
        <v>721</v>
      </c>
      <c r="B723" s="27" t="s">
        <v>2833</v>
      </c>
      <c r="C723" s="34" t="s">
        <v>39</v>
      </c>
      <c r="D723" s="27">
        <v>116624</v>
      </c>
      <c r="E723" s="27">
        <v>49739</v>
      </c>
      <c r="F723" s="27">
        <v>13048557</v>
      </c>
      <c r="G723" s="16" t="s">
        <v>1726</v>
      </c>
      <c r="H723" s="77">
        <v>2515</v>
      </c>
      <c r="I723" s="74" t="s">
        <v>15</v>
      </c>
      <c r="J723" s="58"/>
      <c r="K723" s="492"/>
      <c r="L723" s="109" t="s">
        <v>2846</v>
      </c>
    </row>
    <row r="724" spans="1:13" hidden="1">
      <c r="A724" s="27">
        <f t="shared" si="11"/>
        <v>722</v>
      </c>
      <c r="B724" s="27" t="s">
        <v>2812</v>
      </c>
      <c r="C724" s="34" t="s">
        <v>43</v>
      </c>
      <c r="D724" s="27">
        <v>116625</v>
      </c>
      <c r="E724" s="27">
        <v>49740</v>
      </c>
      <c r="F724" s="27" t="s">
        <v>2847</v>
      </c>
      <c r="G724" s="16" t="s">
        <v>1726</v>
      </c>
      <c r="H724" s="77">
        <v>1800</v>
      </c>
      <c r="I724" s="74" t="s">
        <v>15</v>
      </c>
      <c r="J724" s="58"/>
      <c r="K724" s="492"/>
      <c r="L724" s="109" t="s">
        <v>2846</v>
      </c>
    </row>
    <row r="725" spans="1:13" hidden="1">
      <c r="A725" s="27">
        <f t="shared" si="11"/>
        <v>723</v>
      </c>
      <c r="B725" s="27" t="s">
        <v>2813</v>
      </c>
      <c r="C725" s="34" t="s">
        <v>43</v>
      </c>
      <c r="D725" s="27">
        <v>116625</v>
      </c>
      <c r="E725" s="27">
        <v>49740</v>
      </c>
      <c r="F725" s="27" t="s">
        <v>2847</v>
      </c>
      <c r="G725" s="16" t="s">
        <v>1726</v>
      </c>
      <c r="H725" s="77">
        <v>1980</v>
      </c>
      <c r="I725" s="74" t="s">
        <v>15</v>
      </c>
      <c r="J725" s="58"/>
      <c r="K725" s="492"/>
      <c r="L725" s="109" t="s">
        <v>2846</v>
      </c>
    </row>
    <row r="726" spans="1:13" hidden="1">
      <c r="A726" s="27">
        <f t="shared" si="11"/>
        <v>724</v>
      </c>
      <c r="B726" s="27" t="s">
        <v>2814</v>
      </c>
      <c r="C726" s="34" t="s">
        <v>43</v>
      </c>
      <c r="D726" s="27">
        <v>116625</v>
      </c>
      <c r="E726" s="27">
        <v>49740</v>
      </c>
      <c r="F726" s="27" t="s">
        <v>2847</v>
      </c>
      <c r="G726" s="16" t="s">
        <v>1726</v>
      </c>
      <c r="H726" s="77">
        <v>800</v>
      </c>
      <c r="I726" s="74" t="s">
        <v>15</v>
      </c>
      <c r="J726" s="58"/>
      <c r="K726" s="492"/>
      <c r="L726" s="109" t="s">
        <v>2846</v>
      </c>
    </row>
    <row r="727" spans="1:13" hidden="1">
      <c r="A727" s="27">
        <f t="shared" si="11"/>
        <v>725</v>
      </c>
      <c r="B727" s="27" t="s">
        <v>2815</v>
      </c>
      <c r="C727" s="34" t="s">
        <v>43</v>
      </c>
      <c r="D727" s="27">
        <v>116625</v>
      </c>
      <c r="E727" s="27">
        <v>49740</v>
      </c>
      <c r="F727" s="27" t="s">
        <v>2847</v>
      </c>
      <c r="G727" s="16" t="s">
        <v>1726</v>
      </c>
      <c r="H727" s="77">
        <v>1800</v>
      </c>
      <c r="I727" s="74" t="s">
        <v>15</v>
      </c>
      <c r="J727" s="58"/>
      <c r="K727" s="492"/>
      <c r="L727" s="109" t="s">
        <v>2846</v>
      </c>
    </row>
    <row r="728" spans="1:13" hidden="1">
      <c r="A728" s="27">
        <f t="shared" si="11"/>
        <v>726</v>
      </c>
      <c r="B728" s="27" t="s">
        <v>2816</v>
      </c>
      <c r="C728" s="34" t="s">
        <v>43</v>
      </c>
      <c r="D728" s="27">
        <v>116625</v>
      </c>
      <c r="E728" s="27">
        <v>49740</v>
      </c>
      <c r="F728" s="27" t="s">
        <v>2847</v>
      </c>
      <c r="G728" s="16" t="s">
        <v>1726</v>
      </c>
      <c r="H728" s="77">
        <v>700</v>
      </c>
      <c r="I728" s="74" t="s">
        <v>15</v>
      </c>
      <c r="J728" s="58"/>
      <c r="K728" s="492"/>
      <c r="L728" s="109" t="s">
        <v>2846</v>
      </c>
    </row>
    <row r="729" spans="1:13" hidden="1">
      <c r="A729" s="27">
        <f t="shared" si="11"/>
        <v>727</v>
      </c>
      <c r="B729" s="27" t="s">
        <v>2817</v>
      </c>
      <c r="C729" s="34" t="s">
        <v>43</v>
      </c>
      <c r="D729" s="27">
        <v>116625</v>
      </c>
      <c r="E729" s="27">
        <v>49740</v>
      </c>
      <c r="F729" s="27" t="s">
        <v>2847</v>
      </c>
      <c r="G729" s="16" t="s">
        <v>1726</v>
      </c>
      <c r="H729" s="77">
        <v>1500</v>
      </c>
      <c r="I729" s="74" t="s">
        <v>15</v>
      </c>
      <c r="J729" s="58"/>
      <c r="K729" s="492"/>
      <c r="L729" s="109" t="s">
        <v>2846</v>
      </c>
    </row>
    <row r="730" spans="1:13" hidden="1">
      <c r="A730" s="27">
        <f t="shared" si="11"/>
        <v>728</v>
      </c>
      <c r="B730" s="201" t="s">
        <v>15</v>
      </c>
      <c r="C730" s="201" t="s">
        <v>15</v>
      </c>
      <c r="D730" s="201" t="s">
        <v>15</v>
      </c>
      <c r="E730" s="201">
        <v>49741</v>
      </c>
      <c r="F730" s="201" t="s">
        <v>15</v>
      </c>
      <c r="G730" s="201" t="s">
        <v>15</v>
      </c>
      <c r="H730" s="201" t="s">
        <v>15</v>
      </c>
      <c r="I730" s="203" t="s">
        <v>248</v>
      </c>
      <c r="J730" s="58"/>
      <c r="K730" s="492"/>
      <c r="L730" s="109" t="s">
        <v>2846</v>
      </c>
    </row>
    <row r="731" spans="1:13" hidden="1">
      <c r="A731" s="27">
        <f t="shared" si="11"/>
        <v>729</v>
      </c>
      <c r="B731" s="27" t="s">
        <v>2838</v>
      </c>
      <c r="C731" s="34" t="s">
        <v>32</v>
      </c>
      <c r="D731" s="27">
        <v>116626</v>
      </c>
      <c r="E731" s="27">
        <v>49742</v>
      </c>
      <c r="F731" s="27">
        <v>2266893</v>
      </c>
      <c r="G731" s="16" t="s">
        <v>1725</v>
      </c>
      <c r="H731" s="77">
        <v>298000</v>
      </c>
      <c r="I731" s="74" t="s">
        <v>15</v>
      </c>
      <c r="J731" s="58"/>
      <c r="K731" s="492"/>
      <c r="L731" s="109" t="s">
        <v>2846</v>
      </c>
    </row>
    <row r="732" spans="1:13" hidden="1">
      <c r="A732" s="27">
        <f t="shared" si="11"/>
        <v>730</v>
      </c>
      <c r="B732" s="27" t="s">
        <v>2840</v>
      </c>
      <c r="C732" s="34" t="s">
        <v>32</v>
      </c>
      <c r="D732" s="27">
        <v>116627</v>
      </c>
      <c r="E732" s="27">
        <v>49743</v>
      </c>
      <c r="F732" s="27">
        <v>2266894</v>
      </c>
      <c r="G732" s="16" t="s">
        <v>1725</v>
      </c>
      <c r="H732" s="77">
        <v>48575</v>
      </c>
      <c r="I732" s="74" t="s">
        <v>15</v>
      </c>
      <c r="J732" s="58"/>
      <c r="K732" s="492"/>
      <c r="L732" s="109" t="s">
        <v>2846</v>
      </c>
      <c r="M732" s="10" t="s">
        <v>248</v>
      </c>
    </row>
    <row r="733" spans="1:13" hidden="1">
      <c r="A733" s="27">
        <f t="shared" si="11"/>
        <v>731</v>
      </c>
      <c r="B733" s="27" t="s">
        <v>2841</v>
      </c>
      <c r="C733" s="34" t="s">
        <v>32</v>
      </c>
      <c r="D733" s="27">
        <v>116627</v>
      </c>
      <c r="E733" s="27">
        <v>49743</v>
      </c>
      <c r="F733" s="27">
        <v>2266894</v>
      </c>
      <c r="G733" s="16" t="s">
        <v>1725</v>
      </c>
      <c r="H733" s="77">
        <v>38000</v>
      </c>
      <c r="I733" s="74" t="s">
        <v>15</v>
      </c>
      <c r="J733" s="58"/>
      <c r="K733" s="492"/>
      <c r="L733" s="109" t="s">
        <v>2846</v>
      </c>
      <c r="M733" s="10" t="s">
        <v>248</v>
      </c>
    </row>
    <row r="734" spans="1:13" s="30" customFormat="1" hidden="1">
      <c r="A734" s="27">
        <f t="shared" si="11"/>
        <v>732</v>
      </c>
      <c r="B734" s="27" t="s">
        <v>2840</v>
      </c>
      <c r="C734" s="34" t="s">
        <v>32</v>
      </c>
      <c r="D734" s="27">
        <v>116628</v>
      </c>
      <c r="E734" s="27">
        <v>49744</v>
      </c>
      <c r="F734" s="27">
        <v>2272795</v>
      </c>
      <c r="G734" s="16" t="s">
        <v>1725</v>
      </c>
      <c r="H734" s="77">
        <v>48575</v>
      </c>
      <c r="I734" s="74" t="s">
        <v>15</v>
      </c>
      <c r="J734" s="29"/>
      <c r="K734" s="490"/>
      <c r="L734" s="109" t="s">
        <v>2931</v>
      </c>
    </row>
    <row r="735" spans="1:13" s="30" customFormat="1" hidden="1">
      <c r="A735" s="27">
        <f t="shared" si="11"/>
        <v>733</v>
      </c>
      <c r="B735" s="27" t="s">
        <v>2841</v>
      </c>
      <c r="C735" s="34" t="s">
        <v>32</v>
      </c>
      <c r="D735" s="27">
        <v>116629</v>
      </c>
      <c r="E735" s="27">
        <v>49745</v>
      </c>
      <c r="F735" s="27">
        <v>2272796</v>
      </c>
      <c r="G735" s="16" t="s">
        <v>1725</v>
      </c>
      <c r="H735" s="77">
        <v>38000</v>
      </c>
      <c r="I735" s="74" t="s">
        <v>15</v>
      </c>
      <c r="J735" s="29"/>
      <c r="K735" s="490"/>
      <c r="L735" s="109" t="s">
        <v>2931</v>
      </c>
    </row>
    <row r="736" spans="1:13" s="30" customFormat="1" hidden="1">
      <c r="A736" s="27">
        <f t="shared" si="11"/>
        <v>734</v>
      </c>
      <c r="B736" s="27" t="s">
        <v>2849</v>
      </c>
      <c r="C736" s="34" t="s">
        <v>42</v>
      </c>
      <c r="D736" s="27">
        <v>116630</v>
      </c>
      <c r="E736" s="27">
        <v>49747</v>
      </c>
      <c r="F736" s="27">
        <v>13049115</v>
      </c>
      <c r="G736" s="16" t="s">
        <v>1726</v>
      </c>
      <c r="H736" s="77">
        <v>1990</v>
      </c>
      <c r="I736" s="74" t="s">
        <v>15</v>
      </c>
      <c r="J736" s="29"/>
      <c r="K736" s="490"/>
      <c r="L736" s="109" t="s">
        <v>2931</v>
      </c>
    </row>
    <row r="737" spans="1:12" s="30" customFormat="1" hidden="1">
      <c r="A737" s="27">
        <f t="shared" si="11"/>
        <v>735</v>
      </c>
      <c r="B737" s="27" t="s">
        <v>2852</v>
      </c>
      <c r="C737" s="34" t="s">
        <v>38</v>
      </c>
      <c r="D737" s="27">
        <v>116631</v>
      </c>
      <c r="E737" s="27">
        <v>49748</v>
      </c>
      <c r="F737" s="27">
        <v>2272772</v>
      </c>
      <c r="G737" s="16" t="s">
        <v>1726</v>
      </c>
      <c r="H737" s="77">
        <v>440</v>
      </c>
      <c r="I737" s="74" t="s">
        <v>15</v>
      </c>
      <c r="J737" s="29"/>
      <c r="K737" s="490"/>
      <c r="L737" s="109" t="s">
        <v>2931</v>
      </c>
    </row>
    <row r="738" spans="1:12" s="30" customFormat="1" hidden="1">
      <c r="A738" s="27">
        <f t="shared" si="11"/>
        <v>736</v>
      </c>
      <c r="B738" s="27" t="s">
        <v>2854</v>
      </c>
      <c r="C738" s="34" t="s">
        <v>42</v>
      </c>
      <c r="D738" s="27">
        <v>116632</v>
      </c>
      <c r="E738" s="27">
        <v>49749</v>
      </c>
      <c r="F738" s="27">
        <v>13049116</v>
      </c>
      <c r="G738" s="16" t="s">
        <v>1726</v>
      </c>
      <c r="H738" s="77">
        <v>6650</v>
      </c>
      <c r="I738" s="74" t="s">
        <v>15</v>
      </c>
      <c r="J738" s="29"/>
      <c r="K738" s="490"/>
      <c r="L738" s="109" t="s">
        <v>2931</v>
      </c>
    </row>
    <row r="739" spans="1:12" s="30" customFormat="1" hidden="1">
      <c r="A739" s="27">
        <f t="shared" si="11"/>
        <v>737</v>
      </c>
      <c r="B739" s="27" t="s">
        <v>2885</v>
      </c>
      <c r="C739" s="34" t="s">
        <v>35</v>
      </c>
      <c r="D739" s="27">
        <v>116633</v>
      </c>
      <c r="E739" s="27">
        <v>49750</v>
      </c>
      <c r="F739" s="27">
        <v>2300089</v>
      </c>
      <c r="G739" s="16" t="s">
        <v>1726</v>
      </c>
      <c r="H739" s="77">
        <v>160</v>
      </c>
      <c r="I739" s="74" t="s">
        <v>15</v>
      </c>
      <c r="J739" s="29"/>
      <c r="K739" s="490"/>
      <c r="L739" s="109" t="s">
        <v>2931</v>
      </c>
    </row>
    <row r="740" spans="1:12" s="30" customFormat="1" hidden="1">
      <c r="A740" s="27">
        <f t="shared" si="11"/>
        <v>738</v>
      </c>
      <c r="B740" s="27" t="s">
        <v>2896</v>
      </c>
      <c r="C740" s="34" t="s">
        <v>34</v>
      </c>
      <c r="D740" s="27">
        <v>116634</v>
      </c>
      <c r="E740" s="27">
        <v>51301</v>
      </c>
      <c r="F740" s="27">
        <v>13049178</v>
      </c>
      <c r="G740" s="16" t="s">
        <v>1726</v>
      </c>
      <c r="H740" s="77">
        <v>7700</v>
      </c>
      <c r="I740" s="74" t="s">
        <v>15</v>
      </c>
      <c r="J740" s="29"/>
      <c r="K740" s="490"/>
      <c r="L740" s="109" t="s">
        <v>2931</v>
      </c>
    </row>
    <row r="741" spans="1:12" s="30" customFormat="1" hidden="1">
      <c r="A741" s="27">
        <f t="shared" si="11"/>
        <v>739</v>
      </c>
      <c r="B741" s="27" t="s">
        <v>2897</v>
      </c>
      <c r="C741" s="34" t="s">
        <v>34</v>
      </c>
      <c r="D741" s="27">
        <v>116634</v>
      </c>
      <c r="E741" s="27">
        <v>51301</v>
      </c>
      <c r="F741" s="27">
        <v>13049178</v>
      </c>
      <c r="G741" s="16" t="s">
        <v>1726</v>
      </c>
      <c r="H741" s="77">
        <v>5600</v>
      </c>
      <c r="I741" s="74" t="s">
        <v>15</v>
      </c>
      <c r="J741" s="29"/>
      <c r="K741" s="490"/>
      <c r="L741" s="109" t="s">
        <v>2931</v>
      </c>
    </row>
    <row r="742" spans="1:12" s="30" customFormat="1" hidden="1">
      <c r="A742" s="27">
        <f t="shared" si="11"/>
        <v>740</v>
      </c>
      <c r="B742" s="27" t="s">
        <v>2919</v>
      </c>
      <c r="C742" s="34" t="s">
        <v>42</v>
      </c>
      <c r="D742" s="27">
        <v>116635</v>
      </c>
      <c r="E742" s="27">
        <v>51302</v>
      </c>
      <c r="F742" s="27">
        <v>13049279</v>
      </c>
      <c r="G742" s="16" t="s">
        <v>1726</v>
      </c>
      <c r="H742" s="77">
        <v>395</v>
      </c>
      <c r="I742" s="74" t="s">
        <v>15</v>
      </c>
      <c r="J742" s="29"/>
      <c r="K742" s="490"/>
      <c r="L742" s="109" t="s">
        <v>2947</v>
      </c>
    </row>
    <row r="743" spans="1:12" s="30" customFormat="1" hidden="1">
      <c r="A743" s="27">
        <f t="shared" si="11"/>
        <v>741</v>
      </c>
      <c r="B743" s="27" t="s">
        <v>2920</v>
      </c>
      <c r="C743" s="34" t="s">
        <v>42</v>
      </c>
      <c r="D743" s="27">
        <v>116635</v>
      </c>
      <c r="E743" s="27">
        <v>51302</v>
      </c>
      <c r="F743" s="27">
        <v>13049279</v>
      </c>
      <c r="G743" s="16" t="s">
        <v>1726</v>
      </c>
      <c r="H743" s="77">
        <v>48</v>
      </c>
      <c r="I743" s="74" t="s">
        <v>15</v>
      </c>
      <c r="J743" s="29"/>
      <c r="K743" s="490"/>
      <c r="L743" s="109" t="s">
        <v>2947</v>
      </c>
    </row>
    <row r="744" spans="1:12" s="30" customFormat="1" hidden="1">
      <c r="A744" s="27">
        <f t="shared" si="11"/>
        <v>742</v>
      </c>
      <c r="B744" s="27" t="s">
        <v>2921</v>
      </c>
      <c r="C744" s="34" t="s">
        <v>42</v>
      </c>
      <c r="D744" s="27">
        <v>116635</v>
      </c>
      <c r="E744" s="27">
        <v>51302</v>
      </c>
      <c r="F744" s="27">
        <v>13049279</v>
      </c>
      <c r="G744" s="16" t="s">
        <v>1726</v>
      </c>
      <c r="H744" s="77">
        <v>96</v>
      </c>
      <c r="I744" s="74" t="s">
        <v>15</v>
      </c>
      <c r="J744" s="29"/>
      <c r="K744" s="490"/>
      <c r="L744" s="109" t="s">
        <v>2947</v>
      </c>
    </row>
    <row r="745" spans="1:12" s="30" customFormat="1" hidden="1">
      <c r="A745" s="27">
        <f t="shared" si="11"/>
        <v>743</v>
      </c>
      <c r="B745" s="27" t="s">
        <v>2922</v>
      </c>
      <c r="C745" s="34" t="s">
        <v>42</v>
      </c>
      <c r="D745" s="27">
        <v>116635</v>
      </c>
      <c r="E745" s="27">
        <v>51302</v>
      </c>
      <c r="F745" s="27">
        <v>13049279</v>
      </c>
      <c r="G745" s="16" t="s">
        <v>1726</v>
      </c>
      <c r="H745" s="77">
        <v>110</v>
      </c>
      <c r="I745" s="74" t="s">
        <v>15</v>
      </c>
      <c r="J745" s="29"/>
      <c r="K745" s="490"/>
      <c r="L745" s="109" t="s">
        <v>2947</v>
      </c>
    </row>
    <row r="746" spans="1:12" s="30" customFormat="1" hidden="1">
      <c r="A746" s="27">
        <f t="shared" si="11"/>
        <v>744</v>
      </c>
      <c r="B746" s="201" t="s">
        <v>2865</v>
      </c>
      <c r="C746" s="202" t="s">
        <v>31</v>
      </c>
      <c r="D746" s="201">
        <v>116636</v>
      </c>
      <c r="E746" s="201">
        <v>51303</v>
      </c>
      <c r="F746" s="201" t="s">
        <v>15</v>
      </c>
      <c r="G746" s="201" t="s">
        <v>15</v>
      </c>
      <c r="H746" s="204" t="s">
        <v>15</v>
      </c>
      <c r="I746" s="203" t="s">
        <v>248</v>
      </c>
      <c r="J746" s="29"/>
      <c r="K746" s="490"/>
      <c r="L746" s="109" t="s">
        <v>2947</v>
      </c>
    </row>
    <row r="747" spans="1:12" s="30" customFormat="1" hidden="1">
      <c r="A747" s="27">
        <f t="shared" si="11"/>
        <v>745</v>
      </c>
      <c r="B747" s="201" t="s">
        <v>2866</v>
      </c>
      <c r="C747" s="202" t="s">
        <v>31</v>
      </c>
      <c r="D747" s="201">
        <v>116636</v>
      </c>
      <c r="E747" s="201">
        <v>51303</v>
      </c>
      <c r="F747" s="201" t="s">
        <v>15</v>
      </c>
      <c r="G747" s="201" t="s">
        <v>15</v>
      </c>
      <c r="H747" s="204" t="s">
        <v>15</v>
      </c>
      <c r="I747" s="203" t="s">
        <v>248</v>
      </c>
      <c r="J747" s="29"/>
      <c r="K747" s="490"/>
      <c r="L747" s="109" t="s">
        <v>2947</v>
      </c>
    </row>
    <row r="748" spans="1:12" s="30" customFormat="1" hidden="1">
      <c r="A748" s="27">
        <f t="shared" si="11"/>
        <v>746</v>
      </c>
      <c r="B748" s="201" t="s">
        <v>2869</v>
      </c>
      <c r="C748" s="202" t="s">
        <v>31</v>
      </c>
      <c r="D748" s="201">
        <v>116636</v>
      </c>
      <c r="E748" s="201">
        <v>51303</v>
      </c>
      <c r="F748" s="201" t="s">
        <v>15</v>
      </c>
      <c r="G748" s="201" t="s">
        <v>15</v>
      </c>
      <c r="H748" s="204" t="s">
        <v>15</v>
      </c>
      <c r="I748" s="203" t="s">
        <v>248</v>
      </c>
      <c r="J748" s="29"/>
      <c r="K748" s="490"/>
      <c r="L748" s="109" t="s">
        <v>2947</v>
      </c>
    </row>
    <row r="749" spans="1:12" s="30" customFormat="1" hidden="1">
      <c r="A749" s="27">
        <f t="shared" si="11"/>
        <v>747</v>
      </c>
      <c r="B749" s="201" t="s">
        <v>2934</v>
      </c>
      <c r="C749" s="202" t="s">
        <v>33</v>
      </c>
      <c r="D749" s="201">
        <v>116637</v>
      </c>
      <c r="E749" s="201">
        <v>51304</v>
      </c>
      <c r="F749" s="201" t="s">
        <v>15</v>
      </c>
      <c r="G749" s="201" t="s">
        <v>15</v>
      </c>
      <c r="H749" s="204" t="s">
        <v>15</v>
      </c>
      <c r="I749" s="203" t="s">
        <v>248</v>
      </c>
      <c r="J749" s="29"/>
      <c r="K749" s="490"/>
      <c r="L749" s="109" t="s">
        <v>2947</v>
      </c>
    </row>
    <row r="750" spans="1:12" s="30" customFormat="1" hidden="1">
      <c r="A750" s="27">
        <f t="shared" si="11"/>
        <v>748</v>
      </c>
      <c r="B750" s="27" t="s">
        <v>2923</v>
      </c>
      <c r="C750" s="34" t="s">
        <v>42</v>
      </c>
      <c r="D750" s="27">
        <v>116638</v>
      </c>
      <c r="E750" s="27">
        <v>51305</v>
      </c>
      <c r="F750" s="27">
        <v>13049310</v>
      </c>
      <c r="G750" s="16" t="s">
        <v>1726</v>
      </c>
      <c r="H750" s="77">
        <v>395</v>
      </c>
      <c r="I750" s="74" t="s">
        <v>15</v>
      </c>
      <c r="J750" s="29"/>
      <c r="K750" s="490"/>
      <c r="L750" s="109" t="s">
        <v>2947</v>
      </c>
    </row>
    <row r="751" spans="1:12" s="30" customFormat="1" hidden="1">
      <c r="A751" s="27">
        <f t="shared" si="11"/>
        <v>749</v>
      </c>
      <c r="B751" s="27" t="s">
        <v>2940</v>
      </c>
      <c r="C751" s="34" t="s">
        <v>32</v>
      </c>
      <c r="D751" s="27">
        <v>116639</v>
      </c>
      <c r="E751" s="27">
        <v>51306</v>
      </c>
      <c r="F751" s="27">
        <v>2273626</v>
      </c>
      <c r="G751" s="16" t="s">
        <v>1725</v>
      </c>
      <c r="H751" s="77">
        <v>17254.601226993866</v>
      </c>
      <c r="I751" s="74" t="s">
        <v>15</v>
      </c>
      <c r="J751" s="29"/>
      <c r="K751" s="490"/>
      <c r="L751" s="109" t="s">
        <v>2947</v>
      </c>
    </row>
    <row r="752" spans="1:12" s="30" customFormat="1" hidden="1">
      <c r="A752" s="27">
        <f t="shared" si="11"/>
        <v>750</v>
      </c>
      <c r="B752" s="27" t="s">
        <v>2941</v>
      </c>
      <c r="C752" s="34" t="s">
        <v>32</v>
      </c>
      <c r="D752" s="27">
        <v>116640</v>
      </c>
      <c r="E752" s="27">
        <v>51307</v>
      </c>
      <c r="F752" s="27">
        <v>2273626</v>
      </c>
      <c r="G752" s="16" t="s">
        <v>1725</v>
      </c>
      <c r="H752" s="77">
        <v>14953.930214723927</v>
      </c>
      <c r="I752" s="74" t="s">
        <v>15</v>
      </c>
      <c r="J752" s="29"/>
      <c r="K752" s="490"/>
      <c r="L752" s="109" t="s">
        <v>2947</v>
      </c>
    </row>
    <row r="753" spans="1:12" s="30" customFormat="1" hidden="1">
      <c r="A753" s="27">
        <f t="shared" si="11"/>
        <v>751</v>
      </c>
      <c r="B753" s="27" t="s">
        <v>2859</v>
      </c>
      <c r="C753" s="34" t="s">
        <v>31</v>
      </c>
      <c r="D753" s="27">
        <v>116641</v>
      </c>
      <c r="E753" s="27">
        <v>51308</v>
      </c>
      <c r="F753" s="27">
        <v>2273633</v>
      </c>
      <c r="G753" s="16" t="s">
        <v>1725</v>
      </c>
      <c r="H753" s="77">
        <v>14100</v>
      </c>
      <c r="I753" s="74" t="s">
        <v>15</v>
      </c>
      <c r="J753" s="29"/>
      <c r="K753" s="490"/>
      <c r="L753" s="109" t="s">
        <v>2971</v>
      </c>
    </row>
    <row r="754" spans="1:12" s="30" customFormat="1" hidden="1">
      <c r="A754" s="27">
        <f t="shared" si="11"/>
        <v>752</v>
      </c>
      <c r="B754" s="27" t="s">
        <v>2860</v>
      </c>
      <c r="C754" s="34" t="s">
        <v>31</v>
      </c>
      <c r="D754" s="27">
        <v>116641</v>
      </c>
      <c r="E754" s="27">
        <v>51308</v>
      </c>
      <c r="F754" s="27">
        <v>2273633</v>
      </c>
      <c r="G754" s="16" t="s">
        <v>1725</v>
      </c>
      <c r="H754" s="77">
        <v>14350</v>
      </c>
      <c r="I754" s="74" t="s">
        <v>15</v>
      </c>
      <c r="J754" s="29"/>
      <c r="K754" s="490"/>
      <c r="L754" s="109" t="s">
        <v>2971</v>
      </c>
    </row>
    <row r="755" spans="1:12" s="30" customFormat="1" hidden="1">
      <c r="A755" s="27">
        <f t="shared" si="11"/>
        <v>753</v>
      </c>
      <c r="B755" s="27" t="s">
        <v>2861</v>
      </c>
      <c r="C755" s="34" t="s">
        <v>31</v>
      </c>
      <c r="D755" s="27">
        <v>116641</v>
      </c>
      <c r="E755" s="27">
        <v>51308</v>
      </c>
      <c r="F755" s="27">
        <v>2273633</v>
      </c>
      <c r="G755" s="16" t="s">
        <v>1725</v>
      </c>
      <c r="H755" s="77">
        <v>13300</v>
      </c>
      <c r="I755" s="74" t="s">
        <v>15</v>
      </c>
      <c r="J755" s="29"/>
      <c r="K755" s="490"/>
      <c r="L755" s="109" t="s">
        <v>2971</v>
      </c>
    </row>
    <row r="756" spans="1:12" s="30" customFormat="1" hidden="1">
      <c r="A756" s="27">
        <f t="shared" si="11"/>
        <v>754</v>
      </c>
      <c r="B756" s="27" t="s">
        <v>2864</v>
      </c>
      <c r="C756" s="34" t="s">
        <v>31</v>
      </c>
      <c r="D756" s="27">
        <v>116642</v>
      </c>
      <c r="E756" s="27">
        <v>51309</v>
      </c>
      <c r="F756" s="27">
        <v>2273633</v>
      </c>
      <c r="G756" s="16" t="s">
        <v>1725</v>
      </c>
      <c r="H756" s="77">
        <v>45000</v>
      </c>
      <c r="I756" s="74" t="s">
        <v>15</v>
      </c>
      <c r="J756" s="29"/>
      <c r="K756" s="490"/>
      <c r="L756" s="109" t="s">
        <v>2971</v>
      </c>
    </row>
    <row r="757" spans="1:12" s="30" customFormat="1" hidden="1">
      <c r="A757" s="27">
        <f t="shared" si="11"/>
        <v>755</v>
      </c>
      <c r="B757" s="27" t="s">
        <v>2865</v>
      </c>
      <c r="C757" s="34" t="s">
        <v>31</v>
      </c>
      <c r="D757" s="27">
        <v>116642</v>
      </c>
      <c r="E757" s="27">
        <v>51309</v>
      </c>
      <c r="F757" s="27">
        <v>2273633</v>
      </c>
      <c r="G757" s="16" t="s">
        <v>1725</v>
      </c>
      <c r="H757" s="77">
        <v>12965</v>
      </c>
      <c r="I757" s="74" t="s">
        <v>15</v>
      </c>
      <c r="J757" s="29"/>
      <c r="K757" s="490"/>
      <c r="L757" s="109" t="s">
        <v>2971</v>
      </c>
    </row>
    <row r="758" spans="1:12" s="30" customFormat="1" hidden="1">
      <c r="A758" s="27">
        <f t="shared" si="11"/>
        <v>756</v>
      </c>
      <c r="B758" s="27" t="s">
        <v>2866</v>
      </c>
      <c r="C758" s="34" t="s">
        <v>31</v>
      </c>
      <c r="D758" s="27">
        <v>116642</v>
      </c>
      <c r="E758" s="27">
        <v>51309</v>
      </c>
      <c r="F758" s="27">
        <v>2273633</v>
      </c>
      <c r="G758" s="16" t="s">
        <v>1725</v>
      </c>
      <c r="H758" s="77">
        <v>18445</v>
      </c>
      <c r="I758" s="74" t="s">
        <v>15</v>
      </c>
      <c r="J758" s="29"/>
      <c r="K758" s="490"/>
      <c r="L758" s="109" t="s">
        <v>2971</v>
      </c>
    </row>
    <row r="759" spans="1:12" s="30" customFormat="1" hidden="1">
      <c r="A759" s="27">
        <f t="shared" si="11"/>
        <v>757</v>
      </c>
      <c r="B759" s="27" t="s">
        <v>2869</v>
      </c>
      <c r="C759" s="34" t="s">
        <v>31</v>
      </c>
      <c r="D759" s="27">
        <v>116642</v>
      </c>
      <c r="E759" s="27">
        <v>51309</v>
      </c>
      <c r="F759" s="27">
        <v>2273633</v>
      </c>
      <c r="G759" s="16" t="s">
        <v>1725</v>
      </c>
      <c r="H759" s="77">
        <v>15500</v>
      </c>
      <c r="I759" s="74" t="s">
        <v>15</v>
      </c>
      <c r="J759" s="29"/>
      <c r="K759" s="490"/>
      <c r="L759" s="109" t="s">
        <v>2971</v>
      </c>
    </row>
    <row r="760" spans="1:12" s="30" customFormat="1" hidden="1">
      <c r="A760" s="27">
        <f t="shared" si="11"/>
        <v>758</v>
      </c>
      <c r="B760" s="27" t="s">
        <v>2862</v>
      </c>
      <c r="C760" s="34" t="s">
        <v>31</v>
      </c>
      <c r="D760" s="27">
        <v>116643</v>
      </c>
      <c r="E760" s="27">
        <v>51310</v>
      </c>
      <c r="F760" s="27">
        <v>2273684</v>
      </c>
      <c r="G760" s="16" t="s">
        <v>1725</v>
      </c>
      <c r="H760" s="77">
        <v>30000</v>
      </c>
      <c r="I760" s="74" t="s">
        <v>15</v>
      </c>
      <c r="J760" s="29"/>
      <c r="K760" s="490"/>
      <c r="L760" s="109" t="s">
        <v>2971</v>
      </c>
    </row>
    <row r="761" spans="1:12" s="30" customFormat="1" hidden="1">
      <c r="A761" s="27">
        <f t="shared" si="11"/>
        <v>759</v>
      </c>
      <c r="B761" s="27" t="s">
        <v>2863</v>
      </c>
      <c r="C761" s="34" t="s">
        <v>31</v>
      </c>
      <c r="D761" s="27">
        <v>116644</v>
      </c>
      <c r="E761" s="27">
        <v>51311</v>
      </c>
      <c r="F761" s="27">
        <v>2273683</v>
      </c>
      <c r="G761" s="16" t="s">
        <v>1725</v>
      </c>
      <c r="H761" s="77">
        <v>32500</v>
      </c>
      <c r="I761" s="74" t="s">
        <v>15</v>
      </c>
      <c r="J761" s="29"/>
      <c r="K761" s="490"/>
      <c r="L761" s="109" t="s">
        <v>2971</v>
      </c>
    </row>
    <row r="762" spans="1:12" s="30" customFormat="1" hidden="1">
      <c r="A762" s="27">
        <f t="shared" si="11"/>
        <v>760</v>
      </c>
      <c r="B762" s="27" t="s">
        <v>2949</v>
      </c>
      <c r="C762" s="34" t="s">
        <v>33</v>
      </c>
      <c r="D762" s="27">
        <v>116645</v>
      </c>
      <c r="E762" s="27">
        <v>51312</v>
      </c>
      <c r="F762" s="27">
        <v>13056767</v>
      </c>
      <c r="G762" s="16" t="s">
        <v>1726</v>
      </c>
      <c r="H762" s="77">
        <v>340</v>
      </c>
      <c r="I762" s="74" t="s">
        <v>15</v>
      </c>
      <c r="J762" s="29"/>
      <c r="K762" s="490"/>
      <c r="L762" s="109" t="s">
        <v>2971</v>
      </c>
    </row>
    <row r="763" spans="1:12" s="30" customFormat="1" hidden="1">
      <c r="A763" s="27">
        <f t="shared" si="11"/>
        <v>761</v>
      </c>
      <c r="B763" s="27" t="s">
        <v>2950</v>
      </c>
      <c r="C763" s="34" t="s">
        <v>33</v>
      </c>
      <c r="D763" s="27">
        <v>116645</v>
      </c>
      <c r="E763" s="27">
        <v>51312</v>
      </c>
      <c r="F763" s="27">
        <v>13056767</v>
      </c>
      <c r="G763" s="16" t="s">
        <v>1726</v>
      </c>
      <c r="H763" s="77">
        <v>340</v>
      </c>
      <c r="I763" s="74" t="s">
        <v>15</v>
      </c>
      <c r="J763" s="29"/>
      <c r="K763" s="490"/>
      <c r="L763" s="109" t="s">
        <v>2971</v>
      </c>
    </row>
    <row r="764" spans="1:12" s="30" customFormat="1" hidden="1">
      <c r="A764" s="27">
        <f t="shared" si="11"/>
        <v>762</v>
      </c>
      <c r="B764" s="27" t="s">
        <v>2951</v>
      </c>
      <c r="C764" s="34" t="s">
        <v>33</v>
      </c>
      <c r="D764" s="27">
        <v>116645</v>
      </c>
      <c r="E764" s="27">
        <v>51312</v>
      </c>
      <c r="F764" s="27">
        <v>13056767</v>
      </c>
      <c r="G764" s="16" t="s">
        <v>1726</v>
      </c>
      <c r="H764" s="77">
        <v>400</v>
      </c>
      <c r="I764" s="74" t="s">
        <v>15</v>
      </c>
      <c r="J764" s="29"/>
      <c r="K764" s="490"/>
      <c r="L764" s="109" t="s">
        <v>2971</v>
      </c>
    </row>
    <row r="765" spans="1:12" s="30" customFormat="1" hidden="1">
      <c r="A765" s="27">
        <f t="shared" si="11"/>
        <v>763</v>
      </c>
      <c r="B765" s="27" t="s">
        <v>2934</v>
      </c>
      <c r="C765" s="34" t="s">
        <v>33</v>
      </c>
      <c r="D765" s="27">
        <v>116646</v>
      </c>
      <c r="E765" s="27">
        <v>51313</v>
      </c>
      <c r="F765" s="27">
        <v>13059160</v>
      </c>
      <c r="G765" s="16" t="s">
        <v>1726</v>
      </c>
      <c r="H765" s="77">
        <v>240</v>
      </c>
      <c r="I765" s="74" t="s">
        <v>15</v>
      </c>
      <c r="J765" s="29"/>
      <c r="K765" s="490"/>
      <c r="L765" s="109" t="s">
        <v>2971</v>
      </c>
    </row>
    <row r="766" spans="1:12" s="30" customFormat="1" hidden="1">
      <c r="A766" s="27">
        <f t="shared" si="11"/>
        <v>764</v>
      </c>
      <c r="B766" s="27" t="s">
        <v>2958</v>
      </c>
      <c r="C766" s="34" t="s">
        <v>31</v>
      </c>
      <c r="D766" s="27">
        <v>116647</v>
      </c>
      <c r="E766" s="27">
        <v>51314</v>
      </c>
      <c r="F766" s="27">
        <v>2273748</v>
      </c>
      <c r="G766" s="16" t="s">
        <v>1725</v>
      </c>
      <c r="H766" s="77">
        <v>19200</v>
      </c>
      <c r="I766" s="74" t="s">
        <v>15</v>
      </c>
      <c r="J766" s="29"/>
      <c r="K766" s="490"/>
      <c r="L766" s="109" t="s">
        <v>2971</v>
      </c>
    </row>
    <row r="767" spans="1:12" s="30" customFormat="1" hidden="1">
      <c r="A767" s="27">
        <f t="shared" si="11"/>
        <v>765</v>
      </c>
      <c r="B767" s="27" t="s">
        <v>2959</v>
      </c>
      <c r="C767" s="34" t="s">
        <v>31</v>
      </c>
      <c r="D767" s="27">
        <v>116647</v>
      </c>
      <c r="E767" s="27">
        <v>51314</v>
      </c>
      <c r="F767" s="27">
        <v>2273748</v>
      </c>
      <c r="G767" s="16" t="s">
        <v>1725</v>
      </c>
      <c r="H767" s="77">
        <v>19200</v>
      </c>
      <c r="I767" s="74" t="s">
        <v>15</v>
      </c>
      <c r="J767" s="29"/>
      <c r="K767" s="490"/>
      <c r="L767" s="109" t="s">
        <v>2971</v>
      </c>
    </row>
    <row r="768" spans="1:12" hidden="1">
      <c r="A768" s="27">
        <f t="shared" si="11"/>
        <v>766</v>
      </c>
      <c r="B768" s="27" t="s">
        <v>2965</v>
      </c>
      <c r="C768" s="34" t="s">
        <v>31</v>
      </c>
      <c r="D768" s="27">
        <v>116648</v>
      </c>
      <c r="E768" s="27">
        <v>51315</v>
      </c>
      <c r="F768" s="27">
        <v>2296033</v>
      </c>
      <c r="G768" s="16" t="s">
        <v>1725</v>
      </c>
      <c r="H768" s="59">
        <v>9600</v>
      </c>
      <c r="I768" s="74" t="s">
        <v>15</v>
      </c>
      <c r="J768" s="58"/>
      <c r="K768" s="492"/>
      <c r="L768" s="109" t="s">
        <v>3053</v>
      </c>
    </row>
    <row r="769" spans="1:12" hidden="1">
      <c r="A769" s="27">
        <f t="shared" si="11"/>
        <v>767</v>
      </c>
      <c r="B769" s="27" t="s">
        <v>2964</v>
      </c>
      <c r="C769" s="34" t="s">
        <v>31</v>
      </c>
      <c r="D769" s="27">
        <v>116648</v>
      </c>
      <c r="E769" s="27">
        <v>51315</v>
      </c>
      <c r="F769" s="27">
        <v>2296033</v>
      </c>
      <c r="G769" s="16" t="s">
        <v>1725</v>
      </c>
      <c r="H769" s="59">
        <v>5500</v>
      </c>
      <c r="I769" s="74" t="s">
        <v>15</v>
      </c>
      <c r="J769" s="58"/>
      <c r="K769" s="492"/>
      <c r="L769" s="109" t="s">
        <v>3053</v>
      </c>
    </row>
    <row r="770" spans="1:12" hidden="1">
      <c r="A770" s="27">
        <f t="shared" si="11"/>
        <v>768</v>
      </c>
      <c r="B770" s="27" t="s">
        <v>2968</v>
      </c>
      <c r="C770" s="34" t="s">
        <v>31</v>
      </c>
      <c r="D770" s="27">
        <v>116648</v>
      </c>
      <c r="E770" s="27">
        <v>51315</v>
      </c>
      <c r="F770" s="27">
        <v>2296033</v>
      </c>
      <c r="G770" s="16" t="s">
        <v>1725</v>
      </c>
      <c r="H770" s="59">
        <v>8000</v>
      </c>
      <c r="I770" s="74" t="s">
        <v>15</v>
      </c>
      <c r="J770" s="58"/>
      <c r="K770" s="492"/>
      <c r="L770" s="109" t="s">
        <v>3053</v>
      </c>
    </row>
    <row r="771" spans="1:12" hidden="1">
      <c r="A771" s="27">
        <f t="shared" si="11"/>
        <v>769</v>
      </c>
      <c r="B771" s="27" t="s">
        <v>2987</v>
      </c>
      <c r="C771" s="34" t="s">
        <v>33</v>
      </c>
      <c r="D771" s="27">
        <v>116649</v>
      </c>
      <c r="E771" s="27">
        <v>51316</v>
      </c>
      <c r="F771" s="27">
        <v>13059205</v>
      </c>
      <c r="G771" s="27" t="s">
        <v>1726</v>
      </c>
      <c r="H771" s="59">
        <v>110</v>
      </c>
      <c r="I771" s="74" t="s">
        <v>15</v>
      </c>
      <c r="J771" s="58"/>
      <c r="K771" s="492"/>
      <c r="L771" s="109" t="s">
        <v>3053</v>
      </c>
    </row>
    <row r="772" spans="1:12" hidden="1">
      <c r="A772" s="27">
        <f t="shared" si="11"/>
        <v>770</v>
      </c>
      <c r="B772" s="27" t="s">
        <v>2991</v>
      </c>
      <c r="C772" s="34" t="s">
        <v>32</v>
      </c>
      <c r="D772" s="27">
        <v>116650</v>
      </c>
      <c r="E772" s="27">
        <v>51317</v>
      </c>
      <c r="F772" s="27">
        <v>2296078</v>
      </c>
      <c r="G772" s="16" t="s">
        <v>1725</v>
      </c>
      <c r="H772" s="59">
        <v>899997</v>
      </c>
      <c r="I772" s="74" t="s">
        <v>15</v>
      </c>
      <c r="J772" s="58"/>
      <c r="K772" s="492"/>
      <c r="L772" s="109" t="s">
        <v>3053</v>
      </c>
    </row>
    <row r="773" spans="1:12" hidden="1">
      <c r="A773" s="27">
        <f t="shared" ref="A773:A836" si="12">A772+1</f>
        <v>771</v>
      </c>
      <c r="B773" s="27" t="s">
        <v>2867</v>
      </c>
      <c r="C773" s="34" t="s">
        <v>31</v>
      </c>
      <c r="D773" s="27">
        <v>118801</v>
      </c>
      <c r="E773" s="27">
        <v>51318</v>
      </c>
      <c r="F773" s="27">
        <v>2296091</v>
      </c>
      <c r="G773" s="16" t="s">
        <v>1725</v>
      </c>
      <c r="H773" s="59">
        <v>33035</v>
      </c>
      <c r="I773" s="74" t="s">
        <v>15</v>
      </c>
      <c r="J773" s="58"/>
      <c r="K773" s="492"/>
      <c r="L773" s="109" t="s">
        <v>3053</v>
      </c>
    </row>
    <row r="774" spans="1:12" hidden="1">
      <c r="A774" s="27">
        <f t="shared" si="12"/>
        <v>772</v>
      </c>
      <c r="B774" s="27" t="s">
        <v>2868</v>
      </c>
      <c r="C774" s="34" t="s">
        <v>31</v>
      </c>
      <c r="D774" s="27">
        <v>118801</v>
      </c>
      <c r="E774" s="27">
        <v>51318</v>
      </c>
      <c r="F774" s="27">
        <v>2296091</v>
      </c>
      <c r="G774" s="16" t="s">
        <v>1725</v>
      </c>
      <c r="H774" s="59">
        <v>31200</v>
      </c>
      <c r="I774" s="74" t="s">
        <v>15</v>
      </c>
      <c r="J774" s="58"/>
      <c r="K774" s="492"/>
      <c r="L774" s="109" t="s">
        <v>3053</v>
      </c>
    </row>
    <row r="775" spans="1:12" hidden="1">
      <c r="A775" s="27">
        <f t="shared" si="12"/>
        <v>773</v>
      </c>
      <c r="B775" s="27" t="s">
        <v>3019</v>
      </c>
      <c r="C775" s="34" t="s">
        <v>32</v>
      </c>
      <c r="D775" s="27">
        <v>118802</v>
      </c>
      <c r="E775" s="27">
        <v>51319</v>
      </c>
      <c r="F775" s="27">
        <v>2300873</v>
      </c>
      <c r="G775" s="16" t="s">
        <v>1725</v>
      </c>
      <c r="H775" s="59">
        <v>899997</v>
      </c>
      <c r="I775" s="74" t="s">
        <v>15</v>
      </c>
      <c r="J775" s="58"/>
      <c r="K775" s="492"/>
      <c r="L775" s="109" t="s">
        <v>3053</v>
      </c>
    </row>
    <row r="776" spans="1:12" hidden="1">
      <c r="A776" s="27">
        <f t="shared" si="12"/>
        <v>774</v>
      </c>
      <c r="B776" s="27" t="s">
        <v>2974</v>
      </c>
      <c r="C776" s="34" t="s">
        <v>31</v>
      </c>
      <c r="D776" s="27">
        <v>118803</v>
      </c>
      <c r="E776" s="27">
        <v>51320</v>
      </c>
      <c r="F776" s="27">
        <v>2300874</v>
      </c>
      <c r="G776" s="16" t="s">
        <v>1725</v>
      </c>
      <c r="H776" s="59">
        <v>25500</v>
      </c>
      <c r="I776" s="74" t="s">
        <v>15</v>
      </c>
      <c r="J776" s="58"/>
      <c r="K776" s="492"/>
      <c r="L776" s="109" t="s">
        <v>3053</v>
      </c>
    </row>
    <row r="777" spans="1:12" hidden="1">
      <c r="A777" s="27">
        <f t="shared" si="12"/>
        <v>775</v>
      </c>
      <c r="B777" s="27" t="s">
        <v>2994</v>
      </c>
      <c r="C777" s="34" t="s">
        <v>42</v>
      </c>
      <c r="D777" s="27">
        <v>118804</v>
      </c>
      <c r="E777" s="27">
        <v>51321</v>
      </c>
      <c r="F777" s="27">
        <v>13062865</v>
      </c>
      <c r="G777" s="27" t="s">
        <v>1726</v>
      </c>
      <c r="H777" s="59">
        <v>280</v>
      </c>
      <c r="I777" s="74" t="s">
        <v>15</v>
      </c>
      <c r="J777" s="58"/>
      <c r="K777" s="492"/>
      <c r="L777" s="109" t="s">
        <v>3053</v>
      </c>
    </row>
    <row r="778" spans="1:12" hidden="1">
      <c r="A778" s="27">
        <f t="shared" si="12"/>
        <v>776</v>
      </c>
      <c r="B778" s="27" t="s">
        <v>2993</v>
      </c>
      <c r="C778" s="34" t="s">
        <v>42</v>
      </c>
      <c r="D778" s="27">
        <v>118804</v>
      </c>
      <c r="E778" s="27">
        <v>51321</v>
      </c>
      <c r="F778" s="27">
        <v>13062865</v>
      </c>
      <c r="G778" s="27" t="s">
        <v>1726</v>
      </c>
      <c r="H778" s="59">
        <v>91</v>
      </c>
      <c r="I778" s="74" t="s">
        <v>15</v>
      </c>
      <c r="J778" s="58"/>
      <c r="K778" s="492"/>
      <c r="L778" s="109" t="s">
        <v>3053</v>
      </c>
    </row>
    <row r="779" spans="1:12" hidden="1">
      <c r="A779" s="27">
        <f t="shared" si="12"/>
        <v>777</v>
      </c>
      <c r="B779" s="27" t="s">
        <v>3017</v>
      </c>
      <c r="C779" s="34" t="s">
        <v>42</v>
      </c>
      <c r="D779" s="27">
        <v>118804</v>
      </c>
      <c r="E779" s="27">
        <v>51321</v>
      </c>
      <c r="F779" s="27">
        <v>13062865</v>
      </c>
      <c r="G779" s="27" t="s">
        <v>1726</v>
      </c>
      <c r="H779" s="59">
        <v>289</v>
      </c>
      <c r="I779" s="74" t="s">
        <v>15</v>
      </c>
      <c r="J779" s="58"/>
      <c r="K779" s="492"/>
      <c r="L779" s="109" t="s">
        <v>3053</v>
      </c>
    </row>
    <row r="780" spans="1:12" hidden="1">
      <c r="A780" s="27">
        <f t="shared" si="12"/>
        <v>778</v>
      </c>
      <c r="B780" s="27" t="s">
        <v>3021</v>
      </c>
      <c r="C780" s="34" t="s">
        <v>42</v>
      </c>
      <c r="D780" s="27">
        <v>118804</v>
      </c>
      <c r="E780" s="27">
        <v>51321</v>
      </c>
      <c r="F780" s="27">
        <v>13062865</v>
      </c>
      <c r="G780" s="27" t="s">
        <v>1726</v>
      </c>
      <c r="H780" s="59">
        <v>325</v>
      </c>
      <c r="I780" s="74" t="s">
        <v>15</v>
      </c>
      <c r="J780" s="58"/>
      <c r="K780" s="492"/>
      <c r="L780" s="109" t="s">
        <v>3053</v>
      </c>
    </row>
    <row r="781" spans="1:12" hidden="1">
      <c r="A781" s="27">
        <f t="shared" si="12"/>
        <v>779</v>
      </c>
      <c r="B781" s="27" t="s">
        <v>3022</v>
      </c>
      <c r="C781" s="34" t="s">
        <v>42</v>
      </c>
      <c r="D781" s="27">
        <v>118804</v>
      </c>
      <c r="E781" s="27">
        <v>51321</v>
      </c>
      <c r="F781" s="27">
        <v>13062865</v>
      </c>
      <c r="G781" s="27" t="s">
        <v>1726</v>
      </c>
      <c r="H781" s="59">
        <v>275</v>
      </c>
      <c r="I781" s="74" t="s">
        <v>15</v>
      </c>
      <c r="J781" s="58"/>
      <c r="K781" s="492"/>
      <c r="L781" s="109" t="s">
        <v>3053</v>
      </c>
    </row>
    <row r="782" spans="1:12" hidden="1">
      <c r="A782" s="27">
        <f t="shared" si="12"/>
        <v>780</v>
      </c>
      <c r="B782" s="27" t="s">
        <v>3025</v>
      </c>
      <c r="C782" s="34" t="s">
        <v>42</v>
      </c>
      <c r="D782" s="27">
        <v>118805</v>
      </c>
      <c r="E782" s="27">
        <v>51322</v>
      </c>
      <c r="F782" s="27">
        <v>13062865</v>
      </c>
      <c r="G782" s="27" t="s">
        <v>1726</v>
      </c>
      <c r="H782" s="59">
        <v>221</v>
      </c>
      <c r="I782" s="74" t="s">
        <v>15</v>
      </c>
      <c r="J782" s="58"/>
      <c r="K782" s="492"/>
      <c r="L782" s="109" t="s">
        <v>3053</v>
      </c>
    </row>
    <row r="783" spans="1:12" hidden="1">
      <c r="A783" s="27">
        <f t="shared" si="12"/>
        <v>781</v>
      </c>
      <c r="B783" s="27" t="s">
        <v>3027</v>
      </c>
      <c r="C783" s="34" t="s">
        <v>42</v>
      </c>
      <c r="D783" s="27">
        <v>118805</v>
      </c>
      <c r="E783" s="27">
        <v>51322</v>
      </c>
      <c r="F783" s="27">
        <v>13062865</v>
      </c>
      <c r="G783" s="27" t="s">
        <v>1726</v>
      </c>
      <c r="H783" s="59">
        <v>98</v>
      </c>
      <c r="I783" s="74" t="s">
        <v>15</v>
      </c>
      <c r="J783" s="58"/>
      <c r="K783" s="492"/>
      <c r="L783" s="109" t="s">
        <v>3053</v>
      </c>
    </row>
    <row r="784" spans="1:12" hidden="1">
      <c r="A784" s="27">
        <f t="shared" si="12"/>
        <v>782</v>
      </c>
      <c r="B784" s="27" t="s">
        <v>3029</v>
      </c>
      <c r="C784" s="34" t="s">
        <v>42</v>
      </c>
      <c r="D784" s="27">
        <v>118805</v>
      </c>
      <c r="E784" s="27">
        <v>51322</v>
      </c>
      <c r="F784" s="27">
        <v>13062865</v>
      </c>
      <c r="G784" s="27" t="s">
        <v>1726</v>
      </c>
      <c r="H784" s="59">
        <v>167</v>
      </c>
      <c r="I784" s="74" t="s">
        <v>15</v>
      </c>
      <c r="J784" s="58"/>
      <c r="K784" s="492"/>
      <c r="L784" s="109" t="s">
        <v>3053</v>
      </c>
    </row>
    <row r="785" spans="1:12" hidden="1">
      <c r="A785" s="27">
        <f t="shared" si="12"/>
        <v>783</v>
      </c>
      <c r="B785" s="27" t="s">
        <v>3031</v>
      </c>
      <c r="C785" s="34" t="s">
        <v>42</v>
      </c>
      <c r="D785" s="27">
        <v>118805</v>
      </c>
      <c r="E785" s="27">
        <v>51322</v>
      </c>
      <c r="F785" s="27">
        <v>13062865</v>
      </c>
      <c r="G785" s="27" t="s">
        <v>1726</v>
      </c>
      <c r="H785" s="59">
        <v>292</v>
      </c>
      <c r="I785" s="74" t="s">
        <v>15</v>
      </c>
      <c r="J785" s="58"/>
      <c r="K785" s="492"/>
      <c r="L785" s="109" t="s">
        <v>3053</v>
      </c>
    </row>
    <row r="786" spans="1:12" hidden="1">
      <c r="A786" s="27">
        <f t="shared" si="12"/>
        <v>784</v>
      </c>
      <c r="B786" s="27" t="s">
        <v>3030</v>
      </c>
      <c r="C786" s="34" t="s">
        <v>42</v>
      </c>
      <c r="D786" s="27">
        <v>118806</v>
      </c>
      <c r="E786" s="27">
        <v>51323</v>
      </c>
      <c r="F786" s="27">
        <v>13062866</v>
      </c>
      <c r="G786" s="27" t="s">
        <v>1726</v>
      </c>
      <c r="H786" s="59">
        <v>778</v>
      </c>
      <c r="I786" s="74" t="s">
        <v>15</v>
      </c>
      <c r="J786" s="58"/>
      <c r="K786" s="492"/>
      <c r="L786" s="109" t="s">
        <v>3053</v>
      </c>
    </row>
    <row r="787" spans="1:12" hidden="1">
      <c r="A787" s="27">
        <f t="shared" si="12"/>
        <v>785</v>
      </c>
      <c r="B787" s="27" t="s">
        <v>3032</v>
      </c>
      <c r="C787" s="34" t="s">
        <v>42</v>
      </c>
      <c r="D787" s="27">
        <v>118806</v>
      </c>
      <c r="E787" s="27">
        <v>51323</v>
      </c>
      <c r="F787" s="27">
        <v>13062866</v>
      </c>
      <c r="G787" s="27" t="s">
        <v>1726</v>
      </c>
      <c r="H787" s="59">
        <v>492</v>
      </c>
      <c r="I787" s="74" t="s">
        <v>15</v>
      </c>
      <c r="J787" s="58"/>
      <c r="K787" s="492"/>
      <c r="L787" s="109" t="s">
        <v>3053</v>
      </c>
    </row>
    <row r="788" spans="1:12" hidden="1">
      <c r="A788" s="27">
        <f t="shared" si="12"/>
        <v>786</v>
      </c>
      <c r="B788" s="27" t="s">
        <v>3033</v>
      </c>
      <c r="C788" s="34" t="s">
        <v>42</v>
      </c>
      <c r="D788" s="27">
        <v>118806</v>
      </c>
      <c r="E788" s="27">
        <v>51323</v>
      </c>
      <c r="F788" s="27">
        <v>13062866</v>
      </c>
      <c r="G788" s="27" t="s">
        <v>1726</v>
      </c>
      <c r="H788" s="59">
        <v>778</v>
      </c>
      <c r="I788" s="74" t="s">
        <v>15</v>
      </c>
      <c r="J788" s="58"/>
      <c r="K788" s="492"/>
      <c r="L788" s="109" t="s">
        <v>3053</v>
      </c>
    </row>
    <row r="789" spans="1:12" hidden="1">
      <c r="A789" s="27">
        <f t="shared" si="12"/>
        <v>787</v>
      </c>
      <c r="B789" s="27" t="s">
        <v>3034</v>
      </c>
      <c r="C789" s="34" t="s">
        <v>42</v>
      </c>
      <c r="D789" s="27">
        <v>118806</v>
      </c>
      <c r="E789" s="27">
        <v>51323</v>
      </c>
      <c r="F789" s="27">
        <v>13062866</v>
      </c>
      <c r="G789" s="27" t="s">
        <v>1726</v>
      </c>
      <c r="H789" s="59">
        <v>350</v>
      </c>
      <c r="I789" s="74" t="s">
        <v>15</v>
      </c>
      <c r="J789" s="58"/>
      <c r="K789" s="492"/>
      <c r="L789" s="109" t="s">
        <v>3053</v>
      </c>
    </row>
    <row r="790" spans="1:12" hidden="1">
      <c r="A790" s="27">
        <f t="shared" si="12"/>
        <v>788</v>
      </c>
      <c r="B790" s="27" t="s">
        <v>3035</v>
      </c>
      <c r="C790" s="34" t="s">
        <v>42</v>
      </c>
      <c r="D790" s="27">
        <v>118806</v>
      </c>
      <c r="E790" s="27">
        <v>51323</v>
      </c>
      <c r="F790" s="27">
        <v>13062866</v>
      </c>
      <c r="G790" s="27" t="s">
        <v>1726</v>
      </c>
      <c r="H790" s="59">
        <v>541</v>
      </c>
      <c r="I790" s="74" t="s">
        <v>15</v>
      </c>
      <c r="J790" s="58"/>
      <c r="K790" s="492"/>
      <c r="L790" s="109" t="s">
        <v>3053</v>
      </c>
    </row>
    <row r="791" spans="1:12" hidden="1">
      <c r="A791" s="27">
        <f t="shared" si="12"/>
        <v>789</v>
      </c>
      <c r="B791" s="27" t="s">
        <v>2975</v>
      </c>
      <c r="C791" s="34" t="s">
        <v>31</v>
      </c>
      <c r="D791" s="27">
        <v>118807</v>
      </c>
      <c r="E791" s="27">
        <v>51324</v>
      </c>
      <c r="F791" s="27">
        <v>2300908</v>
      </c>
      <c r="G791" s="27" t="s">
        <v>1725</v>
      </c>
      <c r="H791" s="59">
        <v>13600</v>
      </c>
      <c r="I791" s="74" t="s">
        <v>15</v>
      </c>
      <c r="J791" s="58"/>
      <c r="K791" s="492"/>
      <c r="L791" s="109" t="s">
        <v>3053</v>
      </c>
    </row>
    <row r="792" spans="1:12" hidden="1">
      <c r="A792" s="27">
        <f t="shared" si="12"/>
        <v>790</v>
      </c>
      <c r="B792" s="27" t="s">
        <v>3046</v>
      </c>
      <c r="C792" s="34" t="s">
        <v>31</v>
      </c>
      <c r="D792" s="27">
        <v>118807</v>
      </c>
      <c r="E792" s="27">
        <v>51324</v>
      </c>
      <c r="F792" s="27">
        <v>2300908</v>
      </c>
      <c r="G792" s="27" t="s">
        <v>1725</v>
      </c>
      <c r="H792" s="59">
        <v>48770</v>
      </c>
      <c r="I792" s="74" t="s">
        <v>15</v>
      </c>
      <c r="J792" s="58"/>
      <c r="K792" s="492"/>
      <c r="L792" s="109" t="s">
        <v>3053</v>
      </c>
    </row>
    <row r="793" spans="1:12" hidden="1">
      <c r="A793" s="27">
        <f t="shared" si="12"/>
        <v>791</v>
      </c>
      <c r="B793" s="27" t="s">
        <v>3043</v>
      </c>
      <c r="C793" s="34" t="s">
        <v>39</v>
      </c>
      <c r="D793" s="27">
        <v>118808</v>
      </c>
      <c r="E793" s="27">
        <v>51325</v>
      </c>
      <c r="F793" s="27">
        <v>13062871</v>
      </c>
      <c r="G793" s="27" t="s">
        <v>1726</v>
      </c>
      <c r="H793" s="59">
        <v>2080</v>
      </c>
      <c r="I793" s="74" t="s">
        <v>15</v>
      </c>
      <c r="J793" s="58"/>
      <c r="K793" s="492"/>
      <c r="L793" s="109" t="s">
        <v>3053</v>
      </c>
    </row>
    <row r="794" spans="1:12" hidden="1">
      <c r="A794" s="27">
        <f t="shared" si="12"/>
        <v>792</v>
      </c>
      <c r="B794" s="16" t="s">
        <v>2976</v>
      </c>
      <c r="C794" s="32" t="s">
        <v>31</v>
      </c>
      <c r="D794" s="16">
        <v>118809</v>
      </c>
      <c r="E794" s="16">
        <v>51326</v>
      </c>
      <c r="F794" s="16">
        <v>2300946</v>
      </c>
      <c r="G794" s="16" t="s">
        <v>1725</v>
      </c>
      <c r="H794" s="77">
        <v>11700</v>
      </c>
      <c r="I794" s="74" t="s">
        <v>15</v>
      </c>
      <c r="J794" s="58"/>
      <c r="K794" s="492"/>
      <c r="L794" s="109" t="s">
        <v>3156</v>
      </c>
    </row>
    <row r="795" spans="1:12" hidden="1">
      <c r="A795" s="27">
        <f t="shared" si="12"/>
        <v>793</v>
      </c>
      <c r="B795" s="16" t="s">
        <v>2977</v>
      </c>
      <c r="C795" s="32" t="s">
        <v>31</v>
      </c>
      <c r="D795" s="16">
        <v>118809</v>
      </c>
      <c r="E795" s="16">
        <v>51326</v>
      </c>
      <c r="F795" s="16">
        <v>2300946</v>
      </c>
      <c r="G795" s="16" t="s">
        <v>1725</v>
      </c>
      <c r="H795" s="77">
        <v>10700</v>
      </c>
      <c r="I795" s="74" t="s">
        <v>15</v>
      </c>
      <c r="J795" s="58"/>
      <c r="K795" s="492"/>
      <c r="L795" s="109" t="s">
        <v>3156</v>
      </c>
    </row>
    <row r="796" spans="1:12" hidden="1">
      <c r="A796" s="27">
        <f t="shared" si="12"/>
        <v>794</v>
      </c>
      <c r="B796" s="16" t="s">
        <v>2978</v>
      </c>
      <c r="C796" s="32" t="s">
        <v>31</v>
      </c>
      <c r="D796" s="16">
        <v>118809</v>
      </c>
      <c r="E796" s="16">
        <v>51326</v>
      </c>
      <c r="F796" s="16">
        <v>2300946</v>
      </c>
      <c r="G796" s="16" t="s">
        <v>1725</v>
      </c>
      <c r="H796" s="77">
        <v>21400</v>
      </c>
      <c r="I796" s="74" t="s">
        <v>15</v>
      </c>
      <c r="J796" s="58"/>
      <c r="K796" s="492"/>
      <c r="L796" s="109" t="s">
        <v>3156</v>
      </c>
    </row>
    <row r="797" spans="1:12" hidden="1">
      <c r="A797" s="27">
        <f t="shared" si="12"/>
        <v>795</v>
      </c>
      <c r="B797" s="16" t="s">
        <v>2973</v>
      </c>
      <c r="C797" s="32" t="s">
        <v>31</v>
      </c>
      <c r="D797" s="16">
        <v>118810</v>
      </c>
      <c r="E797" s="16">
        <v>51327</v>
      </c>
      <c r="F797" s="16">
        <v>2300946</v>
      </c>
      <c r="G797" s="16" t="s">
        <v>1725</v>
      </c>
      <c r="H797" s="77">
        <v>19500</v>
      </c>
      <c r="I797" s="74" t="s">
        <v>15</v>
      </c>
      <c r="J797" s="58"/>
      <c r="K797" s="492"/>
      <c r="L797" s="109" t="s">
        <v>3156</v>
      </c>
    </row>
    <row r="798" spans="1:12" hidden="1">
      <c r="A798" s="27">
        <f t="shared" si="12"/>
        <v>796</v>
      </c>
      <c r="B798" s="201" t="s">
        <v>3059</v>
      </c>
      <c r="C798" s="202" t="s">
        <v>42</v>
      </c>
      <c r="D798" s="201">
        <v>118811</v>
      </c>
      <c r="E798" s="201">
        <v>51328</v>
      </c>
      <c r="F798" s="201" t="s">
        <v>15</v>
      </c>
      <c r="G798" s="201" t="s">
        <v>15</v>
      </c>
      <c r="H798" s="204" t="s">
        <v>15</v>
      </c>
      <c r="I798" s="203" t="s">
        <v>248</v>
      </c>
      <c r="J798" s="58"/>
      <c r="K798" s="492"/>
      <c r="L798" s="109" t="s">
        <v>3156</v>
      </c>
    </row>
    <row r="799" spans="1:12" hidden="1">
      <c r="A799" s="27">
        <f t="shared" si="12"/>
        <v>797</v>
      </c>
      <c r="B799" s="16" t="s">
        <v>3063</v>
      </c>
      <c r="C799" s="32" t="s">
        <v>39</v>
      </c>
      <c r="D799" s="16">
        <v>118812</v>
      </c>
      <c r="E799" s="16">
        <v>51329</v>
      </c>
      <c r="F799" s="16">
        <v>13067056</v>
      </c>
      <c r="G799" s="16" t="s">
        <v>1726</v>
      </c>
      <c r="H799" s="77">
        <v>2515</v>
      </c>
      <c r="I799" s="74" t="s">
        <v>15</v>
      </c>
      <c r="J799" s="58"/>
      <c r="K799" s="492"/>
      <c r="L799" s="109" t="s">
        <v>3156</v>
      </c>
    </row>
    <row r="800" spans="1:12" hidden="1">
      <c r="A800" s="27">
        <f t="shared" si="12"/>
        <v>798</v>
      </c>
      <c r="B800" s="16" t="s">
        <v>3059</v>
      </c>
      <c r="C800" s="32" t="s">
        <v>42</v>
      </c>
      <c r="D800" s="16">
        <v>118813</v>
      </c>
      <c r="E800" s="16">
        <v>51330</v>
      </c>
      <c r="F800" s="16">
        <v>13067083</v>
      </c>
      <c r="G800" s="16" t="s">
        <v>1726</v>
      </c>
      <c r="H800" s="77">
        <v>210</v>
      </c>
      <c r="I800" s="74" t="s">
        <v>15</v>
      </c>
      <c r="J800" s="58"/>
      <c r="K800" s="492"/>
      <c r="L800" s="109" t="s">
        <v>3156</v>
      </c>
    </row>
    <row r="801" spans="1:12" hidden="1">
      <c r="A801" s="27">
        <f t="shared" si="12"/>
        <v>799</v>
      </c>
      <c r="B801" s="16" t="s">
        <v>3003</v>
      </c>
      <c r="C801" s="32" t="s">
        <v>31</v>
      </c>
      <c r="D801" s="16">
        <v>118814</v>
      </c>
      <c r="E801" s="16">
        <v>51331</v>
      </c>
      <c r="F801" s="16">
        <v>2302025</v>
      </c>
      <c r="G801" s="16" t="s">
        <v>1725</v>
      </c>
      <c r="H801" s="77">
        <v>19000</v>
      </c>
      <c r="I801" s="74" t="s">
        <v>15</v>
      </c>
      <c r="J801" s="58"/>
      <c r="K801" s="492"/>
      <c r="L801" s="109" t="s">
        <v>3215</v>
      </c>
    </row>
    <row r="802" spans="1:12" hidden="1">
      <c r="A802" s="27">
        <f t="shared" si="12"/>
        <v>800</v>
      </c>
      <c r="B802" s="16" t="s">
        <v>3133</v>
      </c>
      <c r="C802" s="32" t="s">
        <v>34</v>
      </c>
      <c r="D802" s="16">
        <v>118815</v>
      </c>
      <c r="E802" s="16">
        <v>51332</v>
      </c>
      <c r="F802" s="16">
        <v>13190518</v>
      </c>
      <c r="G802" s="16" t="s">
        <v>1726</v>
      </c>
      <c r="H802" s="77">
        <v>384</v>
      </c>
      <c r="I802" s="74" t="s">
        <v>15</v>
      </c>
      <c r="J802" s="58"/>
      <c r="K802" s="492"/>
      <c r="L802" s="109" t="s">
        <v>3215</v>
      </c>
    </row>
    <row r="803" spans="1:12" hidden="1">
      <c r="A803" s="27">
        <f t="shared" si="12"/>
        <v>801</v>
      </c>
      <c r="B803" s="16" t="s">
        <v>3134</v>
      </c>
      <c r="C803" s="32" t="s">
        <v>34</v>
      </c>
      <c r="D803" s="16">
        <v>118815</v>
      </c>
      <c r="E803" s="16">
        <v>51332</v>
      </c>
      <c r="F803" s="16">
        <v>13190518</v>
      </c>
      <c r="G803" s="16" t="s">
        <v>1726</v>
      </c>
      <c r="H803" s="77">
        <v>1008</v>
      </c>
      <c r="I803" s="74" t="s">
        <v>15</v>
      </c>
      <c r="J803" s="58"/>
      <c r="K803" s="492"/>
      <c r="L803" s="109" t="s">
        <v>3215</v>
      </c>
    </row>
    <row r="804" spans="1:12" hidden="1">
      <c r="A804" s="27">
        <f t="shared" si="12"/>
        <v>802</v>
      </c>
      <c r="B804" s="16" t="s">
        <v>3104</v>
      </c>
      <c r="C804" s="32" t="s">
        <v>33</v>
      </c>
      <c r="D804" s="16">
        <v>118816</v>
      </c>
      <c r="E804" s="16">
        <v>51333</v>
      </c>
      <c r="F804" s="16">
        <v>13182445</v>
      </c>
      <c r="G804" s="16" t="s">
        <v>1726</v>
      </c>
      <c r="H804" s="77">
        <v>113</v>
      </c>
      <c r="I804" s="74" t="s">
        <v>15</v>
      </c>
      <c r="J804" s="58"/>
      <c r="K804" s="492"/>
      <c r="L804" s="109" t="s">
        <v>3215</v>
      </c>
    </row>
    <row r="805" spans="1:12" hidden="1">
      <c r="A805" s="27">
        <f t="shared" si="12"/>
        <v>803</v>
      </c>
      <c r="B805" s="16" t="s">
        <v>3105</v>
      </c>
      <c r="C805" s="32" t="s">
        <v>33</v>
      </c>
      <c r="D805" s="16">
        <v>118816</v>
      </c>
      <c r="E805" s="16">
        <v>51333</v>
      </c>
      <c r="F805" s="16">
        <v>13182445</v>
      </c>
      <c r="G805" s="16" t="s">
        <v>1726</v>
      </c>
      <c r="H805" s="77">
        <v>121</v>
      </c>
      <c r="I805" s="74" t="s">
        <v>15</v>
      </c>
      <c r="J805" s="58"/>
      <c r="K805" s="492"/>
      <c r="L805" s="109" t="s">
        <v>3215</v>
      </c>
    </row>
    <row r="806" spans="1:12" hidden="1">
      <c r="A806" s="27">
        <f t="shared" si="12"/>
        <v>804</v>
      </c>
      <c r="B806" s="16" t="s">
        <v>3106</v>
      </c>
      <c r="C806" s="32" t="s">
        <v>33</v>
      </c>
      <c r="D806" s="16">
        <v>118816</v>
      </c>
      <c r="E806" s="16">
        <v>51333</v>
      </c>
      <c r="F806" s="16">
        <v>13182445</v>
      </c>
      <c r="G806" s="16" t="s">
        <v>1726</v>
      </c>
      <c r="H806" s="77">
        <v>78</v>
      </c>
      <c r="I806" s="74" t="s">
        <v>15</v>
      </c>
      <c r="J806" s="58"/>
      <c r="K806" s="492"/>
      <c r="L806" s="109" t="s">
        <v>3215</v>
      </c>
    </row>
    <row r="807" spans="1:12" hidden="1">
      <c r="A807" s="27">
        <f t="shared" si="12"/>
        <v>805</v>
      </c>
      <c r="B807" s="16" t="s">
        <v>3107</v>
      </c>
      <c r="C807" s="32" t="s">
        <v>33</v>
      </c>
      <c r="D807" s="16">
        <v>118816</v>
      </c>
      <c r="E807" s="16">
        <v>51333</v>
      </c>
      <c r="F807" s="16">
        <v>13182445</v>
      </c>
      <c r="G807" s="16" t="s">
        <v>1726</v>
      </c>
      <c r="H807" s="77">
        <v>61</v>
      </c>
      <c r="I807" s="74" t="s">
        <v>15</v>
      </c>
      <c r="J807" s="58"/>
      <c r="K807" s="492"/>
      <c r="L807" s="109" t="s">
        <v>3215</v>
      </c>
    </row>
    <row r="808" spans="1:12" hidden="1">
      <c r="A808" s="27">
        <f t="shared" si="12"/>
        <v>806</v>
      </c>
      <c r="B808" s="16" t="s">
        <v>3108</v>
      </c>
      <c r="C808" s="32" t="s">
        <v>33</v>
      </c>
      <c r="D808" s="16">
        <v>118816</v>
      </c>
      <c r="E808" s="16">
        <v>51333</v>
      </c>
      <c r="F808" s="16">
        <v>13182445</v>
      </c>
      <c r="G808" s="16" t="s">
        <v>1726</v>
      </c>
      <c r="H808" s="77">
        <v>206</v>
      </c>
      <c r="I808" s="74" t="s">
        <v>15</v>
      </c>
      <c r="J808" s="58"/>
      <c r="K808" s="492"/>
      <c r="L808" s="109" t="s">
        <v>3215</v>
      </c>
    </row>
    <row r="809" spans="1:12" hidden="1">
      <c r="A809" s="27">
        <f t="shared" si="12"/>
        <v>807</v>
      </c>
      <c r="B809" s="16" t="s">
        <v>3109</v>
      </c>
      <c r="C809" s="32" t="s">
        <v>33</v>
      </c>
      <c r="D809" s="16">
        <v>118816</v>
      </c>
      <c r="E809" s="16">
        <v>51333</v>
      </c>
      <c r="F809" s="16">
        <v>13182445</v>
      </c>
      <c r="G809" s="16" t="s">
        <v>1726</v>
      </c>
      <c r="H809" s="77">
        <v>155</v>
      </c>
      <c r="I809" s="74" t="s">
        <v>15</v>
      </c>
      <c r="J809" s="58"/>
      <c r="K809" s="492"/>
      <c r="L809" s="109" t="s">
        <v>3215</v>
      </c>
    </row>
    <row r="810" spans="1:12" hidden="1">
      <c r="A810" s="27">
        <f t="shared" si="12"/>
        <v>808</v>
      </c>
      <c r="B810" s="16" t="s">
        <v>3118</v>
      </c>
      <c r="C810" s="32" t="s">
        <v>33</v>
      </c>
      <c r="D810" s="16">
        <v>118817</v>
      </c>
      <c r="E810" s="16">
        <v>51334</v>
      </c>
      <c r="F810" s="16">
        <v>13182445</v>
      </c>
      <c r="G810" s="16" t="s">
        <v>1726</v>
      </c>
      <c r="H810" s="77">
        <v>227</v>
      </c>
      <c r="I810" s="74" t="s">
        <v>15</v>
      </c>
      <c r="J810" s="58"/>
      <c r="K810" s="492"/>
      <c r="L810" s="109" t="s">
        <v>3215</v>
      </c>
    </row>
    <row r="811" spans="1:12" hidden="1">
      <c r="A811" s="27">
        <f t="shared" si="12"/>
        <v>809</v>
      </c>
      <c r="B811" s="16" t="s">
        <v>3119</v>
      </c>
      <c r="C811" s="32" t="s">
        <v>33</v>
      </c>
      <c r="D811" s="16">
        <v>118817</v>
      </c>
      <c r="E811" s="16">
        <v>51334</v>
      </c>
      <c r="F811" s="16">
        <v>13182445</v>
      </c>
      <c r="G811" s="16" t="s">
        <v>1726</v>
      </c>
      <c r="H811" s="77">
        <v>132</v>
      </c>
      <c r="I811" s="74" t="s">
        <v>15</v>
      </c>
      <c r="J811" s="58"/>
      <c r="K811" s="492"/>
      <c r="L811" s="109" t="s">
        <v>3215</v>
      </c>
    </row>
    <row r="812" spans="1:12" hidden="1">
      <c r="A812" s="27">
        <f t="shared" si="12"/>
        <v>810</v>
      </c>
      <c r="B812" s="16" t="s">
        <v>3142</v>
      </c>
      <c r="C812" s="32" t="s">
        <v>33</v>
      </c>
      <c r="D812" s="16">
        <v>118817</v>
      </c>
      <c r="E812" s="16">
        <v>51334</v>
      </c>
      <c r="F812" s="16">
        <v>13182445</v>
      </c>
      <c r="G812" s="16" t="s">
        <v>1726</v>
      </c>
      <c r="H812" s="77">
        <v>138</v>
      </c>
      <c r="I812" s="74" t="s">
        <v>15</v>
      </c>
      <c r="J812" s="58"/>
      <c r="K812" s="492"/>
      <c r="L812" s="109" t="s">
        <v>3215</v>
      </c>
    </row>
    <row r="813" spans="1:12" hidden="1">
      <c r="A813" s="27">
        <f t="shared" si="12"/>
        <v>811</v>
      </c>
      <c r="B813" s="16" t="s">
        <v>3144</v>
      </c>
      <c r="C813" s="32" t="s">
        <v>33</v>
      </c>
      <c r="D813" s="16">
        <v>118817</v>
      </c>
      <c r="E813" s="16">
        <v>51334</v>
      </c>
      <c r="F813" s="16">
        <v>13182445</v>
      </c>
      <c r="G813" s="16" t="s">
        <v>1726</v>
      </c>
      <c r="H813" s="77">
        <v>370</v>
      </c>
      <c r="I813" s="74" t="s">
        <v>15</v>
      </c>
      <c r="J813" s="58"/>
      <c r="K813" s="492"/>
      <c r="L813" s="109" t="s">
        <v>3215</v>
      </c>
    </row>
    <row r="814" spans="1:12" hidden="1">
      <c r="A814" s="27">
        <f t="shared" si="12"/>
        <v>812</v>
      </c>
      <c r="B814" s="16" t="s">
        <v>3173</v>
      </c>
      <c r="C814" s="32" t="s">
        <v>42</v>
      </c>
      <c r="D814" s="16">
        <v>118818</v>
      </c>
      <c r="E814" s="16">
        <v>51335</v>
      </c>
      <c r="F814" s="16">
        <v>13182444</v>
      </c>
      <c r="G814" s="16" t="s">
        <v>1726</v>
      </c>
      <c r="H814" s="77">
        <v>301</v>
      </c>
      <c r="I814" s="74" t="s">
        <v>15</v>
      </c>
      <c r="J814" s="58"/>
      <c r="K814" s="492"/>
      <c r="L814" s="109" t="s">
        <v>3215</v>
      </c>
    </row>
    <row r="815" spans="1:12" hidden="1">
      <c r="A815" s="27">
        <f t="shared" si="12"/>
        <v>813</v>
      </c>
      <c r="B815" s="16" t="s">
        <v>3126</v>
      </c>
      <c r="C815" s="32" t="s">
        <v>42</v>
      </c>
      <c r="D815" s="16">
        <v>118818</v>
      </c>
      <c r="E815" s="16">
        <v>51335</v>
      </c>
      <c r="F815" s="16">
        <v>13182444</v>
      </c>
      <c r="G815" s="16" t="s">
        <v>1726</v>
      </c>
      <c r="H815" s="77">
        <v>700</v>
      </c>
      <c r="I815" s="74" t="s">
        <v>15</v>
      </c>
      <c r="J815" s="58"/>
      <c r="K815" s="492"/>
      <c r="L815" s="109" t="s">
        <v>3215</v>
      </c>
    </row>
    <row r="816" spans="1:12" hidden="1">
      <c r="A816" s="27">
        <f t="shared" si="12"/>
        <v>814</v>
      </c>
      <c r="B816" s="16" t="s">
        <v>3157</v>
      </c>
      <c r="C816" s="32" t="s">
        <v>42</v>
      </c>
      <c r="D816" s="16">
        <v>118818</v>
      </c>
      <c r="E816" s="16">
        <v>51335</v>
      </c>
      <c r="F816" s="16">
        <v>13182444</v>
      </c>
      <c r="G816" s="16" t="s">
        <v>1726</v>
      </c>
      <c r="H816" s="77">
        <v>210</v>
      </c>
      <c r="I816" s="74" t="s">
        <v>15</v>
      </c>
      <c r="J816" s="58"/>
      <c r="K816" s="492"/>
      <c r="L816" s="109" t="s">
        <v>3215</v>
      </c>
    </row>
    <row r="817" spans="1:12" hidden="1">
      <c r="A817" s="27">
        <f t="shared" si="12"/>
        <v>815</v>
      </c>
      <c r="B817" s="16" t="s">
        <v>3159</v>
      </c>
      <c r="C817" s="32" t="s">
        <v>42</v>
      </c>
      <c r="D817" s="16">
        <v>118818</v>
      </c>
      <c r="E817" s="16">
        <v>51335</v>
      </c>
      <c r="F817" s="16">
        <v>13182444</v>
      </c>
      <c r="G817" s="16" t="s">
        <v>1726</v>
      </c>
      <c r="H817" s="77">
        <v>150</v>
      </c>
      <c r="I817" s="74" t="s">
        <v>15</v>
      </c>
      <c r="J817" s="58"/>
      <c r="K817" s="492"/>
      <c r="L817" s="109" t="s">
        <v>3215</v>
      </c>
    </row>
    <row r="818" spans="1:12" hidden="1">
      <c r="A818" s="27">
        <f t="shared" si="12"/>
        <v>816</v>
      </c>
      <c r="B818" s="16" t="s">
        <v>3160</v>
      </c>
      <c r="C818" s="32" t="s">
        <v>42</v>
      </c>
      <c r="D818" s="16">
        <v>118818</v>
      </c>
      <c r="E818" s="16">
        <v>51335</v>
      </c>
      <c r="F818" s="16">
        <v>13182444</v>
      </c>
      <c r="G818" s="16" t="s">
        <v>1726</v>
      </c>
      <c r="H818" s="77">
        <v>150</v>
      </c>
      <c r="I818" s="74" t="s">
        <v>15</v>
      </c>
      <c r="J818" s="58"/>
      <c r="K818" s="492"/>
      <c r="L818" s="109" t="s">
        <v>3215</v>
      </c>
    </row>
    <row r="819" spans="1:12" hidden="1">
      <c r="A819" s="27">
        <f t="shared" si="12"/>
        <v>817</v>
      </c>
      <c r="B819" s="16" t="s">
        <v>3161</v>
      </c>
      <c r="C819" s="32" t="s">
        <v>42</v>
      </c>
      <c r="D819" s="16">
        <v>118818</v>
      </c>
      <c r="E819" s="16">
        <v>51335</v>
      </c>
      <c r="F819" s="16">
        <v>13182444</v>
      </c>
      <c r="G819" s="16" t="s">
        <v>1726</v>
      </c>
      <c r="H819" s="77">
        <v>150</v>
      </c>
      <c r="I819" s="74" t="s">
        <v>15</v>
      </c>
      <c r="J819" s="58"/>
      <c r="K819" s="492"/>
      <c r="L819" s="109" t="s">
        <v>3215</v>
      </c>
    </row>
    <row r="820" spans="1:12" hidden="1">
      <c r="A820" s="27">
        <f t="shared" si="12"/>
        <v>818</v>
      </c>
      <c r="B820" s="16" t="s">
        <v>3162</v>
      </c>
      <c r="C820" s="32" t="s">
        <v>42</v>
      </c>
      <c r="D820" s="16">
        <v>118818</v>
      </c>
      <c r="E820" s="16">
        <v>51335</v>
      </c>
      <c r="F820" s="16">
        <v>13182444</v>
      </c>
      <c r="G820" s="16" t="s">
        <v>1726</v>
      </c>
      <c r="H820" s="77">
        <v>150</v>
      </c>
      <c r="I820" s="74" t="s">
        <v>15</v>
      </c>
      <c r="J820" s="58"/>
      <c r="K820" s="492"/>
      <c r="L820" s="109" t="s">
        <v>3215</v>
      </c>
    </row>
    <row r="821" spans="1:12" hidden="1">
      <c r="A821" s="27">
        <f t="shared" si="12"/>
        <v>819</v>
      </c>
      <c r="B821" s="16" t="s">
        <v>3169</v>
      </c>
      <c r="C821" s="32" t="s">
        <v>42</v>
      </c>
      <c r="D821" s="16">
        <v>118818</v>
      </c>
      <c r="E821" s="16">
        <v>51335</v>
      </c>
      <c r="F821" s="16">
        <v>13182444</v>
      </c>
      <c r="G821" s="16" t="s">
        <v>1726</v>
      </c>
      <c r="H821" s="77">
        <v>1160</v>
      </c>
      <c r="I821" s="74" t="s">
        <v>15</v>
      </c>
      <c r="J821" s="58"/>
      <c r="K821" s="492"/>
      <c r="L821" s="109" t="s">
        <v>3215</v>
      </c>
    </row>
    <row r="822" spans="1:12" hidden="1">
      <c r="A822" s="27">
        <f t="shared" si="12"/>
        <v>820</v>
      </c>
      <c r="B822" s="16" t="s">
        <v>3176</v>
      </c>
      <c r="C822" s="32" t="s">
        <v>2311</v>
      </c>
      <c r="D822" s="16">
        <v>118819</v>
      </c>
      <c r="E822" s="16" t="s">
        <v>15</v>
      </c>
      <c r="F822" s="16" t="s">
        <v>15</v>
      </c>
      <c r="G822" s="16" t="s">
        <v>1726</v>
      </c>
      <c r="H822" s="77">
        <v>4560</v>
      </c>
      <c r="I822" s="79" t="s">
        <v>3216</v>
      </c>
      <c r="J822" s="58"/>
      <c r="K822" s="492"/>
      <c r="L822" s="109" t="s">
        <v>3215</v>
      </c>
    </row>
    <row r="823" spans="1:12" hidden="1">
      <c r="A823" s="27">
        <f t="shared" si="12"/>
        <v>821</v>
      </c>
      <c r="B823" s="16" t="s">
        <v>3177</v>
      </c>
      <c r="C823" s="32" t="s">
        <v>2311</v>
      </c>
      <c r="D823" s="16">
        <v>118819</v>
      </c>
      <c r="E823" s="16" t="s">
        <v>15</v>
      </c>
      <c r="F823" s="16" t="s">
        <v>15</v>
      </c>
      <c r="G823" s="16" t="s">
        <v>1726</v>
      </c>
      <c r="H823" s="77">
        <v>7520</v>
      </c>
      <c r="I823" s="79" t="s">
        <v>3216</v>
      </c>
      <c r="J823" s="58"/>
      <c r="K823" s="492"/>
      <c r="L823" s="109" t="s">
        <v>3215</v>
      </c>
    </row>
    <row r="824" spans="1:12" hidden="1">
      <c r="A824" s="27">
        <f t="shared" si="12"/>
        <v>822</v>
      </c>
      <c r="B824" s="16" t="s">
        <v>3178</v>
      </c>
      <c r="C824" s="32" t="s">
        <v>2311</v>
      </c>
      <c r="D824" s="16">
        <v>118819</v>
      </c>
      <c r="E824" s="16" t="s">
        <v>15</v>
      </c>
      <c r="F824" s="16" t="s">
        <v>15</v>
      </c>
      <c r="G824" s="16" t="s">
        <v>1726</v>
      </c>
      <c r="H824" s="77">
        <v>9760</v>
      </c>
      <c r="I824" s="79" t="s">
        <v>3216</v>
      </c>
      <c r="J824" s="58"/>
      <c r="K824" s="492"/>
      <c r="L824" s="109" t="s">
        <v>3215</v>
      </c>
    </row>
    <row r="825" spans="1:12" hidden="1">
      <c r="A825" s="27">
        <f t="shared" si="12"/>
        <v>823</v>
      </c>
      <c r="B825" s="16" t="s">
        <v>3179</v>
      </c>
      <c r="C825" s="32" t="s">
        <v>2311</v>
      </c>
      <c r="D825" s="16">
        <v>118819</v>
      </c>
      <c r="E825" s="16" t="s">
        <v>15</v>
      </c>
      <c r="F825" s="16" t="s">
        <v>15</v>
      </c>
      <c r="G825" s="16" t="s">
        <v>1726</v>
      </c>
      <c r="H825" s="77">
        <v>5360</v>
      </c>
      <c r="I825" s="79" t="s">
        <v>3216</v>
      </c>
      <c r="J825" s="58"/>
      <c r="K825" s="492"/>
      <c r="L825" s="109" t="s">
        <v>3215</v>
      </c>
    </row>
    <row r="826" spans="1:12" hidden="1">
      <c r="A826" s="27">
        <f t="shared" si="12"/>
        <v>824</v>
      </c>
      <c r="B826" s="16" t="s">
        <v>3145</v>
      </c>
      <c r="C826" s="32" t="s">
        <v>33</v>
      </c>
      <c r="D826" s="16">
        <v>118820</v>
      </c>
      <c r="E826" s="16">
        <v>51336</v>
      </c>
      <c r="F826" s="16">
        <v>13182521</v>
      </c>
      <c r="G826" s="16" t="s">
        <v>1726</v>
      </c>
      <c r="H826" s="77">
        <v>392</v>
      </c>
      <c r="I826" s="74" t="s">
        <v>15</v>
      </c>
      <c r="J826" s="58"/>
      <c r="K826" s="492"/>
      <c r="L826" s="109" t="s">
        <v>3215</v>
      </c>
    </row>
    <row r="827" spans="1:12" hidden="1">
      <c r="A827" s="27">
        <f t="shared" si="12"/>
        <v>825</v>
      </c>
      <c r="B827" s="16" t="s">
        <v>3141</v>
      </c>
      <c r="C827" s="32" t="s">
        <v>33</v>
      </c>
      <c r="D827" s="16">
        <v>118820</v>
      </c>
      <c r="E827" s="16">
        <v>51336</v>
      </c>
      <c r="F827" s="16">
        <v>13182521</v>
      </c>
      <c r="G827" s="16" t="s">
        <v>1726</v>
      </c>
      <c r="H827" s="77">
        <v>232</v>
      </c>
      <c r="I827" s="74" t="s">
        <v>15</v>
      </c>
      <c r="J827" s="58"/>
      <c r="K827" s="492"/>
      <c r="L827" s="109" t="s">
        <v>3215</v>
      </c>
    </row>
    <row r="828" spans="1:12" hidden="1">
      <c r="A828" s="27">
        <f t="shared" si="12"/>
        <v>826</v>
      </c>
      <c r="B828" s="16" t="s">
        <v>3143</v>
      </c>
      <c r="C828" s="32" t="s">
        <v>33</v>
      </c>
      <c r="D828" s="16">
        <v>118820</v>
      </c>
      <c r="E828" s="16">
        <v>51336</v>
      </c>
      <c r="F828" s="16">
        <v>13182521</v>
      </c>
      <c r="G828" s="16" t="s">
        <v>1726</v>
      </c>
      <c r="H828" s="77">
        <v>296</v>
      </c>
      <c r="I828" s="74" t="s">
        <v>15</v>
      </c>
      <c r="J828" s="58"/>
      <c r="K828" s="492"/>
      <c r="L828" s="109" t="s">
        <v>3215</v>
      </c>
    </row>
    <row r="829" spans="1:12" hidden="1">
      <c r="A829" s="27">
        <f t="shared" si="12"/>
        <v>827</v>
      </c>
      <c r="B829" s="27" t="s">
        <v>3004</v>
      </c>
      <c r="C829" s="34" t="s">
        <v>31</v>
      </c>
      <c r="D829" s="27">
        <v>118821</v>
      </c>
      <c r="E829" s="27">
        <v>51337</v>
      </c>
      <c r="F829" s="27">
        <v>2303172</v>
      </c>
      <c r="G829" s="27" t="s">
        <v>1725</v>
      </c>
      <c r="H829" s="59">
        <v>65000</v>
      </c>
      <c r="I829" s="74" t="s">
        <v>15</v>
      </c>
      <c r="J829" s="58"/>
      <c r="K829" s="492"/>
      <c r="L829" s="110" t="s">
        <v>3217</v>
      </c>
    </row>
    <row r="830" spans="1:12" hidden="1">
      <c r="A830" s="27">
        <f t="shared" si="12"/>
        <v>828</v>
      </c>
      <c r="B830" s="27" t="s">
        <v>3005</v>
      </c>
      <c r="C830" s="34" t="s">
        <v>31</v>
      </c>
      <c r="D830" s="27">
        <v>118821</v>
      </c>
      <c r="E830" s="27">
        <v>51337</v>
      </c>
      <c r="F830" s="27">
        <v>2303172</v>
      </c>
      <c r="G830" s="27" t="s">
        <v>1725</v>
      </c>
      <c r="H830" s="59">
        <v>65000</v>
      </c>
      <c r="I830" s="74" t="s">
        <v>15</v>
      </c>
      <c r="J830" s="58"/>
      <c r="K830" s="492"/>
      <c r="L830" s="110" t="s">
        <v>3217</v>
      </c>
    </row>
    <row r="831" spans="1:12" hidden="1">
      <c r="A831" s="27">
        <f t="shared" si="12"/>
        <v>829</v>
      </c>
      <c r="B831" s="27" t="s">
        <v>3006</v>
      </c>
      <c r="C831" s="34" t="s">
        <v>31</v>
      </c>
      <c r="D831" s="27">
        <v>118821</v>
      </c>
      <c r="E831" s="27">
        <v>51337</v>
      </c>
      <c r="F831" s="27">
        <v>2303172</v>
      </c>
      <c r="G831" s="27" t="s">
        <v>1725</v>
      </c>
      <c r="H831" s="59">
        <v>65000</v>
      </c>
      <c r="I831" s="74" t="s">
        <v>15</v>
      </c>
      <c r="J831" s="58"/>
      <c r="K831" s="492"/>
      <c r="L831" s="110" t="s">
        <v>3217</v>
      </c>
    </row>
    <row r="832" spans="1:12" hidden="1">
      <c r="A832" s="27">
        <f t="shared" si="12"/>
        <v>830</v>
      </c>
      <c r="B832" s="27" t="s">
        <v>3007</v>
      </c>
      <c r="C832" s="34" t="s">
        <v>31</v>
      </c>
      <c r="D832" s="27">
        <v>118821</v>
      </c>
      <c r="E832" s="27">
        <v>51337</v>
      </c>
      <c r="F832" s="27">
        <v>2303172</v>
      </c>
      <c r="G832" s="27" t="s">
        <v>1725</v>
      </c>
      <c r="H832" s="59">
        <v>65000</v>
      </c>
      <c r="I832" s="74" t="s">
        <v>15</v>
      </c>
      <c r="J832" s="58"/>
      <c r="K832" s="492"/>
      <c r="L832" s="110" t="s">
        <v>3217</v>
      </c>
    </row>
    <row r="833" spans="1:12" hidden="1">
      <c r="A833" s="27">
        <f t="shared" si="12"/>
        <v>831</v>
      </c>
      <c r="B833" s="27" t="s">
        <v>3067</v>
      </c>
      <c r="C833" s="34" t="s">
        <v>31</v>
      </c>
      <c r="D833" s="27">
        <v>118822</v>
      </c>
      <c r="E833" s="27">
        <v>51338</v>
      </c>
      <c r="F833" s="27">
        <v>2303172</v>
      </c>
      <c r="G833" s="27" t="s">
        <v>1725</v>
      </c>
      <c r="H833" s="59">
        <v>37800</v>
      </c>
      <c r="I833" s="74" t="s">
        <v>15</v>
      </c>
      <c r="J833" s="58"/>
      <c r="K833" s="492"/>
      <c r="L833" s="110" t="s">
        <v>3217</v>
      </c>
    </row>
    <row r="834" spans="1:12" hidden="1">
      <c r="A834" s="27">
        <f t="shared" si="12"/>
        <v>832</v>
      </c>
      <c r="B834" s="27" t="s">
        <v>3074</v>
      </c>
      <c r="C834" s="34" t="s">
        <v>31</v>
      </c>
      <c r="D834" s="27">
        <v>118822</v>
      </c>
      <c r="E834" s="27">
        <v>51338</v>
      </c>
      <c r="F834" s="27">
        <v>2303172</v>
      </c>
      <c r="G834" s="27" t="s">
        <v>1725</v>
      </c>
      <c r="H834" s="59">
        <v>51900</v>
      </c>
      <c r="I834" s="74" t="s">
        <v>15</v>
      </c>
      <c r="J834" s="58"/>
      <c r="K834" s="492"/>
      <c r="L834" s="110" t="s">
        <v>3217</v>
      </c>
    </row>
    <row r="835" spans="1:12" hidden="1">
      <c r="A835" s="27">
        <f t="shared" si="12"/>
        <v>833</v>
      </c>
      <c r="B835" s="27" t="s">
        <v>3001</v>
      </c>
      <c r="C835" s="34" t="s">
        <v>31</v>
      </c>
      <c r="D835" s="27">
        <v>118823</v>
      </c>
      <c r="E835" s="27">
        <v>51339</v>
      </c>
      <c r="F835" s="27">
        <v>2303173</v>
      </c>
      <c r="G835" s="27" t="s">
        <v>1725</v>
      </c>
      <c r="H835" s="59">
        <v>250000</v>
      </c>
      <c r="I835" s="74" t="s">
        <v>15</v>
      </c>
      <c r="J835" s="58"/>
      <c r="K835" s="492"/>
      <c r="L835" s="110" t="s">
        <v>3217</v>
      </c>
    </row>
    <row r="836" spans="1:12" hidden="1">
      <c r="A836" s="27">
        <f t="shared" si="12"/>
        <v>834</v>
      </c>
      <c r="B836" s="27" t="s">
        <v>3002</v>
      </c>
      <c r="C836" s="34" t="s">
        <v>31</v>
      </c>
      <c r="D836" s="27">
        <v>118823</v>
      </c>
      <c r="E836" s="27">
        <v>51339</v>
      </c>
      <c r="F836" s="27">
        <v>2303173</v>
      </c>
      <c r="G836" s="27" t="s">
        <v>1725</v>
      </c>
      <c r="H836" s="59">
        <v>250000</v>
      </c>
      <c r="I836" s="74" t="s">
        <v>15</v>
      </c>
      <c r="J836" s="58"/>
      <c r="K836" s="492"/>
      <c r="L836" s="110" t="s">
        <v>3217</v>
      </c>
    </row>
    <row r="837" spans="1:12" hidden="1">
      <c r="A837" s="27">
        <f t="shared" ref="A837:A900" si="13">A836+1</f>
        <v>835</v>
      </c>
      <c r="B837" s="27" t="s">
        <v>3187</v>
      </c>
      <c r="C837" s="34" t="s">
        <v>42</v>
      </c>
      <c r="D837" s="27">
        <v>118824</v>
      </c>
      <c r="E837" s="27">
        <v>51340</v>
      </c>
      <c r="F837" s="27">
        <v>13182523</v>
      </c>
      <c r="G837" s="27" t="s">
        <v>1726</v>
      </c>
      <c r="H837" s="59">
        <v>530</v>
      </c>
      <c r="I837" s="74" t="s">
        <v>15</v>
      </c>
      <c r="J837" s="58"/>
      <c r="K837" s="492"/>
      <c r="L837" s="110" t="s">
        <v>3217</v>
      </c>
    </row>
    <row r="838" spans="1:12" hidden="1">
      <c r="A838" s="27">
        <f t="shared" si="13"/>
        <v>836</v>
      </c>
      <c r="B838" s="27" t="s">
        <v>3196</v>
      </c>
      <c r="C838" s="34" t="s">
        <v>42</v>
      </c>
      <c r="D838" s="27">
        <v>118824</v>
      </c>
      <c r="E838" s="27">
        <v>51340</v>
      </c>
      <c r="F838" s="27">
        <v>13182523</v>
      </c>
      <c r="G838" s="27" t="s">
        <v>1726</v>
      </c>
      <c r="H838" s="59">
        <v>420</v>
      </c>
      <c r="I838" s="74" t="s">
        <v>15</v>
      </c>
      <c r="J838" s="58"/>
      <c r="K838" s="492"/>
      <c r="L838" s="110" t="s">
        <v>3217</v>
      </c>
    </row>
    <row r="839" spans="1:12" hidden="1">
      <c r="A839" s="27">
        <f t="shared" si="13"/>
        <v>837</v>
      </c>
      <c r="B839" s="27" t="s">
        <v>3200</v>
      </c>
      <c r="C839" s="34" t="s">
        <v>42</v>
      </c>
      <c r="D839" s="27">
        <v>118824</v>
      </c>
      <c r="E839" s="27">
        <v>51340</v>
      </c>
      <c r="F839" s="27">
        <v>13182523</v>
      </c>
      <c r="G839" s="27" t="s">
        <v>1726</v>
      </c>
      <c r="H839" s="59">
        <v>420</v>
      </c>
      <c r="I839" s="74" t="s">
        <v>15</v>
      </c>
      <c r="J839" s="58"/>
      <c r="K839" s="492"/>
      <c r="L839" s="110" t="s">
        <v>3217</v>
      </c>
    </row>
    <row r="840" spans="1:12" hidden="1">
      <c r="A840" s="27">
        <f t="shared" si="13"/>
        <v>838</v>
      </c>
      <c r="B840" s="27" t="s">
        <v>3201</v>
      </c>
      <c r="C840" s="34" t="s">
        <v>42</v>
      </c>
      <c r="D840" s="27">
        <v>118824</v>
      </c>
      <c r="E840" s="27">
        <v>51340</v>
      </c>
      <c r="F840" s="27">
        <v>13182523</v>
      </c>
      <c r="G840" s="27" t="s">
        <v>1726</v>
      </c>
      <c r="H840" s="59">
        <v>939</v>
      </c>
      <c r="I840" s="74" t="s">
        <v>15</v>
      </c>
      <c r="J840" s="58"/>
      <c r="K840" s="492"/>
      <c r="L840" s="110" t="s">
        <v>3217</v>
      </c>
    </row>
    <row r="841" spans="1:12" hidden="1">
      <c r="A841" s="27">
        <f t="shared" si="13"/>
        <v>839</v>
      </c>
      <c r="B841" s="27" t="s">
        <v>3202</v>
      </c>
      <c r="C841" s="34" t="s">
        <v>42</v>
      </c>
      <c r="D841" s="27">
        <v>118824</v>
      </c>
      <c r="E841" s="27">
        <v>51340</v>
      </c>
      <c r="F841" s="27">
        <v>13182523</v>
      </c>
      <c r="G841" s="27" t="s">
        <v>1726</v>
      </c>
      <c r="H841" s="59">
        <v>700</v>
      </c>
      <c r="I841" s="74" t="s">
        <v>15</v>
      </c>
      <c r="J841" s="58"/>
      <c r="K841" s="492"/>
      <c r="L841" s="110" t="s">
        <v>3217</v>
      </c>
    </row>
    <row r="842" spans="1:12" hidden="1">
      <c r="A842" s="27">
        <f t="shared" si="13"/>
        <v>840</v>
      </c>
      <c r="B842" s="27" t="s">
        <v>3211</v>
      </c>
      <c r="C842" s="34" t="s">
        <v>42</v>
      </c>
      <c r="D842" s="27">
        <v>118824</v>
      </c>
      <c r="E842" s="27">
        <v>51340</v>
      </c>
      <c r="F842" s="27">
        <v>13182523</v>
      </c>
      <c r="G842" s="27" t="s">
        <v>1726</v>
      </c>
      <c r="H842" s="59">
        <v>480</v>
      </c>
      <c r="I842" s="74" t="s">
        <v>15</v>
      </c>
      <c r="J842" s="58"/>
      <c r="K842" s="492"/>
      <c r="L842" s="110" t="s">
        <v>3217</v>
      </c>
    </row>
    <row r="843" spans="1:12" hidden="1">
      <c r="A843" s="27">
        <f t="shared" si="13"/>
        <v>841</v>
      </c>
      <c r="B843" s="27" t="s">
        <v>3069</v>
      </c>
      <c r="C843" s="34" t="s">
        <v>31</v>
      </c>
      <c r="D843" s="27">
        <v>118825</v>
      </c>
      <c r="E843" s="27">
        <v>51341</v>
      </c>
      <c r="F843" s="27">
        <v>2303242</v>
      </c>
      <c r="G843" s="27" t="s">
        <v>1725</v>
      </c>
      <c r="H843" s="59">
        <v>53700</v>
      </c>
      <c r="I843" s="74" t="s">
        <v>15</v>
      </c>
      <c r="J843" s="58"/>
      <c r="K843" s="492"/>
      <c r="L843" s="110" t="s">
        <v>3271</v>
      </c>
    </row>
    <row r="844" spans="1:12" hidden="1">
      <c r="A844" s="27">
        <f t="shared" si="13"/>
        <v>842</v>
      </c>
      <c r="B844" s="27" t="s">
        <v>3070</v>
      </c>
      <c r="C844" s="34" t="s">
        <v>31</v>
      </c>
      <c r="D844" s="27">
        <v>118825</v>
      </c>
      <c r="E844" s="27">
        <v>51341</v>
      </c>
      <c r="F844" s="27">
        <v>2303242</v>
      </c>
      <c r="G844" s="27" t="s">
        <v>1725</v>
      </c>
      <c r="H844" s="59">
        <v>33900</v>
      </c>
      <c r="I844" s="74" t="s">
        <v>15</v>
      </c>
      <c r="J844" s="58"/>
      <c r="K844" s="492"/>
      <c r="L844" s="110" t="s">
        <v>3271</v>
      </c>
    </row>
    <row r="845" spans="1:12" hidden="1">
      <c r="A845" s="27">
        <f t="shared" si="13"/>
        <v>843</v>
      </c>
      <c r="B845" s="27" t="s">
        <v>3071</v>
      </c>
      <c r="C845" s="34" t="s">
        <v>31</v>
      </c>
      <c r="D845" s="27">
        <v>118825</v>
      </c>
      <c r="E845" s="27">
        <v>51341</v>
      </c>
      <c r="F845" s="27">
        <v>2303242</v>
      </c>
      <c r="G845" s="27" t="s">
        <v>1725</v>
      </c>
      <c r="H845" s="59">
        <v>33500</v>
      </c>
      <c r="I845" s="74" t="s">
        <v>15</v>
      </c>
      <c r="J845" s="58"/>
      <c r="K845" s="492"/>
      <c r="L845" s="110" t="s">
        <v>3271</v>
      </c>
    </row>
    <row r="846" spans="1:12" hidden="1">
      <c r="A846" s="27">
        <f t="shared" si="13"/>
        <v>844</v>
      </c>
      <c r="B846" s="27" t="s">
        <v>3072</v>
      </c>
      <c r="C846" s="34" t="s">
        <v>31</v>
      </c>
      <c r="D846" s="27">
        <v>118825</v>
      </c>
      <c r="E846" s="27">
        <v>51341</v>
      </c>
      <c r="F846" s="27">
        <v>2303242</v>
      </c>
      <c r="G846" s="27" t="s">
        <v>1725</v>
      </c>
      <c r="H846" s="59">
        <v>30800</v>
      </c>
      <c r="I846" s="74" t="s">
        <v>15</v>
      </c>
      <c r="J846" s="58"/>
      <c r="K846" s="492"/>
      <c r="L846" s="110" t="s">
        <v>3271</v>
      </c>
    </row>
    <row r="847" spans="1:12" hidden="1">
      <c r="A847" s="27">
        <f t="shared" si="13"/>
        <v>845</v>
      </c>
      <c r="B847" s="27" t="s">
        <v>3073</v>
      </c>
      <c r="C847" s="34" t="s">
        <v>31</v>
      </c>
      <c r="D847" s="27">
        <v>118825</v>
      </c>
      <c r="E847" s="27">
        <v>51341</v>
      </c>
      <c r="F847" s="27">
        <v>2303242</v>
      </c>
      <c r="G847" s="27" t="s">
        <v>1725</v>
      </c>
      <c r="H847" s="59">
        <v>11900</v>
      </c>
      <c r="I847" s="74" t="s">
        <v>15</v>
      </c>
      <c r="J847" s="58"/>
      <c r="K847" s="492"/>
      <c r="L847" s="110" t="s">
        <v>3271</v>
      </c>
    </row>
    <row r="848" spans="1:12" hidden="1">
      <c r="A848" s="27">
        <f t="shared" si="13"/>
        <v>846</v>
      </c>
      <c r="B848" s="27" t="s">
        <v>3219</v>
      </c>
      <c r="C848" s="34" t="s">
        <v>42</v>
      </c>
      <c r="D848" s="27">
        <v>118826</v>
      </c>
      <c r="E848" s="27">
        <v>51342</v>
      </c>
      <c r="F848" s="27">
        <v>13182573</v>
      </c>
      <c r="G848" s="27" t="s">
        <v>1726</v>
      </c>
      <c r="H848" s="59">
        <v>198</v>
      </c>
      <c r="I848" s="74" t="s">
        <v>15</v>
      </c>
      <c r="J848" s="58"/>
      <c r="K848" s="492"/>
      <c r="L848" s="110" t="s">
        <v>3271</v>
      </c>
    </row>
    <row r="849" spans="1:12" hidden="1">
      <c r="A849" s="27">
        <f t="shared" si="13"/>
        <v>847</v>
      </c>
      <c r="B849" s="27" t="s">
        <v>3228</v>
      </c>
      <c r="C849" s="34" t="s">
        <v>33</v>
      </c>
      <c r="D849" s="27">
        <v>118827</v>
      </c>
      <c r="E849" s="27">
        <v>51343</v>
      </c>
      <c r="F849" s="27">
        <v>13182637</v>
      </c>
      <c r="G849" s="27" t="s">
        <v>1726</v>
      </c>
      <c r="H849" s="59">
        <v>120</v>
      </c>
      <c r="I849" s="74" t="s">
        <v>15</v>
      </c>
      <c r="J849" s="58"/>
      <c r="K849" s="492"/>
      <c r="L849" s="110" t="s">
        <v>3271</v>
      </c>
    </row>
    <row r="850" spans="1:12" hidden="1">
      <c r="A850" s="27">
        <f t="shared" si="13"/>
        <v>848</v>
      </c>
      <c r="B850" s="27" t="s">
        <v>3232</v>
      </c>
      <c r="C850" s="34" t="s">
        <v>42</v>
      </c>
      <c r="D850" s="27">
        <v>118828</v>
      </c>
      <c r="E850" s="27">
        <v>51344</v>
      </c>
      <c r="F850" s="27">
        <v>13182638</v>
      </c>
      <c r="G850" s="27" t="s">
        <v>1726</v>
      </c>
      <c r="H850" s="59">
        <v>108</v>
      </c>
      <c r="I850" s="74" t="s">
        <v>15</v>
      </c>
      <c r="J850" s="58"/>
      <c r="K850" s="492"/>
      <c r="L850" s="110" t="s">
        <v>3271</v>
      </c>
    </row>
    <row r="851" spans="1:12" hidden="1">
      <c r="A851" s="27">
        <f t="shared" si="13"/>
        <v>849</v>
      </c>
      <c r="B851" s="27" t="s">
        <v>3233</v>
      </c>
      <c r="C851" s="34" t="s">
        <v>42</v>
      </c>
      <c r="D851" s="27">
        <v>118828</v>
      </c>
      <c r="E851" s="27">
        <v>51344</v>
      </c>
      <c r="F851" s="27">
        <v>13182638</v>
      </c>
      <c r="G851" s="27" t="s">
        <v>1726</v>
      </c>
      <c r="H851" s="59">
        <v>108</v>
      </c>
      <c r="I851" s="74" t="s">
        <v>15</v>
      </c>
      <c r="J851" s="58"/>
      <c r="K851" s="492"/>
      <c r="L851" s="110" t="s">
        <v>3271</v>
      </c>
    </row>
    <row r="852" spans="1:12" hidden="1">
      <c r="A852" s="27">
        <f t="shared" si="13"/>
        <v>850</v>
      </c>
      <c r="B852" s="27" t="s">
        <v>3237</v>
      </c>
      <c r="C852" s="34" t="s">
        <v>42</v>
      </c>
      <c r="D852" s="27">
        <v>118828</v>
      </c>
      <c r="E852" s="27">
        <v>51344</v>
      </c>
      <c r="F852" s="27">
        <v>13182638</v>
      </c>
      <c r="G852" s="27" t="s">
        <v>1726</v>
      </c>
      <c r="H852" s="59">
        <v>1976</v>
      </c>
      <c r="I852" s="74" t="s">
        <v>15</v>
      </c>
      <c r="J852" s="58"/>
      <c r="K852" s="492"/>
      <c r="L852" s="110" t="s">
        <v>3271</v>
      </c>
    </row>
    <row r="853" spans="1:12" hidden="1">
      <c r="A853" s="27">
        <f t="shared" si="13"/>
        <v>851</v>
      </c>
      <c r="B853" s="27" t="s">
        <v>3065</v>
      </c>
      <c r="C853" s="34" t="s">
        <v>31</v>
      </c>
      <c r="D853" s="27">
        <v>118829</v>
      </c>
      <c r="E853" s="27">
        <v>51345</v>
      </c>
      <c r="F853" s="27">
        <v>2304734</v>
      </c>
      <c r="G853" s="27" t="s">
        <v>1725</v>
      </c>
      <c r="H853" s="59">
        <v>11600</v>
      </c>
      <c r="I853" s="74" t="s">
        <v>15</v>
      </c>
      <c r="J853" s="58"/>
      <c r="K853" s="492"/>
      <c r="L853" s="110" t="s">
        <v>3271</v>
      </c>
    </row>
    <row r="854" spans="1:12" hidden="1">
      <c r="A854" s="27">
        <f t="shared" si="13"/>
        <v>852</v>
      </c>
      <c r="B854" s="27" t="s">
        <v>3066</v>
      </c>
      <c r="C854" s="34" t="s">
        <v>31</v>
      </c>
      <c r="D854" s="27">
        <v>118830</v>
      </c>
      <c r="E854" s="27">
        <v>51346</v>
      </c>
      <c r="F854" s="27">
        <v>2305480</v>
      </c>
      <c r="G854" s="27" t="s">
        <v>1725</v>
      </c>
      <c r="H854" s="59">
        <v>9400</v>
      </c>
      <c r="I854" s="74" t="s">
        <v>15</v>
      </c>
      <c r="J854" s="58"/>
      <c r="K854" s="492"/>
      <c r="L854" s="110" t="s">
        <v>3271</v>
      </c>
    </row>
    <row r="855" spans="1:12" hidden="1">
      <c r="A855" s="27">
        <f t="shared" si="13"/>
        <v>853</v>
      </c>
      <c r="B855" s="201" t="s">
        <v>3176</v>
      </c>
      <c r="C855" s="202" t="s">
        <v>2311</v>
      </c>
      <c r="D855" s="201" t="s">
        <v>15</v>
      </c>
      <c r="E855" s="201">
        <v>51347</v>
      </c>
      <c r="F855" s="201">
        <v>2305490</v>
      </c>
      <c r="G855" s="201" t="s">
        <v>1726</v>
      </c>
      <c r="H855" s="204">
        <v>4560</v>
      </c>
      <c r="I855" s="203" t="s">
        <v>248</v>
      </c>
      <c r="J855" s="58"/>
      <c r="K855" s="492"/>
      <c r="L855" s="110" t="s">
        <v>3308</v>
      </c>
    </row>
    <row r="856" spans="1:12" hidden="1">
      <c r="A856" s="27">
        <f t="shared" si="13"/>
        <v>854</v>
      </c>
      <c r="B856" s="201" t="s">
        <v>3177</v>
      </c>
      <c r="C856" s="202" t="s">
        <v>2311</v>
      </c>
      <c r="D856" s="201" t="s">
        <v>15</v>
      </c>
      <c r="E856" s="201">
        <v>51348</v>
      </c>
      <c r="F856" s="201">
        <v>2305491</v>
      </c>
      <c r="G856" s="201" t="s">
        <v>1726</v>
      </c>
      <c r="H856" s="204">
        <v>7520</v>
      </c>
      <c r="I856" s="203" t="s">
        <v>248</v>
      </c>
      <c r="J856" s="58"/>
      <c r="K856" s="492"/>
      <c r="L856" s="110" t="s">
        <v>3308</v>
      </c>
    </row>
    <row r="857" spans="1:12" hidden="1">
      <c r="A857" s="27">
        <f t="shared" si="13"/>
        <v>855</v>
      </c>
      <c r="B857" s="27" t="s">
        <v>3243</v>
      </c>
      <c r="C857" s="34" t="s">
        <v>31</v>
      </c>
      <c r="D857" s="27">
        <v>118832</v>
      </c>
      <c r="E857" s="27">
        <v>51349</v>
      </c>
      <c r="F857" s="27">
        <v>2305498</v>
      </c>
      <c r="G857" s="27" t="s">
        <v>1725</v>
      </c>
      <c r="H857" s="59">
        <v>7600</v>
      </c>
      <c r="I857" s="74" t="s">
        <v>15</v>
      </c>
      <c r="J857" s="58"/>
      <c r="K857" s="492"/>
      <c r="L857" s="110" t="s">
        <v>3308</v>
      </c>
    </row>
    <row r="858" spans="1:12" hidden="1">
      <c r="A858" s="27">
        <f t="shared" si="13"/>
        <v>856</v>
      </c>
      <c r="B858" s="27" t="s">
        <v>3249</v>
      </c>
      <c r="C858" s="34" t="s">
        <v>678</v>
      </c>
      <c r="D858" s="27">
        <v>118833</v>
      </c>
      <c r="E858" s="27">
        <v>51350</v>
      </c>
      <c r="F858" s="27">
        <v>2306010</v>
      </c>
      <c r="G858" s="27" t="s">
        <v>1726</v>
      </c>
      <c r="H858" s="59">
        <v>117</v>
      </c>
      <c r="I858" s="74" t="s">
        <v>15</v>
      </c>
      <c r="J858" s="58"/>
      <c r="K858" s="492"/>
      <c r="L858" s="110" t="s">
        <v>3308</v>
      </c>
    </row>
    <row r="859" spans="1:12" hidden="1">
      <c r="A859" s="27">
        <f t="shared" si="13"/>
        <v>857</v>
      </c>
      <c r="B859" s="27" t="s">
        <v>3176</v>
      </c>
      <c r="C859" s="34" t="s">
        <v>2311</v>
      </c>
      <c r="D859" s="27">
        <v>118831</v>
      </c>
      <c r="E859" s="27">
        <v>52901</v>
      </c>
      <c r="F859" s="27">
        <v>2306016</v>
      </c>
      <c r="G859" s="27" t="s">
        <v>1726</v>
      </c>
      <c r="H859" s="59">
        <v>11400</v>
      </c>
      <c r="I859" s="74" t="s">
        <v>15</v>
      </c>
      <c r="J859" s="58"/>
      <c r="K859" s="492"/>
      <c r="L859" s="110" t="s">
        <v>3308</v>
      </c>
    </row>
    <row r="860" spans="1:12" hidden="1">
      <c r="A860" s="27">
        <f t="shared" si="13"/>
        <v>858</v>
      </c>
      <c r="B860" s="27" t="s">
        <v>3254</v>
      </c>
      <c r="C860" s="34" t="s">
        <v>33</v>
      </c>
      <c r="D860" s="27">
        <v>118834</v>
      </c>
      <c r="E860" s="27">
        <v>52903</v>
      </c>
      <c r="F860" s="27">
        <v>13185475</v>
      </c>
      <c r="G860" s="27" t="s">
        <v>1726</v>
      </c>
      <c r="H860" s="59">
        <v>235</v>
      </c>
      <c r="I860" s="74" t="s">
        <v>15</v>
      </c>
      <c r="J860" s="58"/>
      <c r="K860" s="492"/>
      <c r="L860" s="110" t="s">
        <v>3308</v>
      </c>
    </row>
    <row r="861" spans="1:12" hidden="1">
      <c r="A861" s="27">
        <f t="shared" si="13"/>
        <v>859</v>
      </c>
      <c r="B861" s="27" t="s">
        <v>3255</v>
      </c>
      <c r="C861" s="34" t="s">
        <v>33</v>
      </c>
      <c r="D861" s="27">
        <v>118834</v>
      </c>
      <c r="E861" s="27">
        <v>52903</v>
      </c>
      <c r="F861" s="27">
        <v>13185475</v>
      </c>
      <c r="G861" s="27" t="s">
        <v>1726</v>
      </c>
      <c r="H861" s="59">
        <v>105</v>
      </c>
      <c r="I861" s="74" t="s">
        <v>15</v>
      </c>
      <c r="J861" s="58"/>
      <c r="K861" s="492"/>
      <c r="L861" s="110" t="s">
        <v>3308</v>
      </c>
    </row>
    <row r="862" spans="1:12" hidden="1">
      <c r="A862" s="27">
        <f t="shared" si="13"/>
        <v>860</v>
      </c>
      <c r="B862" s="27" t="s">
        <v>3260</v>
      </c>
      <c r="C862" s="34" t="s">
        <v>34</v>
      </c>
      <c r="D862" s="27">
        <v>118835</v>
      </c>
      <c r="E862" s="27">
        <v>52904</v>
      </c>
      <c r="F862" s="27">
        <v>13185512</v>
      </c>
      <c r="G862" s="27" t="s">
        <v>1726</v>
      </c>
      <c r="H862" s="59">
        <v>550</v>
      </c>
      <c r="I862" s="74" t="s">
        <v>15</v>
      </c>
      <c r="J862" s="58"/>
      <c r="K862" s="492"/>
      <c r="L862" s="110" t="s">
        <v>3308</v>
      </c>
    </row>
    <row r="863" spans="1:12" hidden="1">
      <c r="A863" s="27">
        <f t="shared" si="13"/>
        <v>861</v>
      </c>
      <c r="B863" s="27" t="s">
        <v>3261</v>
      </c>
      <c r="C863" s="34" t="s">
        <v>34</v>
      </c>
      <c r="D863" s="27">
        <v>118835</v>
      </c>
      <c r="E863" s="27">
        <v>52904</v>
      </c>
      <c r="F863" s="27">
        <v>13185512</v>
      </c>
      <c r="G863" s="27" t="s">
        <v>1726</v>
      </c>
      <c r="H863" s="59">
        <v>227</v>
      </c>
      <c r="I863" s="74" t="s">
        <v>15</v>
      </c>
      <c r="J863" s="58"/>
      <c r="K863" s="492"/>
      <c r="L863" s="110" t="s">
        <v>3308</v>
      </c>
    </row>
    <row r="864" spans="1:12" hidden="1">
      <c r="A864" s="27">
        <f t="shared" si="13"/>
        <v>862</v>
      </c>
      <c r="B864" s="27" t="s">
        <v>3262</v>
      </c>
      <c r="C864" s="34" t="s">
        <v>34</v>
      </c>
      <c r="D864" s="27">
        <v>118835</v>
      </c>
      <c r="E864" s="27">
        <v>52904</v>
      </c>
      <c r="F864" s="27">
        <v>13185512</v>
      </c>
      <c r="G864" s="27" t="s">
        <v>1726</v>
      </c>
      <c r="H864" s="59">
        <v>552</v>
      </c>
      <c r="I864" s="74" t="s">
        <v>15</v>
      </c>
      <c r="J864" s="58"/>
      <c r="K864" s="492"/>
      <c r="L864" s="110" t="s">
        <v>3308</v>
      </c>
    </row>
    <row r="865" spans="1:12" hidden="1">
      <c r="A865" s="27">
        <f t="shared" si="13"/>
        <v>863</v>
      </c>
      <c r="B865" s="27" t="s">
        <v>3263</v>
      </c>
      <c r="C865" s="34" t="s">
        <v>34</v>
      </c>
      <c r="D865" s="27">
        <v>118835</v>
      </c>
      <c r="E865" s="27">
        <v>52904</v>
      </c>
      <c r="F865" s="27">
        <v>13185512</v>
      </c>
      <c r="G865" s="27" t="s">
        <v>1726</v>
      </c>
      <c r="H865" s="59">
        <v>349</v>
      </c>
      <c r="I865" s="74" t="s">
        <v>15</v>
      </c>
      <c r="J865" s="58"/>
      <c r="K865" s="492"/>
      <c r="L865" s="110" t="s">
        <v>3308</v>
      </c>
    </row>
    <row r="866" spans="1:12" hidden="1">
      <c r="A866" s="27">
        <f t="shared" si="13"/>
        <v>864</v>
      </c>
      <c r="B866" s="27" t="s">
        <v>3064</v>
      </c>
      <c r="C866" s="34" t="s">
        <v>31</v>
      </c>
      <c r="D866" s="27">
        <v>118836</v>
      </c>
      <c r="E866" s="27">
        <v>52905</v>
      </c>
      <c r="F866" s="27">
        <v>2306039</v>
      </c>
      <c r="G866" s="27" t="s">
        <v>1725</v>
      </c>
      <c r="H866" s="59">
        <v>287500</v>
      </c>
      <c r="I866" s="74" t="s">
        <v>15</v>
      </c>
      <c r="J866" s="58"/>
      <c r="K866" s="492"/>
      <c r="L866" s="110" t="s">
        <v>3308</v>
      </c>
    </row>
    <row r="867" spans="1:12" hidden="1">
      <c r="A867" s="27">
        <f t="shared" si="13"/>
        <v>865</v>
      </c>
      <c r="B867" s="27" t="s">
        <v>3275</v>
      </c>
      <c r="C867" s="34" t="s">
        <v>31</v>
      </c>
      <c r="D867" s="27">
        <v>118837</v>
      </c>
      <c r="E867" s="27">
        <v>52906</v>
      </c>
      <c r="F867" s="27">
        <v>2306033</v>
      </c>
      <c r="G867" s="27" t="s">
        <v>1725</v>
      </c>
      <c r="H867" s="59">
        <v>65400</v>
      </c>
      <c r="I867" s="74" t="s">
        <v>15</v>
      </c>
      <c r="J867" s="58"/>
      <c r="K867" s="492"/>
      <c r="L867" s="110" t="s">
        <v>3308</v>
      </c>
    </row>
    <row r="868" spans="1:12" hidden="1">
      <c r="A868" s="27">
        <f t="shared" si="13"/>
        <v>866</v>
      </c>
      <c r="B868" s="27" t="s">
        <v>3276</v>
      </c>
      <c r="C868" s="34" t="s">
        <v>31</v>
      </c>
      <c r="D868" s="27">
        <v>118837</v>
      </c>
      <c r="E868" s="27">
        <v>52906</v>
      </c>
      <c r="F868" s="27">
        <v>2306033</v>
      </c>
      <c r="G868" s="27" t="s">
        <v>1725</v>
      </c>
      <c r="H868" s="59">
        <v>65400</v>
      </c>
      <c r="I868" s="74" t="s">
        <v>15</v>
      </c>
      <c r="J868" s="58"/>
      <c r="K868" s="492"/>
      <c r="L868" s="110" t="s">
        <v>3308</v>
      </c>
    </row>
    <row r="869" spans="1:12" hidden="1">
      <c r="A869" s="27">
        <f t="shared" si="13"/>
        <v>867</v>
      </c>
      <c r="B869" s="27" t="s">
        <v>3281</v>
      </c>
      <c r="C869" s="34" t="s">
        <v>33</v>
      </c>
      <c r="D869" s="27">
        <v>118838</v>
      </c>
      <c r="E869" s="27">
        <v>52907</v>
      </c>
      <c r="F869" s="27">
        <v>13185531</v>
      </c>
      <c r="G869" s="27" t="s">
        <v>1726</v>
      </c>
      <c r="H869" s="59">
        <v>240</v>
      </c>
      <c r="I869" s="74" t="s">
        <v>15</v>
      </c>
      <c r="J869" s="58"/>
      <c r="K869" s="492"/>
      <c r="L869" s="110" t="s">
        <v>3308</v>
      </c>
    </row>
    <row r="870" spans="1:12" hidden="1">
      <c r="A870" s="27">
        <f t="shared" si="13"/>
        <v>868</v>
      </c>
      <c r="B870" s="27" t="s">
        <v>3284</v>
      </c>
      <c r="C870" s="34" t="s">
        <v>3291</v>
      </c>
      <c r="D870" s="27">
        <v>118839</v>
      </c>
      <c r="E870" s="27">
        <v>52908</v>
      </c>
      <c r="F870" s="27">
        <v>2306034</v>
      </c>
      <c r="G870" s="27" t="s">
        <v>1725</v>
      </c>
      <c r="H870" s="59">
        <v>41000</v>
      </c>
      <c r="I870" s="74" t="s">
        <v>15</v>
      </c>
      <c r="J870" s="58"/>
      <c r="K870" s="492"/>
      <c r="L870" s="110" t="s">
        <v>3308</v>
      </c>
    </row>
    <row r="871" spans="1:12" hidden="1">
      <c r="A871" s="27">
        <f t="shared" si="13"/>
        <v>869</v>
      </c>
      <c r="B871" s="27" t="s">
        <v>3285</v>
      </c>
      <c r="C871" s="34" t="s">
        <v>3291</v>
      </c>
      <c r="D871" s="27">
        <v>118839</v>
      </c>
      <c r="E871" s="27">
        <v>52908</v>
      </c>
      <c r="F871" s="27">
        <v>2306034</v>
      </c>
      <c r="G871" s="27" t="s">
        <v>1725</v>
      </c>
      <c r="H871" s="59">
        <v>32500</v>
      </c>
      <c r="I871" s="74" t="s">
        <v>15</v>
      </c>
      <c r="J871" s="58"/>
      <c r="K871" s="492"/>
      <c r="L871" s="110" t="s">
        <v>3308</v>
      </c>
    </row>
    <row r="872" spans="1:12" hidden="1">
      <c r="A872" s="27">
        <f t="shared" si="13"/>
        <v>870</v>
      </c>
      <c r="B872" s="27" t="s">
        <v>3286</v>
      </c>
      <c r="C872" s="34" t="s">
        <v>3291</v>
      </c>
      <c r="D872" s="27">
        <v>118839</v>
      </c>
      <c r="E872" s="27">
        <v>52908</v>
      </c>
      <c r="F872" s="27">
        <v>2306034</v>
      </c>
      <c r="G872" s="27" t="s">
        <v>1725</v>
      </c>
      <c r="H872" s="59">
        <v>35000</v>
      </c>
      <c r="I872" s="74" t="s">
        <v>15</v>
      </c>
      <c r="J872" s="58"/>
      <c r="K872" s="492"/>
      <c r="L872" s="110" t="s">
        <v>3308</v>
      </c>
    </row>
    <row r="873" spans="1:12" hidden="1">
      <c r="A873" s="27">
        <f t="shared" si="13"/>
        <v>871</v>
      </c>
      <c r="B873" s="27" t="s">
        <v>3294</v>
      </c>
      <c r="C873" s="34" t="s">
        <v>31</v>
      </c>
      <c r="D873" s="27">
        <v>118840</v>
      </c>
      <c r="E873" s="27">
        <v>52909</v>
      </c>
      <c r="F873" s="27">
        <v>118840</v>
      </c>
      <c r="G873" s="27" t="s">
        <v>1725</v>
      </c>
      <c r="H873" s="59">
        <v>6000</v>
      </c>
      <c r="I873" s="74" t="s">
        <v>15</v>
      </c>
      <c r="J873" s="58"/>
      <c r="K873" s="492"/>
      <c r="L873" s="110" t="s">
        <v>3369</v>
      </c>
    </row>
    <row r="874" spans="1:12" hidden="1">
      <c r="A874" s="27">
        <f t="shared" si="13"/>
        <v>872</v>
      </c>
      <c r="B874" s="27" t="s">
        <v>3068</v>
      </c>
      <c r="C874" s="34" t="s">
        <v>31</v>
      </c>
      <c r="D874" s="27">
        <v>118841</v>
      </c>
      <c r="E874" s="27">
        <v>52910</v>
      </c>
      <c r="F874" s="27">
        <v>118841</v>
      </c>
      <c r="G874" s="27" t="s">
        <v>1725</v>
      </c>
      <c r="H874" s="59">
        <v>45500</v>
      </c>
      <c r="I874" s="74" t="s">
        <v>15</v>
      </c>
      <c r="J874" s="58"/>
      <c r="K874" s="492"/>
      <c r="L874" s="110" t="s">
        <v>3369</v>
      </c>
    </row>
    <row r="875" spans="1:12" hidden="1">
      <c r="A875" s="27">
        <f t="shared" si="13"/>
        <v>873</v>
      </c>
      <c r="B875" s="27" t="s">
        <v>3296</v>
      </c>
      <c r="C875" s="34" t="s">
        <v>31</v>
      </c>
      <c r="D875" s="27">
        <v>118841</v>
      </c>
      <c r="E875" s="27">
        <v>52910</v>
      </c>
      <c r="F875" s="27">
        <v>118841</v>
      </c>
      <c r="G875" s="27" t="s">
        <v>1725</v>
      </c>
      <c r="H875" s="59">
        <v>88200</v>
      </c>
      <c r="I875" s="74" t="s">
        <v>15</v>
      </c>
      <c r="J875" s="58"/>
      <c r="K875" s="492"/>
      <c r="L875" s="110" t="s">
        <v>3369</v>
      </c>
    </row>
    <row r="876" spans="1:12" hidden="1">
      <c r="A876" s="27">
        <f t="shared" si="13"/>
        <v>874</v>
      </c>
      <c r="B876" s="27" t="s">
        <v>3297</v>
      </c>
      <c r="C876" s="34" t="s">
        <v>31</v>
      </c>
      <c r="D876" s="27">
        <v>118841</v>
      </c>
      <c r="E876" s="27">
        <v>52910</v>
      </c>
      <c r="F876" s="27">
        <v>118841</v>
      </c>
      <c r="G876" s="27" t="s">
        <v>1725</v>
      </c>
      <c r="H876" s="59">
        <v>9700</v>
      </c>
      <c r="I876" s="74" t="s">
        <v>15</v>
      </c>
      <c r="J876" s="58"/>
      <c r="K876" s="492"/>
      <c r="L876" s="110" t="s">
        <v>3369</v>
      </c>
    </row>
    <row r="877" spans="1:12" hidden="1">
      <c r="A877" s="27">
        <f t="shared" si="13"/>
        <v>875</v>
      </c>
      <c r="B877" s="27" t="s">
        <v>3298</v>
      </c>
      <c r="C877" s="34" t="s">
        <v>31</v>
      </c>
      <c r="D877" s="27">
        <v>118841</v>
      </c>
      <c r="E877" s="27">
        <v>52910</v>
      </c>
      <c r="F877" s="27">
        <v>118841</v>
      </c>
      <c r="G877" s="27" t="s">
        <v>1725</v>
      </c>
      <c r="H877" s="59">
        <v>9700</v>
      </c>
      <c r="I877" s="74" t="s">
        <v>15</v>
      </c>
      <c r="J877" s="58"/>
      <c r="K877" s="492"/>
      <c r="L877" s="110" t="s">
        <v>3369</v>
      </c>
    </row>
    <row r="878" spans="1:12" hidden="1">
      <c r="A878" s="27">
        <f t="shared" si="13"/>
        <v>876</v>
      </c>
      <c r="B878" s="27" t="s">
        <v>3299</v>
      </c>
      <c r="C878" s="34" t="s">
        <v>31</v>
      </c>
      <c r="D878" s="27">
        <v>118841</v>
      </c>
      <c r="E878" s="27">
        <v>52910</v>
      </c>
      <c r="F878" s="27">
        <v>118841</v>
      </c>
      <c r="G878" s="27" t="s">
        <v>1725</v>
      </c>
      <c r="H878" s="59">
        <v>9700</v>
      </c>
      <c r="I878" s="74" t="s">
        <v>15</v>
      </c>
      <c r="J878" s="58"/>
      <c r="K878" s="492"/>
      <c r="L878" s="110" t="s">
        <v>3369</v>
      </c>
    </row>
    <row r="879" spans="1:12" hidden="1">
      <c r="A879" s="27">
        <f t="shared" si="13"/>
        <v>877</v>
      </c>
      <c r="B879" s="27" t="s">
        <v>3309</v>
      </c>
      <c r="C879" s="34" t="s">
        <v>31</v>
      </c>
      <c r="D879" s="27">
        <v>118842</v>
      </c>
      <c r="E879" s="27">
        <v>52911</v>
      </c>
      <c r="F879" s="27">
        <v>118842</v>
      </c>
      <c r="G879" s="27" t="s">
        <v>1725</v>
      </c>
      <c r="H879" s="59">
        <v>5900</v>
      </c>
      <c r="I879" s="74" t="s">
        <v>15</v>
      </c>
      <c r="J879" s="58"/>
      <c r="K879" s="492"/>
      <c r="L879" s="110" t="s">
        <v>3369</v>
      </c>
    </row>
    <row r="880" spans="1:12" hidden="1">
      <c r="A880" s="27">
        <f t="shared" si="13"/>
        <v>878</v>
      </c>
      <c r="B880" s="27" t="s">
        <v>3310</v>
      </c>
      <c r="C880" s="34" t="s">
        <v>31</v>
      </c>
      <c r="D880" s="27">
        <v>118842</v>
      </c>
      <c r="E880" s="27">
        <v>52911</v>
      </c>
      <c r="F880" s="27">
        <v>118842</v>
      </c>
      <c r="G880" s="27" t="s">
        <v>1725</v>
      </c>
      <c r="H880" s="59">
        <v>4800</v>
      </c>
      <c r="I880" s="74" t="s">
        <v>15</v>
      </c>
      <c r="J880" s="58"/>
      <c r="K880" s="492"/>
      <c r="L880" s="110" t="s">
        <v>3369</v>
      </c>
    </row>
    <row r="881" spans="1:12" hidden="1">
      <c r="A881" s="27">
        <f t="shared" si="13"/>
        <v>879</v>
      </c>
      <c r="B881" s="27" t="s">
        <v>3311</v>
      </c>
      <c r="C881" s="34" t="s">
        <v>31</v>
      </c>
      <c r="D881" s="27">
        <v>118842</v>
      </c>
      <c r="E881" s="27">
        <v>52911</v>
      </c>
      <c r="F881" s="27">
        <v>118842</v>
      </c>
      <c r="G881" s="27" t="s">
        <v>1725</v>
      </c>
      <c r="H881" s="59">
        <v>6200</v>
      </c>
      <c r="I881" s="74" t="s">
        <v>15</v>
      </c>
      <c r="J881" s="58"/>
      <c r="K881" s="492"/>
      <c r="L881" s="110" t="s">
        <v>3369</v>
      </c>
    </row>
    <row r="882" spans="1:12" hidden="1">
      <c r="A882" s="27">
        <f t="shared" si="13"/>
        <v>880</v>
      </c>
      <c r="B882" s="27" t="s">
        <v>3177</v>
      </c>
      <c r="C882" s="34" t="s">
        <v>2311</v>
      </c>
      <c r="D882" s="27">
        <v>118844</v>
      </c>
      <c r="E882" s="27">
        <v>52902</v>
      </c>
      <c r="F882" s="27">
        <v>118844</v>
      </c>
      <c r="G882" s="27" t="s">
        <v>1726</v>
      </c>
      <c r="H882" s="59">
        <v>7520</v>
      </c>
      <c r="I882" s="74" t="s">
        <v>15</v>
      </c>
      <c r="J882" s="58"/>
      <c r="K882" s="492"/>
      <c r="L882" s="110" t="s">
        <v>3369</v>
      </c>
    </row>
    <row r="883" spans="1:12" hidden="1">
      <c r="A883" s="27">
        <f t="shared" si="13"/>
        <v>881</v>
      </c>
      <c r="B883" s="27" t="s">
        <v>3178</v>
      </c>
      <c r="C883" s="34" t="s">
        <v>2311</v>
      </c>
      <c r="D883" s="27">
        <v>118845</v>
      </c>
      <c r="E883" s="27">
        <v>52913</v>
      </c>
      <c r="F883" s="27">
        <v>118845</v>
      </c>
      <c r="G883" s="27" t="s">
        <v>1726</v>
      </c>
      <c r="H883" s="59">
        <v>9760</v>
      </c>
      <c r="I883" s="74" t="s">
        <v>15</v>
      </c>
      <c r="J883" s="58"/>
      <c r="K883" s="492"/>
      <c r="L883" s="110" t="s">
        <v>3369</v>
      </c>
    </row>
    <row r="884" spans="1:12" hidden="1">
      <c r="A884" s="27">
        <f t="shared" si="13"/>
        <v>882</v>
      </c>
      <c r="B884" s="27" t="s">
        <v>3179</v>
      </c>
      <c r="C884" s="34" t="s">
        <v>2311</v>
      </c>
      <c r="D884" s="27">
        <v>118845</v>
      </c>
      <c r="E884" s="27">
        <v>52913</v>
      </c>
      <c r="F884" s="27">
        <v>118845</v>
      </c>
      <c r="G884" s="27" t="s">
        <v>1726</v>
      </c>
      <c r="H884" s="59">
        <v>5360</v>
      </c>
      <c r="I884" s="74" t="s">
        <v>15</v>
      </c>
      <c r="J884" s="58"/>
      <c r="K884" s="492"/>
      <c r="L884" s="110" t="s">
        <v>3369</v>
      </c>
    </row>
    <row r="885" spans="1:12" hidden="1">
      <c r="A885" s="27">
        <f t="shared" si="13"/>
        <v>883</v>
      </c>
      <c r="B885" s="27" t="s">
        <v>3335</v>
      </c>
      <c r="C885" s="34" t="s">
        <v>40</v>
      </c>
      <c r="D885" s="27">
        <v>118846</v>
      </c>
      <c r="E885" s="27">
        <v>52914</v>
      </c>
      <c r="F885" s="27">
        <v>118846</v>
      </c>
      <c r="G885" s="27" t="s">
        <v>1726</v>
      </c>
      <c r="H885" s="59">
        <v>2282</v>
      </c>
      <c r="I885" s="74" t="s">
        <v>15</v>
      </c>
      <c r="J885" s="58"/>
      <c r="K885" s="492"/>
      <c r="L885" s="110" t="s">
        <v>3369</v>
      </c>
    </row>
    <row r="886" spans="1:12" hidden="1">
      <c r="A886" s="27">
        <f t="shared" si="13"/>
        <v>884</v>
      </c>
      <c r="B886" s="27" t="s">
        <v>3339</v>
      </c>
      <c r="C886" s="34" t="s">
        <v>31</v>
      </c>
      <c r="D886" s="27">
        <v>118847</v>
      </c>
      <c r="E886" s="27">
        <v>52915</v>
      </c>
      <c r="F886" s="27">
        <v>118847</v>
      </c>
      <c r="G886" s="27" t="s">
        <v>1725</v>
      </c>
      <c r="H886" s="59">
        <v>150000</v>
      </c>
      <c r="I886" s="74" t="s">
        <v>15</v>
      </c>
      <c r="J886" s="58"/>
      <c r="K886" s="492"/>
      <c r="L886" s="110" t="s">
        <v>3369</v>
      </c>
    </row>
    <row r="887" spans="1:12" hidden="1">
      <c r="A887" s="27">
        <f t="shared" si="13"/>
        <v>885</v>
      </c>
      <c r="B887" s="27" t="s">
        <v>3356</v>
      </c>
      <c r="C887" s="34" t="s">
        <v>31</v>
      </c>
      <c r="D887" s="27">
        <v>118848</v>
      </c>
      <c r="E887" s="27">
        <v>52916</v>
      </c>
      <c r="F887" s="27">
        <v>118848</v>
      </c>
      <c r="G887" s="27" t="s">
        <v>1725</v>
      </c>
      <c r="H887" s="59">
        <v>38300</v>
      </c>
      <c r="I887" s="74" t="s">
        <v>15</v>
      </c>
      <c r="J887" s="58"/>
      <c r="K887" s="492"/>
      <c r="L887" s="110" t="s">
        <v>3369</v>
      </c>
    </row>
    <row r="888" spans="1:12" hidden="1">
      <c r="A888" s="27">
        <f t="shared" si="13"/>
        <v>886</v>
      </c>
      <c r="B888" s="27" t="s">
        <v>3357</v>
      </c>
      <c r="C888" s="34" t="s">
        <v>31</v>
      </c>
      <c r="D888" s="27">
        <v>118848</v>
      </c>
      <c r="E888" s="27">
        <v>52916</v>
      </c>
      <c r="F888" s="27">
        <v>118848</v>
      </c>
      <c r="G888" s="27" t="s">
        <v>1725</v>
      </c>
      <c r="H888" s="59">
        <v>21300</v>
      </c>
      <c r="I888" s="74" t="s">
        <v>15</v>
      </c>
      <c r="J888" s="58"/>
      <c r="K888" s="492"/>
      <c r="L888" s="110" t="s">
        <v>3369</v>
      </c>
    </row>
    <row r="889" spans="1:12" hidden="1">
      <c r="A889" s="27">
        <f t="shared" si="13"/>
        <v>887</v>
      </c>
      <c r="B889" s="27" t="s">
        <v>3358</v>
      </c>
      <c r="C889" s="34" t="s">
        <v>31</v>
      </c>
      <c r="D889" s="27">
        <v>118848</v>
      </c>
      <c r="E889" s="27">
        <v>52916</v>
      </c>
      <c r="F889" s="27">
        <v>118848</v>
      </c>
      <c r="G889" s="27" t="s">
        <v>1725</v>
      </c>
      <c r="H889" s="59">
        <v>7200</v>
      </c>
      <c r="I889" s="74" t="s">
        <v>15</v>
      </c>
      <c r="J889" s="58"/>
      <c r="K889" s="492"/>
      <c r="L889" s="110" t="s">
        <v>3369</v>
      </c>
    </row>
    <row r="890" spans="1:12" hidden="1">
      <c r="A890" s="27">
        <f t="shared" si="13"/>
        <v>888</v>
      </c>
      <c r="B890" s="27" t="s">
        <v>3359</v>
      </c>
      <c r="C890" s="34" t="s">
        <v>31</v>
      </c>
      <c r="D890" s="27">
        <v>118848</v>
      </c>
      <c r="E890" s="27">
        <v>52916</v>
      </c>
      <c r="F890" s="27">
        <v>118848</v>
      </c>
      <c r="G890" s="27" t="s">
        <v>1725</v>
      </c>
      <c r="H890" s="59">
        <v>7200</v>
      </c>
      <c r="I890" s="74" t="s">
        <v>15</v>
      </c>
      <c r="J890" s="58"/>
      <c r="K890" s="492"/>
      <c r="L890" s="110" t="s">
        <v>3369</v>
      </c>
    </row>
    <row r="891" spans="1:12" hidden="1">
      <c r="A891" s="27">
        <f t="shared" si="13"/>
        <v>889</v>
      </c>
      <c r="B891" s="27" t="s">
        <v>3360</v>
      </c>
      <c r="C891" s="34" t="s">
        <v>31</v>
      </c>
      <c r="D891" s="27">
        <v>118848</v>
      </c>
      <c r="E891" s="27">
        <v>52916</v>
      </c>
      <c r="F891" s="27">
        <v>118848</v>
      </c>
      <c r="G891" s="27" t="s">
        <v>1725</v>
      </c>
      <c r="H891" s="59">
        <v>22200</v>
      </c>
      <c r="I891" s="74" t="s">
        <v>15</v>
      </c>
      <c r="J891" s="58"/>
      <c r="K891" s="492"/>
      <c r="L891" s="110" t="s">
        <v>3369</v>
      </c>
    </row>
    <row r="892" spans="1:12" hidden="1">
      <c r="A892" s="27">
        <f t="shared" si="13"/>
        <v>890</v>
      </c>
      <c r="B892" s="27" t="s">
        <v>3361</v>
      </c>
      <c r="C892" s="34" t="s">
        <v>31</v>
      </c>
      <c r="D892" s="27">
        <v>118848</v>
      </c>
      <c r="E892" s="27">
        <v>52916</v>
      </c>
      <c r="F892" s="27">
        <v>118848</v>
      </c>
      <c r="G892" s="27" t="s">
        <v>1725</v>
      </c>
      <c r="H892" s="59">
        <v>3200</v>
      </c>
      <c r="I892" s="74" t="s">
        <v>15</v>
      </c>
      <c r="J892" s="58"/>
      <c r="K892" s="492"/>
      <c r="L892" s="110" t="s">
        <v>3369</v>
      </c>
    </row>
    <row r="893" spans="1:12" hidden="1">
      <c r="A893" s="27">
        <f t="shared" si="13"/>
        <v>891</v>
      </c>
      <c r="B893" s="27" t="s">
        <v>3362</v>
      </c>
      <c r="C893" s="34" t="s">
        <v>31</v>
      </c>
      <c r="D893" s="27">
        <v>118848</v>
      </c>
      <c r="E893" s="27">
        <v>52916</v>
      </c>
      <c r="F893" s="27">
        <v>118848</v>
      </c>
      <c r="G893" s="27" t="s">
        <v>1725</v>
      </c>
      <c r="H893" s="59">
        <v>18700</v>
      </c>
      <c r="I893" s="74" t="s">
        <v>15</v>
      </c>
      <c r="J893" s="58"/>
      <c r="K893" s="492"/>
      <c r="L893" s="110" t="s">
        <v>3369</v>
      </c>
    </row>
    <row r="894" spans="1:12" s="29" customFormat="1" hidden="1">
      <c r="A894" s="27">
        <f t="shared" si="13"/>
        <v>892</v>
      </c>
      <c r="B894" s="201" t="s">
        <v>3322</v>
      </c>
      <c r="C894" s="202" t="s">
        <v>3334</v>
      </c>
      <c r="D894" s="201">
        <v>118843</v>
      </c>
      <c r="E894" s="201">
        <v>52912</v>
      </c>
      <c r="F894" s="201" t="s">
        <v>15</v>
      </c>
      <c r="G894" s="201" t="s">
        <v>1726</v>
      </c>
      <c r="H894" s="204">
        <v>48</v>
      </c>
      <c r="I894" s="203" t="s">
        <v>248</v>
      </c>
      <c r="J894" s="58"/>
      <c r="K894" s="492"/>
      <c r="L894" s="110" t="s">
        <v>3398</v>
      </c>
    </row>
    <row r="895" spans="1:12" s="29" customFormat="1" hidden="1">
      <c r="A895" s="27">
        <f t="shared" si="13"/>
        <v>893</v>
      </c>
      <c r="B895" s="201" t="s">
        <v>3323</v>
      </c>
      <c r="C895" s="202" t="s">
        <v>3334</v>
      </c>
      <c r="D895" s="201">
        <v>118843</v>
      </c>
      <c r="E895" s="201">
        <v>52912</v>
      </c>
      <c r="F895" s="201" t="s">
        <v>15</v>
      </c>
      <c r="G895" s="201" t="s">
        <v>1726</v>
      </c>
      <c r="H895" s="204">
        <v>378</v>
      </c>
      <c r="I895" s="203" t="s">
        <v>248</v>
      </c>
      <c r="J895" s="58"/>
      <c r="K895" s="492"/>
      <c r="L895" s="110" t="s">
        <v>3398</v>
      </c>
    </row>
    <row r="896" spans="1:12" s="29" customFormat="1" hidden="1">
      <c r="A896" s="27">
        <f t="shared" si="13"/>
        <v>894</v>
      </c>
      <c r="B896" s="201" t="s">
        <v>3324</v>
      </c>
      <c r="C896" s="202" t="s">
        <v>3334</v>
      </c>
      <c r="D896" s="201">
        <v>118843</v>
      </c>
      <c r="E896" s="201">
        <v>52912</v>
      </c>
      <c r="F896" s="201" t="s">
        <v>15</v>
      </c>
      <c r="G896" s="201" t="s">
        <v>1726</v>
      </c>
      <c r="H896" s="204">
        <v>354</v>
      </c>
      <c r="I896" s="203" t="s">
        <v>248</v>
      </c>
      <c r="J896" s="58"/>
      <c r="K896" s="492"/>
      <c r="L896" s="110" t="s">
        <v>3398</v>
      </c>
    </row>
    <row r="897" spans="1:12" s="29" customFormat="1" hidden="1">
      <c r="A897" s="27">
        <f t="shared" si="13"/>
        <v>895</v>
      </c>
      <c r="B897" s="201" t="s">
        <v>3325</v>
      </c>
      <c r="C897" s="202" t="s">
        <v>3334</v>
      </c>
      <c r="D897" s="201">
        <v>118843</v>
      </c>
      <c r="E897" s="201">
        <v>52912</v>
      </c>
      <c r="F897" s="201" t="s">
        <v>15</v>
      </c>
      <c r="G897" s="201" t="s">
        <v>1726</v>
      </c>
      <c r="H897" s="204">
        <v>144</v>
      </c>
      <c r="I897" s="203" t="s">
        <v>248</v>
      </c>
      <c r="J897" s="58"/>
      <c r="K897" s="492"/>
      <c r="L897" s="110" t="s">
        <v>3398</v>
      </c>
    </row>
    <row r="898" spans="1:12" s="29" customFormat="1" hidden="1">
      <c r="A898" s="27">
        <f t="shared" si="13"/>
        <v>896</v>
      </c>
      <c r="B898" s="201" t="s">
        <v>3326</v>
      </c>
      <c r="C898" s="202" t="s">
        <v>3334</v>
      </c>
      <c r="D898" s="201">
        <v>118843</v>
      </c>
      <c r="E898" s="201">
        <v>52912</v>
      </c>
      <c r="F898" s="201" t="s">
        <v>15</v>
      </c>
      <c r="G898" s="201" t="s">
        <v>1726</v>
      </c>
      <c r="H898" s="204">
        <v>862</v>
      </c>
      <c r="I898" s="203" t="s">
        <v>248</v>
      </c>
      <c r="J898" s="58"/>
      <c r="K898" s="492"/>
      <c r="L898" s="110" t="s">
        <v>3398</v>
      </c>
    </row>
    <row r="899" spans="1:12" s="29" customFormat="1" hidden="1">
      <c r="A899" s="27">
        <f t="shared" si="13"/>
        <v>897</v>
      </c>
      <c r="B899" s="201" t="s">
        <v>3284</v>
      </c>
      <c r="C899" s="202" t="s">
        <v>3291</v>
      </c>
      <c r="D899" s="201">
        <v>118839</v>
      </c>
      <c r="E899" s="201" t="s">
        <v>15</v>
      </c>
      <c r="F899" s="201" t="s">
        <v>15</v>
      </c>
      <c r="G899" s="201" t="s">
        <v>1725</v>
      </c>
      <c r="H899" s="204">
        <v>41000</v>
      </c>
      <c r="I899" s="203" t="s">
        <v>248</v>
      </c>
      <c r="J899" s="58"/>
      <c r="K899" s="492"/>
      <c r="L899" s="110" t="s">
        <v>3398</v>
      </c>
    </row>
    <row r="900" spans="1:12" s="29" customFormat="1" hidden="1">
      <c r="A900" s="27">
        <f t="shared" si="13"/>
        <v>898</v>
      </c>
      <c r="B900" s="201" t="s">
        <v>3285</v>
      </c>
      <c r="C900" s="202" t="s">
        <v>3291</v>
      </c>
      <c r="D900" s="201">
        <v>118839</v>
      </c>
      <c r="E900" s="201" t="s">
        <v>15</v>
      </c>
      <c r="F900" s="201" t="s">
        <v>15</v>
      </c>
      <c r="G900" s="201" t="s">
        <v>1725</v>
      </c>
      <c r="H900" s="204">
        <v>32500</v>
      </c>
      <c r="I900" s="203" t="s">
        <v>248</v>
      </c>
      <c r="J900" s="58"/>
      <c r="K900" s="492"/>
      <c r="L900" s="110" t="s">
        <v>3398</v>
      </c>
    </row>
    <row r="901" spans="1:12" s="29" customFormat="1" hidden="1">
      <c r="A901" s="27">
        <f t="shared" ref="A901:A964" si="14">A900+1</f>
        <v>899</v>
      </c>
      <c r="B901" s="201" t="s">
        <v>3286</v>
      </c>
      <c r="C901" s="202" t="s">
        <v>3291</v>
      </c>
      <c r="D901" s="201">
        <v>118839</v>
      </c>
      <c r="E901" s="201" t="s">
        <v>15</v>
      </c>
      <c r="F901" s="201" t="s">
        <v>15</v>
      </c>
      <c r="G901" s="201" t="s">
        <v>1725</v>
      </c>
      <c r="H901" s="204">
        <v>35000</v>
      </c>
      <c r="I901" s="203" t="s">
        <v>248</v>
      </c>
      <c r="J901" s="58"/>
      <c r="K901" s="492"/>
      <c r="L901" s="110" t="s">
        <v>3398</v>
      </c>
    </row>
    <row r="902" spans="1:12" s="29" customFormat="1" hidden="1">
      <c r="A902" s="27">
        <f t="shared" si="14"/>
        <v>900</v>
      </c>
      <c r="B902" s="27" t="s">
        <v>3284</v>
      </c>
      <c r="C902" s="34" t="s">
        <v>3291</v>
      </c>
      <c r="D902" s="27">
        <v>118849</v>
      </c>
      <c r="E902" s="27">
        <v>52908</v>
      </c>
      <c r="F902" s="27">
        <v>2306034</v>
      </c>
      <c r="G902" s="27" t="s">
        <v>1725</v>
      </c>
      <c r="H902" s="59">
        <v>41000</v>
      </c>
      <c r="I902" s="74" t="s">
        <v>15</v>
      </c>
      <c r="J902" s="58"/>
      <c r="K902" s="492"/>
      <c r="L902" s="110" t="s">
        <v>3398</v>
      </c>
    </row>
    <row r="903" spans="1:12" s="29" customFormat="1" hidden="1">
      <c r="A903" s="27">
        <f t="shared" si="14"/>
        <v>901</v>
      </c>
      <c r="B903" s="27" t="s">
        <v>3285</v>
      </c>
      <c r="C903" s="34" t="s">
        <v>3291</v>
      </c>
      <c r="D903" s="27">
        <v>118849</v>
      </c>
      <c r="E903" s="27">
        <v>52908</v>
      </c>
      <c r="F903" s="27">
        <v>2306034</v>
      </c>
      <c r="G903" s="27" t="s">
        <v>1725</v>
      </c>
      <c r="H903" s="59">
        <v>32500</v>
      </c>
      <c r="I903" s="74" t="s">
        <v>15</v>
      </c>
      <c r="J903" s="58"/>
      <c r="K903" s="492"/>
      <c r="L903" s="110" t="s">
        <v>3398</v>
      </c>
    </row>
    <row r="904" spans="1:12" s="29" customFormat="1" hidden="1">
      <c r="A904" s="27">
        <f t="shared" si="14"/>
        <v>902</v>
      </c>
      <c r="B904" s="27" t="s">
        <v>3286</v>
      </c>
      <c r="C904" s="34" t="s">
        <v>3291</v>
      </c>
      <c r="D904" s="27">
        <v>118849</v>
      </c>
      <c r="E904" s="27">
        <v>52908</v>
      </c>
      <c r="F904" s="27">
        <v>2306034</v>
      </c>
      <c r="G904" s="27" t="s">
        <v>1725</v>
      </c>
      <c r="H904" s="59">
        <v>35000</v>
      </c>
      <c r="I904" s="74" t="s">
        <v>15</v>
      </c>
      <c r="J904" s="58"/>
      <c r="K904" s="492"/>
      <c r="L904" s="110" t="s">
        <v>3398</v>
      </c>
    </row>
    <row r="905" spans="1:12" s="29" customFormat="1" hidden="1">
      <c r="A905" s="27">
        <f t="shared" si="14"/>
        <v>903</v>
      </c>
      <c r="B905" s="27" t="s">
        <v>3402</v>
      </c>
      <c r="C905" s="34" t="s">
        <v>678</v>
      </c>
      <c r="D905" s="27">
        <v>118850</v>
      </c>
      <c r="E905" s="27">
        <v>52917</v>
      </c>
      <c r="F905" s="27">
        <v>2307258</v>
      </c>
      <c r="G905" s="27" t="s">
        <v>1726</v>
      </c>
      <c r="H905" s="59">
        <v>117</v>
      </c>
      <c r="I905" s="74" t="s">
        <v>15</v>
      </c>
      <c r="J905" s="58"/>
      <c r="K905" s="492"/>
      <c r="L905" s="110" t="s">
        <v>3450</v>
      </c>
    </row>
    <row r="906" spans="1:12" s="29" customFormat="1" hidden="1">
      <c r="A906" s="27">
        <f t="shared" si="14"/>
        <v>904</v>
      </c>
      <c r="B906" s="27" t="s">
        <v>3403</v>
      </c>
      <c r="C906" s="34" t="s">
        <v>34</v>
      </c>
      <c r="D906" s="27">
        <v>120051</v>
      </c>
      <c r="E906" s="27">
        <v>52918</v>
      </c>
      <c r="F906" s="27">
        <v>13195511</v>
      </c>
      <c r="G906" s="27" t="s">
        <v>1726</v>
      </c>
      <c r="H906" s="59">
        <v>550</v>
      </c>
      <c r="I906" s="74" t="s">
        <v>15</v>
      </c>
      <c r="J906" s="58"/>
      <c r="K906" s="492"/>
      <c r="L906" s="110" t="s">
        <v>3450</v>
      </c>
    </row>
    <row r="907" spans="1:12" s="29" customFormat="1" hidden="1">
      <c r="A907" s="27">
        <f t="shared" si="14"/>
        <v>905</v>
      </c>
      <c r="B907" s="27" t="s">
        <v>3404</v>
      </c>
      <c r="C907" s="34" t="s">
        <v>34</v>
      </c>
      <c r="D907" s="27">
        <v>120051</v>
      </c>
      <c r="E907" s="27">
        <v>52918</v>
      </c>
      <c r="F907" s="27">
        <v>13195511</v>
      </c>
      <c r="G907" s="27" t="s">
        <v>1726</v>
      </c>
      <c r="H907" s="59">
        <v>550</v>
      </c>
      <c r="I907" s="74" t="s">
        <v>15</v>
      </c>
      <c r="J907" s="58"/>
      <c r="K907" s="492"/>
      <c r="L907" s="110" t="s">
        <v>3450</v>
      </c>
    </row>
    <row r="908" spans="1:12" s="29" customFormat="1" hidden="1">
      <c r="A908" s="27">
        <f t="shared" si="14"/>
        <v>906</v>
      </c>
      <c r="B908" s="27" t="s">
        <v>3405</v>
      </c>
      <c r="C908" s="34" t="s">
        <v>34</v>
      </c>
      <c r="D908" s="27">
        <v>120051</v>
      </c>
      <c r="E908" s="27">
        <v>52918</v>
      </c>
      <c r="F908" s="27">
        <v>13195511</v>
      </c>
      <c r="G908" s="27" t="s">
        <v>1726</v>
      </c>
      <c r="H908" s="59">
        <v>150</v>
      </c>
      <c r="I908" s="74" t="s">
        <v>15</v>
      </c>
      <c r="J908" s="58"/>
      <c r="K908" s="492"/>
      <c r="L908" s="110" t="s">
        <v>3450</v>
      </c>
    </row>
    <row r="909" spans="1:12" s="29" customFormat="1" hidden="1">
      <c r="A909" s="27">
        <f t="shared" si="14"/>
        <v>907</v>
      </c>
      <c r="B909" s="27" t="s">
        <v>3406</v>
      </c>
      <c r="C909" s="34" t="s">
        <v>34</v>
      </c>
      <c r="D909" s="27">
        <v>120051</v>
      </c>
      <c r="E909" s="27">
        <v>52918</v>
      </c>
      <c r="F909" s="27">
        <v>13195511</v>
      </c>
      <c r="G909" s="27" t="s">
        <v>1726</v>
      </c>
      <c r="H909" s="59">
        <v>300</v>
      </c>
      <c r="I909" s="74" t="s">
        <v>15</v>
      </c>
      <c r="J909" s="58"/>
      <c r="K909" s="492"/>
      <c r="L909" s="110" t="s">
        <v>3450</v>
      </c>
    </row>
    <row r="910" spans="1:12" s="29" customFormat="1" hidden="1">
      <c r="A910" s="27">
        <f t="shared" si="14"/>
        <v>908</v>
      </c>
      <c r="B910" s="27" t="s">
        <v>3420</v>
      </c>
      <c r="C910" s="34" t="s">
        <v>33</v>
      </c>
      <c r="D910" s="27">
        <v>120053</v>
      </c>
      <c r="E910" s="27">
        <v>52920</v>
      </c>
      <c r="F910" s="27">
        <v>13195535</v>
      </c>
      <c r="G910" s="27" t="s">
        <v>1726</v>
      </c>
      <c r="H910" s="59">
        <v>175</v>
      </c>
      <c r="I910" s="74" t="s">
        <v>15</v>
      </c>
      <c r="J910" s="58"/>
      <c r="K910" s="492"/>
      <c r="L910" s="110" t="s">
        <v>3450</v>
      </c>
    </row>
    <row r="911" spans="1:12" s="29" customFormat="1" hidden="1">
      <c r="A911" s="27">
        <f t="shared" si="14"/>
        <v>909</v>
      </c>
      <c r="B911" s="27" t="s">
        <v>3426</v>
      </c>
      <c r="C911" s="34" t="s">
        <v>3291</v>
      </c>
      <c r="D911" s="27">
        <v>120054</v>
      </c>
      <c r="E911" s="27">
        <v>52921</v>
      </c>
      <c r="F911" s="27">
        <v>2307344</v>
      </c>
      <c r="G911" s="27" t="s">
        <v>1725</v>
      </c>
      <c r="H911" s="59">
        <v>5100</v>
      </c>
      <c r="I911" s="74" t="s">
        <v>15</v>
      </c>
      <c r="J911" s="58"/>
      <c r="K911" s="492"/>
      <c r="L911" s="110" t="s">
        <v>3450</v>
      </c>
    </row>
    <row r="912" spans="1:12" s="29" customFormat="1" hidden="1">
      <c r="A912" s="27">
        <f t="shared" si="14"/>
        <v>910</v>
      </c>
      <c r="B912" s="201" t="s">
        <v>3435</v>
      </c>
      <c r="C912" s="202" t="s">
        <v>32</v>
      </c>
      <c r="D912" s="201">
        <v>120055</v>
      </c>
      <c r="E912" s="201" t="s">
        <v>15</v>
      </c>
      <c r="F912" s="201" t="s">
        <v>15</v>
      </c>
      <c r="G912" s="201" t="s">
        <v>15</v>
      </c>
      <c r="H912" s="204" t="s">
        <v>15</v>
      </c>
      <c r="I912" s="203" t="s">
        <v>248</v>
      </c>
      <c r="J912" s="58"/>
      <c r="K912" s="492"/>
      <c r="L912" s="110" t="s">
        <v>3450</v>
      </c>
    </row>
    <row r="913" spans="1:12" s="29" customFormat="1" hidden="1">
      <c r="A913" s="27">
        <f t="shared" si="14"/>
        <v>911</v>
      </c>
      <c r="B913" s="27" t="s">
        <v>3435</v>
      </c>
      <c r="C913" s="34" t="s">
        <v>32</v>
      </c>
      <c r="D913" s="27">
        <v>120056</v>
      </c>
      <c r="E913" s="27">
        <v>52922</v>
      </c>
      <c r="F913" s="27">
        <v>2375609</v>
      </c>
      <c r="G913" s="27" t="s">
        <v>1725</v>
      </c>
      <c r="H913" s="59">
        <v>780000</v>
      </c>
      <c r="I913" s="74" t="s">
        <v>15</v>
      </c>
      <c r="J913" s="58"/>
      <c r="K913" s="492"/>
      <c r="L913" s="110" t="s">
        <v>3450</v>
      </c>
    </row>
    <row r="914" spans="1:12" s="29" customFormat="1" hidden="1">
      <c r="A914" s="27">
        <f t="shared" si="14"/>
        <v>912</v>
      </c>
      <c r="B914" s="27" t="s">
        <v>3436</v>
      </c>
      <c r="C914" s="34" t="s">
        <v>32</v>
      </c>
      <c r="D914" s="27">
        <v>120057</v>
      </c>
      <c r="E914" s="27">
        <v>52923</v>
      </c>
      <c r="F914" s="27">
        <v>2375610</v>
      </c>
      <c r="G914" s="27" t="s">
        <v>1725</v>
      </c>
      <c r="H914" s="59">
        <v>245000</v>
      </c>
      <c r="I914" s="74" t="s">
        <v>15</v>
      </c>
      <c r="J914" s="58"/>
      <c r="K914" s="492"/>
      <c r="L914" s="110" t="s">
        <v>3450</v>
      </c>
    </row>
    <row r="915" spans="1:12" s="29" customFormat="1" hidden="1">
      <c r="A915" s="27">
        <f t="shared" si="14"/>
        <v>913</v>
      </c>
      <c r="B915" s="27" t="s">
        <v>3412</v>
      </c>
      <c r="C915" s="34" t="s">
        <v>42</v>
      </c>
      <c r="D915" s="27">
        <v>120052</v>
      </c>
      <c r="E915" s="27">
        <v>52919</v>
      </c>
      <c r="F915" s="27">
        <v>13195518</v>
      </c>
      <c r="G915" s="27" t="s">
        <v>1726</v>
      </c>
      <c r="H915" s="59">
        <v>482</v>
      </c>
      <c r="I915" s="74" t="s">
        <v>15</v>
      </c>
      <c r="J915" s="58"/>
      <c r="K915" s="492"/>
      <c r="L915" s="110" t="s">
        <v>3500</v>
      </c>
    </row>
    <row r="916" spans="1:12" s="29" customFormat="1" hidden="1">
      <c r="A916" s="27">
        <f t="shared" si="14"/>
        <v>914</v>
      </c>
      <c r="B916" s="27" t="s">
        <v>3413</v>
      </c>
      <c r="C916" s="34" t="s">
        <v>42</v>
      </c>
      <c r="D916" s="27">
        <v>120052</v>
      </c>
      <c r="E916" s="27">
        <v>52919</v>
      </c>
      <c r="F916" s="27">
        <v>13195518</v>
      </c>
      <c r="G916" s="27" t="s">
        <v>1726</v>
      </c>
      <c r="H916" s="59">
        <v>482</v>
      </c>
      <c r="I916" s="74" t="s">
        <v>15</v>
      </c>
      <c r="J916" s="58"/>
      <c r="K916" s="492"/>
      <c r="L916" s="110" t="s">
        <v>3500</v>
      </c>
    </row>
    <row r="917" spans="1:12" s="29" customFormat="1" hidden="1">
      <c r="A917" s="27">
        <f t="shared" si="14"/>
        <v>915</v>
      </c>
      <c r="B917" s="27" t="s">
        <v>3414</v>
      </c>
      <c r="C917" s="34" t="s">
        <v>42</v>
      </c>
      <c r="D917" s="27">
        <v>120052</v>
      </c>
      <c r="E917" s="27">
        <v>52919</v>
      </c>
      <c r="F917" s="27">
        <v>13195518</v>
      </c>
      <c r="G917" s="27" t="s">
        <v>1726</v>
      </c>
      <c r="H917" s="59">
        <v>49</v>
      </c>
      <c r="I917" s="74" t="s">
        <v>15</v>
      </c>
      <c r="J917" s="58"/>
      <c r="K917" s="492"/>
      <c r="L917" s="110" t="s">
        <v>3500</v>
      </c>
    </row>
    <row r="918" spans="1:12" s="29" customFormat="1" hidden="1">
      <c r="A918" s="27">
        <f t="shared" si="14"/>
        <v>916</v>
      </c>
      <c r="B918" s="27" t="s">
        <v>3441</v>
      </c>
      <c r="C918" s="34" t="s">
        <v>34</v>
      </c>
      <c r="D918" s="27">
        <v>120058</v>
      </c>
      <c r="E918" s="27">
        <v>52924</v>
      </c>
      <c r="F918" s="27">
        <v>13187435</v>
      </c>
      <c r="G918" s="27" t="s">
        <v>1726</v>
      </c>
      <c r="H918" s="59">
        <v>552</v>
      </c>
      <c r="I918" s="74" t="s">
        <v>15</v>
      </c>
      <c r="J918" s="58"/>
      <c r="K918" s="492"/>
      <c r="L918" s="110" t="s">
        <v>3500</v>
      </c>
    </row>
    <row r="919" spans="1:12" s="29" customFormat="1" hidden="1">
      <c r="A919" s="27">
        <f t="shared" si="14"/>
        <v>917</v>
      </c>
      <c r="B919" s="27" t="s">
        <v>3442</v>
      </c>
      <c r="C919" s="34" t="s">
        <v>34</v>
      </c>
      <c r="D919" s="27">
        <v>120058</v>
      </c>
      <c r="E919" s="27">
        <v>52924</v>
      </c>
      <c r="F919" s="27">
        <v>13187435</v>
      </c>
      <c r="G919" s="27" t="s">
        <v>1726</v>
      </c>
      <c r="H919" s="59">
        <v>881</v>
      </c>
      <c r="I919" s="74" t="s">
        <v>15</v>
      </c>
      <c r="J919" s="58"/>
      <c r="K919" s="492"/>
      <c r="L919" s="110" t="s">
        <v>3500</v>
      </c>
    </row>
    <row r="920" spans="1:12" s="29" customFormat="1" hidden="1">
      <c r="A920" s="27">
        <f t="shared" si="14"/>
        <v>918</v>
      </c>
      <c r="B920" s="27" t="s">
        <v>3443</v>
      </c>
      <c r="C920" s="34" t="s">
        <v>34</v>
      </c>
      <c r="D920" s="27">
        <v>120058</v>
      </c>
      <c r="E920" s="27">
        <v>52924</v>
      </c>
      <c r="F920" s="27">
        <v>13187435</v>
      </c>
      <c r="G920" s="27" t="s">
        <v>1726</v>
      </c>
      <c r="H920" s="59">
        <v>351</v>
      </c>
      <c r="I920" s="74" t="s">
        <v>15</v>
      </c>
      <c r="J920" s="58"/>
      <c r="K920" s="492"/>
      <c r="L920" s="110" t="s">
        <v>3500</v>
      </c>
    </row>
    <row r="921" spans="1:12" s="29" customFormat="1" hidden="1">
      <c r="A921" s="27">
        <f t="shared" si="14"/>
        <v>919</v>
      </c>
      <c r="B921" s="201" t="s">
        <v>3429</v>
      </c>
      <c r="C921" s="202" t="s">
        <v>33</v>
      </c>
      <c r="D921" s="201">
        <v>120059</v>
      </c>
      <c r="E921" s="201">
        <v>52925</v>
      </c>
      <c r="F921" s="201" t="s">
        <v>15</v>
      </c>
      <c r="G921" s="201" t="s">
        <v>15</v>
      </c>
      <c r="H921" s="204" t="s">
        <v>15</v>
      </c>
      <c r="I921" s="203" t="s">
        <v>248</v>
      </c>
      <c r="J921" s="58"/>
      <c r="K921" s="492"/>
      <c r="L921" s="110" t="s">
        <v>3500</v>
      </c>
    </row>
    <row r="922" spans="1:12" s="29" customFormat="1" hidden="1">
      <c r="A922" s="27">
        <f t="shared" si="14"/>
        <v>920</v>
      </c>
      <c r="B922" s="201" t="s">
        <v>3430</v>
      </c>
      <c r="C922" s="202" t="s">
        <v>33</v>
      </c>
      <c r="D922" s="201">
        <v>120059</v>
      </c>
      <c r="E922" s="201">
        <v>52925</v>
      </c>
      <c r="F922" s="201" t="s">
        <v>15</v>
      </c>
      <c r="G922" s="201" t="s">
        <v>15</v>
      </c>
      <c r="H922" s="204" t="s">
        <v>15</v>
      </c>
      <c r="I922" s="203" t="s">
        <v>248</v>
      </c>
      <c r="J922" s="58"/>
      <c r="K922" s="492"/>
      <c r="L922" s="110" t="s">
        <v>3500</v>
      </c>
    </row>
    <row r="923" spans="1:12" s="29" customFormat="1" hidden="1">
      <c r="A923" s="27">
        <f t="shared" si="14"/>
        <v>921</v>
      </c>
      <c r="B923" s="201" t="s">
        <v>3452</v>
      </c>
      <c r="C923" s="202" t="s">
        <v>33</v>
      </c>
      <c r="D923" s="201">
        <v>120059</v>
      </c>
      <c r="E923" s="201">
        <v>52925</v>
      </c>
      <c r="F923" s="201" t="s">
        <v>15</v>
      </c>
      <c r="G923" s="201" t="s">
        <v>15</v>
      </c>
      <c r="H923" s="204" t="s">
        <v>15</v>
      </c>
      <c r="I923" s="203" t="s">
        <v>248</v>
      </c>
      <c r="J923" s="58"/>
      <c r="K923" s="492"/>
      <c r="L923" s="110" t="s">
        <v>3500</v>
      </c>
    </row>
    <row r="924" spans="1:12" s="29" customFormat="1" hidden="1">
      <c r="A924" s="27">
        <f t="shared" si="14"/>
        <v>922</v>
      </c>
      <c r="B924" s="27" t="s">
        <v>3456</v>
      </c>
      <c r="C924" s="34" t="s">
        <v>39</v>
      </c>
      <c r="D924" s="27">
        <v>120060</v>
      </c>
      <c r="E924" s="27">
        <v>52926</v>
      </c>
      <c r="F924" s="27">
        <v>13187460</v>
      </c>
      <c r="G924" s="27" t="s">
        <v>1726</v>
      </c>
      <c r="H924" s="59">
        <v>2080</v>
      </c>
      <c r="I924" s="74" t="s">
        <v>15</v>
      </c>
      <c r="J924" s="58"/>
      <c r="K924" s="492"/>
      <c r="L924" s="110" t="s">
        <v>3500</v>
      </c>
    </row>
    <row r="925" spans="1:12" s="29" customFormat="1" hidden="1">
      <c r="A925" s="27">
        <f t="shared" si="14"/>
        <v>923</v>
      </c>
      <c r="B925" s="27" t="s">
        <v>3457</v>
      </c>
      <c r="C925" s="34" t="s">
        <v>39</v>
      </c>
      <c r="D925" s="27">
        <v>120060</v>
      </c>
      <c r="E925" s="27">
        <v>52926</v>
      </c>
      <c r="F925" s="27">
        <v>13187460</v>
      </c>
      <c r="G925" s="27" t="s">
        <v>1726</v>
      </c>
      <c r="H925" s="59">
        <v>495</v>
      </c>
      <c r="I925" s="74" t="s">
        <v>15</v>
      </c>
      <c r="J925" s="58"/>
      <c r="K925" s="492"/>
      <c r="L925" s="110" t="s">
        <v>3500</v>
      </c>
    </row>
    <row r="926" spans="1:12" s="29" customFormat="1" hidden="1">
      <c r="A926" s="27">
        <f t="shared" si="14"/>
        <v>924</v>
      </c>
      <c r="B926" s="27" t="s">
        <v>3458</v>
      </c>
      <c r="C926" s="34" t="s">
        <v>39</v>
      </c>
      <c r="D926" s="27">
        <v>120060</v>
      </c>
      <c r="E926" s="27">
        <v>52926</v>
      </c>
      <c r="F926" s="27">
        <v>13187460</v>
      </c>
      <c r="G926" s="27" t="s">
        <v>1726</v>
      </c>
      <c r="H926" s="59">
        <v>525</v>
      </c>
      <c r="I926" s="74" t="s">
        <v>15</v>
      </c>
      <c r="J926" s="58"/>
      <c r="K926" s="492"/>
      <c r="L926" s="110" t="s">
        <v>3500</v>
      </c>
    </row>
    <row r="927" spans="1:12" s="29" customFormat="1" hidden="1">
      <c r="A927" s="27">
        <f t="shared" si="14"/>
        <v>925</v>
      </c>
      <c r="B927" s="27" t="s">
        <v>3460</v>
      </c>
      <c r="C927" s="34" t="s">
        <v>31</v>
      </c>
      <c r="D927" s="27">
        <v>120061</v>
      </c>
      <c r="E927" s="27">
        <v>52927</v>
      </c>
      <c r="F927" s="27">
        <v>2375650</v>
      </c>
      <c r="G927" s="27" t="s">
        <v>1725</v>
      </c>
      <c r="H927" s="59">
        <v>65700</v>
      </c>
      <c r="I927" s="74" t="s">
        <v>15</v>
      </c>
      <c r="J927" s="58"/>
      <c r="K927" s="492"/>
      <c r="L927" s="110" t="s">
        <v>3500</v>
      </c>
    </row>
    <row r="928" spans="1:12" s="29" customFormat="1" hidden="1">
      <c r="A928" s="27">
        <f t="shared" si="14"/>
        <v>926</v>
      </c>
      <c r="B928" s="27" t="s">
        <v>3461</v>
      </c>
      <c r="C928" s="34" t="s">
        <v>31</v>
      </c>
      <c r="D928" s="27">
        <v>120061</v>
      </c>
      <c r="E928" s="27">
        <v>52927</v>
      </c>
      <c r="F928" s="27">
        <v>2375650</v>
      </c>
      <c r="G928" s="27" t="s">
        <v>1725</v>
      </c>
      <c r="H928" s="59">
        <v>30300</v>
      </c>
      <c r="I928" s="74" t="s">
        <v>15</v>
      </c>
      <c r="J928" s="58"/>
      <c r="K928" s="492"/>
      <c r="L928" s="110" t="s">
        <v>3500</v>
      </c>
    </row>
    <row r="929" spans="1:12" s="29" customFormat="1" hidden="1">
      <c r="A929" s="27">
        <f t="shared" si="14"/>
        <v>927</v>
      </c>
      <c r="B929" s="27" t="s">
        <v>3462</v>
      </c>
      <c r="C929" s="34" t="s">
        <v>31</v>
      </c>
      <c r="D929" s="27">
        <v>120061</v>
      </c>
      <c r="E929" s="27">
        <v>52927</v>
      </c>
      <c r="F929" s="27">
        <v>2375650</v>
      </c>
      <c r="G929" s="27" t="s">
        <v>1725</v>
      </c>
      <c r="H929" s="59">
        <v>18200</v>
      </c>
      <c r="I929" s="74" t="s">
        <v>15</v>
      </c>
      <c r="J929" s="58"/>
      <c r="K929" s="492"/>
      <c r="L929" s="110" t="s">
        <v>3500</v>
      </c>
    </row>
    <row r="930" spans="1:12" s="29" customFormat="1" hidden="1">
      <c r="A930" s="27">
        <f t="shared" si="14"/>
        <v>928</v>
      </c>
      <c r="B930" s="27" t="s">
        <v>3429</v>
      </c>
      <c r="C930" s="34" t="s">
        <v>33</v>
      </c>
      <c r="D930" s="27">
        <v>120062</v>
      </c>
      <c r="E930" s="27">
        <v>52928</v>
      </c>
      <c r="F930" s="27">
        <v>13187461</v>
      </c>
      <c r="G930" s="27" t="s">
        <v>1726</v>
      </c>
      <c r="H930" s="59">
        <v>430</v>
      </c>
      <c r="I930" s="74" t="s">
        <v>15</v>
      </c>
      <c r="J930" s="58"/>
      <c r="K930" s="492"/>
      <c r="L930" s="110" t="s">
        <v>3500</v>
      </c>
    </row>
    <row r="931" spans="1:12" s="29" customFormat="1" hidden="1">
      <c r="A931" s="27">
        <f t="shared" si="14"/>
        <v>929</v>
      </c>
      <c r="B931" s="27" t="s">
        <v>3430</v>
      </c>
      <c r="C931" s="34" t="s">
        <v>33</v>
      </c>
      <c r="D931" s="27">
        <v>120062</v>
      </c>
      <c r="E931" s="27">
        <v>52928</v>
      </c>
      <c r="F931" s="27">
        <v>13187461</v>
      </c>
      <c r="G931" s="27" t="s">
        <v>1726</v>
      </c>
      <c r="H931" s="59">
        <v>240</v>
      </c>
      <c r="I931" s="74" t="s">
        <v>15</v>
      </c>
      <c r="J931" s="58"/>
      <c r="K931" s="492"/>
      <c r="L931" s="110" t="s">
        <v>3500</v>
      </c>
    </row>
    <row r="932" spans="1:12" s="29" customFormat="1" hidden="1">
      <c r="A932" s="27">
        <f t="shared" si="14"/>
        <v>930</v>
      </c>
      <c r="B932" s="27" t="s">
        <v>3452</v>
      </c>
      <c r="C932" s="34" t="s">
        <v>33</v>
      </c>
      <c r="D932" s="27">
        <v>120062</v>
      </c>
      <c r="E932" s="27">
        <v>52928</v>
      </c>
      <c r="F932" s="27">
        <v>13187461</v>
      </c>
      <c r="G932" s="27" t="s">
        <v>1726</v>
      </c>
      <c r="H932" s="59">
        <v>720</v>
      </c>
      <c r="I932" s="74" t="s">
        <v>15</v>
      </c>
      <c r="J932" s="58"/>
      <c r="K932" s="492"/>
      <c r="L932" s="110" t="s">
        <v>3500</v>
      </c>
    </row>
    <row r="933" spans="1:12" s="29" customFormat="1" hidden="1">
      <c r="A933" s="27">
        <f t="shared" si="14"/>
        <v>931</v>
      </c>
      <c r="B933" s="27" t="s">
        <v>3470</v>
      </c>
      <c r="C933" s="34" t="s">
        <v>38</v>
      </c>
      <c r="D933" s="27">
        <v>120063</v>
      </c>
      <c r="E933" s="27">
        <v>52929</v>
      </c>
      <c r="F933" s="27">
        <v>2375661</v>
      </c>
      <c r="G933" s="27" t="s">
        <v>1726</v>
      </c>
      <c r="H933" s="59">
        <v>880</v>
      </c>
      <c r="I933" s="74" t="s">
        <v>15</v>
      </c>
      <c r="J933" s="58"/>
      <c r="K933" s="492"/>
      <c r="L933" s="110" t="s">
        <v>3500</v>
      </c>
    </row>
    <row r="934" spans="1:12" s="29" customFormat="1" hidden="1">
      <c r="A934" s="27">
        <f t="shared" si="14"/>
        <v>932</v>
      </c>
      <c r="B934" s="27" t="s">
        <v>3323</v>
      </c>
      <c r="C934" s="34" t="s">
        <v>3334</v>
      </c>
      <c r="D934" s="27">
        <v>120064</v>
      </c>
      <c r="E934" s="27">
        <v>52930</v>
      </c>
      <c r="F934" s="27">
        <v>13187481</v>
      </c>
      <c r="G934" s="27" t="s">
        <v>1726</v>
      </c>
      <c r="H934" s="59">
        <v>378</v>
      </c>
      <c r="I934" s="74" t="s">
        <v>15</v>
      </c>
      <c r="J934" s="58"/>
      <c r="K934" s="492"/>
      <c r="L934" s="110" t="s">
        <v>3500</v>
      </c>
    </row>
    <row r="935" spans="1:12" s="29" customFormat="1" hidden="1">
      <c r="A935" s="27">
        <f t="shared" si="14"/>
        <v>933</v>
      </c>
      <c r="B935" s="27" t="s">
        <v>3324</v>
      </c>
      <c r="C935" s="34" t="s">
        <v>3334</v>
      </c>
      <c r="D935" s="27">
        <v>120064</v>
      </c>
      <c r="E935" s="27">
        <v>52930</v>
      </c>
      <c r="F935" s="27">
        <v>13187481</v>
      </c>
      <c r="G935" s="27" t="s">
        <v>1726</v>
      </c>
      <c r="H935" s="59">
        <v>354</v>
      </c>
      <c r="I935" s="74" t="s">
        <v>15</v>
      </c>
      <c r="J935" s="58"/>
      <c r="K935" s="492"/>
      <c r="L935" s="110" t="s">
        <v>3500</v>
      </c>
    </row>
    <row r="936" spans="1:12" s="29" customFormat="1" hidden="1">
      <c r="A936" s="27">
        <f t="shared" si="14"/>
        <v>934</v>
      </c>
      <c r="B936" s="27" t="s">
        <v>3326</v>
      </c>
      <c r="C936" s="34" t="s">
        <v>3334</v>
      </c>
      <c r="D936" s="27">
        <v>120064</v>
      </c>
      <c r="E936" s="27">
        <v>52930</v>
      </c>
      <c r="F936" s="27">
        <v>13187481</v>
      </c>
      <c r="G936" s="27" t="s">
        <v>1726</v>
      </c>
      <c r="H936" s="59">
        <v>862</v>
      </c>
      <c r="I936" s="74" t="s">
        <v>15</v>
      </c>
      <c r="J936" s="58"/>
      <c r="K936" s="492"/>
      <c r="L936" s="110" t="s">
        <v>3500</v>
      </c>
    </row>
    <row r="937" spans="1:12" s="29" customFormat="1" hidden="1">
      <c r="A937" s="27">
        <f t="shared" si="14"/>
        <v>935</v>
      </c>
      <c r="B937" s="27" t="s">
        <v>3472</v>
      </c>
      <c r="C937" s="34" t="s">
        <v>3334</v>
      </c>
      <c r="D937" s="27">
        <v>120065</v>
      </c>
      <c r="E937" s="27">
        <v>52931</v>
      </c>
      <c r="F937" s="27">
        <v>13187481</v>
      </c>
      <c r="G937" s="27" t="s">
        <v>1726</v>
      </c>
      <c r="H937" s="59">
        <v>3780</v>
      </c>
      <c r="I937" s="74" t="s">
        <v>15</v>
      </c>
      <c r="J937" s="58"/>
      <c r="K937" s="492"/>
      <c r="L937" s="110" t="s">
        <v>3500</v>
      </c>
    </row>
    <row r="938" spans="1:12" s="29" customFormat="1" hidden="1">
      <c r="A938" s="27">
        <f t="shared" si="14"/>
        <v>936</v>
      </c>
      <c r="B938" s="27" t="s">
        <v>3473</v>
      </c>
      <c r="C938" s="34" t="s">
        <v>3334</v>
      </c>
      <c r="D938" s="27">
        <v>120065</v>
      </c>
      <c r="E938" s="27">
        <v>52931</v>
      </c>
      <c r="F938" s="27">
        <v>13187481</v>
      </c>
      <c r="G938" s="27" t="s">
        <v>1726</v>
      </c>
      <c r="H938" s="59">
        <v>3540</v>
      </c>
      <c r="I938" s="74" t="s">
        <v>15</v>
      </c>
      <c r="J938" s="58"/>
      <c r="K938" s="492"/>
      <c r="L938" s="110" t="s">
        <v>3500</v>
      </c>
    </row>
    <row r="939" spans="1:12" s="29" customFormat="1" hidden="1">
      <c r="A939" s="27">
        <f t="shared" si="14"/>
        <v>937</v>
      </c>
      <c r="B939" s="27" t="s">
        <v>3474</v>
      </c>
      <c r="C939" s="34" t="s">
        <v>3334</v>
      </c>
      <c r="D939" s="27">
        <v>120065</v>
      </c>
      <c r="E939" s="27">
        <v>52931</v>
      </c>
      <c r="F939" s="27">
        <v>13187481</v>
      </c>
      <c r="G939" s="27" t="s">
        <v>1726</v>
      </c>
      <c r="H939" s="59">
        <v>1440</v>
      </c>
      <c r="I939" s="74" t="s">
        <v>15</v>
      </c>
      <c r="J939" s="58"/>
      <c r="K939" s="492"/>
      <c r="L939" s="110" t="s">
        <v>3500</v>
      </c>
    </row>
    <row r="940" spans="1:12" s="29" customFormat="1" hidden="1">
      <c r="A940" s="27">
        <f t="shared" si="14"/>
        <v>938</v>
      </c>
      <c r="B940" s="27" t="s">
        <v>3475</v>
      </c>
      <c r="C940" s="34" t="s">
        <v>3334</v>
      </c>
      <c r="D940" s="27">
        <v>120065</v>
      </c>
      <c r="E940" s="27">
        <v>52931</v>
      </c>
      <c r="F940" s="27">
        <v>13187481</v>
      </c>
      <c r="G940" s="27" t="s">
        <v>1726</v>
      </c>
      <c r="H940" s="59">
        <v>480</v>
      </c>
      <c r="I940" s="74" t="s">
        <v>15</v>
      </c>
      <c r="J940" s="58"/>
      <c r="K940" s="492"/>
      <c r="L940" s="110" t="s">
        <v>3500</v>
      </c>
    </row>
    <row r="941" spans="1:12" s="29" customFormat="1" hidden="1">
      <c r="A941" s="27">
        <f t="shared" si="14"/>
        <v>939</v>
      </c>
      <c r="B941" s="27" t="s">
        <v>3477</v>
      </c>
      <c r="C941" s="34" t="s">
        <v>31</v>
      </c>
      <c r="D941" s="27">
        <v>120066</v>
      </c>
      <c r="E941" s="27">
        <v>52932</v>
      </c>
      <c r="F941" s="27">
        <v>2375684</v>
      </c>
      <c r="G941" s="27" t="s">
        <v>1725</v>
      </c>
      <c r="H941" s="59">
        <v>31000</v>
      </c>
      <c r="I941" s="74" t="s">
        <v>15</v>
      </c>
      <c r="J941" s="58"/>
      <c r="K941" s="492"/>
      <c r="L941" s="110" t="s">
        <v>3539</v>
      </c>
    </row>
    <row r="942" spans="1:12" s="29" customFormat="1" hidden="1">
      <c r="A942" s="27">
        <f t="shared" si="14"/>
        <v>940</v>
      </c>
      <c r="B942" s="27" t="s">
        <v>3478</v>
      </c>
      <c r="C942" s="34" t="s">
        <v>31</v>
      </c>
      <c r="D942" s="27">
        <v>120067</v>
      </c>
      <c r="E942" s="27">
        <v>52933</v>
      </c>
      <c r="F942" s="27">
        <v>2375683</v>
      </c>
      <c r="G942" s="27" t="s">
        <v>1725</v>
      </c>
      <c r="H942" s="59">
        <v>30200</v>
      </c>
      <c r="I942" s="74" t="s">
        <v>15</v>
      </c>
      <c r="J942" s="58"/>
      <c r="K942" s="492"/>
      <c r="L942" s="110" t="s">
        <v>3539</v>
      </c>
    </row>
    <row r="943" spans="1:12" s="29" customFormat="1" hidden="1">
      <c r="A943" s="27">
        <f t="shared" si="14"/>
        <v>941</v>
      </c>
      <c r="B943" s="27" t="s">
        <v>3479</v>
      </c>
      <c r="C943" s="34" t="s">
        <v>31</v>
      </c>
      <c r="D943" s="27">
        <v>120067</v>
      </c>
      <c r="E943" s="27">
        <v>52933</v>
      </c>
      <c r="F943" s="27">
        <v>2375683</v>
      </c>
      <c r="G943" s="27" t="s">
        <v>1725</v>
      </c>
      <c r="H943" s="59">
        <v>30200</v>
      </c>
      <c r="I943" s="74" t="s">
        <v>15</v>
      </c>
      <c r="J943" s="58"/>
      <c r="K943" s="492"/>
      <c r="L943" s="110" t="s">
        <v>3539</v>
      </c>
    </row>
    <row r="944" spans="1:12" s="29" customFormat="1" hidden="1">
      <c r="A944" s="27">
        <f t="shared" si="14"/>
        <v>942</v>
      </c>
      <c r="B944" s="27" t="s">
        <v>3370</v>
      </c>
      <c r="C944" s="34" t="s">
        <v>31</v>
      </c>
      <c r="D944" s="27">
        <v>120068</v>
      </c>
      <c r="E944" s="27">
        <v>52934</v>
      </c>
      <c r="F944" s="27">
        <v>2375686</v>
      </c>
      <c r="G944" s="27" t="s">
        <v>1725</v>
      </c>
      <c r="H944" s="59">
        <v>520000</v>
      </c>
      <c r="I944" s="74" t="s">
        <v>15</v>
      </c>
      <c r="J944" s="58"/>
      <c r="K944" s="492"/>
      <c r="L944" s="110" t="s">
        <v>3539</v>
      </c>
    </row>
    <row r="945" spans="1:14" s="29" customFormat="1" hidden="1">
      <c r="A945" s="27">
        <f t="shared" si="14"/>
        <v>943</v>
      </c>
      <c r="B945" s="27" t="s">
        <v>3371</v>
      </c>
      <c r="C945" s="34" t="s">
        <v>31</v>
      </c>
      <c r="D945" s="27">
        <v>120068</v>
      </c>
      <c r="E945" s="27">
        <v>52934</v>
      </c>
      <c r="F945" s="27">
        <v>2375686</v>
      </c>
      <c r="G945" s="27" t="s">
        <v>1725</v>
      </c>
      <c r="H945" s="59">
        <v>540000</v>
      </c>
      <c r="I945" s="74" t="s">
        <v>15</v>
      </c>
      <c r="J945" s="58"/>
      <c r="K945" s="492"/>
      <c r="L945" s="110" t="s">
        <v>3539</v>
      </c>
    </row>
    <row r="946" spans="1:14" s="29" customFormat="1" hidden="1">
      <c r="A946" s="27">
        <f t="shared" si="14"/>
        <v>944</v>
      </c>
      <c r="B946" s="27" t="s">
        <v>3372</v>
      </c>
      <c r="C946" s="34" t="s">
        <v>31</v>
      </c>
      <c r="D946" s="27">
        <v>120068</v>
      </c>
      <c r="E946" s="27">
        <v>52934</v>
      </c>
      <c r="F946" s="27">
        <v>2375686</v>
      </c>
      <c r="G946" s="27" t="s">
        <v>1725</v>
      </c>
      <c r="H946" s="59">
        <v>540000</v>
      </c>
      <c r="I946" s="74" t="s">
        <v>15</v>
      </c>
      <c r="J946" s="58"/>
      <c r="K946" s="492"/>
      <c r="L946" s="110" t="s">
        <v>3539</v>
      </c>
    </row>
    <row r="947" spans="1:14" s="29" customFormat="1" hidden="1">
      <c r="A947" s="27">
        <f t="shared" si="14"/>
        <v>945</v>
      </c>
      <c r="B947" s="27" t="s">
        <v>3373</v>
      </c>
      <c r="C947" s="34" t="s">
        <v>31</v>
      </c>
      <c r="D947" s="27">
        <v>120068</v>
      </c>
      <c r="E947" s="27">
        <v>52934</v>
      </c>
      <c r="F947" s="27">
        <v>2375686</v>
      </c>
      <c r="G947" s="27" t="s">
        <v>1725</v>
      </c>
      <c r="H947" s="59">
        <v>520000</v>
      </c>
      <c r="I947" s="74" t="s">
        <v>15</v>
      </c>
      <c r="J947" s="58"/>
      <c r="K947" s="492"/>
      <c r="L947" s="110" t="s">
        <v>3539</v>
      </c>
    </row>
    <row r="948" spans="1:14" s="29" customFormat="1" hidden="1">
      <c r="A948" s="27">
        <f t="shared" si="14"/>
        <v>946</v>
      </c>
      <c r="B948" s="27" t="s">
        <v>3374</v>
      </c>
      <c r="C948" s="34" t="s">
        <v>31</v>
      </c>
      <c r="D948" s="27">
        <v>120068</v>
      </c>
      <c r="E948" s="27">
        <v>52934</v>
      </c>
      <c r="F948" s="27">
        <v>2375686</v>
      </c>
      <c r="G948" s="27" t="s">
        <v>1725</v>
      </c>
      <c r="H948" s="59">
        <v>540000</v>
      </c>
      <c r="I948" s="74" t="s">
        <v>15</v>
      </c>
      <c r="J948" s="58"/>
      <c r="K948" s="492"/>
      <c r="L948" s="110" t="s">
        <v>3539</v>
      </c>
    </row>
    <row r="949" spans="1:14" s="29" customFormat="1" hidden="1">
      <c r="A949" s="27">
        <f t="shared" si="14"/>
        <v>947</v>
      </c>
      <c r="B949" s="27" t="s">
        <v>3375</v>
      </c>
      <c r="C949" s="34" t="s">
        <v>31</v>
      </c>
      <c r="D949" s="27">
        <v>120068</v>
      </c>
      <c r="E949" s="27">
        <v>52934</v>
      </c>
      <c r="F949" s="27">
        <v>2375686</v>
      </c>
      <c r="G949" s="27" t="s">
        <v>1725</v>
      </c>
      <c r="H949" s="59">
        <v>540000</v>
      </c>
      <c r="I949" s="74" t="s">
        <v>15</v>
      </c>
      <c r="J949" s="58"/>
      <c r="K949" s="492"/>
      <c r="L949" s="110" t="s">
        <v>3539</v>
      </c>
    </row>
    <row r="950" spans="1:14" s="29" customFormat="1" hidden="1">
      <c r="A950" s="27">
        <f t="shared" si="14"/>
        <v>948</v>
      </c>
      <c r="B950" s="27" t="s">
        <v>3496</v>
      </c>
      <c r="C950" s="34" t="s">
        <v>3334</v>
      </c>
      <c r="D950" s="27">
        <v>120069</v>
      </c>
      <c r="E950" s="27">
        <v>52935</v>
      </c>
      <c r="F950" s="27">
        <v>13187498</v>
      </c>
      <c r="G950" s="27" t="s">
        <v>1726</v>
      </c>
      <c r="H950" s="59">
        <v>3780</v>
      </c>
      <c r="I950" s="74" t="s">
        <v>15</v>
      </c>
      <c r="J950" s="58"/>
      <c r="K950" s="492"/>
      <c r="L950" s="110" t="s">
        <v>3539</v>
      </c>
    </row>
    <row r="951" spans="1:14" s="29" customFormat="1" hidden="1">
      <c r="A951" s="27">
        <f t="shared" si="14"/>
        <v>949</v>
      </c>
      <c r="B951" s="27" t="s">
        <v>3497</v>
      </c>
      <c r="C951" s="34" t="s">
        <v>3334</v>
      </c>
      <c r="D951" s="27">
        <v>120069</v>
      </c>
      <c r="E951" s="27">
        <v>52935</v>
      </c>
      <c r="F951" s="27">
        <v>13187498</v>
      </c>
      <c r="G951" s="27" t="s">
        <v>1726</v>
      </c>
      <c r="H951" s="59">
        <v>3540</v>
      </c>
      <c r="I951" s="74" t="s">
        <v>15</v>
      </c>
      <c r="J951" s="58"/>
      <c r="K951" s="492"/>
      <c r="L951" s="110" t="s">
        <v>3539</v>
      </c>
    </row>
    <row r="952" spans="1:14" s="29" customFormat="1" hidden="1">
      <c r="A952" s="27">
        <f t="shared" si="14"/>
        <v>950</v>
      </c>
      <c r="B952" s="27" t="s">
        <v>3498</v>
      </c>
      <c r="C952" s="34" t="s">
        <v>3334</v>
      </c>
      <c r="D952" s="27">
        <v>120069</v>
      </c>
      <c r="E952" s="27">
        <v>52935</v>
      </c>
      <c r="F952" s="27">
        <v>13187498</v>
      </c>
      <c r="G952" s="27" t="s">
        <v>1726</v>
      </c>
      <c r="H952" s="59">
        <v>1440</v>
      </c>
      <c r="I952" s="74" t="s">
        <v>15</v>
      </c>
      <c r="J952" s="58"/>
      <c r="K952" s="492"/>
      <c r="L952" s="110" t="s">
        <v>3539</v>
      </c>
    </row>
    <row r="953" spans="1:14" s="29" customFormat="1" hidden="1">
      <c r="A953" s="27">
        <f t="shared" si="14"/>
        <v>951</v>
      </c>
      <c r="B953" s="27" t="s">
        <v>3499</v>
      </c>
      <c r="C953" s="34" t="s">
        <v>3334</v>
      </c>
      <c r="D953" s="27">
        <v>120069</v>
      </c>
      <c r="E953" s="27">
        <v>52935</v>
      </c>
      <c r="F953" s="27">
        <v>13187498</v>
      </c>
      <c r="G953" s="27" t="s">
        <v>1726</v>
      </c>
      <c r="H953" s="59">
        <v>480</v>
      </c>
      <c r="I953" s="74" t="s">
        <v>15</v>
      </c>
      <c r="J953" s="58"/>
      <c r="K953" s="492"/>
      <c r="L953" s="110" t="s">
        <v>3539</v>
      </c>
    </row>
    <row r="954" spans="1:14" s="54" customFormat="1" hidden="1">
      <c r="A954" s="27">
        <f t="shared" si="14"/>
        <v>952</v>
      </c>
      <c r="B954" s="201" t="s">
        <v>3376</v>
      </c>
      <c r="C954" s="202" t="s">
        <v>31</v>
      </c>
      <c r="D954" s="201">
        <v>120070</v>
      </c>
      <c r="E954" s="201">
        <v>52936</v>
      </c>
      <c r="F954" s="201" t="s">
        <v>15</v>
      </c>
      <c r="G954" s="201" t="s">
        <v>1725</v>
      </c>
      <c r="H954" s="204">
        <v>34700</v>
      </c>
      <c r="I954" s="203" t="s">
        <v>248</v>
      </c>
      <c r="J954" s="58"/>
      <c r="K954" s="492"/>
      <c r="L954" s="110" t="s">
        <v>3579</v>
      </c>
      <c r="N954" s="61"/>
    </row>
    <row r="955" spans="1:14" s="54" customFormat="1" hidden="1">
      <c r="A955" s="27">
        <f t="shared" si="14"/>
        <v>953</v>
      </c>
      <c r="B955" s="201" t="s">
        <v>3503</v>
      </c>
      <c r="C955" s="202" t="s">
        <v>31</v>
      </c>
      <c r="D955" s="201">
        <v>120070</v>
      </c>
      <c r="E955" s="201">
        <v>52936</v>
      </c>
      <c r="F955" s="201" t="s">
        <v>15</v>
      </c>
      <c r="G955" s="201" t="s">
        <v>1725</v>
      </c>
      <c r="H955" s="204">
        <v>20500</v>
      </c>
      <c r="I955" s="203" t="s">
        <v>248</v>
      </c>
      <c r="J955" s="58"/>
      <c r="K955" s="492"/>
      <c r="L955" s="110" t="s">
        <v>3579</v>
      </c>
    </row>
    <row r="956" spans="1:14" s="54" customFormat="1" hidden="1">
      <c r="A956" s="27">
        <f t="shared" si="14"/>
        <v>954</v>
      </c>
      <c r="B956" s="27" t="s">
        <v>3541</v>
      </c>
      <c r="C956" s="34" t="s">
        <v>34</v>
      </c>
      <c r="D956" s="27">
        <v>120071</v>
      </c>
      <c r="E956" s="27">
        <v>52937</v>
      </c>
      <c r="F956" s="27">
        <v>13265100</v>
      </c>
      <c r="G956" s="27" t="s">
        <v>1726</v>
      </c>
      <c r="H956" s="59">
        <v>559</v>
      </c>
      <c r="I956" s="74" t="s">
        <v>15</v>
      </c>
      <c r="J956" s="58"/>
      <c r="K956" s="492"/>
      <c r="L956" s="110" t="s">
        <v>3579</v>
      </c>
    </row>
    <row r="957" spans="1:14" s="54" customFormat="1" hidden="1">
      <c r="A957" s="27">
        <f t="shared" si="14"/>
        <v>955</v>
      </c>
      <c r="B957" s="27" t="s">
        <v>3542</v>
      </c>
      <c r="C957" s="34" t="s">
        <v>34</v>
      </c>
      <c r="D957" s="27">
        <v>120071</v>
      </c>
      <c r="E957" s="27">
        <v>52937</v>
      </c>
      <c r="F957" s="27">
        <v>13265100</v>
      </c>
      <c r="G957" s="27" t="s">
        <v>1726</v>
      </c>
      <c r="H957" s="59">
        <v>555</v>
      </c>
      <c r="I957" s="74" t="s">
        <v>15</v>
      </c>
      <c r="J957" s="58"/>
      <c r="K957" s="492"/>
      <c r="L957" s="110" t="s">
        <v>3579</v>
      </c>
    </row>
    <row r="958" spans="1:14" s="54" customFormat="1" hidden="1">
      <c r="A958" s="27">
        <f t="shared" si="14"/>
        <v>956</v>
      </c>
      <c r="B958" s="27" t="s">
        <v>3543</v>
      </c>
      <c r="C958" s="34" t="s">
        <v>34</v>
      </c>
      <c r="D958" s="27">
        <v>120071</v>
      </c>
      <c r="E958" s="27">
        <v>52937</v>
      </c>
      <c r="F958" s="27">
        <v>13265100</v>
      </c>
      <c r="G958" s="27" t="s">
        <v>1726</v>
      </c>
      <c r="H958" s="59">
        <v>240</v>
      </c>
      <c r="I958" s="74" t="s">
        <v>15</v>
      </c>
      <c r="J958" s="58"/>
      <c r="K958" s="492"/>
      <c r="L958" s="110" t="s">
        <v>3579</v>
      </c>
    </row>
    <row r="959" spans="1:14" s="54" customFormat="1" hidden="1">
      <c r="A959" s="27">
        <f t="shared" si="14"/>
        <v>957</v>
      </c>
      <c r="B959" s="27" t="s">
        <v>3544</v>
      </c>
      <c r="C959" s="34" t="s">
        <v>34</v>
      </c>
      <c r="D959" s="27">
        <v>120071</v>
      </c>
      <c r="E959" s="27">
        <v>52937</v>
      </c>
      <c r="F959" s="27">
        <v>13265100</v>
      </c>
      <c r="G959" s="27" t="s">
        <v>1726</v>
      </c>
      <c r="H959" s="59">
        <v>325</v>
      </c>
      <c r="I959" s="74" t="s">
        <v>15</v>
      </c>
      <c r="J959" s="58"/>
      <c r="K959" s="492"/>
      <c r="L959" s="110" t="s">
        <v>3579</v>
      </c>
    </row>
    <row r="960" spans="1:14" s="54" customFormat="1" hidden="1">
      <c r="A960" s="27">
        <f t="shared" si="14"/>
        <v>958</v>
      </c>
      <c r="B960" s="27" t="s">
        <v>3551</v>
      </c>
      <c r="C960" s="34" t="s">
        <v>3291</v>
      </c>
      <c r="D960" s="27">
        <v>120072</v>
      </c>
      <c r="E960" s="27">
        <v>52938</v>
      </c>
      <c r="F960" s="27">
        <v>2377180</v>
      </c>
      <c r="G960" s="27" t="s">
        <v>1725</v>
      </c>
      <c r="H960" s="59">
        <v>87500</v>
      </c>
      <c r="I960" s="74" t="s">
        <v>15</v>
      </c>
      <c r="J960" s="58"/>
      <c r="K960" s="492"/>
      <c r="L960" s="110" t="s">
        <v>3579</v>
      </c>
    </row>
    <row r="961" spans="1:12" s="54" customFormat="1" hidden="1">
      <c r="A961" s="27">
        <f t="shared" si="14"/>
        <v>959</v>
      </c>
      <c r="B961" s="27" t="s">
        <v>3552</v>
      </c>
      <c r="C961" s="34" t="s">
        <v>3291</v>
      </c>
      <c r="D961" s="27">
        <v>120072</v>
      </c>
      <c r="E961" s="27">
        <v>52938</v>
      </c>
      <c r="F961" s="27">
        <v>2377180</v>
      </c>
      <c r="G961" s="27" t="s">
        <v>1725</v>
      </c>
      <c r="H961" s="59">
        <v>100700</v>
      </c>
      <c r="I961" s="74" t="s">
        <v>15</v>
      </c>
      <c r="J961" s="58"/>
      <c r="K961" s="492"/>
      <c r="L961" s="110" t="s">
        <v>3579</v>
      </c>
    </row>
    <row r="962" spans="1:12" s="54" customFormat="1" hidden="1">
      <c r="A962" s="27">
        <f t="shared" si="14"/>
        <v>960</v>
      </c>
      <c r="B962" s="27" t="s">
        <v>3556</v>
      </c>
      <c r="C962" s="34" t="s">
        <v>42</v>
      </c>
      <c r="D962" s="27">
        <v>120073</v>
      </c>
      <c r="E962" s="27">
        <v>52939</v>
      </c>
      <c r="F962" s="27">
        <v>13265062</v>
      </c>
      <c r="G962" s="27" t="s">
        <v>1726</v>
      </c>
      <c r="H962" s="59">
        <v>216</v>
      </c>
      <c r="I962" s="74" t="s">
        <v>15</v>
      </c>
      <c r="J962" s="58"/>
      <c r="K962" s="492"/>
      <c r="L962" s="110" t="s">
        <v>3579</v>
      </c>
    </row>
    <row r="963" spans="1:12" s="54" customFormat="1" hidden="1">
      <c r="A963" s="27">
        <f t="shared" si="14"/>
        <v>961</v>
      </c>
      <c r="B963" s="27" t="s">
        <v>3560</v>
      </c>
      <c r="C963" s="34" t="s">
        <v>38</v>
      </c>
      <c r="D963" s="27">
        <v>120074</v>
      </c>
      <c r="E963" s="27">
        <v>52940</v>
      </c>
      <c r="F963" s="27">
        <v>2380510</v>
      </c>
      <c r="G963" s="27" t="s">
        <v>1726</v>
      </c>
      <c r="H963" s="59">
        <v>880</v>
      </c>
      <c r="I963" s="74" t="s">
        <v>15</v>
      </c>
      <c r="J963" s="58"/>
      <c r="K963" s="492"/>
      <c r="L963" s="110" t="s">
        <v>3579</v>
      </c>
    </row>
    <row r="964" spans="1:12" s="54" customFormat="1" hidden="1">
      <c r="A964" s="27">
        <f t="shared" si="14"/>
        <v>962</v>
      </c>
      <c r="B964" s="27" t="s">
        <v>3503</v>
      </c>
      <c r="C964" s="34" t="s">
        <v>31</v>
      </c>
      <c r="D964" s="27">
        <v>120075</v>
      </c>
      <c r="E964" s="27">
        <v>52941</v>
      </c>
      <c r="F964" s="27">
        <v>2380509</v>
      </c>
      <c r="G964" s="27" t="s">
        <v>1725</v>
      </c>
      <c r="H964" s="59">
        <v>20500</v>
      </c>
      <c r="I964" s="74" t="s">
        <v>15</v>
      </c>
      <c r="J964" s="58"/>
      <c r="K964" s="492"/>
      <c r="L964" s="110" t="s">
        <v>3579</v>
      </c>
    </row>
    <row r="965" spans="1:12" s="54" customFormat="1" hidden="1">
      <c r="A965" s="27">
        <f t="shared" ref="A965:A1028" si="15">A964+1</f>
        <v>963</v>
      </c>
      <c r="B965" s="27" t="s">
        <v>3518</v>
      </c>
      <c r="C965" s="34" t="s">
        <v>31</v>
      </c>
      <c r="D965" s="27">
        <v>120076</v>
      </c>
      <c r="E965" s="27">
        <v>52942</v>
      </c>
      <c r="F965" s="27">
        <v>2380511</v>
      </c>
      <c r="G965" s="27" t="s">
        <v>1725</v>
      </c>
      <c r="H965" s="59">
        <v>38300</v>
      </c>
      <c r="I965" s="74" t="s">
        <v>15</v>
      </c>
      <c r="J965" s="58"/>
      <c r="K965" s="492"/>
      <c r="L965" s="110" t="s">
        <v>3579</v>
      </c>
    </row>
    <row r="966" spans="1:12" s="54" customFormat="1" hidden="1">
      <c r="A966" s="27">
        <f t="shared" si="15"/>
        <v>964</v>
      </c>
      <c r="B966" s="27" t="s">
        <v>3565</v>
      </c>
      <c r="C966" s="34" t="s">
        <v>3334</v>
      </c>
      <c r="D966" s="27">
        <v>120077</v>
      </c>
      <c r="E966" s="27">
        <v>52943</v>
      </c>
      <c r="F966" s="27">
        <v>13261725</v>
      </c>
      <c r="G966" s="27" t="s">
        <v>1726</v>
      </c>
      <c r="H966" s="59">
        <v>3402</v>
      </c>
      <c r="I966" s="74" t="s">
        <v>15</v>
      </c>
      <c r="J966" s="58"/>
      <c r="K966" s="492"/>
      <c r="L966" s="110" t="s">
        <v>3579</v>
      </c>
    </row>
    <row r="967" spans="1:12" s="54" customFormat="1" hidden="1">
      <c r="A967" s="27">
        <f t="shared" si="15"/>
        <v>965</v>
      </c>
      <c r="B967" s="27" t="s">
        <v>3566</v>
      </c>
      <c r="C967" s="34" t="s">
        <v>3334</v>
      </c>
      <c r="D967" s="27">
        <v>120077</v>
      </c>
      <c r="E967" s="27">
        <v>52943</v>
      </c>
      <c r="F967" s="27">
        <v>13261725</v>
      </c>
      <c r="G967" s="27" t="s">
        <v>1726</v>
      </c>
      <c r="H967" s="59">
        <v>3186</v>
      </c>
      <c r="I967" s="74" t="s">
        <v>15</v>
      </c>
      <c r="J967" s="58"/>
      <c r="K967" s="492"/>
      <c r="L967" s="110" t="s">
        <v>3579</v>
      </c>
    </row>
    <row r="968" spans="1:12" s="54" customFormat="1" hidden="1">
      <c r="A968" s="27">
        <f t="shared" si="15"/>
        <v>966</v>
      </c>
      <c r="B968" s="27" t="s">
        <v>3567</v>
      </c>
      <c r="C968" s="34" t="s">
        <v>3334</v>
      </c>
      <c r="D968" s="27">
        <v>120077</v>
      </c>
      <c r="E968" s="27">
        <v>52943</v>
      </c>
      <c r="F968" s="27">
        <v>13261725</v>
      </c>
      <c r="G968" s="27" t="s">
        <v>1726</v>
      </c>
      <c r="H968" s="59">
        <v>1296</v>
      </c>
      <c r="I968" s="74" t="s">
        <v>15</v>
      </c>
      <c r="J968" s="58"/>
      <c r="K968" s="492"/>
      <c r="L968" s="110" t="s">
        <v>3579</v>
      </c>
    </row>
    <row r="969" spans="1:12" s="54" customFormat="1" hidden="1">
      <c r="A969" s="27">
        <f t="shared" si="15"/>
        <v>967</v>
      </c>
      <c r="B969" s="27" t="s">
        <v>3568</v>
      </c>
      <c r="C969" s="34" t="s">
        <v>3334</v>
      </c>
      <c r="D969" s="27">
        <v>120077</v>
      </c>
      <c r="E969" s="27">
        <v>52943</v>
      </c>
      <c r="F969" s="27">
        <v>13261725</v>
      </c>
      <c r="G969" s="27" t="s">
        <v>1726</v>
      </c>
      <c r="H969" s="59">
        <v>432</v>
      </c>
      <c r="I969" s="74" t="s">
        <v>15</v>
      </c>
      <c r="J969" s="58"/>
      <c r="K969" s="492"/>
      <c r="L969" s="110" t="s">
        <v>3579</v>
      </c>
    </row>
    <row r="970" spans="1:12" s="54" customFormat="1" hidden="1">
      <c r="A970" s="27">
        <f t="shared" si="15"/>
        <v>968</v>
      </c>
      <c r="B970" s="27" t="s">
        <v>3322</v>
      </c>
      <c r="C970" s="34" t="s">
        <v>3334</v>
      </c>
      <c r="D970" s="27">
        <v>120077</v>
      </c>
      <c r="E970" s="27">
        <v>52943</v>
      </c>
      <c r="F970" s="27">
        <v>13261725</v>
      </c>
      <c r="G970" s="27" t="s">
        <v>1726</v>
      </c>
      <c r="H970" s="59">
        <v>48</v>
      </c>
      <c r="I970" s="74" t="s">
        <v>15</v>
      </c>
      <c r="J970" s="58"/>
      <c r="K970" s="492"/>
      <c r="L970" s="110" t="s">
        <v>3579</v>
      </c>
    </row>
    <row r="971" spans="1:12" s="54" customFormat="1" hidden="1">
      <c r="A971" s="27">
        <f t="shared" si="15"/>
        <v>969</v>
      </c>
      <c r="B971" s="27" t="s">
        <v>3325</v>
      </c>
      <c r="C971" s="34" t="s">
        <v>3334</v>
      </c>
      <c r="D971" s="27">
        <v>120077</v>
      </c>
      <c r="E971" s="27">
        <v>52943</v>
      </c>
      <c r="F971" s="27">
        <v>13261725</v>
      </c>
      <c r="G971" s="27" t="s">
        <v>1726</v>
      </c>
      <c r="H971" s="59">
        <v>144</v>
      </c>
      <c r="I971" s="74" t="s">
        <v>15</v>
      </c>
      <c r="J971" s="58"/>
      <c r="K971" s="492"/>
      <c r="L971" s="110" t="s">
        <v>3579</v>
      </c>
    </row>
    <row r="972" spans="1:12" s="54" customFormat="1" hidden="1">
      <c r="A972" s="27">
        <f t="shared" si="15"/>
        <v>970</v>
      </c>
      <c r="B972" s="27" t="s">
        <v>3569</v>
      </c>
      <c r="C972" s="34" t="s">
        <v>3334</v>
      </c>
      <c r="D972" s="27">
        <v>120077</v>
      </c>
      <c r="E972" s="27">
        <v>52943</v>
      </c>
      <c r="F972" s="27">
        <v>13261725</v>
      </c>
      <c r="G972" s="27" t="s">
        <v>1726</v>
      </c>
      <c r="H972" s="59">
        <v>378</v>
      </c>
      <c r="I972" s="74" t="s">
        <v>15</v>
      </c>
      <c r="J972" s="58"/>
      <c r="K972" s="492"/>
      <c r="L972" s="110" t="s">
        <v>3579</v>
      </c>
    </row>
    <row r="973" spans="1:12" s="54" customFormat="1" hidden="1">
      <c r="A973" s="27">
        <f t="shared" si="15"/>
        <v>971</v>
      </c>
      <c r="B973" s="27" t="s">
        <v>3570</v>
      </c>
      <c r="C973" s="34" t="s">
        <v>3334</v>
      </c>
      <c r="D973" s="27">
        <v>120077</v>
      </c>
      <c r="E973" s="27">
        <v>52943</v>
      </c>
      <c r="F973" s="27">
        <v>13261725</v>
      </c>
      <c r="G973" s="27" t="s">
        <v>1726</v>
      </c>
      <c r="H973" s="59">
        <v>354</v>
      </c>
      <c r="I973" s="74" t="s">
        <v>15</v>
      </c>
      <c r="J973" s="58"/>
      <c r="K973" s="492"/>
      <c r="L973" s="110" t="s">
        <v>3579</v>
      </c>
    </row>
    <row r="974" spans="1:12" s="54" customFormat="1" hidden="1">
      <c r="A974" s="27">
        <f t="shared" si="15"/>
        <v>972</v>
      </c>
      <c r="B974" s="27" t="s">
        <v>3573</v>
      </c>
      <c r="C974" s="34" t="s">
        <v>39</v>
      </c>
      <c r="D974" s="27">
        <v>120078</v>
      </c>
      <c r="E974" s="27">
        <v>52944</v>
      </c>
      <c r="F974" s="27">
        <v>13261741</v>
      </c>
      <c r="G974" s="27" t="s">
        <v>1726</v>
      </c>
      <c r="H974" s="59">
        <v>2080</v>
      </c>
      <c r="I974" s="74" t="s">
        <v>15</v>
      </c>
      <c r="J974" s="58"/>
      <c r="K974" s="492"/>
      <c r="L974" s="110" t="s">
        <v>3579</v>
      </c>
    </row>
    <row r="975" spans="1:12" s="54" customFormat="1" hidden="1">
      <c r="A975" s="27">
        <f t="shared" si="15"/>
        <v>973</v>
      </c>
      <c r="B975" s="27" t="s">
        <v>3574</v>
      </c>
      <c r="C975" s="34" t="s">
        <v>39</v>
      </c>
      <c r="D975" s="27">
        <v>120078</v>
      </c>
      <c r="E975" s="27">
        <v>52944</v>
      </c>
      <c r="F975" s="27">
        <v>13261741</v>
      </c>
      <c r="G975" s="27" t="s">
        <v>1726</v>
      </c>
      <c r="H975" s="59">
        <v>1715</v>
      </c>
      <c r="I975" s="74" t="s">
        <v>15</v>
      </c>
      <c r="J975" s="58"/>
      <c r="K975" s="492"/>
      <c r="L975" s="110" t="s">
        <v>3579</v>
      </c>
    </row>
    <row r="976" spans="1:12" s="54" customFormat="1" hidden="1">
      <c r="A976" s="27">
        <f t="shared" si="15"/>
        <v>974</v>
      </c>
      <c r="B976" s="201" t="s">
        <v>3618</v>
      </c>
      <c r="C976" s="202" t="s">
        <v>32</v>
      </c>
      <c r="D976" s="201">
        <v>120079</v>
      </c>
      <c r="E976" s="201" t="s">
        <v>15</v>
      </c>
      <c r="F976" s="201" t="s">
        <v>15</v>
      </c>
      <c r="G976" s="201" t="s">
        <v>15</v>
      </c>
      <c r="H976" s="205" t="s">
        <v>15</v>
      </c>
      <c r="I976" s="203" t="s">
        <v>248</v>
      </c>
      <c r="J976" s="58"/>
      <c r="K976" s="492"/>
      <c r="L976" s="110" t="s">
        <v>3640</v>
      </c>
    </row>
    <row r="977" spans="1:12" s="54" customFormat="1" hidden="1">
      <c r="A977" s="27">
        <f t="shared" si="15"/>
        <v>975</v>
      </c>
      <c r="B977" s="16" t="s">
        <v>3618</v>
      </c>
      <c r="C977" s="32" t="s">
        <v>32</v>
      </c>
      <c r="D977" s="16">
        <v>120080</v>
      </c>
      <c r="E977" s="16">
        <v>52945</v>
      </c>
      <c r="F977" s="16">
        <v>2389606</v>
      </c>
      <c r="G977" s="16" t="s">
        <v>1725</v>
      </c>
      <c r="H977" s="77">
        <v>235000</v>
      </c>
      <c r="I977" s="74" t="s">
        <v>15</v>
      </c>
      <c r="J977" s="58"/>
      <c r="K977" s="492"/>
      <c r="L977" s="110" t="s">
        <v>3640</v>
      </c>
    </row>
    <row r="978" spans="1:12" s="54" customFormat="1" hidden="1">
      <c r="A978" s="27">
        <f t="shared" si="15"/>
        <v>976</v>
      </c>
      <c r="B978" s="16" t="s">
        <v>3621</v>
      </c>
      <c r="C978" s="32" t="s">
        <v>42</v>
      </c>
      <c r="D978" s="16">
        <v>120081</v>
      </c>
      <c r="E978" s="16">
        <v>52946</v>
      </c>
      <c r="F978" s="16">
        <v>13261872</v>
      </c>
      <c r="G978" s="16" t="s">
        <v>1726</v>
      </c>
      <c r="H978" s="77">
        <v>120</v>
      </c>
      <c r="I978" s="74" t="s">
        <v>15</v>
      </c>
      <c r="J978" s="58"/>
      <c r="K978" s="492"/>
      <c r="L978" s="110" t="s">
        <v>3640</v>
      </c>
    </row>
    <row r="979" spans="1:12" s="54" customFormat="1" hidden="1">
      <c r="A979" s="27">
        <f t="shared" si="15"/>
        <v>977</v>
      </c>
      <c r="B979" s="201" t="s">
        <v>3176</v>
      </c>
      <c r="C979" s="202" t="s">
        <v>2311</v>
      </c>
      <c r="D979" s="201">
        <v>120082</v>
      </c>
      <c r="E979" s="201" t="s">
        <v>15</v>
      </c>
      <c r="F979" s="201" t="s">
        <v>15</v>
      </c>
      <c r="G979" s="201" t="s">
        <v>15</v>
      </c>
      <c r="H979" s="205" t="s">
        <v>15</v>
      </c>
      <c r="I979" s="203" t="s">
        <v>248</v>
      </c>
      <c r="J979" s="29"/>
      <c r="K979" s="490"/>
      <c r="L979" s="110" t="s">
        <v>3640</v>
      </c>
    </row>
    <row r="980" spans="1:12" s="54" customFormat="1" hidden="1">
      <c r="A980" s="27">
        <f t="shared" si="15"/>
        <v>978</v>
      </c>
      <c r="B980" s="201" t="s">
        <v>3177</v>
      </c>
      <c r="C980" s="202" t="s">
        <v>2311</v>
      </c>
      <c r="D980" s="201">
        <v>120082</v>
      </c>
      <c r="E980" s="201" t="s">
        <v>15</v>
      </c>
      <c r="F980" s="201" t="s">
        <v>15</v>
      </c>
      <c r="G980" s="201" t="s">
        <v>15</v>
      </c>
      <c r="H980" s="205" t="s">
        <v>15</v>
      </c>
      <c r="I980" s="203" t="s">
        <v>248</v>
      </c>
      <c r="J980" s="29"/>
      <c r="K980" s="490"/>
      <c r="L980" s="110" t="s">
        <v>3640</v>
      </c>
    </row>
    <row r="981" spans="1:12" s="54" customFormat="1" hidden="1">
      <c r="A981" s="27">
        <f t="shared" si="15"/>
        <v>979</v>
      </c>
      <c r="B981" s="201" t="s">
        <v>3178</v>
      </c>
      <c r="C981" s="202" t="s">
        <v>2311</v>
      </c>
      <c r="D981" s="201">
        <v>120082</v>
      </c>
      <c r="E981" s="201" t="s">
        <v>15</v>
      </c>
      <c r="F981" s="201" t="s">
        <v>15</v>
      </c>
      <c r="G981" s="201" t="s">
        <v>15</v>
      </c>
      <c r="H981" s="205" t="s">
        <v>15</v>
      </c>
      <c r="I981" s="203" t="s">
        <v>248</v>
      </c>
      <c r="J981" s="29"/>
      <c r="K981" s="490"/>
      <c r="L981" s="110" t="s">
        <v>3640</v>
      </c>
    </row>
    <row r="982" spans="1:12" s="54" customFormat="1" hidden="1">
      <c r="A982" s="27">
        <f t="shared" si="15"/>
        <v>980</v>
      </c>
      <c r="B982" s="201" t="s">
        <v>3179</v>
      </c>
      <c r="C982" s="202" t="s">
        <v>2311</v>
      </c>
      <c r="D982" s="201">
        <v>120082</v>
      </c>
      <c r="E982" s="201" t="s">
        <v>15</v>
      </c>
      <c r="F982" s="201" t="s">
        <v>15</v>
      </c>
      <c r="G982" s="201" t="s">
        <v>15</v>
      </c>
      <c r="H982" s="205" t="s">
        <v>15</v>
      </c>
      <c r="I982" s="203" t="s">
        <v>248</v>
      </c>
      <c r="J982" s="29"/>
      <c r="K982" s="490"/>
      <c r="L982" s="110" t="s">
        <v>3640</v>
      </c>
    </row>
    <row r="983" spans="1:12" s="54" customFormat="1" hidden="1">
      <c r="A983" s="27">
        <f t="shared" si="15"/>
        <v>981</v>
      </c>
      <c r="B983" s="16" t="s">
        <v>3523</v>
      </c>
      <c r="C983" s="32" t="s">
        <v>31</v>
      </c>
      <c r="D983" s="16">
        <v>120083</v>
      </c>
      <c r="E983" s="16">
        <v>52947</v>
      </c>
      <c r="F983" s="16">
        <v>2389604</v>
      </c>
      <c r="G983" s="16" t="s">
        <v>1725</v>
      </c>
      <c r="H983" s="77">
        <v>35400</v>
      </c>
      <c r="I983" s="74" t="s">
        <v>15</v>
      </c>
      <c r="J983" s="29"/>
      <c r="K983" s="490"/>
      <c r="L983" s="110" t="s">
        <v>3640</v>
      </c>
    </row>
    <row r="984" spans="1:12" s="54" customFormat="1" hidden="1">
      <c r="A984" s="27">
        <f t="shared" si="15"/>
        <v>982</v>
      </c>
      <c r="B984" s="16" t="s">
        <v>3519</v>
      </c>
      <c r="C984" s="32" t="s">
        <v>31</v>
      </c>
      <c r="D984" s="16">
        <v>120083</v>
      </c>
      <c r="E984" s="16">
        <v>52947</v>
      </c>
      <c r="F984" s="16">
        <v>2389604</v>
      </c>
      <c r="G984" s="16" t="s">
        <v>1725</v>
      </c>
      <c r="H984" s="77">
        <v>9000</v>
      </c>
      <c r="I984" s="74" t="s">
        <v>15</v>
      </c>
      <c r="J984" s="29"/>
      <c r="K984" s="490"/>
      <c r="L984" s="110" t="s">
        <v>3640</v>
      </c>
    </row>
    <row r="985" spans="1:12" s="54" customFormat="1" hidden="1">
      <c r="A985" s="27">
        <f t="shared" si="15"/>
        <v>983</v>
      </c>
      <c r="B985" s="16" t="s">
        <v>3520</v>
      </c>
      <c r="C985" s="32" t="s">
        <v>31</v>
      </c>
      <c r="D985" s="16">
        <v>120083</v>
      </c>
      <c r="E985" s="16">
        <v>52947</v>
      </c>
      <c r="F985" s="16">
        <v>2389604</v>
      </c>
      <c r="G985" s="16" t="s">
        <v>1725</v>
      </c>
      <c r="H985" s="77">
        <v>9000</v>
      </c>
      <c r="I985" s="74" t="s">
        <v>15</v>
      </c>
      <c r="J985" s="29"/>
      <c r="K985" s="490"/>
      <c r="L985" s="110" t="s">
        <v>3640</v>
      </c>
    </row>
    <row r="986" spans="1:12" s="54" customFormat="1" hidden="1">
      <c r="A986" s="27">
        <f t="shared" si="15"/>
        <v>984</v>
      </c>
      <c r="B986" s="16" t="s">
        <v>3521</v>
      </c>
      <c r="C986" s="32" t="s">
        <v>31</v>
      </c>
      <c r="D986" s="16">
        <v>120083</v>
      </c>
      <c r="E986" s="16">
        <v>52947</v>
      </c>
      <c r="F986" s="16">
        <v>2389604</v>
      </c>
      <c r="G986" s="16" t="s">
        <v>1725</v>
      </c>
      <c r="H986" s="77">
        <v>9000</v>
      </c>
      <c r="I986" s="74" t="s">
        <v>15</v>
      </c>
      <c r="J986" s="29"/>
      <c r="K986" s="490"/>
      <c r="L986" s="110" t="s">
        <v>3640</v>
      </c>
    </row>
    <row r="987" spans="1:12" s="54" customFormat="1" hidden="1">
      <c r="A987" s="27">
        <f t="shared" si="15"/>
        <v>985</v>
      </c>
      <c r="B987" s="16" t="s">
        <v>3522</v>
      </c>
      <c r="C987" s="32" t="s">
        <v>31</v>
      </c>
      <c r="D987" s="16">
        <v>120083</v>
      </c>
      <c r="E987" s="16">
        <v>52947</v>
      </c>
      <c r="F987" s="16">
        <v>2389604</v>
      </c>
      <c r="G987" s="16" t="s">
        <v>1725</v>
      </c>
      <c r="H987" s="77">
        <v>9000</v>
      </c>
      <c r="I987" s="74" t="s">
        <v>15</v>
      </c>
      <c r="J987" s="29"/>
      <c r="K987" s="490"/>
      <c r="L987" s="110" t="s">
        <v>3640</v>
      </c>
    </row>
    <row r="988" spans="1:12" s="54" customFormat="1" hidden="1">
      <c r="A988" s="27">
        <f t="shared" si="15"/>
        <v>986</v>
      </c>
      <c r="B988" s="16" t="s">
        <v>3379</v>
      </c>
      <c r="C988" s="32" t="s">
        <v>31</v>
      </c>
      <c r="D988" s="16">
        <v>120084</v>
      </c>
      <c r="E988" s="16">
        <v>52948</v>
      </c>
      <c r="F988" s="16">
        <v>2389603</v>
      </c>
      <c r="G988" s="16" t="s">
        <v>1725</v>
      </c>
      <c r="H988" s="77">
        <v>480000</v>
      </c>
      <c r="I988" s="74" t="s">
        <v>15</v>
      </c>
      <c r="J988" s="29"/>
      <c r="K988" s="490"/>
      <c r="L988" s="110" t="s">
        <v>3640</v>
      </c>
    </row>
    <row r="989" spans="1:12" s="54" customFormat="1" hidden="1">
      <c r="A989" s="27">
        <f t="shared" si="15"/>
        <v>987</v>
      </c>
      <c r="B989" s="16" t="s">
        <v>3380</v>
      </c>
      <c r="C989" s="32" t="s">
        <v>31</v>
      </c>
      <c r="D989" s="16">
        <v>120084</v>
      </c>
      <c r="E989" s="16">
        <v>52948</v>
      </c>
      <c r="F989" s="16">
        <v>2389603</v>
      </c>
      <c r="G989" s="16" t="s">
        <v>1725</v>
      </c>
      <c r="H989" s="77">
        <v>480000</v>
      </c>
      <c r="I989" s="74" t="s">
        <v>15</v>
      </c>
      <c r="J989" s="29"/>
      <c r="K989" s="490"/>
      <c r="L989" s="110" t="s">
        <v>3640</v>
      </c>
    </row>
    <row r="990" spans="1:12" s="54" customFormat="1" hidden="1">
      <c r="A990" s="27">
        <f t="shared" si="15"/>
        <v>988</v>
      </c>
      <c r="B990" s="16" t="s">
        <v>3585</v>
      </c>
      <c r="C990" s="32" t="s">
        <v>32</v>
      </c>
      <c r="D990" s="16">
        <v>120085</v>
      </c>
      <c r="E990" s="16">
        <v>52949</v>
      </c>
      <c r="F990" s="16">
        <v>2389605</v>
      </c>
      <c r="G990" s="16" t="s">
        <v>1725</v>
      </c>
      <c r="H990" s="77">
        <v>779998</v>
      </c>
      <c r="I990" s="74" t="s">
        <v>15</v>
      </c>
      <c r="J990" s="29"/>
      <c r="K990" s="490"/>
      <c r="L990" s="110" t="s">
        <v>3640</v>
      </c>
    </row>
    <row r="991" spans="1:12" s="54" customFormat="1" hidden="1">
      <c r="A991" s="27">
        <f t="shared" si="15"/>
        <v>989</v>
      </c>
      <c r="B991" s="16" t="s">
        <v>3176</v>
      </c>
      <c r="C991" s="32" t="s">
        <v>2311</v>
      </c>
      <c r="D991" s="16">
        <v>120086</v>
      </c>
      <c r="E991" s="16" t="s">
        <v>15</v>
      </c>
      <c r="F991" s="16" t="s">
        <v>15</v>
      </c>
      <c r="G991" s="16" t="s">
        <v>1726</v>
      </c>
      <c r="H991" s="77">
        <v>2280</v>
      </c>
      <c r="I991" s="79" t="s">
        <v>3641</v>
      </c>
      <c r="J991" s="29"/>
      <c r="K991" s="490"/>
      <c r="L991" s="110" t="s">
        <v>3640</v>
      </c>
    </row>
    <row r="992" spans="1:12" s="54" customFormat="1" hidden="1">
      <c r="A992" s="27">
        <f t="shared" si="15"/>
        <v>990</v>
      </c>
      <c r="B992" s="16" t="s">
        <v>3177</v>
      </c>
      <c r="C992" s="32" t="s">
        <v>2311</v>
      </c>
      <c r="D992" s="16">
        <v>120086</v>
      </c>
      <c r="E992" s="16" t="s">
        <v>15</v>
      </c>
      <c r="F992" s="16" t="s">
        <v>15</v>
      </c>
      <c r="G992" s="16" t="s">
        <v>1726</v>
      </c>
      <c r="H992" s="77">
        <v>3760</v>
      </c>
      <c r="I992" s="79" t="s">
        <v>3641</v>
      </c>
      <c r="J992" s="29"/>
      <c r="K992" s="490"/>
      <c r="L992" s="110" t="s">
        <v>3640</v>
      </c>
    </row>
    <row r="993" spans="1:12" s="54" customFormat="1" hidden="1">
      <c r="A993" s="27">
        <f t="shared" si="15"/>
        <v>991</v>
      </c>
      <c r="B993" s="16" t="s">
        <v>3178</v>
      </c>
      <c r="C993" s="32" t="s">
        <v>2311</v>
      </c>
      <c r="D993" s="16">
        <v>120086</v>
      </c>
      <c r="E993" s="16" t="s">
        <v>15</v>
      </c>
      <c r="F993" s="16" t="s">
        <v>15</v>
      </c>
      <c r="G993" s="16" t="s">
        <v>1726</v>
      </c>
      <c r="H993" s="77">
        <v>4880</v>
      </c>
      <c r="I993" s="79" t="s">
        <v>3641</v>
      </c>
      <c r="J993" s="29"/>
      <c r="K993" s="490"/>
      <c r="L993" s="110" t="s">
        <v>3640</v>
      </c>
    </row>
    <row r="994" spans="1:12" s="54" customFormat="1" hidden="1">
      <c r="A994" s="27">
        <f t="shared" si="15"/>
        <v>992</v>
      </c>
      <c r="B994" s="16" t="s">
        <v>3179</v>
      </c>
      <c r="C994" s="32" t="s">
        <v>2311</v>
      </c>
      <c r="D994" s="16">
        <v>120086</v>
      </c>
      <c r="E994" s="16" t="s">
        <v>15</v>
      </c>
      <c r="F994" s="16" t="s">
        <v>15</v>
      </c>
      <c r="G994" s="16" t="s">
        <v>1726</v>
      </c>
      <c r="H994" s="77">
        <v>2680</v>
      </c>
      <c r="I994" s="79" t="s">
        <v>3641</v>
      </c>
      <c r="J994" s="29"/>
      <c r="K994" s="490"/>
      <c r="L994" s="110" t="s">
        <v>3640</v>
      </c>
    </row>
    <row r="995" spans="1:12" s="54" customFormat="1" hidden="1">
      <c r="A995" s="27">
        <f t="shared" si="15"/>
        <v>993</v>
      </c>
      <c r="B995" s="16" t="s">
        <v>3581</v>
      </c>
      <c r="C995" s="32" t="s">
        <v>3291</v>
      </c>
      <c r="D995" s="16">
        <v>120087</v>
      </c>
      <c r="E995" s="16">
        <v>52950</v>
      </c>
      <c r="F995" s="16">
        <v>2389609</v>
      </c>
      <c r="G995" s="16" t="s">
        <v>1725</v>
      </c>
      <c r="H995" s="77">
        <v>300000</v>
      </c>
      <c r="I995" s="74" t="s">
        <v>15</v>
      </c>
      <c r="J995" s="29"/>
      <c r="K995" s="490"/>
      <c r="L995" s="110" t="s">
        <v>3640</v>
      </c>
    </row>
    <row r="996" spans="1:12" s="54" customFormat="1" hidden="1">
      <c r="A996" s="27">
        <f t="shared" si="15"/>
        <v>994</v>
      </c>
      <c r="B996" s="201" t="s">
        <v>3632</v>
      </c>
      <c r="C996" s="202" t="s">
        <v>2311</v>
      </c>
      <c r="D996" s="201">
        <v>120088</v>
      </c>
      <c r="E996" s="201" t="s">
        <v>15</v>
      </c>
      <c r="F996" s="201" t="s">
        <v>15</v>
      </c>
      <c r="G996" s="201" t="s">
        <v>15</v>
      </c>
      <c r="H996" s="205" t="s">
        <v>15</v>
      </c>
      <c r="I996" s="203" t="s">
        <v>248</v>
      </c>
      <c r="J996" s="29"/>
      <c r="K996" s="490"/>
      <c r="L996" s="110" t="s">
        <v>3640</v>
      </c>
    </row>
    <row r="997" spans="1:12" s="54" customFormat="1" hidden="1">
      <c r="A997" s="27">
        <f t="shared" si="15"/>
        <v>995</v>
      </c>
      <c r="B997" s="201" t="s">
        <v>3633</v>
      </c>
      <c r="C997" s="202" t="s">
        <v>2311</v>
      </c>
      <c r="D997" s="201">
        <v>120088</v>
      </c>
      <c r="E997" s="201" t="s">
        <v>15</v>
      </c>
      <c r="F997" s="201" t="s">
        <v>15</v>
      </c>
      <c r="G997" s="201" t="s">
        <v>15</v>
      </c>
      <c r="H997" s="205" t="s">
        <v>15</v>
      </c>
      <c r="I997" s="203" t="s">
        <v>248</v>
      </c>
      <c r="J997" s="29"/>
      <c r="K997" s="490"/>
      <c r="L997" s="110" t="s">
        <v>3640</v>
      </c>
    </row>
    <row r="998" spans="1:12" s="54" customFormat="1" hidden="1">
      <c r="A998" s="27">
        <f t="shared" si="15"/>
        <v>996</v>
      </c>
      <c r="B998" s="201" t="s">
        <v>3634</v>
      </c>
      <c r="C998" s="202" t="s">
        <v>2311</v>
      </c>
      <c r="D998" s="201">
        <v>120088</v>
      </c>
      <c r="E998" s="201" t="s">
        <v>15</v>
      </c>
      <c r="F998" s="201" t="s">
        <v>15</v>
      </c>
      <c r="G998" s="201" t="s">
        <v>15</v>
      </c>
      <c r="H998" s="205" t="s">
        <v>15</v>
      </c>
      <c r="I998" s="203" t="s">
        <v>248</v>
      </c>
      <c r="J998" s="29"/>
      <c r="K998" s="490"/>
      <c r="L998" s="110" t="s">
        <v>3640</v>
      </c>
    </row>
    <row r="999" spans="1:12" s="54" customFormat="1" hidden="1">
      <c r="A999" s="27">
        <f t="shared" si="15"/>
        <v>997</v>
      </c>
      <c r="B999" s="201" t="s">
        <v>3635</v>
      </c>
      <c r="C999" s="202" t="s">
        <v>2311</v>
      </c>
      <c r="D999" s="201">
        <v>120088</v>
      </c>
      <c r="E999" s="201" t="s">
        <v>15</v>
      </c>
      <c r="F999" s="201" t="s">
        <v>15</v>
      </c>
      <c r="G999" s="201" t="s">
        <v>15</v>
      </c>
      <c r="H999" s="205" t="s">
        <v>15</v>
      </c>
      <c r="I999" s="203" t="s">
        <v>248</v>
      </c>
      <c r="J999" s="29"/>
      <c r="K999" s="490"/>
      <c r="L999" s="110" t="s">
        <v>3640</v>
      </c>
    </row>
    <row r="1000" spans="1:12" s="54" customFormat="1" hidden="1">
      <c r="A1000" s="27">
        <f t="shared" si="15"/>
        <v>998</v>
      </c>
      <c r="B1000" s="201" t="s">
        <v>3636</v>
      </c>
      <c r="C1000" s="202" t="s">
        <v>38</v>
      </c>
      <c r="D1000" s="201">
        <v>120089</v>
      </c>
      <c r="E1000" s="201" t="s">
        <v>3742</v>
      </c>
      <c r="F1000" s="201" t="s">
        <v>15</v>
      </c>
      <c r="G1000" s="201" t="s">
        <v>15</v>
      </c>
      <c r="H1000" s="204" t="s">
        <v>15</v>
      </c>
      <c r="I1000" s="203" t="s">
        <v>248</v>
      </c>
      <c r="J1000" s="29"/>
      <c r="K1000" s="490"/>
      <c r="L1000" s="110" t="s">
        <v>3741</v>
      </c>
    </row>
    <row r="1001" spans="1:12" s="54" customFormat="1" hidden="1">
      <c r="A1001" s="27">
        <f t="shared" si="15"/>
        <v>999</v>
      </c>
      <c r="B1001" s="16" t="s">
        <v>3613</v>
      </c>
      <c r="C1001" s="32" t="s">
        <v>42</v>
      </c>
      <c r="D1001" s="16">
        <v>120090</v>
      </c>
      <c r="E1001" s="16">
        <v>54103</v>
      </c>
      <c r="F1001" s="16">
        <v>13395446</v>
      </c>
      <c r="G1001" s="16" t="s">
        <v>1726</v>
      </c>
      <c r="H1001" s="77">
        <v>880</v>
      </c>
      <c r="I1001" s="74" t="s">
        <v>15</v>
      </c>
      <c r="J1001" s="29"/>
      <c r="K1001" s="490"/>
      <c r="L1001" s="110" t="s">
        <v>3741</v>
      </c>
    </row>
    <row r="1002" spans="1:12" s="54" customFormat="1" hidden="1">
      <c r="A1002" s="27">
        <f t="shared" si="15"/>
        <v>1000</v>
      </c>
      <c r="B1002" s="16" t="s">
        <v>3643</v>
      </c>
      <c r="C1002" s="32" t="s">
        <v>38</v>
      </c>
      <c r="D1002" s="16">
        <v>120091</v>
      </c>
      <c r="E1002" s="16">
        <v>54104</v>
      </c>
      <c r="F1002" s="16">
        <v>2389661</v>
      </c>
      <c r="G1002" s="16" t="s">
        <v>1726</v>
      </c>
      <c r="H1002" s="77">
        <v>75</v>
      </c>
      <c r="I1002" s="74" t="s">
        <v>15</v>
      </c>
      <c r="J1002" s="29"/>
      <c r="K1002" s="490"/>
      <c r="L1002" s="110" t="s">
        <v>3741</v>
      </c>
    </row>
    <row r="1003" spans="1:12" s="54" customFormat="1" hidden="1">
      <c r="A1003" s="27">
        <f t="shared" si="15"/>
        <v>1001</v>
      </c>
      <c r="B1003" s="16" t="s">
        <v>3646</v>
      </c>
      <c r="C1003" s="32" t="s">
        <v>34</v>
      </c>
      <c r="D1003" s="16">
        <v>120092</v>
      </c>
      <c r="E1003" s="16">
        <v>54105</v>
      </c>
      <c r="F1003" s="16">
        <v>13395448</v>
      </c>
      <c r="G1003" s="16" t="s">
        <v>1726</v>
      </c>
      <c r="H1003" s="77">
        <v>633</v>
      </c>
      <c r="I1003" s="74" t="s">
        <v>15</v>
      </c>
      <c r="J1003" s="29"/>
      <c r="K1003" s="490"/>
      <c r="L1003" s="110" t="s">
        <v>3741</v>
      </c>
    </row>
    <row r="1004" spans="1:12" s="54" customFormat="1" hidden="1">
      <c r="A1004" s="27">
        <f t="shared" si="15"/>
        <v>1002</v>
      </c>
      <c r="B1004" s="16" t="s">
        <v>3647</v>
      </c>
      <c r="C1004" s="32" t="s">
        <v>34</v>
      </c>
      <c r="D1004" s="16">
        <v>120092</v>
      </c>
      <c r="E1004" s="16">
        <v>54105</v>
      </c>
      <c r="F1004" s="16">
        <v>13395448</v>
      </c>
      <c r="G1004" s="16" t="s">
        <v>1726</v>
      </c>
      <c r="H1004" s="77">
        <v>625</v>
      </c>
      <c r="I1004" s="74" t="s">
        <v>15</v>
      </c>
      <c r="J1004" s="29"/>
      <c r="K1004" s="490"/>
      <c r="L1004" s="110" t="s">
        <v>3741</v>
      </c>
    </row>
    <row r="1005" spans="1:12" s="54" customFormat="1" hidden="1">
      <c r="A1005" s="27">
        <f t="shared" si="15"/>
        <v>1003</v>
      </c>
      <c r="B1005" s="16" t="s">
        <v>3648</v>
      </c>
      <c r="C1005" s="32" t="s">
        <v>34</v>
      </c>
      <c r="D1005" s="16">
        <v>120092</v>
      </c>
      <c r="E1005" s="16">
        <v>54105</v>
      </c>
      <c r="F1005" s="16">
        <v>13395448</v>
      </c>
      <c r="G1005" s="16" t="s">
        <v>1726</v>
      </c>
      <c r="H1005" s="77">
        <v>201</v>
      </c>
      <c r="I1005" s="74" t="s">
        <v>15</v>
      </c>
      <c r="J1005" s="29"/>
      <c r="K1005" s="490"/>
      <c r="L1005" s="110" t="s">
        <v>3741</v>
      </c>
    </row>
    <row r="1006" spans="1:12" s="54" customFormat="1" hidden="1">
      <c r="A1006" s="27">
        <f t="shared" si="15"/>
        <v>1004</v>
      </c>
      <c r="B1006" s="16" t="s">
        <v>3649</v>
      </c>
      <c r="C1006" s="32" t="s">
        <v>34</v>
      </c>
      <c r="D1006" s="16">
        <v>120092</v>
      </c>
      <c r="E1006" s="16">
        <v>54105</v>
      </c>
      <c r="F1006" s="16">
        <v>13395448</v>
      </c>
      <c r="G1006" s="16" t="s">
        <v>1726</v>
      </c>
      <c r="H1006" s="77">
        <v>433</v>
      </c>
      <c r="I1006" s="74" t="s">
        <v>15</v>
      </c>
      <c r="J1006" s="29"/>
      <c r="K1006" s="490"/>
      <c r="L1006" s="110" t="s">
        <v>3741</v>
      </c>
    </row>
    <row r="1007" spans="1:12" s="54" customFormat="1" hidden="1">
      <c r="A1007" s="27">
        <f t="shared" si="15"/>
        <v>1005</v>
      </c>
      <c r="B1007" s="16" t="s">
        <v>3656</v>
      </c>
      <c r="C1007" s="32" t="s">
        <v>3662</v>
      </c>
      <c r="D1007" s="16">
        <v>120093</v>
      </c>
      <c r="E1007" s="16">
        <v>54106</v>
      </c>
      <c r="F1007" s="16">
        <v>13395469</v>
      </c>
      <c r="G1007" s="16" t="s">
        <v>1726</v>
      </c>
      <c r="H1007" s="77">
        <v>170</v>
      </c>
      <c r="I1007" s="74" t="s">
        <v>15</v>
      </c>
      <c r="J1007" s="29"/>
      <c r="K1007" s="490"/>
      <c r="L1007" s="110" t="s">
        <v>3741</v>
      </c>
    </row>
    <row r="1008" spans="1:12" s="54" customFormat="1" hidden="1">
      <c r="A1008" s="27">
        <f t="shared" si="15"/>
        <v>1006</v>
      </c>
      <c r="B1008" s="16" t="s">
        <v>3657</v>
      </c>
      <c r="C1008" s="32" t="s">
        <v>3662</v>
      </c>
      <c r="D1008" s="16">
        <v>120093</v>
      </c>
      <c r="E1008" s="16">
        <v>54106</v>
      </c>
      <c r="F1008" s="16">
        <v>13395469</v>
      </c>
      <c r="G1008" s="16" t="s">
        <v>1726</v>
      </c>
      <c r="H1008" s="77">
        <v>188</v>
      </c>
      <c r="I1008" s="74" t="s">
        <v>15</v>
      </c>
      <c r="J1008" s="29"/>
      <c r="K1008" s="490"/>
      <c r="L1008" s="110" t="s">
        <v>3741</v>
      </c>
    </row>
    <row r="1009" spans="1:12" s="54" customFormat="1" hidden="1">
      <c r="A1009" s="27">
        <f t="shared" si="15"/>
        <v>1007</v>
      </c>
      <c r="B1009" s="16" t="s">
        <v>3664</v>
      </c>
      <c r="C1009" s="32" t="s">
        <v>34</v>
      </c>
      <c r="D1009" s="16">
        <v>120094</v>
      </c>
      <c r="E1009" s="16">
        <v>54107</v>
      </c>
      <c r="F1009" s="16">
        <v>13395468</v>
      </c>
      <c r="G1009" s="16" t="s">
        <v>1726</v>
      </c>
      <c r="H1009" s="77">
        <v>6400</v>
      </c>
      <c r="I1009" s="74" t="s">
        <v>15</v>
      </c>
      <c r="J1009" s="29"/>
      <c r="K1009" s="490"/>
      <c r="L1009" s="110" t="s">
        <v>3741</v>
      </c>
    </row>
    <row r="1010" spans="1:12" s="54" customFormat="1" hidden="1">
      <c r="A1010" s="27">
        <f t="shared" si="15"/>
        <v>1008</v>
      </c>
      <c r="B1010" s="16" t="s">
        <v>3665</v>
      </c>
      <c r="C1010" s="32" t="s">
        <v>34</v>
      </c>
      <c r="D1010" s="16">
        <v>120094</v>
      </c>
      <c r="E1010" s="16">
        <v>54107</v>
      </c>
      <c r="F1010" s="16">
        <v>13395468</v>
      </c>
      <c r="G1010" s="16" t="s">
        <v>1726</v>
      </c>
      <c r="H1010" s="77">
        <v>5000</v>
      </c>
      <c r="I1010" s="74" t="s">
        <v>15</v>
      </c>
      <c r="J1010" s="29"/>
      <c r="K1010" s="490"/>
      <c r="L1010" s="110" t="s">
        <v>3741</v>
      </c>
    </row>
    <row r="1011" spans="1:12" s="54" customFormat="1" hidden="1">
      <c r="A1011" s="27">
        <f t="shared" si="15"/>
        <v>1009</v>
      </c>
      <c r="B1011" s="16" t="s">
        <v>3670</v>
      </c>
      <c r="C1011" s="32" t="s">
        <v>3675</v>
      </c>
      <c r="D1011" s="16">
        <v>120095</v>
      </c>
      <c r="E1011" s="16">
        <v>54108</v>
      </c>
      <c r="F1011" s="16">
        <v>2389683</v>
      </c>
      <c r="G1011" s="16" t="s">
        <v>1726</v>
      </c>
      <c r="H1011" s="77">
        <v>1978</v>
      </c>
      <c r="I1011" s="74" t="s">
        <v>15</v>
      </c>
      <c r="J1011" s="29"/>
      <c r="K1011" s="490"/>
      <c r="L1011" s="110" t="s">
        <v>3741</v>
      </c>
    </row>
    <row r="1012" spans="1:12" s="54" customFormat="1" hidden="1">
      <c r="A1012" s="27">
        <f t="shared" si="15"/>
        <v>1010</v>
      </c>
      <c r="B1012" s="16" t="s">
        <v>3671</v>
      </c>
      <c r="C1012" s="32" t="s">
        <v>3675</v>
      </c>
      <c r="D1012" s="16">
        <v>120095</v>
      </c>
      <c r="E1012" s="16">
        <v>54108</v>
      </c>
      <c r="F1012" s="16">
        <v>2389683</v>
      </c>
      <c r="G1012" s="16" t="s">
        <v>1726</v>
      </c>
      <c r="H1012" s="77">
        <v>1978</v>
      </c>
      <c r="I1012" s="74" t="s">
        <v>15</v>
      </c>
      <c r="J1012" s="29"/>
      <c r="K1012" s="490"/>
      <c r="L1012" s="110" t="s">
        <v>3741</v>
      </c>
    </row>
    <row r="1013" spans="1:12" s="54" customFormat="1" hidden="1">
      <c r="A1013" s="27">
        <f t="shared" si="15"/>
        <v>1011</v>
      </c>
      <c r="B1013" s="16" t="s">
        <v>3596</v>
      </c>
      <c r="C1013" s="32" t="s">
        <v>3334</v>
      </c>
      <c r="D1013" s="16">
        <v>120096</v>
      </c>
      <c r="E1013" s="16">
        <v>54109</v>
      </c>
      <c r="F1013" s="16">
        <v>13395470</v>
      </c>
      <c r="G1013" s="16" t="s">
        <v>1726</v>
      </c>
      <c r="H1013" s="77">
        <v>196</v>
      </c>
      <c r="I1013" s="74" t="s">
        <v>15</v>
      </c>
      <c r="J1013" s="29"/>
      <c r="K1013" s="490"/>
      <c r="L1013" s="110" t="s">
        <v>3741</v>
      </c>
    </row>
    <row r="1014" spans="1:12" s="54" customFormat="1" hidden="1">
      <c r="A1014" s="27">
        <f t="shared" si="15"/>
        <v>1012</v>
      </c>
      <c r="B1014" s="16" t="s">
        <v>3597</v>
      </c>
      <c r="C1014" s="32" t="s">
        <v>3334</v>
      </c>
      <c r="D1014" s="16">
        <v>120096</v>
      </c>
      <c r="E1014" s="16">
        <v>54109</v>
      </c>
      <c r="F1014" s="16">
        <v>13395470</v>
      </c>
      <c r="G1014" s="16" t="s">
        <v>1726</v>
      </c>
      <c r="H1014" s="77">
        <v>196</v>
      </c>
      <c r="I1014" s="74" t="s">
        <v>15</v>
      </c>
      <c r="J1014" s="29"/>
      <c r="K1014" s="490"/>
      <c r="L1014" s="110" t="s">
        <v>3741</v>
      </c>
    </row>
    <row r="1015" spans="1:12" s="54" customFormat="1" hidden="1">
      <c r="A1015" s="27">
        <f t="shared" si="15"/>
        <v>1013</v>
      </c>
      <c r="B1015" s="16" t="s">
        <v>3676</v>
      </c>
      <c r="C1015" s="32" t="s">
        <v>3662</v>
      </c>
      <c r="D1015" s="16">
        <v>120097</v>
      </c>
      <c r="E1015" s="16">
        <v>54110</v>
      </c>
      <c r="F1015" s="16">
        <v>13412070</v>
      </c>
      <c r="G1015" s="16" t="s">
        <v>1726</v>
      </c>
      <c r="H1015" s="77">
        <v>3870</v>
      </c>
      <c r="I1015" s="74" t="s">
        <v>15</v>
      </c>
      <c r="J1015" s="29"/>
      <c r="K1015" s="490"/>
      <c r="L1015" s="110" t="s">
        <v>3741</v>
      </c>
    </row>
    <row r="1016" spans="1:12" s="54" customFormat="1" hidden="1">
      <c r="A1016" s="27">
        <f t="shared" si="15"/>
        <v>1014</v>
      </c>
      <c r="B1016" s="16" t="s">
        <v>3677</v>
      </c>
      <c r="C1016" s="32" t="s">
        <v>3662</v>
      </c>
      <c r="D1016" s="16">
        <v>120097</v>
      </c>
      <c r="E1016" s="16">
        <v>54110</v>
      </c>
      <c r="F1016" s="16">
        <v>13412070</v>
      </c>
      <c r="G1016" s="16" t="s">
        <v>1726</v>
      </c>
      <c r="H1016" s="77">
        <v>1475</v>
      </c>
      <c r="I1016" s="74" t="s">
        <v>15</v>
      </c>
      <c r="J1016" s="29"/>
      <c r="K1016" s="490"/>
      <c r="L1016" s="110" t="s">
        <v>3741</v>
      </c>
    </row>
    <row r="1017" spans="1:12" s="54" customFormat="1" hidden="1">
      <c r="A1017" s="27">
        <f t="shared" si="15"/>
        <v>1015</v>
      </c>
      <c r="B1017" s="16" t="s">
        <v>3701</v>
      </c>
      <c r="C1017" s="32" t="s">
        <v>31</v>
      </c>
      <c r="D1017" s="16">
        <v>120098</v>
      </c>
      <c r="E1017" s="16">
        <v>54111</v>
      </c>
      <c r="F1017" s="16">
        <v>2391131</v>
      </c>
      <c r="G1017" s="16" t="s">
        <v>1725</v>
      </c>
      <c r="H1017" s="77">
        <v>10700</v>
      </c>
      <c r="I1017" s="74" t="s">
        <v>15</v>
      </c>
      <c r="J1017" s="29"/>
      <c r="K1017" s="490"/>
      <c r="L1017" s="110" t="s">
        <v>3755</v>
      </c>
    </row>
    <row r="1018" spans="1:12" s="54" customFormat="1" hidden="1">
      <c r="A1018" s="27">
        <f t="shared" si="15"/>
        <v>1016</v>
      </c>
      <c r="B1018" s="16" t="s">
        <v>3702</v>
      </c>
      <c r="C1018" s="32" t="s">
        <v>31</v>
      </c>
      <c r="D1018" s="16">
        <v>120098</v>
      </c>
      <c r="E1018" s="16">
        <v>54111</v>
      </c>
      <c r="F1018" s="16">
        <v>2391131</v>
      </c>
      <c r="G1018" s="16" t="s">
        <v>1725</v>
      </c>
      <c r="H1018" s="77">
        <v>13000</v>
      </c>
      <c r="I1018" s="74" t="s">
        <v>15</v>
      </c>
      <c r="J1018" s="29"/>
      <c r="K1018" s="490"/>
      <c r="L1018" s="110" t="s">
        <v>3755</v>
      </c>
    </row>
    <row r="1019" spans="1:12" s="54" customFormat="1" hidden="1">
      <c r="A1019" s="27">
        <f t="shared" si="15"/>
        <v>1017</v>
      </c>
      <c r="B1019" s="16" t="s">
        <v>3636</v>
      </c>
      <c r="C1019" s="32" t="s">
        <v>38</v>
      </c>
      <c r="D1019" s="16">
        <v>120099</v>
      </c>
      <c r="E1019" s="16">
        <v>54112</v>
      </c>
      <c r="F1019" s="16">
        <v>2391136</v>
      </c>
      <c r="G1019" s="16" t="s">
        <v>1726</v>
      </c>
      <c r="H1019" s="77">
        <v>880</v>
      </c>
      <c r="I1019" s="74" t="s">
        <v>15</v>
      </c>
      <c r="J1019" s="29"/>
      <c r="K1019" s="490"/>
      <c r="L1019" s="110" t="s">
        <v>3755</v>
      </c>
    </row>
    <row r="1020" spans="1:12" s="54" customFormat="1" hidden="1">
      <c r="A1020" s="27">
        <f t="shared" si="15"/>
        <v>1018</v>
      </c>
      <c r="B1020" s="16" t="s">
        <v>3685</v>
      </c>
      <c r="C1020" s="32" t="s">
        <v>38</v>
      </c>
      <c r="D1020" s="16">
        <v>120100</v>
      </c>
      <c r="E1020" s="16">
        <v>54113</v>
      </c>
      <c r="F1020" s="16">
        <v>2391136</v>
      </c>
      <c r="G1020" s="16" t="s">
        <v>1726</v>
      </c>
      <c r="H1020" s="77">
        <v>1320</v>
      </c>
      <c r="I1020" s="74" t="s">
        <v>15</v>
      </c>
      <c r="J1020" s="29"/>
      <c r="K1020" s="490"/>
      <c r="L1020" s="110" t="s">
        <v>3755</v>
      </c>
    </row>
    <row r="1021" spans="1:12" s="54" customFormat="1" hidden="1">
      <c r="A1021" s="27">
        <f t="shared" si="15"/>
        <v>1019</v>
      </c>
      <c r="B1021" s="16" t="s">
        <v>3698</v>
      </c>
      <c r="C1021" s="32" t="s">
        <v>39</v>
      </c>
      <c r="D1021" s="16">
        <v>120901</v>
      </c>
      <c r="E1021" s="16">
        <v>54114</v>
      </c>
      <c r="F1021" s="16">
        <v>13412098</v>
      </c>
      <c r="G1021" s="16" t="s">
        <v>1726</v>
      </c>
      <c r="H1021" s="77">
        <v>2080</v>
      </c>
      <c r="I1021" s="74" t="s">
        <v>15</v>
      </c>
      <c r="J1021" s="29"/>
      <c r="K1021" s="490"/>
      <c r="L1021" s="110" t="s">
        <v>3755</v>
      </c>
    </row>
    <row r="1022" spans="1:12" s="54" customFormat="1" hidden="1">
      <c r="A1022" s="27">
        <f t="shared" si="15"/>
        <v>1020</v>
      </c>
      <c r="B1022" s="16" t="s">
        <v>3699</v>
      </c>
      <c r="C1022" s="32" t="s">
        <v>39</v>
      </c>
      <c r="D1022" s="16">
        <v>120901</v>
      </c>
      <c r="E1022" s="16">
        <v>54114</v>
      </c>
      <c r="F1022" s="16">
        <v>13412098</v>
      </c>
      <c r="G1022" s="16" t="s">
        <v>1726</v>
      </c>
      <c r="H1022" s="77">
        <v>1715</v>
      </c>
      <c r="I1022" s="74" t="s">
        <v>15</v>
      </c>
      <c r="J1022" s="29"/>
      <c r="K1022" s="490"/>
      <c r="L1022" s="110" t="s">
        <v>3755</v>
      </c>
    </row>
    <row r="1023" spans="1:12" s="54" customFormat="1" hidden="1">
      <c r="A1023" s="27">
        <f t="shared" si="15"/>
        <v>1021</v>
      </c>
      <c r="B1023" s="16" t="s">
        <v>3700</v>
      </c>
      <c r="C1023" s="32" t="s">
        <v>39</v>
      </c>
      <c r="D1023" s="16">
        <v>120901</v>
      </c>
      <c r="E1023" s="16">
        <v>54114</v>
      </c>
      <c r="F1023" s="16">
        <v>13412098</v>
      </c>
      <c r="G1023" s="16" t="s">
        <v>1726</v>
      </c>
      <c r="H1023" s="77">
        <v>2515</v>
      </c>
      <c r="I1023" s="74" t="s">
        <v>15</v>
      </c>
      <c r="J1023" s="29"/>
      <c r="K1023" s="490"/>
      <c r="L1023" s="110" t="s">
        <v>3755</v>
      </c>
    </row>
    <row r="1024" spans="1:12" s="54" customFormat="1" hidden="1">
      <c r="A1024" s="27">
        <f t="shared" si="15"/>
        <v>1022</v>
      </c>
      <c r="B1024" s="16" t="s">
        <v>3740</v>
      </c>
      <c r="C1024" s="32" t="s">
        <v>39</v>
      </c>
      <c r="D1024" s="16">
        <v>120901</v>
      </c>
      <c r="E1024" s="16">
        <v>54114</v>
      </c>
      <c r="F1024" s="16">
        <v>13412098</v>
      </c>
      <c r="G1024" s="16" t="s">
        <v>1726</v>
      </c>
      <c r="H1024" s="77">
        <v>2610</v>
      </c>
      <c r="I1024" s="74" t="s">
        <v>15</v>
      </c>
      <c r="J1024" s="29"/>
      <c r="K1024" s="490"/>
      <c r="L1024" s="110" t="s">
        <v>3755</v>
      </c>
    </row>
    <row r="1025" spans="1:12" s="54" customFormat="1" hidden="1">
      <c r="A1025" s="27">
        <f t="shared" si="15"/>
        <v>1023</v>
      </c>
      <c r="B1025" s="16" t="s">
        <v>3587</v>
      </c>
      <c r="C1025" s="32" t="s">
        <v>3334</v>
      </c>
      <c r="D1025" s="16">
        <v>120902</v>
      </c>
      <c r="E1025" s="16">
        <v>54115</v>
      </c>
      <c r="F1025" s="16">
        <v>13412099</v>
      </c>
      <c r="G1025" s="16" t="s">
        <v>1726</v>
      </c>
      <c r="H1025" s="77">
        <v>1400</v>
      </c>
      <c r="I1025" s="74" t="s">
        <v>15</v>
      </c>
      <c r="J1025" s="29"/>
      <c r="K1025" s="490"/>
      <c r="L1025" s="110" t="s">
        <v>3755</v>
      </c>
    </row>
    <row r="1026" spans="1:12" s="54" customFormat="1" hidden="1">
      <c r="A1026" s="27">
        <f t="shared" si="15"/>
        <v>1024</v>
      </c>
      <c r="B1026" s="16" t="s">
        <v>3588</v>
      </c>
      <c r="C1026" s="32" t="s">
        <v>3334</v>
      </c>
      <c r="D1026" s="16">
        <v>120902</v>
      </c>
      <c r="E1026" s="16">
        <v>54115</v>
      </c>
      <c r="F1026" s="16">
        <v>13412099</v>
      </c>
      <c r="G1026" s="16" t="s">
        <v>1726</v>
      </c>
      <c r="H1026" s="77">
        <v>1400</v>
      </c>
      <c r="I1026" s="74" t="s">
        <v>15</v>
      </c>
      <c r="J1026" s="29"/>
      <c r="K1026" s="490"/>
      <c r="L1026" s="110" t="s">
        <v>3755</v>
      </c>
    </row>
    <row r="1027" spans="1:12" s="54" customFormat="1" hidden="1">
      <c r="A1027" s="27">
        <f t="shared" si="15"/>
        <v>1025</v>
      </c>
      <c r="B1027" s="16" t="s">
        <v>3589</v>
      </c>
      <c r="C1027" s="32" t="s">
        <v>3334</v>
      </c>
      <c r="D1027" s="16">
        <v>120902</v>
      </c>
      <c r="E1027" s="16">
        <v>54115</v>
      </c>
      <c r="F1027" s="16">
        <v>13412099</v>
      </c>
      <c r="G1027" s="16" t="s">
        <v>1726</v>
      </c>
      <c r="H1027" s="77">
        <v>815.9</v>
      </c>
      <c r="I1027" s="74" t="s">
        <v>15</v>
      </c>
      <c r="J1027" s="29"/>
      <c r="K1027" s="490"/>
      <c r="L1027" s="110" t="s">
        <v>3755</v>
      </c>
    </row>
    <row r="1028" spans="1:12" s="54" customFormat="1" hidden="1">
      <c r="A1028" s="27">
        <f t="shared" si="15"/>
        <v>1026</v>
      </c>
      <c r="B1028" s="16" t="s">
        <v>3590</v>
      </c>
      <c r="C1028" s="32" t="s">
        <v>3334</v>
      </c>
      <c r="D1028" s="16">
        <v>120902</v>
      </c>
      <c r="E1028" s="16">
        <v>54115</v>
      </c>
      <c r="F1028" s="16">
        <v>13412099</v>
      </c>
      <c r="G1028" s="16" t="s">
        <v>1726</v>
      </c>
      <c r="H1028" s="77">
        <v>815.9</v>
      </c>
      <c r="I1028" s="74" t="s">
        <v>15</v>
      </c>
      <c r="J1028" s="29"/>
      <c r="K1028" s="490"/>
      <c r="L1028" s="110" t="s">
        <v>3755</v>
      </c>
    </row>
    <row r="1029" spans="1:12" s="54" customFormat="1" hidden="1">
      <c r="A1029" s="27">
        <f t="shared" ref="A1029:A1092" si="16">A1028+1</f>
        <v>1027</v>
      </c>
      <c r="B1029" s="16" t="s">
        <v>3591</v>
      </c>
      <c r="C1029" s="32" t="s">
        <v>3334</v>
      </c>
      <c r="D1029" s="16">
        <v>120902</v>
      </c>
      <c r="E1029" s="16">
        <v>54115</v>
      </c>
      <c r="F1029" s="16">
        <v>13412099</v>
      </c>
      <c r="G1029" s="16" t="s">
        <v>1726</v>
      </c>
      <c r="H1029" s="77">
        <v>1149.5999999999999</v>
      </c>
      <c r="I1029" s="74" t="s">
        <v>15</v>
      </c>
      <c r="J1029" s="29"/>
      <c r="K1029" s="490"/>
      <c r="L1029" s="110" t="s">
        <v>3755</v>
      </c>
    </row>
    <row r="1030" spans="1:12" s="54" customFormat="1" hidden="1">
      <c r="A1030" s="27">
        <f t="shared" si="16"/>
        <v>1028</v>
      </c>
      <c r="B1030" s="16" t="s">
        <v>3592</v>
      </c>
      <c r="C1030" s="32" t="s">
        <v>3334</v>
      </c>
      <c r="D1030" s="16">
        <v>120902</v>
      </c>
      <c r="E1030" s="16">
        <v>54115</v>
      </c>
      <c r="F1030" s="16">
        <v>13412099</v>
      </c>
      <c r="G1030" s="16" t="s">
        <v>1726</v>
      </c>
      <c r="H1030" s="77">
        <v>1600.8</v>
      </c>
      <c r="I1030" s="74" t="s">
        <v>15</v>
      </c>
      <c r="J1030" s="29"/>
      <c r="K1030" s="490"/>
      <c r="L1030" s="110" t="s">
        <v>3755</v>
      </c>
    </row>
    <row r="1031" spans="1:12" s="54" customFormat="1" hidden="1">
      <c r="A1031" s="27">
        <f t="shared" si="16"/>
        <v>1029</v>
      </c>
      <c r="B1031" s="16" t="s">
        <v>3593</v>
      </c>
      <c r="C1031" s="32" t="s">
        <v>3334</v>
      </c>
      <c r="D1031" s="16">
        <v>120902</v>
      </c>
      <c r="E1031" s="16">
        <v>54115</v>
      </c>
      <c r="F1031" s="16">
        <v>13412099</v>
      </c>
      <c r="G1031" s="16" t="s">
        <v>1726</v>
      </c>
      <c r="H1031" s="77">
        <v>1436.2</v>
      </c>
      <c r="I1031" s="74" t="s">
        <v>15</v>
      </c>
      <c r="J1031" s="29"/>
      <c r="K1031" s="490"/>
      <c r="L1031" s="110" t="s">
        <v>3755</v>
      </c>
    </row>
    <row r="1032" spans="1:12" s="54" customFormat="1" hidden="1">
      <c r="A1032" s="27">
        <f t="shared" si="16"/>
        <v>1030</v>
      </c>
      <c r="B1032" s="16" t="s">
        <v>3594</v>
      </c>
      <c r="C1032" s="32" t="s">
        <v>3334</v>
      </c>
      <c r="D1032" s="16">
        <v>120902</v>
      </c>
      <c r="E1032" s="16">
        <v>54115</v>
      </c>
      <c r="F1032" s="16">
        <v>13412099</v>
      </c>
      <c r="G1032" s="16" t="s">
        <v>1726</v>
      </c>
      <c r="H1032" s="77">
        <v>771.8</v>
      </c>
      <c r="I1032" s="74" t="s">
        <v>15</v>
      </c>
      <c r="J1032" s="29"/>
      <c r="K1032" s="490"/>
      <c r="L1032" s="110" t="s">
        <v>3755</v>
      </c>
    </row>
    <row r="1033" spans="1:12" s="54" customFormat="1" hidden="1">
      <c r="A1033" s="27">
        <f t="shared" si="16"/>
        <v>1031</v>
      </c>
      <c r="B1033" s="16" t="s">
        <v>3595</v>
      </c>
      <c r="C1033" s="32" t="s">
        <v>3334</v>
      </c>
      <c r="D1033" s="16">
        <v>120902</v>
      </c>
      <c r="E1033" s="16">
        <v>54115</v>
      </c>
      <c r="F1033" s="16">
        <v>13412099</v>
      </c>
      <c r="G1033" s="16" t="s">
        <v>1726</v>
      </c>
      <c r="H1033" s="77">
        <v>1882.4</v>
      </c>
      <c r="I1033" s="74" t="s">
        <v>15</v>
      </c>
      <c r="J1033" s="29"/>
      <c r="K1033" s="490"/>
      <c r="L1033" s="110" t="s">
        <v>3755</v>
      </c>
    </row>
    <row r="1034" spans="1:12" s="54" customFormat="1" hidden="1">
      <c r="A1034" s="27">
        <f t="shared" si="16"/>
        <v>1032</v>
      </c>
      <c r="B1034" s="16" t="s">
        <v>3689</v>
      </c>
      <c r="C1034" s="32" t="s">
        <v>42</v>
      </c>
      <c r="D1034" s="16">
        <v>120903</v>
      </c>
      <c r="E1034" s="16">
        <v>54116</v>
      </c>
      <c r="F1034" s="16">
        <v>13412100</v>
      </c>
      <c r="G1034" s="16" t="s">
        <v>1726</v>
      </c>
      <c r="H1034" s="77">
        <v>294</v>
      </c>
      <c r="I1034" s="74" t="s">
        <v>15</v>
      </c>
      <c r="J1034" s="29"/>
      <c r="K1034" s="490"/>
      <c r="L1034" s="110" t="s">
        <v>3755</v>
      </c>
    </row>
    <row r="1035" spans="1:12" s="54" customFormat="1" hidden="1">
      <c r="A1035" s="27">
        <f t="shared" si="16"/>
        <v>1033</v>
      </c>
      <c r="B1035" s="16" t="s">
        <v>3690</v>
      </c>
      <c r="C1035" s="32" t="s">
        <v>42</v>
      </c>
      <c r="D1035" s="16">
        <v>120903</v>
      </c>
      <c r="E1035" s="16">
        <v>54116</v>
      </c>
      <c r="F1035" s="16">
        <v>13412100</v>
      </c>
      <c r="G1035" s="16" t="s">
        <v>1726</v>
      </c>
      <c r="H1035" s="77">
        <v>880</v>
      </c>
      <c r="I1035" s="74" t="s">
        <v>15</v>
      </c>
      <c r="J1035" s="29"/>
      <c r="K1035" s="490"/>
      <c r="L1035" s="110" t="s">
        <v>3755</v>
      </c>
    </row>
    <row r="1036" spans="1:12" s="54" customFormat="1" hidden="1">
      <c r="A1036" s="27">
        <f t="shared" si="16"/>
        <v>1034</v>
      </c>
      <c r="B1036" s="16" t="s">
        <v>3376</v>
      </c>
      <c r="C1036" s="32" t="s">
        <v>31</v>
      </c>
      <c r="D1036" s="16">
        <v>120904</v>
      </c>
      <c r="E1036" s="16">
        <v>54117</v>
      </c>
      <c r="F1036" s="16">
        <v>2410728</v>
      </c>
      <c r="G1036" s="16" t="s">
        <v>1725</v>
      </c>
      <c r="H1036" s="77">
        <v>81400</v>
      </c>
      <c r="I1036" s="74" t="s">
        <v>15</v>
      </c>
      <c r="J1036" s="29"/>
      <c r="K1036" s="490"/>
      <c r="L1036" s="110" t="s">
        <v>3755</v>
      </c>
    </row>
    <row r="1037" spans="1:12" s="54" customFormat="1" hidden="1">
      <c r="A1037" s="27">
        <f t="shared" si="16"/>
        <v>1035</v>
      </c>
      <c r="B1037" s="16" t="s">
        <v>3377</v>
      </c>
      <c r="C1037" s="32" t="s">
        <v>31</v>
      </c>
      <c r="D1037" s="16">
        <v>120904</v>
      </c>
      <c r="E1037" s="16">
        <v>54117</v>
      </c>
      <c r="F1037" s="16">
        <v>2410728</v>
      </c>
      <c r="G1037" s="16" t="s">
        <v>1725</v>
      </c>
      <c r="H1037" s="77">
        <v>140900</v>
      </c>
      <c r="I1037" s="74" t="s">
        <v>15</v>
      </c>
      <c r="J1037" s="29"/>
      <c r="K1037" s="490"/>
      <c r="L1037" s="110" t="s">
        <v>3755</v>
      </c>
    </row>
    <row r="1038" spans="1:12" s="54" customFormat="1" hidden="1">
      <c r="A1038" s="27">
        <f t="shared" si="16"/>
        <v>1036</v>
      </c>
      <c r="B1038" s="16" t="s">
        <v>3378</v>
      </c>
      <c r="C1038" s="32" t="s">
        <v>31</v>
      </c>
      <c r="D1038" s="16">
        <v>120904</v>
      </c>
      <c r="E1038" s="16">
        <v>54117</v>
      </c>
      <c r="F1038" s="16">
        <v>2410728</v>
      </c>
      <c r="G1038" s="16" t="s">
        <v>1725</v>
      </c>
      <c r="H1038" s="77">
        <v>113700</v>
      </c>
      <c r="I1038" s="74" t="s">
        <v>15</v>
      </c>
      <c r="J1038" s="29"/>
      <c r="K1038" s="490"/>
      <c r="L1038" s="110" t="s">
        <v>3755</v>
      </c>
    </row>
    <row r="1039" spans="1:12" s="54" customFormat="1" hidden="1">
      <c r="A1039" s="27">
        <f t="shared" si="16"/>
        <v>1037</v>
      </c>
      <c r="B1039" s="16" t="s">
        <v>3510</v>
      </c>
      <c r="C1039" s="32" t="s">
        <v>31</v>
      </c>
      <c r="D1039" s="16">
        <v>120905</v>
      </c>
      <c r="E1039" s="16">
        <v>54118</v>
      </c>
      <c r="F1039" s="16">
        <v>2410728</v>
      </c>
      <c r="G1039" s="16" t="s">
        <v>1725</v>
      </c>
      <c r="H1039" s="77">
        <v>79400</v>
      </c>
      <c r="I1039" s="74" t="s">
        <v>15</v>
      </c>
      <c r="J1039" s="29"/>
      <c r="K1039" s="490"/>
      <c r="L1039" s="110" t="s">
        <v>3755</v>
      </c>
    </row>
    <row r="1040" spans="1:12" s="54" customFormat="1" hidden="1">
      <c r="A1040" s="27">
        <f t="shared" si="16"/>
        <v>1038</v>
      </c>
      <c r="B1040" s="16" t="s">
        <v>3511</v>
      </c>
      <c r="C1040" s="32" t="s">
        <v>31</v>
      </c>
      <c r="D1040" s="16">
        <v>120905</v>
      </c>
      <c r="E1040" s="16">
        <v>54118</v>
      </c>
      <c r="F1040" s="16">
        <v>2410728</v>
      </c>
      <c r="G1040" s="16" t="s">
        <v>1725</v>
      </c>
      <c r="H1040" s="77">
        <v>21600</v>
      </c>
      <c r="I1040" s="74" t="s">
        <v>15</v>
      </c>
      <c r="J1040" s="29"/>
      <c r="K1040" s="490"/>
      <c r="L1040" s="110" t="s">
        <v>3755</v>
      </c>
    </row>
    <row r="1041" spans="1:12" s="54" customFormat="1" hidden="1">
      <c r="A1041" s="27">
        <f t="shared" si="16"/>
        <v>1039</v>
      </c>
      <c r="B1041" s="16" t="s">
        <v>3512</v>
      </c>
      <c r="C1041" s="32" t="s">
        <v>31</v>
      </c>
      <c r="D1041" s="16">
        <v>120905</v>
      </c>
      <c r="E1041" s="16">
        <v>54118</v>
      </c>
      <c r="F1041" s="16">
        <v>2410728</v>
      </c>
      <c r="G1041" s="16" t="s">
        <v>1725</v>
      </c>
      <c r="H1041" s="77">
        <v>67400</v>
      </c>
      <c r="I1041" s="74" t="s">
        <v>15</v>
      </c>
      <c r="J1041" s="29"/>
      <c r="K1041" s="490"/>
      <c r="L1041" s="110" t="s">
        <v>3755</v>
      </c>
    </row>
    <row r="1042" spans="1:12" s="54" customFormat="1" hidden="1">
      <c r="A1042" s="27">
        <f t="shared" si="16"/>
        <v>1040</v>
      </c>
      <c r="B1042" s="16" t="s">
        <v>3513</v>
      </c>
      <c r="C1042" s="32" t="s">
        <v>31</v>
      </c>
      <c r="D1042" s="16">
        <v>120905</v>
      </c>
      <c r="E1042" s="16">
        <v>54118</v>
      </c>
      <c r="F1042" s="16">
        <v>2410728</v>
      </c>
      <c r="G1042" s="16" t="s">
        <v>1725</v>
      </c>
      <c r="H1042" s="77">
        <v>60500</v>
      </c>
      <c r="I1042" s="74" t="s">
        <v>15</v>
      </c>
      <c r="J1042" s="29"/>
      <c r="K1042" s="490"/>
      <c r="L1042" s="110" t="s">
        <v>3755</v>
      </c>
    </row>
    <row r="1043" spans="1:12" s="54" customFormat="1" hidden="1">
      <c r="A1043" s="27">
        <f t="shared" si="16"/>
        <v>1041</v>
      </c>
      <c r="B1043" s="16" t="s">
        <v>3693</v>
      </c>
      <c r="C1043" s="32" t="s">
        <v>34</v>
      </c>
      <c r="D1043" s="16">
        <v>120906</v>
      </c>
      <c r="E1043" s="16">
        <v>54119</v>
      </c>
      <c r="F1043" s="16">
        <v>13414786</v>
      </c>
      <c r="G1043" s="16" t="s">
        <v>1726</v>
      </c>
      <c r="H1043" s="77">
        <v>7597</v>
      </c>
      <c r="I1043" s="74" t="s">
        <v>15</v>
      </c>
      <c r="J1043" s="29"/>
      <c r="K1043" s="490"/>
      <c r="L1043" s="110" t="s">
        <v>3755</v>
      </c>
    </row>
    <row r="1044" spans="1:12" s="54" customFormat="1" hidden="1">
      <c r="A1044" s="27">
        <f t="shared" si="16"/>
        <v>1042</v>
      </c>
      <c r="B1044" s="16" t="s">
        <v>3694</v>
      </c>
      <c r="C1044" s="32" t="s">
        <v>34</v>
      </c>
      <c r="D1044" s="16">
        <v>120906</v>
      </c>
      <c r="E1044" s="16">
        <v>54119</v>
      </c>
      <c r="F1044" s="16">
        <v>13414786</v>
      </c>
      <c r="G1044" s="16" t="s">
        <v>1726</v>
      </c>
      <c r="H1044" s="77">
        <v>5623</v>
      </c>
      <c r="I1044" s="74" t="s">
        <v>15</v>
      </c>
      <c r="J1044" s="29"/>
      <c r="K1044" s="490"/>
      <c r="L1044" s="110" t="s">
        <v>3755</v>
      </c>
    </row>
    <row r="1045" spans="1:12" s="54" customFormat="1" hidden="1">
      <c r="A1045" s="27">
        <f t="shared" si="16"/>
        <v>1043</v>
      </c>
      <c r="B1045" s="16" t="s">
        <v>3686</v>
      </c>
      <c r="C1045" s="32" t="s">
        <v>3334</v>
      </c>
      <c r="D1045" s="16">
        <v>120907</v>
      </c>
      <c r="E1045" s="16">
        <v>54120</v>
      </c>
      <c r="F1045" s="16">
        <v>13414787</v>
      </c>
      <c r="G1045" s="16" t="s">
        <v>1726</v>
      </c>
      <c r="H1045" s="77">
        <v>235</v>
      </c>
      <c r="I1045" s="74" t="s">
        <v>15</v>
      </c>
      <c r="J1045" s="29"/>
      <c r="K1045" s="490"/>
      <c r="L1045" s="110" t="s">
        <v>3755</v>
      </c>
    </row>
    <row r="1046" spans="1:12" s="54" customFormat="1" hidden="1">
      <c r="A1046" s="27">
        <f t="shared" si="16"/>
        <v>1044</v>
      </c>
      <c r="B1046" s="16" t="s">
        <v>3687</v>
      </c>
      <c r="C1046" s="32" t="s">
        <v>3334</v>
      </c>
      <c r="D1046" s="16">
        <v>120907</v>
      </c>
      <c r="E1046" s="16">
        <v>54120</v>
      </c>
      <c r="F1046" s="16">
        <v>13414787</v>
      </c>
      <c r="G1046" s="16" t="s">
        <v>1726</v>
      </c>
      <c r="H1046" s="77">
        <v>235</v>
      </c>
      <c r="I1046" s="74" t="s">
        <v>15</v>
      </c>
      <c r="J1046" s="29"/>
      <c r="K1046" s="490"/>
      <c r="L1046" s="110" t="s">
        <v>3755</v>
      </c>
    </row>
    <row r="1047" spans="1:12" s="54" customFormat="1" hidden="1">
      <c r="A1047" s="27">
        <f t="shared" si="16"/>
        <v>1045</v>
      </c>
      <c r="B1047" s="201" t="s">
        <v>3728</v>
      </c>
      <c r="C1047" s="202" t="s">
        <v>31</v>
      </c>
      <c r="D1047" s="201">
        <v>120908</v>
      </c>
      <c r="E1047" s="201">
        <v>54121</v>
      </c>
      <c r="F1047" s="201" t="s">
        <v>15</v>
      </c>
      <c r="G1047" s="201" t="s">
        <v>15</v>
      </c>
      <c r="H1047" s="204" t="s">
        <v>15</v>
      </c>
      <c r="I1047" s="203" t="s">
        <v>248</v>
      </c>
      <c r="J1047" s="29"/>
      <c r="K1047" s="490"/>
      <c r="L1047" s="110" t="s">
        <v>3755</v>
      </c>
    </row>
    <row r="1048" spans="1:12" s="54" customFormat="1" hidden="1">
      <c r="A1048" s="27">
        <f t="shared" si="16"/>
        <v>1046</v>
      </c>
      <c r="B1048" s="201" t="s">
        <v>3729</v>
      </c>
      <c r="C1048" s="202" t="s">
        <v>31</v>
      </c>
      <c r="D1048" s="201">
        <v>120908</v>
      </c>
      <c r="E1048" s="201">
        <v>54121</v>
      </c>
      <c r="F1048" s="201" t="s">
        <v>15</v>
      </c>
      <c r="G1048" s="201" t="s">
        <v>15</v>
      </c>
      <c r="H1048" s="204" t="s">
        <v>15</v>
      </c>
      <c r="I1048" s="203" t="s">
        <v>248</v>
      </c>
      <c r="J1048" s="29"/>
      <c r="K1048" s="490"/>
      <c r="L1048" s="110" t="s">
        <v>3755</v>
      </c>
    </row>
    <row r="1049" spans="1:12" s="54" customFormat="1" hidden="1">
      <c r="A1049" s="27">
        <f t="shared" si="16"/>
        <v>1047</v>
      </c>
      <c r="B1049" s="201" t="s">
        <v>3730</v>
      </c>
      <c r="C1049" s="202" t="s">
        <v>31</v>
      </c>
      <c r="D1049" s="201">
        <v>120908</v>
      </c>
      <c r="E1049" s="201">
        <v>54121</v>
      </c>
      <c r="F1049" s="201" t="s">
        <v>15</v>
      </c>
      <c r="G1049" s="201" t="s">
        <v>15</v>
      </c>
      <c r="H1049" s="204" t="s">
        <v>15</v>
      </c>
      <c r="I1049" s="203" t="s">
        <v>248</v>
      </c>
      <c r="J1049" s="29"/>
      <c r="K1049" s="490"/>
      <c r="L1049" s="110" t="s">
        <v>3755</v>
      </c>
    </row>
    <row r="1050" spans="1:12" s="54" customFormat="1" hidden="1">
      <c r="A1050" s="27">
        <f t="shared" si="16"/>
        <v>1048</v>
      </c>
      <c r="B1050" s="201" t="s">
        <v>3703</v>
      </c>
      <c r="C1050" s="202" t="s">
        <v>31</v>
      </c>
      <c r="D1050" s="201">
        <v>120908</v>
      </c>
      <c r="E1050" s="201">
        <v>54121</v>
      </c>
      <c r="F1050" s="201" t="s">
        <v>15</v>
      </c>
      <c r="G1050" s="201" t="s">
        <v>15</v>
      </c>
      <c r="H1050" s="204" t="s">
        <v>15</v>
      </c>
      <c r="I1050" s="203" t="s">
        <v>248</v>
      </c>
      <c r="J1050" s="29"/>
      <c r="K1050" s="490"/>
      <c r="L1050" s="110" t="s">
        <v>3755</v>
      </c>
    </row>
    <row r="1051" spans="1:12" s="54" customFormat="1" hidden="1">
      <c r="A1051" s="27">
        <f t="shared" si="16"/>
        <v>1049</v>
      </c>
      <c r="B1051" s="16" t="s">
        <v>3684</v>
      </c>
      <c r="C1051" s="32" t="s">
        <v>38</v>
      </c>
      <c r="D1051" s="16">
        <v>120909</v>
      </c>
      <c r="E1051" s="16">
        <v>54122</v>
      </c>
      <c r="F1051" s="16">
        <v>2410727</v>
      </c>
      <c r="G1051" s="16" t="s">
        <v>1726</v>
      </c>
      <c r="H1051" s="77">
        <v>1200</v>
      </c>
      <c r="I1051" s="74" t="s">
        <v>15</v>
      </c>
      <c r="J1051" s="29"/>
      <c r="K1051" s="490"/>
      <c r="L1051" s="110" t="s">
        <v>3755</v>
      </c>
    </row>
    <row r="1052" spans="1:12" s="54" customFormat="1" hidden="1">
      <c r="A1052" s="27">
        <f t="shared" si="16"/>
        <v>1050</v>
      </c>
      <c r="B1052" s="16" t="s">
        <v>3723</v>
      </c>
      <c r="C1052" s="32" t="s">
        <v>31</v>
      </c>
      <c r="D1052" s="16">
        <v>120910</v>
      </c>
      <c r="E1052" s="16">
        <v>54123</v>
      </c>
      <c r="F1052" s="16">
        <v>2410730</v>
      </c>
      <c r="G1052" s="16" t="s">
        <v>1725</v>
      </c>
      <c r="H1052" s="77">
        <v>47300</v>
      </c>
      <c r="I1052" s="74" t="s">
        <v>15</v>
      </c>
      <c r="J1052" s="29"/>
      <c r="K1052" s="490"/>
      <c r="L1052" s="110" t="s">
        <v>3755</v>
      </c>
    </row>
    <row r="1053" spans="1:12" s="54" customFormat="1" hidden="1">
      <c r="A1053" s="27">
        <f t="shared" si="16"/>
        <v>1051</v>
      </c>
      <c r="B1053" s="16" t="s">
        <v>3728</v>
      </c>
      <c r="C1053" s="32" t="s">
        <v>31</v>
      </c>
      <c r="D1053" s="16">
        <v>120911</v>
      </c>
      <c r="E1053" s="16">
        <v>54124</v>
      </c>
      <c r="F1053" s="16"/>
      <c r="G1053" s="16" t="s">
        <v>1725</v>
      </c>
      <c r="H1053" s="77">
        <v>107900</v>
      </c>
      <c r="I1053" s="74" t="s">
        <v>15</v>
      </c>
      <c r="J1053" s="29"/>
      <c r="K1053" s="490"/>
      <c r="L1053" s="110" t="s">
        <v>3790</v>
      </c>
    </row>
    <row r="1054" spans="1:12" s="54" customFormat="1" hidden="1">
      <c r="A1054" s="27">
        <f t="shared" si="16"/>
        <v>1052</v>
      </c>
      <c r="B1054" s="16" t="s">
        <v>3729</v>
      </c>
      <c r="C1054" s="32" t="s">
        <v>31</v>
      </c>
      <c r="D1054" s="16">
        <v>120911</v>
      </c>
      <c r="E1054" s="16">
        <v>54124</v>
      </c>
      <c r="F1054" s="16"/>
      <c r="G1054" s="16" t="s">
        <v>1725</v>
      </c>
      <c r="H1054" s="77">
        <v>36800</v>
      </c>
      <c r="I1054" s="74" t="s">
        <v>15</v>
      </c>
      <c r="J1054" s="29"/>
      <c r="K1054" s="490"/>
      <c r="L1054" s="110" t="s">
        <v>3790</v>
      </c>
    </row>
    <row r="1055" spans="1:12" s="54" customFormat="1" hidden="1">
      <c r="A1055" s="27">
        <f t="shared" si="16"/>
        <v>1053</v>
      </c>
      <c r="B1055" s="16" t="s">
        <v>3730</v>
      </c>
      <c r="C1055" s="32" t="s">
        <v>31</v>
      </c>
      <c r="D1055" s="16">
        <v>120911</v>
      </c>
      <c r="E1055" s="16">
        <v>54124</v>
      </c>
      <c r="F1055" s="16"/>
      <c r="G1055" s="16" t="s">
        <v>1725</v>
      </c>
      <c r="H1055" s="77">
        <v>67100</v>
      </c>
      <c r="I1055" s="74" t="s">
        <v>15</v>
      </c>
      <c r="J1055" s="29"/>
      <c r="K1055" s="490"/>
      <c r="L1055" s="110" t="s">
        <v>3790</v>
      </c>
    </row>
    <row r="1056" spans="1:12" s="54" customFormat="1" hidden="1">
      <c r="A1056" s="27">
        <f t="shared" si="16"/>
        <v>1054</v>
      </c>
      <c r="B1056" s="16" t="s">
        <v>3703</v>
      </c>
      <c r="C1056" s="32" t="s">
        <v>31</v>
      </c>
      <c r="D1056" s="16">
        <v>120911</v>
      </c>
      <c r="E1056" s="16">
        <v>54124</v>
      </c>
      <c r="F1056" s="16"/>
      <c r="G1056" s="16" t="s">
        <v>1725</v>
      </c>
      <c r="H1056" s="77">
        <v>6500</v>
      </c>
      <c r="I1056" s="74" t="s">
        <v>15</v>
      </c>
      <c r="J1056" s="29"/>
      <c r="K1056" s="490"/>
      <c r="L1056" s="110" t="s">
        <v>3790</v>
      </c>
    </row>
    <row r="1057" spans="1:12" s="54" customFormat="1" hidden="1">
      <c r="A1057" s="27">
        <f t="shared" si="16"/>
        <v>1055</v>
      </c>
      <c r="B1057" s="201" t="s">
        <v>3757</v>
      </c>
      <c r="C1057" s="202" t="s">
        <v>42</v>
      </c>
      <c r="D1057" s="201">
        <v>120912</v>
      </c>
      <c r="E1057" s="201" t="s">
        <v>15</v>
      </c>
      <c r="F1057" s="201" t="s">
        <v>15</v>
      </c>
      <c r="G1057" s="201" t="s">
        <v>15</v>
      </c>
      <c r="H1057" s="204" t="s">
        <v>15</v>
      </c>
      <c r="I1057" s="203" t="s">
        <v>248</v>
      </c>
      <c r="J1057" s="29"/>
      <c r="K1057" s="490"/>
      <c r="L1057" s="110" t="s">
        <v>3791</v>
      </c>
    </row>
    <row r="1058" spans="1:12" s="54" customFormat="1" hidden="1">
      <c r="A1058" s="27">
        <f t="shared" si="16"/>
        <v>1056</v>
      </c>
      <c r="B1058" s="16" t="s">
        <v>3757</v>
      </c>
      <c r="C1058" s="32" t="s">
        <v>42</v>
      </c>
      <c r="D1058" s="16">
        <v>120913</v>
      </c>
      <c r="E1058" s="16">
        <v>54125</v>
      </c>
      <c r="F1058" s="16">
        <v>13464209</v>
      </c>
      <c r="G1058" s="16" t="s">
        <v>1726</v>
      </c>
      <c r="H1058" s="77">
        <v>285</v>
      </c>
      <c r="I1058" s="74" t="s">
        <v>15</v>
      </c>
      <c r="J1058" s="29"/>
      <c r="K1058" s="490"/>
      <c r="L1058" s="110" t="s">
        <v>3791</v>
      </c>
    </row>
    <row r="1059" spans="1:12" s="54" customFormat="1" hidden="1">
      <c r="A1059" s="27">
        <f t="shared" si="16"/>
        <v>1057</v>
      </c>
      <c r="B1059" s="16" t="s">
        <v>3711</v>
      </c>
      <c r="C1059" s="32" t="s">
        <v>31</v>
      </c>
      <c r="D1059" s="16">
        <v>120914</v>
      </c>
      <c r="E1059" s="16">
        <v>54126</v>
      </c>
      <c r="F1059" s="16">
        <v>2412326</v>
      </c>
      <c r="G1059" s="16" t="s">
        <v>1725</v>
      </c>
      <c r="H1059" s="77">
        <v>41100</v>
      </c>
      <c r="I1059" s="74" t="s">
        <v>15</v>
      </c>
      <c r="J1059" s="29"/>
      <c r="K1059" s="490"/>
      <c r="L1059" s="110" t="s">
        <v>3791</v>
      </c>
    </row>
    <row r="1060" spans="1:12" s="54" customFormat="1" hidden="1">
      <c r="A1060" s="27">
        <f t="shared" si="16"/>
        <v>1058</v>
      </c>
      <c r="B1060" s="16" t="s">
        <v>3712</v>
      </c>
      <c r="C1060" s="32" t="s">
        <v>31</v>
      </c>
      <c r="D1060" s="16">
        <v>120914</v>
      </c>
      <c r="E1060" s="16">
        <v>54126</v>
      </c>
      <c r="F1060" s="16">
        <v>2412326</v>
      </c>
      <c r="G1060" s="16" t="s">
        <v>1725</v>
      </c>
      <c r="H1060" s="77">
        <v>41100</v>
      </c>
      <c r="I1060" s="74" t="s">
        <v>15</v>
      </c>
      <c r="J1060" s="29"/>
      <c r="K1060" s="490"/>
      <c r="L1060" s="110" t="s">
        <v>3791</v>
      </c>
    </row>
    <row r="1061" spans="1:12" s="54" customFormat="1" hidden="1">
      <c r="A1061" s="27">
        <f t="shared" si="16"/>
        <v>1059</v>
      </c>
      <c r="B1061" s="16" t="s">
        <v>3713</v>
      </c>
      <c r="C1061" s="32" t="s">
        <v>31</v>
      </c>
      <c r="D1061" s="16">
        <v>120914</v>
      </c>
      <c r="E1061" s="16">
        <v>54126</v>
      </c>
      <c r="F1061" s="16">
        <v>2412326</v>
      </c>
      <c r="G1061" s="16" t="s">
        <v>1725</v>
      </c>
      <c r="H1061" s="77">
        <v>41100</v>
      </c>
      <c r="I1061" s="74" t="s">
        <v>15</v>
      </c>
      <c r="J1061" s="29"/>
      <c r="K1061" s="490"/>
      <c r="L1061" s="110" t="s">
        <v>3791</v>
      </c>
    </row>
    <row r="1062" spans="1:12" s="54" customFormat="1" hidden="1">
      <c r="A1062" s="27">
        <f t="shared" si="16"/>
        <v>1060</v>
      </c>
      <c r="B1062" s="16" t="s">
        <v>3714</v>
      </c>
      <c r="C1062" s="32" t="s">
        <v>31</v>
      </c>
      <c r="D1062" s="16">
        <v>120914</v>
      </c>
      <c r="E1062" s="16">
        <v>54126</v>
      </c>
      <c r="F1062" s="16">
        <v>2412326</v>
      </c>
      <c r="G1062" s="16" t="s">
        <v>1725</v>
      </c>
      <c r="H1062" s="77">
        <v>41100</v>
      </c>
      <c r="I1062" s="74" t="s">
        <v>15</v>
      </c>
      <c r="J1062" s="29"/>
      <c r="K1062" s="490"/>
      <c r="L1062" s="110" t="s">
        <v>3791</v>
      </c>
    </row>
    <row r="1063" spans="1:12" s="54" customFormat="1" hidden="1">
      <c r="A1063" s="27">
        <f t="shared" si="16"/>
        <v>1061</v>
      </c>
      <c r="B1063" s="16" t="s">
        <v>3771</v>
      </c>
      <c r="C1063" s="32" t="s">
        <v>31</v>
      </c>
      <c r="D1063" s="16">
        <v>120914</v>
      </c>
      <c r="E1063" s="16">
        <v>54126</v>
      </c>
      <c r="F1063" s="16">
        <v>2412326</v>
      </c>
      <c r="G1063" s="16" t="s">
        <v>1725</v>
      </c>
      <c r="H1063" s="77">
        <v>59000</v>
      </c>
      <c r="I1063" s="74" t="s">
        <v>15</v>
      </c>
      <c r="J1063" s="29"/>
      <c r="K1063" s="490"/>
      <c r="L1063" s="110" t="s">
        <v>3791</v>
      </c>
    </row>
    <row r="1064" spans="1:12" s="54" customFormat="1" hidden="1">
      <c r="A1064" s="27">
        <f t="shared" si="16"/>
        <v>1062</v>
      </c>
      <c r="B1064" s="16" t="s">
        <v>3776</v>
      </c>
      <c r="C1064" s="32" t="s">
        <v>42</v>
      </c>
      <c r="D1064" s="16">
        <v>120915</v>
      </c>
      <c r="E1064" s="16">
        <v>54127</v>
      </c>
      <c r="F1064" s="16">
        <v>13464277</v>
      </c>
      <c r="G1064" s="16" t="s">
        <v>1726</v>
      </c>
      <c r="H1064" s="77">
        <v>252</v>
      </c>
      <c r="I1064" s="74" t="s">
        <v>15</v>
      </c>
      <c r="J1064" s="29"/>
      <c r="K1064" s="490"/>
      <c r="L1064" s="110" t="s">
        <v>3791</v>
      </c>
    </row>
    <row r="1065" spans="1:12" s="54" customFormat="1" hidden="1">
      <c r="A1065" s="27">
        <f t="shared" si="16"/>
        <v>1063</v>
      </c>
      <c r="B1065" s="16" t="s">
        <v>3777</v>
      </c>
      <c r="C1065" s="32" t="s">
        <v>42</v>
      </c>
      <c r="D1065" s="16">
        <v>120915</v>
      </c>
      <c r="E1065" s="16">
        <v>54127</v>
      </c>
      <c r="F1065" s="16">
        <v>13464277</v>
      </c>
      <c r="G1065" s="16" t="s">
        <v>1726</v>
      </c>
      <c r="H1065" s="77">
        <v>436</v>
      </c>
      <c r="I1065" s="74" t="s">
        <v>15</v>
      </c>
      <c r="J1065" s="29"/>
      <c r="K1065" s="490"/>
      <c r="L1065" s="110" t="s">
        <v>3791</v>
      </c>
    </row>
    <row r="1066" spans="1:12" s="54" customFormat="1" hidden="1">
      <c r="A1066" s="27">
        <f t="shared" si="16"/>
        <v>1064</v>
      </c>
      <c r="B1066" s="16" t="s">
        <v>3784</v>
      </c>
      <c r="C1066" s="32" t="s">
        <v>34</v>
      </c>
      <c r="D1066" s="16">
        <v>120916</v>
      </c>
      <c r="E1066" s="16">
        <v>54128</v>
      </c>
      <c r="F1066" s="16">
        <v>13464283</v>
      </c>
      <c r="G1066" s="16" t="s">
        <v>1726</v>
      </c>
      <c r="H1066" s="77">
        <v>6300</v>
      </c>
      <c r="I1066" s="74" t="s">
        <v>15</v>
      </c>
      <c r="J1066" s="29"/>
      <c r="K1066" s="490"/>
      <c r="L1066" s="110" t="s">
        <v>3791</v>
      </c>
    </row>
    <row r="1067" spans="1:12" s="54" customFormat="1" hidden="1">
      <c r="A1067" s="27">
        <f t="shared" si="16"/>
        <v>1065</v>
      </c>
      <c r="B1067" s="16" t="s">
        <v>3785</v>
      </c>
      <c r="C1067" s="32" t="s">
        <v>34</v>
      </c>
      <c r="D1067" s="16">
        <v>120916</v>
      </c>
      <c r="E1067" s="16">
        <v>54128</v>
      </c>
      <c r="F1067" s="16">
        <v>13464283</v>
      </c>
      <c r="G1067" s="16" t="s">
        <v>1726</v>
      </c>
      <c r="H1067" s="77">
        <v>8968</v>
      </c>
      <c r="I1067" s="74" t="s">
        <v>15</v>
      </c>
      <c r="J1067" s="29"/>
      <c r="K1067" s="490"/>
      <c r="L1067" s="110" t="s">
        <v>3791</v>
      </c>
    </row>
    <row r="1068" spans="1:12" s="54" customFormat="1" hidden="1">
      <c r="A1068" s="27">
        <f t="shared" si="16"/>
        <v>1066</v>
      </c>
      <c r="B1068" s="16" t="s">
        <v>3792</v>
      </c>
      <c r="C1068" s="32" t="s">
        <v>43</v>
      </c>
      <c r="D1068" s="16">
        <v>120917</v>
      </c>
      <c r="E1068" s="16">
        <v>54129</v>
      </c>
      <c r="F1068" s="16" t="s">
        <v>3997</v>
      </c>
      <c r="G1068" s="16" t="s">
        <v>1726</v>
      </c>
      <c r="H1068" s="77">
        <v>2550</v>
      </c>
      <c r="I1068" s="74" t="s">
        <v>15</v>
      </c>
      <c r="J1068" s="29"/>
      <c r="K1068" s="490"/>
      <c r="L1068" s="110" t="s">
        <v>3830</v>
      </c>
    </row>
    <row r="1069" spans="1:12" s="54" customFormat="1" hidden="1">
      <c r="A1069" s="27">
        <f t="shared" si="16"/>
        <v>1067</v>
      </c>
      <c r="B1069" s="16" t="s">
        <v>3793</v>
      </c>
      <c r="C1069" s="32" t="s">
        <v>43</v>
      </c>
      <c r="D1069" s="16">
        <v>120917</v>
      </c>
      <c r="E1069" s="16">
        <v>54129</v>
      </c>
      <c r="F1069" s="16" t="s">
        <v>3997</v>
      </c>
      <c r="G1069" s="16" t="s">
        <v>1726</v>
      </c>
      <c r="H1069" s="77">
        <v>380</v>
      </c>
      <c r="I1069" s="74" t="s">
        <v>15</v>
      </c>
      <c r="J1069" s="29"/>
      <c r="K1069" s="490"/>
      <c r="L1069" s="110" t="s">
        <v>3830</v>
      </c>
    </row>
    <row r="1070" spans="1:12" s="54" customFormat="1" hidden="1">
      <c r="A1070" s="27">
        <f t="shared" si="16"/>
        <v>1068</v>
      </c>
      <c r="B1070" s="16" t="s">
        <v>3794</v>
      </c>
      <c r="C1070" s="32" t="s">
        <v>43</v>
      </c>
      <c r="D1070" s="16">
        <v>120917</v>
      </c>
      <c r="E1070" s="16">
        <v>54129</v>
      </c>
      <c r="F1070" s="16" t="s">
        <v>3997</v>
      </c>
      <c r="G1070" s="16" t="s">
        <v>1726</v>
      </c>
      <c r="H1070" s="77">
        <v>1720</v>
      </c>
      <c r="I1070" s="74" t="s">
        <v>15</v>
      </c>
      <c r="J1070" s="29"/>
      <c r="K1070" s="490"/>
      <c r="L1070" s="110" t="s">
        <v>3830</v>
      </c>
    </row>
    <row r="1071" spans="1:12" s="54" customFormat="1" hidden="1">
      <c r="A1071" s="27">
        <f t="shared" si="16"/>
        <v>1069</v>
      </c>
      <c r="B1071" s="16" t="s">
        <v>3724</v>
      </c>
      <c r="C1071" s="32" t="s">
        <v>31</v>
      </c>
      <c r="D1071" s="16">
        <v>120918</v>
      </c>
      <c r="E1071" s="16">
        <v>54130</v>
      </c>
      <c r="F1071" s="16">
        <v>2414938</v>
      </c>
      <c r="G1071" s="16" t="s">
        <v>1725</v>
      </c>
      <c r="H1071" s="77">
        <v>81600</v>
      </c>
      <c r="I1071" s="74" t="s">
        <v>15</v>
      </c>
      <c r="J1071" s="29"/>
      <c r="K1071" s="490"/>
      <c r="L1071" s="110" t="s">
        <v>3830</v>
      </c>
    </row>
    <row r="1072" spans="1:12" s="54" customFormat="1" hidden="1">
      <c r="A1072" s="27">
        <f t="shared" si="16"/>
        <v>1070</v>
      </c>
      <c r="B1072" s="16" t="s">
        <v>3725</v>
      </c>
      <c r="C1072" s="32" t="s">
        <v>31</v>
      </c>
      <c r="D1072" s="16">
        <v>120918</v>
      </c>
      <c r="E1072" s="16">
        <v>54130</v>
      </c>
      <c r="F1072" s="16">
        <v>2414938</v>
      </c>
      <c r="G1072" s="16" t="s">
        <v>1725</v>
      </c>
      <c r="H1072" s="77">
        <v>100600</v>
      </c>
      <c r="I1072" s="74" t="s">
        <v>15</v>
      </c>
      <c r="J1072" s="29"/>
      <c r="K1072" s="490"/>
      <c r="L1072" s="110" t="s">
        <v>3830</v>
      </c>
    </row>
    <row r="1073" spans="1:12" s="54" customFormat="1" hidden="1">
      <c r="A1073" s="27">
        <f t="shared" si="16"/>
        <v>1071</v>
      </c>
      <c r="B1073" s="16" t="s">
        <v>3726</v>
      </c>
      <c r="C1073" s="32" t="s">
        <v>31</v>
      </c>
      <c r="D1073" s="16">
        <v>120918</v>
      </c>
      <c r="E1073" s="16">
        <v>54130</v>
      </c>
      <c r="F1073" s="16">
        <v>2414938</v>
      </c>
      <c r="G1073" s="16" t="s">
        <v>1725</v>
      </c>
      <c r="H1073" s="77">
        <v>44700</v>
      </c>
      <c r="I1073" s="74" t="s">
        <v>15</v>
      </c>
      <c r="J1073" s="29"/>
      <c r="K1073" s="490"/>
      <c r="L1073" s="110" t="s">
        <v>3830</v>
      </c>
    </row>
    <row r="1074" spans="1:12" s="54" customFormat="1" hidden="1">
      <c r="A1074" s="27">
        <f t="shared" si="16"/>
        <v>1072</v>
      </c>
      <c r="B1074" s="16" t="s">
        <v>3727</v>
      </c>
      <c r="C1074" s="32" t="s">
        <v>31</v>
      </c>
      <c r="D1074" s="16">
        <v>120919</v>
      </c>
      <c r="E1074" s="16">
        <v>54131</v>
      </c>
      <c r="F1074" s="16">
        <v>2414937</v>
      </c>
      <c r="G1074" s="16" t="s">
        <v>1725</v>
      </c>
      <c r="H1074" s="77">
        <v>56700</v>
      </c>
      <c r="I1074" s="74" t="s">
        <v>15</v>
      </c>
      <c r="J1074" s="29"/>
      <c r="K1074" s="490"/>
      <c r="L1074" s="110" t="s">
        <v>3830</v>
      </c>
    </row>
    <row r="1075" spans="1:12" s="54" customFormat="1" hidden="1">
      <c r="A1075" s="27">
        <f t="shared" si="16"/>
        <v>1073</v>
      </c>
      <c r="B1075" s="16" t="s">
        <v>3810</v>
      </c>
      <c r="C1075" s="32" t="s">
        <v>42</v>
      </c>
      <c r="D1075" s="16">
        <v>120920</v>
      </c>
      <c r="E1075" s="16">
        <v>54132</v>
      </c>
      <c r="F1075" s="16">
        <v>13474836</v>
      </c>
      <c r="G1075" s="16" t="s">
        <v>1726</v>
      </c>
      <c r="H1075" s="77">
        <v>880</v>
      </c>
      <c r="I1075" s="74" t="s">
        <v>15</v>
      </c>
      <c r="J1075" s="29"/>
      <c r="K1075" s="490"/>
      <c r="L1075" s="110" t="s">
        <v>3830</v>
      </c>
    </row>
    <row r="1076" spans="1:12" s="54" customFormat="1" hidden="1">
      <c r="A1076" s="27">
        <f t="shared" si="16"/>
        <v>1074</v>
      </c>
      <c r="B1076" s="16" t="s">
        <v>3811</v>
      </c>
      <c r="C1076" s="32" t="s">
        <v>42</v>
      </c>
      <c r="D1076" s="16">
        <v>120920</v>
      </c>
      <c r="E1076" s="16">
        <v>54132</v>
      </c>
      <c r="F1076" s="16">
        <v>13474836</v>
      </c>
      <c r="G1076" s="16" t="s">
        <v>1726</v>
      </c>
      <c r="H1076" s="77">
        <v>880</v>
      </c>
      <c r="I1076" s="74" t="s">
        <v>15</v>
      </c>
      <c r="J1076" s="29"/>
      <c r="K1076" s="490"/>
      <c r="L1076" s="110" t="s">
        <v>3830</v>
      </c>
    </row>
    <row r="1077" spans="1:12" s="54" customFormat="1" hidden="1">
      <c r="A1077" s="27">
        <f t="shared" si="16"/>
        <v>1075</v>
      </c>
      <c r="B1077" s="16" t="s">
        <v>3812</v>
      </c>
      <c r="C1077" s="32" t="s">
        <v>42</v>
      </c>
      <c r="D1077" s="16">
        <v>120920</v>
      </c>
      <c r="E1077" s="16">
        <v>54132</v>
      </c>
      <c r="F1077" s="16">
        <v>13474836</v>
      </c>
      <c r="G1077" s="16" t="s">
        <v>1726</v>
      </c>
      <c r="H1077" s="77">
        <v>684</v>
      </c>
      <c r="I1077" s="74" t="s">
        <v>15</v>
      </c>
      <c r="J1077" s="29"/>
      <c r="K1077" s="490"/>
      <c r="L1077" s="110" t="s">
        <v>3830</v>
      </c>
    </row>
    <row r="1078" spans="1:12" s="54" customFormat="1" hidden="1">
      <c r="A1078" s="27">
        <f t="shared" si="16"/>
        <v>1076</v>
      </c>
      <c r="B1078" s="16" t="s">
        <v>3813</v>
      </c>
      <c r="C1078" s="32" t="s">
        <v>42</v>
      </c>
      <c r="D1078" s="16">
        <v>120920</v>
      </c>
      <c r="E1078" s="16">
        <v>54132</v>
      </c>
      <c r="F1078" s="16">
        <v>13474836</v>
      </c>
      <c r="G1078" s="16" t="s">
        <v>1726</v>
      </c>
      <c r="H1078" s="77">
        <v>212</v>
      </c>
      <c r="I1078" s="74" t="s">
        <v>15</v>
      </c>
      <c r="J1078" s="29"/>
      <c r="K1078" s="490"/>
      <c r="L1078" s="110" t="s">
        <v>3830</v>
      </c>
    </row>
    <row r="1079" spans="1:12" s="54" customFormat="1" hidden="1">
      <c r="A1079" s="27">
        <f t="shared" si="16"/>
        <v>1077</v>
      </c>
      <c r="B1079" s="16" t="s">
        <v>3821</v>
      </c>
      <c r="C1079" s="32" t="s">
        <v>42</v>
      </c>
      <c r="D1079" s="16">
        <v>120920</v>
      </c>
      <c r="E1079" s="16">
        <v>54132</v>
      </c>
      <c r="F1079" s="16">
        <v>13474836</v>
      </c>
      <c r="G1079" s="16" t="s">
        <v>1726</v>
      </c>
      <c r="H1079" s="77">
        <v>1150</v>
      </c>
      <c r="I1079" s="74" t="s">
        <v>15</v>
      </c>
      <c r="J1079" s="29"/>
      <c r="K1079" s="490"/>
      <c r="L1079" s="110" t="s">
        <v>3830</v>
      </c>
    </row>
    <row r="1080" spans="1:12" s="54" customFormat="1" hidden="1">
      <c r="A1080" s="27">
        <f t="shared" si="16"/>
        <v>1078</v>
      </c>
      <c r="B1080" s="16" t="s">
        <v>3822</v>
      </c>
      <c r="C1080" s="32" t="s">
        <v>42</v>
      </c>
      <c r="D1080" s="16">
        <v>120920</v>
      </c>
      <c r="E1080" s="16">
        <v>54132</v>
      </c>
      <c r="F1080" s="16">
        <v>13474836</v>
      </c>
      <c r="G1080" s="16" t="s">
        <v>1726</v>
      </c>
      <c r="H1080" s="77">
        <v>248</v>
      </c>
      <c r="I1080" s="74" t="s">
        <v>15</v>
      </c>
      <c r="J1080" s="29"/>
      <c r="K1080" s="490"/>
      <c r="L1080" s="110" t="s">
        <v>3830</v>
      </c>
    </row>
    <row r="1081" spans="1:12" s="54" customFormat="1" hidden="1">
      <c r="A1081" s="27">
        <f t="shared" si="16"/>
        <v>1079</v>
      </c>
      <c r="B1081" s="201" t="s">
        <v>15</v>
      </c>
      <c r="C1081" s="202" t="s">
        <v>42</v>
      </c>
      <c r="D1081" s="201">
        <v>120921</v>
      </c>
      <c r="E1081" s="201" t="s">
        <v>15</v>
      </c>
      <c r="F1081" s="201" t="s">
        <v>15</v>
      </c>
      <c r="G1081" s="201" t="s">
        <v>15</v>
      </c>
      <c r="H1081" s="204" t="s">
        <v>15</v>
      </c>
      <c r="I1081" s="203" t="s">
        <v>248</v>
      </c>
      <c r="J1081" s="29"/>
      <c r="K1081" s="490"/>
      <c r="L1081" s="110" t="s">
        <v>3830</v>
      </c>
    </row>
    <row r="1082" spans="1:12" s="54" customFormat="1" hidden="1">
      <c r="A1082" s="27">
        <f t="shared" si="16"/>
        <v>1080</v>
      </c>
      <c r="B1082" s="16" t="s">
        <v>3827</v>
      </c>
      <c r="C1082" s="32" t="s">
        <v>38</v>
      </c>
      <c r="D1082" s="16">
        <v>120922</v>
      </c>
      <c r="E1082" s="16">
        <v>54133</v>
      </c>
      <c r="F1082" s="16">
        <v>2414950</v>
      </c>
      <c r="G1082" s="16" t="s">
        <v>1726</v>
      </c>
      <c r="H1082" s="77">
        <v>1270</v>
      </c>
      <c r="I1082" s="74" t="s">
        <v>15</v>
      </c>
      <c r="J1082" s="29"/>
      <c r="K1082" s="490"/>
      <c r="L1082" s="110" t="s">
        <v>3830</v>
      </c>
    </row>
    <row r="1083" spans="1:12" s="54" customFormat="1" hidden="1">
      <c r="A1083" s="27">
        <f t="shared" si="16"/>
        <v>1081</v>
      </c>
      <c r="B1083" s="27" t="s">
        <v>3710</v>
      </c>
      <c r="C1083" s="34" t="s">
        <v>31</v>
      </c>
      <c r="D1083" s="27">
        <v>120923</v>
      </c>
      <c r="E1083" s="27">
        <v>54134</v>
      </c>
      <c r="F1083" s="27">
        <v>2383126</v>
      </c>
      <c r="G1083" s="27" t="s">
        <v>1725</v>
      </c>
      <c r="H1083" s="59">
        <v>35400</v>
      </c>
      <c r="I1083" s="74" t="s">
        <v>15</v>
      </c>
      <c r="J1083" s="58"/>
      <c r="K1083" s="492"/>
      <c r="L1083" s="110" t="s">
        <v>3996</v>
      </c>
    </row>
    <row r="1084" spans="1:12" s="54" customFormat="1" hidden="1">
      <c r="A1084" s="27">
        <f t="shared" si="16"/>
        <v>1082</v>
      </c>
      <c r="B1084" s="27" t="s">
        <v>3831</v>
      </c>
      <c r="C1084" s="34" t="s">
        <v>31</v>
      </c>
      <c r="D1084" s="27">
        <v>120923</v>
      </c>
      <c r="E1084" s="27">
        <v>54134</v>
      </c>
      <c r="F1084" s="27">
        <v>2383126</v>
      </c>
      <c r="G1084" s="27" t="s">
        <v>1725</v>
      </c>
      <c r="H1084" s="59">
        <v>35400</v>
      </c>
      <c r="I1084" s="74" t="s">
        <v>15</v>
      </c>
      <c r="J1084" s="58"/>
      <c r="K1084" s="492"/>
      <c r="L1084" s="110" t="s">
        <v>3996</v>
      </c>
    </row>
    <row r="1085" spans="1:12" s="54" customFormat="1" hidden="1">
      <c r="A1085" s="27">
        <f t="shared" si="16"/>
        <v>1083</v>
      </c>
      <c r="B1085" s="27" t="s">
        <v>3832</v>
      </c>
      <c r="C1085" s="34" t="s">
        <v>31</v>
      </c>
      <c r="D1085" s="27">
        <v>120923</v>
      </c>
      <c r="E1085" s="27">
        <v>54134</v>
      </c>
      <c r="F1085" s="27">
        <v>2383126</v>
      </c>
      <c r="G1085" s="27" t="s">
        <v>1725</v>
      </c>
      <c r="H1085" s="59">
        <v>8000</v>
      </c>
      <c r="I1085" s="74" t="s">
        <v>15</v>
      </c>
      <c r="J1085" s="58"/>
      <c r="K1085" s="492"/>
      <c r="L1085" s="110" t="s">
        <v>3996</v>
      </c>
    </row>
    <row r="1086" spans="1:12" s="54" customFormat="1" hidden="1">
      <c r="A1086" s="27">
        <f t="shared" si="16"/>
        <v>1084</v>
      </c>
      <c r="B1086" s="27" t="s">
        <v>3841</v>
      </c>
      <c r="C1086" s="34" t="s">
        <v>31</v>
      </c>
      <c r="D1086" s="27">
        <v>120924</v>
      </c>
      <c r="E1086" s="27">
        <v>54135</v>
      </c>
      <c r="F1086" s="27">
        <v>2383167</v>
      </c>
      <c r="G1086" s="27" t="s">
        <v>1725</v>
      </c>
      <c r="H1086" s="59">
        <v>75500</v>
      </c>
      <c r="I1086" s="74" t="s">
        <v>15</v>
      </c>
      <c r="J1086" s="58"/>
      <c r="K1086" s="492"/>
      <c r="L1086" s="110" t="s">
        <v>3996</v>
      </c>
    </row>
    <row r="1087" spans="1:12" s="54" customFormat="1" hidden="1">
      <c r="A1087" s="27">
        <f t="shared" si="16"/>
        <v>1085</v>
      </c>
      <c r="B1087" s="27" t="s">
        <v>3842</v>
      </c>
      <c r="C1087" s="34" t="s">
        <v>31</v>
      </c>
      <c r="D1087" s="27">
        <v>120925</v>
      </c>
      <c r="E1087" s="27">
        <v>54136</v>
      </c>
      <c r="F1087" s="27">
        <v>2383167</v>
      </c>
      <c r="G1087" s="27" t="s">
        <v>1725</v>
      </c>
      <c r="H1087" s="59">
        <v>75500</v>
      </c>
      <c r="I1087" s="74" t="s">
        <v>15</v>
      </c>
      <c r="J1087" s="58"/>
      <c r="K1087" s="492"/>
      <c r="L1087" s="110" t="s">
        <v>3996</v>
      </c>
    </row>
    <row r="1088" spans="1:12" s="54" customFormat="1" hidden="1">
      <c r="A1088" s="27">
        <f t="shared" si="16"/>
        <v>1086</v>
      </c>
      <c r="B1088" s="27" t="s">
        <v>3843</v>
      </c>
      <c r="C1088" s="34" t="s">
        <v>33</v>
      </c>
      <c r="D1088" s="27">
        <v>120926</v>
      </c>
      <c r="E1088" s="27">
        <v>54137</v>
      </c>
      <c r="F1088" s="27">
        <v>13302634</v>
      </c>
      <c r="G1088" s="27" t="s">
        <v>1726</v>
      </c>
      <c r="H1088" s="59">
        <v>480</v>
      </c>
      <c r="I1088" s="74" t="s">
        <v>15</v>
      </c>
      <c r="J1088" s="58"/>
      <c r="K1088" s="492"/>
      <c r="L1088" s="110" t="s">
        <v>3996</v>
      </c>
    </row>
    <row r="1089" spans="1:12" s="54" customFormat="1" hidden="1">
      <c r="A1089" s="27">
        <f t="shared" si="16"/>
        <v>1087</v>
      </c>
      <c r="B1089" s="27" t="s">
        <v>3844</v>
      </c>
      <c r="C1089" s="34" t="s">
        <v>33</v>
      </c>
      <c r="D1089" s="27">
        <v>120926</v>
      </c>
      <c r="E1089" s="27">
        <v>54137</v>
      </c>
      <c r="F1089" s="27">
        <v>13302634</v>
      </c>
      <c r="G1089" s="27" t="s">
        <v>1726</v>
      </c>
      <c r="H1089" s="59">
        <v>248</v>
      </c>
      <c r="I1089" s="74" t="s">
        <v>15</v>
      </c>
      <c r="J1089" s="58"/>
      <c r="K1089" s="492"/>
      <c r="L1089" s="110" t="s">
        <v>3996</v>
      </c>
    </row>
    <row r="1090" spans="1:12" s="54" customFormat="1" hidden="1">
      <c r="A1090" s="27">
        <f t="shared" si="16"/>
        <v>1088</v>
      </c>
      <c r="B1090" s="27" t="s">
        <v>3845</v>
      </c>
      <c r="C1090" s="34" t="s">
        <v>33</v>
      </c>
      <c r="D1090" s="27">
        <v>120926</v>
      </c>
      <c r="E1090" s="27">
        <v>54137</v>
      </c>
      <c r="F1090" s="27">
        <v>13302634</v>
      </c>
      <c r="G1090" s="27" t="s">
        <v>1726</v>
      </c>
      <c r="H1090" s="59">
        <v>85</v>
      </c>
      <c r="I1090" s="74" t="s">
        <v>15</v>
      </c>
      <c r="J1090" s="58"/>
      <c r="K1090" s="492"/>
      <c r="L1090" s="110" t="s">
        <v>3996</v>
      </c>
    </row>
    <row r="1091" spans="1:12" s="54" customFormat="1" hidden="1">
      <c r="A1091" s="27">
        <f t="shared" si="16"/>
        <v>1089</v>
      </c>
      <c r="B1091" s="27" t="s">
        <v>3769</v>
      </c>
      <c r="C1091" s="34" t="s">
        <v>31</v>
      </c>
      <c r="D1091" s="27">
        <v>120927</v>
      </c>
      <c r="E1091" s="27">
        <v>54138</v>
      </c>
      <c r="F1091" s="27">
        <v>2383166</v>
      </c>
      <c r="G1091" s="27" t="s">
        <v>1725</v>
      </c>
      <c r="H1091" s="59">
        <v>97000</v>
      </c>
      <c r="I1091" s="74" t="s">
        <v>15</v>
      </c>
      <c r="J1091" s="58"/>
      <c r="K1091" s="492"/>
      <c r="L1091" s="110" t="s">
        <v>3996</v>
      </c>
    </row>
    <row r="1092" spans="1:12" s="54" customFormat="1" hidden="1">
      <c r="A1092" s="27">
        <f t="shared" si="16"/>
        <v>1090</v>
      </c>
      <c r="B1092" s="27" t="s">
        <v>3855</v>
      </c>
      <c r="C1092" s="34" t="s">
        <v>38</v>
      </c>
      <c r="D1092" s="27">
        <v>120928</v>
      </c>
      <c r="E1092" s="27">
        <v>54139</v>
      </c>
      <c r="F1092" s="27">
        <v>2383188</v>
      </c>
      <c r="G1092" s="27" t="s">
        <v>1726</v>
      </c>
      <c r="H1092" s="59">
        <v>3730</v>
      </c>
      <c r="I1092" s="74" t="s">
        <v>15</v>
      </c>
      <c r="J1092" s="58"/>
      <c r="K1092" s="492"/>
      <c r="L1092" s="110" t="s">
        <v>3996</v>
      </c>
    </row>
    <row r="1093" spans="1:12" s="54" customFormat="1" hidden="1">
      <c r="A1093" s="27">
        <f t="shared" ref="A1093:A1156" si="17">A1092+1</f>
        <v>1091</v>
      </c>
      <c r="B1093" s="27" t="s">
        <v>3857</v>
      </c>
      <c r="C1093" s="34" t="s">
        <v>36</v>
      </c>
      <c r="D1093" s="27">
        <v>120929</v>
      </c>
      <c r="E1093" s="27">
        <v>54140</v>
      </c>
      <c r="F1093" s="27">
        <v>13302674</v>
      </c>
      <c r="G1093" s="27" t="s">
        <v>1726</v>
      </c>
      <c r="H1093" s="59">
        <v>122</v>
      </c>
      <c r="I1093" s="74" t="s">
        <v>15</v>
      </c>
      <c r="J1093" s="58"/>
      <c r="K1093" s="492"/>
      <c r="L1093" s="110" t="s">
        <v>3996</v>
      </c>
    </row>
    <row r="1094" spans="1:12" s="54" customFormat="1" hidden="1">
      <c r="A1094" s="27">
        <f t="shared" si="17"/>
        <v>1092</v>
      </c>
      <c r="B1094" s="27" t="s">
        <v>3858</v>
      </c>
      <c r="C1094" s="34" t="s">
        <v>36</v>
      </c>
      <c r="D1094" s="27">
        <v>120929</v>
      </c>
      <c r="E1094" s="27">
        <v>54140</v>
      </c>
      <c r="F1094" s="27">
        <v>13302674</v>
      </c>
      <c r="G1094" s="27" t="s">
        <v>1726</v>
      </c>
      <c r="H1094" s="59">
        <v>205.5</v>
      </c>
      <c r="I1094" s="74" t="s">
        <v>15</v>
      </c>
      <c r="J1094" s="58"/>
      <c r="K1094" s="492"/>
      <c r="L1094" s="110" t="s">
        <v>3996</v>
      </c>
    </row>
    <row r="1095" spans="1:12" s="54" customFormat="1" hidden="1">
      <c r="A1095" s="27">
        <f t="shared" si="17"/>
        <v>1093</v>
      </c>
      <c r="B1095" s="27" t="s">
        <v>3859</v>
      </c>
      <c r="C1095" s="34" t="s">
        <v>36</v>
      </c>
      <c r="D1095" s="27">
        <v>120929</v>
      </c>
      <c r="E1095" s="27">
        <v>54140</v>
      </c>
      <c r="F1095" s="27">
        <v>13302674</v>
      </c>
      <c r="G1095" s="27" t="s">
        <v>1726</v>
      </c>
      <c r="H1095" s="59">
        <v>66.900000000000006</v>
      </c>
      <c r="I1095" s="74" t="s">
        <v>15</v>
      </c>
      <c r="J1095" s="58"/>
      <c r="K1095" s="492"/>
      <c r="L1095" s="110" t="s">
        <v>3996</v>
      </c>
    </row>
    <row r="1096" spans="1:12" s="54" customFormat="1" hidden="1">
      <c r="A1096" s="27">
        <f t="shared" si="17"/>
        <v>1094</v>
      </c>
      <c r="B1096" s="27" t="s">
        <v>3860</v>
      </c>
      <c r="C1096" s="34" t="s">
        <v>36</v>
      </c>
      <c r="D1096" s="27">
        <v>120929</v>
      </c>
      <c r="E1096" s="27">
        <v>54140</v>
      </c>
      <c r="F1096" s="27">
        <v>13302674</v>
      </c>
      <c r="G1096" s="27" t="s">
        <v>1726</v>
      </c>
      <c r="H1096" s="59">
        <v>68.5</v>
      </c>
      <c r="I1096" s="74" t="s">
        <v>15</v>
      </c>
      <c r="J1096" s="58"/>
      <c r="K1096" s="492"/>
      <c r="L1096" s="110" t="s">
        <v>3996</v>
      </c>
    </row>
    <row r="1097" spans="1:12" s="54" customFormat="1" hidden="1">
      <c r="A1097" s="27">
        <f t="shared" si="17"/>
        <v>1095</v>
      </c>
      <c r="B1097" s="27" t="s">
        <v>3861</v>
      </c>
      <c r="C1097" s="34" t="s">
        <v>36</v>
      </c>
      <c r="D1097" s="27">
        <v>120929</v>
      </c>
      <c r="E1097" s="27">
        <v>54140</v>
      </c>
      <c r="F1097" s="27">
        <v>13302674</v>
      </c>
      <c r="G1097" s="27" t="s">
        <v>1726</v>
      </c>
      <c r="H1097" s="59">
        <v>57.8</v>
      </c>
      <c r="I1097" s="74" t="s">
        <v>15</v>
      </c>
      <c r="J1097" s="58"/>
      <c r="K1097" s="492"/>
      <c r="L1097" s="110" t="s">
        <v>3996</v>
      </c>
    </row>
    <row r="1098" spans="1:12" s="54" customFormat="1" hidden="1">
      <c r="A1098" s="27">
        <f t="shared" si="17"/>
        <v>1096</v>
      </c>
      <c r="B1098" s="27" t="s">
        <v>3862</v>
      </c>
      <c r="C1098" s="34" t="s">
        <v>36</v>
      </c>
      <c r="D1098" s="27">
        <v>120929</v>
      </c>
      <c r="E1098" s="27">
        <v>54140</v>
      </c>
      <c r="F1098" s="27">
        <v>13302674</v>
      </c>
      <c r="G1098" s="27" t="s">
        <v>1726</v>
      </c>
      <c r="H1098" s="59">
        <v>51.6</v>
      </c>
      <c r="I1098" s="74" t="s">
        <v>15</v>
      </c>
      <c r="J1098" s="58"/>
      <c r="K1098" s="492"/>
      <c r="L1098" s="110" t="s">
        <v>3996</v>
      </c>
    </row>
    <row r="1099" spans="1:12" s="54" customFormat="1" hidden="1">
      <c r="A1099" s="27">
        <f t="shared" si="17"/>
        <v>1097</v>
      </c>
      <c r="B1099" s="27" t="s">
        <v>3863</v>
      </c>
      <c r="C1099" s="34" t="s">
        <v>36</v>
      </c>
      <c r="D1099" s="27">
        <v>120929</v>
      </c>
      <c r="E1099" s="27">
        <v>54140</v>
      </c>
      <c r="F1099" s="27">
        <v>13302674</v>
      </c>
      <c r="G1099" s="27" t="s">
        <v>1726</v>
      </c>
      <c r="H1099" s="59">
        <v>97.6</v>
      </c>
      <c r="I1099" s="74" t="s">
        <v>15</v>
      </c>
      <c r="J1099" s="58"/>
      <c r="K1099" s="492"/>
      <c r="L1099" s="110" t="s">
        <v>3996</v>
      </c>
    </row>
    <row r="1100" spans="1:12" s="54" customFormat="1" hidden="1">
      <c r="A1100" s="27">
        <f t="shared" si="17"/>
        <v>1098</v>
      </c>
      <c r="B1100" s="27" t="s">
        <v>3864</v>
      </c>
      <c r="C1100" s="34" t="s">
        <v>36</v>
      </c>
      <c r="D1100" s="27">
        <v>120929</v>
      </c>
      <c r="E1100" s="27">
        <v>54140</v>
      </c>
      <c r="F1100" s="27">
        <v>13302674</v>
      </c>
      <c r="G1100" s="27" t="s">
        <v>1726</v>
      </c>
      <c r="H1100" s="59">
        <v>71.8</v>
      </c>
      <c r="I1100" s="74" t="s">
        <v>15</v>
      </c>
      <c r="J1100" s="58"/>
      <c r="K1100" s="492"/>
      <c r="L1100" s="110" t="s">
        <v>3996</v>
      </c>
    </row>
    <row r="1101" spans="1:12" s="54" customFormat="1" hidden="1">
      <c r="A1101" s="27">
        <f t="shared" si="17"/>
        <v>1099</v>
      </c>
      <c r="B1101" s="27" t="s">
        <v>3865</v>
      </c>
      <c r="C1101" s="34" t="s">
        <v>36</v>
      </c>
      <c r="D1101" s="27">
        <v>120929</v>
      </c>
      <c r="E1101" s="27">
        <v>54140</v>
      </c>
      <c r="F1101" s="27">
        <v>13302674</v>
      </c>
      <c r="G1101" s="27" t="s">
        <v>1726</v>
      </c>
      <c r="H1101" s="59">
        <v>71.8</v>
      </c>
      <c r="I1101" s="74" t="s">
        <v>15</v>
      </c>
      <c r="J1101" s="58"/>
      <c r="K1101" s="492"/>
      <c r="L1101" s="110" t="s">
        <v>3996</v>
      </c>
    </row>
    <row r="1102" spans="1:12" s="54" customFormat="1" hidden="1">
      <c r="A1102" s="27">
        <f t="shared" si="17"/>
        <v>1100</v>
      </c>
      <c r="B1102" s="27" t="s">
        <v>3866</v>
      </c>
      <c r="C1102" s="34" t="s">
        <v>36</v>
      </c>
      <c r="D1102" s="27">
        <v>120929</v>
      </c>
      <c r="E1102" s="27">
        <v>54140</v>
      </c>
      <c r="F1102" s="27">
        <v>13302674</v>
      </c>
      <c r="G1102" s="27" t="s">
        <v>1726</v>
      </c>
      <c r="H1102" s="59">
        <v>117.2</v>
      </c>
      <c r="I1102" s="74" t="s">
        <v>15</v>
      </c>
      <c r="J1102" s="58"/>
      <c r="K1102" s="492"/>
      <c r="L1102" s="110" t="s">
        <v>3996</v>
      </c>
    </row>
    <row r="1103" spans="1:12" s="54" customFormat="1" hidden="1">
      <c r="A1103" s="27">
        <f t="shared" si="17"/>
        <v>1101</v>
      </c>
      <c r="B1103" s="27" t="s">
        <v>3867</v>
      </c>
      <c r="C1103" s="34" t="s">
        <v>36</v>
      </c>
      <c r="D1103" s="27">
        <v>120929</v>
      </c>
      <c r="E1103" s="27">
        <v>54140</v>
      </c>
      <c r="F1103" s="27">
        <v>13302674</v>
      </c>
      <c r="G1103" s="27" t="s">
        <v>1726</v>
      </c>
      <c r="H1103" s="59">
        <v>41.5</v>
      </c>
      <c r="I1103" s="74" t="s">
        <v>15</v>
      </c>
      <c r="J1103" s="58"/>
      <c r="K1103" s="492"/>
      <c r="L1103" s="110" t="s">
        <v>3996</v>
      </c>
    </row>
    <row r="1104" spans="1:12" s="54" customFormat="1" hidden="1">
      <c r="A1104" s="27">
        <f t="shared" si="17"/>
        <v>1102</v>
      </c>
      <c r="B1104" s="27" t="s">
        <v>3868</v>
      </c>
      <c r="C1104" s="34" t="s">
        <v>36</v>
      </c>
      <c r="D1104" s="27">
        <v>120929</v>
      </c>
      <c r="E1104" s="27">
        <v>54140</v>
      </c>
      <c r="F1104" s="27">
        <v>13302674</v>
      </c>
      <c r="G1104" s="27" t="s">
        <v>1726</v>
      </c>
      <c r="H1104" s="59">
        <v>75.8</v>
      </c>
      <c r="I1104" s="74" t="s">
        <v>15</v>
      </c>
      <c r="J1104" s="58"/>
      <c r="K1104" s="492"/>
      <c r="L1104" s="110" t="s">
        <v>3996</v>
      </c>
    </row>
    <row r="1105" spans="1:16" s="54" customFormat="1" hidden="1">
      <c r="A1105" s="27">
        <f t="shared" si="17"/>
        <v>1103</v>
      </c>
      <c r="B1105" s="27" t="s">
        <v>3869</v>
      </c>
      <c r="C1105" s="34" t="s">
        <v>36</v>
      </c>
      <c r="D1105" s="27">
        <v>120929</v>
      </c>
      <c r="E1105" s="27">
        <v>54140</v>
      </c>
      <c r="F1105" s="27">
        <v>13302674</v>
      </c>
      <c r="G1105" s="27" t="s">
        <v>1726</v>
      </c>
      <c r="H1105" s="59">
        <v>75.8</v>
      </c>
      <c r="I1105" s="74" t="s">
        <v>15</v>
      </c>
      <c r="J1105" s="58"/>
      <c r="K1105" s="492"/>
      <c r="L1105" s="110" t="s">
        <v>3996</v>
      </c>
    </row>
    <row r="1106" spans="1:16" s="54" customFormat="1" hidden="1">
      <c r="A1106" s="27">
        <f t="shared" si="17"/>
        <v>1104</v>
      </c>
      <c r="B1106" s="27" t="s">
        <v>3887</v>
      </c>
      <c r="C1106" s="34" t="s">
        <v>42</v>
      </c>
      <c r="D1106" s="27">
        <v>120931</v>
      </c>
      <c r="E1106" s="27">
        <v>54142</v>
      </c>
      <c r="F1106" s="27">
        <v>13302675</v>
      </c>
      <c r="G1106" s="27" t="s">
        <v>1726</v>
      </c>
      <c r="H1106" s="59">
        <v>936</v>
      </c>
      <c r="I1106" s="74" t="s">
        <v>15</v>
      </c>
      <c r="J1106" s="58"/>
      <c r="K1106" s="492"/>
      <c r="L1106" s="110" t="s">
        <v>3996</v>
      </c>
    </row>
    <row r="1107" spans="1:16" s="54" customFormat="1" hidden="1">
      <c r="A1107" s="27">
        <f t="shared" si="17"/>
        <v>1105</v>
      </c>
      <c r="B1107" s="27" t="s">
        <v>3870</v>
      </c>
      <c r="C1107" s="34" t="s">
        <v>36</v>
      </c>
      <c r="D1107" s="27">
        <v>120930</v>
      </c>
      <c r="E1107" s="27">
        <v>54141</v>
      </c>
      <c r="F1107" s="27">
        <v>13302719</v>
      </c>
      <c r="G1107" s="27" t="s">
        <v>1726</v>
      </c>
      <c r="H1107" s="59">
        <v>75.8</v>
      </c>
      <c r="I1107" s="74" t="s">
        <v>15</v>
      </c>
      <c r="J1107" s="58"/>
      <c r="K1107" s="492"/>
      <c r="L1107" s="110" t="s">
        <v>3996</v>
      </c>
    </row>
    <row r="1108" spans="1:16" s="54" customFormat="1" hidden="1">
      <c r="A1108" s="27">
        <f t="shared" si="17"/>
        <v>1106</v>
      </c>
      <c r="B1108" s="27" t="s">
        <v>3871</v>
      </c>
      <c r="C1108" s="34" t="s">
        <v>36</v>
      </c>
      <c r="D1108" s="27">
        <v>120930</v>
      </c>
      <c r="E1108" s="27">
        <v>54141</v>
      </c>
      <c r="F1108" s="27">
        <v>13302719</v>
      </c>
      <c r="G1108" s="27" t="s">
        <v>1726</v>
      </c>
      <c r="H1108" s="59">
        <v>75.8</v>
      </c>
      <c r="I1108" s="74" t="s">
        <v>15</v>
      </c>
      <c r="J1108" s="58"/>
      <c r="K1108" s="492"/>
      <c r="L1108" s="110" t="s">
        <v>3996</v>
      </c>
    </row>
    <row r="1109" spans="1:16" s="54" customFormat="1" hidden="1">
      <c r="A1109" s="27">
        <f t="shared" si="17"/>
        <v>1107</v>
      </c>
      <c r="B1109" s="27" t="s">
        <v>3891</v>
      </c>
      <c r="C1109" s="34" t="s">
        <v>42</v>
      </c>
      <c r="D1109" s="27">
        <v>120932</v>
      </c>
      <c r="E1109" s="27">
        <v>54143</v>
      </c>
      <c r="F1109" s="27">
        <v>13302718</v>
      </c>
      <c r="G1109" s="27" t="s">
        <v>1726</v>
      </c>
      <c r="H1109" s="59">
        <v>401</v>
      </c>
      <c r="I1109" s="74" t="s">
        <v>15</v>
      </c>
      <c r="J1109" s="58"/>
      <c r="K1109" s="492"/>
      <c r="L1109" s="110" t="s">
        <v>3996</v>
      </c>
    </row>
    <row r="1110" spans="1:16" s="54" customFormat="1" hidden="1">
      <c r="A1110" s="27">
        <f t="shared" si="17"/>
        <v>1108</v>
      </c>
      <c r="B1110" s="27" t="s">
        <v>3892</v>
      </c>
      <c r="C1110" s="34" t="s">
        <v>42</v>
      </c>
      <c r="D1110" s="27">
        <v>120932</v>
      </c>
      <c r="E1110" s="27">
        <v>54143</v>
      </c>
      <c r="F1110" s="27">
        <v>13302718</v>
      </c>
      <c r="G1110" s="27" t="s">
        <v>1726</v>
      </c>
      <c r="H1110" s="59">
        <v>401</v>
      </c>
      <c r="I1110" s="74" t="s">
        <v>15</v>
      </c>
      <c r="J1110" s="58"/>
      <c r="K1110" s="492"/>
      <c r="L1110" s="110" t="s">
        <v>3996</v>
      </c>
    </row>
    <row r="1111" spans="1:16" s="54" customFormat="1" hidden="1">
      <c r="A1111" s="27">
        <f t="shared" si="17"/>
        <v>1109</v>
      </c>
      <c r="B1111" s="201" t="s">
        <v>15</v>
      </c>
      <c r="C1111" s="202" t="s">
        <v>40</v>
      </c>
      <c r="D1111" s="201">
        <v>120933</v>
      </c>
      <c r="E1111" s="201" t="s">
        <v>15</v>
      </c>
      <c r="F1111" s="201" t="s">
        <v>15</v>
      </c>
      <c r="G1111" s="201" t="s">
        <v>15</v>
      </c>
      <c r="H1111" s="201" t="s">
        <v>15</v>
      </c>
      <c r="I1111" s="203" t="s">
        <v>248</v>
      </c>
      <c r="J1111" s="58"/>
      <c r="K1111" s="492"/>
      <c r="L1111" s="110" t="s">
        <v>3996</v>
      </c>
    </row>
    <row r="1112" spans="1:16" s="54" customFormat="1" hidden="1">
      <c r="A1112" s="27">
        <f t="shared" si="17"/>
        <v>1110</v>
      </c>
      <c r="B1112" s="27" t="s">
        <v>3895</v>
      </c>
      <c r="C1112" s="34" t="s">
        <v>40</v>
      </c>
      <c r="D1112" s="27">
        <v>120934</v>
      </c>
      <c r="E1112" s="27" t="s">
        <v>3924</v>
      </c>
      <c r="F1112" s="27" t="s">
        <v>15</v>
      </c>
      <c r="G1112" s="27" t="s">
        <v>1726</v>
      </c>
      <c r="H1112" s="59">
        <v>2280</v>
      </c>
      <c r="I1112" s="74" t="s">
        <v>15</v>
      </c>
      <c r="J1112" s="58"/>
      <c r="K1112" s="492"/>
      <c r="L1112" s="110" t="s">
        <v>3996</v>
      </c>
      <c r="P1112" s="54" t="s">
        <v>3995</v>
      </c>
    </row>
    <row r="1113" spans="1:16" s="54" customFormat="1" hidden="1">
      <c r="A1113" s="27">
        <f t="shared" si="17"/>
        <v>1111</v>
      </c>
      <c r="B1113" s="27" t="s">
        <v>3896</v>
      </c>
      <c r="C1113" s="34" t="s">
        <v>40</v>
      </c>
      <c r="D1113" s="27">
        <v>120934</v>
      </c>
      <c r="E1113" s="27" t="s">
        <v>3924</v>
      </c>
      <c r="F1113" s="27" t="s">
        <v>15</v>
      </c>
      <c r="G1113" s="27" t="s">
        <v>1726</v>
      </c>
      <c r="H1113" s="59">
        <v>1536.3</v>
      </c>
      <c r="I1113" s="74" t="s">
        <v>15</v>
      </c>
      <c r="J1113" s="58"/>
      <c r="K1113" s="492"/>
      <c r="L1113" s="110" t="s">
        <v>3996</v>
      </c>
      <c r="P1113" s="54" t="s">
        <v>3995</v>
      </c>
    </row>
    <row r="1114" spans="1:16" s="54" customFormat="1" hidden="1">
      <c r="A1114" s="27">
        <f t="shared" si="17"/>
        <v>1112</v>
      </c>
      <c r="B1114" s="27" t="s">
        <v>3897</v>
      </c>
      <c r="C1114" s="34" t="s">
        <v>40</v>
      </c>
      <c r="D1114" s="27">
        <v>120934</v>
      </c>
      <c r="E1114" s="27" t="s">
        <v>3924</v>
      </c>
      <c r="F1114" s="27" t="s">
        <v>15</v>
      </c>
      <c r="G1114" s="27" t="s">
        <v>1726</v>
      </c>
      <c r="H1114" s="59">
        <v>441.9</v>
      </c>
      <c r="I1114" s="74" t="s">
        <v>15</v>
      </c>
      <c r="J1114" s="58"/>
      <c r="K1114" s="492"/>
      <c r="L1114" s="110" t="s">
        <v>3996</v>
      </c>
      <c r="P1114" s="54" t="s">
        <v>3995</v>
      </c>
    </row>
    <row r="1115" spans="1:16" s="54" customFormat="1" hidden="1">
      <c r="A1115" s="27">
        <f t="shared" si="17"/>
        <v>1113</v>
      </c>
      <c r="B1115" s="27" t="s">
        <v>3898</v>
      </c>
      <c r="C1115" s="34" t="s">
        <v>40</v>
      </c>
      <c r="D1115" s="27">
        <v>120935</v>
      </c>
      <c r="E1115" s="27" t="s">
        <v>3929</v>
      </c>
      <c r="F1115" s="27" t="s">
        <v>15</v>
      </c>
      <c r="G1115" s="27" t="s">
        <v>1726</v>
      </c>
      <c r="H1115" s="59">
        <v>1376.7</v>
      </c>
      <c r="I1115" s="74" t="s">
        <v>15</v>
      </c>
      <c r="J1115" s="58"/>
      <c r="K1115" s="492"/>
      <c r="L1115" s="110" t="s">
        <v>3996</v>
      </c>
      <c r="P1115" s="54" t="s">
        <v>3995</v>
      </c>
    </row>
    <row r="1116" spans="1:16" s="54" customFormat="1" hidden="1">
      <c r="A1116" s="27">
        <f t="shared" si="17"/>
        <v>1114</v>
      </c>
      <c r="B1116" s="27" t="s">
        <v>3899</v>
      </c>
      <c r="C1116" s="34" t="s">
        <v>40</v>
      </c>
      <c r="D1116" s="27">
        <v>120935</v>
      </c>
      <c r="E1116" s="27" t="s">
        <v>3929</v>
      </c>
      <c r="F1116" s="27" t="s">
        <v>15</v>
      </c>
      <c r="G1116" s="27" t="s">
        <v>1726</v>
      </c>
      <c r="H1116" s="59">
        <v>951.9</v>
      </c>
      <c r="I1116" s="74" t="s">
        <v>15</v>
      </c>
      <c r="J1116" s="58"/>
      <c r="K1116" s="492"/>
      <c r="L1116" s="110" t="s">
        <v>3996</v>
      </c>
      <c r="P1116" s="54" t="s">
        <v>3995</v>
      </c>
    </row>
    <row r="1117" spans="1:16" s="54" customFormat="1" hidden="1">
      <c r="A1117" s="27">
        <f t="shared" si="17"/>
        <v>1115</v>
      </c>
      <c r="B1117" s="27" t="s">
        <v>3900</v>
      </c>
      <c r="C1117" s="34" t="s">
        <v>40</v>
      </c>
      <c r="D1117" s="27">
        <v>120935</v>
      </c>
      <c r="E1117" s="27" t="s">
        <v>3929</v>
      </c>
      <c r="F1117" s="27" t="s">
        <v>15</v>
      </c>
      <c r="G1117" s="27" t="s">
        <v>1726</v>
      </c>
      <c r="H1117" s="59">
        <v>327.9</v>
      </c>
      <c r="I1117" s="74" t="s">
        <v>15</v>
      </c>
      <c r="J1117" s="58"/>
      <c r="K1117" s="492"/>
      <c r="L1117" s="110" t="s">
        <v>3996</v>
      </c>
      <c r="P1117" s="54" t="s">
        <v>3995</v>
      </c>
    </row>
    <row r="1118" spans="1:16" s="54" customFormat="1" hidden="1">
      <c r="A1118" s="27">
        <f t="shared" si="17"/>
        <v>1116</v>
      </c>
      <c r="B1118" s="27" t="s">
        <v>3901</v>
      </c>
      <c r="C1118" s="34" t="s">
        <v>40</v>
      </c>
      <c r="D1118" s="27">
        <v>120936</v>
      </c>
      <c r="E1118" s="27" t="s">
        <v>3935</v>
      </c>
      <c r="F1118" s="27" t="s">
        <v>15</v>
      </c>
      <c r="G1118" s="27" t="s">
        <v>1726</v>
      </c>
      <c r="H1118" s="59">
        <v>741</v>
      </c>
      <c r="I1118" s="74" t="s">
        <v>15</v>
      </c>
      <c r="J1118" s="58"/>
      <c r="K1118" s="492"/>
      <c r="L1118" s="110" t="s">
        <v>3996</v>
      </c>
      <c r="P1118" s="54" t="s">
        <v>3995</v>
      </c>
    </row>
    <row r="1119" spans="1:16" s="54" customFormat="1" hidden="1">
      <c r="A1119" s="27">
        <f t="shared" si="17"/>
        <v>1117</v>
      </c>
      <c r="B1119" s="27" t="s">
        <v>3902</v>
      </c>
      <c r="C1119" s="34" t="s">
        <v>40</v>
      </c>
      <c r="D1119" s="27">
        <v>120936</v>
      </c>
      <c r="E1119" s="27" t="s">
        <v>3935</v>
      </c>
      <c r="F1119" s="27" t="s">
        <v>15</v>
      </c>
      <c r="G1119" s="27" t="s">
        <v>1726</v>
      </c>
      <c r="H1119" s="59">
        <v>1305.3</v>
      </c>
      <c r="I1119" s="74" t="s">
        <v>15</v>
      </c>
      <c r="J1119" s="58"/>
      <c r="K1119" s="492"/>
      <c r="L1119" s="110" t="s">
        <v>3996</v>
      </c>
      <c r="P1119" s="54" t="s">
        <v>3995</v>
      </c>
    </row>
    <row r="1120" spans="1:16" s="54" customFormat="1" hidden="1">
      <c r="A1120" s="27">
        <f t="shared" si="17"/>
        <v>1118</v>
      </c>
      <c r="B1120" s="27" t="s">
        <v>3903</v>
      </c>
      <c r="C1120" s="34" t="s">
        <v>40</v>
      </c>
      <c r="D1120" s="27">
        <v>120936</v>
      </c>
      <c r="E1120" s="27" t="s">
        <v>3935</v>
      </c>
      <c r="F1120" s="27" t="s">
        <v>15</v>
      </c>
      <c r="G1120" s="27" t="s">
        <v>1726</v>
      </c>
      <c r="H1120" s="59">
        <v>930</v>
      </c>
      <c r="I1120" s="74" t="s">
        <v>15</v>
      </c>
      <c r="J1120" s="58"/>
      <c r="K1120" s="492"/>
      <c r="L1120" s="110" t="s">
        <v>3996</v>
      </c>
      <c r="P1120" s="54" t="s">
        <v>3995</v>
      </c>
    </row>
    <row r="1121" spans="1:16" s="54" customFormat="1" hidden="1">
      <c r="A1121" s="27">
        <f t="shared" si="17"/>
        <v>1119</v>
      </c>
      <c r="B1121" s="27" t="s">
        <v>3904</v>
      </c>
      <c r="C1121" s="34" t="s">
        <v>40</v>
      </c>
      <c r="D1121" s="27">
        <v>120936</v>
      </c>
      <c r="E1121" s="27" t="s">
        <v>3935</v>
      </c>
      <c r="F1121" s="27" t="s">
        <v>15</v>
      </c>
      <c r="G1121" s="27" t="s">
        <v>1726</v>
      </c>
      <c r="H1121" s="59">
        <v>342</v>
      </c>
      <c r="I1121" s="74" t="s">
        <v>15</v>
      </c>
      <c r="J1121" s="58"/>
      <c r="K1121" s="492"/>
      <c r="L1121" s="110" t="s">
        <v>3996</v>
      </c>
      <c r="P1121" s="54" t="s">
        <v>3995</v>
      </c>
    </row>
    <row r="1122" spans="1:16" s="54" customFormat="1" hidden="1">
      <c r="A1122" s="27">
        <f t="shared" si="17"/>
        <v>1120</v>
      </c>
      <c r="B1122" s="27" t="s">
        <v>3905</v>
      </c>
      <c r="C1122" s="34" t="s">
        <v>40</v>
      </c>
      <c r="D1122" s="27">
        <v>120937</v>
      </c>
      <c r="E1122" s="27" t="s">
        <v>3938</v>
      </c>
      <c r="F1122" s="27" t="s">
        <v>15</v>
      </c>
      <c r="G1122" s="27" t="s">
        <v>1726</v>
      </c>
      <c r="H1122" s="59">
        <v>737.1</v>
      </c>
      <c r="I1122" s="74" t="s">
        <v>15</v>
      </c>
      <c r="J1122" s="58"/>
      <c r="K1122" s="492"/>
      <c r="L1122" s="110" t="s">
        <v>3996</v>
      </c>
      <c r="P1122" s="54" t="s">
        <v>3995</v>
      </c>
    </row>
    <row r="1123" spans="1:16" s="54" customFormat="1" hidden="1">
      <c r="A1123" s="27">
        <f t="shared" si="17"/>
        <v>1121</v>
      </c>
      <c r="B1123" s="27" t="s">
        <v>3906</v>
      </c>
      <c r="C1123" s="34" t="s">
        <v>40</v>
      </c>
      <c r="D1123" s="27">
        <v>120938</v>
      </c>
      <c r="E1123" s="27" t="s">
        <v>3943</v>
      </c>
      <c r="F1123" s="27" t="s">
        <v>15</v>
      </c>
      <c r="G1123" s="27" t="s">
        <v>1726</v>
      </c>
      <c r="H1123" s="59">
        <v>726.3</v>
      </c>
      <c r="I1123" s="74" t="s">
        <v>15</v>
      </c>
      <c r="J1123" s="58"/>
      <c r="K1123" s="492"/>
      <c r="L1123" s="110" t="s">
        <v>3996</v>
      </c>
      <c r="P1123" s="54" t="s">
        <v>3995</v>
      </c>
    </row>
    <row r="1124" spans="1:16" s="54" customFormat="1" hidden="1">
      <c r="A1124" s="27">
        <f t="shared" si="17"/>
        <v>1122</v>
      </c>
      <c r="B1124" s="27" t="s">
        <v>3907</v>
      </c>
      <c r="C1124" s="34" t="s">
        <v>40</v>
      </c>
      <c r="D1124" s="27">
        <v>120938</v>
      </c>
      <c r="E1124" s="27" t="s">
        <v>3943</v>
      </c>
      <c r="F1124" s="27" t="s">
        <v>15</v>
      </c>
      <c r="G1124" s="27" t="s">
        <v>1726</v>
      </c>
      <c r="H1124" s="59">
        <v>804.6</v>
      </c>
      <c r="I1124" s="74" t="s">
        <v>15</v>
      </c>
      <c r="J1124" s="58"/>
      <c r="K1124" s="492"/>
      <c r="L1124" s="110" t="s">
        <v>3996</v>
      </c>
      <c r="P1124" s="54" t="s">
        <v>3995</v>
      </c>
    </row>
    <row r="1125" spans="1:16" s="54" customFormat="1" hidden="1">
      <c r="A1125" s="27">
        <f t="shared" si="17"/>
        <v>1123</v>
      </c>
      <c r="B1125" s="27" t="s">
        <v>3908</v>
      </c>
      <c r="C1125" s="34" t="s">
        <v>40</v>
      </c>
      <c r="D1125" s="27">
        <v>120938</v>
      </c>
      <c r="E1125" s="27" t="s">
        <v>3943</v>
      </c>
      <c r="F1125" s="27" t="s">
        <v>15</v>
      </c>
      <c r="G1125" s="27" t="s">
        <v>1726</v>
      </c>
      <c r="H1125" s="59">
        <v>310.5</v>
      </c>
      <c r="I1125" s="74" t="s">
        <v>15</v>
      </c>
      <c r="J1125" s="58"/>
      <c r="K1125" s="492"/>
      <c r="L1125" s="110" t="s">
        <v>3996</v>
      </c>
      <c r="P1125" s="54" t="s">
        <v>3995</v>
      </c>
    </row>
    <row r="1126" spans="1:16" s="54" customFormat="1" hidden="1">
      <c r="A1126" s="27">
        <f t="shared" si="17"/>
        <v>1124</v>
      </c>
      <c r="B1126" s="27" t="s">
        <v>3909</v>
      </c>
      <c r="C1126" s="34" t="s">
        <v>40</v>
      </c>
      <c r="D1126" s="27">
        <v>120939</v>
      </c>
      <c r="E1126" s="27" t="s">
        <v>3948</v>
      </c>
      <c r="F1126" s="27" t="s">
        <v>15</v>
      </c>
      <c r="G1126" s="27" t="s">
        <v>1726</v>
      </c>
      <c r="H1126" s="59">
        <v>726.3</v>
      </c>
      <c r="I1126" s="74" t="s">
        <v>15</v>
      </c>
      <c r="J1126" s="58"/>
      <c r="K1126" s="492"/>
      <c r="L1126" s="110" t="s">
        <v>3996</v>
      </c>
      <c r="P1126" s="54" t="s">
        <v>3995</v>
      </c>
    </row>
    <row r="1127" spans="1:16" s="54" customFormat="1" hidden="1">
      <c r="A1127" s="27">
        <f t="shared" si="17"/>
        <v>1125</v>
      </c>
      <c r="B1127" s="27" t="s">
        <v>3910</v>
      </c>
      <c r="C1127" s="34" t="s">
        <v>40</v>
      </c>
      <c r="D1127" s="27">
        <v>120939</v>
      </c>
      <c r="E1127" s="27" t="s">
        <v>3948</v>
      </c>
      <c r="F1127" s="27" t="s">
        <v>15</v>
      </c>
      <c r="G1127" s="27" t="s">
        <v>1726</v>
      </c>
      <c r="H1127" s="59">
        <v>804.6</v>
      </c>
      <c r="I1127" s="74" t="s">
        <v>15</v>
      </c>
      <c r="J1127" s="58"/>
      <c r="K1127" s="492"/>
      <c r="L1127" s="110" t="s">
        <v>3996</v>
      </c>
      <c r="P1127" s="54" t="s">
        <v>3995</v>
      </c>
    </row>
    <row r="1128" spans="1:16" s="54" customFormat="1" hidden="1">
      <c r="A1128" s="27">
        <f t="shared" si="17"/>
        <v>1126</v>
      </c>
      <c r="B1128" s="27" t="s">
        <v>3911</v>
      </c>
      <c r="C1128" s="34" t="s">
        <v>40</v>
      </c>
      <c r="D1128" s="27">
        <v>120939</v>
      </c>
      <c r="E1128" s="27" t="s">
        <v>3948</v>
      </c>
      <c r="F1128" s="27" t="s">
        <v>15</v>
      </c>
      <c r="G1128" s="27" t="s">
        <v>1726</v>
      </c>
      <c r="H1128" s="59">
        <v>310.5</v>
      </c>
      <c r="I1128" s="74" t="s">
        <v>15</v>
      </c>
      <c r="J1128" s="58"/>
      <c r="K1128" s="492"/>
      <c r="L1128" s="110" t="s">
        <v>3996</v>
      </c>
      <c r="P1128" s="54" t="s">
        <v>3995</v>
      </c>
    </row>
    <row r="1129" spans="1:16" s="54" customFormat="1" hidden="1">
      <c r="A1129" s="27">
        <f t="shared" si="17"/>
        <v>1127</v>
      </c>
      <c r="B1129" s="27" t="s">
        <v>3912</v>
      </c>
      <c r="C1129" s="34" t="s">
        <v>40</v>
      </c>
      <c r="D1129" s="27">
        <v>120940</v>
      </c>
      <c r="E1129" s="27" t="s">
        <v>3957</v>
      </c>
      <c r="F1129" s="27" t="s">
        <v>15</v>
      </c>
      <c r="G1129" s="27" t="s">
        <v>1726</v>
      </c>
      <c r="H1129" s="59">
        <v>758.7</v>
      </c>
      <c r="I1129" s="74" t="s">
        <v>15</v>
      </c>
      <c r="J1129" s="58"/>
      <c r="K1129" s="492"/>
      <c r="L1129" s="110" t="s">
        <v>3996</v>
      </c>
      <c r="P1129" s="54" t="s">
        <v>3995</v>
      </c>
    </row>
    <row r="1130" spans="1:16" s="54" customFormat="1" hidden="1">
      <c r="A1130" s="27">
        <f t="shared" si="17"/>
        <v>1128</v>
      </c>
      <c r="B1130" s="27" t="s">
        <v>3913</v>
      </c>
      <c r="C1130" s="34" t="s">
        <v>40</v>
      </c>
      <c r="D1130" s="27">
        <v>120940</v>
      </c>
      <c r="E1130" s="27" t="s">
        <v>3957</v>
      </c>
      <c r="F1130" s="27" t="s">
        <v>15</v>
      </c>
      <c r="G1130" s="27" t="s">
        <v>1726</v>
      </c>
      <c r="H1130" s="59">
        <v>639.9</v>
      </c>
      <c r="I1130" s="74" t="s">
        <v>15</v>
      </c>
      <c r="J1130" s="58"/>
      <c r="K1130" s="492"/>
      <c r="L1130" s="110" t="s">
        <v>3996</v>
      </c>
      <c r="P1130" s="54" t="s">
        <v>3995</v>
      </c>
    </row>
    <row r="1131" spans="1:16" s="54" customFormat="1" hidden="1">
      <c r="A1131" s="27">
        <f t="shared" si="17"/>
        <v>1129</v>
      </c>
      <c r="B1131" s="27" t="s">
        <v>3914</v>
      </c>
      <c r="C1131" s="34" t="s">
        <v>40</v>
      </c>
      <c r="D1131" s="27">
        <v>120940</v>
      </c>
      <c r="E1131" s="27" t="s">
        <v>3957</v>
      </c>
      <c r="F1131" s="27" t="s">
        <v>15</v>
      </c>
      <c r="G1131" s="27" t="s">
        <v>1726</v>
      </c>
      <c r="H1131" s="59">
        <v>243</v>
      </c>
      <c r="I1131" s="74" t="s">
        <v>15</v>
      </c>
      <c r="J1131" s="58"/>
      <c r="K1131" s="492"/>
      <c r="L1131" s="110" t="s">
        <v>3996</v>
      </c>
      <c r="P1131" s="54" t="s">
        <v>3995</v>
      </c>
    </row>
    <row r="1132" spans="1:16" s="54" customFormat="1" hidden="1">
      <c r="A1132" s="27">
        <f t="shared" si="17"/>
        <v>1130</v>
      </c>
      <c r="B1132" s="27" t="s">
        <v>3915</v>
      </c>
      <c r="C1132" s="34" t="s">
        <v>40</v>
      </c>
      <c r="D1132" s="27">
        <v>120941</v>
      </c>
      <c r="E1132" s="27" t="s">
        <v>3959</v>
      </c>
      <c r="F1132" s="27" t="s">
        <v>15</v>
      </c>
      <c r="G1132" s="27" t="s">
        <v>1726</v>
      </c>
      <c r="H1132" s="59">
        <v>803.69999999999993</v>
      </c>
      <c r="I1132" s="74" t="s">
        <v>15</v>
      </c>
      <c r="J1132" s="58"/>
      <c r="K1132" s="492"/>
      <c r="L1132" s="110" t="s">
        <v>3996</v>
      </c>
      <c r="P1132" s="54" t="s">
        <v>3995</v>
      </c>
    </row>
    <row r="1133" spans="1:16" s="54" customFormat="1" hidden="1">
      <c r="A1133" s="27">
        <f t="shared" si="17"/>
        <v>1131</v>
      </c>
      <c r="B1133" s="27" t="s">
        <v>3916</v>
      </c>
      <c r="C1133" s="34" t="s">
        <v>40</v>
      </c>
      <c r="D1133" s="27">
        <v>120941</v>
      </c>
      <c r="E1133" s="27" t="s">
        <v>3959</v>
      </c>
      <c r="F1133" s="27" t="s">
        <v>15</v>
      </c>
      <c r="G1133" s="27" t="s">
        <v>1726</v>
      </c>
      <c r="H1133" s="59">
        <v>672.6</v>
      </c>
      <c r="I1133" s="74" t="s">
        <v>15</v>
      </c>
      <c r="J1133" s="58"/>
      <c r="K1133" s="492"/>
      <c r="L1133" s="110" t="s">
        <v>3996</v>
      </c>
      <c r="P1133" s="54" t="s">
        <v>3995</v>
      </c>
    </row>
    <row r="1134" spans="1:16" s="54" customFormat="1" hidden="1">
      <c r="A1134" s="27">
        <f t="shared" si="17"/>
        <v>1132</v>
      </c>
      <c r="B1134" s="27" t="s">
        <v>3917</v>
      </c>
      <c r="C1134" s="34" t="s">
        <v>40</v>
      </c>
      <c r="D1134" s="27">
        <v>120941</v>
      </c>
      <c r="E1134" s="27" t="s">
        <v>3959</v>
      </c>
      <c r="F1134" s="27" t="s">
        <v>15</v>
      </c>
      <c r="G1134" s="27" t="s">
        <v>1726</v>
      </c>
      <c r="H1134" s="59">
        <v>256.5</v>
      </c>
      <c r="I1134" s="74" t="s">
        <v>15</v>
      </c>
      <c r="J1134" s="58"/>
      <c r="K1134" s="492"/>
      <c r="L1134" s="110" t="s">
        <v>3996</v>
      </c>
      <c r="P1134" s="54" t="s">
        <v>3995</v>
      </c>
    </row>
    <row r="1135" spans="1:16" s="54" customFormat="1" hidden="1">
      <c r="A1135" s="27">
        <f t="shared" si="17"/>
        <v>1133</v>
      </c>
      <c r="B1135" s="27" t="s">
        <v>3918</v>
      </c>
      <c r="C1135" s="34" t="s">
        <v>40</v>
      </c>
      <c r="D1135" s="27">
        <v>120941</v>
      </c>
      <c r="E1135" s="27" t="s">
        <v>3959</v>
      </c>
      <c r="F1135" s="27" t="s">
        <v>15</v>
      </c>
      <c r="G1135" s="27" t="s">
        <v>1726</v>
      </c>
      <c r="H1135" s="59">
        <v>803.69999999999993</v>
      </c>
      <c r="I1135" s="74" t="s">
        <v>15</v>
      </c>
      <c r="J1135" s="58"/>
      <c r="K1135" s="492"/>
      <c r="L1135" s="110" t="s">
        <v>3996</v>
      </c>
      <c r="P1135" s="54" t="s">
        <v>3995</v>
      </c>
    </row>
    <row r="1136" spans="1:16" s="54" customFormat="1" hidden="1">
      <c r="A1136" s="27">
        <f t="shared" si="17"/>
        <v>1134</v>
      </c>
      <c r="B1136" s="27" t="s">
        <v>3960</v>
      </c>
      <c r="C1136" s="34" t="s">
        <v>3291</v>
      </c>
      <c r="D1136" s="27">
        <v>120942</v>
      </c>
      <c r="E1136" s="27">
        <v>54144</v>
      </c>
      <c r="F1136" s="27">
        <v>2385291</v>
      </c>
      <c r="G1136" s="27" t="s">
        <v>1725</v>
      </c>
      <c r="H1136" s="59">
        <v>67200</v>
      </c>
      <c r="I1136" s="74" t="s">
        <v>15</v>
      </c>
      <c r="J1136" s="58"/>
      <c r="K1136" s="492"/>
      <c r="L1136" s="110" t="s">
        <v>3996</v>
      </c>
    </row>
    <row r="1137" spans="1:12" s="54" customFormat="1" hidden="1">
      <c r="A1137" s="27">
        <f t="shared" si="17"/>
        <v>1135</v>
      </c>
      <c r="B1137" s="27" t="s">
        <v>3768</v>
      </c>
      <c r="C1137" s="34" t="s">
        <v>31</v>
      </c>
      <c r="D1137" s="27">
        <v>120943</v>
      </c>
      <c r="E1137" s="27">
        <v>54145</v>
      </c>
      <c r="F1137" s="27">
        <v>2385290</v>
      </c>
      <c r="G1137" s="27" t="s">
        <v>1725</v>
      </c>
      <c r="H1137" s="59">
        <v>67200</v>
      </c>
      <c r="I1137" s="74" t="s">
        <v>15</v>
      </c>
      <c r="J1137" s="58"/>
      <c r="K1137" s="492"/>
      <c r="L1137" s="110" t="s">
        <v>3996</v>
      </c>
    </row>
    <row r="1138" spans="1:12" s="54" customFormat="1" hidden="1">
      <c r="A1138" s="27">
        <f t="shared" si="17"/>
        <v>1136</v>
      </c>
      <c r="B1138" s="27" t="s">
        <v>3963</v>
      </c>
      <c r="C1138" s="34" t="s">
        <v>31</v>
      </c>
      <c r="D1138" s="27">
        <v>120943</v>
      </c>
      <c r="E1138" s="27">
        <v>54145</v>
      </c>
      <c r="F1138" s="27">
        <v>2385290</v>
      </c>
      <c r="G1138" s="27" t="s">
        <v>1725</v>
      </c>
      <c r="H1138" s="59">
        <v>19100</v>
      </c>
      <c r="I1138" s="74" t="s">
        <v>15</v>
      </c>
      <c r="J1138" s="58"/>
      <c r="K1138" s="492"/>
      <c r="L1138" s="110" t="s">
        <v>3996</v>
      </c>
    </row>
    <row r="1139" spans="1:12" s="54" customFormat="1" hidden="1">
      <c r="A1139" s="27">
        <f t="shared" si="17"/>
        <v>1137</v>
      </c>
      <c r="B1139" s="27" t="s">
        <v>3971</v>
      </c>
      <c r="C1139" s="34" t="s">
        <v>31</v>
      </c>
      <c r="D1139" s="27">
        <v>120944</v>
      </c>
      <c r="E1139" s="27">
        <v>54146</v>
      </c>
      <c r="F1139" s="27">
        <v>2385289</v>
      </c>
      <c r="G1139" s="27" t="s">
        <v>1725</v>
      </c>
      <c r="H1139" s="59">
        <v>20900</v>
      </c>
      <c r="I1139" s="74" t="s">
        <v>15</v>
      </c>
      <c r="J1139" s="58"/>
      <c r="K1139" s="492"/>
      <c r="L1139" s="110" t="s">
        <v>3996</v>
      </c>
    </row>
    <row r="1140" spans="1:12" s="54" customFormat="1" hidden="1">
      <c r="A1140" s="27">
        <f t="shared" si="17"/>
        <v>1138</v>
      </c>
      <c r="B1140" s="27" t="s">
        <v>3973</v>
      </c>
      <c r="C1140" s="34" t="s">
        <v>31</v>
      </c>
      <c r="D1140" s="27">
        <v>120946</v>
      </c>
      <c r="E1140" s="27">
        <v>54148</v>
      </c>
      <c r="F1140" s="27">
        <v>2385289</v>
      </c>
      <c r="G1140" s="27" t="s">
        <v>1725</v>
      </c>
      <c r="H1140" s="59">
        <v>58700</v>
      </c>
      <c r="I1140" s="74" t="s">
        <v>15</v>
      </c>
      <c r="J1140" s="58"/>
      <c r="K1140" s="492"/>
      <c r="L1140" s="110" t="s">
        <v>3996</v>
      </c>
    </row>
    <row r="1141" spans="1:12" s="54" customFormat="1" hidden="1">
      <c r="A1141" s="27">
        <f t="shared" si="17"/>
        <v>1139</v>
      </c>
      <c r="B1141" s="27" t="s">
        <v>3974</v>
      </c>
      <c r="C1141" s="34" t="s">
        <v>31</v>
      </c>
      <c r="D1141" s="27">
        <v>120946</v>
      </c>
      <c r="E1141" s="27">
        <v>54148</v>
      </c>
      <c r="F1141" s="27">
        <v>2385289</v>
      </c>
      <c r="G1141" s="27" t="s">
        <v>1725</v>
      </c>
      <c r="H1141" s="59">
        <v>58700</v>
      </c>
      <c r="I1141" s="74" t="s">
        <v>15</v>
      </c>
      <c r="J1141" s="58"/>
      <c r="K1141" s="492"/>
      <c r="L1141" s="110" t="s">
        <v>3996</v>
      </c>
    </row>
    <row r="1142" spans="1:12" s="54" customFormat="1" hidden="1">
      <c r="A1142" s="27">
        <f t="shared" si="17"/>
        <v>1140</v>
      </c>
      <c r="B1142" s="27" t="s">
        <v>3982</v>
      </c>
      <c r="C1142" s="34" t="s">
        <v>42</v>
      </c>
      <c r="D1142" s="27">
        <v>120945</v>
      </c>
      <c r="E1142" s="27">
        <v>54147</v>
      </c>
      <c r="F1142" s="27">
        <v>13306761</v>
      </c>
      <c r="G1142" s="27" t="s">
        <v>1726</v>
      </c>
      <c r="H1142" s="59">
        <v>482</v>
      </c>
      <c r="I1142" s="74" t="s">
        <v>15</v>
      </c>
      <c r="J1142" s="58"/>
      <c r="K1142" s="492"/>
      <c r="L1142" s="110" t="s">
        <v>3996</v>
      </c>
    </row>
    <row r="1143" spans="1:12" s="54" customFormat="1" hidden="1">
      <c r="A1143" s="27">
        <f t="shared" si="17"/>
        <v>1141</v>
      </c>
      <c r="B1143" s="27" t="s">
        <v>3984</v>
      </c>
      <c r="C1143" s="34" t="s">
        <v>31</v>
      </c>
      <c r="D1143" s="27">
        <v>120947</v>
      </c>
      <c r="E1143" s="27">
        <v>54149</v>
      </c>
      <c r="F1143" s="27">
        <v>2385290</v>
      </c>
      <c r="G1143" s="27" t="s">
        <v>1725</v>
      </c>
      <c r="H1143" s="59">
        <v>42600</v>
      </c>
      <c r="I1143" s="74" t="s">
        <v>15</v>
      </c>
      <c r="J1143" s="58"/>
      <c r="K1143" s="492"/>
      <c r="L1143" s="110" t="s">
        <v>3996</v>
      </c>
    </row>
    <row r="1144" spans="1:12" s="54" customFormat="1" hidden="1">
      <c r="A1144" s="27">
        <f t="shared" si="17"/>
        <v>1142</v>
      </c>
      <c r="B1144" s="27" t="s">
        <v>3989</v>
      </c>
      <c r="C1144" s="34" t="s">
        <v>32</v>
      </c>
      <c r="D1144" s="27">
        <v>120948</v>
      </c>
      <c r="E1144" s="27">
        <v>54150</v>
      </c>
      <c r="F1144" s="27">
        <v>2385296</v>
      </c>
      <c r="G1144" s="27" t="s">
        <v>1725</v>
      </c>
      <c r="H1144" s="59">
        <v>904300</v>
      </c>
      <c r="I1144" s="74" t="s">
        <v>15</v>
      </c>
      <c r="J1144" s="58"/>
      <c r="K1144" s="492"/>
      <c r="L1144" s="110" t="s">
        <v>3996</v>
      </c>
    </row>
    <row r="1145" spans="1:12" s="54" customFormat="1" hidden="1">
      <c r="A1145" s="27">
        <f t="shared" si="17"/>
        <v>1143</v>
      </c>
      <c r="B1145" s="27" t="s">
        <v>3990</v>
      </c>
      <c r="C1145" s="34" t="s">
        <v>1712</v>
      </c>
      <c r="D1145" s="27">
        <v>120949</v>
      </c>
      <c r="E1145" s="27">
        <v>55101</v>
      </c>
      <c r="F1145" s="27">
        <v>2385295</v>
      </c>
      <c r="G1145" s="27" t="s">
        <v>1725</v>
      </c>
      <c r="H1145" s="59">
        <v>262100</v>
      </c>
      <c r="I1145" s="74" t="s">
        <v>15</v>
      </c>
      <c r="J1145" s="58"/>
      <c r="K1145" s="492"/>
      <c r="L1145" s="110" t="s">
        <v>3996</v>
      </c>
    </row>
    <row r="1146" spans="1:12" s="54" customFormat="1" hidden="1">
      <c r="A1146" s="27">
        <f t="shared" si="17"/>
        <v>1144</v>
      </c>
      <c r="B1146" s="36" t="s">
        <v>3998</v>
      </c>
      <c r="C1146" s="37" t="s">
        <v>31</v>
      </c>
      <c r="D1146" s="36">
        <v>120950</v>
      </c>
      <c r="E1146" s="36">
        <v>55102</v>
      </c>
      <c r="F1146" s="36">
        <v>2385325</v>
      </c>
      <c r="G1146" s="36" t="s">
        <v>1725</v>
      </c>
      <c r="H1146" s="80">
        <v>9100</v>
      </c>
      <c r="I1146" s="81" t="s">
        <v>4039</v>
      </c>
      <c r="J1146" s="58"/>
      <c r="K1146" s="492"/>
      <c r="L1146" s="110" t="s">
        <v>4037</v>
      </c>
    </row>
    <row r="1147" spans="1:12" s="54" customFormat="1" hidden="1">
      <c r="A1147" s="27">
        <f t="shared" si="17"/>
        <v>1145</v>
      </c>
      <c r="B1147" s="36" t="s">
        <v>3999</v>
      </c>
      <c r="C1147" s="37" t="s">
        <v>31</v>
      </c>
      <c r="D1147" s="36">
        <v>120950</v>
      </c>
      <c r="E1147" s="36">
        <v>55102</v>
      </c>
      <c r="F1147" s="36">
        <v>2385325</v>
      </c>
      <c r="G1147" s="36" t="s">
        <v>1725</v>
      </c>
      <c r="H1147" s="80">
        <v>10400</v>
      </c>
      <c r="I1147" s="81" t="s">
        <v>4039</v>
      </c>
      <c r="J1147" s="58"/>
      <c r="K1147" s="492"/>
      <c r="L1147" s="110" t="s">
        <v>4037</v>
      </c>
    </row>
    <row r="1148" spans="1:12" s="54" customFormat="1" hidden="1">
      <c r="A1148" s="27">
        <f t="shared" si="17"/>
        <v>1146</v>
      </c>
      <c r="B1148" s="36" t="s">
        <v>4000</v>
      </c>
      <c r="C1148" s="37" t="s">
        <v>31</v>
      </c>
      <c r="D1148" s="36">
        <v>120950</v>
      </c>
      <c r="E1148" s="36">
        <v>55102</v>
      </c>
      <c r="F1148" s="36">
        <v>2385325</v>
      </c>
      <c r="G1148" s="36" t="s">
        <v>1725</v>
      </c>
      <c r="H1148" s="80">
        <v>7900</v>
      </c>
      <c r="I1148" s="81" t="s">
        <v>4039</v>
      </c>
      <c r="J1148" s="58"/>
      <c r="K1148" s="492"/>
      <c r="L1148" s="110" t="s">
        <v>4037</v>
      </c>
    </row>
    <row r="1149" spans="1:12" s="54" customFormat="1" hidden="1">
      <c r="A1149" s="27">
        <f t="shared" si="17"/>
        <v>1147</v>
      </c>
      <c r="B1149" s="36" t="s">
        <v>4001</v>
      </c>
      <c r="C1149" s="37" t="s">
        <v>31</v>
      </c>
      <c r="D1149" s="36">
        <v>120950</v>
      </c>
      <c r="E1149" s="36">
        <v>55102</v>
      </c>
      <c r="F1149" s="36">
        <v>2385325</v>
      </c>
      <c r="G1149" s="36" t="s">
        <v>1725</v>
      </c>
      <c r="H1149" s="80">
        <v>9900</v>
      </c>
      <c r="I1149" s="81" t="s">
        <v>4039</v>
      </c>
      <c r="J1149" s="58"/>
      <c r="K1149" s="492"/>
      <c r="L1149" s="110" t="s">
        <v>4037</v>
      </c>
    </row>
    <row r="1150" spans="1:12" s="54" customFormat="1" hidden="1">
      <c r="A1150" s="27">
        <f t="shared" si="17"/>
        <v>1148</v>
      </c>
      <c r="B1150" s="36" t="s">
        <v>4011</v>
      </c>
      <c r="C1150" s="37" t="s">
        <v>31</v>
      </c>
      <c r="D1150" s="36">
        <v>121751</v>
      </c>
      <c r="E1150" s="36">
        <v>55103</v>
      </c>
      <c r="F1150" s="36">
        <v>2412429</v>
      </c>
      <c r="G1150" s="36" t="s">
        <v>1725</v>
      </c>
      <c r="H1150" s="80">
        <v>2400</v>
      </c>
      <c r="I1150" s="81" t="s">
        <v>4039</v>
      </c>
      <c r="J1150" s="58"/>
      <c r="K1150" s="492"/>
      <c r="L1150" s="110" t="s">
        <v>4037</v>
      </c>
    </row>
    <row r="1151" spans="1:12" s="54" customFormat="1" hidden="1">
      <c r="A1151" s="27">
        <f t="shared" si="17"/>
        <v>1149</v>
      </c>
      <c r="B1151" s="36" t="s">
        <v>4012</v>
      </c>
      <c r="C1151" s="37" t="s">
        <v>31</v>
      </c>
      <c r="D1151" s="36">
        <v>121751</v>
      </c>
      <c r="E1151" s="36">
        <v>55103</v>
      </c>
      <c r="F1151" s="36">
        <v>2412429</v>
      </c>
      <c r="G1151" s="36" t="s">
        <v>1725</v>
      </c>
      <c r="H1151" s="80">
        <v>8100</v>
      </c>
      <c r="I1151" s="81" t="s">
        <v>4039</v>
      </c>
      <c r="J1151" s="58"/>
      <c r="K1151" s="492"/>
      <c r="L1151" s="110" t="s">
        <v>4037</v>
      </c>
    </row>
    <row r="1152" spans="1:12" s="54" customFormat="1" hidden="1">
      <c r="A1152" s="27">
        <f t="shared" si="17"/>
        <v>1150</v>
      </c>
      <c r="B1152" s="36" t="s">
        <v>4014</v>
      </c>
      <c r="C1152" s="37" t="s">
        <v>4038</v>
      </c>
      <c r="D1152" s="36">
        <v>121752</v>
      </c>
      <c r="E1152" s="36">
        <v>55104</v>
      </c>
      <c r="F1152" s="36">
        <v>2412428</v>
      </c>
      <c r="G1152" s="36" t="s">
        <v>1726</v>
      </c>
      <c r="H1152" s="80">
        <v>21</v>
      </c>
      <c r="I1152" s="81" t="s">
        <v>4039</v>
      </c>
      <c r="J1152" s="58"/>
      <c r="K1152" s="492"/>
      <c r="L1152" s="110" t="s">
        <v>4037</v>
      </c>
    </row>
    <row r="1153" spans="1:12" s="54" customFormat="1" hidden="1">
      <c r="A1153" s="27">
        <f t="shared" si="17"/>
        <v>1151</v>
      </c>
      <c r="B1153" s="27" t="s">
        <v>4040</v>
      </c>
      <c r="C1153" s="32" t="s">
        <v>32</v>
      </c>
      <c r="D1153" s="27">
        <v>122801</v>
      </c>
      <c r="E1153" s="27">
        <v>55105</v>
      </c>
      <c r="F1153" s="35">
        <v>2482302</v>
      </c>
      <c r="G1153" s="27" t="s">
        <v>1725</v>
      </c>
      <c r="H1153" s="59">
        <v>80000</v>
      </c>
      <c r="I1153" s="74" t="s">
        <v>15</v>
      </c>
      <c r="J1153" s="58"/>
      <c r="K1153" s="492"/>
      <c r="L1153" s="110" t="s">
        <v>4106</v>
      </c>
    </row>
    <row r="1154" spans="1:12" s="54" customFormat="1" hidden="1">
      <c r="A1154" s="27">
        <f t="shared" si="17"/>
        <v>1152</v>
      </c>
      <c r="B1154" s="27" t="s">
        <v>4043</v>
      </c>
      <c r="C1154" s="32" t="s">
        <v>32</v>
      </c>
      <c r="D1154" s="27">
        <v>122802</v>
      </c>
      <c r="E1154" s="27">
        <v>55106</v>
      </c>
      <c r="F1154" s="35">
        <v>2482302</v>
      </c>
      <c r="G1154" s="27" t="s">
        <v>1725</v>
      </c>
      <c r="H1154" s="59">
        <v>80000</v>
      </c>
      <c r="I1154" s="74" t="s">
        <v>15</v>
      </c>
      <c r="J1154" s="58"/>
      <c r="K1154" s="492"/>
      <c r="L1154" s="110" t="s">
        <v>4106</v>
      </c>
    </row>
    <row r="1155" spans="1:12" s="54" customFormat="1" hidden="1">
      <c r="A1155" s="27">
        <f t="shared" si="17"/>
        <v>1153</v>
      </c>
      <c r="B1155" s="27" t="s">
        <v>4031</v>
      </c>
      <c r="C1155" s="34" t="s">
        <v>40</v>
      </c>
      <c r="D1155" s="27">
        <v>122803</v>
      </c>
      <c r="E1155" s="27" t="s">
        <v>4045</v>
      </c>
      <c r="F1155" s="27" t="s">
        <v>15</v>
      </c>
      <c r="G1155" s="27" t="s">
        <v>1726</v>
      </c>
      <c r="H1155" s="59">
        <v>324</v>
      </c>
      <c r="I1155" s="74" t="s">
        <v>15</v>
      </c>
      <c r="J1155" s="58"/>
      <c r="K1155" s="492"/>
      <c r="L1155" s="110" t="s">
        <v>4106</v>
      </c>
    </row>
    <row r="1156" spans="1:12" s="54" customFormat="1" hidden="1">
      <c r="A1156" s="27">
        <f t="shared" si="17"/>
        <v>1154</v>
      </c>
      <c r="B1156" s="27" t="s">
        <v>4028</v>
      </c>
      <c r="C1156" s="34" t="s">
        <v>40</v>
      </c>
      <c r="D1156" s="27">
        <v>122803</v>
      </c>
      <c r="E1156" s="27" t="s">
        <v>4045</v>
      </c>
      <c r="F1156" s="27" t="s">
        <v>15</v>
      </c>
      <c r="G1156" s="27" t="s">
        <v>1726</v>
      </c>
      <c r="H1156" s="59">
        <v>1836</v>
      </c>
      <c r="I1156" s="74" t="s">
        <v>15</v>
      </c>
      <c r="J1156" s="58"/>
      <c r="K1156" s="492"/>
      <c r="L1156" s="110" t="s">
        <v>4106</v>
      </c>
    </row>
    <row r="1157" spans="1:12" s="54" customFormat="1" hidden="1">
      <c r="A1157" s="27">
        <f t="shared" ref="A1157:A1220" si="18">A1156+1</f>
        <v>1155</v>
      </c>
      <c r="B1157" s="27" t="s">
        <v>4029</v>
      </c>
      <c r="C1157" s="34" t="s">
        <v>40</v>
      </c>
      <c r="D1157" s="27">
        <v>122803</v>
      </c>
      <c r="E1157" s="27" t="s">
        <v>4045</v>
      </c>
      <c r="F1157" s="27" t="s">
        <v>15</v>
      </c>
      <c r="G1157" s="27" t="s">
        <v>1726</v>
      </c>
      <c r="H1157" s="59">
        <v>1836</v>
      </c>
      <c r="I1157" s="74" t="s">
        <v>15</v>
      </c>
      <c r="J1157" s="58"/>
      <c r="K1157" s="492"/>
      <c r="L1157" s="110" t="s">
        <v>4106</v>
      </c>
    </row>
    <row r="1158" spans="1:12" s="54" customFormat="1" hidden="1">
      <c r="A1158" s="27">
        <f t="shared" si="18"/>
        <v>1156</v>
      </c>
      <c r="B1158" s="27" t="s">
        <v>4030</v>
      </c>
      <c r="C1158" s="34" t="s">
        <v>40</v>
      </c>
      <c r="D1158" s="27">
        <v>122803</v>
      </c>
      <c r="E1158" s="27" t="s">
        <v>4045</v>
      </c>
      <c r="F1158" s="27" t="s">
        <v>15</v>
      </c>
      <c r="G1158" s="27" t="s">
        <v>1726</v>
      </c>
      <c r="H1158" s="59">
        <v>324</v>
      </c>
      <c r="I1158" s="74" t="s">
        <v>15</v>
      </c>
      <c r="J1158" s="58"/>
      <c r="K1158" s="492"/>
      <c r="L1158" s="110" t="s">
        <v>4106</v>
      </c>
    </row>
    <row r="1159" spans="1:12" s="54" customFormat="1" hidden="1">
      <c r="A1159" s="27">
        <f t="shared" si="18"/>
        <v>1157</v>
      </c>
      <c r="B1159" s="27" t="s">
        <v>4055</v>
      </c>
      <c r="C1159" s="34" t="s">
        <v>31</v>
      </c>
      <c r="D1159" s="27">
        <v>122804</v>
      </c>
      <c r="E1159" s="27" t="s">
        <v>4062</v>
      </c>
      <c r="F1159" s="27" t="s">
        <v>15</v>
      </c>
      <c r="G1159" s="27" t="s">
        <v>1725</v>
      </c>
      <c r="H1159" s="59">
        <v>393550</v>
      </c>
      <c r="I1159" s="74" t="s">
        <v>15</v>
      </c>
      <c r="J1159" s="58"/>
      <c r="K1159" s="492"/>
      <c r="L1159" s="110" t="s">
        <v>4106</v>
      </c>
    </row>
    <row r="1160" spans="1:12" s="54" customFormat="1" hidden="1">
      <c r="A1160" s="27">
        <f t="shared" si="18"/>
        <v>1158</v>
      </c>
      <c r="B1160" s="27" t="s">
        <v>4056</v>
      </c>
      <c r="C1160" s="34" t="s">
        <v>31</v>
      </c>
      <c r="D1160" s="27">
        <v>122804</v>
      </c>
      <c r="E1160" s="27" t="s">
        <v>4062</v>
      </c>
      <c r="F1160" s="27" t="s">
        <v>15</v>
      </c>
      <c r="G1160" s="27" t="s">
        <v>1725</v>
      </c>
      <c r="H1160" s="59">
        <v>246400</v>
      </c>
      <c r="I1160" s="74" t="s">
        <v>15</v>
      </c>
      <c r="J1160" s="58"/>
      <c r="K1160" s="492"/>
      <c r="L1160" s="110" t="s">
        <v>4106</v>
      </c>
    </row>
    <row r="1161" spans="1:12" s="54" customFormat="1" hidden="1">
      <c r="A1161" s="27">
        <f t="shared" si="18"/>
        <v>1159</v>
      </c>
      <c r="B1161" s="27" t="s">
        <v>4057</v>
      </c>
      <c r="C1161" s="34" t="s">
        <v>31</v>
      </c>
      <c r="D1161" s="27">
        <v>122804</v>
      </c>
      <c r="E1161" s="27" t="s">
        <v>4062</v>
      </c>
      <c r="F1161" s="27" t="s">
        <v>15</v>
      </c>
      <c r="G1161" s="27" t="s">
        <v>1725</v>
      </c>
      <c r="H1161" s="59">
        <v>164050</v>
      </c>
      <c r="I1161" s="74" t="s">
        <v>15</v>
      </c>
      <c r="J1161" s="58"/>
      <c r="K1161" s="492"/>
      <c r="L1161" s="110" t="s">
        <v>4106</v>
      </c>
    </row>
    <row r="1162" spans="1:12" s="54" customFormat="1" hidden="1">
      <c r="A1162" s="27">
        <f t="shared" si="18"/>
        <v>1160</v>
      </c>
      <c r="B1162" s="207" t="s">
        <v>15</v>
      </c>
      <c r="C1162" s="202" t="s">
        <v>32</v>
      </c>
      <c r="D1162" s="201">
        <v>122805</v>
      </c>
      <c r="E1162" s="207" t="s">
        <v>15</v>
      </c>
      <c r="F1162" s="201" t="s">
        <v>15</v>
      </c>
      <c r="G1162" s="201" t="s">
        <v>15</v>
      </c>
      <c r="H1162" s="204" t="s">
        <v>15</v>
      </c>
      <c r="I1162" s="203" t="s">
        <v>248</v>
      </c>
      <c r="J1162" s="58"/>
      <c r="K1162" s="492"/>
      <c r="L1162" s="110" t="s">
        <v>4106</v>
      </c>
    </row>
    <row r="1163" spans="1:12" s="54" customFormat="1" hidden="1">
      <c r="A1163" s="27">
        <f t="shared" si="18"/>
        <v>1161</v>
      </c>
      <c r="B1163" s="27" t="s">
        <v>4064</v>
      </c>
      <c r="C1163" s="32" t="s">
        <v>32</v>
      </c>
      <c r="D1163" s="27">
        <v>122806</v>
      </c>
      <c r="E1163" s="27">
        <v>55107</v>
      </c>
      <c r="F1163" s="35">
        <v>2482302</v>
      </c>
      <c r="G1163" s="27" t="s">
        <v>1725</v>
      </c>
      <c r="H1163" s="59">
        <v>80000</v>
      </c>
      <c r="I1163" s="74" t="s">
        <v>15</v>
      </c>
      <c r="J1163" s="58"/>
      <c r="K1163" s="492"/>
      <c r="L1163" s="110" t="s">
        <v>4106</v>
      </c>
    </row>
    <row r="1164" spans="1:12" s="54" customFormat="1" hidden="1">
      <c r="A1164" s="27">
        <f t="shared" si="18"/>
        <v>1162</v>
      </c>
      <c r="B1164" s="27" t="s">
        <v>4065</v>
      </c>
      <c r="C1164" s="32" t="s">
        <v>32</v>
      </c>
      <c r="D1164" s="27">
        <v>122807</v>
      </c>
      <c r="E1164" s="27">
        <v>55108</v>
      </c>
      <c r="F1164" s="35">
        <v>2482302</v>
      </c>
      <c r="G1164" s="27" t="s">
        <v>1725</v>
      </c>
      <c r="H1164" s="59">
        <v>80000</v>
      </c>
      <c r="I1164" s="74" t="s">
        <v>15</v>
      </c>
      <c r="J1164" s="58"/>
      <c r="K1164" s="492"/>
      <c r="L1164" s="110" t="s">
        <v>4106</v>
      </c>
    </row>
    <row r="1165" spans="1:12" s="54" customFormat="1" hidden="1">
      <c r="A1165" s="27">
        <f t="shared" si="18"/>
        <v>1163</v>
      </c>
      <c r="B1165" s="27" t="s">
        <v>4068</v>
      </c>
      <c r="C1165" s="34" t="s">
        <v>33</v>
      </c>
      <c r="D1165" s="27">
        <v>122808</v>
      </c>
      <c r="E1165" s="27">
        <v>55109</v>
      </c>
      <c r="F1165" s="27">
        <v>13474953</v>
      </c>
      <c r="G1165" s="27" t="s">
        <v>1726</v>
      </c>
      <c r="H1165" s="59">
        <v>480</v>
      </c>
      <c r="I1165" s="74" t="s">
        <v>15</v>
      </c>
      <c r="J1165" s="58"/>
      <c r="K1165" s="492"/>
      <c r="L1165" s="110" t="s">
        <v>4106</v>
      </c>
    </row>
    <row r="1166" spans="1:12" s="54" customFormat="1" hidden="1">
      <c r="A1166" s="27">
        <f t="shared" si="18"/>
        <v>1164</v>
      </c>
      <c r="B1166" s="27" t="s">
        <v>4069</v>
      </c>
      <c r="C1166" s="34" t="s">
        <v>33</v>
      </c>
      <c r="D1166" s="27">
        <v>122809</v>
      </c>
      <c r="E1166" s="27">
        <v>55110</v>
      </c>
      <c r="F1166" s="27">
        <v>13474953</v>
      </c>
      <c r="G1166" s="27" t="s">
        <v>1726</v>
      </c>
      <c r="H1166" s="59">
        <v>880</v>
      </c>
      <c r="I1166" s="74" t="s">
        <v>15</v>
      </c>
      <c r="J1166" s="58"/>
      <c r="K1166" s="492"/>
      <c r="L1166" s="110" t="s">
        <v>4106</v>
      </c>
    </row>
    <row r="1167" spans="1:12" s="54" customFormat="1" hidden="1">
      <c r="A1167" s="27">
        <f t="shared" si="18"/>
        <v>1165</v>
      </c>
      <c r="B1167" s="27" t="s">
        <v>4070</v>
      </c>
      <c r="C1167" s="34" t="s">
        <v>33</v>
      </c>
      <c r="D1167" s="27">
        <v>122809</v>
      </c>
      <c r="E1167" s="27">
        <v>55110</v>
      </c>
      <c r="F1167" s="27">
        <v>13474953</v>
      </c>
      <c r="G1167" s="27" t="s">
        <v>1726</v>
      </c>
      <c r="H1167" s="59">
        <v>920</v>
      </c>
      <c r="I1167" s="74" t="s">
        <v>15</v>
      </c>
      <c r="J1167" s="58"/>
      <c r="K1167" s="492"/>
      <c r="L1167" s="110" t="s">
        <v>4106</v>
      </c>
    </row>
    <row r="1168" spans="1:12" s="54" customFormat="1" hidden="1">
      <c r="A1168" s="27">
        <f t="shared" si="18"/>
        <v>1166</v>
      </c>
      <c r="B1168" s="27" t="s">
        <v>4076</v>
      </c>
      <c r="C1168" s="34" t="s">
        <v>34</v>
      </c>
      <c r="D1168" s="27">
        <v>122810</v>
      </c>
      <c r="E1168" s="27">
        <v>55111</v>
      </c>
      <c r="F1168" s="27">
        <v>13474954</v>
      </c>
      <c r="G1168" s="27" t="s">
        <v>1726</v>
      </c>
      <c r="H1168" s="59">
        <v>6300</v>
      </c>
      <c r="I1168" s="74" t="s">
        <v>15</v>
      </c>
      <c r="J1168" s="58"/>
      <c r="K1168" s="492"/>
      <c r="L1168" s="110" t="s">
        <v>4106</v>
      </c>
    </row>
    <row r="1169" spans="1:12" s="54" customFormat="1" hidden="1">
      <c r="A1169" s="27">
        <f t="shared" si="18"/>
        <v>1167</v>
      </c>
      <c r="B1169" s="27" t="s">
        <v>4077</v>
      </c>
      <c r="C1169" s="34" t="s">
        <v>34</v>
      </c>
      <c r="D1169" s="27">
        <v>122810</v>
      </c>
      <c r="E1169" s="27">
        <v>55111</v>
      </c>
      <c r="F1169" s="27">
        <v>13474954</v>
      </c>
      <c r="G1169" s="27" t="s">
        <v>1726</v>
      </c>
      <c r="H1169" s="59">
        <v>8968</v>
      </c>
      <c r="I1169" s="74" t="s">
        <v>15</v>
      </c>
      <c r="J1169" s="58"/>
      <c r="K1169" s="492"/>
      <c r="L1169" s="110" t="s">
        <v>4106</v>
      </c>
    </row>
    <row r="1170" spans="1:12" s="54" customFormat="1" hidden="1">
      <c r="A1170" s="27">
        <f t="shared" si="18"/>
        <v>1168</v>
      </c>
      <c r="B1170" s="27" t="s">
        <v>4046</v>
      </c>
      <c r="C1170" s="34" t="s">
        <v>42</v>
      </c>
      <c r="D1170" s="27">
        <v>122811</v>
      </c>
      <c r="E1170" s="27">
        <v>55112</v>
      </c>
      <c r="F1170" s="27">
        <v>13474952</v>
      </c>
      <c r="G1170" s="27" t="s">
        <v>1726</v>
      </c>
      <c r="H1170" s="59">
        <v>985</v>
      </c>
      <c r="I1170" s="74" t="s">
        <v>15</v>
      </c>
      <c r="J1170" s="58"/>
      <c r="K1170" s="492"/>
      <c r="L1170" s="110" t="s">
        <v>4106</v>
      </c>
    </row>
    <row r="1171" spans="1:12" s="54" customFormat="1" hidden="1">
      <c r="A1171" s="27">
        <f t="shared" si="18"/>
        <v>1169</v>
      </c>
      <c r="B1171" s="27" t="s">
        <v>4082</v>
      </c>
      <c r="C1171" s="34" t="s">
        <v>42</v>
      </c>
      <c r="D1171" s="27">
        <v>122812</v>
      </c>
      <c r="E1171" s="27">
        <v>55113</v>
      </c>
      <c r="F1171" s="27">
        <v>13474952</v>
      </c>
      <c r="G1171" s="27" t="s">
        <v>1726</v>
      </c>
      <c r="H1171" s="59">
        <v>284</v>
      </c>
      <c r="I1171" s="74" t="s">
        <v>15</v>
      </c>
      <c r="J1171" s="58"/>
      <c r="K1171" s="492"/>
      <c r="L1171" s="110" t="s">
        <v>4106</v>
      </c>
    </row>
    <row r="1172" spans="1:12" s="54" customFormat="1" hidden="1">
      <c r="A1172" s="27">
        <f t="shared" si="18"/>
        <v>1170</v>
      </c>
      <c r="B1172" s="27" t="s">
        <v>4083</v>
      </c>
      <c r="C1172" s="34" t="s">
        <v>42</v>
      </c>
      <c r="D1172" s="27">
        <v>122812</v>
      </c>
      <c r="E1172" s="27">
        <v>55113</v>
      </c>
      <c r="F1172" s="27">
        <v>13474952</v>
      </c>
      <c r="G1172" s="27" t="s">
        <v>1726</v>
      </c>
      <c r="H1172" s="59">
        <v>340</v>
      </c>
      <c r="I1172" s="74" t="s">
        <v>15</v>
      </c>
      <c r="J1172" s="58"/>
      <c r="K1172" s="492"/>
      <c r="L1172" s="110" t="s">
        <v>4106</v>
      </c>
    </row>
    <row r="1173" spans="1:12" s="54" customFormat="1" hidden="1">
      <c r="A1173" s="27">
        <f t="shared" si="18"/>
        <v>1171</v>
      </c>
      <c r="B1173" s="27" t="s">
        <v>4084</v>
      </c>
      <c r="C1173" s="34" t="s">
        <v>42</v>
      </c>
      <c r="D1173" s="27">
        <v>122812</v>
      </c>
      <c r="E1173" s="27">
        <v>55113</v>
      </c>
      <c r="F1173" s="27">
        <v>13474952</v>
      </c>
      <c r="G1173" s="27" t="s">
        <v>1726</v>
      </c>
      <c r="H1173" s="59">
        <v>387</v>
      </c>
      <c r="I1173" s="74" t="s">
        <v>15</v>
      </c>
      <c r="J1173" s="58"/>
      <c r="K1173" s="492"/>
      <c r="L1173" s="110" t="s">
        <v>4106</v>
      </c>
    </row>
    <row r="1174" spans="1:12" s="54" customFormat="1" hidden="1">
      <c r="A1174" s="27">
        <f t="shared" si="18"/>
        <v>1172</v>
      </c>
      <c r="B1174" s="27" t="s">
        <v>4085</v>
      </c>
      <c r="C1174" s="34" t="s">
        <v>42</v>
      </c>
      <c r="D1174" s="27">
        <v>122812</v>
      </c>
      <c r="E1174" s="27">
        <v>55113</v>
      </c>
      <c r="F1174" s="27">
        <v>13474952</v>
      </c>
      <c r="G1174" s="27" t="s">
        <v>1726</v>
      </c>
      <c r="H1174" s="59">
        <v>171</v>
      </c>
      <c r="I1174" s="74" t="s">
        <v>15</v>
      </c>
      <c r="J1174" s="58"/>
      <c r="K1174" s="492"/>
      <c r="L1174" s="110" t="s">
        <v>4106</v>
      </c>
    </row>
    <row r="1175" spans="1:12" s="54" customFormat="1" hidden="1">
      <c r="A1175" s="27">
        <f t="shared" si="18"/>
        <v>1173</v>
      </c>
      <c r="B1175" s="27" t="s">
        <v>4086</v>
      </c>
      <c r="C1175" s="34" t="s">
        <v>42</v>
      </c>
      <c r="D1175" s="27">
        <v>122813</v>
      </c>
      <c r="E1175" s="27">
        <v>55114</v>
      </c>
      <c r="F1175" s="27">
        <v>13474952</v>
      </c>
      <c r="G1175" s="27" t="s">
        <v>1726</v>
      </c>
      <c r="H1175" s="59">
        <v>215</v>
      </c>
      <c r="I1175" s="74" t="s">
        <v>15</v>
      </c>
      <c r="J1175" s="58"/>
      <c r="K1175" s="492"/>
      <c r="L1175" s="110" t="s">
        <v>4106</v>
      </c>
    </row>
    <row r="1176" spans="1:12" s="54" customFormat="1" hidden="1">
      <c r="A1176" s="27">
        <f t="shared" si="18"/>
        <v>1174</v>
      </c>
      <c r="B1176" s="27" t="s">
        <v>4087</v>
      </c>
      <c r="C1176" s="34" t="s">
        <v>42</v>
      </c>
      <c r="D1176" s="27">
        <v>122813</v>
      </c>
      <c r="E1176" s="27">
        <v>55114</v>
      </c>
      <c r="F1176" s="27">
        <v>13474952</v>
      </c>
      <c r="G1176" s="27" t="s">
        <v>1726</v>
      </c>
      <c r="H1176" s="59">
        <v>90.8</v>
      </c>
      <c r="I1176" s="74" t="s">
        <v>15</v>
      </c>
      <c r="J1176" s="58"/>
      <c r="K1176" s="492"/>
      <c r="L1176" s="110" t="s">
        <v>4106</v>
      </c>
    </row>
    <row r="1177" spans="1:12" s="54" customFormat="1" hidden="1">
      <c r="A1177" s="27">
        <f t="shared" si="18"/>
        <v>1175</v>
      </c>
      <c r="B1177" s="27" t="s">
        <v>4088</v>
      </c>
      <c r="C1177" s="34" t="s">
        <v>42</v>
      </c>
      <c r="D1177" s="27">
        <v>122813</v>
      </c>
      <c r="E1177" s="27">
        <v>55114</v>
      </c>
      <c r="F1177" s="27">
        <v>13474952</v>
      </c>
      <c r="G1177" s="27" t="s">
        <v>1726</v>
      </c>
      <c r="H1177" s="59">
        <v>230.5</v>
      </c>
      <c r="I1177" s="74" t="s">
        <v>15</v>
      </c>
      <c r="J1177" s="58"/>
      <c r="K1177" s="492"/>
      <c r="L1177" s="110" t="s">
        <v>4106</v>
      </c>
    </row>
    <row r="1178" spans="1:12" s="54" customFormat="1" hidden="1">
      <c r="A1178" s="27">
        <f t="shared" si="18"/>
        <v>1176</v>
      </c>
      <c r="B1178" s="27" t="s">
        <v>4089</v>
      </c>
      <c r="C1178" s="34" t="s">
        <v>42</v>
      </c>
      <c r="D1178" s="27">
        <v>122813</v>
      </c>
      <c r="E1178" s="27">
        <v>55114</v>
      </c>
      <c r="F1178" s="27">
        <v>13474952</v>
      </c>
      <c r="G1178" s="27" t="s">
        <v>1726</v>
      </c>
      <c r="H1178" s="59">
        <v>287</v>
      </c>
      <c r="I1178" s="74" t="s">
        <v>15</v>
      </c>
      <c r="J1178" s="58"/>
      <c r="K1178" s="492"/>
      <c r="L1178" s="110" t="s">
        <v>4106</v>
      </c>
    </row>
    <row r="1179" spans="1:12" s="54" customFormat="1" hidden="1">
      <c r="A1179" s="27">
        <f t="shared" si="18"/>
        <v>1177</v>
      </c>
      <c r="B1179" s="27" t="s">
        <v>4090</v>
      </c>
      <c r="C1179" s="34" t="s">
        <v>42</v>
      </c>
      <c r="D1179" s="27">
        <v>122813</v>
      </c>
      <c r="E1179" s="27">
        <v>55114</v>
      </c>
      <c r="F1179" s="27">
        <v>13474952</v>
      </c>
      <c r="G1179" s="27" t="s">
        <v>1726</v>
      </c>
      <c r="H1179" s="59">
        <v>123.6</v>
      </c>
      <c r="I1179" s="74" t="s">
        <v>15</v>
      </c>
      <c r="J1179" s="58"/>
      <c r="K1179" s="492"/>
      <c r="L1179" s="110" t="s">
        <v>4106</v>
      </c>
    </row>
    <row r="1180" spans="1:12" s="54" customFormat="1" hidden="1">
      <c r="A1180" s="27">
        <f t="shared" si="18"/>
        <v>1178</v>
      </c>
      <c r="B1180" s="27" t="s">
        <v>4107</v>
      </c>
      <c r="C1180" s="34" t="s">
        <v>31</v>
      </c>
      <c r="D1180" s="27">
        <v>122814</v>
      </c>
      <c r="E1180" s="27">
        <v>55115</v>
      </c>
      <c r="F1180" s="27">
        <v>2414898</v>
      </c>
      <c r="G1180" s="27" t="s">
        <v>1725</v>
      </c>
      <c r="H1180" s="59">
        <v>2400</v>
      </c>
      <c r="I1180" s="74" t="s">
        <v>15</v>
      </c>
      <c r="J1180" s="58"/>
      <c r="K1180" s="492"/>
      <c r="L1180" s="110" t="s">
        <v>4145</v>
      </c>
    </row>
    <row r="1181" spans="1:12" s="54" customFormat="1" hidden="1">
      <c r="A1181" s="27">
        <f t="shared" si="18"/>
        <v>1179</v>
      </c>
      <c r="B1181" s="27" t="s">
        <v>4108</v>
      </c>
      <c r="C1181" s="34" t="s">
        <v>31</v>
      </c>
      <c r="D1181" s="27">
        <v>122814</v>
      </c>
      <c r="E1181" s="27">
        <v>55115</v>
      </c>
      <c r="F1181" s="27">
        <v>2414898</v>
      </c>
      <c r="G1181" s="27" t="s">
        <v>1725</v>
      </c>
      <c r="H1181" s="59">
        <v>2400</v>
      </c>
      <c r="I1181" s="74" t="s">
        <v>15</v>
      </c>
      <c r="J1181" s="58"/>
      <c r="K1181" s="492"/>
      <c r="L1181" s="110" t="s">
        <v>4145</v>
      </c>
    </row>
    <row r="1182" spans="1:12" s="54" customFormat="1" hidden="1">
      <c r="A1182" s="27">
        <f t="shared" si="18"/>
        <v>1180</v>
      </c>
      <c r="B1182" s="27" t="s">
        <v>4110</v>
      </c>
      <c r="C1182" s="34" t="s">
        <v>31</v>
      </c>
      <c r="D1182" s="27">
        <v>122815</v>
      </c>
      <c r="E1182" s="27">
        <v>55116</v>
      </c>
      <c r="F1182" s="27">
        <v>2414898</v>
      </c>
      <c r="G1182" s="27" t="s">
        <v>1725</v>
      </c>
      <c r="H1182" s="59">
        <v>50600</v>
      </c>
      <c r="I1182" s="74" t="s">
        <v>15</v>
      </c>
      <c r="J1182" s="58"/>
      <c r="K1182" s="492"/>
      <c r="L1182" s="110" t="s">
        <v>4145</v>
      </c>
    </row>
    <row r="1183" spans="1:12" s="54" customFormat="1" hidden="1">
      <c r="A1183" s="27">
        <f t="shared" si="18"/>
        <v>1181</v>
      </c>
      <c r="B1183" s="27" t="s">
        <v>4111</v>
      </c>
      <c r="C1183" s="34" t="s">
        <v>31</v>
      </c>
      <c r="D1183" s="27">
        <v>122815</v>
      </c>
      <c r="E1183" s="27">
        <v>55116</v>
      </c>
      <c r="F1183" s="27">
        <v>2414898</v>
      </c>
      <c r="G1183" s="27" t="s">
        <v>1725</v>
      </c>
      <c r="H1183" s="59">
        <v>50600</v>
      </c>
      <c r="I1183" s="74" t="s">
        <v>15</v>
      </c>
      <c r="J1183" s="58"/>
      <c r="K1183" s="492"/>
      <c r="L1183" s="110" t="s">
        <v>4145</v>
      </c>
    </row>
    <row r="1184" spans="1:12" s="54" customFormat="1" hidden="1">
      <c r="A1184" s="27">
        <f t="shared" si="18"/>
        <v>1182</v>
      </c>
      <c r="B1184" s="27" t="s">
        <v>4112</v>
      </c>
      <c r="C1184" s="34" t="s">
        <v>31</v>
      </c>
      <c r="D1184" s="27">
        <v>122815</v>
      </c>
      <c r="E1184" s="27">
        <v>55116</v>
      </c>
      <c r="F1184" s="27">
        <v>2414898</v>
      </c>
      <c r="G1184" s="27" t="s">
        <v>1725</v>
      </c>
      <c r="H1184" s="59">
        <v>58600</v>
      </c>
      <c r="I1184" s="74" t="s">
        <v>15</v>
      </c>
      <c r="J1184" s="58"/>
      <c r="K1184" s="492"/>
      <c r="L1184" s="110" t="s">
        <v>4145</v>
      </c>
    </row>
    <row r="1185" spans="1:12" s="54" customFormat="1" hidden="1">
      <c r="A1185" s="27">
        <f t="shared" si="18"/>
        <v>1183</v>
      </c>
      <c r="B1185" s="27" t="s">
        <v>4113</v>
      </c>
      <c r="C1185" s="34" t="s">
        <v>31</v>
      </c>
      <c r="D1185" s="27">
        <v>122815</v>
      </c>
      <c r="E1185" s="27">
        <v>55116</v>
      </c>
      <c r="F1185" s="27">
        <v>2414898</v>
      </c>
      <c r="G1185" s="27" t="s">
        <v>1725</v>
      </c>
      <c r="H1185" s="59">
        <v>58600</v>
      </c>
      <c r="I1185" s="74" t="s">
        <v>15</v>
      </c>
      <c r="J1185" s="58"/>
      <c r="K1185" s="492"/>
      <c r="L1185" s="110" t="s">
        <v>4145</v>
      </c>
    </row>
    <row r="1186" spans="1:12" s="54" customFormat="1" hidden="1">
      <c r="A1186" s="27">
        <f t="shared" si="18"/>
        <v>1184</v>
      </c>
      <c r="B1186" s="27" t="s">
        <v>4114</v>
      </c>
      <c r="C1186" s="34" t="s">
        <v>31</v>
      </c>
      <c r="D1186" s="27">
        <v>122816</v>
      </c>
      <c r="E1186" s="27">
        <v>55117</v>
      </c>
      <c r="F1186" s="27">
        <v>2414898</v>
      </c>
      <c r="G1186" s="27" t="s">
        <v>1725</v>
      </c>
      <c r="H1186" s="59">
        <v>33000</v>
      </c>
      <c r="I1186" s="74" t="s">
        <v>15</v>
      </c>
      <c r="J1186" s="58"/>
      <c r="K1186" s="492"/>
      <c r="L1186" s="110" t="s">
        <v>4145</v>
      </c>
    </row>
    <row r="1187" spans="1:12" s="54" customFormat="1" hidden="1">
      <c r="A1187" s="27">
        <f t="shared" si="18"/>
        <v>1185</v>
      </c>
      <c r="B1187" s="27" t="s">
        <v>4131</v>
      </c>
      <c r="C1187" s="34" t="s">
        <v>31</v>
      </c>
      <c r="D1187" s="27">
        <v>122817</v>
      </c>
      <c r="E1187" s="27">
        <v>55118</v>
      </c>
      <c r="F1187" s="27">
        <v>2414923</v>
      </c>
      <c r="G1187" s="27" t="s">
        <v>1725</v>
      </c>
      <c r="H1187" s="59">
        <v>58600</v>
      </c>
      <c r="I1187" s="74" t="s">
        <v>15</v>
      </c>
      <c r="J1187" s="58"/>
      <c r="K1187" s="492"/>
      <c r="L1187" s="110" t="s">
        <v>4145</v>
      </c>
    </row>
    <row r="1188" spans="1:12" s="54" customFormat="1" hidden="1">
      <c r="A1188" s="27">
        <f t="shared" si="18"/>
        <v>1186</v>
      </c>
      <c r="B1188" s="27" t="s">
        <v>4132</v>
      </c>
      <c r="C1188" s="34" t="s">
        <v>31</v>
      </c>
      <c r="D1188" s="27">
        <v>122817</v>
      </c>
      <c r="E1188" s="27">
        <v>55118</v>
      </c>
      <c r="F1188" s="27">
        <v>2414923</v>
      </c>
      <c r="G1188" s="27" t="s">
        <v>1725</v>
      </c>
      <c r="H1188" s="59">
        <v>58600</v>
      </c>
      <c r="I1188" s="74" t="s">
        <v>15</v>
      </c>
      <c r="J1188" s="58"/>
      <c r="K1188" s="492"/>
      <c r="L1188" s="110" t="s">
        <v>4145</v>
      </c>
    </row>
    <row r="1189" spans="1:12" s="54" customFormat="1" hidden="1">
      <c r="A1189" s="27">
        <f t="shared" si="18"/>
        <v>1187</v>
      </c>
      <c r="B1189" s="27" t="s">
        <v>4133</v>
      </c>
      <c r="C1189" s="34" t="s">
        <v>31</v>
      </c>
      <c r="D1189" s="27">
        <v>122818</v>
      </c>
      <c r="E1189" s="27">
        <v>55119</v>
      </c>
      <c r="F1189" s="27">
        <v>2414923</v>
      </c>
      <c r="G1189" s="27" t="s">
        <v>1725</v>
      </c>
      <c r="H1189" s="59">
        <v>32500</v>
      </c>
      <c r="I1189" s="74" t="s">
        <v>15</v>
      </c>
      <c r="J1189" s="58"/>
      <c r="K1189" s="492"/>
      <c r="L1189" s="110" t="s">
        <v>4145</v>
      </c>
    </row>
    <row r="1190" spans="1:12" s="54" customFormat="1" hidden="1">
      <c r="A1190" s="27">
        <f t="shared" si="18"/>
        <v>1188</v>
      </c>
      <c r="B1190" s="27" t="s">
        <v>4135</v>
      </c>
      <c r="C1190" s="34" t="s">
        <v>31</v>
      </c>
      <c r="D1190" s="27">
        <v>122818</v>
      </c>
      <c r="E1190" s="27">
        <v>55119</v>
      </c>
      <c r="F1190" s="27">
        <v>2414923</v>
      </c>
      <c r="G1190" s="27" t="s">
        <v>1725</v>
      </c>
      <c r="H1190" s="59">
        <v>45000</v>
      </c>
      <c r="I1190" s="74" t="s">
        <v>15</v>
      </c>
      <c r="J1190" s="58"/>
      <c r="K1190" s="492"/>
      <c r="L1190" s="110" t="s">
        <v>4145</v>
      </c>
    </row>
    <row r="1191" spans="1:12" s="54" customFormat="1" hidden="1">
      <c r="A1191" s="27">
        <f t="shared" si="18"/>
        <v>1189</v>
      </c>
      <c r="B1191" s="27" t="s">
        <v>4134</v>
      </c>
      <c r="C1191" s="34" t="s">
        <v>31</v>
      </c>
      <c r="D1191" s="27">
        <v>122819</v>
      </c>
      <c r="E1191" s="27">
        <v>55120</v>
      </c>
      <c r="F1191" s="27">
        <v>2414924</v>
      </c>
      <c r="G1191" s="27" t="s">
        <v>1725</v>
      </c>
      <c r="H1191" s="59">
        <v>30000</v>
      </c>
      <c r="I1191" s="74" t="s">
        <v>15</v>
      </c>
      <c r="J1191" s="58"/>
      <c r="K1191" s="492"/>
      <c r="L1191" s="110" t="s">
        <v>4145</v>
      </c>
    </row>
    <row r="1192" spans="1:12" s="54" customFormat="1" hidden="1">
      <c r="A1192" s="27">
        <f t="shared" si="18"/>
        <v>1190</v>
      </c>
      <c r="B1192" s="27" t="s">
        <v>4013</v>
      </c>
      <c r="C1192" s="34" t="s">
        <v>31</v>
      </c>
      <c r="D1192" s="27">
        <v>122820</v>
      </c>
      <c r="E1192" s="27">
        <v>55121</v>
      </c>
      <c r="F1192" s="27">
        <v>2419421</v>
      </c>
      <c r="G1192" s="27" t="s">
        <v>1725</v>
      </c>
      <c r="H1192" s="59">
        <v>20500</v>
      </c>
      <c r="I1192" s="74" t="s">
        <v>15</v>
      </c>
      <c r="J1192" s="58"/>
      <c r="K1192" s="492"/>
      <c r="L1192" s="110" t="s">
        <v>4207</v>
      </c>
    </row>
    <row r="1193" spans="1:12" s="54" customFormat="1" hidden="1">
      <c r="A1193" s="27">
        <f t="shared" si="18"/>
        <v>1191</v>
      </c>
      <c r="B1193" s="27" t="s">
        <v>4146</v>
      </c>
      <c r="C1193" s="34" t="s">
        <v>31</v>
      </c>
      <c r="D1193" s="27">
        <v>122821</v>
      </c>
      <c r="E1193" s="27">
        <v>55122</v>
      </c>
      <c r="F1193" s="27">
        <v>2419421</v>
      </c>
      <c r="G1193" s="27" t="s">
        <v>1725</v>
      </c>
      <c r="H1193" s="59">
        <v>4700</v>
      </c>
      <c r="I1193" s="74" t="s">
        <v>15</v>
      </c>
      <c r="J1193" s="58"/>
      <c r="K1193" s="492"/>
      <c r="L1193" s="110" t="s">
        <v>4207</v>
      </c>
    </row>
    <row r="1194" spans="1:12" s="54" customFormat="1" hidden="1">
      <c r="A1194" s="27">
        <f t="shared" si="18"/>
        <v>1192</v>
      </c>
      <c r="B1194" s="27" t="s">
        <v>4147</v>
      </c>
      <c r="C1194" s="34" t="s">
        <v>31</v>
      </c>
      <c r="D1194" s="27">
        <v>122822</v>
      </c>
      <c r="E1194" s="27">
        <v>55123</v>
      </c>
      <c r="F1194" s="27">
        <v>2419421</v>
      </c>
      <c r="G1194" s="27" t="s">
        <v>1725</v>
      </c>
      <c r="H1194" s="59">
        <v>31400</v>
      </c>
      <c r="I1194" s="74" t="s">
        <v>15</v>
      </c>
      <c r="J1194" s="58"/>
      <c r="K1194" s="492"/>
      <c r="L1194" s="110" t="s">
        <v>4207</v>
      </c>
    </row>
    <row r="1195" spans="1:12" s="54" customFormat="1" hidden="1">
      <c r="A1195" s="27">
        <f t="shared" si="18"/>
        <v>1193</v>
      </c>
      <c r="B1195" s="27" t="s">
        <v>4158</v>
      </c>
      <c r="C1195" s="34" t="s">
        <v>42</v>
      </c>
      <c r="D1195" s="27">
        <v>122823</v>
      </c>
      <c r="E1195" s="27">
        <v>55124</v>
      </c>
      <c r="F1195" s="27">
        <v>13487296</v>
      </c>
      <c r="G1195" s="27" t="s">
        <v>1726</v>
      </c>
      <c r="H1195" s="59">
        <v>232</v>
      </c>
      <c r="I1195" s="74" t="s">
        <v>15</v>
      </c>
      <c r="J1195" s="58"/>
      <c r="K1195" s="492"/>
      <c r="L1195" s="110" t="s">
        <v>4207</v>
      </c>
    </row>
    <row r="1196" spans="1:12" s="54" customFormat="1" hidden="1">
      <c r="A1196" s="27">
        <f t="shared" si="18"/>
        <v>1194</v>
      </c>
      <c r="B1196" s="27" t="s">
        <v>4156</v>
      </c>
      <c r="C1196" s="34" t="s">
        <v>1712</v>
      </c>
      <c r="D1196" s="27">
        <v>122824</v>
      </c>
      <c r="E1196" s="27">
        <v>55125</v>
      </c>
      <c r="F1196" s="27" t="s">
        <v>4208</v>
      </c>
      <c r="G1196" s="27" t="s">
        <v>1725</v>
      </c>
      <c r="H1196" s="59">
        <v>80000</v>
      </c>
      <c r="I1196" s="74" t="s">
        <v>15</v>
      </c>
      <c r="J1196" s="58"/>
      <c r="K1196" s="492"/>
      <c r="L1196" s="110" t="s">
        <v>4207</v>
      </c>
    </row>
    <row r="1197" spans="1:12" s="54" customFormat="1" hidden="1">
      <c r="A1197" s="27">
        <f t="shared" si="18"/>
        <v>1195</v>
      </c>
      <c r="B1197" s="27" t="s">
        <v>4163</v>
      </c>
      <c r="C1197" s="34" t="s">
        <v>42</v>
      </c>
      <c r="D1197" s="27">
        <v>122825</v>
      </c>
      <c r="E1197" s="27">
        <v>55126</v>
      </c>
      <c r="F1197" s="27">
        <v>13487328</v>
      </c>
      <c r="G1197" s="27" t="s">
        <v>1726</v>
      </c>
      <c r="H1197" s="59">
        <v>50</v>
      </c>
      <c r="I1197" s="74" t="s">
        <v>15</v>
      </c>
      <c r="J1197" s="58"/>
      <c r="K1197" s="492"/>
      <c r="L1197" s="110" t="s">
        <v>4207</v>
      </c>
    </row>
    <row r="1198" spans="1:12" s="54" customFormat="1" hidden="1">
      <c r="A1198" s="27">
        <f t="shared" si="18"/>
        <v>1196</v>
      </c>
      <c r="B1198" s="27" t="s">
        <v>4164</v>
      </c>
      <c r="C1198" s="34" t="s">
        <v>42</v>
      </c>
      <c r="D1198" s="27">
        <v>122825</v>
      </c>
      <c r="E1198" s="27">
        <v>55126</v>
      </c>
      <c r="F1198" s="27">
        <v>13487328</v>
      </c>
      <c r="G1198" s="27" t="s">
        <v>1726</v>
      </c>
      <c r="H1198" s="59">
        <v>50</v>
      </c>
      <c r="I1198" s="74" t="s">
        <v>15</v>
      </c>
      <c r="J1198" s="58"/>
      <c r="K1198" s="492"/>
      <c r="L1198" s="110" t="s">
        <v>4207</v>
      </c>
    </row>
    <row r="1199" spans="1:12" s="54" customFormat="1" hidden="1">
      <c r="A1199" s="27">
        <f t="shared" si="18"/>
        <v>1197</v>
      </c>
      <c r="B1199" s="27" t="s">
        <v>4109</v>
      </c>
      <c r="C1199" s="34" t="s">
        <v>42</v>
      </c>
      <c r="D1199" s="27">
        <v>122826</v>
      </c>
      <c r="E1199" s="27">
        <v>55127</v>
      </c>
      <c r="F1199" s="27">
        <v>13487328</v>
      </c>
      <c r="G1199" s="27" t="s">
        <v>1726</v>
      </c>
      <c r="H1199" s="59">
        <v>141.9</v>
      </c>
      <c r="I1199" s="74" t="s">
        <v>15</v>
      </c>
      <c r="J1199" s="58"/>
      <c r="K1199" s="492"/>
      <c r="L1199" s="110" t="s">
        <v>4207</v>
      </c>
    </row>
    <row r="1200" spans="1:12" s="54" customFormat="1" hidden="1">
      <c r="A1200" s="27">
        <f t="shared" si="18"/>
        <v>1198</v>
      </c>
      <c r="B1200" s="27" t="s">
        <v>4170</v>
      </c>
      <c r="C1200" s="34" t="s">
        <v>42</v>
      </c>
      <c r="D1200" s="27">
        <v>122826</v>
      </c>
      <c r="E1200" s="27">
        <v>55127</v>
      </c>
      <c r="F1200" s="27">
        <v>13487328</v>
      </c>
      <c r="G1200" s="27" t="s">
        <v>1726</v>
      </c>
      <c r="H1200" s="59">
        <v>291.2</v>
      </c>
      <c r="I1200" s="74" t="s">
        <v>15</v>
      </c>
      <c r="J1200" s="58"/>
      <c r="K1200" s="492"/>
      <c r="L1200" s="110" t="s">
        <v>4207</v>
      </c>
    </row>
    <row r="1201" spans="1:12" s="54" customFormat="1" hidden="1">
      <c r="A1201" s="27">
        <f t="shared" si="18"/>
        <v>1199</v>
      </c>
      <c r="B1201" s="27" t="s">
        <v>4162</v>
      </c>
      <c r="C1201" s="34" t="s">
        <v>42</v>
      </c>
      <c r="D1201" s="27">
        <v>122826</v>
      </c>
      <c r="E1201" s="27">
        <v>55127</v>
      </c>
      <c r="F1201" s="27">
        <v>13487328</v>
      </c>
      <c r="G1201" s="27" t="s">
        <v>1726</v>
      </c>
      <c r="H1201" s="59">
        <v>1000</v>
      </c>
      <c r="I1201" s="74" t="s">
        <v>15</v>
      </c>
      <c r="J1201" s="58"/>
      <c r="K1201" s="492"/>
      <c r="L1201" s="110" t="s">
        <v>4207</v>
      </c>
    </row>
    <row r="1202" spans="1:12" s="54" customFormat="1" hidden="1">
      <c r="A1202" s="27">
        <f t="shared" si="18"/>
        <v>1200</v>
      </c>
      <c r="B1202" s="27" t="s">
        <v>4171</v>
      </c>
      <c r="C1202" s="34" t="s">
        <v>42</v>
      </c>
      <c r="D1202" s="27">
        <v>122826</v>
      </c>
      <c r="E1202" s="27">
        <v>55127</v>
      </c>
      <c r="F1202" s="27">
        <v>13487328</v>
      </c>
      <c r="G1202" s="27" t="s">
        <v>1726</v>
      </c>
      <c r="H1202" s="59">
        <v>134.19999999999999</v>
      </c>
      <c r="I1202" s="74" t="s">
        <v>15</v>
      </c>
      <c r="J1202" s="58"/>
      <c r="K1202" s="492"/>
      <c r="L1202" s="110" t="s">
        <v>4207</v>
      </c>
    </row>
    <row r="1203" spans="1:12" s="54" customFormat="1" hidden="1">
      <c r="A1203" s="27">
        <f t="shared" si="18"/>
        <v>1201</v>
      </c>
      <c r="B1203" s="27" t="s">
        <v>4172</v>
      </c>
      <c r="C1203" s="34" t="s">
        <v>42</v>
      </c>
      <c r="D1203" s="27">
        <v>122826</v>
      </c>
      <c r="E1203" s="27">
        <v>55127</v>
      </c>
      <c r="F1203" s="27">
        <v>13487328</v>
      </c>
      <c r="G1203" s="27" t="s">
        <v>1726</v>
      </c>
      <c r="H1203" s="59">
        <v>940</v>
      </c>
      <c r="I1203" s="74" t="s">
        <v>15</v>
      </c>
      <c r="J1203" s="58"/>
      <c r="K1203" s="492"/>
      <c r="L1203" s="110" t="s">
        <v>4207</v>
      </c>
    </row>
    <row r="1204" spans="1:12" s="54" customFormat="1" hidden="1">
      <c r="A1204" s="27">
        <f t="shared" si="18"/>
        <v>1202</v>
      </c>
      <c r="B1204" s="27" t="s">
        <v>4153</v>
      </c>
      <c r="C1204" s="34" t="s">
        <v>42</v>
      </c>
      <c r="D1204" s="27">
        <v>122827</v>
      </c>
      <c r="E1204" s="27">
        <v>55128</v>
      </c>
      <c r="F1204" s="27">
        <v>13487328</v>
      </c>
      <c r="G1204" s="27" t="s">
        <v>1726</v>
      </c>
      <c r="H1204" s="59">
        <v>317</v>
      </c>
      <c r="I1204" s="74" t="s">
        <v>15</v>
      </c>
      <c r="J1204" s="58"/>
      <c r="K1204" s="492"/>
      <c r="L1204" s="110" t="s">
        <v>4207</v>
      </c>
    </row>
    <row r="1205" spans="1:12" s="54" customFormat="1" hidden="1">
      <c r="A1205" s="27">
        <f t="shared" si="18"/>
        <v>1203</v>
      </c>
      <c r="B1205" s="27" t="s">
        <v>4154</v>
      </c>
      <c r="C1205" s="34" t="s">
        <v>42</v>
      </c>
      <c r="D1205" s="27">
        <v>122827</v>
      </c>
      <c r="E1205" s="27">
        <v>55128</v>
      </c>
      <c r="F1205" s="27">
        <v>13487328</v>
      </c>
      <c r="G1205" s="27" t="s">
        <v>1726</v>
      </c>
      <c r="H1205" s="59">
        <v>415</v>
      </c>
      <c r="I1205" s="74" t="s">
        <v>15</v>
      </c>
      <c r="J1205" s="58"/>
      <c r="K1205" s="492"/>
      <c r="L1205" s="110" t="s">
        <v>4207</v>
      </c>
    </row>
    <row r="1206" spans="1:12" s="54" customFormat="1" hidden="1">
      <c r="A1206" s="27">
        <f t="shared" si="18"/>
        <v>1204</v>
      </c>
      <c r="B1206" s="27" t="s">
        <v>4173</v>
      </c>
      <c r="C1206" s="34" t="s">
        <v>42</v>
      </c>
      <c r="D1206" s="27">
        <v>122827</v>
      </c>
      <c r="E1206" s="27">
        <v>55128</v>
      </c>
      <c r="F1206" s="27">
        <v>13487328</v>
      </c>
      <c r="G1206" s="27" t="s">
        <v>1726</v>
      </c>
      <c r="H1206" s="59">
        <v>180</v>
      </c>
      <c r="I1206" s="74" t="s">
        <v>15</v>
      </c>
      <c r="J1206" s="58"/>
      <c r="K1206" s="492"/>
      <c r="L1206" s="110" t="s">
        <v>4207</v>
      </c>
    </row>
    <row r="1207" spans="1:12" s="54" customFormat="1" hidden="1">
      <c r="A1207" s="27">
        <f t="shared" si="18"/>
        <v>1205</v>
      </c>
      <c r="B1207" s="27" t="s">
        <v>4174</v>
      </c>
      <c r="C1207" s="34" t="s">
        <v>42</v>
      </c>
      <c r="D1207" s="27">
        <v>122827</v>
      </c>
      <c r="E1207" s="27">
        <v>55128</v>
      </c>
      <c r="F1207" s="27">
        <v>13487328</v>
      </c>
      <c r="G1207" s="27" t="s">
        <v>1726</v>
      </c>
      <c r="H1207" s="59">
        <v>180</v>
      </c>
      <c r="I1207" s="74" t="s">
        <v>15</v>
      </c>
      <c r="J1207" s="58"/>
      <c r="K1207" s="492"/>
      <c r="L1207" s="110" t="s">
        <v>4207</v>
      </c>
    </row>
    <row r="1208" spans="1:12" s="54" customFormat="1" hidden="1">
      <c r="A1208" s="27">
        <f t="shared" si="18"/>
        <v>1206</v>
      </c>
      <c r="B1208" s="27" t="s">
        <v>3898</v>
      </c>
      <c r="C1208" s="34" t="s">
        <v>40</v>
      </c>
      <c r="D1208" s="27">
        <v>122828</v>
      </c>
      <c r="E1208" s="27">
        <v>55129</v>
      </c>
      <c r="F1208" s="27">
        <v>2419447</v>
      </c>
      <c r="G1208" s="27" t="s">
        <v>1726</v>
      </c>
      <c r="H1208" s="59">
        <v>1835.6</v>
      </c>
      <c r="I1208" s="74" t="s">
        <v>15</v>
      </c>
      <c r="J1208" s="58"/>
      <c r="K1208" s="492"/>
      <c r="L1208" s="110" t="s">
        <v>4207</v>
      </c>
    </row>
    <row r="1209" spans="1:12" s="54" customFormat="1" hidden="1">
      <c r="A1209" s="27">
        <f t="shared" si="18"/>
        <v>1207</v>
      </c>
      <c r="B1209" s="27" t="s">
        <v>3899</v>
      </c>
      <c r="C1209" s="34" t="s">
        <v>40</v>
      </c>
      <c r="D1209" s="27">
        <v>122828</v>
      </c>
      <c r="E1209" s="27">
        <v>55129</v>
      </c>
      <c r="F1209" s="27">
        <v>2419447</v>
      </c>
      <c r="G1209" s="27" t="s">
        <v>1726</v>
      </c>
      <c r="H1209" s="59">
        <v>1269.2</v>
      </c>
      <c r="I1209" s="74" t="s">
        <v>15</v>
      </c>
      <c r="J1209" s="58"/>
      <c r="K1209" s="492"/>
      <c r="L1209" s="110" t="s">
        <v>4207</v>
      </c>
    </row>
    <row r="1210" spans="1:12" s="54" customFormat="1" hidden="1">
      <c r="A1210" s="27">
        <f t="shared" si="18"/>
        <v>1208</v>
      </c>
      <c r="B1210" s="27" t="s">
        <v>3900</v>
      </c>
      <c r="C1210" s="34" t="s">
        <v>40</v>
      </c>
      <c r="D1210" s="27">
        <v>122828</v>
      </c>
      <c r="E1210" s="27">
        <v>55129</v>
      </c>
      <c r="F1210" s="27">
        <v>2419447</v>
      </c>
      <c r="G1210" s="27" t="s">
        <v>1726</v>
      </c>
      <c r="H1210" s="59">
        <v>437.2</v>
      </c>
      <c r="I1210" s="74" t="s">
        <v>15</v>
      </c>
      <c r="J1210" s="58"/>
      <c r="K1210" s="492"/>
      <c r="L1210" s="110" t="s">
        <v>4207</v>
      </c>
    </row>
    <row r="1211" spans="1:12" s="54" customFormat="1" hidden="1">
      <c r="A1211" s="27">
        <f t="shared" si="18"/>
        <v>1209</v>
      </c>
      <c r="B1211" s="27" t="s">
        <v>3905</v>
      </c>
      <c r="C1211" s="34" t="s">
        <v>40</v>
      </c>
      <c r="D1211" s="27">
        <v>122833</v>
      </c>
      <c r="E1211" s="27">
        <v>55130</v>
      </c>
      <c r="F1211" s="27">
        <v>2419447</v>
      </c>
      <c r="G1211" s="27" t="s">
        <v>1726</v>
      </c>
      <c r="H1211" s="59">
        <v>982.8</v>
      </c>
      <c r="I1211" s="74" t="s">
        <v>15</v>
      </c>
      <c r="J1211" s="58"/>
      <c r="K1211" s="492"/>
      <c r="L1211" s="110" t="s">
        <v>4207</v>
      </c>
    </row>
    <row r="1212" spans="1:12" s="54" customFormat="1" hidden="1">
      <c r="A1212" s="27">
        <f t="shared" si="18"/>
        <v>1210</v>
      </c>
      <c r="B1212" s="27" t="s">
        <v>3906</v>
      </c>
      <c r="C1212" s="34" t="s">
        <v>40</v>
      </c>
      <c r="D1212" s="27">
        <v>122830</v>
      </c>
      <c r="E1212" s="27">
        <v>55131</v>
      </c>
      <c r="F1212" s="27">
        <v>2419447</v>
      </c>
      <c r="G1212" s="27" t="s">
        <v>1726</v>
      </c>
      <c r="H1212" s="59">
        <v>968.4</v>
      </c>
      <c r="I1212" s="74" t="s">
        <v>15</v>
      </c>
      <c r="J1212" s="58"/>
      <c r="K1212" s="492"/>
      <c r="L1212" s="110" t="s">
        <v>4207</v>
      </c>
    </row>
    <row r="1213" spans="1:12" s="54" customFormat="1" hidden="1">
      <c r="A1213" s="27">
        <f t="shared" si="18"/>
        <v>1211</v>
      </c>
      <c r="B1213" s="27" t="s">
        <v>3907</v>
      </c>
      <c r="C1213" s="34" t="s">
        <v>40</v>
      </c>
      <c r="D1213" s="27">
        <v>122830</v>
      </c>
      <c r="E1213" s="27">
        <v>55131</v>
      </c>
      <c r="F1213" s="27">
        <v>2419447</v>
      </c>
      <c r="G1213" s="27" t="s">
        <v>1726</v>
      </c>
      <c r="H1213" s="59">
        <v>1072.8</v>
      </c>
      <c r="I1213" s="74" t="s">
        <v>15</v>
      </c>
      <c r="J1213" s="58"/>
      <c r="K1213" s="492"/>
      <c r="L1213" s="110" t="s">
        <v>4207</v>
      </c>
    </row>
    <row r="1214" spans="1:12" s="54" customFormat="1" hidden="1">
      <c r="A1214" s="27">
        <f t="shared" si="18"/>
        <v>1212</v>
      </c>
      <c r="B1214" s="27" t="s">
        <v>3908</v>
      </c>
      <c r="C1214" s="34" t="s">
        <v>40</v>
      </c>
      <c r="D1214" s="27">
        <v>122830</v>
      </c>
      <c r="E1214" s="27">
        <v>55131</v>
      </c>
      <c r="F1214" s="27">
        <v>2419447</v>
      </c>
      <c r="G1214" s="27" t="s">
        <v>1726</v>
      </c>
      <c r="H1214" s="59">
        <v>414</v>
      </c>
      <c r="I1214" s="74" t="s">
        <v>15</v>
      </c>
      <c r="J1214" s="58"/>
      <c r="K1214" s="492"/>
      <c r="L1214" s="110" t="s">
        <v>4207</v>
      </c>
    </row>
    <row r="1215" spans="1:12" s="54" customFormat="1" hidden="1">
      <c r="A1215" s="27">
        <f t="shared" si="18"/>
        <v>1213</v>
      </c>
      <c r="B1215" s="201" t="s">
        <v>15</v>
      </c>
      <c r="C1215" s="202" t="s">
        <v>15</v>
      </c>
      <c r="D1215" s="201">
        <v>122829</v>
      </c>
      <c r="E1215" s="201">
        <v>55134</v>
      </c>
      <c r="F1215" s="201" t="s">
        <v>15</v>
      </c>
      <c r="G1215" s="201" t="s">
        <v>15</v>
      </c>
      <c r="H1215" s="204" t="s">
        <v>15</v>
      </c>
      <c r="I1215" s="203" t="s">
        <v>248</v>
      </c>
      <c r="J1215" s="58"/>
      <c r="K1215" s="492"/>
      <c r="L1215" s="110" t="s">
        <v>4207</v>
      </c>
    </row>
    <row r="1216" spans="1:12" s="54" customFormat="1" hidden="1">
      <c r="A1216" s="27">
        <f t="shared" si="18"/>
        <v>1214</v>
      </c>
      <c r="B1216" s="27" t="s">
        <v>3909</v>
      </c>
      <c r="C1216" s="34" t="s">
        <v>40</v>
      </c>
      <c r="D1216" s="27">
        <v>122831</v>
      </c>
      <c r="E1216" s="27">
        <v>55132</v>
      </c>
      <c r="F1216" s="27">
        <v>2419448</v>
      </c>
      <c r="G1216" s="27" t="s">
        <v>1726</v>
      </c>
      <c r="H1216" s="59">
        <v>968.4</v>
      </c>
      <c r="I1216" s="74" t="s">
        <v>15</v>
      </c>
      <c r="J1216" s="58"/>
      <c r="K1216" s="492"/>
      <c r="L1216" s="110" t="s">
        <v>4207</v>
      </c>
    </row>
    <row r="1217" spans="1:12" s="54" customFormat="1" hidden="1">
      <c r="A1217" s="27">
        <f t="shared" si="18"/>
        <v>1215</v>
      </c>
      <c r="B1217" s="27" t="s">
        <v>3910</v>
      </c>
      <c r="C1217" s="34" t="s">
        <v>40</v>
      </c>
      <c r="D1217" s="27">
        <v>122831</v>
      </c>
      <c r="E1217" s="27">
        <v>55132</v>
      </c>
      <c r="F1217" s="27">
        <v>2419448</v>
      </c>
      <c r="G1217" s="27" t="s">
        <v>1726</v>
      </c>
      <c r="H1217" s="59">
        <v>1072.8</v>
      </c>
      <c r="I1217" s="74" t="s">
        <v>15</v>
      </c>
      <c r="J1217" s="58"/>
      <c r="K1217" s="492"/>
      <c r="L1217" s="110" t="s">
        <v>4207</v>
      </c>
    </row>
    <row r="1218" spans="1:12" s="54" customFormat="1" hidden="1">
      <c r="A1218" s="27">
        <f t="shared" si="18"/>
        <v>1216</v>
      </c>
      <c r="B1218" s="27" t="s">
        <v>3911</v>
      </c>
      <c r="C1218" s="34" t="s">
        <v>40</v>
      </c>
      <c r="D1218" s="27">
        <v>122831</v>
      </c>
      <c r="E1218" s="27">
        <v>55132</v>
      </c>
      <c r="F1218" s="27">
        <v>2419448</v>
      </c>
      <c r="G1218" s="27" t="s">
        <v>1726</v>
      </c>
      <c r="H1218" s="59">
        <v>414</v>
      </c>
      <c r="I1218" s="74" t="s">
        <v>15</v>
      </c>
      <c r="J1218" s="58"/>
      <c r="K1218" s="492"/>
      <c r="L1218" s="110" t="s">
        <v>4207</v>
      </c>
    </row>
    <row r="1219" spans="1:12" s="54" customFormat="1" hidden="1">
      <c r="A1219" s="27">
        <f t="shared" si="18"/>
        <v>1217</v>
      </c>
      <c r="B1219" s="27" t="s">
        <v>3912</v>
      </c>
      <c r="C1219" s="34" t="s">
        <v>40</v>
      </c>
      <c r="D1219" s="27">
        <v>122832</v>
      </c>
      <c r="E1219" s="27">
        <v>55133</v>
      </c>
      <c r="F1219" s="27">
        <v>2419448</v>
      </c>
      <c r="G1219" s="27" t="s">
        <v>1726</v>
      </c>
      <c r="H1219" s="59">
        <v>1011.6</v>
      </c>
      <c r="I1219" s="74" t="s">
        <v>15</v>
      </c>
      <c r="J1219" s="58"/>
      <c r="K1219" s="492"/>
      <c r="L1219" s="110" t="s">
        <v>4207</v>
      </c>
    </row>
    <row r="1220" spans="1:12" s="54" customFormat="1" hidden="1">
      <c r="A1220" s="27">
        <f t="shared" si="18"/>
        <v>1218</v>
      </c>
      <c r="B1220" s="27" t="s">
        <v>3913</v>
      </c>
      <c r="C1220" s="34" t="s">
        <v>40</v>
      </c>
      <c r="D1220" s="27">
        <v>122832</v>
      </c>
      <c r="E1220" s="27">
        <v>55133</v>
      </c>
      <c r="F1220" s="27">
        <v>2419448</v>
      </c>
      <c r="G1220" s="27" t="s">
        <v>1726</v>
      </c>
      <c r="H1220" s="59">
        <v>853.2</v>
      </c>
      <c r="I1220" s="74" t="s">
        <v>15</v>
      </c>
      <c r="J1220" s="58"/>
      <c r="K1220" s="492"/>
      <c r="L1220" s="110" t="s">
        <v>4207</v>
      </c>
    </row>
    <row r="1221" spans="1:12" s="54" customFormat="1" hidden="1">
      <c r="A1221" s="27">
        <f t="shared" ref="A1221:A1284" si="19">A1220+1</f>
        <v>1219</v>
      </c>
      <c r="B1221" s="27" t="s">
        <v>3914</v>
      </c>
      <c r="C1221" s="34" t="s">
        <v>40</v>
      </c>
      <c r="D1221" s="27">
        <v>122832</v>
      </c>
      <c r="E1221" s="27">
        <v>55133</v>
      </c>
      <c r="F1221" s="27">
        <v>2419448</v>
      </c>
      <c r="G1221" s="27" t="s">
        <v>1726</v>
      </c>
      <c r="H1221" s="59">
        <v>324</v>
      </c>
      <c r="I1221" s="74" t="s">
        <v>15</v>
      </c>
      <c r="J1221" s="58"/>
      <c r="K1221" s="492"/>
      <c r="L1221" s="110" t="s">
        <v>4207</v>
      </c>
    </row>
    <row r="1222" spans="1:12" s="54" customFormat="1" hidden="1">
      <c r="A1222" s="27">
        <f t="shared" si="19"/>
        <v>1220</v>
      </c>
      <c r="B1222" s="27" t="s">
        <v>4178</v>
      </c>
      <c r="C1222" s="34" t="s">
        <v>38</v>
      </c>
      <c r="D1222" s="27">
        <v>122834</v>
      </c>
      <c r="E1222" s="27">
        <v>55136</v>
      </c>
      <c r="F1222" s="27">
        <v>2419465</v>
      </c>
      <c r="G1222" s="27" t="s">
        <v>1726</v>
      </c>
      <c r="H1222" s="59">
        <v>799</v>
      </c>
      <c r="I1222" s="74" t="s">
        <v>15</v>
      </c>
      <c r="J1222" s="58"/>
      <c r="K1222" s="492"/>
      <c r="L1222" s="110" t="s">
        <v>4207</v>
      </c>
    </row>
    <row r="1223" spans="1:12" s="54" customFormat="1" hidden="1">
      <c r="A1223" s="27">
        <f t="shared" si="19"/>
        <v>1221</v>
      </c>
      <c r="B1223" s="27" t="s">
        <v>4179</v>
      </c>
      <c r="C1223" s="34" t="s">
        <v>38</v>
      </c>
      <c r="D1223" s="27">
        <v>122834</v>
      </c>
      <c r="E1223" s="27">
        <v>55136</v>
      </c>
      <c r="F1223" s="27">
        <v>2419465</v>
      </c>
      <c r="G1223" s="27" t="s">
        <v>1726</v>
      </c>
      <c r="H1223" s="59">
        <v>659</v>
      </c>
      <c r="I1223" s="74" t="s">
        <v>15</v>
      </c>
      <c r="J1223" s="58"/>
      <c r="K1223" s="492"/>
      <c r="L1223" s="110" t="s">
        <v>4207</v>
      </c>
    </row>
    <row r="1224" spans="1:12" s="54" customFormat="1" hidden="1">
      <c r="A1224" s="27">
        <f t="shared" si="19"/>
        <v>1222</v>
      </c>
      <c r="B1224" s="27" t="s">
        <v>4180</v>
      </c>
      <c r="C1224" s="34" t="s">
        <v>38</v>
      </c>
      <c r="D1224" s="27">
        <v>122834</v>
      </c>
      <c r="E1224" s="27">
        <v>55136</v>
      </c>
      <c r="F1224" s="27">
        <v>2419465</v>
      </c>
      <c r="G1224" s="27" t="s">
        <v>1726</v>
      </c>
      <c r="H1224" s="59">
        <v>1070</v>
      </c>
      <c r="I1224" s="74" t="s">
        <v>15</v>
      </c>
      <c r="J1224" s="58"/>
      <c r="K1224" s="492"/>
      <c r="L1224" s="110" t="s">
        <v>4207</v>
      </c>
    </row>
    <row r="1225" spans="1:12" s="54" customFormat="1" hidden="1">
      <c r="A1225" s="27">
        <f t="shared" si="19"/>
        <v>1223</v>
      </c>
      <c r="B1225" s="27" t="s">
        <v>4181</v>
      </c>
      <c r="C1225" s="34" t="s">
        <v>38</v>
      </c>
      <c r="D1225" s="27">
        <v>122834</v>
      </c>
      <c r="E1225" s="27">
        <v>55136</v>
      </c>
      <c r="F1225" s="27">
        <v>2419465</v>
      </c>
      <c r="G1225" s="27" t="s">
        <v>1726</v>
      </c>
      <c r="H1225" s="59">
        <v>592</v>
      </c>
      <c r="I1225" s="74" t="s">
        <v>15</v>
      </c>
      <c r="J1225" s="58"/>
      <c r="K1225" s="492"/>
      <c r="L1225" s="110" t="s">
        <v>4207</v>
      </c>
    </row>
    <row r="1226" spans="1:12" s="54" customFormat="1" hidden="1">
      <c r="A1226" s="27">
        <f t="shared" si="19"/>
        <v>1224</v>
      </c>
      <c r="B1226" s="27" t="s">
        <v>4146</v>
      </c>
      <c r="C1226" s="34" t="s">
        <v>31</v>
      </c>
      <c r="D1226" s="27">
        <v>122835</v>
      </c>
      <c r="E1226" s="27">
        <v>55135</v>
      </c>
      <c r="F1226" s="27">
        <v>2419456</v>
      </c>
      <c r="G1226" s="27" t="s">
        <v>1725</v>
      </c>
      <c r="H1226" s="59">
        <v>9400</v>
      </c>
      <c r="I1226" s="74" t="s">
        <v>15</v>
      </c>
      <c r="J1226" s="58"/>
      <c r="K1226" s="492"/>
      <c r="L1226" s="110" t="s">
        <v>4207</v>
      </c>
    </row>
    <row r="1227" spans="1:12" s="54" customFormat="1" hidden="1">
      <c r="A1227" s="27">
        <f t="shared" si="19"/>
        <v>1225</v>
      </c>
      <c r="B1227" s="27" t="s">
        <v>4190</v>
      </c>
      <c r="C1227" s="34" t="s">
        <v>43</v>
      </c>
      <c r="D1227" s="27">
        <v>122836</v>
      </c>
      <c r="E1227" s="27">
        <v>55137</v>
      </c>
      <c r="F1227" s="27" t="s">
        <v>4209</v>
      </c>
      <c r="G1227" s="27" t="s">
        <v>1726</v>
      </c>
      <c r="H1227" s="59">
        <v>1500</v>
      </c>
      <c r="I1227" s="74" t="s">
        <v>15</v>
      </c>
      <c r="J1227" s="58"/>
      <c r="K1227" s="492"/>
      <c r="L1227" s="110" t="s">
        <v>4207</v>
      </c>
    </row>
    <row r="1228" spans="1:12" s="54" customFormat="1" hidden="1">
      <c r="A1228" s="27">
        <f t="shared" si="19"/>
        <v>1226</v>
      </c>
      <c r="B1228" s="27" t="s">
        <v>4191</v>
      </c>
      <c r="C1228" s="34" t="s">
        <v>43</v>
      </c>
      <c r="D1228" s="27">
        <v>122836</v>
      </c>
      <c r="E1228" s="27">
        <v>55137</v>
      </c>
      <c r="F1228" s="27" t="s">
        <v>4209</v>
      </c>
      <c r="G1228" s="27" t="s">
        <v>1726</v>
      </c>
      <c r="H1228" s="59">
        <v>2700</v>
      </c>
      <c r="I1228" s="74" t="s">
        <v>15</v>
      </c>
      <c r="J1228" s="58"/>
      <c r="K1228" s="492"/>
      <c r="L1228" s="110" t="s">
        <v>4207</v>
      </c>
    </row>
    <row r="1229" spans="1:12" s="54" customFormat="1" hidden="1">
      <c r="A1229" s="27">
        <f t="shared" si="19"/>
        <v>1227</v>
      </c>
      <c r="B1229" s="27" t="s">
        <v>4192</v>
      </c>
      <c r="C1229" s="34" t="s">
        <v>43</v>
      </c>
      <c r="D1229" s="27">
        <v>122836</v>
      </c>
      <c r="E1229" s="27">
        <v>55137</v>
      </c>
      <c r="F1229" s="27" t="s">
        <v>4209</v>
      </c>
      <c r="G1229" s="27" t="s">
        <v>1726</v>
      </c>
      <c r="H1229" s="59">
        <v>1400</v>
      </c>
      <c r="I1229" s="74" t="s">
        <v>15</v>
      </c>
      <c r="J1229" s="58"/>
      <c r="K1229" s="492"/>
      <c r="L1229" s="110" t="s">
        <v>4207</v>
      </c>
    </row>
    <row r="1230" spans="1:12" s="54" customFormat="1" hidden="1">
      <c r="A1230" s="27">
        <f t="shared" si="19"/>
        <v>1228</v>
      </c>
      <c r="B1230" s="27" t="s">
        <v>4193</v>
      </c>
      <c r="C1230" s="34" t="s">
        <v>43</v>
      </c>
      <c r="D1230" s="27">
        <v>122836</v>
      </c>
      <c r="E1230" s="27">
        <v>55137</v>
      </c>
      <c r="F1230" s="27" t="s">
        <v>4209</v>
      </c>
      <c r="G1230" s="27" t="s">
        <v>1726</v>
      </c>
      <c r="H1230" s="59">
        <v>3000</v>
      </c>
      <c r="I1230" s="74" t="s">
        <v>15</v>
      </c>
      <c r="J1230" s="58"/>
      <c r="K1230" s="492"/>
      <c r="L1230" s="110" t="s">
        <v>4207</v>
      </c>
    </row>
    <row r="1231" spans="1:12" s="54" customFormat="1" hidden="1">
      <c r="A1231" s="27">
        <f t="shared" si="19"/>
        <v>1229</v>
      </c>
      <c r="B1231" s="27" t="s">
        <v>4194</v>
      </c>
      <c r="C1231" s="34" t="s">
        <v>43</v>
      </c>
      <c r="D1231" s="27">
        <v>122836</v>
      </c>
      <c r="E1231" s="27">
        <v>55137</v>
      </c>
      <c r="F1231" s="27" t="s">
        <v>4209</v>
      </c>
      <c r="G1231" s="27" t="s">
        <v>1726</v>
      </c>
      <c r="H1231" s="59">
        <v>920</v>
      </c>
      <c r="I1231" s="74" t="s">
        <v>15</v>
      </c>
      <c r="J1231" s="58"/>
      <c r="K1231" s="492"/>
      <c r="L1231" s="110" t="s">
        <v>4207</v>
      </c>
    </row>
    <row r="1232" spans="1:12" s="54" customFormat="1" hidden="1">
      <c r="A1232" s="27">
        <f t="shared" si="19"/>
        <v>1230</v>
      </c>
      <c r="B1232" s="27" t="s">
        <v>4195</v>
      </c>
      <c r="C1232" s="34" t="s">
        <v>43</v>
      </c>
      <c r="D1232" s="27">
        <v>122836</v>
      </c>
      <c r="E1232" s="27">
        <v>55137</v>
      </c>
      <c r="F1232" s="27" t="s">
        <v>4209</v>
      </c>
      <c r="G1232" s="27" t="s">
        <v>1726</v>
      </c>
      <c r="H1232" s="59">
        <v>1110</v>
      </c>
      <c r="I1232" s="74" t="s">
        <v>15</v>
      </c>
      <c r="J1232" s="58"/>
      <c r="K1232" s="492"/>
      <c r="L1232" s="110" t="s">
        <v>4207</v>
      </c>
    </row>
    <row r="1233" spans="1:12" s="54" customFormat="1" hidden="1">
      <c r="A1233" s="27">
        <f t="shared" si="19"/>
        <v>1231</v>
      </c>
      <c r="B1233" s="27" t="s">
        <v>4196</v>
      </c>
      <c r="C1233" s="34" t="s">
        <v>43</v>
      </c>
      <c r="D1233" s="27">
        <v>122836</v>
      </c>
      <c r="E1233" s="27">
        <v>55137</v>
      </c>
      <c r="F1233" s="27" t="s">
        <v>4209</v>
      </c>
      <c r="G1233" s="27" t="s">
        <v>1726</v>
      </c>
      <c r="H1233" s="59">
        <v>860</v>
      </c>
      <c r="I1233" s="74" t="s">
        <v>15</v>
      </c>
      <c r="J1233" s="58"/>
      <c r="K1233" s="492"/>
      <c r="L1233" s="110" t="s">
        <v>4207</v>
      </c>
    </row>
    <row r="1234" spans="1:12" s="54" customFormat="1" hidden="1">
      <c r="A1234" s="27">
        <f t="shared" si="19"/>
        <v>1232</v>
      </c>
      <c r="B1234" s="201" t="s">
        <v>15</v>
      </c>
      <c r="C1234" s="202" t="s">
        <v>15</v>
      </c>
      <c r="D1234" s="201">
        <v>122837</v>
      </c>
      <c r="E1234" s="201" t="s">
        <v>15</v>
      </c>
      <c r="F1234" s="201" t="s">
        <v>15</v>
      </c>
      <c r="G1234" s="201" t="s">
        <v>15</v>
      </c>
      <c r="H1234" s="204" t="s">
        <v>15</v>
      </c>
      <c r="I1234" s="203" t="s">
        <v>248</v>
      </c>
      <c r="J1234" s="58"/>
      <c r="K1234" s="492"/>
      <c r="L1234" s="110" t="s">
        <v>4228</v>
      </c>
    </row>
    <row r="1235" spans="1:12" s="54" customFormat="1" hidden="1">
      <c r="A1235" s="27">
        <f t="shared" si="19"/>
        <v>1233</v>
      </c>
      <c r="B1235" s="27" t="s">
        <v>3895</v>
      </c>
      <c r="C1235" s="34" t="s">
        <v>40</v>
      </c>
      <c r="D1235" s="27">
        <v>122838</v>
      </c>
      <c r="E1235" s="27">
        <v>55138</v>
      </c>
      <c r="F1235" s="27">
        <v>2419475</v>
      </c>
      <c r="G1235" s="27" t="s">
        <v>1726</v>
      </c>
      <c r="H1235" s="59">
        <v>3040</v>
      </c>
      <c r="I1235" s="60" t="s">
        <v>4188</v>
      </c>
      <c r="J1235" s="58"/>
      <c r="K1235" s="492"/>
      <c r="L1235" s="110" t="s">
        <v>4228</v>
      </c>
    </row>
    <row r="1236" spans="1:12" s="54" customFormat="1" hidden="1">
      <c r="A1236" s="27">
        <f t="shared" si="19"/>
        <v>1234</v>
      </c>
      <c r="B1236" s="27" t="s">
        <v>3896</v>
      </c>
      <c r="C1236" s="34" t="s">
        <v>40</v>
      </c>
      <c r="D1236" s="27">
        <v>122838</v>
      </c>
      <c r="E1236" s="27">
        <v>55138</v>
      </c>
      <c r="F1236" s="27">
        <v>2419475</v>
      </c>
      <c r="G1236" s="27" t="s">
        <v>1726</v>
      </c>
      <c r="H1236" s="59">
        <v>2048.4</v>
      </c>
      <c r="I1236" s="60" t="s">
        <v>4188</v>
      </c>
      <c r="J1236" s="58"/>
      <c r="K1236" s="492"/>
      <c r="L1236" s="110" t="s">
        <v>4228</v>
      </c>
    </row>
    <row r="1237" spans="1:12" s="54" customFormat="1" hidden="1">
      <c r="A1237" s="27">
        <f t="shared" si="19"/>
        <v>1235</v>
      </c>
      <c r="B1237" s="27" t="s">
        <v>3897</v>
      </c>
      <c r="C1237" s="34" t="s">
        <v>40</v>
      </c>
      <c r="D1237" s="27">
        <v>122838</v>
      </c>
      <c r="E1237" s="27">
        <v>55138</v>
      </c>
      <c r="F1237" s="27">
        <v>2419475</v>
      </c>
      <c r="G1237" s="27" t="s">
        <v>1726</v>
      </c>
      <c r="H1237" s="59">
        <v>589.20000000000005</v>
      </c>
      <c r="I1237" s="60" t="s">
        <v>4188</v>
      </c>
      <c r="J1237" s="58"/>
      <c r="K1237" s="492"/>
      <c r="L1237" s="110" t="s">
        <v>4228</v>
      </c>
    </row>
    <row r="1238" spans="1:12" s="54" customFormat="1" hidden="1">
      <c r="A1238" s="27">
        <f t="shared" si="19"/>
        <v>1236</v>
      </c>
      <c r="B1238" s="27" t="s">
        <v>3915</v>
      </c>
      <c r="C1238" s="34" t="s">
        <v>40</v>
      </c>
      <c r="D1238" s="27">
        <v>122839</v>
      </c>
      <c r="E1238" s="27">
        <v>55139</v>
      </c>
      <c r="F1238" s="27">
        <v>2419475</v>
      </c>
      <c r="G1238" s="27" t="s">
        <v>1726</v>
      </c>
      <c r="H1238" s="59">
        <v>1071.6000000000001</v>
      </c>
      <c r="I1238" s="60" t="s">
        <v>4188</v>
      </c>
      <c r="J1238" s="58"/>
      <c r="K1238" s="492"/>
      <c r="L1238" s="110" t="s">
        <v>4228</v>
      </c>
    </row>
    <row r="1239" spans="1:12" s="54" customFormat="1" hidden="1">
      <c r="A1239" s="27">
        <f t="shared" si="19"/>
        <v>1237</v>
      </c>
      <c r="B1239" s="27" t="s">
        <v>3916</v>
      </c>
      <c r="C1239" s="34" t="s">
        <v>40</v>
      </c>
      <c r="D1239" s="27">
        <v>122839</v>
      </c>
      <c r="E1239" s="27">
        <v>55139</v>
      </c>
      <c r="F1239" s="27">
        <v>2419475</v>
      </c>
      <c r="G1239" s="27" t="s">
        <v>1726</v>
      </c>
      <c r="H1239" s="59">
        <v>896.80000000000007</v>
      </c>
      <c r="I1239" s="60" t="s">
        <v>4188</v>
      </c>
      <c r="J1239" s="58"/>
      <c r="K1239" s="492"/>
      <c r="L1239" s="110" t="s">
        <v>4228</v>
      </c>
    </row>
    <row r="1240" spans="1:12" s="54" customFormat="1" hidden="1">
      <c r="A1240" s="27">
        <f t="shared" si="19"/>
        <v>1238</v>
      </c>
      <c r="B1240" s="27" t="s">
        <v>3917</v>
      </c>
      <c r="C1240" s="34" t="s">
        <v>40</v>
      </c>
      <c r="D1240" s="27">
        <v>122839</v>
      </c>
      <c r="E1240" s="27">
        <v>55139</v>
      </c>
      <c r="F1240" s="27">
        <v>2419475</v>
      </c>
      <c r="G1240" s="27" t="s">
        <v>1726</v>
      </c>
      <c r="H1240" s="59">
        <v>342</v>
      </c>
      <c r="I1240" s="60" t="s">
        <v>4188</v>
      </c>
      <c r="J1240" s="58"/>
      <c r="K1240" s="492"/>
      <c r="L1240" s="110" t="s">
        <v>4228</v>
      </c>
    </row>
    <row r="1241" spans="1:12" s="54" customFormat="1" hidden="1">
      <c r="A1241" s="27">
        <f t="shared" si="19"/>
        <v>1239</v>
      </c>
      <c r="B1241" s="27" t="s">
        <v>3918</v>
      </c>
      <c r="C1241" s="34" t="s">
        <v>40</v>
      </c>
      <c r="D1241" s="27">
        <v>122840</v>
      </c>
      <c r="E1241" s="27">
        <v>55140</v>
      </c>
      <c r="F1241" s="27">
        <v>2419475</v>
      </c>
      <c r="G1241" s="27" t="s">
        <v>1726</v>
      </c>
      <c r="H1241" s="59">
        <v>1071.6000000000001</v>
      </c>
      <c r="I1241" s="60" t="s">
        <v>4188</v>
      </c>
      <c r="J1241" s="58"/>
      <c r="K1241" s="492"/>
      <c r="L1241" s="110" t="s">
        <v>4228</v>
      </c>
    </row>
    <row r="1242" spans="1:12" s="54" customFormat="1" hidden="1">
      <c r="A1242" s="27">
        <f t="shared" si="19"/>
        <v>1240</v>
      </c>
      <c r="B1242" s="27" t="s">
        <v>3901</v>
      </c>
      <c r="C1242" s="34" t="s">
        <v>40</v>
      </c>
      <c r="D1242" s="27">
        <v>122841</v>
      </c>
      <c r="E1242" s="27">
        <v>55141</v>
      </c>
      <c r="F1242" s="27">
        <v>2419475</v>
      </c>
      <c r="G1242" s="27" t="s">
        <v>1726</v>
      </c>
      <c r="H1242" s="59">
        <v>988</v>
      </c>
      <c r="I1242" s="60" t="s">
        <v>4188</v>
      </c>
      <c r="J1242" s="58"/>
      <c r="K1242" s="492"/>
      <c r="L1242" s="110" t="s">
        <v>4228</v>
      </c>
    </row>
    <row r="1243" spans="1:12" s="54" customFormat="1" hidden="1">
      <c r="A1243" s="27">
        <f t="shared" si="19"/>
        <v>1241</v>
      </c>
      <c r="B1243" s="27" t="s">
        <v>3902</v>
      </c>
      <c r="C1243" s="34" t="s">
        <v>40</v>
      </c>
      <c r="D1243" s="27">
        <v>122841</v>
      </c>
      <c r="E1243" s="27">
        <v>55141</v>
      </c>
      <c r="F1243" s="27">
        <v>2419475</v>
      </c>
      <c r="G1243" s="27" t="s">
        <v>1726</v>
      </c>
      <c r="H1243" s="59">
        <v>1740.4</v>
      </c>
      <c r="I1243" s="60" t="s">
        <v>4188</v>
      </c>
      <c r="J1243" s="58"/>
      <c r="K1243" s="492"/>
      <c r="L1243" s="110" t="s">
        <v>4228</v>
      </c>
    </row>
    <row r="1244" spans="1:12" s="54" customFormat="1" hidden="1">
      <c r="A1244" s="27">
        <f t="shared" si="19"/>
        <v>1242</v>
      </c>
      <c r="B1244" s="27" t="s">
        <v>3903</v>
      </c>
      <c r="C1244" s="34" t="s">
        <v>40</v>
      </c>
      <c r="D1244" s="27">
        <v>122841</v>
      </c>
      <c r="E1244" s="27">
        <v>55141</v>
      </c>
      <c r="F1244" s="27">
        <v>2419475</v>
      </c>
      <c r="G1244" s="27" t="s">
        <v>1726</v>
      </c>
      <c r="H1244" s="59">
        <v>1240</v>
      </c>
      <c r="I1244" s="60" t="s">
        <v>4188</v>
      </c>
      <c r="J1244" s="58"/>
      <c r="K1244" s="492"/>
      <c r="L1244" s="110" t="s">
        <v>4228</v>
      </c>
    </row>
    <row r="1245" spans="1:12" s="54" customFormat="1" hidden="1">
      <c r="A1245" s="27">
        <f t="shared" si="19"/>
        <v>1243</v>
      </c>
      <c r="B1245" s="27" t="s">
        <v>3904</v>
      </c>
      <c r="C1245" s="34" t="s">
        <v>40</v>
      </c>
      <c r="D1245" s="27">
        <v>122841</v>
      </c>
      <c r="E1245" s="27">
        <v>55141</v>
      </c>
      <c r="F1245" s="27">
        <v>2419475</v>
      </c>
      <c r="G1245" s="27" t="s">
        <v>1726</v>
      </c>
      <c r="H1245" s="59">
        <v>456</v>
      </c>
      <c r="I1245" s="60" t="s">
        <v>4188</v>
      </c>
      <c r="J1245" s="58"/>
      <c r="K1245" s="492"/>
      <c r="L1245" s="110" t="s">
        <v>4228</v>
      </c>
    </row>
    <row r="1246" spans="1:12" s="54" customFormat="1" hidden="1">
      <c r="A1246" s="27">
        <f t="shared" si="19"/>
        <v>1244</v>
      </c>
      <c r="B1246" s="27" t="s">
        <v>4210</v>
      </c>
      <c r="C1246" s="34" t="s">
        <v>31</v>
      </c>
      <c r="D1246" s="27">
        <v>122842</v>
      </c>
      <c r="E1246" s="27" t="s">
        <v>4212</v>
      </c>
      <c r="F1246" s="27" t="s">
        <v>15</v>
      </c>
      <c r="G1246" s="27" t="s">
        <v>1725</v>
      </c>
      <c r="H1246" s="59">
        <v>100000</v>
      </c>
      <c r="I1246" s="60" t="s">
        <v>2314</v>
      </c>
      <c r="J1246" s="58"/>
      <c r="K1246" s="492"/>
      <c r="L1246" s="110" t="s">
        <v>4228</v>
      </c>
    </row>
    <row r="1247" spans="1:12" s="54" customFormat="1" hidden="1">
      <c r="A1247" s="27">
        <f t="shared" si="19"/>
        <v>1245</v>
      </c>
      <c r="B1247" s="27" t="s">
        <v>4211</v>
      </c>
      <c r="C1247" s="34" t="s">
        <v>31</v>
      </c>
      <c r="D1247" s="27">
        <v>122842</v>
      </c>
      <c r="E1247" s="27" t="s">
        <v>4212</v>
      </c>
      <c r="F1247" s="27" t="s">
        <v>15</v>
      </c>
      <c r="G1247" s="27" t="s">
        <v>1725</v>
      </c>
      <c r="H1247" s="59">
        <v>100000</v>
      </c>
      <c r="I1247" s="60" t="s">
        <v>2314</v>
      </c>
      <c r="J1247" s="58"/>
      <c r="K1247" s="492"/>
      <c r="L1247" s="110" t="s">
        <v>4228</v>
      </c>
    </row>
    <row r="1248" spans="1:12" s="54" customFormat="1" hidden="1">
      <c r="A1248" s="27">
        <f t="shared" si="19"/>
        <v>1246</v>
      </c>
      <c r="B1248" s="27" t="s">
        <v>4246</v>
      </c>
      <c r="C1248" s="34" t="s">
        <v>40</v>
      </c>
      <c r="D1248" s="27">
        <v>122901</v>
      </c>
      <c r="E1248" s="27">
        <v>55142</v>
      </c>
      <c r="F1248" s="27">
        <v>2386349</v>
      </c>
      <c r="G1248" s="27" t="s">
        <v>1726</v>
      </c>
      <c r="H1248" s="59">
        <v>81</v>
      </c>
      <c r="I1248" s="74" t="s">
        <v>15</v>
      </c>
      <c r="J1248" s="83"/>
      <c r="K1248" s="492"/>
      <c r="L1248" s="110" t="s">
        <v>4314</v>
      </c>
    </row>
    <row r="1249" spans="1:15" s="54" customFormat="1" hidden="1">
      <c r="A1249" s="27">
        <f t="shared" si="19"/>
        <v>1247</v>
      </c>
      <c r="B1249" s="27" t="s">
        <v>4247</v>
      </c>
      <c r="C1249" s="34" t="s">
        <v>40</v>
      </c>
      <c r="D1249" s="27">
        <v>122901</v>
      </c>
      <c r="E1249" s="27">
        <v>55142</v>
      </c>
      <c r="F1249" s="27">
        <v>2386349</v>
      </c>
      <c r="G1249" s="27" t="s">
        <v>1726</v>
      </c>
      <c r="H1249" s="59">
        <v>78</v>
      </c>
      <c r="I1249" s="74" t="s">
        <v>15</v>
      </c>
      <c r="J1249" s="83"/>
      <c r="K1249" s="492"/>
      <c r="L1249" s="110" t="s">
        <v>4314</v>
      </c>
    </row>
    <row r="1250" spans="1:15" s="54" customFormat="1" hidden="1">
      <c r="A1250" s="27">
        <f t="shared" si="19"/>
        <v>1248</v>
      </c>
      <c r="B1250" s="27" t="s">
        <v>4248</v>
      </c>
      <c r="C1250" s="34" t="s">
        <v>40</v>
      </c>
      <c r="D1250" s="27">
        <v>122902</v>
      </c>
      <c r="E1250" s="27">
        <v>55143</v>
      </c>
      <c r="F1250" s="27">
        <v>2386350</v>
      </c>
      <c r="G1250" s="27" t="s">
        <v>1726</v>
      </c>
      <c r="H1250" s="59">
        <v>933</v>
      </c>
      <c r="I1250" s="74" t="s">
        <v>15</v>
      </c>
      <c r="J1250" s="83"/>
      <c r="K1250" s="492"/>
      <c r="L1250" s="110" t="s">
        <v>4314</v>
      </c>
    </row>
    <row r="1251" spans="1:15" s="54" customFormat="1" hidden="1">
      <c r="A1251" s="27">
        <f t="shared" si="19"/>
        <v>1249</v>
      </c>
      <c r="B1251" s="27" t="s">
        <v>4252</v>
      </c>
      <c r="C1251" s="34" t="s">
        <v>40</v>
      </c>
      <c r="D1251" s="27">
        <v>122903</v>
      </c>
      <c r="E1251" s="27">
        <v>55144</v>
      </c>
      <c r="F1251" s="27">
        <v>2386363</v>
      </c>
      <c r="G1251" s="27" t="s">
        <v>1726</v>
      </c>
      <c r="H1251" s="59">
        <v>945</v>
      </c>
      <c r="I1251" s="74" t="s">
        <v>15</v>
      </c>
      <c r="J1251" s="83"/>
      <c r="K1251" s="492"/>
      <c r="L1251" s="110" t="s">
        <v>4314</v>
      </c>
    </row>
    <row r="1252" spans="1:15" s="54" customFormat="1" hidden="1">
      <c r="A1252" s="27">
        <f t="shared" si="19"/>
        <v>1250</v>
      </c>
      <c r="B1252" s="27" t="s">
        <v>4256</v>
      </c>
      <c r="C1252" s="34" t="s">
        <v>40</v>
      </c>
      <c r="D1252" s="27">
        <v>122903</v>
      </c>
      <c r="E1252" s="27">
        <v>55144</v>
      </c>
      <c r="F1252" s="27">
        <v>2386363</v>
      </c>
      <c r="G1252" s="27" t="s">
        <v>1726</v>
      </c>
      <c r="H1252" s="59">
        <v>2795</v>
      </c>
      <c r="I1252" s="74" t="s">
        <v>15</v>
      </c>
      <c r="J1252" s="83"/>
      <c r="K1252" s="492"/>
      <c r="L1252" s="110" t="s">
        <v>4314</v>
      </c>
    </row>
    <row r="1253" spans="1:15" s="54" customFormat="1" hidden="1">
      <c r="A1253" s="27">
        <f t="shared" si="19"/>
        <v>1251</v>
      </c>
      <c r="B1253" s="27" t="s">
        <v>4254</v>
      </c>
      <c r="C1253" s="34" t="s">
        <v>40</v>
      </c>
      <c r="D1253" s="27">
        <v>122904</v>
      </c>
      <c r="E1253" s="27">
        <v>55145</v>
      </c>
      <c r="F1253" s="27">
        <v>2386364</v>
      </c>
      <c r="G1253" s="27" t="s">
        <v>1726</v>
      </c>
      <c r="H1253" s="59">
        <v>134</v>
      </c>
      <c r="I1253" s="74" t="s">
        <v>15</v>
      </c>
      <c r="J1253" s="83"/>
      <c r="K1253" s="492"/>
      <c r="L1253" s="110" t="s">
        <v>4314</v>
      </c>
    </row>
    <row r="1254" spans="1:15" s="54" customFormat="1" hidden="1">
      <c r="A1254" s="27">
        <f t="shared" si="19"/>
        <v>1252</v>
      </c>
      <c r="B1254" s="27" t="s">
        <v>4258</v>
      </c>
      <c r="C1254" s="34" t="s">
        <v>33</v>
      </c>
      <c r="D1254" s="27">
        <v>122905</v>
      </c>
      <c r="E1254" s="27">
        <v>55146</v>
      </c>
      <c r="F1254" s="27">
        <v>13487447</v>
      </c>
      <c r="G1254" s="27" t="s">
        <v>1726</v>
      </c>
      <c r="H1254" s="59">
        <v>340</v>
      </c>
      <c r="I1254" s="74" t="s">
        <v>15</v>
      </c>
      <c r="J1254" s="83"/>
      <c r="K1254" s="492"/>
      <c r="L1254" s="110" t="s">
        <v>4314</v>
      </c>
    </row>
    <row r="1255" spans="1:15" s="54" customFormat="1" hidden="1">
      <c r="A1255" s="27">
        <f t="shared" si="19"/>
        <v>1253</v>
      </c>
      <c r="B1255" s="27" t="s">
        <v>4229</v>
      </c>
      <c r="C1255" s="34" t="s">
        <v>42</v>
      </c>
      <c r="D1255" s="27">
        <v>122906</v>
      </c>
      <c r="E1255" s="27">
        <v>55147</v>
      </c>
      <c r="F1255" s="27">
        <v>13487469</v>
      </c>
      <c r="G1255" s="27" t="s">
        <v>1726</v>
      </c>
      <c r="H1255" s="59">
        <v>1359</v>
      </c>
      <c r="I1255" s="74" t="s">
        <v>15</v>
      </c>
      <c r="J1255" s="83"/>
      <c r="K1255" s="492"/>
      <c r="L1255" s="110" t="s">
        <v>4314</v>
      </c>
    </row>
    <row r="1256" spans="1:15" s="54" customFormat="1" hidden="1">
      <c r="A1256" s="27">
        <f t="shared" si="19"/>
        <v>1254</v>
      </c>
      <c r="B1256" s="27" t="s">
        <v>4230</v>
      </c>
      <c r="C1256" s="34" t="s">
        <v>42</v>
      </c>
      <c r="D1256" s="27">
        <v>122906</v>
      </c>
      <c r="E1256" s="27">
        <v>55147</v>
      </c>
      <c r="F1256" s="27">
        <v>13487469</v>
      </c>
      <c r="G1256" s="27" t="s">
        <v>1726</v>
      </c>
      <c r="H1256" s="59">
        <v>1431</v>
      </c>
      <c r="I1256" s="74" t="s">
        <v>15</v>
      </c>
      <c r="J1256" s="83"/>
      <c r="K1256" s="492"/>
      <c r="L1256" s="110" t="s">
        <v>4314</v>
      </c>
    </row>
    <row r="1257" spans="1:15" s="54" customFormat="1" hidden="1">
      <c r="A1257" s="27">
        <f t="shared" si="19"/>
        <v>1255</v>
      </c>
      <c r="B1257" s="27" t="s">
        <v>4243</v>
      </c>
      <c r="C1257" s="34" t="s">
        <v>42</v>
      </c>
      <c r="D1257" s="27">
        <v>122906</v>
      </c>
      <c r="E1257" s="27">
        <v>55147</v>
      </c>
      <c r="F1257" s="27">
        <v>13487469</v>
      </c>
      <c r="G1257" s="27" t="s">
        <v>1726</v>
      </c>
      <c r="H1257" s="59">
        <v>100.9</v>
      </c>
      <c r="I1257" s="74" t="s">
        <v>15</v>
      </c>
      <c r="J1257" s="83"/>
      <c r="K1257" s="492"/>
      <c r="L1257" s="110" t="s">
        <v>4314</v>
      </c>
    </row>
    <row r="1258" spans="1:15" s="54" customFormat="1" hidden="1">
      <c r="A1258" s="27">
        <f t="shared" si="19"/>
        <v>1256</v>
      </c>
      <c r="B1258" s="27" t="s">
        <v>4264</v>
      </c>
      <c r="C1258" s="34" t="s">
        <v>42</v>
      </c>
      <c r="D1258" s="27">
        <v>122906</v>
      </c>
      <c r="E1258" s="27">
        <v>55147</v>
      </c>
      <c r="F1258" s="27">
        <v>13487469</v>
      </c>
      <c r="G1258" s="27" t="s">
        <v>1726</v>
      </c>
      <c r="H1258" s="59">
        <v>261.8</v>
      </c>
      <c r="I1258" s="74" t="s">
        <v>15</v>
      </c>
      <c r="J1258" s="83"/>
      <c r="K1258" s="492"/>
      <c r="L1258" s="110" t="s">
        <v>4314</v>
      </c>
    </row>
    <row r="1259" spans="1:15" s="54" customFormat="1" hidden="1">
      <c r="A1259" s="27">
        <f t="shared" si="19"/>
        <v>1257</v>
      </c>
      <c r="B1259" s="27" t="s">
        <v>4263</v>
      </c>
      <c r="C1259" s="34" t="s">
        <v>42</v>
      </c>
      <c r="D1259" s="27">
        <v>122906</v>
      </c>
      <c r="E1259" s="27">
        <v>55147</v>
      </c>
      <c r="F1259" s="27">
        <v>13487469</v>
      </c>
      <c r="G1259" s="27" t="s">
        <v>1726</v>
      </c>
      <c r="H1259" s="59">
        <v>279</v>
      </c>
      <c r="I1259" s="74" t="s">
        <v>15</v>
      </c>
      <c r="J1259" s="83"/>
      <c r="K1259" s="492"/>
      <c r="L1259" s="110" t="s">
        <v>4314</v>
      </c>
    </row>
    <row r="1260" spans="1:15" s="54" customFormat="1" hidden="1">
      <c r="A1260" s="27">
        <f t="shared" si="19"/>
        <v>1258</v>
      </c>
      <c r="B1260" s="201" t="s">
        <v>15</v>
      </c>
      <c r="C1260" s="202" t="s">
        <v>15</v>
      </c>
      <c r="D1260" s="201" t="s">
        <v>15</v>
      </c>
      <c r="E1260" s="201">
        <v>55148</v>
      </c>
      <c r="F1260" s="201" t="s">
        <v>15</v>
      </c>
      <c r="G1260" s="201" t="s">
        <v>15</v>
      </c>
      <c r="H1260" s="204" t="s">
        <v>15</v>
      </c>
      <c r="I1260" s="203" t="s">
        <v>248</v>
      </c>
      <c r="J1260" s="83"/>
      <c r="K1260" s="492"/>
      <c r="L1260" s="110" t="s">
        <v>4314</v>
      </c>
      <c r="O1260" s="54" t="s">
        <v>4315</v>
      </c>
    </row>
    <row r="1261" spans="1:15" s="54" customFormat="1" hidden="1">
      <c r="A1261" s="27">
        <f t="shared" si="19"/>
        <v>1259</v>
      </c>
      <c r="B1261" s="27" t="s">
        <v>4028</v>
      </c>
      <c r="C1261" s="34" t="s">
        <v>40</v>
      </c>
      <c r="D1261" s="27">
        <v>122907</v>
      </c>
      <c r="E1261" s="27">
        <v>55149</v>
      </c>
      <c r="F1261" s="27">
        <v>2388109</v>
      </c>
      <c r="G1261" s="27" t="s">
        <v>1726</v>
      </c>
      <c r="H1261" s="59">
        <v>2448</v>
      </c>
      <c r="I1261" s="60" t="s">
        <v>4188</v>
      </c>
      <c r="J1261" s="83"/>
      <c r="K1261" s="492"/>
      <c r="L1261" s="110" t="s">
        <v>4314</v>
      </c>
    </row>
    <row r="1262" spans="1:15" s="54" customFormat="1" hidden="1">
      <c r="A1262" s="27">
        <f t="shared" si="19"/>
        <v>1260</v>
      </c>
      <c r="B1262" s="27" t="s">
        <v>4029</v>
      </c>
      <c r="C1262" s="34" t="s">
        <v>40</v>
      </c>
      <c r="D1262" s="27">
        <v>122907</v>
      </c>
      <c r="E1262" s="27">
        <v>55149</v>
      </c>
      <c r="F1262" s="27">
        <v>2388109</v>
      </c>
      <c r="G1262" s="27" t="s">
        <v>1726</v>
      </c>
      <c r="H1262" s="59">
        <v>2448</v>
      </c>
      <c r="I1262" s="60" t="s">
        <v>4188</v>
      </c>
      <c r="J1262" s="83"/>
      <c r="K1262" s="492"/>
      <c r="L1262" s="110" t="s">
        <v>4314</v>
      </c>
    </row>
    <row r="1263" spans="1:15" s="54" customFormat="1" hidden="1">
      <c r="A1263" s="27">
        <f t="shared" si="19"/>
        <v>1261</v>
      </c>
      <c r="B1263" s="27" t="s">
        <v>4030</v>
      </c>
      <c r="C1263" s="34" t="s">
        <v>40</v>
      </c>
      <c r="D1263" s="27">
        <v>122907</v>
      </c>
      <c r="E1263" s="27">
        <v>55149</v>
      </c>
      <c r="F1263" s="27">
        <v>2388109</v>
      </c>
      <c r="G1263" s="27" t="s">
        <v>1726</v>
      </c>
      <c r="H1263" s="59">
        <v>432</v>
      </c>
      <c r="I1263" s="60" t="s">
        <v>4188</v>
      </c>
      <c r="J1263" s="83"/>
      <c r="K1263" s="492"/>
      <c r="L1263" s="110" t="s">
        <v>4314</v>
      </c>
    </row>
    <row r="1264" spans="1:15" s="54" customFormat="1" hidden="1">
      <c r="A1264" s="27">
        <f t="shared" si="19"/>
        <v>1262</v>
      </c>
      <c r="B1264" s="27" t="s">
        <v>4031</v>
      </c>
      <c r="C1264" s="34" t="s">
        <v>40</v>
      </c>
      <c r="D1264" s="27">
        <v>122907</v>
      </c>
      <c r="E1264" s="27">
        <v>55149</v>
      </c>
      <c r="F1264" s="27">
        <v>2388109</v>
      </c>
      <c r="G1264" s="27" t="s">
        <v>1726</v>
      </c>
      <c r="H1264" s="59">
        <v>432</v>
      </c>
      <c r="I1264" s="60" t="s">
        <v>4188</v>
      </c>
      <c r="J1264" s="83"/>
      <c r="K1264" s="492"/>
      <c r="L1264" s="110" t="s">
        <v>4314</v>
      </c>
    </row>
    <row r="1265" spans="1:12" s="54" customFormat="1" hidden="1">
      <c r="A1265" s="27">
        <f t="shared" si="19"/>
        <v>1263</v>
      </c>
      <c r="B1265" s="201" t="s">
        <v>15</v>
      </c>
      <c r="C1265" s="202" t="s">
        <v>36</v>
      </c>
      <c r="D1265" s="201">
        <v>122908</v>
      </c>
      <c r="E1265" s="201">
        <v>55150</v>
      </c>
      <c r="F1265" s="201" t="s">
        <v>15</v>
      </c>
      <c r="G1265" s="201" t="s">
        <v>15</v>
      </c>
      <c r="H1265" s="204" t="s">
        <v>15</v>
      </c>
      <c r="I1265" s="203" t="s">
        <v>248</v>
      </c>
      <c r="J1265" s="58"/>
      <c r="K1265" s="492"/>
      <c r="L1265" s="110" t="s">
        <v>4328</v>
      </c>
    </row>
    <row r="1266" spans="1:12" s="54" customFormat="1" hidden="1">
      <c r="A1266" s="27">
        <f t="shared" si="19"/>
        <v>1264</v>
      </c>
      <c r="B1266" s="27" t="s">
        <v>4276</v>
      </c>
      <c r="C1266" s="34" t="s">
        <v>36</v>
      </c>
      <c r="D1266" s="27">
        <v>122909</v>
      </c>
      <c r="E1266" s="27">
        <v>56201</v>
      </c>
      <c r="F1266" s="27">
        <v>13627325</v>
      </c>
      <c r="G1266" s="27" t="s">
        <v>1726</v>
      </c>
      <c r="H1266" s="59">
        <v>2023.339979279383</v>
      </c>
      <c r="I1266" s="74" t="s">
        <v>15</v>
      </c>
      <c r="J1266" s="58"/>
      <c r="K1266" s="492"/>
      <c r="L1266" s="110" t="s">
        <v>4328</v>
      </c>
    </row>
    <row r="1267" spans="1:12" s="54" customFormat="1" hidden="1">
      <c r="A1267" s="27">
        <f t="shared" si="19"/>
        <v>1265</v>
      </c>
      <c r="B1267" s="27" t="s">
        <v>4278</v>
      </c>
      <c r="C1267" s="34" t="s">
        <v>36</v>
      </c>
      <c r="D1267" s="27">
        <v>122909</v>
      </c>
      <c r="E1267" s="27">
        <v>56201</v>
      </c>
      <c r="F1267" s="27">
        <v>13627325</v>
      </c>
      <c r="G1267" s="27" t="s">
        <v>1726</v>
      </c>
      <c r="H1267" s="59">
        <v>454.56588649706453</v>
      </c>
      <c r="I1267" s="74" t="s">
        <v>15</v>
      </c>
      <c r="J1267" s="58"/>
      <c r="K1267" s="492"/>
      <c r="L1267" s="110" t="s">
        <v>4328</v>
      </c>
    </row>
    <row r="1268" spans="1:12" s="54" customFormat="1" hidden="1">
      <c r="A1268" s="27">
        <f t="shared" si="19"/>
        <v>1266</v>
      </c>
      <c r="B1268" s="27" t="s">
        <v>4279</v>
      </c>
      <c r="C1268" s="34" t="s">
        <v>36</v>
      </c>
      <c r="D1268" s="27">
        <v>122909</v>
      </c>
      <c r="E1268" s="27">
        <v>56201</v>
      </c>
      <c r="F1268" s="27">
        <v>13627325</v>
      </c>
      <c r="G1268" s="27" t="s">
        <v>1726</v>
      </c>
      <c r="H1268" s="59">
        <v>482.20085593415439</v>
      </c>
      <c r="I1268" s="74" t="s">
        <v>15</v>
      </c>
      <c r="J1268" s="58"/>
      <c r="K1268" s="492"/>
      <c r="L1268" s="110" t="s">
        <v>4328</v>
      </c>
    </row>
    <row r="1269" spans="1:12" s="54" customFormat="1" hidden="1">
      <c r="A1269" s="27">
        <f t="shared" si="19"/>
        <v>1267</v>
      </c>
      <c r="B1269" s="27" t="s">
        <v>4280</v>
      </c>
      <c r="C1269" s="34" t="s">
        <v>36</v>
      </c>
      <c r="D1269" s="27">
        <v>122909</v>
      </c>
      <c r="E1269" s="27">
        <v>56201</v>
      </c>
      <c r="F1269" s="27">
        <v>13627325</v>
      </c>
      <c r="G1269" s="27" t="s">
        <v>1726</v>
      </c>
      <c r="H1269" s="59">
        <v>661.95412455393125</v>
      </c>
      <c r="I1269" s="74" t="s">
        <v>15</v>
      </c>
      <c r="J1269" s="58"/>
      <c r="K1269" s="492"/>
      <c r="L1269" s="110" t="s">
        <v>4328</v>
      </c>
    </row>
    <row r="1270" spans="1:12" s="54" customFormat="1" hidden="1">
      <c r="A1270" s="27">
        <f t="shared" si="19"/>
        <v>1268</v>
      </c>
      <c r="B1270" s="27" t="s">
        <v>4268</v>
      </c>
      <c r="C1270" s="34" t="s">
        <v>36</v>
      </c>
      <c r="D1270" s="27">
        <v>122909</v>
      </c>
      <c r="E1270" s="27">
        <v>56201</v>
      </c>
      <c r="F1270" s="27">
        <v>13627325</v>
      </c>
      <c r="G1270" s="27" t="s">
        <v>1726</v>
      </c>
      <c r="H1270" s="59">
        <v>398.68412038218025</v>
      </c>
      <c r="I1270" s="74" t="s">
        <v>15</v>
      </c>
      <c r="J1270" s="58"/>
      <c r="K1270" s="492"/>
      <c r="L1270" s="110" t="s">
        <v>4328</v>
      </c>
    </row>
    <row r="1271" spans="1:12" s="54" customFormat="1" hidden="1">
      <c r="A1271" s="27">
        <f t="shared" si="19"/>
        <v>1269</v>
      </c>
      <c r="B1271" s="27" t="s">
        <v>4266</v>
      </c>
      <c r="C1271" s="34" t="s">
        <v>36</v>
      </c>
      <c r="D1271" s="27">
        <v>122909</v>
      </c>
      <c r="E1271" s="27">
        <v>56201</v>
      </c>
      <c r="F1271" s="27">
        <v>13627325</v>
      </c>
      <c r="G1271" s="27" t="s">
        <v>1726</v>
      </c>
      <c r="H1271" s="59">
        <v>251.15181305398875</v>
      </c>
      <c r="I1271" s="74" t="s">
        <v>15</v>
      </c>
      <c r="J1271" s="58"/>
      <c r="K1271" s="492"/>
      <c r="L1271" s="110" t="s">
        <v>4328</v>
      </c>
    </row>
    <row r="1272" spans="1:12" s="54" customFormat="1" hidden="1">
      <c r="A1272" s="27">
        <f t="shared" si="19"/>
        <v>1270</v>
      </c>
      <c r="B1272" s="27" t="s">
        <v>4281</v>
      </c>
      <c r="C1272" s="34" t="s">
        <v>36</v>
      </c>
      <c r="D1272" s="27">
        <v>122909</v>
      </c>
      <c r="E1272" s="27">
        <v>56201</v>
      </c>
      <c r="F1272" s="27">
        <v>13627325</v>
      </c>
      <c r="G1272" s="27" t="s">
        <v>1726</v>
      </c>
      <c r="H1272" s="59">
        <v>294.77999999999997</v>
      </c>
      <c r="I1272" s="74" t="s">
        <v>15</v>
      </c>
      <c r="J1272" s="58"/>
      <c r="K1272" s="492"/>
      <c r="L1272" s="110" t="s">
        <v>4328</v>
      </c>
    </row>
    <row r="1273" spans="1:12" s="54" customFormat="1" hidden="1">
      <c r="A1273" s="27">
        <f t="shared" si="19"/>
        <v>1271</v>
      </c>
      <c r="B1273" s="27" t="s">
        <v>4282</v>
      </c>
      <c r="C1273" s="34" t="s">
        <v>36</v>
      </c>
      <c r="D1273" s="27">
        <v>122909</v>
      </c>
      <c r="E1273" s="27">
        <v>56201</v>
      </c>
      <c r="F1273" s="27">
        <v>13627325</v>
      </c>
      <c r="G1273" s="27" t="s">
        <v>1726</v>
      </c>
      <c r="H1273" s="59">
        <v>134.03510588235295</v>
      </c>
      <c r="I1273" s="74" t="s">
        <v>15</v>
      </c>
      <c r="J1273" s="58"/>
      <c r="K1273" s="492"/>
      <c r="L1273" s="110" t="s">
        <v>4328</v>
      </c>
    </row>
    <row r="1274" spans="1:12" s="54" customFormat="1" hidden="1">
      <c r="A1274" s="27">
        <f t="shared" si="19"/>
        <v>1272</v>
      </c>
      <c r="B1274" s="27" t="s">
        <v>4283</v>
      </c>
      <c r="C1274" s="34" t="s">
        <v>36</v>
      </c>
      <c r="D1274" s="27">
        <v>122909</v>
      </c>
      <c r="E1274" s="27">
        <v>56201</v>
      </c>
      <c r="F1274" s="27">
        <v>13627325</v>
      </c>
      <c r="G1274" s="27" t="s">
        <v>1726</v>
      </c>
      <c r="H1274" s="59">
        <v>98.760400000000004</v>
      </c>
      <c r="I1274" s="74" t="s">
        <v>15</v>
      </c>
      <c r="J1274" s="58"/>
      <c r="K1274" s="492"/>
      <c r="L1274" s="110" t="s">
        <v>4328</v>
      </c>
    </row>
    <row r="1275" spans="1:12" s="54" customFormat="1" hidden="1">
      <c r="A1275" s="27">
        <f t="shared" si="19"/>
        <v>1273</v>
      </c>
      <c r="B1275" s="27" t="s">
        <v>4210</v>
      </c>
      <c r="C1275" s="34" t="s">
        <v>31</v>
      </c>
      <c r="D1275" s="27">
        <v>122910</v>
      </c>
      <c r="E1275" s="27" t="s">
        <v>15</v>
      </c>
      <c r="F1275" s="27" t="s">
        <v>15</v>
      </c>
      <c r="G1275" s="27" t="s">
        <v>1725</v>
      </c>
      <c r="H1275" s="59">
        <v>60000</v>
      </c>
      <c r="I1275" s="60" t="s">
        <v>4316</v>
      </c>
      <c r="J1275" s="58"/>
      <c r="K1275" s="492"/>
      <c r="L1275" s="110" t="s">
        <v>4328</v>
      </c>
    </row>
    <row r="1276" spans="1:12" s="54" customFormat="1" hidden="1">
      <c r="A1276" s="27">
        <f t="shared" si="19"/>
        <v>1274</v>
      </c>
      <c r="B1276" s="27" t="s">
        <v>4211</v>
      </c>
      <c r="C1276" s="34" t="s">
        <v>31</v>
      </c>
      <c r="D1276" s="27">
        <v>122910</v>
      </c>
      <c r="E1276" s="27" t="s">
        <v>15</v>
      </c>
      <c r="F1276" s="27" t="s">
        <v>15</v>
      </c>
      <c r="G1276" s="27" t="s">
        <v>1725</v>
      </c>
      <c r="H1276" s="59">
        <v>60000</v>
      </c>
      <c r="I1276" s="60" t="s">
        <v>4316</v>
      </c>
      <c r="J1276" s="58"/>
      <c r="K1276" s="492"/>
      <c r="L1276" s="110" t="s">
        <v>4328</v>
      </c>
    </row>
    <row r="1277" spans="1:12" s="54" customFormat="1" hidden="1">
      <c r="A1277" s="27">
        <f t="shared" si="19"/>
        <v>1275</v>
      </c>
      <c r="B1277" s="27" t="s">
        <v>4210</v>
      </c>
      <c r="C1277" s="34" t="s">
        <v>31</v>
      </c>
      <c r="D1277" s="27">
        <v>122911</v>
      </c>
      <c r="E1277" s="27">
        <v>56203</v>
      </c>
      <c r="F1277" s="27">
        <v>2388180</v>
      </c>
      <c r="G1277" s="27" t="s">
        <v>1725</v>
      </c>
      <c r="H1277" s="59">
        <v>20000</v>
      </c>
      <c r="I1277" s="60" t="s">
        <v>4317</v>
      </c>
      <c r="J1277" s="58"/>
      <c r="K1277" s="492"/>
      <c r="L1277" s="110" t="s">
        <v>4328</v>
      </c>
    </row>
    <row r="1278" spans="1:12" s="54" customFormat="1" hidden="1">
      <c r="A1278" s="27">
        <f t="shared" si="19"/>
        <v>1276</v>
      </c>
      <c r="B1278" s="27" t="s">
        <v>4211</v>
      </c>
      <c r="C1278" s="34" t="s">
        <v>31</v>
      </c>
      <c r="D1278" s="27">
        <v>122911</v>
      </c>
      <c r="E1278" s="27">
        <v>56203</v>
      </c>
      <c r="F1278" s="27">
        <v>2388180</v>
      </c>
      <c r="G1278" s="27" t="s">
        <v>1725</v>
      </c>
      <c r="H1278" s="59">
        <v>20000</v>
      </c>
      <c r="I1278" s="60" t="s">
        <v>4317</v>
      </c>
      <c r="J1278" s="58"/>
      <c r="K1278" s="492"/>
      <c r="L1278" s="110" t="s">
        <v>4328</v>
      </c>
    </row>
    <row r="1279" spans="1:12" s="54" customFormat="1" hidden="1">
      <c r="A1279" s="27">
        <f t="shared" si="19"/>
        <v>1277</v>
      </c>
      <c r="B1279" s="27" t="s">
        <v>4306</v>
      </c>
      <c r="C1279" s="34" t="s">
        <v>31</v>
      </c>
      <c r="D1279" s="27">
        <v>122912</v>
      </c>
      <c r="E1279" s="27">
        <v>56202</v>
      </c>
      <c r="F1279" s="27">
        <v>2388179</v>
      </c>
      <c r="G1279" s="27" t="s">
        <v>1725</v>
      </c>
      <c r="H1279" s="59">
        <v>22200</v>
      </c>
      <c r="I1279" s="74" t="s">
        <v>15</v>
      </c>
      <c r="J1279" s="58"/>
      <c r="K1279" s="492"/>
      <c r="L1279" s="110" t="s">
        <v>4328</v>
      </c>
    </row>
    <row r="1280" spans="1:12" s="54" customFormat="1" hidden="1">
      <c r="A1280" s="27">
        <f t="shared" si="19"/>
        <v>1278</v>
      </c>
      <c r="B1280" s="27" t="s">
        <v>4277</v>
      </c>
      <c r="C1280" s="34" t="s">
        <v>36</v>
      </c>
      <c r="D1280" s="27">
        <v>122913</v>
      </c>
      <c r="E1280" s="27">
        <v>56204</v>
      </c>
      <c r="F1280" s="27">
        <v>13627364</v>
      </c>
      <c r="G1280" s="27" t="s">
        <v>1726</v>
      </c>
      <c r="H1280" s="59">
        <v>2667.45762633821</v>
      </c>
      <c r="I1280" s="74" t="s">
        <v>15</v>
      </c>
      <c r="J1280" s="58"/>
      <c r="K1280" s="492"/>
      <c r="L1280" s="110" t="s">
        <v>4328</v>
      </c>
    </row>
    <row r="1281" spans="1:12" s="54" customFormat="1" hidden="1">
      <c r="A1281" s="27">
        <f t="shared" si="19"/>
        <v>1279</v>
      </c>
      <c r="B1281" s="27" t="s">
        <v>4284</v>
      </c>
      <c r="C1281" s="34" t="s">
        <v>33</v>
      </c>
      <c r="D1281" s="27">
        <v>122914</v>
      </c>
      <c r="E1281" s="27">
        <v>56205</v>
      </c>
      <c r="F1281" s="27">
        <v>13635132</v>
      </c>
      <c r="G1281" s="27" t="s">
        <v>1726</v>
      </c>
      <c r="H1281" s="59">
        <v>73</v>
      </c>
      <c r="I1281" s="74" t="s">
        <v>15</v>
      </c>
      <c r="J1281" s="58"/>
      <c r="K1281" s="492"/>
      <c r="L1281" s="110" t="s">
        <v>4346</v>
      </c>
    </row>
    <row r="1282" spans="1:12" s="54" customFormat="1" hidden="1">
      <c r="A1282" s="27">
        <f t="shared" si="19"/>
        <v>1280</v>
      </c>
      <c r="B1282" s="27" t="s">
        <v>4265</v>
      </c>
      <c r="C1282" s="34" t="s">
        <v>33</v>
      </c>
      <c r="D1282" s="27">
        <v>122914</v>
      </c>
      <c r="E1282" s="27">
        <v>56205</v>
      </c>
      <c r="F1282" s="27">
        <v>13635132</v>
      </c>
      <c r="G1282" s="27" t="s">
        <v>1726</v>
      </c>
      <c r="H1282" s="59">
        <v>586</v>
      </c>
      <c r="I1282" s="74" t="s">
        <v>15</v>
      </c>
      <c r="J1282" s="58"/>
      <c r="K1282" s="492"/>
      <c r="L1282" s="110" t="s">
        <v>4346</v>
      </c>
    </row>
    <row r="1283" spans="1:12" s="54" customFormat="1" hidden="1">
      <c r="A1283" s="27">
        <f t="shared" si="19"/>
        <v>1281</v>
      </c>
      <c r="B1283" s="27" t="s">
        <v>4285</v>
      </c>
      <c r="C1283" s="34" t="s">
        <v>33</v>
      </c>
      <c r="D1283" s="27">
        <v>122914</v>
      </c>
      <c r="E1283" s="27">
        <v>56205</v>
      </c>
      <c r="F1283" s="27">
        <v>13635132</v>
      </c>
      <c r="G1283" s="27" t="s">
        <v>1726</v>
      </c>
      <c r="H1283" s="59">
        <v>392</v>
      </c>
      <c r="I1283" s="74" t="s">
        <v>15</v>
      </c>
      <c r="J1283" s="58"/>
      <c r="K1283" s="492"/>
      <c r="L1283" s="110" t="s">
        <v>4346</v>
      </c>
    </row>
    <row r="1284" spans="1:12" s="54" customFormat="1" hidden="1">
      <c r="A1284" s="27">
        <f t="shared" si="19"/>
        <v>1282</v>
      </c>
      <c r="B1284" s="27" t="s">
        <v>4286</v>
      </c>
      <c r="C1284" s="34" t="s">
        <v>33</v>
      </c>
      <c r="D1284" s="27">
        <v>122914</v>
      </c>
      <c r="E1284" s="27">
        <v>56205</v>
      </c>
      <c r="F1284" s="27">
        <v>13635132</v>
      </c>
      <c r="G1284" s="27" t="s">
        <v>1726</v>
      </c>
      <c r="H1284" s="59">
        <v>283.3</v>
      </c>
      <c r="I1284" s="74" t="s">
        <v>15</v>
      </c>
      <c r="J1284" s="58"/>
      <c r="K1284" s="492"/>
      <c r="L1284" s="110" t="s">
        <v>4346</v>
      </c>
    </row>
    <row r="1285" spans="1:12" s="54" customFormat="1" hidden="1">
      <c r="A1285" s="27">
        <f t="shared" ref="A1285:A1348" si="20">A1284+1</f>
        <v>1283</v>
      </c>
      <c r="B1285" s="27" t="s">
        <v>4287</v>
      </c>
      <c r="C1285" s="34" t="s">
        <v>33</v>
      </c>
      <c r="D1285" s="27">
        <v>122914</v>
      </c>
      <c r="E1285" s="27">
        <v>56205</v>
      </c>
      <c r="F1285" s="27">
        <v>13635132</v>
      </c>
      <c r="G1285" s="27" t="s">
        <v>1726</v>
      </c>
      <c r="H1285" s="59">
        <v>231</v>
      </c>
      <c r="I1285" s="74" t="s">
        <v>15</v>
      </c>
      <c r="J1285" s="58"/>
      <c r="K1285" s="492"/>
      <c r="L1285" s="110" t="s">
        <v>4346</v>
      </c>
    </row>
    <row r="1286" spans="1:12" s="54" customFormat="1" hidden="1">
      <c r="A1286" s="27">
        <f t="shared" si="20"/>
        <v>1284</v>
      </c>
      <c r="B1286" s="27" t="s">
        <v>4301</v>
      </c>
      <c r="C1286" s="34" t="s">
        <v>32</v>
      </c>
      <c r="D1286" s="27">
        <v>122915</v>
      </c>
      <c r="E1286" s="27">
        <v>56206</v>
      </c>
      <c r="F1286" s="27" t="s">
        <v>4208</v>
      </c>
      <c r="G1286" s="27" t="s">
        <v>1725</v>
      </c>
      <c r="H1286" s="59">
        <v>450000</v>
      </c>
      <c r="I1286" s="74" t="s">
        <v>15</v>
      </c>
      <c r="J1286" s="58"/>
      <c r="K1286" s="492"/>
      <c r="L1286" s="110" t="s">
        <v>4346</v>
      </c>
    </row>
    <row r="1287" spans="1:12" s="54" customFormat="1" hidden="1">
      <c r="A1287" s="27">
        <f t="shared" si="20"/>
        <v>1285</v>
      </c>
      <c r="B1287" s="27" t="s">
        <v>4297</v>
      </c>
      <c r="C1287" s="34" t="s">
        <v>40</v>
      </c>
      <c r="D1287" s="27">
        <v>122916</v>
      </c>
      <c r="E1287" s="27">
        <v>56208</v>
      </c>
      <c r="F1287" s="27">
        <v>2419520</v>
      </c>
      <c r="G1287" s="27" t="s">
        <v>1726</v>
      </c>
      <c r="H1287" s="59">
        <v>415</v>
      </c>
      <c r="I1287" s="74" t="s">
        <v>15</v>
      </c>
      <c r="J1287" s="58"/>
      <c r="K1287" s="492"/>
      <c r="L1287" s="110" t="s">
        <v>4346</v>
      </c>
    </row>
    <row r="1288" spans="1:12" s="54" customFormat="1" hidden="1">
      <c r="A1288" s="27">
        <f t="shared" si="20"/>
        <v>1286</v>
      </c>
      <c r="B1288" s="27" t="s">
        <v>4298</v>
      </c>
      <c r="C1288" s="34" t="s">
        <v>40</v>
      </c>
      <c r="D1288" s="27">
        <v>122916</v>
      </c>
      <c r="E1288" s="27">
        <v>56208</v>
      </c>
      <c r="F1288" s="27">
        <v>2419520</v>
      </c>
      <c r="G1288" s="27" t="s">
        <v>1726</v>
      </c>
      <c r="H1288" s="59">
        <v>510</v>
      </c>
      <c r="I1288" s="74" t="s">
        <v>15</v>
      </c>
      <c r="J1288" s="58"/>
      <c r="K1288" s="492"/>
      <c r="L1288" s="110" t="s">
        <v>4346</v>
      </c>
    </row>
    <row r="1289" spans="1:12" s="54" customFormat="1" hidden="1">
      <c r="A1289" s="27">
        <f t="shared" si="20"/>
        <v>1287</v>
      </c>
      <c r="B1289" s="27" t="s">
        <v>4267</v>
      </c>
      <c r="C1289" s="34" t="s">
        <v>40</v>
      </c>
      <c r="D1289" s="27">
        <v>122916</v>
      </c>
      <c r="E1289" s="27">
        <v>56208</v>
      </c>
      <c r="F1289" s="27">
        <v>2419520</v>
      </c>
      <c r="G1289" s="27" t="s">
        <v>1726</v>
      </c>
      <c r="H1289" s="59">
        <v>249</v>
      </c>
      <c r="I1289" s="74" t="s">
        <v>15</v>
      </c>
      <c r="J1289" s="58"/>
      <c r="K1289" s="492"/>
      <c r="L1289" s="110" t="s">
        <v>4346</v>
      </c>
    </row>
    <row r="1290" spans="1:12" s="54" customFormat="1" hidden="1">
      <c r="A1290" s="27">
        <f t="shared" si="20"/>
        <v>1288</v>
      </c>
      <c r="B1290" s="27" t="s">
        <v>4299</v>
      </c>
      <c r="C1290" s="34" t="s">
        <v>40</v>
      </c>
      <c r="D1290" s="27">
        <v>122916</v>
      </c>
      <c r="E1290" s="27">
        <v>56208</v>
      </c>
      <c r="F1290" s="27">
        <v>2419520</v>
      </c>
      <c r="G1290" s="27" t="s">
        <v>1726</v>
      </c>
      <c r="H1290" s="59">
        <v>351</v>
      </c>
      <c r="I1290" s="74" t="s">
        <v>15</v>
      </c>
      <c r="J1290" s="58"/>
      <c r="K1290" s="492"/>
      <c r="L1290" s="110" t="s">
        <v>4346</v>
      </c>
    </row>
    <row r="1291" spans="1:12" s="54" customFormat="1" hidden="1">
      <c r="A1291" s="27">
        <f t="shared" si="20"/>
        <v>1289</v>
      </c>
      <c r="B1291" s="27" t="s">
        <v>4300</v>
      </c>
      <c r="C1291" s="34" t="s">
        <v>40</v>
      </c>
      <c r="D1291" s="27">
        <v>122916</v>
      </c>
      <c r="E1291" s="27">
        <v>56208</v>
      </c>
      <c r="F1291" s="27">
        <v>2419520</v>
      </c>
      <c r="G1291" s="27" t="s">
        <v>1726</v>
      </c>
      <c r="H1291" s="59">
        <v>80</v>
      </c>
      <c r="I1291" s="74" t="s">
        <v>15</v>
      </c>
      <c r="J1291" s="58"/>
      <c r="K1291" s="492"/>
      <c r="L1291" s="110" t="s">
        <v>4346</v>
      </c>
    </row>
    <row r="1292" spans="1:12" s="54" customFormat="1" hidden="1">
      <c r="A1292" s="27">
        <f t="shared" si="20"/>
        <v>1290</v>
      </c>
      <c r="B1292" s="27" t="s">
        <v>4330</v>
      </c>
      <c r="C1292" s="34" t="s">
        <v>31</v>
      </c>
      <c r="D1292" s="27">
        <v>122917</v>
      </c>
      <c r="E1292" s="27">
        <v>56209</v>
      </c>
      <c r="F1292" s="27">
        <v>2419521</v>
      </c>
      <c r="G1292" s="27" t="s">
        <v>1725</v>
      </c>
      <c r="H1292" s="59">
        <v>56200</v>
      </c>
      <c r="I1292" s="74" t="s">
        <v>15</v>
      </c>
      <c r="J1292" s="58"/>
      <c r="K1292" s="492"/>
      <c r="L1292" s="110" t="s">
        <v>4346</v>
      </c>
    </row>
    <row r="1293" spans="1:12" s="54" customFormat="1" hidden="1">
      <c r="A1293" s="27">
        <f t="shared" si="20"/>
        <v>1291</v>
      </c>
      <c r="B1293" s="27" t="s">
        <v>4329</v>
      </c>
      <c r="C1293" s="34" t="s">
        <v>31</v>
      </c>
      <c r="D1293" s="27">
        <v>122917</v>
      </c>
      <c r="E1293" s="27">
        <v>56209</v>
      </c>
      <c r="F1293" s="27">
        <v>2419521</v>
      </c>
      <c r="G1293" s="27" t="s">
        <v>1725</v>
      </c>
      <c r="H1293" s="59">
        <v>56200</v>
      </c>
      <c r="I1293" s="74" t="s">
        <v>15</v>
      </c>
      <c r="J1293" s="58"/>
      <c r="K1293" s="492"/>
      <c r="L1293" s="110" t="s">
        <v>4346</v>
      </c>
    </row>
    <row r="1294" spans="1:12" s="54" customFormat="1" hidden="1">
      <c r="A1294" s="27">
        <f t="shared" si="20"/>
        <v>1292</v>
      </c>
      <c r="B1294" s="27" t="s">
        <v>4322</v>
      </c>
      <c r="C1294" s="34" t="s">
        <v>42</v>
      </c>
      <c r="D1294" s="27">
        <v>122918</v>
      </c>
      <c r="E1294" s="27">
        <v>56210</v>
      </c>
      <c r="F1294" s="27">
        <v>13635182</v>
      </c>
      <c r="G1294" s="27" t="s">
        <v>1726</v>
      </c>
      <c r="H1294" s="59">
        <v>134.19999999999999</v>
      </c>
      <c r="I1294" s="74" t="s">
        <v>15</v>
      </c>
      <c r="J1294" s="58"/>
      <c r="K1294" s="492"/>
      <c r="L1294" s="110" t="s">
        <v>4346</v>
      </c>
    </row>
    <row r="1295" spans="1:12" s="54" customFormat="1" hidden="1">
      <c r="A1295" s="27">
        <f t="shared" si="20"/>
        <v>1293</v>
      </c>
      <c r="B1295" s="27" t="s">
        <v>4323</v>
      </c>
      <c r="C1295" s="34" t="s">
        <v>42</v>
      </c>
      <c r="D1295" s="27">
        <v>122918</v>
      </c>
      <c r="E1295" s="27">
        <v>56210</v>
      </c>
      <c r="F1295" s="27">
        <v>13635182</v>
      </c>
      <c r="G1295" s="27" t="s">
        <v>1726</v>
      </c>
      <c r="H1295" s="59">
        <v>134.19999999999999</v>
      </c>
      <c r="I1295" s="74" t="s">
        <v>15</v>
      </c>
      <c r="J1295" s="58"/>
      <c r="K1295" s="492"/>
      <c r="L1295" s="110" t="s">
        <v>4346</v>
      </c>
    </row>
    <row r="1296" spans="1:12" s="54" customFormat="1" hidden="1">
      <c r="A1296" s="27">
        <f t="shared" si="20"/>
        <v>1294</v>
      </c>
      <c r="B1296" s="27" t="s">
        <v>4337</v>
      </c>
      <c r="C1296" s="34" t="s">
        <v>42</v>
      </c>
      <c r="D1296" s="27">
        <v>122918</v>
      </c>
      <c r="E1296" s="27">
        <v>56210</v>
      </c>
      <c r="F1296" s="27">
        <v>13635182</v>
      </c>
      <c r="G1296" s="27" t="s">
        <v>1726</v>
      </c>
      <c r="H1296" s="59">
        <v>650</v>
      </c>
      <c r="I1296" s="74" t="s">
        <v>15</v>
      </c>
      <c r="J1296" s="58"/>
      <c r="K1296" s="492"/>
      <c r="L1296" s="110" t="s">
        <v>4346</v>
      </c>
    </row>
    <row r="1297" spans="1:12" s="54" customFormat="1" hidden="1">
      <c r="A1297" s="27">
        <f t="shared" si="20"/>
        <v>1295</v>
      </c>
      <c r="B1297" s="27" t="s">
        <v>4338</v>
      </c>
      <c r="C1297" s="34" t="s">
        <v>42</v>
      </c>
      <c r="D1297" s="27">
        <v>122918</v>
      </c>
      <c r="E1297" s="27">
        <v>56210</v>
      </c>
      <c r="F1297" s="27">
        <v>13635182</v>
      </c>
      <c r="G1297" s="27" t="s">
        <v>1726</v>
      </c>
      <c r="H1297" s="59">
        <v>740</v>
      </c>
      <c r="I1297" s="74" t="s">
        <v>15</v>
      </c>
      <c r="J1297" s="58"/>
      <c r="K1297" s="492"/>
      <c r="L1297" s="110" t="s">
        <v>4346</v>
      </c>
    </row>
    <row r="1298" spans="1:12" s="54" customFormat="1" hidden="1">
      <c r="A1298" s="27">
        <f t="shared" si="20"/>
        <v>1296</v>
      </c>
      <c r="B1298" s="27" t="s">
        <v>4341</v>
      </c>
      <c r="C1298" s="34" t="s">
        <v>44</v>
      </c>
      <c r="D1298" s="27">
        <v>122919</v>
      </c>
      <c r="E1298" s="27">
        <v>56211</v>
      </c>
      <c r="F1298" s="27" t="s">
        <v>15</v>
      </c>
      <c r="G1298" s="27" t="s">
        <v>1726</v>
      </c>
      <c r="H1298" s="59">
        <v>12666</v>
      </c>
      <c r="I1298" s="60" t="s">
        <v>4348</v>
      </c>
      <c r="J1298" s="58"/>
      <c r="K1298" s="492"/>
      <c r="L1298" s="110" t="s">
        <v>4346</v>
      </c>
    </row>
    <row r="1299" spans="1:12" s="54" customFormat="1" hidden="1">
      <c r="A1299" s="27">
        <f t="shared" si="20"/>
        <v>1297</v>
      </c>
      <c r="B1299" s="201" t="s">
        <v>15</v>
      </c>
      <c r="C1299" s="202" t="s">
        <v>31</v>
      </c>
      <c r="D1299" s="201">
        <v>122920</v>
      </c>
      <c r="E1299" s="201" t="s">
        <v>15</v>
      </c>
      <c r="F1299" s="201" t="s">
        <v>15</v>
      </c>
      <c r="G1299" s="201" t="s">
        <v>15</v>
      </c>
      <c r="H1299" s="204" t="s">
        <v>15</v>
      </c>
      <c r="I1299" s="203" t="s">
        <v>4349</v>
      </c>
      <c r="J1299" s="58"/>
      <c r="K1299" s="492"/>
      <c r="L1299" s="110" t="s">
        <v>4346</v>
      </c>
    </row>
    <row r="1300" spans="1:12" s="54" customFormat="1" hidden="1">
      <c r="A1300" s="27">
        <f t="shared" si="20"/>
        <v>1298</v>
      </c>
      <c r="B1300" s="201" t="s">
        <v>15</v>
      </c>
      <c r="C1300" s="202" t="s">
        <v>31</v>
      </c>
      <c r="D1300" s="201">
        <v>122921</v>
      </c>
      <c r="E1300" s="201">
        <v>56212</v>
      </c>
      <c r="F1300" s="201" t="s">
        <v>15</v>
      </c>
      <c r="G1300" s="201" t="s">
        <v>15</v>
      </c>
      <c r="H1300" s="204" t="s">
        <v>15</v>
      </c>
      <c r="I1300" s="203" t="s">
        <v>4350</v>
      </c>
      <c r="J1300" s="58"/>
      <c r="K1300" s="492"/>
      <c r="L1300" s="110" t="s">
        <v>4346</v>
      </c>
    </row>
    <row r="1301" spans="1:12" s="54" customFormat="1" hidden="1">
      <c r="A1301" s="27">
        <f t="shared" si="20"/>
        <v>1299</v>
      </c>
      <c r="B1301" s="201" t="s">
        <v>15</v>
      </c>
      <c r="C1301" s="202" t="s">
        <v>40</v>
      </c>
      <c r="D1301" s="201" t="s">
        <v>15</v>
      </c>
      <c r="E1301" s="201">
        <v>56207</v>
      </c>
      <c r="F1301" s="201" t="s">
        <v>15</v>
      </c>
      <c r="G1301" s="201" t="s">
        <v>15</v>
      </c>
      <c r="H1301" s="204" t="s">
        <v>15</v>
      </c>
      <c r="I1301" s="203" t="s">
        <v>4351</v>
      </c>
      <c r="J1301" s="58"/>
      <c r="K1301" s="492"/>
      <c r="L1301" s="110" t="s">
        <v>4346</v>
      </c>
    </row>
    <row r="1302" spans="1:12" s="54" customFormat="1" hidden="1">
      <c r="A1302" s="38">
        <f t="shared" si="20"/>
        <v>1300</v>
      </c>
      <c r="B1302" s="38" t="s">
        <v>4028</v>
      </c>
      <c r="C1302" s="48" t="s">
        <v>40</v>
      </c>
      <c r="D1302" s="38">
        <v>122922</v>
      </c>
      <c r="E1302" s="38" t="s">
        <v>15</v>
      </c>
      <c r="F1302" s="38" t="s">
        <v>15</v>
      </c>
      <c r="G1302" s="38" t="s">
        <v>1726</v>
      </c>
      <c r="H1302" s="82">
        <v>1836</v>
      </c>
      <c r="I1302" s="111" t="s">
        <v>4347</v>
      </c>
      <c r="J1302" s="58"/>
      <c r="K1302" s="492"/>
      <c r="L1302" s="110" t="s">
        <v>4346</v>
      </c>
    </row>
    <row r="1303" spans="1:12" s="54" customFormat="1" hidden="1">
      <c r="A1303" s="38">
        <f t="shared" si="20"/>
        <v>1301</v>
      </c>
      <c r="B1303" s="38" t="s">
        <v>4029</v>
      </c>
      <c r="C1303" s="48" t="s">
        <v>40</v>
      </c>
      <c r="D1303" s="38">
        <v>122922</v>
      </c>
      <c r="E1303" s="38" t="s">
        <v>15</v>
      </c>
      <c r="F1303" s="38" t="s">
        <v>15</v>
      </c>
      <c r="G1303" s="38" t="s">
        <v>1726</v>
      </c>
      <c r="H1303" s="82">
        <v>1836</v>
      </c>
      <c r="I1303" s="111" t="s">
        <v>4347</v>
      </c>
      <c r="J1303" s="58"/>
      <c r="K1303" s="492"/>
      <c r="L1303" s="110" t="s">
        <v>4346</v>
      </c>
    </row>
    <row r="1304" spans="1:12" s="54" customFormat="1" hidden="1">
      <c r="A1304" s="38">
        <f t="shared" si="20"/>
        <v>1302</v>
      </c>
      <c r="B1304" s="38" t="s">
        <v>4030</v>
      </c>
      <c r="C1304" s="48" t="s">
        <v>40</v>
      </c>
      <c r="D1304" s="38">
        <v>122922</v>
      </c>
      <c r="E1304" s="38" t="s">
        <v>15</v>
      </c>
      <c r="F1304" s="38" t="s">
        <v>15</v>
      </c>
      <c r="G1304" s="38" t="s">
        <v>1726</v>
      </c>
      <c r="H1304" s="82">
        <v>324</v>
      </c>
      <c r="I1304" s="111" t="s">
        <v>4347</v>
      </c>
      <c r="J1304" s="58"/>
      <c r="K1304" s="492"/>
      <c r="L1304" s="110" t="s">
        <v>4346</v>
      </c>
    </row>
    <row r="1305" spans="1:12" s="54" customFormat="1" hidden="1">
      <c r="A1305" s="38">
        <f t="shared" si="20"/>
        <v>1303</v>
      </c>
      <c r="B1305" s="38" t="s">
        <v>4031</v>
      </c>
      <c r="C1305" s="48" t="s">
        <v>40</v>
      </c>
      <c r="D1305" s="38">
        <v>122922</v>
      </c>
      <c r="E1305" s="38" t="s">
        <v>15</v>
      </c>
      <c r="F1305" s="38" t="s">
        <v>15</v>
      </c>
      <c r="G1305" s="38" t="s">
        <v>1726</v>
      </c>
      <c r="H1305" s="82">
        <v>324</v>
      </c>
      <c r="I1305" s="111" t="s">
        <v>4347</v>
      </c>
      <c r="J1305" s="58"/>
      <c r="K1305" s="492"/>
      <c r="L1305" s="110" t="s">
        <v>4346</v>
      </c>
    </row>
    <row r="1306" spans="1:12" s="54" customFormat="1" hidden="1">
      <c r="A1306" s="27">
        <f t="shared" si="20"/>
        <v>1304</v>
      </c>
      <c r="B1306" s="27" t="s">
        <v>4055</v>
      </c>
      <c r="C1306" s="34" t="s">
        <v>31</v>
      </c>
      <c r="D1306" s="27">
        <v>122923</v>
      </c>
      <c r="E1306" s="27" t="s">
        <v>15</v>
      </c>
      <c r="F1306" s="27" t="s">
        <v>15</v>
      </c>
      <c r="G1306" s="27" t="s">
        <v>1725</v>
      </c>
      <c r="H1306" s="59">
        <v>236130</v>
      </c>
      <c r="I1306" s="60" t="s">
        <v>4316</v>
      </c>
      <c r="J1306" s="58"/>
      <c r="K1306" s="492"/>
      <c r="L1306" s="110" t="s">
        <v>4346</v>
      </c>
    </row>
    <row r="1307" spans="1:12" s="54" customFormat="1" hidden="1">
      <c r="A1307" s="27">
        <f t="shared" si="20"/>
        <v>1305</v>
      </c>
      <c r="B1307" s="27" t="s">
        <v>4057</v>
      </c>
      <c r="C1307" s="34" t="s">
        <v>31</v>
      </c>
      <c r="D1307" s="27">
        <v>122923</v>
      </c>
      <c r="E1307" s="27" t="s">
        <v>15</v>
      </c>
      <c r="F1307" s="27" t="s">
        <v>15</v>
      </c>
      <c r="G1307" s="27" t="s">
        <v>1725</v>
      </c>
      <c r="H1307" s="59">
        <v>98430</v>
      </c>
      <c r="I1307" s="60" t="s">
        <v>4316</v>
      </c>
      <c r="J1307" s="58"/>
      <c r="K1307" s="492"/>
      <c r="L1307" s="110" t="s">
        <v>4346</v>
      </c>
    </row>
    <row r="1308" spans="1:12" s="54" customFormat="1" hidden="1">
      <c r="A1308" s="27">
        <f t="shared" si="20"/>
        <v>1306</v>
      </c>
      <c r="B1308" s="27" t="s">
        <v>4055</v>
      </c>
      <c r="C1308" s="34" t="s">
        <v>31</v>
      </c>
      <c r="D1308" s="27">
        <v>122924</v>
      </c>
      <c r="E1308" s="27">
        <v>56213</v>
      </c>
      <c r="F1308" s="27">
        <v>2525035</v>
      </c>
      <c r="G1308" s="27" t="s">
        <v>1725</v>
      </c>
      <c r="H1308" s="59">
        <v>78710</v>
      </c>
      <c r="I1308" s="60" t="s">
        <v>4317</v>
      </c>
      <c r="J1308" s="58"/>
      <c r="K1308" s="492"/>
      <c r="L1308" s="110" t="s">
        <v>4346</v>
      </c>
    </row>
    <row r="1309" spans="1:12" s="54" customFormat="1" hidden="1">
      <c r="A1309" s="27">
        <f t="shared" si="20"/>
        <v>1307</v>
      </c>
      <c r="B1309" s="27" t="s">
        <v>4057</v>
      </c>
      <c r="C1309" s="34" t="s">
        <v>31</v>
      </c>
      <c r="D1309" s="27">
        <v>122924</v>
      </c>
      <c r="E1309" s="27">
        <v>56213</v>
      </c>
      <c r="F1309" s="27">
        <v>2525035</v>
      </c>
      <c r="G1309" s="27" t="s">
        <v>1725</v>
      </c>
      <c r="H1309" s="59">
        <v>32810</v>
      </c>
      <c r="I1309" s="60" t="s">
        <v>4317</v>
      </c>
      <c r="J1309" s="58"/>
      <c r="K1309" s="492"/>
      <c r="L1309" s="110" t="s">
        <v>4346</v>
      </c>
    </row>
    <row r="1310" spans="1:12" s="54" customFormat="1" hidden="1">
      <c r="A1310" s="27">
        <f t="shared" si="20"/>
        <v>1308</v>
      </c>
      <c r="B1310" s="27" t="s">
        <v>4352</v>
      </c>
      <c r="C1310" s="34" t="s">
        <v>31</v>
      </c>
      <c r="D1310" s="27">
        <v>122925</v>
      </c>
      <c r="E1310" s="27" t="s">
        <v>4356</v>
      </c>
      <c r="F1310" s="27" t="s">
        <v>15</v>
      </c>
      <c r="G1310" s="27" t="s">
        <v>1725</v>
      </c>
      <c r="H1310" s="59">
        <v>167400</v>
      </c>
      <c r="I1310" s="60" t="s">
        <v>2314</v>
      </c>
      <c r="J1310" s="58"/>
      <c r="K1310" s="492"/>
      <c r="L1310" s="110" t="s">
        <v>4398</v>
      </c>
    </row>
    <row r="1311" spans="1:12" s="54" customFormat="1" hidden="1">
      <c r="A1311" s="27">
        <f t="shared" si="20"/>
        <v>1309</v>
      </c>
      <c r="B1311" s="27" t="s">
        <v>4236</v>
      </c>
      <c r="C1311" s="34" t="s">
        <v>31</v>
      </c>
      <c r="D1311" s="27">
        <v>122926</v>
      </c>
      <c r="E1311" s="27" t="s">
        <v>4374</v>
      </c>
      <c r="F1311" s="27" t="s">
        <v>15</v>
      </c>
      <c r="G1311" s="27" t="s">
        <v>1725</v>
      </c>
      <c r="H1311" s="59">
        <v>20000</v>
      </c>
      <c r="I1311" s="60" t="s">
        <v>4373</v>
      </c>
      <c r="J1311" s="58"/>
      <c r="K1311" s="492"/>
      <c r="L1311" s="110" t="s">
        <v>4398</v>
      </c>
    </row>
    <row r="1312" spans="1:12" s="54" customFormat="1" hidden="1">
      <c r="A1312" s="27">
        <f t="shared" si="20"/>
        <v>1310</v>
      </c>
      <c r="B1312" s="27" t="s">
        <v>4237</v>
      </c>
      <c r="C1312" s="34" t="s">
        <v>31</v>
      </c>
      <c r="D1312" s="27">
        <v>122926</v>
      </c>
      <c r="E1312" s="27" t="s">
        <v>4374</v>
      </c>
      <c r="F1312" s="27" t="s">
        <v>15</v>
      </c>
      <c r="G1312" s="27" t="s">
        <v>1725</v>
      </c>
      <c r="H1312" s="59">
        <v>20000</v>
      </c>
      <c r="I1312" s="60" t="s">
        <v>4373</v>
      </c>
      <c r="J1312" s="58"/>
      <c r="K1312" s="492"/>
      <c r="L1312" s="110" t="s">
        <v>4398</v>
      </c>
    </row>
    <row r="1313" spans="1:12" s="54" customFormat="1" hidden="1">
      <c r="A1313" s="27">
        <f t="shared" si="20"/>
        <v>1311</v>
      </c>
      <c r="B1313" s="27" t="s">
        <v>4375</v>
      </c>
      <c r="C1313" s="34" t="s">
        <v>31</v>
      </c>
      <c r="D1313" s="27">
        <v>122927</v>
      </c>
      <c r="E1313" s="27">
        <v>56214</v>
      </c>
      <c r="F1313" s="27">
        <v>2525131</v>
      </c>
      <c r="G1313" s="27" t="s">
        <v>1725</v>
      </c>
      <c r="H1313" s="59">
        <v>35400</v>
      </c>
      <c r="I1313" s="74" t="s">
        <v>15</v>
      </c>
      <c r="J1313" s="58"/>
      <c r="K1313" s="492"/>
      <c r="L1313" s="110" t="s">
        <v>4398</v>
      </c>
    </row>
    <row r="1314" spans="1:12" s="54" customFormat="1" hidden="1">
      <c r="A1314" s="27">
        <f t="shared" si="20"/>
        <v>1312</v>
      </c>
      <c r="B1314" s="27" t="s">
        <v>4376</v>
      </c>
      <c r="C1314" s="34" t="s">
        <v>31</v>
      </c>
      <c r="D1314" s="27">
        <v>122927</v>
      </c>
      <c r="E1314" s="27">
        <v>56214</v>
      </c>
      <c r="F1314" s="27">
        <v>2525131</v>
      </c>
      <c r="G1314" s="27" t="s">
        <v>1725</v>
      </c>
      <c r="H1314" s="59">
        <v>55500</v>
      </c>
      <c r="I1314" s="74" t="s">
        <v>15</v>
      </c>
      <c r="J1314" s="58"/>
      <c r="K1314" s="492"/>
      <c r="L1314" s="110" t="s">
        <v>4398</v>
      </c>
    </row>
    <row r="1315" spans="1:12" s="54" customFormat="1" hidden="1">
      <c r="A1315" s="27">
        <f t="shared" si="20"/>
        <v>1313</v>
      </c>
      <c r="B1315" s="27" t="s">
        <v>4377</v>
      </c>
      <c r="C1315" s="34" t="s">
        <v>31</v>
      </c>
      <c r="D1315" s="27">
        <v>122927</v>
      </c>
      <c r="E1315" s="27">
        <v>56214</v>
      </c>
      <c r="F1315" s="27">
        <v>2525131</v>
      </c>
      <c r="G1315" s="27" t="s">
        <v>1725</v>
      </c>
      <c r="H1315" s="59">
        <v>59000</v>
      </c>
      <c r="I1315" s="74" t="s">
        <v>15</v>
      </c>
      <c r="J1315" s="58"/>
      <c r="K1315" s="492"/>
      <c r="L1315" s="110" t="s">
        <v>4398</v>
      </c>
    </row>
    <row r="1316" spans="1:12" s="54" customFormat="1" hidden="1">
      <c r="A1316" s="27">
        <f t="shared" si="20"/>
        <v>1314</v>
      </c>
      <c r="B1316" s="27" t="s">
        <v>4378</v>
      </c>
      <c r="C1316" s="34" t="s">
        <v>31</v>
      </c>
      <c r="D1316" s="27">
        <v>122928</v>
      </c>
      <c r="E1316" s="27">
        <v>56215</v>
      </c>
      <c r="F1316" s="27">
        <v>2525131</v>
      </c>
      <c r="G1316" s="27" t="s">
        <v>1725</v>
      </c>
      <c r="H1316" s="59">
        <v>21900</v>
      </c>
      <c r="I1316" s="74" t="s">
        <v>15</v>
      </c>
      <c r="J1316" s="58"/>
      <c r="K1316" s="492"/>
      <c r="L1316" s="110" t="s">
        <v>4398</v>
      </c>
    </row>
    <row r="1317" spans="1:12" s="54" customFormat="1" hidden="1">
      <c r="A1317" s="27">
        <f t="shared" si="20"/>
        <v>1315</v>
      </c>
      <c r="B1317" s="27" t="s">
        <v>4390</v>
      </c>
      <c r="C1317" s="34" t="s">
        <v>42</v>
      </c>
      <c r="D1317" s="27">
        <v>122929</v>
      </c>
      <c r="E1317" s="27">
        <v>56216</v>
      </c>
      <c r="F1317" s="27">
        <v>13734776</v>
      </c>
      <c r="G1317" s="27" t="s">
        <v>1726</v>
      </c>
      <c r="H1317" s="59">
        <v>215.8</v>
      </c>
      <c r="I1317" s="74" t="s">
        <v>15</v>
      </c>
      <c r="J1317" s="58"/>
      <c r="K1317" s="492"/>
      <c r="L1317" s="110" t="s">
        <v>4428</v>
      </c>
    </row>
    <row r="1318" spans="1:12" s="54" customFormat="1" hidden="1">
      <c r="A1318" s="27">
        <f t="shared" si="20"/>
        <v>1316</v>
      </c>
      <c r="B1318" s="27" t="s">
        <v>4368</v>
      </c>
      <c r="C1318" s="34" t="s">
        <v>42</v>
      </c>
      <c r="D1318" s="27">
        <v>122929</v>
      </c>
      <c r="E1318" s="27">
        <v>56216</v>
      </c>
      <c r="F1318" s="27">
        <v>13734776</v>
      </c>
      <c r="G1318" s="27" t="s">
        <v>1726</v>
      </c>
      <c r="H1318" s="59">
        <v>257.89999999999998</v>
      </c>
      <c r="I1318" s="74" t="s">
        <v>15</v>
      </c>
      <c r="J1318" s="58"/>
      <c r="K1318" s="492"/>
      <c r="L1318" s="110" t="s">
        <v>4428</v>
      </c>
    </row>
    <row r="1319" spans="1:12" s="54" customFormat="1" hidden="1">
      <c r="A1319" s="27">
        <f t="shared" si="20"/>
        <v>1317</v>
      </c>
      <c r="B1319" s="27" t="s">
        <v>4391</v>
      </c>
      <c r="C1319" s="34" t="s">
        <v>42</v>
      </c>
      <c r="D1319" s="27">
        <v>122929</v>
      </c>
      <c r="E1319" s="27">
        <v>56216</v>
      </c>
      <c r="F1319" s="27">
        <v>13734776</v>
      </c>
      <c r="G1319" s="27" t="s">
        <v>1726</v>
      </c>
      <c r="H1319" s="59">
        <v>267.60000000000002</v>
      </c>
      <c r="I1319" s="74" t="s">
        <v>15</v>
      </c>
      <c r="J1319" s="58"/>
      <c r="K1319" s="492"/>
      <c r="L1319" s="110" t="s">
        <v>4428</v>
      </c>
    </row>
    <row r="1320" spans="1:12" s="54" customFormat="1" hidden="1">
      <c r="A1320" s="27">
        <f t="shared" si="20"/>
        <v>1318</v>
      </c>
      <c r="B1320" s="27" t="s">
        <v>4392</v>
      </c>
      <c r="C1320" s="34" t="s">
        <v>42</v>
      </c>
      <c r="D1320" s="27">
        <v>122929</v>
      </c>
      <c r="E1320" s="27">
        <v>56216</v>
      </c>
      <c r="F1320" s="27">
        <v>13734776</v>
      </c>
      <c r="G1320" s="27" t="s">
        <v>1726</v>
      </c>
      <c r="H1320" s="59">
        <v>199.5</v>
      </c>
      <c r="I1320" s="74" t="s">
        <v>15</v>
      </c>
      <c r="J1320" s="58"/>
      <c r="K1320" s="492"/>
      <c r="L1320" s="110" t="s">
        <v>4428</v>
      </c>
    </row>
    <row r="1321" spans="1:12" s="54" customFormat="1" hidden="1">
      <c r="A1321" s="27">
        <f t="shared" si="20"/>
        <v>1319</v>
      </c>
      <c r="B1321" s="27" t="s">
        <v>4372</v>
      </c>
      <c r="C1321" s="34" t="s">
        <v>42</v>
      </c>
      <c r="D1321" s="27">
        <v>122929</v>
      </c>
      <c r="E1321" s="27">
        <v>56216</v>
      </c>
      <c r="F1321" s="27">
        <v>13734776</v>
      </c>
      <c r="G1321" s="27" t="s">
        <v>1726</v>
      </c>
      <c r="H1321" s="59">
        <v>292.2</v>
      </c>
      <c r="I1321" s="74" t="s">
        <v>15</v>
      </c>
      <c r="J1321" s="58"/>
      <c r="K1321" s="492"/>
      <c r="L1321" s="110" t="s">
        <v>4428</v>
      </c>
    </row>
    <row r="1322" spans="1:12" s="54" customFormat="1" hidden="1">
      <c r="A1322" s="27">
        <f t="shared" si="20"/>
        <v>1320</v>
      </c>
      <c r="B1322" s="27" t="s">
        <v>4371</v>
      </c>
      <c r="C1322" s="34" t="s">
        <v>42</v>
      </c>
      <c r="D1322" s="27">
        <v>122929</v>
      </c>
      <c r="E1322" s="27">
        <v>56216</v>
      </c>
      <c r="F1322" s="27">
        <v>13734776</v>
      </c>
      <c r="G1322" s="27" t="s">
        <v>1726</v>
      </c>
      <c r="H1322" s="59">
        <v>150.19999999999999</v>
      </c>
      <c r="I1322" s="74" t="s">
        <v>15</v>
      </c>
      <c r="J1322" s="58"/>
      <c r="K1322" s="492"/>
      <c r="L1322" s="110" t="s">
        <v>4428</v>
      </c>
    </row>
    <row r="1323" spans="1:12" s="54" customFormat="1" hidden="1">
      <c r="A1323" s="27">
        <f t="shared" si="20"/>
        <v>1321</v>
      </c>
      <c r="B1323" s="27" t="s">
        <v>4393</v>
      </c>
      <c r="C1323" s="34" t="s">
        <v>42</v>
      </c>
      <c r="D1323" s="27">
        <v>122929</v>
      </c>
      <c r="E1323" s="27">
        <v>56216</v>
      </c>
      <c r="F1323" s="27">
        <v>13734776</v>
      </c>
      <c r="G1323" s="27" t="s">
        <v>1726</v>
      </c>
      <c r="H1323" s="59">
        <v>940</v>
      </c>
      <c r="I1323" s="74" t="s">
        <v>15</v>
      </c>
      <c r="J1323" s="58"/>
      <c r="K1323" s="492"/>
      <c r="L1323" s="110" t="s">
        <v>4428</v>
      </c>
    </row>
    <row r="1324" spans="1:12" s="54" customFormat="1" hidden="1">
      <c r="A1324" s="27">
        <f t="shared" si="20"/>
        <v>1322</v>
      </c>
      <c r="B1324" s="27" t="s">
        <v>4396</v>
      </c>
      <c r="C1324" s="34" t="s">
        <v>1712</v>
      </c>
      <c r="D1324" s="27">
        <v>122930</v>
      </c>
      <c r="E1324" s="27">
        <v>56217</v>
      </c>
      <c r="F1324" s="27" t="s">
        <v>15</v>
      </c>
      <c r="G1324" s="27" t="s">
        <v>1725</v>
      </c>
      <c r="H1324" s="59">
        <v>80000</v>
      </c>
      <c r="I1324" s="60" t="s">
        <v>4063</v>
      </c>
      <c r="J1324" s="58"/>
      <c r="K1324" s="492"/>
      <c r="L1324" s="110" t="s">
        <v>4428</v>
      </c>
    </row>
    <row r="1325" spans="1:12" s="54" customFormat="1" hidden="1">
      <c r="A1325" s="27">
        <f t="shared" si="20"/>
        <v>1323</v>
      </c>
      <c r="B1325" s="27" t="s">
        <v>4358</v>
      </c>
      <c r="C1325" s="34" t="s">
        <v>41</v>
      </c>
      <c r="D1325" s="27">
        <v>122931</v>
      </c>
      <c r="E1325" s="27">
        <v>56218</v>
      </c>
      <c r="F1325" s="27">
        <v>13734779</v>
      </c>
      <c r="G1325" s="27" t="s">
        <v>1726</v>
      </c>
      <c r="H1325" s="59">
        <v>250</v>
      </c>
      <c r="I1325" s="74" t="s">
        <v>15</v>
      </c>
      <c r="J1325" s="58"/>
      <c r="K1325" s="492"/>
      <c r="L1325" s="110" t="s">
        <v>4428</v>
      </c>
    </row>
    <row r="1326" spans="1:12" s="54" customFormat="1" hidden="1">
      <c r="A1326" s="27">
        <f t="shared" si="20"/>
        <v>1324</v>
      </c>
      <c r="B1326" s="27" t="s">
        <v>4359</v>
      </c>
      <c r="C1326" s="34" t="s">
        <v>41</v>
      </c>
      <c r="D1326" s="27">
        <v>122931</v>
      </c>
      <c r="E1326" s="27">
        <v>56218</v>
      </c>
      <c r="F1326" s="27">
        <v>13734779</v>
      </c>
      <c r="G1326" s="27" t="s">
        <v>1726</v>
      </c>
      <c r="H1326" s="59">
        <v>259</v>
      </c>
      <c r="I1326" s="74" t="s">
        <v>15</v>
      </c>
      <c r="J1326" s="58"/>
      <c r="K1326" s="492"/>
      <c r="L1326" s="110" t="s">
        <v>4428</v>
      </c>
    </row>
    <row r="1327" spans="1:12" s="54" customFormat="1" hidden="1">
      <c r="A1327" s="27">
        <f t="shared" si="20"/>
        <v>1325</v>
      </c>
      <c r="B1327" s="27" t="s">
        <v>4360</v>
      </c>
      <c r="C1327" s="34" t="s">
        <v>41</v>
      </c>
      <c r="D1327" s="27">
        <v>122931</v>
      </c>
      <c r="E1327" s="27">
        <v>56218</v>
      </c>
      <c r="F1327" s="27">
        <v>13734779</v>
      </c>
      <c r="G1327" s="27" t="s">
        <v>1726</v>
      </c>
      <c r="H1327" s="59">
        <v>250</v>
      </c>
      <c r="I1327" s="74" t="s">
        <v>15</v>
      </c>
      <c r="J1327" s="58"/>
      <c r="K1327" s="492"/>
      <c r="L1327" s="110" t="s">
        <v>4428</v>
      </c>
    </row>
    <row r="1328" spans="1:12" s="54" customFormat="1" hidden="1">
      <c r="A1328" s="27">
        <f t="shared" si="20"/>
        <v>1326</v>
      </c>
      <c r="B1328" s="27" t="s">
        <v>4399</v>
      </c>
      <c r="C1328" s="34" t="s">
        <v>32</v>
      </c>
      <c r="D1328" s="27">
        <v>122932</v>
      </c>
      <c r="E1328" s="27" t="s">
        <v>15</v>
      </c>
      <c r="F1328" s="27" t="s">
        <v>15</v>
      </c>
      <c r="G1328" s="27" t="s">
        <v>1725</v>
      </c>
      <c r="H1328" s="59">
        <v>390000</v>
      </c>
      <c r="I1328" s="60" t="s">
        <v>4429</v>
      </c>
      <c r="J1328" s="58"/>
      <c r="K1328" s="492"/>
      <c r="L1328" s="110" t="s">
        <v>4428</v>
      </c>
    </row>
    <row r="1329" spans="1:12" s="54" customFormat="1" hidden="1">
      <c r="A1329" s="27">
        <f t="shared" si="20"/>
        <v>1327</v>
      </c>
      <c r="B1329" s="27" t="s">
        <v>4400</v>
      </c>
      <c r="C1329" s="34" t="s">
        <v>32</v>
      </c>
      <c r="D1329" s="27">
        <v>122933</v>
      </c>
      <c r="E1329" s="27" t="s">
        <v>15</v>
      </c>
      <c r="F1329" s="27" t="s">
        <v>15</v>
      </c>
      <c r="G1329" s="27" t="s">
        <v>1725</v>
      </c>
      <c r="H1329" s="59">
        <v>390000</v>
      </c>
      <c r="I1329" s="60" t="s">
        <v>4429</v>
      </c>
      <c r="J1329" s="58"/>
      <c r="K1329" s="492"/>
      <c r="L1329" s="110" t="s">
        <v>4428</v>
      </c>
    </row>
    <row r="1330" spans="1:12" s="54" customFormat="1" hidden="1">
      <c r="A1330" s="27">
        <f t="shared" si="20"/>
        <v>1328</v>
      </c>
      <c r="B1330" s="27" t="s">
        <v>4404</v>
      </c>
      <c r="C1330" s="34" t="s">
        <v>33</v>
      </c>
      <c r="D1330" s="27">
        <v>122934</v>
      </c>
      <c r="E1330" s="27">
        <v>56219</v>
      </c>
      <c r="F1330" s="27">
        <v>13734780</v>
      </c>
      <c r="G1330" s="27" t="s">
        <v>1726</v>
      </c>
      <c r="H1330" s="59">
        <v>240</v>
      </c>
      <c r="I1330" s="74" t="s">
        <v>15</v>
      </c>
      <c r="J1330" s="58"/>
      <c r="K1330" s="492"/>
      <c r="L1330" s="110" t="s">
        <v>4428</v>
      </c>
    </row>
    <row r="1331" spans="1:12" s="54" customFormat="1" hidden="1">
      <c r="A1331" s="27">
        <f t="shared" si="20"/>
        <v>1329</v>
      </c>
      <c r="B1331" s="27" t="s">
        <v>4405</v>
      </c>
      <c r="C1331" s="34" t="s">
        <v>33</v>
      </c>
      <c r="D1331" s="27">
        <v>122934</v>
      </c>
      <c r="E1331" s="27">
        <v>56219</v>
      </c>
      <c r="F1331" s="27">
        <v>13734780</v>
      </c>
      <c r="G1331" s="27" t="s">
        <v>1726</v>
      </c>
      <c r="H1331" s="59">
        <v>293</v>
      </c>
      <c r="I1331" s="74" t="s">
        <v>15</v>
      </c>
      <c r="J1331" s="58"/>
      <c r="K1331" s="492"/>
      <c r="L1331" s="110" t="s">
        <v>4428</v>
      </c>
    </row>
    <row r="1332" spans="1:12" s="54" customFormat="1" hidden="1">
      <c r="A1332" s="27">
        <f t="shared" si="20"/>
        <v>1330</v>
      </c>
      <c r="B1332" s="27" t="s">
        <v>4407</v>
      </c>
      <c r="C1332" s="34" t="s">
        <v>2311</v>
      </c>
      <c r="D1332" s="27">
        <v>122935</v>
      </c>
      <c r="E1332" s="27" t="s">
        <v>15</v>
      </c>
      <c r="F1332" s="27" t="s">
        <v>15</v>
      </c>
      <c r="G1332" s="27" t="s">
        <v>1726</v>
      </c>
      <c r="H1332" s="59">
        <v>4000</v>
      </c>
      <c r="I1332" s="60" t="s">
        <v>4430</v>
      </c>
      <c r="J1332" s="58"/>
      <c r="K1332" s="492"/>
      <c r="L1332" s="110" t="s">
        <v>4428</v>
      </c>
    </row>
    <row r="1333" spans="1:12" s="54" customFormat="1" hidden="1">
      <c r="A1333" s="27">
        <f t="shared" si="20"/>
        <v>1331</v>
      </c>
      <c r="B1333" s="27" t="s">
        <v>4408</v>
      </c>
      <c r="C1333" s="34" t="s">
        <v>2311</v>
      </c>
      <c r="D1333" s="27">
        <v>122935</v>
      </c>
      <c r="E1333" s="27" t="s">
        <v>15</v>
      </c>
      <c r="F1333" s="27" t="s">
        <v>15</v>
      </c>
      <c r="G1333" s="27" t="s">
        <v>1726</v>
      </c>
      <c r="H1333" s="59">
        <v>5440</v>
      </c>
      <c r="I1333" s="60" t="s">
        <v>4430</v>
      </c>
      <c r="J1333" s="58"/>
      <c r="K1333" s="492"/>
      <c r="L1333" s="110" t="s">
        <v>4428</v>
      </c>
    </row>
    <row r="1334" spans="1:12" s="54" customFormat="1" hidden="1">
      <c r="A1334" s="27">
        <f t="shared" si="20"/>
        <v>1332</v>
      </c>
      <c r="B1334" s="27" t="s">
        <v>4409</v>
      </c>
      <c r="C1334" s="34" t="s">
        <v>2311</v>
      </c>
      <c r="D1334" s="27">
        <v>122935</v>
      </c>
      <c r="E1334" s="27" t="s">
        <v>15</v>
      </c>
      <c r="F1334" s="27" t="s">
        <v>15</v>
      </c>
      <c r="G1334" s="27" t="s">
        <v>1726</v>
      </c>
      <c r="H1334" s="59">
        <v>3400</v>
      </c>
      <c r="I1334" s="60" t="s">
        <v>4430</v>
      </c>
      <c r="J1334" s="58"/>
      <c r="K1334" s="492"/>
      <c r="L1334" s="110" t="s">
        <v>4428</v>
      </c>
    </row>
    <row r="1335" spans="1:12" s="54" customFormat="1" hidden="1">
      <c r="A1335" s="27">
        <f t="shared" si="20"/>
        <v>1333</v>
      </c>
      <c r="B1335" s="27" t="s">
        <v>4410</v>
      </c>
      <c r="C1335" s="34" t="s">
        <v>2311</v>
      </c>
      <c r="D1335" s="27">
        <v>122935</v>
      </c>
      <c r="E1335" s="27" t="s">
        <v>15</v>
      </c>
      <c r="F1335" s="27" t="s">
        <v>15</v>
      </c>
      <c r="G1335" s="27" t="s">
        <v>1726</v>
      </c>
      <c r="H1335" s="59">
        <v>2760</v>
      </c>
      <c r="I1335" s="60" t="s">
        <v>4430</v>
      </c>
      <c r="J1335" s="58"/>
      <c r="K1335" s="492"/>
      <c r="L1335" s="110" t="s">
        <v>4428</v>
      </c>
    </row>
    <row r="1336" spans="1:12" s="54" customFormat="1" hidden="1">
      <c r="A1336" s="27">
        <f t="shared" si="20"/>
        <v>1334</v>
      </c>
      <c r="B1336" s="27" t="s">
        <v>4056</v>
      </c>
      <c r="C1336" s="34" t="s">
        <v>31</v>
      </c>
      <c r="D1336" s="27">
        <v>122936</v>
      </c>
      <c r="E1336" s="27" t="s">
        <v>15</v>
      </c>
      <c r="F1336" s="27" t="s">
        <v>15</v>
      </c>
      <c r="G1336" s="27" t="s">
        <v>1725</v>
      </c>
      <c r="H1336" s="59">
        <v>147840</v>
      </c>
      <c r="I1336" s="60" t="s">
        <v>4431</v>
      </c>
      <c r="J1336" s="58"/>
      <c r="K1336" s="492"/>
      <c r="L1336" s="110" t="s">
        <v>4428</v>
      </c>
    </row>
    <row r="1337" spans="1:12" s="54" customFormat="1" hidden="1">
      <c r="A1337" s="27">
        <f t="shared" si="20"/>
        <v>1335</v>
      </c>
      <c r="B1337" s="27" t="s">
        <v>4056</v>
      </c>
      <c r="C1337" s="34" t="s">
        <v>31</v>
      </c>
      <c r="D1337" s="27">
        <v>122937</v>
      </c>
      <c r="E1337" s="27">
        <v>56220</v>
      </c>
      <c r="F1337" s="27">
        <v>2450907</v>
      </c>
      <c r="G1337" s="27" t="s">
        <v>1725</v>
      </c>
      <c r="H1337" s="59">
        <v>49280</v>
      </c>
      <c r="I1337" s="60" t="s">
        <v>4317</v>
      </c>
      <c r="J1337" s="58"/>
      <c r="K1337" s="492"/>
      <c r="L1337" s="110" t="s">
        <v>4428</v>
      </c>
    </row>
    <row r="1338" spans="1:12" s="54" customFormat="1" hidden="1">
      <c r="A1338" s="27">
        <f t="shared" si="20"/>
        <v>1336</v>
      </c>
      <c r="B1338" s="201" t="s">
        <v>15</v>
      </c>
      <c r="C1338" s="202" t="s">
        <v>31</v>
      </c>
      <c r="D1338" s="201">
        <v>122938</v>
      </c>
      <c r="E1338" s="201" t="s">
        <v>15</v>
      </c>
      <c r="F1338" s="201" t="s">
        <v>15</v>
      </c>
      <c r="G1338" s="201" t="s">
        <v>15</v>
      </c>
      <c r="H1338" s="204" t="s">
        <v>15</v>
      </c>
      <c r="I1338" s="203" t="s">
        <v>4349</v>
      </c>
      <c r="J1338" s="58"/>
      <c r="K1338" s="492"/>
      <c r="L1338" s="110" t="s">
        <v>4428</v>
      </c>
    </row>
    <row r="1339" spans="1:12" s="54" customFormat="1" hidden="1">
      <c r="A1339" s="27">
        <f t="shared" si="20"/>
        <v>1337</v>
      </c>
      <c r="B1339" s="27" t="s">
        <v>4352</v>
      </c>
      <c r="C1339" s="34" t="s">
        <v>31</v>
      </c>
      <c r="D1339" s="27">
        <v>122939</v>
      </c>
      <c r="E1339" s="27" t="s">
        <v>15</v>
      </c>
      <c r="F1339" s="27" t="s">
        <v>15</v>
      </c>
      <c r="G1339" s="27" t="s">
        <v>1725</v>
      </c>
      <c r="H1339" s="59">
        <v>100440</v>
      </c>
      <c r="I1339" s="60" t="s">
        <v>4431</v>
      </c>
      <c r="J1339" s="58"/>
      <c r="K1339" s="492"/>
      <c r="L1339" s="110" t="s">
        <v>4428</v>
      </c>
    </row>
    <row r="1340" spans="1:12" s="54" customFormat="1" hidden="1">
      <c r="A1340" s="27">
        <f t="shared" si="20"/>
        <v>1338</v>
      </c>
      <c r="B1340" s="27" t="s">
        <v>4352</v>
      </c>
      <c r="C1340" s="34" t="s">
        <v>31</v>
      </c>
      <c r="D1340" s="27">
        <v>122940</v>
      </c>
      <c r="E1340" s="27">
        <v>56221</v>
      </c>
      <c r="F1340" s="27">
        <v>2450907</v>
      </c>
      <c r="G1340" s="27" t="s">
        <v>1725</v>
      </c>
      <c r="H1340" s="59">
        <v>33480</v>
      </c>
      <c r="I1340" s="60" t="s">
        <v>4317</v>
      </c>
      <c r="J1340" s="58"/>
      <c r="K1340" s="492"/>
      <c r="L1340" s="110" t="s">
        <v>4428</v>
      </c>
    </row>
    <row r="1341" spans="1:12" s="54" customFormat="1" hidden="1">
      <c r="A1341" s="27">
        <f t="shared" si="20"/>
        <v>1339</v>
      </c>
      <c r="B1341" s="27" t="s">
        <v>4420</v>
      </c>
      <c r="C1341" s="34" t="s">
        <v>31</v>
      </c>
      <c r="D1341" s="27">
        <v>122941</v>
      </c>
      <c r="E1341" s="27">
        <v>56222</v>
      </c>
      <c r="F1341" s="27" t="s">
        <v>15</v>
      </c>
      <c r="G1341" s="27" t="s">
        <v>1725</v>
      </c>
      <c r="H1341" s="59">
        <v>6700</v>
      </c>
      <c r="I1341" s="60" t="s">
        <v>4063</v>
      </c>
      <c r="J1341" s="58"/>
      <c r="K1341" s="492"/>
      <c r="L1341" s="110" t="s">
        <v>4428</v>
      </c>
    </row>
    <row r="1342" spans="1:12" s="54" customFormat="1" hidden="1">
      <c r="A1342" s="27">
        <f t="shared" si="20"/>
        <v>1340</v>
      </c>
      <c r="B1342" s="27" t="s">
        <v>4419</v>
      </c>
      <c r="C1342" s="34" t="s">
        <v>32</v>
      </c>
      <c r="D1342" s="27">
        <v>122943</v>
      </c>
      <c r="E1342" s="27">
        <v>56224</v>
      </c>
      <c r="F1342" s="27" t="s">
        <v>15</v>
      </c>
      <c r="G1342" s="27" t="s">
        <v>1725</v>
      </c>
      <c r="H1342" s="59">
        <v>80000</v>
      </c>
      <c r="I1342" s="60" t="s">
        <v>4063</v>
      </c>
      <c r="J1342" s="58"/>
      <c r="K1342" s="492"/>
      <c r="L1342" s="110" t="s">
        <v>4428</v>
      </c>
    </row>
    <row r="1343" spans="1:12" s="29" customFormat="1" hidden="1">
      <c r="A1343" s="27">
        <f t="shared" si="20"/>
        <v>1341</v>
      </c>
      <c r="B1343" s="27" t="s">
        <v>4418</v>
      </c>
      <c r="C1343" s="34" t="s">
        <v>42</v>
      </c>
      <c r="D1343" s="27">
        <v>122942</v>
      </c>
      <c r="E1343" s="27">
        <v>56223</v>
      </c>
      <c r="F1343" s="27">
        <v>13743515</v>
      </c>
      <c r="G1343" s="27" t="s">
        <v>1726</v>
      </c>
      <c r="H1343" s="59">
        <v>928.4</v>
      </c>
      <c r="I1343" s="74" t="s">
        <v>15</v>
      </c>
      <c r="J1343" s="58"/>
      <c r="K1343" s="492"/>
      <c r="L1343" s="110" t="s">
        <v>4428</v>
      </c>
    </row>
    <row r="1344" spans="1:12" s="54" customFormat="1" hidden="1">
      <c r="A1344" s="113">
        <f t="shared" si="20"/>
        <v>1342</v>
      </c>
      <c r="B1344" s="27" t="s">
        <v>4432</v>
      </c>
      <c r="C1344" s="34" t="s">
        <v>39</v>
      </c>
      <c r="D1344" s="27">
        <v>122944</v>
      </c>
      <c r="E1344" s="27">
        <v>56225</v>
      </c>
      <c r="F1344" s="27">
        <v>13947809</v>
      </c>
      <c r="G1344" s="27" t="s">
        <v>1726</v>
      </c>
      <c r="H1344" s="59">
        <v>2095</v>
      </c>
      <c r="I1344" s="74" t="s">
        <v>15</v>
      </c>
      <c r="J1344" s="58"/>
      <c r="K1344" s="492"/>
      <c r="L1344" s="110" t="s">
        <v>4464</v>
      </c>
    </row>
    <row r="1345" spans="1:12" s="54" customFormat="1" hidden="1">
      <c r="A1345" s="27">
        <f t="shared" si="20"/>
        <v>1343</v>
      </c>
      <c r="B1345" s="27" t="s">
        <v>4433</v>
      </c>
      <c r="C1345" s="34" t="s">
        <v>39</v>
      </c>
      <c r="D1345" s="27">
        <v>122944</v>
      </c>
      <c r="E1345" s="27">
        <v>56225</v>
      </c>
      <c r="F1345" s="27">
        <v>13947809</v>
      </c>
      <c r="G1345" s="27" t="s">
        <v>1726</v>
      </c>
      <c r="H1345" s="59">
        <v>1730</v>
      </c>
      <c r="I1345" s="74" t="s">
        <v>15</v>
      </c>
      <c r="J1345" s="58"/>
      <c r="K1345" s="492"/>
      <c r="L1345" s="110" t="s">
        <v>4464</v>
      </c>
    </row>
    <row r="1346" spans="1:12" s="54" customFormat="1" hidden="1">
      <c r="A1346" s="27">
        <f t="shared" si="20"/>
        <v>1344</v>
      </c>
      <c r="B1346" s="27" t="s">
        <v>4434</v>
      </c>
      <c r="C1346" s="34" t="s">
        <v>39</v>
      </c>
      <c r="D1346" s="27">
        <v>122944</v>
      </c>
      <c r="E1346" s="27">
        <v>56225</v>
      </c>
      <c r="F1346" s="27">
        <v>13947809</v>
      </c>
      <c r="G1346" s="27" t="s">
        <v>1726</v>
      </c>
      <c r="H1346" s="59">
        <v>845</v>
      </c>
      <c r="I1346" s="74" t="s">
        <v>15</v>
      </c>
      <c r="J1346" s="58"/>
      <c r="K1346" s="492"/>
      <c r="L1346" s="110" t="s">
        <v>4464</v>
      </c>
    </row>
    <row r="1347" spans="1:12" s="54" customFormat="1" hidden="1">
      <c r="A1347" s="27">
        <f t="shared" si="20"/>
        <v>1345</v>
      </c>
      <c r="B1347" s="27" t="s">
        <v>4435</v>
      </c>
      <c r="C1347" s="34" t="s">
        <v>39</v>
      </c>
      <c r="D1347" s="27">
        <v>122944</v>
      </c>
      <c r="E1347" s="27">
        <v>56225</v>
      </c>
      <c r="F1347" s="27">
        <v>13947809</v>
      </c>
      <c r="G1347" s="27" t="s">
        <v>1726</v>
      </c>
      <c r="H1347" s="59">
        <v>745</v>
      </c>
      <c r="I1347" s="74" t="s">
        <v>15</v>
      </c>
      <c r="J1347" s="58"/>
      <c r="K1347" s="492"/>
      <c r="L1347" s="110" t="s">
        <v>4464</v>
      </c>
    </row>
    <row r="1348" spans="1:12" s="54" customFormat="1" hidden="1">
      <c r="A1348" s="27">
        <f t="shared" si="20"/>
        <v>1346</v>
      </c>
      <c r="B1348" s="27" t="s">
        <v>4441</v>
      </c>
      <c r="C1348" s="34" t="s">
        <v>40</v>
      </c>
      <c r="D1348" s="27">
        <v>122945</v>
      </c>
      <c r="E1348" s="27">
        <v>56226</v>
      </c>
      <c r="F1348" s="27">
        <v>2297099</v>
      </c>
      <c r="G1348" s="27" t="s">
        <v>1726</v>
      </c>
      <c r="H1348" s="59">
        <v>65</v>
      </c>
      <c r="I1348" s="74" t="s">
        <v>15</v>
      </c>
      <c r="J1348" s="58"/>
      <c r="K1348" s="492"/>
      <c r="L1348" s="110" t="s">
        <v>4464</v>
      </c>
    </row>
    <row r="1349" spans="1:12" s="54" customFormat="1" hidden="1">
      <c r="A1349" s="27">
        <f t="shared" ref="A1349:A1415" si="21">A1348+1</f>
        <v>1347</v>
      </c>
      <c r="B1349" s="27" t="s">
        <v>4442</v>
      </c>
      <c r="C1349" s="34" t="s">
        <v>40</v>
      </c>
      <c r="D1349" s="27">
        <v>122946</v>
      </c>
      <c r="E1349" s="27">
        <v>56227</v>
      </c>
      <c r="F1349" s="27">
        <v>2297099</v>
      </c>
      <c r="G1349" s="27" t="s">
        <v>1726</v>
      </c>
      <c r="H1349" s="59">
        <v>125</v>
      </c>
      <c r="I1349" s="74" t="s">
        <v>15</v>
      </c>
      <c r="J1349" s="58"/>
      <c r="K1349" s="492"/>
      <c r="L1349" s="110" t="s">
        <v>4464</v>
      </c>
    </row>
    <row r="1350" spans="1:12" s="54" customFormat="1" hidden="1">
      <c r="A1350" s="27">
        <f t="shared" si="21"/>
        <v>1348</v>
      </c>
      <c r="B1350" s="27" t="s">
        <v>4449</v>
      </c>
      <c r="C1350" s="34" t="s">
        <v>3334</v>
      </c>
      <c r="D1350" s="27">
        <v>122947</v>
      </c>
      <c r="E1350" s="27">
        <v>56228</v>
      </c>
      <c r="F1350" s="27" t="s">
        <v>4465</v>
      </c>
      <c r="G1350" s="27" t="s">
        <v>1726</v>
      </c>
      <c r="H1350" s="59">
        <v>1600</v>
      </c>
      <c r="I1350" s="74" t="s">
        <v>15</v>
      </c>
      <c r="J1350" s="58"/>
      <c r="K1350" s="492"/>
      <c r="L1350" s="110" t="s">
        <v>4464</v>
      </c>
    </row>
    <row r="1351" spans="1:12" s="54" customFormat="1" hidden="1">
      <c r="A1351" s="27">
        <f t="shared" si="21"/>
        <v>1349</v>
      </c>
      <c r="B1351" s="201" t="s">
        <v>15</v>
      </c>
      <c r="C1351" s="202" t="s">
        <v>42</v>
      </c>
      <c r="D1351" s="201">
        <v>122948</v>
      </c>
      <c r="E1351" s="201" t="s">
        <v>15</v>
      </c>
      <c r="F1351" s="201" t="s">
        <v>15</v>
      </c>
      <c r="G1351" s="201" t="s">
        <v>15</v>
      </c>
      <c r="H1351" s="204" t="s">
        <v>15</v>
      </c>
      <c r="I1351" s="203" t="s">
        <v>4349</v>
      </c>
      <c r="J1351" s="58"/>
      <c r="K1351" s="492"/>
      <c r="L1351" s="110" t="s">
        <v>4464</v>
      </c>
    </row>
    <row r="1352" spans="1:12" s="54" customFormat="1" hidden="1">
      <c r="A1352" s="27">
        <f t="shared" si="21"/>
        <v>1350</v>
      </c>
      <c r="B1352" s="27" t="s">
        <v>4454</v>
      </c>
      <c r="C1352" s="34" t="s">
        <v>42</v>
      </c>
      <c r="D1352" s="27">
        <v>122949</v>
      </c>
      <c r="E1352" s="27">
        <v>56229</v>
      </c>
      <c r="F1352" s="27">
        <v>13947842</v>
      </c>
      <c r="G1352" s="27" t="s">
        <v>1726</v>
      </c>
      <c r="H1352" s="59">
        <v>3000</v>
      </c>
      <c r="I1352" s="74" t="s">
        <v>15</v>
      </c>
      <c r="J1352" s="58"/>
      <c r="K1352" s="492"/>
      <c r="L1352" s="110" t="s">
        <v>4464</v>
      </c>
    </row>
    <row r="1353" spans="1:12" s="54" customFormat="1" hidden="1">
      <c r="A1353" s="27">
        <f t="shared" si="21"/>
        <v>1351</v>
      </c>
      <c r="B1353" s="27" t="s">
        <v>4457</v>
      </c>
      <c r="C1353" s="34" t="s">
        <v>42</v>
      </c>
      <c r="D1353" s="27">
        <v>122950</v>
      </c>
      <c r="E1353" s="27">
        <v>56230</v>
      </c>
      <c r="F1353" s="27">
        <v>13743609</v>
      </c>
      <c r="G1353" s="27" t="s">
        <v>1726</v>
      </c>
      <c r="H1353" s="59">
        <v>322</v>
      </c>
      <c r="I1353" s="74" t="s">
        <v>15</v>
      </c>
      <c r="J1353" s="58"/>
      <c r="K1353" s="492"/>
      <c r="L1353" s="110" t="s">
        <v>4464</v>
      </c>
    </row>
    <row r="1354" spans="1:12" s="54" customFormat="1" hidden="1">
      <c r="A1354" s="27">
        <f t="shared" si="21"/>
        <v>1352</v>
      </c>
      <c r="B1354" s="27" t="s">
        <v>4458</v>
      </c>
      <c r="C1354" s="34" t="s">
        <v>42</v>
      </c>
      <c r="D1354" s="27">
        <v>122950</v>
      </c>
      <c r="E1354" s="27">
        <v>56230</v>
      </c>
      <c r="F1354" s="27">
        <v>13743609</v>
      </c>
      <c r="G1354" s="27" t="s">
        <v>1726</v>
      </c>
      <c r="H1354" s="59">
        <v>315</v>
      </c>
      <c r="I1354" s="74" t="s">
        <v>15</v>
      </c>
      <c r="J1354" s="58"/>
      <c r="K1354" s="492"/>
      <c r="L1354" s="110" t="s">
        <v>4464</v>
      </c>
    </row>
    <row r="1355" spans="1:12" s="54" customFormat="1" hidden="1">
      <c r="A1355" s="27">
        <f t="shared" si="21"/>
        <v>1353</v>
      </c>
      <c r="B1355" s="27" t="s">
        <v>3895</v>
      </c>
      <c r="C1355" s="34" t="s">
        <v>40</v>
      </c>
      <c r="D1355" s="27">
        <v>122843</v>
      </c>
      <c r="E1355" s="27" t="s">
        <v>15</v>
      </c>
      <c r="F1355" s="27" t="s">
        <v>15</v>
      </c>
      <c r="G1355" s="27" t="s">
        <v>1726</v>
      </c>
      <c r="H1355" s="59">
        <v>2280</v>
      </c>
      <c r="I1355" s="60" t="s">
        <v>4502</v>
      </c>
      <c r="J1355" s="58"/>
      <c r="K1355" s="492"/>
      <c r="L1355" s="110" t="s">
        <v>4501</v>
      </c>
    </row>
    <row r="1356" spans="1:12" s="54" customFormat="1" hidden="1">
      <c r="A1356" s="27">
        <f t="shared" si="21"/>
        <v>1354</v>
      </c>
      <c r="B1356" s="27" t="s">
        <v>3896</v>
      </c>
      <c r="C1356" s="34" t="s">
        <v>40</v>
      </c>
      <c r="D1356" s="27">
        <v>122843</v>
      </c>
      <c r="E1356" s="27" t="s">
        <v>15</v>
      </c>
      <c r="F1356" s="27" t="s">
        <v>15</v>
      </c>
      <c r="G1356" s="27" t="s">
        <v>1726</v>
      </c>
      <c r="H1356" s="59">
        <v>1536.3</v>
      </c>
      <c r="I1356" s="60" t="s">
        <v>4502</v>
      </c>
      <c r="J1356" s="58"/>
      <c r="K1356" s="492"/>
      <c r="L1356" s="110" t="s">
        <v>4501</v>
      </c>
    </row>
    <row r="1357" spans="1:12" s="54" customFormat="1" hidden="1">
      <c r="A1357" s="27">
        <f t="shared" si="21"/>
        <v>1355</v>
      </c>
      <c r="B1357" s="27" t="s">
        <v>3897</v>
      </c>
      <c r="C1357" s="34" t="s">
        <v>40</v>
      </c>
      <c r="D1357" s="27">
        <v>122843</v>
      </c>
      <c r="E1357" s="27" t="s">
        <v>15</v>
      </c>
      <c r="F1357" s="27" t="s">
        <v>15</v>
      </c>
      <c r="G1357" s="27" t="s">
        <v>1726</v>
      </c>
      <c r="H1357" s="59">
        <v>441.9</v>
      </c>
      <c r="I1357" s="60" t="s">
        <v>4502</v>
      </c>
      <c r="J1357" s="58"/>
      <c r="K1357" s="492"/>
      <c r="L1357" s="110" t="s">
        <v>4501</v>
      </c>
    </row>
    <row r="1358" spans="1:12" s="54" customFormat="1" hidden="1">
      <c r="A1358" s="27">
        <f t="shared" si="21"/>
        <v>1356</v>
      </c>
      <c r="B1358" s="27" t="s">
        <v>3898</v>
      </c>
      <c r="C1358" s="34" t="s">
        <v>40</v>
      </c>
      <c r="D1358" s="27">
        <v>122844</v>
      </c>
      <c r="E1358" s="27" t="s">
        <v>15</v>
      </c>
      <c r="F1358" s="27" t="s">
        <v>15</v>
      </c>
      <c r="G1358" s="27" t="s">
        <v>1726</v>
      </c>
      <c r="H1358" s="59">
        <v>1376.7</v>
      </c>
      <c r="I1358" s="60" t="s">
        <v>4502</v>
      </c>
      <c r="J1358" s="58"/>
      <c r="K1358" s="492"/>
      <c r="L1358" s="110" t="s">
        <v>4501</v>
      </c>
    </row>
    <row r="1359" spans="1:12" s="54" customFormat="1" hidden="1">
      <c r="A1359" s="27">
        <f t="shared" si="21"/>
        <v>1357</v>
      </c>
      <c r="B1359" s="27" t="s">
        <v>3899</v>
      </c>
      <c r="C1359" s="34" t="s">
        <v>40</v>
      </c>
      <c r="D1359" s="27">
        <v>122844</v>
      </c>
      <c r="E1359" s="27" t="s">
        <v>15</v>
      </c>
      <c r="F1359" s="27" t="s">
        <v>15</v>
      </c>
      <c r="G1359" s="27" t="s">
        <v>1726</v>
      </c>
      <c r="H1359" s="59">
        <v>951.9</v>
      </c>
      <c r="I1359" s="60" t="s">
        <v>4502</v>
      </c>
      <c r="J1359" s="58"/>
      <c r="K1359" s="492"/>
      <c r="L1359" s="110" t="s">
        <v>4501</v>
      </c>
    </row>
    <row r="1360" spans="1:12" s="54" customFormat="1" hidden="1">
      <c r="A1360" s="27">
        <f t="shared" si="21"/>
        <v>1358</v>
      </c>
      <c r="B1360" s="27" t="s">
        <v>3900</v>
      </c>
      <c r="C1360" s="34" t="s">
        <v>40</v>
      </c>
      <c r="D1360" s="27">
        <v>122844</v>
      </c>
      <c r="E1360" s="27" t="s">
        <v>15</v>
      </c>
      <c r="F1360" s="27" t="s">
        <v>15</v>
      </c>
      <c r="G1360" s="27" t="s">
        <v>1726</v>
      </c>
      <c r="H1360" s="59">
        <v>327.9</v>
      </c>
      <c r="I1360" s="60" t="s">
        <v>4502</v>
      </c>
      <c r="J1360" s="58"/>
      <c r="K1360" s="492"/>
      <c r="L1360" s="110" t="s">
        <v>4501</v>
      </c>
    </row>
    <row r="1361" spans="1:12" s="54" customFormat="1" hidden="1">
      <c r="A1361" s="27">
        <f t="shared" si="21"/>
        <v>1359</v>
      </c>
      <c r="B1361" s="27" t="s">
        <v>3901</v>
      </c>
      <c r="C1361" s="34" t="s">
        <v>40</v>
      </c>
      <c r="D1361" s="27">
        <v>122845</v>
      </c>
      <c r="E1361" s="27" t="s">
        <v>15</v>
      </c>
      <c r="F1361" s="27" t="s">
        <v>15</v>
      </c>
      <c r="G1361" s="27" t="s">
        <v>1726</v>
      </c>
      <c r="H1361" s="59">
        <v>741</v>
      </c>
      <c r="I1361" s="60" t="s">
        <v>4502</v>
      </c>
      <c r="J1361" s="58"/>
      <c r="K1361" s="492"/>
      <c r="L1361" s="110" t="s">
        <v>4501</v>
      </c>
    </row>
    <row r="1362" spans="1:12" s="54" customFormat="1" hidden="1">
      <c r="A1362" s="27">
        <f t="shared" si="21"/>
        <v>1360</v>
      </c>
      <c r="B1362" s="27" t="s">
        <v>3902</v>
      </c>
      <c r="C1362" s="34" t="s">
        <v>40</v>
      </c>
      <c r="D1362" s="27">
        <v>122845</v>
      </c>
      <c r="E1362" s="27" t="s">
        <v>15</v>
      </c>
      <c r="F1362" s="27" t="s">
        <v>15</v>
      </c>
      <c r="G1362" s="27" t="s">
        <v>1726</v>
      </c>
      <c r="H1362" s="59">
        <v>1305.3</v>
      </c>
      <c r="I1362" s="60" t="s">
        <v>4502</v>
      </c>
      <c r="J1362" s="58"/>
      <c r="K1362" s="492"/>
      <c r="L1362" s="110" t="s">
        <v>4501</v>
      </c>
    </row>
    <row r="1363" spans="1:12" s="54" customFormat="1" hidden="1">
      <c r="A1363" s="27">
        <f t="shared" si="21"/>
        <v>1361</v>
      </c>
      <c r="B1363" s="27" t="s">
        <v>3903</v>
      </c>
      <c r="C1363" s="34" t="s">
        <v>40</v>
      </c>
      <c r="D1363" s="27">
        <v>122845</v>
      </c>
      <c r="E1363" s="27" t="s">
        <v>15</v>
      </c>
      <c r="F1363" s="27" t="s">
        <v>15</v>
      </c>
      <c r="G1363" s="27" t="s">
        <v>1726</v>
      </c>
      <c r="H1363" s="59">
        <v>930</v>
      </c>
      <c r="I1363" s="60" t="s">
        <v>4502</v>
      </c>
      <c r="J1363" s="58"/>
      <c r="K1363" s="492"/>
      <c r="L1363" s="110" t="s">
        <v>4501</v>
      </c>
    </row>
    <row r="1364" spans="1:12" s="54" customFormat="1" hidden="1">
      <c r="A1364" s="27">
        <f t="shared" si="21"/>
        <v>1362</v>
      </c>
      <c r="B1364" s="27" t="s">
        <v>3904</v>
      </c>
      <c r="C1364" s="34" t="s">
        <v>40</v>
      </c>
      <c r="D1364" s="27">
        <v>122845</v>
      </c>
      <c r="E1364" s="27" t="s">
        <v>15</v>
      </c>
      <c r="F1364" s="27" t="s">
        <v>15</v>
      </c>
      <c r="G1364" s="27" t="s">
        <v>1726</v>
      </c>
      <c r="H1364" s="59">
        <v>342</v>
      </c>
      <c r="I1364" s="60" t="s">
        <v>4502</v>
      </c>
      <c r="J1364" s="58"/>
      <c r="K1364" s="492"/>
      <c r="L1364" s="110" t="s">
        <v>4501</v>
      </c>
    </row>
    <row r="1365" spans="1:12" s="54" customFormat="1" hidden="1">
      <c r="A1365" s="27">
        <f t="shared" si="21"/>
        <v>1363</v>
      </c>
      <c r="B1365" s="27" t="s">
        <v>3905</v>
      </c>
      <c r="C1365" s="34" t="s">
        <v>40</v>
      </c>
      <c r="D1365" s="27">
        <v>122846</v>
      </c>
      <c r="E1365" s="27" t="s">
        <v>15</v>
      </c>
      <c r="F1365" s="27" t="s">
        <v>15</v>
      </c>
      <c r="G1365" s="27" t="s">
        <v>1726</v>
      </c>
      <c r="H1365" s="59">
        <v>737.1</v>
      </c>
      <c r="I1365" s="60" t="s">
        <v>4502</v>
      </c>
      <c r="J1365" s="58"/>
      <c r="K1365" s="492"/>
      <c r="L1365" s="110" t="s">
        <v>4501</v>
      </c>
    </row>
    <row r="1366" spans="1:12" s="54" customFormat="1" hidden="1">
      <c r="A1366" s="27">
        <f t="shared" si="21"/>
        <v>1364</v>
      </c>
      <c r="B1366" s="27" t="s">
        <v>3906</v>
      </c>
      <c r="C1366" s="34" t="s">
        <v>40</v>
      </c>
      <c r="D1366" s="27">
        <v>122847</v>
      </c>
      <c r="E1366" s="27" t="s">
        <v>15</v>
      </c>
      <c r="F1366" s="27" t="s">
        <v>15</v>
      </c>
      <c r="G1366" s="27" t="s">
        <v>1726</v>
      </c>
      <c r="H1366" s="59">
        <v>726.3</v>
      </c>
      <c r="I1366" s="60" t="s">
        <v>4502</v>
      </c>
      <c r="J1366" s="58"/>
      <c r="K1366" s="492"/>
      <c r="L1366" s="110" t="s">
        <v>4501</v>
      </c>
    </row>
    <row r="1367" spans="1:12" s="54" customFormat="1" hidden="1">
      <c r="A1367" s="27">
        <f t="shared" si="21"/>
        <v>1365</v>
      </c>
      <c r="B1367" s="27" t="s">
        <v>3907</v>
      </c>
      <c r="C1367" s="34" t="s">
        <v>40</v>
      </c>
      <c r="D1367" s="27">
        <v>122847</v>
      </c>
      <c r="E1367" s="27" t="s">
        <v>15</v>
      </c>
      <c r="F1367" s="27" t="s">
        <v>15</v>
      </c>
      <c r="G1367" s="27" t="s">
        <v>1726</v>
      </c>
      <c r="H1367" s="59">
        <v>804.6</v>
      </c>
      <c r="I1367" s="60" t="s">
        <v>4502</v>
      </c>
      <c r="J1367" s="58"/>
      <c r="K1367" s="492"/>
      <c r="L1367" s="110" t="s">
        <v>4501</v>
      </c>
    </row>
    <row r="1368" spans="1:12" s="54" customFormat="1" hidden="1">
      <c r="A1368" s="27">
        <f t="shared" si="21"/>
        <v>1366</v>
      </c>
      <c r="B1368" s="27" t="s">
        <v>3908</v>
      </c>
      <c r="C1368" s="34" t="s">
        <v>40</v>
      </c>
      <c r="D1368" s="27">
        <v>122847</v>
      </c>
      <c r="E1368" s="27" t="s">
        <v>15</v>
      </c>
      <c r="F1368" s="27" t="s">
        <v>15</v>
      </c>
      <c r="G1368" s="27" t="s">
        <v>1726</v>
      </c>
      <c r="H1368" s="59">
        <v>310.5</v>
      </c>
      <c r="I1368" s="60" t="s">
        <v>4502</v>
      </c>
      <c r="J1368" s="58"/>
      <c r="K1368" s="492"/>
      <c r="L1368" s="110" t="s">
        <v>4501</v>
      </c>
    </row>
    <row r="1369" spans="1:12" s="54" customFormat="1" hidden="1">
      <c r="A1369" s="27">
        <f t="shared" si="21"/>
        <v>1367</v>
      </c>
      <c r="B1369" s="27" t="s">
        <v>3909</v>
      </c>
      <c r="C1369" s="34" t="s">
        <v>40</v>
      </c>
      <c r="D1369" s="27">
        <v>122848</v>
      </c>
      <c r="E1369" s="27" t="s">
        <v>15</v>
      </c>
      <c r="F1369" s="27" t="s">
        <v>15</v>
      </c>
      <c r="G1369" s="27" t="s">
        <v>1726</v>
      </c>
      <c r="H1369" s="59">
        <v>726.3</v>
      </c>
      <c r="I1369" s="60" t="s">
        <v>4502</v>
      </c>
      <c r="J1369" s="58"/>
      <c r="K1369" s="492"/>
      <c r="L1369" s="110" t="s">
        <v>4501</v>
      </c>
    </row>
    <row r="1370" spans="1:12" s="54" customFormat="1" hidden="1">
      <c r="A1370" s="27">
        <f t="shared" si="21"/>
        <v>1368</v>
      </c>
      <c r="B1370" s="27" t="s">
        <v>3910</v>
      </c>
      <c r="C1370" s="34" t="s">
        <v>40</v>
      </c>
      <c r="D1370" s="27">
        <v>122848</v>
      </c>
      <c r="E1370" s="27" t="s">
        <v>15</v>
      </c>
      <c r="F1370" s="27" t="s">
        <v>15</v>
      </c>
      <c r="G1370" s="27" t="s">
        <v>1726</v>
      </c>
      <c r="H1370" s="59">
        <v>804.6</v>
      </c>
      <c r="I1370" s="60" t="s">
        <v>4502</v>
      </c>
      <c r="J1370" s="58"/>
      <c r="K1370" s="492"/>
      <c r="L1370" s="110" t="s">
        <v>4501</v>
      </c>
    </row>
    <row r="1371" spans="1:12" s="54" customFormat="1" hidden="1">
      <c r="A1371" s="27">
        <f t="shared" si="21"/>
        <v>1369</v>
      </c>
      <c r="B1371" s="27" t="s">
        <v>3911</v>
      </c>
      <c r="C1371" s="34" t="s">
        <v>40</v>
      </c>
      <c r="D1371" s="27">
        <v>122848</v>
      </c>
      <c r="E1371" s="27" t="s">
        <v>15</v>
      </c>
      <c r="F1371" s="27" t="s">
        <v>15</v>
      </c>
      <c r="G1371" s="27" t="s">
        <v>1726</v>
      </c>
      <c r="H1371" s="59">
        <v>310.5</v>
      </c>
      <c r="I1371" s="60" t="s">
        <v>4502</v>
      </c>
      <c r="J1371" s="58"/>
      <c r="K1371" s="492"/>
      <c r="L1371" s="110" t="s">
        <v>4501</v>
      </c>
    </row>
    <row r="1372" spans="1:12" s="54" customFormat="1" hidden="1">
      <c r="A1372" s="27">
        <f t="shared" si="21"/>
        <v>1370</v>
      </c>
      <c r="B1372" s="27" t="s">
        <v>3912</v>
      </c>
      <c r="C1372" s="34" t="s">
        <v>40</v>
      </c>
      <c r="D1372" s="27">
        <v>122849</v>
      </c>
      <c r="E1372" s="27" t="s">
        <v>15</v>
      </c>
      <c r="F1372" s="27" t="s">
        <v>15</v>
      </c>
      <c r="G1372" s="27" t="s">
        <v>1726</v>
      </c>
      <c r="H1372" s="59">
        <v>758.69999999999993</v>
      </c>
      <c r="I1372" s="60" t="s">
        <v>4502</v>
      </c>
      <c r="J1372" s="58"/>
      <c r="K1372" s="492"/>
      <c r="L1372" s="110" t="s">
        <v>4501</v>
      </c>
    </row>
    <row r="1373" spans="1:12" s="54" customFormat="1" hidden="1">
      <c r="A1373" s="27">
        <f t="shared" si="21"/>
        <v>1371</v>
      </c>
      <c r="B1373" s="27" t="s">
        <v>3913</v>
      </c>
      <c r="C1373" s="34" t="s">
        <v>40</v>
      </c>
      <c r="D1373" s="27">
        <v>122849</v>
      </c>
      <c r="E1373" s="27" t="s">
        <v>15</v>
      </c>
      <c r="F1373" s="27" t="s">
        <v>15</v>
      </c>
      <c r="G1373" s="27" t="s">
        <v>1726</v>
      </c>
      <c r="H1373" s="59">
        <v>639.9</v>
      </c>
      <c r="I1373" s="60" t="s">
        <v>4502</v>
      </c>
      <c r="J1373" s="58"/>
      <c r="K1373" s="492"/>
      <c r="L1373" s="110" t="s">
        <v>4501</v>
      </c>
    </row>
    <row r="1374" spans="1:12" s="54" customFormat="1" hidden="1">
      <c r="A1374" s="27">
        <f t="shared" si="21"/>
        <v>1372</v>
      </c>
      <c r="B1374" s="27" t="s">
        <v>3914</v>
      </c>
      <c r="C1374" s="34" t="s">
        <v>40</v>
      </c>
      <c r="D1374" s="27">
        <v>122849</v>
      </c>
      <c r="E1374" s="27" t="s">
        <v>15</v>
      </c>
      <c r="F1374" s="27" t="s">
        <v>15</v>
      </c>
      <c r="G1374" s="27" t="s">
        <v>1726</v>
      </c>
      <c r="H1374" s="59">
        <v>243</v>
      </c>
      <c r="I1374" s="60" t="s">
        <v>4502</v>
      </c>
      <c r="J1374" s="58"/>
      <c r="K1374" s="492"/>
      <c r="L1374" s="110" t="s">
        <v>4501</v>
      </c>
    </row>
    <row r="1375" spans="1:12" s="54" customFormat="1" hidden="1">
      <c r="A1375" s="27">
        <f t="shared" si="21"/>
        <v>1373</v>
      </c>
      <c r="B1375" s="27" t="s">
        <v>3915</v>
      </c>
      <c r="C1375" s="34" t="s">
        <v>40</v>
      </c>
      <c r="D1375" s="27">
        <v>122850</v>
      </c>
      <c r="E1375" s="27" t="s">
        <v>15</v>
      </c>
      <c r="F1375" s="27" t="s">
        <v>15</v>
      </c>
      <c r="G1375" s="27" t="s">
        <v>1726</v>
      </c>
      <c r="H1375" s="59">
        <v>803.69999999999993</v>
      </c>
      <c r="I1375" s="60" t="s">
        <v>4502</v>
      </c>
      <c r="J1375" s="58"/>
      <c r="K1375" s="492"/>
      <c r="L1375" s="110" t="s">
        <v>4501</v>
      </c>
    </row>
    <row r="1376" spans="1:12" s="54" customFormat="1" hidden="1">
      <c r="A1376" s="27">
        <f t="shared" si="21"/>
        <v>1374</v>
      </c>
      <c r="B1376" s="27" t="s">
        <v>3916</v>
      </c>
      <c r="C1376" s="34" t="s">
        <v>40</v>
      </c>
      <c r="D1376" s="27">
        <v>122850</v>
      </c>
      <c r="E1376" s="27" t="s">
        <v>15</v>
      </c>
      <c r="F1376" s="27" t="s">
        <v>15</v>
      </c>
      <c r="G1376" s="27" t="s">
        <v>1726</v>
      </c>
      <c r="H1376" s="59">
        <v>672.6</v>
      </c>
      <c r="I1376" s="60" t="s">
        <v>4502</v>
      </c>
      <c r="J1376" s="58"/>
      <c r="K1376" s="492"/>
      <c r="L1376" s="110" t="s">
        <v>4501</v>
      </c>
    </row>
    <row r="1377" spans="1:12" s="54" customFormat="1" hidden="1">
      <c r="A1377" s="27">
        <f t="shared" si="21"/>
        <v>1375</v>
      </c>
      <c r="B1377" s="27" t="s">
        <v>3917</v>
      </c>
      <c r="C1377" s="34" t="s">
        <v>40</v>
      </c>
      <c r="D1377" s="27">
        <v>122850</v>
      </c>
      <c r="E1377" s="27" t="s">
        <v>15</v>
      </c>
      <c r="F1377" s="27" t="s">
        <v>15</v>
      </c>
      <c r="G1377" s="27" t="s">
        <v>1726</v>
      </c>
      <c r="H1377" s="59">
        <v>256.5</v>
      </c>
      <c r="I1377" s="60" t="s">
        <v>4502</v>
      </c>
      <c r="J1377" s="58"/>
      <c r="K1377" s="492"/>
      <c r="L1377" s="110" t="s">
        <v>4501</v>
      </c>
    </row>
    <row r="1378" spans="1:12" s="54" customFormat="1" hidden="1">
      <c r="A1378" s="27">
        <f t="shared" si="21"/>
        <v>1376</v>
      </c>
      <c r="B1378" s="27" t="s">
        <v>3918</v>
      </c>
      <c r="C1378" s="34" t="s">
        <v>40</v>
      </c>
      <c r="D1378" s="27">
        <v>122850</v>
      </c>
      <c r="E1378" s="27" t="s">
        <v>15</v>
      </c>
      <c r="F1378" s="27" t="s">
        <v>15</v>
      </c>
      <c r="G1378" s="27" t="s">
        <v>1726</v>
      </c>
      <c r="H1378" s="59">
        <v>803.69999999999993</v>
      </c>
      <c r="I1378" s="60" t="s">
        <v>4502</v>
      </c>
      <c r="J1378" s="58"/>
      <c r="K1378" s="492"/>
      <c r="L1378" s="110" t="s">
        <v>4501</v>
      </c>
    </row>
    <row r="1379" spans="1:12" s="54" customFormat="1" hidden="1">
      <c r="A1379" s="27">
        <f t="shared" si="21"/>
        <v>1377</v>
      </c>
      <c r="B1379" s="27" t="s">
        <v>4028</v>
      </c>
      <c r="C1379" s="34" t="s">
        <v>40</v>
      </c>
      <c r="D1379" s="27">
        <v>122922</v>
      </c>
      <c r="E1379" s="27" t="s">
        <v>15</v>
      </c>
      <c r="F1379" s="27" t="s">
        <v>15</v>
      </c>
      <c r="G1379" s="27" t="s">
        <v>1726</v>
      </c>
      <c r="H1379" s="59">
        <v>1836</v>
      </c>
      <c r="I1379" s="60" t="s">
        <v>4502</v>
      </c>
      <c r="J1379" s="58"/>
      <c r="K1379" s="492"/>
      <c r="L1379" s="110" t="s">
        <v>4501</v>
      </c>
    </row>
    <row r="1380" spans="1:12" s="54" customFormat="1" hidden="1">
      <c r="A1380" s="27">
        <f t="shared" si="21"/>
        <v>1378</v>
      </c>
      <c r="B1380" s="27" t="s">
        <v>4029</v>
      </c>
      <c r="C1380" s="34" t="s">
        <v>40</v>
      </c>
      <c r="D1380" s="27">
        <v>122922</v>
      </c>
      <c r="E1380" s="27" t="s">
        <v>15</v>
      </c>
      <c r="F1380" s="27" t="s">
        <v>15</v>
      </c>
      <c r="G1380" s="27" t="s">
        <v>1726</v>
      </c>
      <c r="H1380" s="59">
        <v>1836</v>
      </c>
      <c r="I1380" s="60" t="s">
        <v>4502</v>
      </c>
      <c r="J1380" s="58"/>
      <c r="K1380" s="492"/>
      <c r="L1380" s="110" t="s">
        <v>4501</v>
      </c>
    </row>
    <row r="1381" spans="1:12" s="54" customFormat="1" hidden="1">
      <c r="A1381" s="27">
        <f t="shared" si="21"/>
        <v>1379</v>
      </c>
      <c r="B1381" s="27" t="s">
        <v>4030</v>
      </c>
      <c r="C1381" s="34" t="s">
        <v>40</v>
      </c>
      <c r="D1381" s="27">
        <v>122922</v>
      </c>
      <c r="E1381" s="27" t="s">
        <v>15</v>
      </c>
      <c r="F1381" s="27" t="s">
        <v>15</v>
      </c>
      <c r="G1381" s="27" t="s">
        <v>1726</v>
      </c>
      <c r="H1381" s="59">
        <v>324</v>
      </c>
      <c r="I1381" s="60" t="s">
        <v>4502</v>
      </c>
      <c r="J1381" s="58"/>
      <c r="K1381" s="492"/>
      <c r="L1381" s="110" t="s">
        <v>4501</v>
      </c>
    </row>
    <row r="1382" spans="1:12" s="54" customFormat="1" hidden="1">
      <c r="A1382" s="27">
        <f t="shared" si="21"/>
        <v>1380</v>
      </c>
      <c r="B1382" s="27" t="s">
        <v>4031</v>
      </c>
      <c r="C1382" s="34" t="s">
        <v>40</v>
      </c>
      <c r="D1382" s="27">
        <v>122922</v>
      </c>
      <c r="E1382" s="27" t="s">
        <v>15</v>
      </c>
      <c r="F1382" s="27" t="s">
        <v>15</v>
      </c>
      <c r="G1382" s="27" t="s">
        <v>1726</v>
      </c>
      <c r="H1382" s="59">
        <v>324</v>
      </c>
      <c r="I1382" s="60" t="s">
        <v>4502</v>
      </c>
      <c r="J1382" s="58"/>
      <c r="K1382" s="492"/>
      <c r="L1382" s="110" t="s">
        <v>4501</v>
      </c>
    </row>
    <row r="1383" spans="1:12" s="54" customFormat="1" hidden="1">
      <c r="A1383" s="27">
        <f t="shared" si="21"/>
        <v>1381</v>
      </c>
      <c r="B1383" s="27" t="s">
        <v>4307</v>
      </c>
      <c r="C1383" s="34" t="s">
        <v>31</v>
      </c>
      <c r="D1383" s="27">
        <v>124201</v>
      </c>
      <c r="E1383" s="27">
        <v>56231</v>
      </c>
      <c r="F1383" s="27">
        <v>2557963</v>
      </c>
      <c r="G1383" s="27" t="s">
        <v>1725</v>
      </c>
      <c r="H1383" s="59">
        <v>18800</v>
      </c>
      <c r="I1383" s="74" t="s">
        <v>15</v>
      </c>
      <c r="J1383" s="58"/>
      <c r="K1383" s="492"/>
      <c r="L1383" s="110" t="s">
        <v>4503</v>
      </c>
    </row>
    <row r="1384" spans="1:12" s="54" customFormat="1" hidden="1">
      <c r="A1384" s="27">
        <f t="shared" si="21"/>
        <v>1382</v>
      </c>
      <c r="B1384" s="27" t="s">
        <v>4308</v>
      </c>
      <c r="C1384" s="34" t="s">
        <v>31</v>
      </c>
      <c r="D1384" s="27">
        <v>124201</v>
      </c>
      <c r="E1384" s="27">
        <v>56231</v>
      </c>
      <c r="F1384" s="27">
        <v>2557963</v>
      </c>
      <c r="G1384" s="27" t="s">
        <v>1725</v>
      </c>
      <c r="H1384" s="59">
        <v>56400</v>
      </c>
      <c r="I1384" s="74" t="s">
        <v>15</v>
      </c>
      <c r="J1384" s="58"/>
      <c r="K1384" s="492"/>
      <c r="L1384" s="110" t="s">
        <v>4503</v>
      </c>
    </row>
    <row r="1385" spans="1:12" s="54" customFormat="1" hidden="1">
      <c r="A1385" s="27">
        <f t="shared" si="21"/>
        <v>1383</v>
      </c>
      <c r="B1385" s="27" t="s">
        <v>4466</v>
      </c>
      <c r="C1385" s="34" t="s">
        <v>31</v>
      </c>
      <c r="D1385" s="27">
        <v>124202</v>
      </c>
      <c r="E1385" s="27">
        <v>56232</v>
      </c>
      <c r="F1385" s="27">
        <v>2558386</v>
      </c>
      <c r="G1385" s="27" t="s">
        <v>1725</v>
      </c>
      <c r="H1385" s="59">
        <v>62900</v>
      </c>
      <c r="I1385" s="74" t="s">
        <v>15</v>
      </c>
      <c r="J1385" s="58"/>
      <c r="K1385" s="492"/>
      <c r="L1385" s="110" t="s">
        <v>4503</v>
      </c>
    </row>
    <row r="1386" spans="1:12" s="54" customFormat="1" hidden="1">
      <c r="A1386" s="27">
        <f t="shared" si="21"/>
        <v>1384</v>
      </c>
      <c r="B1386" s="27" t="s">
        <v>4467</v>
      </c>
      <c r="C1386" s="34" t="s">
        <v>31</v>
      </c>
      <c r="D1386" s="27">
        <v>124203</v>
      </c>
      <c r="E1386" s="27">
        <v>56233</v>
      </c>
      <c r="F1386" s="27">
        <v>2558386</v>
      </c>
      <c r="G1386" s="27" t="s">
        <v>1725</v>
      </c>
      <c r="H1386" s="59">
        <v>11300</v>
      </c>
      <c r="I1386" s="74" t="s">
        <v>15</v>
      </c>
      <c r="J1386" s="58"/>
      <c r="K1386" s="492"/>
      <c r="L1386" s="110" t="s">
        <v>4503</v>
      </c>
    </row>
    <row r="1387" spans="1:12" s="54" customFormat="1" hidden="1">
      <c r="A1387" s="27">
        <f t="shared" si="21"/>
        <v>1385</v>
      </c>
      <c r="B1387" s="27" t="s">
        <v>4304</v>
      </c>
      <c r="C1387" s="34" t="s">
        <v>31</v>
      </c>
      <c r="D1387" s="27">
        <v>124204</v>
      </c>
      <c r="E1387" s="27">
        <v>56234</v>
      </c>
      <c r="F1387" s="27">
        <v>2558387</v>
      </c>
      <c r="G1387" s="27" t="s">
        <v>1725</v>
      </c>
      <c r="H1387" s="59">
        <v>11200</v>
      </c>
      <c r="I1387" s="74" t="s">
        <v>15</v>
      </c>
      <c r="J1387" s="58"/>
      <c r="K1387" s="492"/>
      <c r="L1387" s="110" t="s">
        <v>4503</v>
      </c>
    </row>
    <row r="1388" spans="1:12" s="54" customFormat="1" hidden="1">
      <c r="A1388" s="27">
        <f t="shared" si="21"/>
        <v>1386</v>
      </c>
      <c r="B1388" s="27" t="s">
        <v>4305</v>
      </c>
      <c r="C1388" s="34" t="s">
        <v>31</v>
      </c>
      <c r="D1388" s="27">
        <v>124204</v>
      </c>
      <c r="E1388" s="27">
        <v>56234</v>
      </c>
      <c r="F1388" s="27">
        <v>2558387</v>
      </c>
      <c r="G1388" s="27" t="s">
        <v>1725</v>
      </c>
      <c r="H1388" s="59">
        <v>2900</v>
      </c>
      <c r="I1388" s="74" t="s">
        <v>15</v>
      </c>
      <c r="J1388" s="58"/>
      <c r="K1388" s="492"/>
      <c r="L1388" s="110" t="s">
        <v>4503</v>
      </c>
    </row>
    <row r="1389" spans="1:12" s="54" customFormat="1" hidden="1">
      <c r="A1389" s="27">
        <f t="shared" si="21"/>
        <v>1387</v>
      </c>
      <c r="B1389" s="27" t="s">
        <v>4475</v>
      </c>
      <c r="C1389" s="34" t="s">
        <v>1712</v>
      </c>
      <c r="D1389" s="27">
        <v>124205</v>
      </c>
      <c r="E1389" s="27">
        <v>56235</v>
      </c>
      <c r="F1389" s="27" t="s">
        <v>4504</v>
      </c>
      <c r="G1389" s="27" t="s">
        <v>1725</v>
      </c>
      <c r="H1389" s="59">
        <v>80000</v>
      </c>
      <c r="I1389" s="74" t="s">
        <v>15</v>
      </c>
      <c r="J1389" s="58"/>
      <c r="K1389" s="492"/>
      <c r="L1389" s="110" t="s">
        <v>4503</v>
      </c>
    </row>
    <row r="1390" spans="1:12" s="54" customFormat="1" hidden="1">
      <c r="A1390" s="27">
        <f t="shared" si="21"/>
        <v>1388</v>
      </c>
      <c r="B1390" s="27" t="s">
        <v>4476</v>
      </c>
      <c r="C1390" s="34" t="s">
        <v>1712</v>
      </c>
      <c r="D1390" s="27">
        <v>124206</v>
      </c>
      <c r="E1390" s="27">
        <v>56236</v>
      </c>
      <c r="F1390" s="27" t="s">
        <v>4504</v>
      </c>
      <c r="G1390" s="27" t="s">
        <v>1725</v>
      </c>
      <c r="H1390" s="59">
        <v>100400</v>
      </c>
      <c r="I1390" s="74" t="s">
        <v>15</v>
      </c>
      <c r="J1390" s="58"/>
      <c r="K1390" s="492"/>
      <c r="L1390" s="110" t="s">
        <v>4503</v>
      </c>
    </row>
    <row r="1391" spans="1:12" s="54" customFormat="1" hidden="1">
      <c r="A1391" s="27">
        <f t="shared" si="21"/>
        <v>1389</v>
      </c>
      <c r="B1391" s="27" t="s">
        <v>4485</v>
      </c>
      <c r="C1391" s="34" t="s">
        <v>42</v>
      </c>
      <c r="D1391" s="27">
        <v>124207</v>
      </c>
      <c r="E1391" s="27">
        <v>56237</v>
      </c>
      <c r="F1391" s="27">
        <v>13743689</v>
      </c>
      <c r="G1391" s="27" t="s">
        <v>1726</v>
      </c>
      <c r="H1391" s="59">
        <v>330</v>
      </c>
      <c r="I1391" s="74" t="s">
        <v>15</v>
      </c>
      <c r="J1391" s="58"/>
      <c r="K1391" s="492"/>
      <c r="L1391" s="110" t="s">
        <v>4522</v>
      </c>
    </row>
    <row r="1392" spans="1:12" s="54" customFormat="1" hidden="1">
      <c r="A1392" s="27">
        <f t="shared" si="21"/>
        <v>1390</v>
      </c>
      <c r="B1392" s="27" t="s">
        <v>4486</v>
      </c>
      <c r="C1392" s="34" t="s">
        <v>42</v>
      </c>
      <c r="D1392" s="27">
        <v>124207</v>
      </c>
      <c r="E1392" s="27">
        <v>56237</v>
      </c>
      <c r="F1392" s="27">
        <v>13743689</v>
      </c>
      <c r="G1392" s="27" t="s">
        <v>1726</v>
      </c>
      <c r="H1392" s="59">
        <v>999.5</v>
      </c>
      <c r="I1392" s="74" t="s">
        <v>15</v>
      </c>
      <c r="J1392" s="58"/>
      <c r="K1392" s="492"/>
      <c r="L1392" s="110" t="s">
        <v>4522</v>
      </c>
    </row>
    <row r="1393" spans="1:12" s="54" customFormat="1" hidden="1">
      <c r="A1393" s="27">
        <f t="shared" si="21"/>
        <v>1391</v>
      </c>
      <c r="B1393" s="27" t="s">
        <v>4487</v>
      </c>
      <c r="C1393" s="34" t="s">
        <v>42</v>
      </c>
      <c r="D1393" s="27">
        <v>124207</v>
      </c>
      <c r="E1393" s="27">
        <v>56237</v>
      </c>
      <c r="F1393" s="27">
        <v>13743689</v>
      </c>
      <c r="G1393" s="27" t="s">
        <v>1726</v>
      </c>
      <c r="H1393" s="59">
        <v>261.8</v>
      </c>
      <c r="I1393" s="74" t="s">
        <v>15</v>
      </c>
      <c r="J1393" s="58"/>
      <c r="K1393" s="492"/>
      <c r="L1393" s="110" t="s">
        <v>4522</v>
      </c>
    </row>
    <row r="1394" spans="1:12" s="54" customFormat="1" hidden="1">
      <c r="A1394" s="27">
        <f t="shared" si="21"/>
        <v>1392</v>
      </c>
      <c r="B1394" s="27" t="s">
        <v>4491</v>
      </c>
      <c r="C1394" s="34" t="s">
        <v>39</v>
      </c>
      <c r="D1394" s="27">
        <v>124208</v>
      </c>
      <c r="E1394" s="27">
        <v>56238</v>
      </c>
      <c r="F1394" s="27">
        <v>13743721</v>
      </c>
      <c r="G1394" s="27" t="s">
        <v>1726</v>
      </c>
      <c r="H1394" s="59">
        <v>2400</v>
      </c>
      <c r="I1394" s="74" t="s">
        <v>15</v>
      </c>
      <c r="J1394" s="58"/>
      <c r="K1394" s="492"/>
      <c r="L1394" s="110" t="s">
        <v>4522</v>
      </c>
    </row>
    <row r="1395" spans="1:12" s="54" customFormat="1" hidden="1">
      <c r="A1395" s="27">
        <f t="shared" si="21"/>
        <v>1393</v>
      </c>
      <c r="B1395" s="27" t="s">
        <v>4497</v>
      </c>
      <c r="C1395" s="34" t="s">
        <v>39</v>
      </c>
      <c r="D1395" s="27">
        <v>124208</v>
      </c>
      <c r="E1395" s="27">
        <v>56238</v>
      </c>
      <c r="F1395" s="27">
        <v>13743721</v>
      </c>
      <c r="G1395" s="27" t="s">
        <v>1726</v>
      </c>
      <c r="H1395" s="59">
        <v>1985</v>
      </c>
      <c r="I1395" s="74" t="s">
        <v>15</v>
      </c>
      <c r="J1395" s="58"/>
      <c r="K1395" s="492"/>
      <c r="L1395" s="110" t="s">
        <v>4522</v>
      </c>
    </row>
    <row r="1396" spans="1:12" s="54" customFormat="1" hidden="1">
      <c r="A1396" s="27">
        <f t="shared" si="21"/>
        <v>1394</v>
      </c>
      <c r="B1396" s="27" t="s">
        <v>4495</v>
      </c>
      <c r="C1396" s="34" t="s">
        <v>39</v>
      </c>
      <c r="D1396" s="27">
        <v>124208</v>
      </c>
      <c r="E1396" s="27">
        <v>56238</v>
      </c>
      <c r="F1396" s="27">
        <v>13743721</v>
      </c>
      <c r="G1396" s="27" t="s">
        <v>1726</v>
      </c>
      <c r="H1396" s="59">
        <v>1285</v>
      </c>
      <c r="I1396" s="74" t="s">
        <v>15</v>
      </c>
      <c r="J1396" s="58"/>
      <c r="K1396" s="492"/>
      <c r="L1396" s="110" t="s">
        <v>4522</v>
      </c>
    </row>
    <row r="1397" spans="1:12" s="54" customFormat="1" hidden="1">
      <c r="A1397" s="27">
        <f t="shared" si="21"/>
        <v>1395</v>
      </c>
      <c r="B1397" s="27" t="s">
        <v>4496</v>
      </c>
      <c r="C1397" s="34" t="s">
        <v>39</v>
      </c>
      <c r="D1397" s="27">
        <v>124208</v>
      </c>
      <c r="E1397" s="27">
        <v>56238</v>
      </c>
      <c r="F1397" s="27">
        <v>13743721</v>
      </c>
      <c r="G1397" s="27" t="s">
        <v>1726</v>
      </c>
      <c r="H1397" s="59">
        <v>1260</v>
      </c>
      <c r="I1397" s="74" t="s">
        <v>15</v>
      </c>
      <c r="J1397" s="58"/>
      <c r="K1397" s="492"/>
      <c r="L1397" s="110" t="s">
        <v>4522</v>
      </c>
    </row>
    <row r="1398" spans="1:12" s="54" customFormat="1" hidden="1">
      <c r="A1398" s="27">
        <f t="shared" si="21"/>
        <v>1396</v>
      </c>
      <c r="B1398" s="201" t="s">
        <v>15</v>
      </c>
      <c r="C1398" s="202" t="s">
        <v>15</v>
      </c>
      <c r="D1398" s="201">
        <v>124209</v>
      </c>
      <c r="E1398" s="201">
        <v>56239</v>
      </c>
      <c r="F1398" s="201" t="s">
        <v>15</v>
      </c>
      <c r="G1398" s="201" t="s">
        <v>15</v>
      </c>
      <c r="H1398" s="204" t="s">
        <v>15</v>
      </c>
      <c r="I1398" s="203" t="s">
        <v>4350</v>
      </c>
      <c r="J1398" s="58"/>
      <c r="K1398" s="492"/>
      <c r="L1398" s="110" t="s">
        <v>4522</v>
      </c>
    </row>
    <row r="1399" spans="1:12" s="54" customFormat="1" hidden="1">
      <c r="A1399" s="27">
        <f t="shared" si="21"/>
        <v>1397</v>
      </c>
      <c r="B1399" s="27" t="s">
        <v>4506</v>
      </c>
      <c r="C1399" s="34" t="s">
        <v>31</v>
      </c>
      <c r="D1399" s="27">
        <v>124210</v>
      </c>
      <c r="E1399" s="27">
        <v>56240</v>
      </c>
      <c r="F1399" s="27">
        <v>2558425</v>
      </c>
      <c r="G1399" s="27" t="s">
        <v>1725</v>
      </c>
      <c r="H1399" s="59">
        <v>120000</v>
      </c>
      <c r="I1399" s="74" t="s">
        <v>15</v>
      </c>
      <c r="J1399" s="58"/>
      <c r="K1399" s="492"/>
      <c r="L1399" s="110" t="s">
        <v>4522</v>
      </c>
    </row>
    <row r="1400" spans="1:12" s="29" customFormat="1" hidden="1">
      <c r="A1400" s="27">
        <f t="shared" si="21"/>
        <v>1398</v>
      </c>
      <c r="B1400" s="27" t="s">
        <v>4484</v>
      </c>
      <c r="C1400" s="34" t="s">
        <v>42</v>
      </c>
      <c r="D1400" s="27">
        <v>124211</v>
      </c>
      <c r="E1400" s="27">
        <v>56241</v>
      </c>
      <c r="F1400" s="27">
        <v>13743745</v>
      </c>
      <c r="G1400" s="27" t="s">
        <v>1726</v>
      </c>
      <c r="H1400" s="59">
        <v>400</v>
      </c>
      <c r="I1400" s="74" t="s">
        <v>15</v>
      </c>
      <c r="J1400" s="58"/>
      <c r="K1400" s="492"/>
      <c r="L1400" s="110" t="s">
        <v>4522</v>
      </c>
    </row>
    <row r="1401" spans="1:12" s="54" customFormat="1" hidden="1">
      <c r="A1401" s="27">
        <f t="shared" si="21"/>
        <v>1399</v>
      </c>
      <c r="B1401" s="27" t="s">
        <v>4511</v>
      </c>
      <c r="C1401" s="34" t="s">
        <v>42</v>
      </c>
      <c r="D1401" s="27">
        <v>124211</v>
      </c>
      <c r="E1401" s="27">
        <v>56241</v>
      </c>
      <c r="F1401" s="27">
        <v>13743745</v>
      </c>
      <c r="G1401" s="27" t="s">
        <v>1726</v>
      </c>
      <c r="H1401" s="59">
        <v>3000</v>
      </c>
      <c r="I1401" s="74" t="s">
        <v>15</v>
      </c>
      <c r="J1401" s="58"/>
      <c r="K1401" s="492"/>
      <c r="L1401" s="110" t="s">
        <v>4522</v>
      </c>
    </row>
    <row r="1402" spans="1:12" s="54" customFormat="1" hidden="1">
      <c r="A1402" s="27">
        <f t="shared" si="21"/>
        <v>1400</v>
      </c>
      <c r="B1402" s="27" t="s">
        <v>4512</v>
      </c>
      <c r="C1402" s="34" t="s">
        <v>42</v>
      </c>
      <c r="D1402" s="27">
        <v>124211</v>
      </c>
      <c r="E1402" s="27">
        <v>56241</v>
      </c>
      <c r="F1402" s="27">
        <v>13743745</v>
      </c>
      <c r="G1402" s="27" t="s">
        <v>1726</v>
      </c>
      <c r="H1402" s="59">
        <v>285</v>
      </c>
      <c r="I1402" s="74" t="s">
        <v>15</v>
      </c>
      <c r="J1402" s="58"/>
      <c r="K1402" s="492"/>
      <c r="L1402" s="110" t="s">
        <v>4522</v>
      </c>
    </row>
    <row r="1403" spans="1:12" s="54" customFormat="1" hidden="1">
      <c r="A1403" s="27">
        <f t="shared" si="21"/>
        <v>1401</v>
      </c>
      <c r="B1403" s="27" t="s">
        <v>4514</v>
      </c>
      <c r="C1403" s="34" t="s">
        <v>34</v>
      </c>
      <c r="D1403" s="27">
        <v>124212</v>
      </c>
      <c r="E1403" s="27">
        <v>56242</v>
      </c>
      <c r="F1403" s="27">
        <v>13743744</v>
      </c>
      <c r="G1403" s="27" t="s">
        <v>1726</v>
      </c>
      <c r="H1403" s="59">
        <v>1743</v>
      </c>
      <c r="I1403" s="74" t="s">
        <v>15</v>
      </c>
      <c r="J1403" s="58"/>
      <c r="K1403" s="492"/>
      <c r="L1403" s="110" t="s">
        <v>4522</v>
      </c>
    </row>
    <row r="1404" spans="1:12" s="54" customFormat="1" hidden="1">
      <c r="A1404" s="27">
        <f t="shared" si="21"/>
        <v>1402</v>
      </c>
      <c r="B1404" s="27" t="s">
        <v>4516</v>
      </c>
      <c r="C1404" s="34" t="s">
        <v>43</v>
      </c>
      <c r="D1404" s="27">
        <v>124213</v>
      </c>
      <c r="E1404" s="27">
        <v>56243</v>
      </c>
      <c r="F1404" s="27" t="s">
        <v>4523</v>
      </c>
      <c r="G1404" s="27" t="s">
        <v>1726</v>
      </c>
      <c r="H1404" s="59">
        <v>1320</v>
      </c>
      <c r="I1404" s="74" t="s">
        <v>15</v>
      </c>
      <c r="J1404" s="58"/>
      <c r="K1404" s="492"/>
      <c r="L1404" s="110" t="s">
        <v>4522</v>
      </c>
    </row>
    <row r="1405" spans="1:12" s="54" customFormat="1" hidden="1">
      <c r="A1405" s="27">
        <f t="shared" si="21"/>
        <v>1403</v>
      </c>
      <c r="B1405" s="27" t="s">
        <v>4517</v>
      </c>
      <c r="C1405" s="34" t="s">
        <v>43</v>
      </c>
      <c r="D1405" s="27">
        <v>124213</v>
      </c>
      <c r="E1405" s="27">
        <v>56243</v>
      </c>
      <c r="F1405" s="27" t="s">
        <v>4523</v>
      </c>
      <c r="G1405" s="27" t="s">
        <v>1726</v>
      </c>
      <c r="H1405" s="59">
        <v>2250</v>
      </c>
      <c r="I1405" s="74" t="s">
        <v>15</v>
      </c>
      <c r="J1405" s="58"/>
      <c r="K1405" s="492"/>
      <c r="L1405" s="110" t="s">
        <v>4522</v>
      </c>
    </row>
    <row r="1406" spans="1:12" s="54" customFormat="1" hidden="1">
      <c r="A1406" s="27">
        <f t="shared" si="21"/>
        <v>1404</v>
      </c>
      <c r="B1406" s="27" t="s">
        <v>4399</v>
      </c>
      <c r="C1406" s="34" t="s">
        <v>32</v>
      </c>
      <c r="D1406" s="27">
        <v>124214</v>
      </c>
      <c r="E1406" s="27">
        <v>56244</v>
      </c>
      <c r="F1406" s="27">
        <v>2559110</v>
      </c>
      <c r="G1406" s="27" t="s">
        <v>1725</v>
      </c>
      <c r="H1406" s="59">
        <v>390000</v>
      </c>
      <c r="I1406" s="74" t="s">
        <v>15</v>
      </c>
      <c r="J1406" s="58"/>
      <c r="K1406" s="492"/>
      <c r="L1406" s="110" t="s">
        <v>4522</v>
      </c>
    </row>
    <row r="1407" spans="1:12" s="54" customFormat="1" hidden="1">
      <c r="A1407" s="27">
        <f t="shared" si="21"/>
        <v>1405</v>
      </c>
      <c r="B1407" s="27" t="s">
        <v>4400</v>
      </c>
      <c r="C1407" s="34" t="s">
        <v>32</v>
      </c>
      <c r="D1407" s="27">
        <v>124215</v>
      </c>
      <c r="E1407" s="27">
        <v>56245</v>
      </c>
      <c r="F1407" s="27">
        <v>2559110</v>
      </c>
      <c r="G1407" s="27" t="s">
        <v>1725</v>
      </c>
      <c r="H1407" s="59">
        <v>390000</v>
      </c>
      <c r="I1407" s="74" t="s">
        <v>15</v>
      </c>
      <c r="J1407" s="58"/>
      <c r="K1407" s="492"/>
      <c r="L1407" s="110" t="s">
        <v>4522</v>
      </c>
    </row>
    <row r="1408" spans="1:12" s="54" customFormat="1" hidden="1">
      <c r="A1408" s="27">
        <f t="shared" si="21"/>
        <v>1406</v>
      </c>
      <c r="B1408" s="201" t="s">
        <v>15</v>
      </c>
      <c r="C1408" s="202" t="s">
        <v>15</v>
      </c>
      <c r="D1408" s="201">
        <v>124216</v>
      </c>
      <c r="E1408" s="201">
        <v>56246</v>
      </c>
      <c r="F1408" s="201" t="s">
        <v>15</v>
      </c>
      <c r="G1408" s="201" t="s">
        <v>15</v>
      </c>
      <c r="H1408" s="204" t="s">
        <v>15</v>
      </c>
      <c r="I1408" s="203" t="s">
        <v>4350</v>
      </c>
      <c r="J1408" s="29"/>
      <c r="K1408" s="493">
        <v>44130</v>
      </c>
      <c r="L1408" s="107" t="s">
        <v>4637</v>
      </c>
    </row>
    <row r="1409" spans="1:12" s="54" customFormat="1" hidden="1">
      <c r="A1409" s="27">
        <f t="shared" si="21"/>
        <v>1407</v>
      </c>
      <c r="B1409" s="27" t="s">
        <v>4529</v>
      </c>
      <c r="C1409" s="34" t="s">
        <v>31</v>
      </c>
      <c r="D1409" s="27">
        <v>124217</v>
      </c>
      <c r="E1409" s="27">
        <v>56247</v>
      </c>
      <c r="F1409" s="27" t="s">
        <v>4639</v>
      </c>
      <c r="G1409" s="27" t="s">
        <v>1725</v>
      </c>
      <c r="H1409" s="59">
        <v>30000</v>
      </c>
      <c r="I1409" s="60" t="s">
        <v>4640</v>
      </c>
      <c r="J1409" s="29"/>
      <c r="K1409" s="493">
        <v>44130</v>
      </c>
      <c r="L1409" s="107" t="s">
        <v>4637</v>
      </c>
    </row>
    <row r="1410" spans="1:12" s="54" customFormat="1" hidden="1">
      <c r="A1410" s="27">
        <f t="shared" si="21"/>
        <v>1408</v>
      </c>
      <c r="B1410" s="27" t="s">
        <v>4530</v>
      </c>
      <c r="C1410" s="34" t="s">
        <v>31</v>
      </c>
      <c r="D1410" s="27">
        <v>124217</v>
      </c>
      <c r="E1410" s="27">
        <v>56247</v>
      </c>
      <c r="F1410" s="27" t="s">
        <v>4639</v>
      </c>
      <c r="G1410" s="27" t="s">
        <v>1725</v>
      </c>
      <c r="H1410" s="59">
        <v>30000</v>
      </c>
      <c r="I1410" s="60" t="s">
        <v>4640</v>
      </c>
      <c r="J1410" s="29"/>
      <c r="K1410" s="493">
        <v>44130</v>
      </c>
      <c r="L1410" s="107" t="s">
        <v>4637</v>
      </c>
    </row>
    <row r="1411" spans="1:12" s="54" customFormat="1" hidden="1">
      <c r="A1411" s="27">
        <f t="shared" si="21"/>
        <v>1409</v>
      </c>
      <c r="B1411" s="27" t="s">
        <v>4537</v>
      </c>
      <c r="C1411" s="34" t="s">
        <v>42</v>
      </c>
      <c r="D1411" s="27">
        <v>124218</v>
      </c>
      <c r="E1411" s="27">
        <v>56248</v>
      </c>
      <c r="F1411" s="27">
        <v>13749471</v>
      </c>
      <c r="G1411" s="27" t="s">
        <v>1726</v>
      </c>
      <c r="H1411" s="59">
        <v>316</v>
      </c>
      <c r="I1411" s="74" t="s">
        <v>15</v>
      </c>
      <c r="J1411" s="29"/>
      <c r="K1411" s="493">
        <v>44130</v>
      </c>
      <c r="L1411" s="107" t="s">
        <v>4637</v>
      </c>
    </row>
    <row r="1412" spans="1:12" s="54" customFormat="1" hidden="1">
      <c r="A1412" s="27">
        <f t="shared" si="21"/>
        <v>1410</v>
      </c>
      <c r="B1412" s="27" t="s">
        <v>4540</v>
      </c>
      <c r="C1412" s="34" t="s">
        <v>42</v>
      </c>
      <c r="D1412" s="27">
        <v>124219</v>
      </c>
      <c r="E1412" s="27">
        <v>56249</v>
      </c>
      <c r="F1412" s="27">
        <v>13749471</v>
      </c>
      <c r="G1412" s="27" t="s">
        <v>1726</v>
      </c>
      <c r="H1412" s="59">
        <v>247</v>
      </c>
      <c r="I1412" s="74" t="s">
        <v>15</v>
      </c>
      <c r="J1412" s="29"/>
      <c r="K1412" s="493">
        <v>44130</v>
      </c>
      <c r="L1412" s="107" t="s">
        <v>4637</v>
      </c>
    </row>
    <row r="1413" spans="1:12" s="54" customFormat="1" hidden="1">
      <c r="A1413" s="27">
        <f t="shared" si="21"/>
        <v>1411</v>
      </c>
      <c r="B1413" s="201" t="s">
        <v>15</v>
      </c>
      <c r="C1413" s="202" t="s">
        <v>15</v>
      </c>
      <c r="D1413" s="201" t="s">
        <v>15</v>
      </c>
      <c r="E1413" s="201">
        <v>56250</v>
      </c>
      <c r="F1413" s="201" t="s">
        <v>15</v>
      </c>
      <c r="G1413" s="201" t="s">
        <v>15</v>
      </c>
      <c r="H1413" s="204" t="s">
        <v>15</v>
      </c>
      <c r="I1413" s="203" t="s">
        <v>4638</v>
      </c>
      <c r="J1413" s="29"/>
      <c r="K1413" s="493">
        <v>44130</v>
      </c>
      <c r="L1413" s="107" t="s">
        <v>4637</v>
      </c>
    </row>
    <row r="1414" spans="1:12" s="54" customFormat="1" hidden="1">
      <c r="A1414" s="27">
        <f t="shared" si="21"/>
        <v>1412</v>
      </c>
      <c r="B1414" s="27" t="s">
        <v>4543</v>
      </c>
      <c r="C1414" s="34" t="s">
        <v>3662</v>
      </c>
      <c r="D1414" s="27">
        <v>124220</v>
      </c>
      <c r="E1414" s="27">
        <v>57951</v>
      </c>
      <c r="F1414" s="27">
        <v>13749497</v>
      </c>
      <c r="G1414" s="27" t="s">
        <v>1726</v>
      </c>
      <c r="H1414" s="59">
        <v>188</v>
      </c>
      <c r="I1414" s="74" t="s">
        <v>15</v>
      </c>
      <c r="J1414" s="29"/>
      <c r="K1414" s="493">
        <v>44130</v>
      </c>
      <c r="L1414" s="107" t="s">
        <v>4637</v>
      </c>
    </row>
    <row r="1415" spans="1:12" s="54" customFormat="1" hidden="1">
      <c r="A1415" s="27">
        <f t="shared" si="21"/>
        <v>1413</v>
      </c>
      <c r="B1415" s="27" t="s">
        <v>4555</v>
      </c>
      <c r="C1415" s="34" t="s">
        <v>41</v>
      </c>
      <c r="D1415" s="27">
        <v>124221</v>
      </c>
      <c r="E1415" s="27">
        <v>57952</v>
      </c>
      <c r="F1415" s="27">
        <v>13830220</v>
      </c>
      <c r="G1415" s="27" t="s">
        <v>1726</v>
      </c>
      <c r="H1415" s="59">
        <v>255</v>
      </c>
      <c r="I1415" s="74" t="s">
        <v>15</v>
      </c>
      <c r="J1415" s="29"/>
      <c r="K1415" s="493">
        <v>44130</v>
      </c>
      <c r="L1415" s="107" t="s">
        <v>4637</v>
      </c>
    </row>
    <row r="1416" spans="1:12" s="54" customFormat="1" hidden="1">
      <c r="A1416" s="27">
        <f t="shared" ref="A1416:A1502" si="22">A1415+1</f>
        <v>1414</v>
      </c>
      <c r="B1416" s="27" t="s">
        <v>4556</v>
      </c>
      <c r="C1416" s="34" t="s">
        <v>41</v>
      </c>
      <c r="D1416" s="27">
        <v>124221</v>
      </c>
      <c r="E1416" s="27">
        <v>57952</v>
      </c>
      <c r="F1416" s="27">
        <v>13830220</v>
      </c>
      <c r="G1416" s="27" t="s">
        <v>1726</v>
      </c>
      <c r="H1416" s="59">
        <v>480</v>
      </c>
      <c r="I1416" s="74" t="s">
        <v>15</v>
      </c>
      <c r="J1416" s="29"/>
      <c r="K1416" s="493">
        <v>44130</v>
      </c>
      <c r="L1416" s="107" t="s">
        <v>4637</v>
      </c>
    </row>
    <row r="1417" spans="1:12" s="54" customFormat="1" hidden="1">
      <c r="A1417" s="27">
        <f t="shared" si="22"/>
        <v>1415</v>
      </c>
      <c r="B1417" s="27" t="s">
        <v>4578</v>
      </c>
      <c r="C1417" s="34" t="s">
        <v>32</v>
      </c>
      <c r="D1417" s="27">
        <v>124222</v>
      </c>
      <c r="E1417" s="27">
        <v>57953</v>
      </c>
      <c r="F1417" s="27" t="s">
        <v>4504</v>
      </c>
      <c r="G1417" s="27" t="s">
        <v>1725</v>
      </c>
      <c r="H1417" s="59">
        <v>80000</v>
      </c>
      <c r="I1417" s="60" t="s">
        <v>4640</v>
      </c>
      <c r="J1417" s="29"/>
      <c r="K1417" s="493">
        <v>44130</v>
      </c>
      <c r="L1417" s="107" t="s">
        <v>4637</v>
      </c>
    </row>
    <row r="1418" spans="1:12" s="54" customFormat="1" hidden="1">
      <c r="A1418" s="27">
        <f t="shared" si="22"/>
        <v>1416</v>
      </c>
      <c r="B1418" s="27" t="s">
        <v>4579</v>
      </c>
      <c r="C1418" s="34" t="s">
        <v>32</v>
      </c>
      <c r="D1418" s="27">
        <v>124223</v>
      </c>
      <c r="E1418" s="27" t="s">
        <v>15</v>
      </c>
      <c r="F1418" s="27" t="s">
        <v>15</v>
      </c>
      <c r="G1418" s="27" t="s">
        <v>1725</v>
      </c>
      <c r="H1418" s="59">
        <v>480000</v>
      </c>
      <c r="I1418" s="60" t="s">
        <v>4429</v>
      </c>
      <c r="J1418" s="29"/>
      <c r="K1418" s="493">
        <v>44130</v>
      </c>
      <c r="L1418" s="107" t="s">
        <v>4637</v>
      </c>
    </row>
    <row r="1419" spans="1:12" s="54" customFormat="1" hidden="1">
      <c r="A1419" s="27">
        <f t="shared" si="22"/>
        <v>1417</v>
      </c>
      <c r="B1419" s="27" t="s">
        <v>4567</v>
      </c>
      <c r="C1419" s="34" t="s">
        <v>42</v>
      </c>
      <c r="D1419" s="27">
        <v>124224</v>
      </c>
      <c r="E1419" s="27">
        <v>57954</v>
      </c>
      <c r="F1419" s="27">
        <v>13830294</v>
      </c>
      <c r="G1419" s="27" t="s">
        <v>1726</v>
      </c>
      <c r="H1419" s="59">
        <v>590</v>
      </c>
      <c r="I1419" s="74" t="s">
        <v>15</v>
      </c>
      <c r="J1419" s="29"/>
      <c r="K1419" s="493">
        <v>44130</v>
      </c>
      <c r="L1419" s="107" t="s">
        <v>4637</v>
      </c>
    </row>
    <row r="1420" spans="1:12" s="54" customFormat="1" hidden="1">
      <c r="A1420" s="27">
        <f t="shared" si="22"/>
        <v>1418</v>
      </c>
      <c r="B1420" s="27" t="s">
        <v>4568</v>
      </c>
      <c r="C1420" s="34" t="s">
        <v>42</v>
      </c>
      <c r="D1420" s="27">
        <v>124224</v>
      </c>
      <c r="E1420" s="27">
        <v>57954</v>
      </c>
      <c r="F1420" s="27">
        <v>13830294</v>
      </c>
      <c r="G1420" s="27" t="s">
        <v>1726</v>
      </c>
      <c r="H1420" s="59">
        <v>441</v>
      </c>
      <c r="I1420" s="74" t="s">
        <v>15</v>
      </c>
      <c r="J1420" s="29"/>
      <c r="K1420" s="493">
        <v>44130</v>
      </c>
      <c r="L1420" s="107" t="s">
        <v>4637</v>
      </c>
    </row>
    <row r="1421" spans="1:12" s="54" customFormat="1" hidden="1">
      <c r="A1421" s="27">
        <f t="shared" si="22"/>
        <v>1419</v>
      </c>
      <c r="B1421" s="27" t="s">
        <v>4563</v>
      </c>
      <c r="C1421" s="34" t="s">
        <v>42</v>
      </c>
      <c r="D1421" s="27">
        <v>124224</v>
      </c>
      <c r="E1421" s="27">
        <v>57954</v>
      </c>
      <c r="F1421" s="27">
        <v>13830294</v>
      </c>
      <c r="G1421" s="27" t="s">
        <v>1726</v>
      </c>
      <c r="H1421" s="59">
        <v>336</v>
      </c>
      <c r="I1421" s="74" t="s">
        <v>15</v>
      </c>
      <c r="J1421" s="29"/>
      <c r="K1421" s="493">
        <v>44130</v>
      </c>
      <c r="L1421" s="107" t="s">
        <v>4637</v>
      </c>
    </row>
    <row r="1422" spans="1:12" s="54" customFormat="1" hidden="1">
      <c r="A1422" s="27">
        <f t="shared" si="22"/>
        <v>1420</v>
      </c>
      <c r="B1422" s="27" t="s">
        <v>4569</v>
      </c>
      <c r="C1422" s="34" t="s">
        <v>42</v>
      </c>
      <c r="D1422" s="27">
        <v>124224</v>
      </c>
      <c r="E1422" s="27">
        <v>57954</v>
      </c>
      <c r="F1422" s="27">
        <v>13830294</v>
      </c>
      <c r="G1422" s="27" t="s">
        <v>1726</v>
      </c>
      <c r="H1422" s="59">
        <v>256</v>
      </c>
      <c r="I1422" s="74" t="s">
        <v>15</v>
      </c>
      <c r="J1422" s="29"/>
      <c r="K1422" s="493">
        <v>44130</v>
      </c>
      <c r="L1422" s="107" t="s">
        <v>4637</v>
      </c>
    </row>
    <row r="1423" spans="1:12" s="54" customFormat="1" hidden="1">
      <c r="A1423" s="27">
        <f t="shared" si="22"/>
        <v>1421</v>
      </c>
      <c r="B1423" s="27" t="s">
        <v>4570</v>
      </c>
      <c r="C1423" s="34" t="s">
        <v>42</v>
      </c>
      <c r="D1423" s="27">
        <v>124224</v>
      </c>
      <c r="E1423" s="27">
        <v>57954</v>
      </c>
      <c r="F1423" s="27">
        <v>13830294</v>
      </c>
      <c r="G1423" s="27" t="s">
        <v>1726</v>
      </c>
      <c r="H1423" s="59">
        <v>256</v>
      </c>
      <c r="I1423" s="74" t="s">
        <v>15</v>
      </c>
      <c r="J1423" s="29"/>
      <c r="K1423" s="493">
        <v>44130</v>
      </c>
      <c r="L1423" s="107" t="s">
        <v>4637</v>
      </c>
    </row>
    <row r="1424" spans="1:12" s="54" customFormat="1" hidden="1">
      <c r="A1424" s="27">
        <f t="shared" si="22"/>
        <v>1422</v>
      </c>
      <c r="B1424" s="27" t="s">
        <v>4571</v>
      </c>
      <c r="C1424" s="34" t="s">
        <v>42</v>
      </c>
      <c r="D1424" s="27">
        <v>124224</v>
      </c>
      <c r="E1424" s="27">
        <v>57954</v>
      </c>
      <c r="F1424" s="27">
        <v>13830294</v>
      </c>
      <c r="G1424" s="27" t="s">
        <v>1726</v>
      </c>
      <c r="H1424" s="59">
        <v>256</v>
      </c>
      <c r="I1424" s="74" t="s">
        <v>15</v>
      </c>
      <c r="J1424" s="29"/>
      <c r="K1424" s="493">
        <v>44130</v>
      </c>
      <c r="L1424" s="107" t="s">
        <v>4637</v>
      </c>
    </row>
    <row r="1425" spans="1:12" s="54" customFormat="1" hidden="1">
      <c r="A1425" s="27">
        <f t="shared" si="22"/>
        <v>1423</v>
      </c>
      <c r="B1425" s="27" t="s">
        <v>4572</v>
      </c>
      <c r="C1425" s="34" t="s">
        <v>42</v>
      </c>
      <c r="D1425" s="27">
        <v>124224</v>
      </c>
      <c r="E1425" s="27">
        <v>57954</v>
      </c>
      <c r="F1425" s="27">
        <v>13830294</v>
      </c>
      <c r="G1425" s="27" t="s">
        <v>1726</v>
      </c>
      <c r="H1425" s="59">
        <v>256</v>
      </c>
      <c r="I1425" s="74" t="s">
        <v>15</v>
      </c>
      <c r="J1425" s="29"/>
      <c r="K1425" s="493">
        <v>44130</v>
      </c>
      <c r="L1425" s="107" t="s">
        <v>4637</v>
      </c>
    </row>
    <row r="1426" spans="1:12" s="54" customFormat="1" hidden="1">
      <c r="A1426" s="27">
        <f t="shared" si="22"/>
        <v>1424</v>
      </c>
      <c r="B1426" s="27" t="s">
        <v>4573</v>
      </c>
      <c r="C1426" s="34" t="s">
        <v>42</v>
      </c>
      <c r="D1426" s="27">
        <v>124224</v>
      </c>
      <c r="E1426" s="27">
        <v>57954</v>
      </c>
      <c r="F1426" s="27">
        <v>13830294</v>
      </c>
      <c r="G1426" s="27" t="s">
        <v>1726</v>
      </c>
      <c r="H1426" s="59">
        <v>298</v>
      </c>
      <c r="I1426" s="74" t="s">
        <v>15</v>
      </c>
      <c r="J1426" s="29"/>
      <c r="K1426" s="493">
        <v>44130</v>
      </c>
      <c r="L1426" s="107" t="s">
        <v>4637</v>
      </c>
    </row>
    <row r="1427" spans="1:12" s="54" customFormat="1" hidden="1">
      <c r="A1427" s="27">
        <f t="shared" si="22"/>
        <v>1425</v>
      </c>
      <c r="B1427" s="27" t="s">
        <v>4574</v>
      </c>
      <c r="C1427" s="34" t="s">
        <v>42</v>
      </c>
      <c r="D1427" s="27">
        <v>124224</v>
      </c>
      <c r="E1427" s="27">
        <v>57954</v>
      </c>
      <c r="F1427" s="27">
        <v>13830294</v>
      </c>
      <c r="G1427" s="27" t="s">
        <v>1726</v>
      </c>
      <c r="H1427" s="59">
        <v>298</v>
      </c>
      <c r="I1427" s="74" t="s">
        <v>15</v>
      </c>
      <c r="J1427" s="29"/>
      <c r="K1427" s="493">
        <v>44130</v>
      </c>
      <c r="L1427" s="107" t="s">
        <v>4637</v>
      </c>
    </row>
    <row r="1428" spans="1:12" s="54" customFormat="1" hidden="1">
      <c r="A1428" s="27">
        <f t="shared" si="22"/>
        <v>1426</v>
      </c>
      <c r="B1428" s="27" t="s">
        <v>4575</v>
      </c>
      <c r="C1428" s="34" t="s">
        <v>42</v>
      </c>
      <c r="D1428" s="27">
        <v>124224</v>
      </c>
      <c r="E1428" s="27">
        <v>57954</v>
      </c>
      <c r="F1428" s="27">
        <v>13830294</v>
      </c>
      <c r="G1428" s="27" t="s">
        <v>1726</v>
      </c>
      <c r="H1428" s="59">
        <v>94</v>
      </c>
      <c r="I1428" s="74" t="s">
        <v>15</v>
      </c>
      <c r="J1428" s="29"/>
      <c r="K1428" s="493">
        <v>44130</v>
      </c>
      <c r="L1428" s="107" t="s">
        <v>4637</v>
      </c>
    </row>
    <row r="1429" spans="1:12" s="54" customFormat="1" hidden="1">
      <c r="A1429" s="27">
        <f t="shared" si="22"/>
        <v>1427</v>
      </c>
      <c r="B1429" s="27" t="s">
        <v>4576</v>
      </c>
      <c r="C1429" s="34" t="s">
        <v>42</v>
      </c>
      <c r="D1429" s="27">
        <v>124224</v>
      </c>
      <c r="E1429" s="27">
        <v>57954</v>
      </c>
      <c r="F1429" s="27">
        <v>13830294</v>
      </c>
      <c r="G1429" s="27" t="s">
        <v>1726</v>
      </c>
      <c r="H1429" s="59">
        <v>94</v>
      </c>
      <c r="I1429" s="74" t="s">
        <v>15</v>
      </c>
      <c r="J1429" s="29"/>
      <c r="K1429" s="493">
        <v>44130</v>
      </c>
      <c r="L1429" s="107" t="s">
        <v>4637</v>
      </c>
    </row>
    <row r="1430" spans="1:12" s="54" customFormat="1" hidden="1">
      <c r="A1430" s="27">
        <f t="shared" si="22"/>
        <v>1428</v>
      </c>
      <c r="B1430" s="27" t="s">
        <v>4564</v>
      </c>
      <c r="C1430" s="34" t="s">
        <v>42</v>
      </c>
      <c r="D1430" s="27">
        <v>124224</v>
      </c>
      <c r="E1430" s="27">
        <v>57954</v>
      </c>
      <c r="F1430" s="27">
        <v>13830294</v>
      </c>
      <c r="G1430" s="27" t="s">
        <v>1726</v>
      </c>
      <c r="H1430" s="59">
        <v>110</v>
      </c>
      <c r="I1430" s="74" t="s">
        <v>15</v>
      </c>
      <c r="J1430" s="29"/>
      <c r="K1430" s="493">
        <v>44130</v>
      </c>
      <c r="L1430" s="107" t="s">
        <v>4637</v>
      </c>
    </row>
    <row r="1431" spans="1:12" s="54" customFormat="1" hidden="1">
      <c r="A1431" s="27">
        <f t="shared" si="22"/>
        <v>1429</v>
      </c>
      <c r="B1431" s="27" t="s">
        <v>4577</v>
      </c>
      <c r="C1431" s="34" t="s">
        <v>42</v>
      </c>
      <c r="D1431" s="27">
        <v>124224</v>
      </c>
      <c r="E1431" s="27">
        <v>57954</v>
      </c>
      <c r="F1431" s="27">
        <v>13830294</v>
      </c>
      <c r="G1431" s="27" t="s">
        <v>1726</v>
      </c>
      <c r="H1431" s="59">
        <v>98</v>
      </c>
      <c r="I1431" s="74" t="s">
        <v>15</v>
      </c>
      <c r="J1431" s="29"/>
      <c r="K1431" s="493">
        <v>44130</v>
      </c>
      <c r="L1431" s="107" t="s">
        <v>4637</v>
      </c>
    </row>
    <row r="1432" spans="1:12" s="54" customFormat="1" hidden="1">
      <c r="A1432" s="27">
        <f t="shared" si="22"/>
        <v>1430</v>
      </c>
      <c r="B1432" s="27" t="s">
        <v>4586</v>
      </c>
      <c r="C1432" s="34" t="s">
        <v>42</v>
      </c>
      <c r="D1432" s="27">
        <v>124225</v>
      </c>
      <c r="E1432" s="27">
        <v>57955</v>
      </c>
      <c r="F1432" s="27">
        <v>13830294</v>
      </c>
      <c r="G1432" s="27" t="s">
        <v>1726</v>
      </c>
      <c r="H1432" s="59">
        <v>1195</v>
      </c>
      <c r="I1432" s="74" t="s">
        <v>15</v>
      </c>
      <c r="J1432" s="29"/>
      <c r="K1432" s="493">
        <v>44130</v>
      </c>
      <c r="L1432" s="107" t="s">
        <v>4637</v>
      </c>
    </row>
    <row r="1433" spans="1:12" s="54" customFormat="1" hidden="1">
      <c r="A1433" s="27">
        <f t="shared" si="22"/>
        <v>1431</v>
      </c>
      <c r="B1433" s="27" t="s">
        <v>4525</v>
      </c>
      <c r="C1433" s="34" t="s">
        <v>42</v>
      </c>
      <c r="D1433" s="27">
        <v>124225</v>
      </c>
      <c r="E1433" s="27">
        <v>57955</v>
      </c>
      <c r="F1433" s="27">
        <v>13830294</v>
      </c>
      <c r="G1433" s="27" t="s">
        <v>1726</v>
      </c>
      <c r="H1433" s="59">
        <v>585</v>
      </c>
      <c r="I1433" s="74" t="s">
        <v>15</v>
      </c>
      <c r="J1433" s="29"/>
      <c r="K1433" s="493">
        <v>44130</v>
      </c>
      <c r="L1433" s="107" t="s">
        <v>4637</v>
      </c>
    </row>
    <row r="1434" spans="1:12" s="54" customFormat="1" hidden="1">
      <c r="A1434" s="27">
        <f t="shared" si="22"/>
        <v>1432</v>
      </c>
      <c r="B1434" s="27" t="s">
        <v>4589</v>
      </c>
      <c r="C1434" s="34" t="s">
        <v>42</v>
      </c>
      <c r="D1434" s="27">
        <v>124226</v>
      </c>
      <c r="E1434" s="27">
        <v>57956</v>
      </c>
      <c r="F1434" s="27" t="s">
        <v>4656</v>
      </c>
      <c r="G1434" s="27" t="s">
        <v>1726</v>
      </c>
      <c r="H1434" s="59">
        <v>446</v>
      </c>
      <c r="I1434" s="74" t="s">
        <v>15</v>
      </c>
      <c r="J1434" s="29"/>
      <c r="K1434" s="493">
        <v>44138</v>
      </c>
      <c r="L1434" s="107" t="s">
        <v>4657</v>
      </c>
    </row>
    <row r="1435" spans="1:12" s="54" customFormat="1" hidden="1">
      <c r="A1435" s="27">
        <f t="shared" si="22"/>
        <v>1433</v>
      </c>
      <c r="B1435" s="27" t="s">
        <v>4596</v>
      </c>
      <c r="C1435" s="34" t="s">
        <v>42</v>
      </c>
      <c r="D1435" s="27">
        <v>124226</v>
      </c>
      <c r="E1435" s="27">
        <v>57956</v>
      </c>
      <c r="F1435" s="27" t="s">
        <v>4656</v>
      </c>
      <c r="G1435" s="27" t="s">
        <v>1726</v>
      </c>
      <c r="H1435" s="59">
        <v>420</v>
      </c>
      <c r="I1435" s="74" t="s">
        <v>15</v>
      </c>
      <c r="J1435" s="29"/>
      <c r="K1435" s="493">
        <v>44138</v>
      </c>
      <c r="L1435" s="107" t="s">
        <v>4657</v>
      </c>
    </row>
    <row r="1436" spans="1:12" s="54" customFormat="1" hidden="1">
      <c r="A1436" s="27">
        <f t="shared" si="22"/>
        <v>1434</v>
      </c>
      <c r="B1436" s="27" t="s">
        <v>4590</v>
      </c>
      <c r="C1436" s="34" t="s">
        <v>42</v>
      </c>
      <c r="D1436" s="27">
        <v>124226</v>
      </c>
      <c r="E1436" s="27">
        <v>57956</v>
      </c>
      <c r="F1436" s="27" t="s">
        <v>4656</v>
      </c>
      <c r="G1436" s="27" t="s">
        <v>1726</v>
      </c>
      <c r="H1436" s="59">
        <v>375</v>
      </c>
      <c r="I1436" s="74" t="s">
        <v>15</v>
      </c>
      <c r="J1436" s="29"/>
      <c r="K1436" s="493">
        <v>44138</v>
      </c>
      <c r="L1436" s="107" t="s">
        <v>4657</v>
      </c>
    </row>
    <row r="1437" spans="1:12" s="54" customFormat="1" hidden="1">
      <c r="A1437" s="27">
        <f t="shared" si="22"/>
        <v>1435</v>
      </c>
      <c r="B1437" s="27" t="s">
        <v>4633</v>
      </c>
      <c r="C1437" s="34" t="s">
        <v>32</v>
      </c>
      <c r="D1437" s="27">
        <v>124227</v>
      </c>
      <c r="E1437" s="27" t="s">
        <v>15</v>
      </c>
      <c r="F1437" s="27" t="s">
        <v>15</v>
      </c>
      <c r="G1437" s="27" t="s">
        <v>1725</v>
      </c>
      <c r="H1437" s="59">
        <v>450000</v>
      </c>
      <c r="I1437" s="60" t="s">
        <v>4429</v>
      </c>
      <c r="J1437" s="29"/>
      <c r="K1437" s="493">
        <v>44138</v>
      </c>
      <c r="L1437" s="107" t="s">
        <v>4657</v>
      </c>
    </row>
    <row r="1438" spans="1:12" s="54" customFormat="1" hidden="1">
      <c r="A1438" s="27">
        <f t="shared" si="22"/>
        <v>1436</v>
      </c>
      <c r="B1438" s="27" t="s">
        <v>4641</v>
      </c>
      <c r="C1438" s="34" t="s">
        <v>32</v>
      </c>
      <c r="D1438" s="27">
        <v>124228</v>
      </c>
      <c r="E1438" s="27">
        <v>57957</v>
      </c>
      <c r="F1438" s="27">
        <v>2559862</v>
      </c>
      <c r="G1438" s="27" t="s">
        <v>1725</v>
      </c>
      <c r="H1438" s="59">
        <v>32200</v>
      </c>
      <c r="I1438" s="74" t="s">
        <v>15</v>
      </c>
      <c r="J1438" s="29"/>
      <c r="K1438" s="493">
        <v>44138</v>
      </c>
      <c r="L1438" s="107" t="s">
        <v>4657</v>
      </c>
    </row>
    <row r="1439" spans="1:12" s="54" customFormat="1" hidden="1">
      <c r="A1439" s="27">
        <f t="shared" si="22"/>
        <v>1437</v>
      </c>
      <c r="B1439" s="27" t="s">
        <v>4644</v>
      </c>
      <c r="C1439" s="34" t="s">
        <v>31</v>
      </c>
      <c r="D1439" s="27">
        <v>124229</v>
      </c>
      <c r="E1439" s="27" t="s">
        <v>15</v>
      </c>
      <c r="F1439" s="27" t="s">
        <v>15</v>
      </c>
      <c r="G1439" s="27" t="s">
        <v>1725</v>
      </c>
      <c r="H1439" s="59">
        <v>33480</v>
      </c>
      <c r="I1439" s="60" t="s">
        <v>4373</v>
      </c>
      <c r="J1439" s="29"/>
      <c r="K1439" s="493">
        <v>44138</v>
      </c>
      <c r="L1439" s="107" t="s">
        <v>4657</v>
      </c>
    </row>
    <row r="1440" spans="1:12" s="54" customFormat="1" hidden="1">
      <c r="A1440" s="27">
        <f t="shared" si="22"/>
        <v>1438</v>
      </c>
      <c r="B1440" s="201" t="s">
        <v>15</v>
      </c>
      <c r="C1440" s="202" t="s">
        <v>15</v>
      </c>
      <c r="D1440" s="201" t="s">
        <v>15</v>
      </c>
      <c r="E1440" s="201">
        <v>57958</v>
      </c>
      <c r="F1440" s="201" t="s">
        <v>15</v>
      </c>
      <c r="G1440" s="201" t="s">
        <v>15</v>
      </c>
      <c r="H1440" s="204" t="s">
        <v>15</v>
      </c>
      <c r="I1440" s="203" t="s">
        <v>4638</v>
      </c>
      <c r="J1440" s="29"/>
      <c r="K1440" s="493">
        <v>44138</v>
      </c>
      <c r="L1440" s="107" t="s">
        <v>4657</v>
      </c>
    </row>
    <row r="1441" spans="1:12" s="54" customFormat="1" hidden="1">
      <c r="A1441" s="27">
        <f t="shared" si="22"/>
        <v>1439</v>
      </c>
      <c r="B1441" s="27" t="s">
        <v>4407</v>
      </c>
      <c r="C1441" s="34" t="s">
        <v>2311</v>
      </c>
      <c r="D1441" s="27">
        <v>124230</v>
      </c>
      <c r="E1441" s="27">
        <v>57959</v>
      </c>
      <c r="F1441" s="27">
        <v>2559880</v>
      </c>
      <c r="G1441" s="27" t="s">
        <v>1726</v>
      </c>
      <c r="H1441" s="59">
        <v>4000</v>
      </c>
      <c r="I1441" s="60" t="s">
        <v>4658</v>
      </c>
      <c r="J1441" s="29"/>
      <c r="K1441" s="493">
        <v>44138</v>
      </c>
      <c r="L1441" s="107" t="s">
        <v>4657</v>
      </c>
    </row>
    <row r="1442" spans="1:12" s="54" customFormat="1" hidden="1">
      <c r="A1442" s="27">
        <f t="shared" si="22"/>
        <v>1440</v>
      </c>
      <c r="B1442" s="27" t="s">
        <v>4408</v>
      </c>
      <c r="C1442" s="34" t="s">
        <v>2311</v>
      </c>
      <c r="D1442" s="27">
        <v>124230</v>
      </c>
      <c r="E1442" s="27">
        <v>57959</v>
      </c>
      <c r="F1442" s="27">
        <v>2559880</v>
      </c>
      <c r="G1442" s="27" t="s">
        <v>1726</v>
      </c>
      <c r="H1442" s="59">
        <v>5440</v>
      </c>
      <c r="I1442" s="60" t="s">
        <v>4658</v>
      </c>
      <c r="J1442" s="29"/>
      <c r="K1442" s="493">
        <v>44138</v>
      </c>
      <c r="L1442" s="107" t="s">
        <v>4657</v>
      </c>
    </row>
    <row r="1443" spans="1:12" s="54" customFormat="1" hidden="1">
      <c r="A1443" s="27">
        <f t="shared" si="22"/>
        <v>1441</v>
      </c>
      <c r="B1443" s="201" t="s">
        <v>15</v>
      </c>
      <c r="C1443" s="202" t="s">
        <v>1712</v>
      </c>
      <c r="D1443" s="201">
        <v>124231</v>
      </c>
      <c r="E1443" s="201">
        <v>57961</v>
      </c>
      <c r="F1443" s="201" t="s">
        <v>15</v>
      </c>
      <c r="G1443" s="201" t="s">
        <v>15</v>
      </c>
      <c r="H1443" s="204" t="s">
        <v>15</v>
      </c>
      <c r="I1443" s="203" t="s">
        <v>4350</v>
      </c>
      <c r="J1443" s="29"/>
      <c r="K1443" s="493">
        <v>44160</v>
      </c>
      <c r="L1443" s="107" t="s">
        <v>4715</v>
      </c>
    </row>
    <row r="1444" spans="1:12" s="54" customFormat="1" hidden="1">
      <c r="A1444" s="27">
        <f t="shared" si="22"/>
        <v>1442</v>
      </c>
      <c r="B1444" s="27" t="s">
        <v>4670</v>
      </c>
      <c r="C1444" s="34" t="s">
        <v>1712</v>
      </c>
      <c r="D1444" s="27">
        <v>124232</v>
      </c>
      <c r="E1444" s="27">
        <v>57961</v>
      </c>
      <c r="F1444" s="27">
        <v>2564491</v>
      </c>
      <c r="G1444" s="27" t="s">
        <v>1725</v>
      </c>
      <c r="H1444" s="59">
        <v>6400</v>
      </c>
      <c r="I1444" s="74" t="s">
        <v>15</v>
      </c>
      <c r="J1444" s="29"/>
      <c r="K1444" s="493">
        <v>44160</v>
      </c>
      <c r="L1444" s="107" t="s">
        <v>4715</v>
      </c>
    </row>
    <row r="1445" spans="1:12" s="54" customFormat="1" hidden="1">
      <c r="A1445" s="27">
        <f t="shared" si="22"/>
        <v>1443</v>
      </c>
      <c r="B1445" s="27" t="s">
        <v>4690</v>
      </c>
      <c r="C1445" s="34" t="s">
        <v>33</v>
      </c>
      <c r="D1445" s="27">
        <v>124233</v>
      </c>
      <c r="E1445" s="27">
        <v>57962</v>
      </c>
      <c r="F1445" s="27" t="s">
        <v>4716</v>
      </c>
      <c r="G1445" s="27" t="s">
        <v>1726</v>
      </c>
      <c r="H1445" s="59">
        <v>322</v>
      </c>
      <c r="I1445" s="74" t="s">
        <v>15</v>
      </c>
      <c r="J1445" s="29"/>
      <c r="K1445" s="493">
        <v>44160</v>
      </c>
      <c r="L1445" s="107" t="s">
        <v>4715</v>
      </c>
    </row>
    <row r="1446" spans="1:12" s="54" customFormat="1" hidden="1">
      <c r="A1446" s="27">
        <f t="shared" si="22"/>
        <v>1444</v>
      </c>
      <c r="B1446" s="27" t="s">
        <v>4698</v>
      </c>
      <c r="C1446" s="34" t="s">
        <v>33</v>
      </c>
      <c r="D1446" s="27">
        <v>124233</v>
      </c>
      <c r="E1446" s="27">
        <v>57962</v>
      </c>
      <c r="F1446" s="27" t="s">
        <v>4716</v>
      </c>
      <c r="G1446" s="27" t="s">
        <v>1726</v>
      </c>
      <c r="H1446" s="59">
        <v>693</v>
      </c>
      <c r="I1446" s="74" t="s">
        <v>15</v>
      </c>
      <c r="J1446" s="29"/>
      <c r="K1446" s="493">
        <v>44160</v>
      </c>
      <c r="L1446" s="107" t="s">
        <v>4715</v>
      </c>
    </row>
    <row r="1447" spans="1:12" s="54" customFormat="1" hidden="1">
      <c r="A1447" s="27">
        <f t="shared" si="22"/>
        <v>1445</v>
      </c>
      <c r="B1447" s="27" t="s">
        <v>4688</v>
      </c>
      <c r="C1447" s="34" t="s">
        <v>39</v>
      </c>
      <c r="D1447" s="27">
        <v>124234</v>
      </c>
      <c r="E1447" s="27">
        <v>57963</v>
      </c>
      <c r="F1447" s="27">
        <v>14135124</v>
      </c>
      <c r="G1447" s="27" t="s">
        <v>1726</v>
      </c>
      <c r="H1447" s="59">
        <v>705</v>
      </c>
      <c r="I1447" s="74" t="s">
        <v>15</v>
      </c>
      <c r="J1447" s="29"/>
      <c r="K1447" s="493">
        <v>44160</v>
      </c>
      <c r="L1447" s="107" t="s">
        <v>4715</v>
      </c>
    </row>
    <row r="1448" spans="1:12" s="54" customFormat="1" hidden="1">
      <c r="A1448" s="27">
        <f t="shared" si="22"/>
        <v>1446</v>
      </c>
      <c r="B1448" s="27" t="s">
        <v>4689</v>
      </c>
      <c r="C1448" s="34" t="s">
        <v>39</v>
      </c>
      <c r="D1448" s="27">
        <v>124234</v>
      </c>
      <c r="E1448" s="27">
        <v>57963</v>
      </c>
      <c r="F1448" s="27">
        <v>14135124</v>
      </c>
      <c r="G1448" s="27" t="s">
        <v>1726</v>
      </c>
      <c r="H1448" s="59">
        <v>583</v>
      </c>
      <c r="I1448" s="74" t="s">
        <v>15</v>
      </c>
      <c r="J1448" s="29"/>
      <c r="K1448" s="493">
        <v>44160</v>
      </c>
      <c r="L1448" s="107" t="s">
        <v>4715</v>
      </c>
    </row>
    <row r="1449" spans="1:12" s="54" customFormat="1" hidden="1">
      <c r="A1449" s="27">
        <f t="shared" si="22"/>
        <v>1447</v>
      </c>
      <c r="B1449" s="27" t="s">
        <v>4701</v>
      </c>
      <c r="C1449" s="34" t="s">
        <v>42</v>
      </c>
      <c r="D1449" s="27">
        <v>124235</v>
      </c>
      <c r="E1449" s="27">
        <v>57964</v>
      </c>
      <c r="F1449" s="27">
        <v>14135123</v>
      </c>
      <c r="G1449" s="27" t="s">
        <v>1726</v>
      </c>
      <c r="H1449" s="59">
        <v>496</v>
      </c>
      <c r="I1449" s="74" t="s">
        <v>15</v>
      </c>
      <c r="J1449" s="29"/>
      <c r="K1449" s="493">
        <v>44160</v>
      </c>
      <c r="L1449" s="107" t="s">
        <v>4715</v>
      </c>
    </row>
    <row r="1450" spans="1:12" s="54" customFormat="1" hidden="1">
      <c r="A1450" s="27">
        <f t="shared" si="22"/>
        <v>1448</v>
      </c>
      <c r="B1450" s="27" t="s">
        <v>4702</v>
      </c>
      <c r="C1450" s="34" t="s">
        <v>42</v>
      </c>
      <c r="D1450" s="27">
        <v>124235</v>
      </c>
      <c r="E1450" s="27">
        <v>57964</v>
      </c>
      <c r="F1450" s="27">
        <v>14135123</v>
      </c>
      <c r="G1450" s="27" t="s">
        <v>1726</v>
      </c>
      <c r="H1450" s="59">
        <v>670</v>
      </c>
      <c r="I1450" s="74" t="s">
        <v>15</v>
      </c>
      <c r="J1450" s="29"/>
      <c r="K1450" s="493">
        <v>44160</v>
      </c>
      <c r="L1450" s="107" t="s">
        <v>4715</v>
      </c>
    </row>
    <row r="1451" spans="1:12" s="54" customFormat="1" hidden="1">
      <c r="A1451" s="27">
        <f t="shared" si="22"/>
        <v>1449</v>
      </c>
      <c r="B1451" s="27" t="s">
        <v>4708</v>
      </c>
      <c r="C1451" s="34" t="s">
        <v>31</v>
      </c>
      <c r="D1451" s="27">
        <v>124236</v>
      </c>
      <c r="E1451" s="27">
        <v>57965</v>
      </c>
      <c r="F1451" s="27">
        <v>2562588</v>
      </c>
      <c r="G1451" s="27" t="s">
        <v>1725</v>
      </c>
      <c r="H1451" s="59">
        <v>56200</v>
      </c>
      <c r="I1451" s="74" t="s">
        <v>15</v>
      </c>
      <c r="J1451" s="29"/>
      <c r="K1451" s="493">
        <v>44160</v>
      </c>
      <c r="L1451" s="107" t="s">
        <v>4715</v>
      </c>
    </row>
    <row r="1452" spans="1:12" s="54" customFormat="1" hidden="1">
      <c r="A1452" s="27">
        <f t="shared" si="22"/>
        <v>1450</v>
      </c>
      <c r="B1452" s="27" t="s">
        <v>4709</v>
      </c>
      <c r="C1452" s="34" t="s">
        <v>31</v>
      </c>
      <c r="D1452" s="27">
        <v>124236</v>
      </c>
      <c r="E1452" s="27">
        <v>57965</v>
      </c>
      <c r="F1452" s="27">
        <v>2562588</v>
      </c>
      <c r="G1452" s="27" t="s">
        <v>1725</v>
      </c>
      <c r="H1452" s="59">
        <v>56200</v>
      </c>
      <c r="I1452" s="74" t="s">
        <v>15</v>
      </c>
      <c r="J1452" s="29"/>
      <c r="K1452" s="493">
        <v>44160</v>
      </c>
      <c r="L1452" s="107" t="s">
        <v>4715</v>
      </c>
    </row>
    <row r="1453" spans="1:12" s="54" customFormat="1" hidden="1">
      <c r="A1453" s="27">
        <f t="shared" si="22"/>
        <v>1451</v>
      </c>
      <c r="B1453" s="27" t="s">
        <v>4700</v>
      </c>
      <c r="C1453" s="34" t="s">
        <v>42</v>
      </c>
      <c r="D1453" s="27">
        <v>124237</v>
      </c>
      <c r="E1453" s="27">
        <v>57966</v>
      </c>
      <c r="F1453" s="27" t="s">
        <v>4717</v>
      </c>
      <c r="G1453" s="27" t="s">
        <v>1726</v>
      </c>
      <c r="H1453" s="59">
        <v>888</v>
      </c>
      <c r="I1453" s="74" t="s">
        <v>15</v>
      </c>
      <c r="J1453" s="29"/>
      <c r="K1453" s="493">
        <v>44160</v>
      </c>
      <c r="L1453" s="107" t="s">
        <v>4715</v>
      </c>
    </row>
    <row r="1454" spans="1:12" s="54" customFormat="1" hidden="1">
      <c r="A1454" s="27">
        <f t="shared" si="22"/>
        <v>1452</v>
      </c>
      <c r="B1454" s="27" t="s">
        <v>4718</v>
      </c>
      <c r="C1454" s="34" t="s">
        <v>31</v>
      </c>
      <c r="D1454" s="27">
        <v>124238</v>
      </c>
      <c r="E1454" s="27" t="s">
        <v>15</v>
      </c>
      <c r="F1454" s="27" t="s">
        <v>15</v>
      </c>
      <c r="G1454" s="27" t="s">
        <v>1725</v>
      </c>
      <c r="H1454" s="59">
        <v>75000</v>
      </c>
      <c r="I1454" s="60" t="s">
        <v>4429</v>
      </c>
      <c r="J1454" s="29"/>
      <c r="K1454" s="493">
        <v>44166</v>
      </c>
      <c r="L1454" s="107" t="s">
        <v>4762</v>
      </c>
    </row>
    <row r="1455" spans="1:12" s="54" customFormat="1" hidden="1">
      <c r="A1455" s="27">
        <f t="shared" si="22"/>
        <v>1453</v>
      </c>
      <c r="B1455" s="27" t="s">
        <v>4718</v>
      </c>
      <c r="C1455" s="34" t="s">
        <v>31</v>
      </c>
      <c r="D1455" s="27">
        <v>124239</v>
      </c>
      <c r="E1455" s="27" t="s">
        <v>15</v>
      </c>
      <c r="F1455" s="27" t="s">
        <v>15</v>
      </c>
      <c r="G1455" s="27" t="s">
        <v>1725</v>
      </c>
      <c r="H1455" s="59">
        <v>45000</v>
      </c>
      <c r="I1455" s="60" t="s">
        <v>4431</v>
      </c>
      <c r="J1455" s="29"/>
      <c r="K1455" s="493">
        <v>44166</v>
      </c>
      <c r="L1455" s="107" t="s">
        <v>4762</v>
      </c>
    </row>
    <row r="1456" spans="1:12" s="54" customFormat="1" hidden="1">
      <c r="A1456" s="27">
        <f t="shared" si="22"/>
        <v>1454</v>
      </c>
      <c r="B1456" s="27" t="s">
        <v>4718</v>
      </c>
      <c r="C1456" s="34" t="s">
        <v>31</v>
      </c>
      <c r="D1456" s="27">
        <v>124240</v>
      </c>
      <c r="E1456" s="27">
        <v>57967</v>
      </c>
      <c r="F1456" s="27">
        <v>2583005</v>
      </c>
      <c r="G1456" s="27" t="s">
        <v>1725</v>
      </c>
      <c r="H1456" s="59">
        <v>15000</v>
      </c>
      <c r="I1456" s="60" t="s">
        <v>4317</v>
      </c>
      <c r="J1456" s="29"/>
      <c r="K1456" s="493">
        <v>44166</v>
      </c>
      <c r="L1456" s="107" t="s">
        <v>4762</v>
      </c>
    </row>
    <row r="1457" spans="1:12" s="54" customFormat="1" hidden="1">
      <c r="A1457" s="27">
        <f t="shared" si="22"/>
        <v>1455</v>
      </c>
      <c r="B1457" s="27" t="s">
        <v>4724</v>
      </c>
      <c r="C1457" s="34" t="s">
        <v>31</v>
      </c>
      <c r="D1457" s="27">
        <v>124241</v>
      </c>
      <c r="E1457" s="27" t="s">
        <v>15</v>
      </c>
      <c r="F1457" s="27" t="s">
        <v>15</v>
      </c>
      <c r="G1457" s="27" t="s">
        <v>1725</v>
      </c>
      <c r="H1457" s="59">
        <v>643100</v>
      </c>
      <c r="I1457" s="60" t="s">
        <v>4429</v>
      </c>
      <c r="J1457" s="29"/>
      <c r="K1457" s="493">
        <v>44166</v>
      </c>
      <c r="L1457" s="107" t="s">
        <v>4762</v>
      </c>
    </row>
    <row r="1458" spans="1:12" s="54" customFormat="1" hidden="1">
      <c r="A1458" s="27">
        <f t="shared" si="22"/>
        <v>1456</v>
      </c>
      <c r="B1458" s="27" t="s">
        <v>4725</v>
      </c>
      <c r="C1458" s="34" t="s">
        <v>31</v>
      </c>
      <c r="D1458" s="27">
        <v>124241</v>
      </c>
      <c r="E1458" s="27" t="s">
        <v>15</v>
      </c>
      <c r="F1458" s="27" t="s">
        <v>15</v>
      </c>
      <c r="G1458" s="27" t="s">
        <v>1725</v>
      </c>
      <c r="H1458" s="59">
        <v>406000</v>
      </c>
      <c r="I1458" s="60" t="s">
        <v>4429</v>
      </c>
      <c r="J1458" s="29"/>
      <c r="K1458" s="493">
        <v>44166</v>
      </c>
      <c r="L1458" s="107" t="s">
        <v>4762</v>
      </c>
    </row>
    <row r="1459" spans="1:12" s="54" customFormat="1" hidden="1">
      <c r="A1459" s="27">
        <f t="shared" si="22"/>
        <v>1457</v>
      </c>
      <c r="B1459" s="27" t="s">
        <v>4726</v>
      </c>
      <c r="C1459" s="34" t="s">
        <v>31</v>
      </c>
      <c r="D1459" s="27">
        <v>124241</v>
      </c>
      <c r="E1459" s="27" t="s">
        <v>15</v>
      </c>
      <c r="F1459" s="27" t="s">
        <v>15</v>
      </c>
      <c r="G1459" s="27" t="s">
        <v>1725</v>
      </c>
      <c r="H1459" s="59">
        <v>416100</v>
      </c>
      <c r="I1459" s="60" t="s">
        <v>4429</v>
      </c>
      <c r="J1459" s="29"/>
      <c r="K1459" s="493">
        <v>44166</v>
      </c>
      <c r="L1459" s="107" t="s">
        <v>4762</v>
      </c>
    </row>
    <row r="1460" spans="1:12" s="54" customFormat="1" hidden="1">
      <c r="A1460" s="27">
        <f t="shared" si="22"/>
        <v>1458</v>
      </c>
      <c r="B1460" s="27" t="s">
        <v>4727</v>
      </c>
      <c r="C1460" s="34" t="s">
        <v>31</v>
      </c>
      <c r="D1460" s="27">
        <v>124241</v>
      </c>
      <c r="E1460" s="27" t="s">
        <v>15</v>
      </c>
      <c r="F1460" s="27" t="s">
        <v>15</v>
      </c>
      <c r="G1460" s="27" t="s">
        <v>1725</v>
      </c>
      <c r="H1460" s="59">
        <v>325500</v>
      </c>
      <c r="I1460" s="60" t="s">
        <v>4429</v>
      </c>
      <c r="J1460" s="29"/>
      <c r="K1460" s="493">
        <v>44166</v>
      </c>
      <c r="L1460" s="107" t="s">
        <v>4762</v>
      </c>
    </row>
    <row r="1461" spans="1:12" s="54" customFormat="1" hidden="1">
      <c r="A1461" s="27">
        <f t="shared" si="22"/>
        <v>1459</v>
      </c>
      <c r="B1461" s="27" t="s">
        <v>4728</v>
      </c>
      <c r="C1461" s="34" t="s">
        <v>31</v>
      </c>
      <c r="D1461" s="27">
        <v>124241</v>
      </c>
      <c r="E1461" s="27" t="s">
        <v>15</v>
      </c>
      <c r="F1461" s="27" t="s">
        <v>15</v>
      </c>
      <c r="G1461" s="27" t="s">
        <v>1725</v>
      </c>
      <c r="H1461" s="59">
        <v>407550</v>
      </c>
      <c r="I1461" s="60" t="s">
        <v>4429</v>
      </c>
      <c r="J1461" s="29"/>
      <c r="K1461" s="493">
        <v>44166</v>
      </c>
      <c r="L1461" s="107" t="s">
        <v>4762</v>
      </c>
    </row>
    <row r="1462" spans="1:12" s="54" customFormat="1" hidden="1">
      <c r="A1462" s="27">
        <f t="shared" si="22"/>
        <v>1460</v>
      </c>
      <c r="B1462" s="27" t="s">
        <v>4729</v>
      </c>
      <c r="C1462" s="34" t="s">
        <v>31</v>
      </c>
      <c r="D1462" s="27">
        <v>124241</v>
      </c>
      <c r="E1462" s="27" t="s">
        <v>15</v>
      </c>
      <c r="F1462" s="27" t="s">
        <v>15</v>
      </c>
      <c r="G1462" s="27" t="s">
        <v>1725</v>
      </c>
      <c r="H1462" s="59">
        <v>310000</v>
      </c>
      <c r="I1462" s="60" t="s">
        <v>4429</v>
      </c>
      <c r="J1462" s="29"/>
      <c r="K1462" s="493">
        <v>44166</v>
      </c>
      <c r="L1462" s="107" t="s">
        <v>4762</v>
      </c>
    </row>
    <row r="1463" spans="1:12" s="54" customFormat="1" hidden="1">
      <c r="A1463" s="27">
        <f t="shared" si="22"/>
        <v>1461</v>
      </c>
      <c r="B1463" s="27" t="s">
        <v>4730</v>
      </c>
      <c r="C1463" s="34" t="s">
        <v>31</v>
      </c>
      <c r="D1463" s="27">
        <v>124241</v>
      </c>
      <c r="E1463" s="27" t="s">
        <v>15</v>
      </c>
      <c r="F1463" s="27" t="s">
        <v>15</v>
      </c>
      <c r="G1463" s="27" t="s">
        <v>1725</v>
      </c>
      <c r="H1463" s="59">
        <v>315000</v>
      </c>
      <c r="I1463" s="60" t="s">
        <v>4429</v>
      </c>
      <c r="J1463" s="29"/>
      <c r="K1463" s="493">
        <v>44166</v>
      </c>
      <c r="L1463" s="107" t="s">
        <v>4762</v>
      </c>
    </row>
    <row r="1464" spans="1:12" s="54" customFormat="1" hidden="1">
      <c r="A1464" s="27">
        <f t="shared" si="22"/>
        <v>1462</v>
      </c>
      <c r="B1464" s="27" t="s">
        <v>4741</v>
      </c>
      <c r="C1464" s="34" t="s">
        <v>32</v>
      </c>
      <c r="D1464" s="27">
        <v>124242</v>
      </c>
      <c r="E1464" s="27">
        <v>57968</v>
      </c>
      <c r="F1464" s="27">
        <v>2583006</v>
      </c>
      <c r="G1464" s="27" t="s">
        <v>1725</v>
      </c>
      <c r="H1464" s="59">
        <v>26500</v>
      </c>
      <c r="I1464" s="60" t="s">
        <v>15</v>
      </c>
      <c r="J1464" s="29"/>
      <c r="K1464" s="493">
        <v>44166</v>
      </c>
      <c r="L1464" s="107" t="s">
        <v>4762</v>
      </c>
    </row>
    <row r="1465" spans="1:12" s="54" customFormat="1" hidden="1">
      <c r="A1465" s="27">
        <f t="shared" si="22"/>
        <v>1463</v>
      </c>
      <c r="B1465" s="27" t="s">
        <v>4407</v>
      </c>
      <c r="C1465" s="34" t="s">
        <v>2311</v>
      </c>
      <c r="D1465" s="27">
        <v>124243</v>
      </c>
      <c r="E1465" s="27" t="s">
        <v>15</v>
      </c>
      <c r="F1465" s="27" t="s">
        <v>15</v>
      </c>
      <c r="G1465" s="27" t="s">
        <v>1726</v>
      </c>
      <c r="H1465" s="59">
        <v>2000</v>
      </c>
      <c r="I1465" s="60" t="s">
        <v>4763</v>
      </c>
      <c r="J1465" s="29"/>
      <c r="K1465" s="493">
        <v>44166</v>
      </c>
      <c r="L1465" s="107" t="s">
        <v>4762</v>
      </c>
    </row>
    <row r="1466" spans="1:12" s="54" customFormat="1" hidden="1">
      <c r="A1466" s="27">
        <f t="shared" si="22"/>
        <v>1464</v>
      </c>
      <c r="B1466" s="27" t="s">
        <v>4408</v>
      </c>
      <c r="C1466" s="34" t="s">
        <v>2311</v>
      </c>
      <c r="D1466" s="27">
        <v>124243</v>
      </c>
      <c r="E1466" s="27" t="s">
        <v>15</v>
      </c>
      <c r="F1466" s="27" t="s">
        <v>15</v>
      </c>
      <c r="G1466" s="27" t="s">
        <v>1726</v>
      </c>
      <c r="H1466" s="59">
        <v>2720</v>
      </c>
      <c r="I1466" s="60" t="s">
        <v>4763</v>
      </c>
      <c r="J1466" s="29"/>
      <c r="K1466" s="493">
        <v>44166</v>
      </c>
      <c r="L1466" s="107" t="s">
        <v>4762</v>
      </c>
    </row>
    <row r="1467" spans="1:12" s="54" customFormat="1" hidden="1">
      <c r="A1467" s="27">
        <f t="shared" si="22"/>
        <v>1465</v>
      </c>
      <c r="B1467" s="27" t="s">
        <v>4633</v>
      </c>
      <c r="C1467" s="34" t="s">
        <v>32</v>
      </c>
      <c r="D1467" s="27">
        <v>124244</v>
      </c>
      <c r="E1467" s="27">
        <v>57969</v>
      </c>
      <c r="F1467" s="27">
        <v>2583028</v>
      </c>
      <c r="G1467" s="27" t="s">
        <v>1725</v>
      </c>
      <c r="H1467" s="59">
        <v>450000</v>
      </c>
      <c r="I1467" s="60" t="s">
        <v>15</v>
      </c>
      <c r="J1467" s="29"/>
      <c r="K1467" s="493">
        <v>44166</v>
      </c>
      <c r="L1467" s="107" t="s">
        <v>4762</v>
      </c>
    </row>
    <row r="1468" spans="1:12" s="54" customFormat="1" hidden="1">
      <c r="A1468" s="27">
        <f t="shared" si="22"/>
        <v>1466</v>
      </c>
      <c r="B1468" s="27" t="s">
        <v>4756</v>
      </c>
      <c r="C1468" s="34" t="s">
        <v>32</v>
      </c>
      <c r="D1468" s="27">
        <v>124245</v>
      </c>
      <c r="E1468" s="27">
        <v>57970</v>
      </c>
      <c r="F1468" s="27" t="s">
        <v>4504</v>
      </c>
      <c r="G1468" s="27" t="s">
        <v>1725</v>
      </c>
      <c r="H1468" s="59">
        <v>80000</v>
      </c>
      <c r="I1468" s="60" t="s">
        <v>4764</v>
      </c>
      <c r="J1468" s="29"/>
      <c r="K1468" s="493">
        <v>44166</v>
      </c>
      <c r="L1468" s="107" t="s">
        <v>4762</v>
      </c>
    </row>
    <row r="1469" spans="1:12" s="54" customFormat="1" hidden="1">
      <c r="A1469" s="27">
        <f t="shared" si="22"/>
        <v>1467</v>
      </c>
      <c r="B1469" s="27" t="s">
        <v>4757</v>
      </c>
      <c r="C1469" s="34" t="s">
        <v>32</v>
      </c>
      <c r="D1469" s="27">
        <v>124246</v>
      </c>
      <c r="E1469" s="27">
        <v>57971</v>
      </c>
      <c r="F1469" s="27" t="s">
        <v>4504</v>
      </c>
      <c r="G1469" s="27" t="s">
        <v>1725</v>
      </c>
      <c r="H1469" s="59">
        <v>80000</v>
      </c>
      <c r="I1469" s="60" t="s">
        <v>4764</v>
      </c>
      <c r="J1469" s="29"/>
      <c r="K1469" s="493">
        <v>44166</v>
      </c>
      <c r="L1469" s="107" t="s">
        <v>4762</v>
      </c>
    </row>
    <row r="1470" spans="1:12" s="54" customFormat="1" hidden="1">
      <c r="A1470" s="27">
        <f t="shared" si="22"/>
        <v>1468</v>
      </c>
      <c r="B1470" s="27" t="s">
        <v>4758</v>
      </c>
      <c r="C1470" s="34" t="s">
        <v>42</v>
      </c>
      <c r="D1470" s="27">
        <v>124247</v>
      </c>
      <c r="E1470" s="27">
        <v>57972</v>
      </c>
      <c r="F1470" s="27" t="s">
        <v>4765</v>
      </c>
      <c r="G1470" s="27" t="s">
        <v>1726</v>
      </c>
      <c r="H1470" s="59">
        <v>166</v>
      </c>
      <c r="I1470" s="60" t="s">
        <v>15</v>
      </c>
      <c r="J1470" s="29"/>
      <c r="K1470" s="493">
        <v>44166</v>
      </c>
      <c r="L1470" s="107" t="s">
        <v>4762</v>
      </c>
    </row>
    <row r="1471" spans="1:12" s="83" customFormat="1" hidden="1">
      <c r="A1471" s="27">
        <f t="shared" si="22"/>
        <v>1469</v>
      </c>
      <c r="B1471" s="27" t="s">
        <v>4766</v>
      </c>
      <c r="C1471" s="34" t="s">
        <v>31</v>
      </c>
      <c r="D1471" s="27">
        <v>124248</v>
      </c>
      <c r="E1471" s="27">
        <v>57973</v>
      </c>
      <c r="F1471" s="27">
        <v>2583045</v>
      </c>
      <c r="G1471" s="27" t="s">
        <v>1725</v>
      </c>
      <c r="H1471" s="59">
        <v>50600</v>
      </c>
      <c r="I1471" s="74" t="s">
        <v>15</v>
      </c>
      <c r="J1471" s="54"/>
      <c r="K1471" s="493">
        <v>44182</v>
      </c>
      <c r="L1471" s="107" t="s">
        <v>5077</v>
      </c>
    </row>
    <row r="1472" spans="1:12" s="83" customFormat="1" hidden="1">
      <c r="A1472" s="27">
        <f t="shared" si="22"/>
        <v>1470</v>
      </c>
      <c r="B1472" s="27" t="s">
        <v>4767</v>
      </c>
      <c r="C1472" s="34" t="s">
        <v>31</v>
      </c>
      <c r="D1472" s="27">
        <v>124249</v>
      </c>
      <c r="E1472" s="27">
        <v>57974</v>
      </c>
      <c r="F1472" s="27">
        <v>2583045</v>
      </c>
      <c r="G1472" s="27" t="s">
        <v>1725</v>
      </c>
      <c r="H1472" s="59">
        <v>9600</v>
      </c>
      <c r="I1472" s="74" t="s">
        <v>15</v>
      </c>
      <c r="J1472" s="54"/>
      <c r="K1472" s="493">
        <v>44182</v>
      </c>
      <c r="L1472" s="107" t="s">
        <v>5077</v>
      </c>
    </row>
    <row r="1473" spans="1:12" s="83" customFormat="1" hidden="1">
      <c r="A1473" s="27">
        <f t="shared" si="22"/>
        <v>1471</v>
      </c>
      <c r="B1473" s="27" t="s">
        <v>4774</v>
      </c>
      <c r="C1473" s="34" t="s">
        <v>39</v>
      </c>
      <c r="D1473" s="27">
        <v>124250</v>
      </c>
      <c r="E1473" s="27">
        <v>57975</v>
      </c>
      <c r="F1473" s="27" t="s">
        <v>5071</v>
      </c>
      <c r="G1473" s="27" t="s">
        <v>1726</v>
      </c>
      <c r="H1473" s="59">
        <v>617</v>
      </c>
      <c r="I1473" s="74" t="s">
        <v>15</v>
      </c>
      <c r="J1473" s="54"/>
      <c r="K1473" s="493">
        <v>44182</v>
      </c>
      <c r="L1473" s="107" t="s">
        <v>5077</v>
      </c>
    </row>
    <row r="1474" spans="1:12" s="83" customFormat="1" hidden="1">
      <c r="A1474" s="27">
        <f t="shared" si="22"/>
        <v>1472</v>
      </c>
      <c r="B1474" s="27" t="s">
        <v>4775</v>
      </c>
      <c r="C1474" s="34" t="s">
        <v>42</v>
      </c>
      <c r="D1474" s="27">
        <v>125501</v>
      </c>
      <c r="E1474" s="27">
        <v>57976</v>
      </c>
      <c r="F1474" s="27" t="s">
        <v>5072</v>
      </c>
      <c r="G1474" s="27" t="s">
        <v>1726</v>
      </c>
      <c r="H1474" s="59">
        <v>123</v>
      </c>
      <c r="I1474" s="74" t="s">
        <v>15</v>
      </c>
      <c r="J1474" s="54"/>
      <c r="K1474" s="493">
        <v>44182</v>
      </c>
      <c r="L1474" s="107" t="s">
        <v>5077</v>
      </c>
    </row>
    <row r="1475" spans="1:12" s="83" customFormat="1" hidden="1">
      <c r="A1475" s="27">
        <f t="shared" si="22"/>
        <v>1473</v>
      </c>
      <c r="B1475" s="27" t="s">
        <v>4780</v>
      </c>
      <c r="C1475" s="34" t="s">
        <v>42</v>
      </c>
      <c r="D1475" s="27">
        <v>125502</v>
      </c>
      <c r="E1475" s="27">
        <v>57977</v>
      </c>
      <c r="F1475" s="27" t="s">
        <v>5073</v>
      </c>
      <c r="G1475" s="27" t="s">
        <v>1726</v>
      </c>
      <c r="H1475" s="59">
        <v>200</v>
      </c>
      <c r="I1475" s="74" t="s">
        <v>15</v>
      </c>
      <c r="J1475" s="54"/>
      <c r="K1475" s="493">
        <v>44182</v>
      </c>
      <c r="L1475" s="107" t="s">
        <v>5077</v>
      </c>
    </row>
    <row r="1476" spans="1:12" s="83" customFormat="1" hidden="1">
      <c r="A1476" s="27">
        <f t="shared" si="22"/>
        <v>1474</v>
      </c>
      <c r="B1476" s="27" t="s">
        <v>4785</v>
      </c>
      <c r="C1476" s="34" t="s">
        <v>40</v>
      </c>
      <c r="D1476" s="27">
        <v>125503</v>
      </c>
      <c r="E1476" s="27">
        <v>57978</v>
      </c>
      <c r="F1476" s="27">
        <v>2585602</v>
      </c>
      <c r="G1476" s="27" t="s">
        <v>1726</v>
      </c>
      <c r="H1476" s="59">
        <v>1285</v>
      </c>
      <c r="I1476" s="74" t="s">
        <v>15</v>
      </c>
      <c r="J1476" s="54"/>
      <c r="K1476" s="493">
        <v>44182</v>
      </c>
      <c r="L1476" s="107" t="s">
        <v>5077</v>
      </c>
    </row>
    <row r="1477" spans="1:12" s="83" customFormat="1" hidden="1">
      <c r="A1477" s="27">
        <f t="shared" si="22"/>
        <v>1475</v>
      </c>
      <c r="B1477" s="27" t="s">
        <v>4786</v>
      </c>
      <c r="C1477" s="34" t="s">
        <v>40</v>
      </c>
      <c r="D1477" s="27">
        <v>125503</v>
      </c>
      <c r="E1477" s="27">
        <v>57978</v>
      </c>
      <c r="F1477" s="27">
        <v>2585602</v>
      </c>
      <c r="G1477" s="27" t="s">
        <v>1726</v>
      </c>
      <c r="H1477" s="59">
        <v>163</v>
      </c>
      <c r="I1477" s="74" t="s">
        <v>15</v>
      </c>
      <c r="J1477" s="54"/>
      <c r="K1477" s="493">
        <v>44182</v>
      </c>
      <c r="L1477" s="107" t="s">
        <v>5077</v>
      </c>
    </row>
    <row r="1478" spans="1:12" s="83" customFormat="1" hidden="1">
      <c r="A1478" s="27">
        <f t="shared" si="22"/>
        <v>1476</v>
      </c>
      <c r="B1478" s="27" t="s">
        <v>4787</v>
      </c>
      <c r="C1478" s="34" t="s">
        <v>40</v>
      </c>
      <c r="D1478" s="27">
        <v>125503</v>
      </c>
      <c r="E1478" s="27">
        <v>57978</v>
      </c>
      <c r="F1478" s="27">
        <v>2585602</v>
      </c>
      <c r="G1478" s="27" t="s">
        <v>1726</v>
      </c>
      <c r="H1478" s="59">
        <v>1414</v>
      </c>
      <c r="I1478" s="74" t="s">
        <v>15</v>
      </c>
      <c r="J1478" s="54"/>
      <c r="K1478" s="493">
        <v>44182</v>
      </c>
      <c r="L1478" s="107" t="s">
        <v>5077</v>
      </c>
    </row>
    <row r="1479" spans="1:12" s="83" customFormat="1" hidden="1">
      <c r="A1479" s="27">
        <f t="shared" si="22"/>
        <v>1477</v>
      </c>
      <c r="B1479" s="27" t="s">
        <v>4788</v>
      </c>
      <c r="C1479" s="34" t="s">
        <v>40</v>
      </c>
      <c r="D1479" s="27">
        <v>125503</v>
      </c>
      <c r="E1479" s="27">
        <v>57978</v>
      </c>
      <c r="F1479" s="27">
        <v>2585602</v>
      </c>
      <c r="G1479" s="27" t="s">
        <v>1726</v>
      </c>
      <c r="H1479" s="59">
        <v>552</v>
      </c>
      <c r="I1479" s="74" t="s">
        <v>15</v>
      </c>
      <c r="J1479" s="54"/>
      <c r="K1479" s="493">
        <v>44182</v>
      </c>
      <c r="L1479" s="107" t="s">
        <v>5077</v>
      </c>
    </row>
    <row r="1480" spans="1:12" s="83" customFormat="1" hidden="1">
      <c r="A1480" s="27">
        <f t="shared" si="22"/>
        <v>1478</v>
      </c>
      <c r="B1480" s="27" t="s">
        <v>4789</v>
      </c>
      <c r="C1480" s="34" t="s">
        <v>40</v>
      </c>
      <c r="D1480" s="27">
        <v>125503</v>
      </c>
      <c r="E1480" s="27">
        <v>57978</v>
      </c>
      <c r="F1480" s="27">
        <v>2585602</v>
      </c>
      <c r="G1480" s="27" t="s">
        <v>1726</v>
      </c>
      <c r="H1480" s="59">
        <v>113</v>
      </c>
      <c r="I1480" s="74" t="s">
        <v>15</v>
      </c>
      <c r="J1480" s="54"/>
      <c r="K1480" s="493">
        <v>44182</v>
      </c>
      <c r="L1480" s="107" t="s">
        <v>5077</v>
      </c>
    </row>
    <row r="1481" spans="1:12" s="83" customFormat="1" hidden="1">
      <c r="A1481" s="27">
        <f t="shared" si="22"/>
        <v>1479</v>
      </c>
      <c r="B1481" s="27" t="s">
        <v>4790</v>
      </c>
      <c r="C1481" s="34" t="s">
        <v>40</v>
      </c>
      <c r="D1481" s="27">
        <v>125503</v>
      </c>
      <c r="E1481" s="27">
        <v>57978</v>
      </c>
      <c r="F1481" s="27">
        <v>2585602</v>
      </c>
      <c r="G1481" s="27" t="s">
        <v>1726</v>
      </c>
      <c r="H1481" s="59">
        <v>40</v>
      </c>
      <c r="I1481" s="74" t="s">
        <v>15</v>
      </c>
      <c r="J1481" s="54"/>
      <c r="K1481" s="493">
        <v>44182</v>
      </c>
      <c r="L1481" s="107" t="s">
        <v>5077</v>
      </c>
    </row>
    <row r="1482" spans="1:12" s="83" customFormat="1" hidden="1">
      <c r="A1482" s="27">
        <f t="shared" si="22"/>
        <v>1480</v>
      </c>
      <c r="B1482" s="27" t="s">
        <v>4830</v>
      </c>
      <c r="C1482" s="34" t="s">
        <v>33</v>
      </c>
      <c r="D1482" s="27">
        <v>125504</v>
      </c>
      <c r="E1482" s="27">
        <v>57979</v>
      </c>
      <c r="F1482" s="27">
        <v>14188840</v>
      </c>
      <c r="G1482" s="27" t="s">
        <v>1726</v>
      </c>
      <c r="H1482" s="59">
        <v>590</v>
      </c>
      <c r="I1482" s="74" t="s">
        <v>15</v>
      </c>
      <c r="J1482" s="54"/>
      <c r="K1482" s="493">
        <v>44182</v>
      </c>
      <c r="L1482" s="107" t="s">
        <v>5077</v>
      </c>
    </row>
    <row r="1483" spans="1:12" s="54" customFormat="1" hidden="1">
      <c r="A1483" s="27">
        <f t="shared" si="22"/>
        <v>1481</v>
      </c>
      <c r="B1483" s="201" t="s">
        <v>15</v>
      </c>
      <c r="C1483" s="202" t="s">
        <v>43</v>
      </c>
      <c r="D1483" s="201">
        <v>125505</v>
      </c>
      <c r="E1483" s="201" t="s">
        <v>15</v>
      </c>
      <c r="F1483" s="197" t="s">
        <v>15</v>
      </c>
      <c r="G1483" s="197" t="s">
        <v>15</v>
      </c>
      <c r="H1483" s="198" t="s">
        <v>15</v>
      </c>
      <c r="I1483" s="203" t="s">
        <v>5070</v>
      </c>
      <c r="K1483" s="493">
        <v>44182</v>
      </c>
      <c r="L1483" s="107" t="s">
        <v>5077</v>
      </c>
    </row>
    <row r="1484" spans="1:12" s="83" customFormat="1" hidden="1">
      <c r="A1484" s="27">
        <f t="shared" si="22"/>
        <v>1482</v>
      </c>
      <c r="B1484" s="27" t="s">
        <v>4834</v>
      </c>
      <c r="C1484" s="34" t="s">
        <v>43</v>
      </c>
      <c r="D1484" s="27">
        <v>125506</v>
      </c>
      <c r="E1484" s="27">
        <v>57980</v>
      </c>
      <c r="F1484" s="27" t="s">
        <v>5074</v>
      </c>
      <c r="G1484" s="27" t="s">
        <v>1726</v>
      </c>
      <c r="H1484" s="59">
        <v>1320</v>
      </c>
      <c r="I1484" s="74" t="s">
        <v>15</v>
      </c>
      <c r="J1484" s="54"/>
      <c r="K1484" s="493">
        <v>44182</v>
      </c>
      <c r="L1484" s="107" t="s">
        <v>5077</v>
      </c>
    </row>
    <row r="1485" spans="1:12" s="83" customFormat="1" hidden="1">
      <c r="A1485" s="27">
        <f t="shared" si="22"/>
        <v>1483</v>
      </c>
      <c r="B1485" s="27" t="s">
        <v>4835</v>
      </c>
      <c r="C1485" s="34" t="s">
        <v>43</v>
      </c>
      <c r="D1485" s="27">
        <v>125506</v>
      </c>
      <c r="E1485" s="27">
        <v>57980</v>
      </c>
      <c r="F1485" s="27" t="s">
        <v>5074</v>
      </c>
      <c r="G1485" s="27" t="s">
        <v>1726</v>
      </c>
      <c r="H1485" s="59">
        <v>1500</v>
      </c>
      <c r="I1485" s="74" t="s">
        <v>15</v>
      </c>
      <c r="J1485" s="54"/>
      <c r="K1485" s="493">
        <v>44182</v>
      </c>
      <c r="L1485" s="107" t="s">
        <v>5077</v>
      </c>
    </row>
    <row r="1486" spans="1:12" s="83" customFormat="1" hidden="1">
      <c r="A1486" s="27">
        <f t="shared" si="22"/>
        <v>1484</v>
      </c>
      <c r="B1486" s="27" t="s">
        <v>4836</v>
      </c>
      <c r="C1486" s="34" t="s">
        <v>43</v>
      </c>
      <c r="D1486" s="27">
        <v>125506</v>
      </c>
      <c r="E1486" s="27">
        <v>57980</v>
      </c>
      <c r="F1486" s="27" t="s">
        <v>5074</v>
      </c>
      <c r="G1486" s="27" t="s">
        <v>1726</v>
      </c>
      <c r="H1486" s="59">
        <v>1400</v>
      </c>
      <c r="I1486" s="74" t="s">
        <v>15</v>
      </c>
      <c r="J1486" s="54"/>
      <c r="K1486" s="493">
        <v>44182</v>
      </c>
      <c r="L1486" s="107" t="s">
        <v>5077</v>
      </c>
    </row>
    <row r="1487" spans="1:12" s="83" customFormat="1" hidden="1">
      <c r="A1487" s="27">
        <f t="shared" si="22"/>
        <v>1485</v>
      </c>
      <c r="B1487" s="27" t="s">
        <v>4820</v>
      </c>
      <c r="C1487" s="34" t="s">
        <v>31</v>
      </c>
      <c r="D1487" s="27">
        <v>125507</v>
      </c>
      <c r="E1487" s="27" t="s">
        <v>15</v>
      </c>
      <c r="F1487" s="27" t="s">
        <v>15</v>
      </c>
      <c r="G1487" s="27" t="s">
        <v>1725</v>
      </c>
      <c r="H1487" s="59">
        <v>15000</v>
      </c>
      <c r="I1487" s="60" t="s">
        <v>5075</v>
      </c>
      <c r="J1487" s="54"/>
      <c r="K1487" s="493">
        <v>44182</v>
      </c>
      <c r="L1487" s="107" t="s">
        <v>5077</v>
      </c>
    </row>
    <row r="1488" spans="1:12" s="83" customFormat="1" hidden="1">
      <c r="A1488" s="27">
        <f t="shared" si="22"/>
        <v>1486</v>
      </c>
      <c r="B1488" s="27" t="s">
        <v>4839</v>
      </c>
      <c r="C1488" s="34" t="s">
        <v>1712</v>
      </c>
      <c r="D1488" s="27">
        <v>125508</v>
      </c>
      <c r="E1488" s="27">
        <v>57981</v>
      </c>
      <c r="F1488" s="27" t="s">
        <v>5076</v>
      </c>
      <c r="G1488" s="27" t="s">
        <v>1725</v>
      </c>
      <c r="H1488" s="59">
        <v>23000</v>
      </c>
      <c r="I1488" s="60" t="s">
        <v>4764</v>
      </c>
      <c r="J1488" s="54"/>
      <c r="K1488" s="493">
        <v>44182</v>
      </c>
      <c r="L1488" s="107" t="s">
        <v>5077</v>
      </c>
    </row>
    <row r="1489" spans="1:13" s="53" customFormat="1" hidden="1">
      <c r="A1489" s="27">
        <f t="shared" si="22"/>
        <v>1487</v>
      </c>
      <c r="B1489" s="201" t="s">
        <v>4846</v>
      </c>
      <c r="C1489" s="202" t="s">
        <v>1845</v>
      </c>
      <c r="D1489" s="201">
        <v>125509</v>
      </c>
      <c r="E1489" s="201" t="s">
        <v>15</v>
      </c>
      <c r="F1489" s="201" t="s">
        <v>15</v>
      </c>
      <c r="G1489" s="201" t="s">
        <v>15</v>
      </c>
      <c r="H1489" s="204" t="s">
        <v>15</v>
      </c>
      <c r="I1489" s="203" t="s">
        <v>5091</v>
      </c>
      <c r="K1489" s="493">
        <v>44187</v>
      </c>
      <c r="L1489" s="107" t="s">
        <v>5090</v>
      </c>
      <c r="M1489" s="54"/>
    </row>
    <row r="1490" spans="1:13" s="53" customFormat="1" hidden="1">
      <c r="A1490" s="27">
        <f t="shared" si="22"/>
        <v>1488</v>
      </c>
      <c r="B1490" s="201" t="s">
        <v>4846</v>
      </c>
      <c r="C1490" s="202" t="s">
        <v>1845</v>
      </c>
      <c r="D1490" s="201">
        <v>125510</v>
      </c>
      <c r="E1490" s="201" t="s">
        <v>15</v>
      </c>
      <c r="F1490" s="201" t="s">
        <v>15</v>
      </c>
      <c r="G1490" s="201" t="s">
        <v>15</v>
      </c>
      <c r="H1490" s="204" t="s">
        <v>15</v>
      </c>
      <c r="I1490" s="203" t="s">
        <v>5091</v>
      </c>
      <c r="K1490" s="493">
        <v>44187</v>
      </c>
      <c r="L1490" s="107" t="s">
        <v>5090</v>
      </c>
      <c r="M1490" s="54"/>
    </row>
    <row r="1491" spans="1:13" s="53" customFormat="1" hidden="1">
      <c r="A1491" s="27">
        <f t="shared" si="22"/>
        <v>1489</v>
      </c>
      <c r="B1491" s="27" t="s">
        <v>4846</v>
      </c>
      <c r="C1491" s="34" t="s">
        <v>1845</v>
      </c>
      <c r="D1491" s="27">
        <v>125511</v>
      </c>
      <c r="E1491" s="27" t="s">
        <v>15</v>
      </c>
      <c r="F1491" s="27" t="s">
        <v>15</v>
      </c>
      <c r="G1491" s="27" t="s">
        <v>1725</v>
      </c>
      <c r="H1491" s="59">
        <v>235000</v>
      </c>
      <c r="I1491" s="60" t="s">
        <v>4429</v>
      </c>
      <c r="K1491" s="493">
        <v>44187</v>
      </c>
      <c r="L1491" s="107" t="s">
        <v>5090</v>
      </c>
      <c r="M1491" s="54"/>
    </row>
    <row r="1492" spans="1:13" s="53" customFormat="1" hidden="1">
      <c r="A1492" s="27">
        <f t="shared" si="22"/>
        <v>1490</v>
      </c>
      <c r="B1492" s="201" t="s">
        <v>4409</v>
      </c>
      <c r="C1492" s="202" t="s">
        <v>2311</v>
      </c>
      <c r="D1492" s="201">
        <v>125512</v>
      </c>
      <c r="E1492" s="201">
        <v>57982</v>
      </c>
      <c r="F1492" s="201" t="s">
        <v>15</v>
      </c>
      <c r="G1492" s="201" t="s">
        <v>15</v>
      </c>
      <c r="H1492" s="204" t="s">
        <v>15</v>
      </c>
      <c r="I1492" s="203" t="s">
        <v>5092</v>
      </c>
      <c r="K1492" s="493">
        <v>44187</v>
      </c>
      <c r="L1492" s="107" t="s">
        <v>5090</v>
      </c>
      <c r="M1492" s="54"/>
    </row>
    <row r="1493" spans="1:13" s="53" customFormat="1" hidden="1">
      <c r="A1493" s="27">
        <f t="shared" si="22"/>
        <v>1491</v>
      </c>
      <c r="B1493" s="201" t="s">
        <v>4410</v>
      </c>
      <c r="C1493" s="202" t="s">
        <v>2311</v>
      </c>
      <c r="D1493" s="201">
        <v>125512</v>
      </c>
      <c r="E1493" s="201">
        <v>57982</v>
      </c>
      <c r="F1493" s="201" t="s">
        <v>15</v>
      </c>
      <c r="G1493" s="201" t="s">
        <v>15</v>
      </c>
      <c r="H1493" s="204" t="s">
        <v>15</v>
      </c>
      <c r="I1493" s="203" t="s">
        <v>5092</v>
      </c>
      <c r="K1493" s="493">
        <v>44187</v>
      </c>
      <c r="L1493" s="107" t="s">
        <v>5090</v>
      </c>
      <c r="M1493" s="54"/>
    </row>
    <row r="1494" spans="1:13" s="53" customFormat="1" hidden="1">
      <c r="A1494" s="27">
        <f t="shared" si="22"/>
        <v>1492</v>
      </c>
      <c r="B1494" s="201" t="s">
        <v>4579</v>
      </c>
      <c r="C1494" s="202" t="s">
        <v>32</v>
      </c>
      <c r="D1494" s="201">
        <v>125513</v>
      </c>
      <c r="E1494" s="201" t="s">
        <v>15</v>
      </c>
      <c r="F1494" s="201" t="s">
        <v>15</v>
      </c>
      <c r="G1494" s="201" t="s">
        <v>15</v>
      </c>
      <c r="H1494" s="204" t="s">
        <v>15</v>
      </c>
      <c r="I1494" s="203" t="s">
        <v>5093</v>
      </c>
      <c r="K1494" s="493">
        <v>44187</v>
      </c>
      <c r="L1494" s="107" t="s">
        <v>5090</v>
      </c>
      <c r="M1494" s="54"/>
    </row>
    <row r="1495" spans="1:13" s="53" customFormat="1" hidden="1">
      <c r="A1495" s="27">
        <f t="shared" si="22"/>
        <v>1493</v>
      </c>
      <c r="B1495" s="27" t="s">
        <v>4845</v>
      </c>
      <c r="C1495" s="34" t="s">
        <v>32</v>
      </c>
      <c r="D1495" s="27">
        <v>125514</v>
      </c>
      <c r="E1495" s="27">
        <v>57983</v>
      </c>
      <c r="F1495" s="27">
        <v>2595620</v>
      </c>
      <c r="G1495" s="27" t="s">
        <v>1725</v>
      </c>
      <c r="H1495" s="59">
        <v>32200</v>
      </c>
      <c r="I1495" s="60" t="s">
        <v>15</v>
      </c>
      <c r="K1495" s="493">
        <v>44187</v>
      </c>
      <c r="L1495" s="107" t="s">
        <v>5090</v>
      </c>
      <c r="M1495" s="54"/>
    </row>
    <row r="1496" spans="1:13" s="53" customFormat="1" hidden="1">
      <c r="A1496" s="27">
        <f t="shared" si="22"/>
        <v>1494</v>
      </c>
      <c r="B1496" s="27" t="s">
        <v>4233</v>
      </c>
      <c r="C1496" s="34" t="s">
        <v>31</v>
      </c>
      <c r="D1496" s="27">
        <v>125515</v>
      </c>
      <c r="E1496" s="27" t="s">
        <v>15</v>
      </c>
      <c r="F1496" s="27" t="s">
        <v>15</v>
      </c>
      <c r="G1496" s="27" t="s">
        <v>1725</v>
      </c>
      <c r="H1496" s="59">
        <v>78710</v>
      </c>
      <c r="I1496" s="60" t="s">
        <v>5075</v>
      </c>
      <c r="K1496" s="493">
        <v>44187</v>
      </c>
      <c r="L1496" s="107" t="s">
        <v>5090</v>
      </c>
      <c r="M1496" s="54"/>
    </row>
    <row r="1497" spans="1:13" s="53" customFormat="1" hidden="1">
      <c r="A1497" s="27">
        <f t="shared" si="22"/>
        <v>1495</v>
      </c>
      <c r="B1497" s="27" t="s">
        <v>4234</v>
      </c>
      <c r="C1497" s="34" t="s">
        <v>31</v>
      </c>
      <c r="D1497" s="27">
        <v>125515</v>
      </c>
      <c r="E1497" s="27" t="s">
        <v>15</v>
      </c>
      <c r="F1497" s="27" t="s">
        <v>15</v>
      </c>
      <c r="G1497" s="27" t="s">
        <v>1725</v>
      </c>
      <c r="H1497" s="59">
        <v>49280</v>
      </c>
      <c r="I1497" s="60" t="s">
        <v>5075</v>
      </c>
      <c r="K1497" s="493">
        <v>44187</v>
      </c>
      <c r="L1497" s="107" t="s">
        <v>5090</v>
      </c>
      <c r="M1497" s="54"/>
    </row>
    <row r="1498" spans="1:13" s="54" customFormat="1" hidden="1">
      <c r="A1498" s="27">
        <f t="shared" si="22"/>
        <v>1496</v>
      </c>
      <c r="B1498" s="201" t="s">
        <v>4579</v>
      </c>
      <c r="C1498" s="202" t="s">
        <v>32</v>
      </c>
      <c r="D1498" s="201">
        <v>125516</v>
      </c>
      <c r="E1498" s="201">
        <v>57984</v>
      </c>
      <c r="F1498" s="197" t="s">
        <v>15</v>
      </c>
      <c r="G1498" s="197" t="s">
        <v>15</v>
      </c>
      <c r="H1498" s="198" t="s">
        <v>15</v>
      </c>
      <c r="I1498" s="203" t="s">
        <v>5111</v>
      </c>
      <c r="K1498" s="493">
        <v>44200</v>
      </c>
      <c r="L1498" s="107" t="s">
        <v>5110</v>
      </c>
    </row>
    <row r="1499" spans="1:13" s="54" customFormat="1" hidden="1">
      <c r="A1499" s="27">
        <f t="shared" si="22"/>
        <v>1497</v>
      </c>
      <c r="B1499" s="27" t="s">
        <v>5085</v>
      </c>
      <c r="C1499" s="34" t="s">
        <v>31</v>
      </c>
      <c r="D1499" s="27">
        <v>125517</v>
      </c>
      <c r="E1499" s="27">
        <v>57985</v>
      </c>
      <c r="F1499" s="27" t="s">
        <v>5113</v>
      </c>
      <c r="G1499" s="27" t="s">
        <v>1725</v>
      </c>
      <c r="H1499" s="59">
        <v>13000</v>
      </c>
      <c r="I1499" s="60" t="s">
        <v>5112</v>
      </c>
      <c r="K1499" s="493">
        <v>44200</v>
      </c>
      <c r="L1499" s="107" t="s">
        <v>5110</v>
      </c>
    </row>
    <row r="1500" spans="1:13" s="54" customFormat="1" hidden="1">
      <c r="A1500" s="27">
        <f t="shared" si="22"/>
        <v>1498</v>
      </c>
      <c r="B1500" s="27" t="s">
        <v>5104</v>
      </c>
      <c r="C1500" s="34" t="s">
        <v>1712</v>
      </c>
      <c r="D1500" s="27">
        <v>125518</v>
      </c>
      <c r="E1500" s="27">
        <v>57986</v>
      </c>
      <c r="F1500" s="27" t="s">
        <v>5076</v>
      </c>
      <c r="G1500" s="27" t="s">
        <v>1725</v>
      </c>
      <c r="H1500" s="59">
        <v>100400</v>
      </c>
      <c r="I1500" s="60" t="s">
        <v>5112</v>
      </c>
      <c r="K1500" s="493">
        <v>44200</v>
      </c>
      <c r="L1500" s="107" t="s">
        <v>5110</v>
      </c>
    </row>
    <row r="1501" spans="1:13" s="54" customFormat="1" hidden="1">
      <c r="A1501" s="16">
        <f t="shared" si="22"/>
        <v>1499</v>
      </c>
      <c r="B1501" s="16" t="s">
        <v>5094</v>
      </c>
      <c r="C1501" s="32" t="s">
        <v>38</v>
      </c>
      <c r="D1501" s="16">
        <v>125519</v>
      </c>
      <c r="E1501" s="16">
        <v>57987</v>
      </c>
      <c r="F1501" s="16">
        <v>2595651</v>
      </c>
      <c r="G1501" s="16" t="s">
        <v>1726</v>
      </c>
      <c r="H1501" s="77">
        <v>460</v>
      </c>
      <c r="I1501" s="74" t="s">
        <v>15</v>
      </c>
      <c r="J1501" s="29"/>
      <c r="K1501" s="493">
        <v>44215</v>
      </c>
      <c r="L1501" s="107" t="s">
        <v>5187</v>
      </c>
      <c r="M1501" s="83"/>
    </row>
    <row r="1502" spans="1:13" s="54" customFormat="1" hidden="1">
      <c r="A1502" s="16">
        <f t="shared" si="22"/>
        <v>1500</v>
      </c>
      <c r="B1502" s="16" t="s">
        <v>5095</v>
      </c>
      <c r="C1502" s="32" t="s">
        <v>38</v>
      </c>
      <c r="D1502" s="16">
        <v>125520</v>
      </c>
      <c r="E1502" s="16">
        <v>57988</v>
      </c>
      <c r="F1502" s="16">
        <v>2595651</v>
      </c>
      <c r="G1502" s="16" t="s">
        <v>1726</v>
      </c>
      <c r="H1502" s="77">
        <v>231</v>
      </c>
      <c r="I1502" s="74" t="s">
        <v>15</v>
      </c>
      <c r="J1502" s="29"/>
      <c r="K1502" s="493">
        <v>44215</v>
      </c>
      <c r="L1502" s="107" t="s">
        <v>5187</v>
      </c>
      <c r="M1502" s="83"/>
    </row>
    <row r="1503" spans="1:13" s="54" customFormat="1" hidden="1">
      <c r="A1503" s="16">
        <f t="shared" ref="A1503:A1527" si="23">A1502+1</f>
        <v>1501</v>
      </c>
      <c r="B1503" s="16" t="s">
        <v>5114</v>
      </c>
      <c r="C1503" s="32" t="s">
        <v>36</v>
      </c>
      <c r="D1503" s="16">
        <v>125521</v>
      </c>
      <c r="E1503" s="16">
        <v>57989</v>
      </c>
      <c r="F1503" s="16" t="s">
        <v>5189</v>
      </c>
      <c r="G1503" s="16" t="s">
        <v>1726</v>
      </c>
      <c r="H1503" s="77">
        <v>1350</v>
      </c>
      <c r="I1503" s="74" t="s">
        <v>15</v>
      </c>
      <c r="J1503" s="29"/>
      <c r="K1503" s="493">
        <v>44215</v>
      </c>
      <c r="L1503" s="107" t="s">
        <v>5187</v>
      </c>
      <c r="M1503" s="83"/>
    </row>
    <row r="1504" spans="1:13" s="54" customFormat="1" hidden="1">
      <c r="A1504" s="16">
        <f t="shared" si="23"/>
        <v>1502</v>
      </c>
      <c r="B1504" s="16" t="s">
        <v>5119</v>
      </c>
      <c r="C1504" s="32" t="s">
        <v>32</v>
      </c>
      <c r="D1504" s="16">
        <v>125522</v>
      </c>
      <c r="E1504" s="16">
        <v>57990</v>
      </c>
      <c r="F1504" s="16">
        <v>2595665</v>
      </c>
      <c r="G1504" s="16" t="s">
        <v>1725</v>
      </c>
      <c r="H1504" s="77">
        <v>32200</v>
      </c>
      <c r="I1504" s="74" t="s">
        <v>15</v>
      </c>
      <c r="J1504" s="29"/>
      <c r="K1504" s="493">
        <v>44215</v>
      </c>
      <c r="L1504" s="107" t="s">
        <v>5187</v>
      </c>
      <c r="M1504" s="83"/>
    </row>
    <row r="1505" spans="1:13" s="54" customFormat="1" hidden="1">
      <c r="A1505" s="16">
        <f t="shared" si="23"/>
        <v>1503</v>
      </c>
      <c r="B1505" s="16" t="s">
        <v>4793</v>
      </c>
      <c r="C1505" s="32" t="s">
        <v>31</v>
      </c>
      <c r="D1505" s="16">
        <v>125523</v>
      </c>
      <c r="E1505" s="16">
        <v>57991</v>
      </c>
      <c r="F1505" s="16">
        <v>2595666</v>
      </c>
      <c r="G1505" s="16" t="s">
        <v>1725</v>
      </c>
      <c r="H1505" s="77">
        <v>47200</v>
      </c>
      <c r="I1505" s="74" t="s">
        <v>15</v>
      </c>
      <c r="J1505" s="29"/>
      <c r="K1505" s="493">
        <v>44215</v>
      </c>
      <c r="L1505" s="107" t="s">
        <v>5187</v>
      </c>
      <c r="M1505" s="83"/>
    </row>
    <row r="1506" spans="1:13" s="54" customFormat="1" hidden="1">
      <c r="A1506" s="16">
        <f t="shared" si="23"/>
        <v>1504</v>
      </c>
      <c r="B1506" s="16" t="s">
        <v>5122</v>
      </c>
      <c r="C1506" s="32" t="s">
        <v>33</v>
      </c>
      <c r="D1506" s="16">
        <v>125524</v>
      </c>
      <c r="E1506" s="16">
        <v>57992</v>
      </c>
      <c r="F1506" s="16" t="s">
        <v>5190</v>
      </c>
      <c r="G1506" s="16" t="s">
        <v>1726</v>
      </c>
      <c r="H1506" s="77">
        <v>130</v>
      </c>
      <c r="I1506" s="74" t="s">
        <v>15</v>
      </c>
      <c r="J1506" s="29"/>
      <c r="K1506" s="493">
        <v>44215</v>
      </c>
      <c r="L1506" s="107" t="s">
        <v>5187</v>
      </c>
      <c r="M1506" s="83"/>
    </row>
    <row r="1507" spans="1:13" s="54" customFormat="1" hidden="1">
      <c r="A1507" s="16">
        <f t="shared" si="23"/>
        <v>1505</v>
      </c>
      <c r="B1507" s="16" t="s">
        <v>5121</v>
      </c>
      <c r="C1507" s="32" t="s">
        <v>33</v>
      </c>
      <c r="D1507" s="16">
        <v>125524</v>
      </c>
      <c r="E1507" s="16">
        <v>57992</v>
      </c>
      <c r="F1507" s="16" t="s">
        <v>5190</v>
      </c>
      <c r="G1507" s="16" t="s">
        <v>1726</v>
      </c>
      <c r="H1507" s="77">
        <v>244</v>
      </c>
      <c r="I1507" s="74" t="s">
        <v>15</v>
      </c>
      <c r="J1507" s="29"/>
      <c r="K1507" s="493">
        <v>44215</v>
      </c>
      <c r="L1507" s="107" t="s">
        <v>5187</v>
      </c>
      <c r="M1507" s="83"/>
    </row>
    <row r="1508" spans="1:13" s="54" customFormat="1" hidden="1">
      <c r="A1508" s="16">
        <f t="shared" si="23"/>
        <v>1506</v>
      </c>
      <c r="B1508" s="16" t="s">
        <v>5123</v>
      </c>
      <c r="C1508" s="32" t="s">
        <v>33</v>
      </c>
      <c r="D1508" s="16">
        <v>125524</v>
      </c>
      <c r="E1508" s="16">
        <v>57992</v>
      </c>
      <c r="F1508" s="16" t="s">
        <v>5190</v>
      </c>
      <c r="G1508" s="16" t="s">
        <v>1726</v>
      </c>
      <c r="H1508" s="77">
        <v>380</v>
      </c>
      <c r="I1508" s="74" t="s">
        <v>15</v>
      </c>
      <c r="J1508" s="29"/>
      <c r="K1508" s="493">
        <v>44215</v>
      </c>
      <c r="L1508" s="107" t="s">
        <v>5187</v>
      </c>
      <c r="M1508" s="83"/>
    </row>
    <row r="1509" spans="1:13" s="54" customFormat="1" hidden="1">
      <c r="A1509" s="16">
        <f t="shared" si="23"/>
        <v>1507</v>
      </c>
      <c r="B1509" s="16" t="s">
        <v>5124</v>
      </c>
      <c r="C1509" s="32" t="s">
        <v>33</v>
      </c>
      <c r="D1509" s="16">
        <v>125524</v>
      </c>
      <c r="E1509" s="16">
        <v>57992</v>
      </c>
      <c r="F1509" s="16" t="s">
        <v>5190</v>
      </c>
      <c r="G1509" s="16" t="s">
        <v>1726</v>
      </c>
      <c r="H1509" s="77">
        <v>260</v>
      </c>
      <c r="I1509" s="74" t="s">
        <v>15</v>
      </c>
      <c r="J1509" s="29"/>
      <c r="K1509" s="493">
        <v>44215</v>
      </c>
      <c r="L1509" s="107" t="s">
        <v>5187</v>
      </c>
      <c r="M1509" s="83"/>
    </row>
    <row r="1510" spans="1:13" s="54" customFormat="1" hidden="1">
      <c r="A1510" s="16">
        <f t="shared" si="23"/>
        <v>1508</v>
      </c>
      <c r="B1510" s="16" t="s">
        <v>5125</v>
      </c>
      <c r="C1510" s="32" t="s">
        <v>33</v>
      </c>
      <c r="D1510" s="16">
        <v>125524</v>
      </c>
      <c r="E1510" s="16">
        <v>57992</v>
      </c>
      <c r="F1510" s="16" t="s">
        <v>5190</v>
      </c>
      <c r="G1510" s="16" t="s">
        <v>1726</v>
      </c>
      <c r="H1510" s="77">
        <v>260</v>
      </c>
      <c r="I1510" s="74" t="s">
        <v>15</v>
      </c>
      <c r="J1510" s="29"/>
      <c r="K1510" s="493">
        <v>44215</v>
      </c>
      <c r="L1510" s="107" t="s">
        <v>5187</v>
      </c>
      <c r="M1510" s="83"/>
    </row>
    <row r="1511" spans="1:13" s="54" customFormat="1" hidden="1">
      <c r="A1511" s="16">
        <f t="shared" si="23"/>
        <v>1509</v>
      </c>
      <c r="B1511" s="16" t="s">
        <v>5133</v>
      </c>
      <c r="C1511" s="32" t="s">
        <v>34</v>
      </c>
      <c r="D1511" s="16">
        <v>125525</v>
      </c>
      <c r="E1511" s="16">
        <v>57993</v>
      </c>
      <c r="F1511" s="16" t="s">
        <v>5191</v>
      </c>
      <c r="G1511" s="16" t="s">
        <v>1726</v>
      </c>
      <c r="H1511" s="77">
        <v>400</v>
      </c>
      <c r="I1511" s="74" t="s">
        <v>15</v>
      </c>
      <c r="J1511" s="29"/>
      <c r="K1511" s="493">
        <v>44215</v>
      </c>
      <c r="L1511" s="107" t="s">
        <v>5187</v>
      </c>
      <c r="M1511" s="83"/>
    </row>
    <row r="1512" spans="1:13" s="54" customFormat="1" hidden="1">
      <c r="A1512" s="16">
        <f t="shared" si="23"/>
        <v>1510</v>
      </c>
      <c r="B1512" s="16" t="s">
        <v>5134</v>
      </c>
      <c r="C1512" s="32" t="s">
        <v>34</v>
      </c>
      <c r="D1512" s="16">
        <v>125525</v>
      </c>
      <c r="E1512" s="16">
        <v>57993</v>
      </c>
      <c r="F1512" s="16" t="s">
        <v>5191</v>
      </c>
      <c r="G1512" s="16" t="s">
        <v>1726</v>
      </c>
      <c r="H1512" s="77">
        <v>263</v>
      </c>
      <c r="I1512" s="74" t="s">
        <v>15</v>
      </c>
      <c r="J1512" s="29"/>
      <c r="K1512" s="493">
        <v>44215</v>
      </c>
      <c r="L1512" s="107" t="s">
        <v>5187</v>
      </c>
      <c r="M1512" s="83"/>
    </row>
    <row r="1513" spans="1:13" s="54" customFormat="1" hidden="1">
      <c r="A1513" s="16">
        <f t="shared" si="23"/>
        <v>1511</v>
      </c>
      <c r="B1513" s="16" t="s">
        <v>5144</v>
      </c>
      <c r="C1513" s="32" t="s">
        <v>32</v>
      </c>
      <c r="D1513" s="16">
        <v>125526</v>
      </c>
      <c r="E1513" s="16">
        <v>57994</v>
      </c>
      <c r="F1513" s="16">
        <v>2595704</v>
      </c>
      <c r="G1513" s="16" t="s">
        <v>1725</v>
      </c>
      <c r="H1513" s="77">
        <v>22500</v>
      </c>
      <c r="I1513" s="74" t="s">
        <v>15</v>
      </c>
      <c r="J1513" s="29"/>
      <c r="K1513" s="493">
        <v>44215</v>
      </c>
      <c r="L1513" s="107" t="s">
        <v>5187</v>
      </c>
      <c r="M1513" s="83"/>
    </row>
    <row r="1514" spans="1:13" s="54" customFormat="1" hidden="1">
      <c r="A1514" s="16">
        <f t="shared" si="23"/>
        <v>1512</v>
      </c>
      <c r="B1514" s="201" t="s">
        <v>5145</v>
      </c>
      <c r="C1514" s="202" t="s">
        <v>38</v>
      </c>
      <c r="D1514" s="201">
        <v>125527</v>
      </c>
      <c r="E1514" s="201" t="s">
        <v>15</v>
      </c>
      <c r="F1514" s="201" t="s">
        <v>15</v>
      </c>
      <c r="G1514" s="201" t="s">
        <v>15</v>
      </c>
      <c r="H1514" s="204" t="s">
        <v>15</v>
      </c>
      <c r="I1514" s="203" t="s">
        <v>248</v>
      </c>
      <c r="J1514" s="29"/>
      <c r="K1514" s="493">
        <v>44215</v>
      </c>
      <c r="L1514" s="107" t="s">
        <v>5187</v>
      </c>
      <c r="M1514" s="83"/>
    </row>
    <row r="1515" spans="1:13" s="54" customFormat="1" hidden="1">
      <c r="A1515" s="16">
        <f t="shared" si="23"/>
        <v>1513</v>
      </c>
      <c r="B1515" s="16" t="s">
        <v>5145</v>
      </c>
      <c r="C1515" s="32" t="s">
        <v>38</v>
      </c>
      <c r="D1515" s="16">
        <v>125528</v>
      </c>
      <c r="E1515" s="16">
        <v>57995</v>
      </c>
      <c r="F1515" s="16">
        <v>2595705</v>
      </c>
      <c r="G1515" s="16" t="s">
        <v>1726</v>
      </c>
      <c r="H1515" s="77">
        <v>440</v>
      </c>
      <c r="I1515" s="74" t="s">
        <v>15</v>
      </c>
      <c r="J1515" s="29"/>
      <c r="K1515" s="493">
        <v>44215</v>
      </c>
      <c r="L1515" s="107" t="s">
        <v>5187</v>
      </c>
      <c r="M1515" s="83"/>
    </row>
    <row r="1516" spans="1:13" s="54" customFormat="1" hidden="1">
      <c r="A1516" s="16">
        <f t="shared" si="23"/>
        <v>1514</v>
      </c>
      <c r="B1516" s="16" t="s">
        <v>5154</v>
      </c>
      <c r="C1516" s="32" t="s">
        <v>38</v>
      </c>
      <c r="D1516" s="16">
        <v>125529</v>
      </c>
      <c r="E1516" s="16">
        <v>57996</v>
      </c>
      <c r="F1516" s="16">
        <v>2595720</v>
      </c>
      <c r="G1516" s="16" t="s">
        <v>1726</v>
      </c>
      <c r="H1516" s="77">
        <v>440</v>
      </c>
      <c r="I1516" s="74" t="s">
        <v>15</v>
      </c>
      <c r="J1516" s="29"/>
      <c r="K1516" s="493">
        <v>44215</v>
      </c>
      <c r="L1516" s="107" t="s">
        <v>5187</v>
      </c>
      <c r="M1516" s="83"/>
    </row>
    <row r="1517" spans="1:13" s="54" customFormat="1" hidden="1">
      <c r="A1517" s="16">
        <f t="shared" si="23"/>
        <v>1515</v>
      </c>
      <c r="B1517" s="201" t="s">
        <v>4724</v>
      </c>
      <c r="C1517" s="202" t="s">
        <v>31</v>
      </c>
      <c r="D1517" s="201" t="s">
        <v>15</v>
      </c>
      <c r="E1517" s="201">
        <v>57997</v>
      </c>
      <c r="F1517" s="201" t="s">
        <v>15</v>
      </c>
      <c r="G1517" s="201" t="s">
        <v>15</v>
      </c>
      <c r="H1517" s="204">
        <v>0</v>
      </c>
      <c r="I1517" s="203" t="s">
        <v>248</v>
      </c>
      <c r="J1517" s="29"/>
      <c r="K1517" s="493">
        <v>44215</v>
      </c>
      <c r="L1517" s="107" t="s">
        <v>5187</v>
      </c>
      <c r="M1517" s="83"/>
    </row>
    <row r="1518" spans="1:13" s="54" customFormat="1" hidden="1">
      <c r="A1518" s="16">
        <f t="shared" si="23"/>
        <v>1516</v>
      </c>
      <c r="B1518" s="201" t="s">
        <v>4725</v>
      </c>
      <c r="C1518" s="202" t="s">
        <v>31</v>
      </c>
      <c r="D1518" s="201" t="s">
        <v>15</v>
      </c>
      <c r="E1518" s="201">
        <v>57997</v>
      </c>
      <c r="F1518" s="201" t="s">
        <v>15</v>
      </c>
      <c r="G1518" s="201" t="s">
        <v>15</v>
      </c>
      <c r="H1518" s="204">
        <v>0</v>
      </c>
      <c r="I1518" s="203" t="s">
        <v>248</v>
      </c>
      <c r="J1518" s="29"/>
      <c r="K1518" s="493">
        <v>44215</v>
      </c>
      <c r="L1518" s="107" t="s">
        <v>5187</v>
      </c>
      <c r="M1518" s="83"/>
    </row>
    <row r="1519" spans="1:13" s="54" customFormat="1" hidden="1">
      <c r="A1519" s="16">
        <f t="shared" si="23"/>
        <v>1517</v>
      </c>
      <c r="B1519" s="16" t="s">
        <v>5178</v>
      </c>
      <c r="C1519" s="32" t="s">
        <v>33</v>
      </c>
      <c r="D1519" s="16">
        <v>125530</v>
      </c>
      <c r="E1519" s="16">
        <v>57999</v>
      </c>
      <c r="F1519" s="16" t="s">
        <v>5192</v>
      </c>
      <c r="G1519" s="16" t="s">
        <v>1726</v>
      </c>
      <c r="H1519" s="77">
        <v>355</v>
      </c>
      <c r="I1519" s="74" t="s">
        <v>15</v>
      </c>
      <c r="J1519" s="29"/>
      <c r="K1519" s="493">
        <v>44215</v>
      </c>
      <c r="L1519" s="107" t="s">
        <v>5187</v>
      </c>
      <c r="M1519" s="83"/>
    </row>
    <row r="1520" spans="1:13" s="54" customFormat="1" hidden="1">
      <c r="A1520" s="16">
        <f t="shared" si="23"/>
        <v>1518</v>
      </c>
      <c r="B1520" s="16" t="s">
        <v>5179</v>
      </c>
      <c r="C1520" s="32" t="s">
        <v>33</v>
      </c>
      <c r="D1520" s="16">
        <v>125530</v>
      </c>
      <c r="E1520" s="16">
        <v>57999</v>
      </c>
      <c r="F1520" s="16" t="s">
        <v>5192</v>
      </c>
      <c r="G1520" s="16" t="s">
        <v>1726</v>
      </c>
      <c r="H1520" s="77">
        <v>586</v>
      </c>
      <c r="I1520" s="74" t="s">
        <v>15</v>
      </c>
      <c r="J1520" s="29"/>
      <c r="K1520" s="493">
        <v>44215</v>
      </c>
      <c r="L1520" s="107" t="s">
        <v>5187</v>
      </c>
      <c r="M1520" s="83"/>
    </row>
    <row r="1521" spans="1:13" s="54" customFormat="1" hidden="1">
      <c r="A1521" s="16">
        <f t="shared" si="23"/>
        <v>1519</v>
      </c>
      <c r="B1521" s="16" t="s">
        <v>5169</v>
      </c>
      <c r="C1521" s="32" t="s">
        <v>38</v>
      </c>
      <c r="D1521" s="16">
        <v>125531</v>
      </c>
      <c r="E1521" s="16">
        <v>58000</v>
      </c>
      <c r="F1521" s="16">
        <v>2597495</v>
      </c>
      <c r="G1521" s="16" t="s">
        <v>1726</v>
      </c>
      <c r="H1521" s="77">
        <v>400</v>
      </c>
      <c r="I1521" s="74" t="s">
        <v>15</v>
      </c>
      <c r="J1521" s="29"/>
      <c r="K1521" s="493">
        <v>44215</v>
      </c>
      <c r="L1521" s="107" t="s">
        <v>5187</v>
      </c>
      <c r="M1521" s="83"/>
    </row>
    <row r="1522" spans="1:13" s="54" customFormat="1" hidden="1">
      <c r="A1522" s="16">
        <f t="shared" si="23"/>
        <v>1520</v>
      </c>
      <c r="B1522" s="16" t="s">
        <v>5170</v>
      </c>
      <c r="C1522" s="32" t="s">
        <v>38</v>
      </c>
      <c r="D1522" s="16">
        <v>125531</v>
      </c>
      <c r="E1522" s="16">
        <v>58000</v>
      </c>
      <c r="F1522" s="16">
        <v>2597495</v>
      </c>
      <c r="G1522" s="16" t="s">
        <v>1726</v>
      </c>
      <c r="H1522" s="77">
        <v>440</v>
      </c>
      <c r="I1522" s="74" t="s">
        <v>15</v>
      </c>
      <c r="J1522" s="29"/>
      <c r="K1522" s="493">
        <v>44215</v>
      </c>
      <c r="L1522" s="107" t="s">
        <v>5187</v>
      </c>
      <c r="M1522" s="83"/>
    </row>
    <row r="1523" spans="1:13" s="54" customFormat="1" hidden="1">
      <c r="A1523" s="16">
        <f t="shared" si="23"/>
        <v>1521</v>
      </c>
      <c r="B1523" s="16" t="s">
        <v>5171</v>
      </c>
      <c r="C1523" s="32" t="s">
        <v>38</v>
      </c>
      <c r="D1523" s="16">
        <v>125531</v>
      </c>
      <c r="E1523" s="16">
        <v>58000</v>
      </c>
      <c r="F1523" s="16">
        <v>2597495</v>
      </c>
      <c r="G1523" s="16" t="s">
        <v>1726</v>
      </c>
      <c r="H1523" s="77">
        <v>440</v>
      </c>
      <c r="I1523" s="74" t="s">
        <v>15</v>
      </c>
      <c r="J1523" s="29"/>
      <c r="K1523" s="493">
        <v>44215</v>
      </c>
      <c r="L1523" s="107" t="s">
        <v>5187</v>
      </c>
      <c r="M1523" s="83"/>
    </row>
    <row r="1524" spans="1:13" s="54" customFormat="1" hidden="1">
      <c r="A1524" s="16">
        <f t="shared" si="23"/>
        <v>1522</v>
      </c>
      <c r="B1524" s="16" t="s">
        <v>5172</v>
      </c>
      <c r="C1524" s="32" t="s">
        <v>3662</v>
      </c>
      <c r="D1524" s="16">
        <v>125532</v>
      </c>
      <c r="E1524" s="16">
        <v>59301</v>
      </c>
      <c r="F1524" s="16" t="s">
        <v>5193</v>
      </c>
      <c r="G1524" s="16" t="s">
        <v>1726</v>
      </c>
      <c r="H1524" s="77">
        <v>470</v>
      </c>
      <c r="I1524" s="74" t="s">
        <v>15</v>
      </c>
      <c r="J1524" s="29"/>
      <c r="K1524" s="493">
        <v>44215</v>
      </c>
      <c r="L1524" s="107" t="s">
        <v>5187</v>
      </c>
      <c r="M1524" s="83"/>
    </row>
    <row r="1525" spans="1:13" s="54" customFormat="1" hidden="1">
      <c r="A1525" s="16">
        <f t="shared" si="23"/>
        <v>1523</v>
      </c>
      <c r="B1525" s="16" t="s">
        <v>5180</v>
      </c>
      <c r="C1525" s="32" t="s">
        <v>38</v>
      </c>
      <c r="D1525" s="16">
        <v>125533</v>
      </c>
      <c r="E1525" s="16">
        <v>59302</v>
      </c>
      <c r="F1525" s="16">
        <v>2597495</v>
      </c>
      <c r="G1525" s="16" t="s">
        <v>1726</v>
      </c>
      <c r="H1525" s="77">
        <v>440</v>
      </c>
      <c r="I1525" s="74" t="s">
        <v>15</v>
      </c>
      <c r="J1525" s="29"/>
      <c r="K1525" s="493">
        <v>44215</v>
      </c>
      <c r="L1525" s="107" t="s">
        <v>5187</v>
      </c>
      <c r="M1525" s="83"/>
    </row>
    <row r="1526" spans="1:13" s="54" customFormat="1" hidden="1">
      <c r="A1526" s="16">
        <f t="shared" si="23"/>
        <v>1524</v>
      </c>
      <c r="B1526" s="16" t="s">
        <v>5181</v>
      </c>
      <c r="C1526" s="32" t="s">
        <v>38</v>
      </c>
      <c r="D1526" s="16">
        <v>125533</v>
      </c>
      <c r="E1526" s="16">
        <v>59302</v>
      </c>
      <c r="F1526" s="16">
        <v>2597495</v>
      </c>
      <c r="G1526" s="16" t="s">
        <v>1726</v>
      </c>
      <c r="H1526" s="77">
        <v>440</v>
      </c>
      <c r="I1526" s="74" t="s">
        <v>15</v>
      </c>
      <c r="J1526" s="29"/>
      <c r="K1526" s="493">
        <v>44215</v>
      </c>
      <c r="L1526" s="107" t="s">
        <v>5187</v>
      </c>
      <c r="M1526" s="83"/>
    </row>
    <row r="1527" spans="1:13" s="54" customFormat="1" hidden="1">
      <c r="A1527" s="16">
        <f t="shared" si="23"/>
        <v>1525</v>
      </c>
      <c r="B1527" s="16" t="s">
        <v>4579</v>
      </c>
      <c r="C1527" s="32" t="s">
        <v>32</v>
      </c>
      <c r="D1527" s="16">
        <v>125534</v>
      </c>
      <c r="E1527" s="16">
        <v>59303</v>
      </c>
      <c r="F1527" s="16">
        <v>2597509</v>
      </c>
      <c r="G1527" s="16" t="s">
        <v>1725</v>
      </c>
      <c r="H1527" s="77">
        <v>480000</v>
      </c>
      <c r="I1527" s="79" t="s">
        <v>4520</v>
      </c>
      <c r="J1527" s="29"/>
      <c r="K1527" s="493">
        <v>44215</v>
      </c>
      <c r="L1527" s="107" t="s">
        <v>5187</v>
      </c>
      <c r="M1527" s="83"/>
    </row>
    <row r="1528" spans="1:13" s="54" customFormat="1" hidden="1">
      <c r="A1528" s="16">
        <v>1526</v>
      </c>
      <c r="B1528" s="16" t="s">
        <v>5196</v>
      </c>
      <c r="C1528" s="32" t="s">
        <v>31</v>
      </c>
      <c r="D1528" s="16">
        <v>125535</v>
      </c>
      <c r="E1528" s="16">
        <v>59304</v>
      </c>
      <c r="F1528" s="16" t="s">
        <v>5113</v>
      </c>
      <c r="G1528" s="16" t="s">
        <v>1725</v>
      </c>
      <c r="H1528" s="77">
        <v>14200</v>
      </c>
      <c r="I1528" s="79" t="s">
        <v>5298</v>
      </c>
      <c r="J1528" s="29"/>
      <c r="K1528" s="493">
        <v>44228</v>
      </c>
      <c r="L1528" s="107" t="s">
        <v>5297</v>
      </c>
      <c r="M1528" s="83"/>
    </row>
    <row r="1529" spans="1:13" s="54" customFormat="1" hidden="1">
      <c r="A1529" s="16">
        <v>1527</v>
      </c>
      <c r="B1529" s="16" t="s">
        <v>5195</v>
      </c>
      <c r="C1529" s="32" t="s">
        <v>31</v>
      </c>
      <c r="D1529" s="16">
        <v>125535</v>
      </c>
      <c r="E1529" s="16">
        <v>59304</v>
      </c>
      <c r="F1529" s="16" t="s">
        <v>5113</v>
      </c>
      <c r="G1529" s="16" t="s">
        <v>1725</v>
      </c>
      <c r="H1529" s="77">
        <v>28500</v>
      </c>
      <c r="I1529" s="79" t="s">
        <v>5298</v>
      </c>
      <c r="J1529" s="29"/>
      <c r="K1529" s="493">
        <v>44228</v>
      </c>
      <c r="L1529" s="107" t="s">
        <v>5297</v>
      </c>
      <c r="M1529" s="83"/>
    </row>
    <row r="1530" spans="1:13" s="54" customFormat="1" hidden="1">
      <c r="A1530" s="16">
        <v>1528</v>
      </c>
      <c r="B1530" s="16" t="s">
        <v>5197</v>
      </c>
      <c r="C1530" s="32" t="s">
        <v>31</v>
      </c>
      <c r="D1530" s="16">
        <v>125536</v>
      </c>
      <c r="E1530" s="16">
        <v>59305</v>
      </c>
      <c r="F1530" s="16" t="s">
        <v>5113</v>
      </c>
      <c r="G1530" s="16" t="s">
        <v>1725</v>
      </c>
      <c r="H1530" s="77">
        <v>31200</v>
      </c>
      <c r="I1530" s="79" t="s">
        <v>5298</v>
      </c>
      <c r="J1530" s="29"/>
      <c r="K1530" s="493">
        <v>44228</v>
      </c>
      <c r="L1530" s="107" t="s">
        <v>5297</v>
      </c>
      <c r="M1530" s="83"/>
    </row>
    <row r="1531" spans="1:13" s="54" customFormat="1" hidden="1">
      <c r="A1531" s="16">
        <v>1529</v>
      </c>
      <c r="B1531" s="16" t="s">
        <v>5213</v>
      </c>
      <c r="C1531" s="32" t="s">
        <v>32</v>
      </c>
      <c r="D1531" s="16">
        <v>125537</v>
      </c>
      <c r="E1531" s="16" t="s">
        <v>15</v>
      </c>
      <c r="F1531" s="16" t="s">
        <v>15</v>
      </c>
      <c r="G1531" s="16" t="s">
        <v>1725</v>
      </c>
      <c r="H1531" s="77">
        <v>547000</v>
      </c>
      <c r="I1531" s="79" t="s">
        <v>5299</v>
      </c>
      <c r="J1531" s="29"/>
      <c r="K1531" s="493">
        <v>44228</v>
      </c>
      <c r="L1531" s="107" t="s">
        <v>5297</v>
      </c>
      <c r="M1531" s="83"/>
    </row>
    <row r="1532" spans="1:13" s="54" customFormat="1" hidden="1">
      <c r="A1532" s="16">
        <v>1530</v>
      </c>
      <c r="B1532" s="16" t="s">
        <v>4409</v>
      </c>
      <c r="C1532" s="32" t="s">
        <v>2311</v>
      </c>
      <c r="D1532" s="16">
        <v>125538</v>
      </c>
      <c r="E1532" s="16">
        <v>59306</v>
      </c>
      <c r="F1532" s="16">
        <v>2613691</v>
      </c>
      <c r="G1532" s="16" t="s">
        <v>1726</v>
      </c>
      <c r="H1532" s="77">
        <v>3400</v>
      </c>
      <c r="I1532" s="79"/>
      <c r="J1532" s="29"/>
      <c r="K1532" s="493">
        <v>44228</v>
      </c>
      <c r="L1532" s="107" t="s">
        <v>5297</v>
      </c>
      <c r="M1532" s="83"/>
    </row>
    <row r="1533" spans="1:13" s="54" customFormat="1" hidden="1">
      <c r="A1533" s="16">
        <v>1531</v>
      </c>
      <c r="B1533" s="16" t="s">
        <v>4410</v>
      </c>
      <c r="C1533" s="32" t="s">
        <v>2311</v>
      </c>
      <c r="D1533" s="16">
        <v>125538</v>
      </c>
      <c r="E1533" s="16">
        <v>59306</v>
      </c>
      <c r="F1533" s="16">
        <v>2613691</v>
      </c>
      <c r="G1533" s="16" t="s">
        <v>1726</v>
      </c>
      <c r="H1533" s="77">
        <v>2760</v>
      </c>
      <c r="I1533" s="79"/>
      <c r="J1533" s="29"/>
      <c r="K1533" s="493">
        <v>44228</v>
      </c>
      <c r="L1533" s="107" t="s">
        <v>5297</v>
      </c>
      <c r="M1533" s="83"/>
    </row>
    <row r="1534" spans="1:13" s="54" customFormat="1" hidden="1">
      <c r="A1534" s="16">
        <v>1532</v>
      </c>
      <c r="B1534" s="16" t="s">
        <v>5212</v>
      </c>
      <c r="C1534" s="32" t="s">
        <v>1712</v>
      </c>
      <c r="D1534" s="16">
        <v>125539</v>
      </c>
      <c r="E1534" s="16">
        <v>59307</v>
      </c>
      <c r="F1534" s="16" t="s">
        <v>5300</v>
      </c>
      <c r="G1534" s="16" t="s">
        <v>1725</v>
      </c>
      <c r="H1534" s="77">
        <v>100400</v>
      </c>
      <c r="I1534" s="79" t="s">
        <v>5112</v>
      </c>
      <c r="J1534" s="29"/>
      <c r="K1534" s="493">
        <v>44228</v>
      </c>
      <c r="L1534" s="107" t="s">
        <v>5297</v>
      </c>
      <c r="M1534" s="83"/>
    </row>
    <row r="1535" spans="1:13" s="54" customFormat="1" hidden="1">
      <c r="A1535" s="16">
        <v>1533</v>
      </c>
      <c r="B1535" s="16" t="s">
        <v>5221</v>
      </c>
      <c r="C1535" s="32" t="s">
        <v>38</v>
      </c>
      <c r="D1535" s="16">
        <v>125540</v>
      </c>
      <c r="E1535" s="16">
        <v>59308</v>
      </c>
      <c r="F1535" s="16">
        <v>2613714</v>
      </c>
      <c r="G1535" s="16" t="s">
        <v>1726</v>
      </c>
      <c r="H1535" s="77">
        <v>440</v>
      </c>
      <c r="I1535" s="79"/>
      <c r="J1535" s="29"/>
      <c r="K1535" s="493">
        <v>44228</v>
      </c>
      <c r="L1535" s="107" t="s">
        <v>5297</v>
      </c>
      <c r="M1535" s="83"/>
    </row>
    <row r="1536" spans="1:13" s="54" customFormat="1" hidden="1">
      <c r="A1536" s="16">
        <v>1534</v>
      </c>
      <c r="B1536" s="16" t="s">
        <v>5184</v>
      </c>
      <c r="C1536" s="32" t="s">
        <v>38</v>
      </c>
      <c r="D1536" s="16">
        <v>125540</v>
      </c>
      <c r="E1536" s="16">
        <v>59308</v>
      </c>
      <c r="F1536" s="16">
        <v>2613714</v>
      </c>
      <c r="G1536" s="16" t="s">
        <v>1726</v>
      </c>
      <c r="H1536" s="77">
        <v>440</v>
      </c>
      <c r="I1536" s="79"/>
      <c r="J1536" s="29"/>
      <c r="K1536" s="493">
        <v>44228</v>
      </c>
      <c r="L1536" s="107" t="s">
        <v>5297</v>
      </c>
      <c r="M1536" s="83"/>
    </row>
    <row r="1537" spans="1:13" s="54" customFormat="1" hidden="1">
      <c r="A1537" s="16">
        <v>1535</v>
      </c>
      <c r="B1537" s="16" t="s">
        <v>5222</v>
      </c>
      <c r="C1537" s="32" t="s">
        <v>38</v>
      </c>
      <c r="D1537" s="16">
        <v>125540</v>
      </c>
      <c r="E1537" s="16">
        <v>59308</v>
      </c>
      <c r="F1537" s="16">
        <v>2613714</v>
      </c>
      <c r="G1537" s="16" t="s">
        <v>1726</v>
      </c>
      <c r="H1537" s="77">
        <v>440</v>
      </c>
      <c r="I1537" s="79"/>
      <c r="J1537" s="29"/>
      <c r="K1537" s="493">
        <v>44228</v>
      </c>
      <c r="L1537" s="107" t="s">
        <v>5297</v>
      </c>
      <c r="M1537" s="83"/>
    </row>
    <row r="1538" spans="1:13" s="54" customFormat="1" hidden="1">
      <c r="A1538" s="16">
        <v>1536</v>
      </c>
      <c r="B1538" s="16" t="s">
        <v>5185</v>
      </c>
      <c r="C1538" s="32" t="s">
        <v>33</v>
      </c>
      <c r="D1538" s="16">
        <v>125541</v>
      </c>
      <c r="E1538" s="16">
        <v>59309</v>
      </c>
      <c r="F1538" s="16">
        <v>14273541</v>
      </c>
      <c r="G1538" s="16" t="s">
        <v>1726</v>
      </c>
      <c r="H1538" s="77">
        <v>320</v>
      </c>
      <c r="I1538" s="79"/>
      <c r="J1538" s="29"/>
      <c r="K1538" s="493">
        <v>44228</v>
      </c>
      <c r="L1538" s="107" t="s">
        <v>5297</v>
      </c>
      <c r="M1538" s="83"/>
    </row>
    <row r="1539" spans="1:13" s="54" customFormat="1" hidden="1">
      <c r="A1539" s="16">
        <v>1537</v>
      </c>
      <c r="B1539" s="16" t="s">
        <v>5236</v>
      </c>
      <c r="C1539" s="32" t="s">
        <v>33</v>
      </c>
      <c r="D1539" s="16">
        <v>125541</v>
      </c>
      <c r="E1539" s="16">
        <v>59309</v>
      </c>
      <c r="F1539" s="16">
        <v>14273541</v>
      </c>
      <c r="G1539" s="16" t="s">
        <v>1726</v>
      </c>
      <c r="H1539" s="77">
        <v>376</v>
      </c>
      <c r="I1539" s="79"/>
      <c r="J1539" s="29"/>
      <c r="K1539" s="493">
        <v>44228</v>
      </c>
      <c r="L1539" s="107" t="s">
        <v>5297</v>
      </c>
      <c r="M1539" s="83"/>
    </row>
    <row r="1540" spans="1:13" s="54" customFormat="1" hidden="1">
      <c r="A1540" s="16">
        <v>1538</v>
      </c>
      <c r="B1540" s="16" t="s">
        <v>5237</v>
      </c>
      <c r="C1540" s="32" t="s">
        <v>33</v>
      </c>
      <c r="D1540" s="16">
        <v>125541</v>
      </c>
      <c r="E1540" s="16">
        <v>59309</v>
      </c>
      <c r="F1540" s="16">
        <v>14273541</v>
      </c>
      <c r="G1540" s="16" t="s">
        <v>1726</v>
      </c>
      <c r="H1540" s="77">
        <v>380</v>
      </c>
      <c r="I1540" s="79"/>
      <c r="J1540" s="29"/>
      <c r="K1540" s="493">
        <v>44228</v>
      </c>
      <c r="L1540" s="107" t="s">
        <v>5297</v>
      </c>
      <c r="M1540" s="83"/>
    </row>
    <row r="1541" spans="1:13" s="54" customFormat="1" hidden="1">
      <c r="A1541" s="16">
        <v>1539</v>
      </c>
      <c r="B1541" s="16" t="s">
        <v>5238</v>
      </c>
      <c r="C1541" s="32" t="s">
        <v>33</v>
      </c>
      <c r="D1541" s="16">
        <v>125541</v>
      </c>
      <c r="E1541" s="16">
        <v>59309</v>
      </c>
      <c r="F1541" s="16">
        <v>14273541</v>
      </c>
      <c r="G1541" s="16" t="s">
        <v>1726</v>
      </c>
      <c r="H1541" s="77">
        <v>368</v>
      </c>
      <c r="I1541" s="79"/>
      <c r="J1541" s="29"/>
      <c r="K1541" s="493">
        <v>44228</v>
      </c>
      <c r="L1541" s="107" t="s">
        <v>5297</v>
      </c>
      <c r="M1541" s="83"/>
    </row>
    <row r="1542" spans="1:13" s="54" customFormat="1" hidden="1">
      <c r="A1542" s="16">
        <v>1540</v>
      </c>
      <c r="B1542" s="16" t="s">
        <v>5229</v>
      </c>
      <c r="C1542" s="32" t="s">
        <v>33</v>
      </c>
      <c r="D1542" s="16">
        <v>125541</v>
      </c>
      <c r="E1542" s="16">
        <v>59309</v>
      </c>
      <c r="F1542" s="16">
        <v>14273541</v>
      </c>
      <c r="G1542" s="16" t="s">
        <v>1726</v>
      </c>
      <c r="H1542" s="77">
        <v>310</v>
      </c>
      <c r="I1542" s="79"/>
      <c r="J1542" s="29"/>
      <c r="K1542" s="493">
        <v>44228</v>
      </c>
      <c r="L1542" s="107" t="s">
        <v>5297</v>
      </c>
      <c r="M1542" s="83"/>
    </row>
    <row r="1543" spans="1:13" s="54" customFormat="1" hidden="1">
      <c r="A1543" s="16">
        <v>1541</v>
      </c>
      <c r="B1543" s="16" t="s">
        <v>5246</v>
      </c>
      <c r="C1543" s="32" t="s">
        <v>33</v>
      </c>
      <c r="D1543" s="16">
        <v>125542</v>
      </c>
      <c r="E1543" s="16">
        <v>59310</v>
      </c>
      <c r="F1543" s="16">
        <v>14352830</v>
      </c>
      <c r="G1543" s="16" t="s">
        <v>1726</v>
      </c>
      <c r="H1543" s="77">
        <v>335</v>
      </c>
      <c r="I1543" s="79"/>
      <c r="J1543" s="29"/>
      <c r="K1543" s="493">
        <v>44228</v>
      </c>
      <c r="L1543" s="107" t="s">
        <v>5297</v>
      </c>
      <c r="M1543" s="83"/>
    </row>
    <row r="1544" spans="1:13" s="54" customFormat="1" hidden="1">
      <c r="A1544" s="16">
        <v>1542</v>
      </c>
      <c r="B1544" s="16" t="s">
        <v>5250</v>
      </c>
      <c r="C1544" s="32" t="s">
        <v>33</v>
      </c>
      <c r="D1544" s="16">
        <v>125542</v>
      </c>
      <c r="E1544" s="16">
        <v>59310</v>
      </c>
      <c r="F1544" s="16">
        <v>14352830</v>
      </c>
      <c r="G1544" s="16" t="s">
        <v>1726</v>
      </c>
      <c r="H1544" s="77">
        <v>347</v>
      </c>
      <c r="I1544" s="79"/>
      <c r="J1544" s="29"/>
      <c r="K1544" s="493">
        <v>44228</v>
      </c>
      <c r="L1544" s="107" t="s">
        <v>5297</v>
      </c>
      <c r="M1544" s="83"/>
    </row>
    <row r="1545" spans="1:13" s="54" customFormat="1" hidden="1">
      <c r="A1545" s="16">
        <v>1543</v>
      </c>
      <c r="B1545" s="16" t="s">
        <v>5251</v>
      </c>
      <c r="C1545" s="32" t="s">
        <v>33</v>
      </c>
      <c r="D1545" s="16">
        <v>125542</v>
      </c>
      <c r="E1545" s="16">
        <v>59310</v>
      </c>
      <c r="F1545" s="16">
        <v>14352830</v>
      </c>
      <c r="G1545" s="16" t="s">
        <v>1726</v>
      </c>
      <c r="H1545" s="77">
        <v>170</v>
      </c>
      <c r="I1545" s="79"/>
      <c r="J1545" s="29"/>
      <c r="K1545" s="493">
        <v>44228</v>
      </c>
      <c r="L1545" s="107" t="s">
        <v>5297</v>
      </c>
      <c r="M1545" s="83"/>
    </row>
    <row r="1546" spans="1:13" s="54" customFormat="1" hidden="1">
      <c r="A1546" s="16">
        <v>1544</v>
      </c>
      <c r="B1546" s="16" t="s">
        <v>5249</v>
      </c>
      <c r="C1546" s="32" t="s">
        <v>33</v>
      </c>
      <c r="D1546" s="16">
        <v>125542</v>
      </c>
      <c r="E1546" s="16">
        <v>59310</v>
      </c>
      <c r="F1546" s="16">
        <v>14352830</v>
      </c>
      <c r="G1546" s="16" t="s">
        <v>1726</v>
      </c>
      <c r="H1546" s="77">
        <v>630</v>
      </c>
      <c r="I1546" s="79"/>
      <c r="J1546" s="29"/>
      <c r="K1546" s="493">
        <v>44228</v>
      </c>
      <c r="L1546" s="107" t="s">
        <v>5297</v>
      </c>
      <c r="M1546" s="83"/>
    </row>
    <row r="1547" spans="1:13" s="54" customFormat="1" hidden="1">
      <c r="A1547" s="16">
        <v>1545</v>
      </c>
      <c r="B1547" s="16" t="s">
        <v>5262</v>
      </c>
      <c r="C1547" s="32" t="s">
        <v>31</v>
      </c>
      <c r="D1547" s="16">
        <v>125543</v>
      </c>
      <c r="E1547" s="16">
        <v>59311</v>
      </c>
      <c r="F1547" s="16">
        <v>2562609</v>
      </c>
      <c r="G1547" s="16" t="s">
        <v>1725</v>
      </c>
      <c r="H1547" s="77">
        <v>9700</v>
      </c>
      <c r="I1547" s="79"/>
      <c r="J1547" s="29"/>
      <c r="K1547" s="493">
        <v>44228</v>
      </c>
      <c r="L1547" s="107" t="s">
        <v>5297</v>
      </c>
      <c r="M1547" s="83"/>
    </row>
    <row r="1548" spans="1:13" s="54" customFormat="1" hidden="1">
      <c r="A1548" s="16">
        <v>1546</v>
      </c>
      <c r="B1548" s="16" t="s">
        <v>5263</v>
      </c>
      <c r="C1548" s="32" t="s">
        <v>31</v>
      </c>
      <c r="D1548" s="16">
        <v>125543</v>
      </c>
      <c r="E1548" s="16">
        <v>59311</v>
      </c>
      <c r="F1548" s="16">
        <v>2562609</v>
      </c>
      <c r="G1548" s="16" t="s">
        <v>1725</v>
      </c>
      <c r="H1548" s="77">
        <v>9700</v>
      </c>
      <c r="I1548" s="79"/>
      <c r="J1548" s="29"/>
      <c r="K1548" s="493">
        <v>44228</v>
      </c>
      <c r="L1548" s="107" t="s">
        <v>5297</v>
      </c>
      <c r="M1548" s="83"/>
    </row>
    <row r="1549" spans="1:13" s="54" customFormat="1" hidden="1">
      <c r="A1549" s="16">
        <v>1547</v>
      </c>
      <c r="B1549" s="16" t="s">
        <v>4846</v>
      </c>
      <c r="C1549" s="32" t="s">
        <v>32</v>
      </c>
      <c r="D1549" s="16">
        <v>125544</v>
      </c>
      <c r="E1549" s="16">
        <v>59312</v>
      </c>
      <c r="F1549" s="16">
        <v>2562612</v>
      </c>
      <c r="G1549" s="16" t="s">
        <v>1725</v>
      </c>
      <c r="H1549" s="77">
        <v>188000</v>
      </c>
      <c r="I1549" s="79"/>
      <c r="J1549" s="29"/>
      <c r="K1549" s="493">
        <v>44228</v>
      </c>
      <c r="L1549" s="107" t="s">
        <v>5297</v>
      </c>
      <c r="M1549" s="83"/>
    </row>
    <row r="1550" spans="1:13" s="54" customFormat="1" hidden="1">
      <c r="A1550" s="16">
        <v>1548</v>
      </c>
      <c r="B1550" s="16" t="s">
        <v>4846</v>
      </c>
      <c r="C1550" s="32" t="s">
        <v>32</v>
      </c>
      <c r="D1550" s="16">
        <v>125545</v>
      </c>
      <c r="E1550" s="16" t="s">
        <v>15</v>
      </c>
      <c r="F1550" s="16" t="s">
        <v>15</v>
      </c>
      <c r="G1550" s="16" t="s">
        <v>1725</v>
      </c>
      <c r="H1550" s="77">
        <v>47000</v>
      </c>
      <c r="I1550" s="79" t="s">
        <v>5075</v>
      </c>
      <c r="J1550" s="29"/>
      <c r="K1550" s="493">
        <v>44228</v>
      </c>
      <c r="L1550" s="107" t="s">
        <v>5297</v>
      </c>
      <c r="M1550" s="83"/>
    </row>
    <row r="1551" spans="1:13" s="54" customFormat="1" hidden="1">
      <c r="A1551" s="16">
        <v>1549</v>
      </c>
      <c r="B1551" s="16" t="s">
        <v>5271</v>
      </c>
      <c r="C1551" s="32" t="s">
        <v>34</v>
      </c>
      <c r="D1551" s="16">
        <v>125546</v>
      </c>
      <c r="E1551" s="16">
        <v>59313</v>
      </c>
      <c r="F1551" s="16">
        <v>14352887</v>
      </c>
      <c r="G1551" s="16" t="s">
        <v>1726</v>
      </c>
      <c r="H1551" s="77">
        <v>4440</v>
      </c>
      <c r="I1551" s="79"/>
      <c r="J1551" s="29"/>
      <c r="K1551" s="493">
        <v>44228</v>
      </c>
      <c r="L1551" s="107" t="s">
        <v>5297</v>
      </c>
      <c r="M1551" s="83"/>
    </row>
    <row r="1552" spans="1:13" s="54" customFormat="1" hidden="1">
      <c r="A1552" s="16">
        <v>1550</v>
      </c>
      <c r="B1552" s="16" t="s">
        <v>5272</v>
      </c>
      <c r="C1552" s="32" t="s">
        <v>34</v>
      </c>
      <c r="D1552" s="16">
        <v>125546</v>
      </c>
      <c r="E1552" s="16">
        <v>59313</v>
      </c>
      <c r="F1552" s="16">
        <v>14352887</v>
      </c>
      <c r="G1552" s="16" t="s">
        <v>1726</v>
      </c>
      <c r="H1552" s="77">
        <v>56</v>
      </c>
      <c r="I1552" s="79"/>
      <c r="J1552" s="29"/>
      <c r="K1552" s="493">
        <v>44228</v>
      </c>
      <c r="L1552" s="107" t="s">
        <v>5297</v>
      </c>
      <c r="M1552" s="83"/>
    </row>
    <row r="1553" spans="1:13" s="54" customFormat="1" hidden="1">
      <c r="A1553" s="16">
        <v>1551</v>
      </c>
      <c r="B1553" s="16" t="s">
        <v>5277</v>
      </c>
      <c r="C1553" s="32" t="s">
        <v>42</v>
      </c>
      <c r="D1553" s="16">
        <v>125547</v>
      </c>
      <c r="E1553" s="16">
        <v>59314</v>
      </c>
      <c r="F1553" s="16">
        <v>14352885</v>
      </c>
      <c r="G1553" s="16" t="s">
        <v>1726</v>
      </c>
      <c r="H1553" s="77">
        <v>257</v>
      </c>
      <c r="I1553" s="79"/>
      <c r="J1553" s="29"/>
      <c r="K1553" s="493">
        <v>44228</v>
      </c>
      <c r="L1553" s="107" t="s">
        <v>5297</v>
      </c>
      <c r="M1553" s="83"/>
    </row>
    <row r="1554" spans="1:13" s="54" customFormat="1" hidden="1">
      <c r="A1554" s="16">
        <v>1552</v>
      </c>
      <c r="B1554" s="16" t="s">
        <v>5285</v>
      </c>
      <c r="C1554" s="32" t="s">
        <v>41</v>
      </c>
      <c r="D1554" s="16">
        <v>125548</v>
      </c>
      <c r="E1554" s="16">
        <v>59315</v>
      </c>
      <c r="F1554" s="16">
        <v>14352886</v>
      </c>
      <c r="G1554" s="16" t="s">
        <v>1726</v>
      </c>
      <c r="H1554" s="77">
        <v>240</v>
      </c>
      <c r="I1554" s="79"/>
      <c r="J1554" s="29"/>
      <c r="K1554" s="493">
        <v>44228</v>
      </c>
      <c r="L1554" s="107" t="s">
        <v>5297</v>
      </c>
      <c r="M1554" s="83"/>
    </row>
    <row r="1555" spans="1:13" s="54" customFormat="1" hidden="1">
      <c r="A1555" s="16">
        <v>1553</v>
      </c>
      <c r="B1555" s="16" t="s">
        <v>5286</v>
      </c>
      <c r="C1555" s="32" t="s">
        <v>41</v>
      </c>
      <c r="D1555" s="16">
        <v>125548</v>
      </c>
      <c r="E1555" s="16">
        <v>59315</v>
      </c>
      <c r="F1555" s="16">
        <v>14352886</v>
      </c>
      <c r="G1555" s="16" t="s">
        <v>1726</v>
      </c>
      <c r="H1555" s="77">
        <v>240</v>
      </c>
      <c r="I1555" s="79"/>
      <c r="J1555" s="29"/>
      <c r="K1555" s="493">
        <v>44228</v>
      </c>
      <c r="L1555" s="107" t="s">
        <v>5297</v>
      </c>
      <c r="M1555" s="83"/>
    </row>
    <row r="1556" spans="1:13" s="54" customFormat="1" hidden="1">
      <c r="A1556" s="16">
        <v>1554</v>
      </c>
      <c r="B1556" s="16" t="s">
        <v>5301</v>
      </c>
      <c r="C1556" s="32" t="s">
        <v>31</v>
      </c>
      <c r="D1556" s="16">
        <v>125549</v>
      </c>
      <c r="E1556" s="16">
        <v>59316</v>
      </c>
      <c r="F1556" s="16">
        <v>2562954</v>
      </c>
      <c r="G1556" s="16" t="s">
        <v>1725</v>
      </c>
      <c r="H1556" s="77">
        <v>15000</v>
      </c>
      <c r="I1556" s="79"/>
      <c r="J1556" s="29"/>
      <c r="K1556" s="493">
        <v>44246</v>
      </c>
      <c r="L1556" s="107" t="s">
        <v>5436</v>
      </c>
      <c r="M1556" s="83"/>
    </row>
    <row r="1557" spans="1:13" s="54" customFormat="1" hidden="1">
      <c r="A1557" s="16">
        <v>1555</v>
      </c>
      <c r="B1557" s="16" t="s">
        <v>5307</v>
      </c>
      <c r="C1557" s="32" t="s">
        <v>32</v>
      </c>
      <c r="D1557" s="16">
        <v>125550</v>
      </c>
      <c r="E1557" s="16">
        <v>59317</v>
      </c>
      <c r="F1557" s="16">
        <v>2562964</v>
      </c>
      <c r="G1557" s="16" t="s">
        <v>1725</v>
      </c>
      <c r="H1557" s="77">
        <v>35700</v>
      </c>
      <c r="I1557" s="79"/>
      <c r="J1557" s="29"/>
      <c r="K1557" s="493">
        <v>44246</v>
      </c>
      <c r="L1557" s="107" t="s">
        <v>5436</v>
      </c>
      <c r="M1557" s="83"/>
    </row>
    <row r="1558" spans="1:13" s="54" customFormat="1" hidden="1">
      <c r="A1558" s="16">
        <v>1556</v>
      </c>
      <c r="B1558" s="16" t="s">
        <v>4796</v>
      </c>
      <c r="C1558" s="32" t="s">
        <v>31</v>
      </c>
      <c r="D1558" s="16">
        <v>126501</v>
      </c>
      <c r="E1558" s="16">
        <v>59318</v>
      </c>
      <c r="F1558" s="16">
        <v>2562974</v>
      </c>
      <c r="G1558" s="16" t="s">
        <v>1725</v>
      </c>
      <c r="H1558" s="77">
        <v>39200</v>
      </c>
      <c r="I1558" s="79"/>
      <c r="J1558" s="29"/>
      <c r="K1558" s="493">
        <v>44246</v>
      </c>
      <c r="L1558" s="107" t="s">
        <v>5436</v>
      </c>
      <c r="M1558" s="83"/>
    </row>
    <row r="1559" spans="1:13" s="54" customFormat="1" hidden="1">
      <c r="A1559" s="16">
        <v>1557</v>
      </c>
      <c r="B1559" s="16" t="s">
        <v>4797</v>
      </c>
      <c r="C1559" s="32" t="s">
        <v>31</v>
      </c>
      <c r="D1559" s="16">
        <v>126501</v>
      </c>
      <c r="E1559" s="16">
        <v>59318</v>
      </c>
      <c r="F1559" s="16">
        <v>2562974</v>
      </c>
      <c r="G1559" s="16" t="s">
        <v>1725</v>
      </c>
      <c r="H1559" s="77">
        <v>22200</v>
      </c>
      <c r="I1559" s="79"/>
      <c r="J1559" s="29"/>
      <c r="K1559" s="493">
        <v>44246</v>
      </c>
      <c r="L1559" s="107" t="s">
        <v>5436</v>
      </c>
      <c r="M1559" s="83"/>
    </row>
    <row r="1560" spans="1:13" s="54" customFormat="1" hidden="1">
      <c r="A1560" s="16">
        <v>1558</v>
      </c>
      <c r="B1560" s="16" t="s">
        <v>5311</v>
      </c>
      <c r="C1560" s="32" t="s">
        <v>31</v>
      </c>
      <c r="D1560" s="16">
        <v>126502</v>
      </c>
      <c r="E1560" s="16">
        <v>59319</v>
      </c>
      <c r="F1560" s="16">
        <v>2562974</v>
      </c>
      <c r="G1560" s="16" t="s">
        <v>1725</v>
      </c>
      <c r="H1560" s="77">
        <v>11800</v>
      </c>
      <c r="I1560" s="79"/>
      <c r="J1560" s="29"/>
      <c r="K1560" s="493">
        <v>44246</v>
      </c>
      <c r="L1560" s="107" t="s">
        <v>5436</v>
      </c>
      <c r="M1560" s="83"/>
    </row>
    <row r="1561" spans="1:13" s="54" customFormat="1" hidden="1">
      <c r="A1561" s="16">
        <v>1559</v>
      </c>
      <c r="B1561" s="16" t="s">
        <v>5312</v>
      </c>
      <c r="C1561" s="32" t="s">
        <v>31</v>
      </c>
      <c r="D1561" s="16">
        <v>126502</v>
      </c>
      <c r="E1561" s="16">
        <v>59319</v>
      </c>
      <c r="F1561" s="16">
        <v>2562974</v>
      </c>
      <c r="G1561" s="16" t="s">
        <v>1725</v>
      </c>
      <c r="H1561" s="77">
        <v>9700</v>
      </c>
      <c r="I1561" s="79"/>
      <c r="J1561" s="29"/>
      <c r="K1561" s="493">
        <v>44246</v>
      </c>
      <c r="L1561" s="107" t="s">
        <v>5436</v>
      </c>
      <c r="M1561" s="83"/>
    </row>
    <row r="1562" spans="1:13" s="54" customFormat="1" hidden="1">
      <c r="A1562" s="16">
        <v>1560</v>
      </c>
      <c r="B1562" s="16" t="s">
        <v>5313</v>
      </c>
      <c r="C1562" s="32" t="s">
        <v>31</v>
      </c>
      <c r="D1562" s="16">
        <v>126502</v>
      </c>
      <c r="E1562" s="16">
        <v>59319</v>
      </c>
      <c r="F1562" s="16">
        <v>2562974</v>
      </c>
      <c r="G1562" s="16" t="s">
        <v>1725</v>
      </c>
      <c r="H1562" s="77">
        <v>9700</v>
      </c>
      <c r="I1562" s="79"/>
      <c r="J1562" s="29"/>
      <c r="K1562" s="493">
        <v>44246</v>
      </c>
      <c r="L1562" s="107" t="s">
        <v>5436</v>
      </c>
      <c r="M1562" s="83"/>
    </row>
    <row r="1563" spans="1:13" s="54" customFormat="1" hidden="1">
      <c r="A1563" s="16">
        <v>1561</v>
      </c>
      <c r="B1563" s="16" t="s">
        <v>5325</v>
      </c>
      <c r="C1563" s="32" t="s">
        <v>5306</v>
      </c>
      <c r="D1563" s="16">
        <v>126503</v>
      </c>
      <c r="E1563" s="16">
        <v>59320</v>
      </c>
      <c r="F1563" s="16" t="s">
        <v>5437</v>
      </c>
      <c r="G1563" s="16" t="s">
        <v>1725</v>
      </c>
      <c r="H1563" s="77">
        <v>10600</v>
      </c>
      <c r="I1563" s="79" t="s">
        <v>5112</v>
      </c>
      <c r="J1563" s="29"/>
      <c r="K1563" s="493">
        <v>44246</v>
      </c>
      <c r="L1563" s="107" t="s">
        <v>5436</v>
      </c>
      <c r="M1563" s="83"/>
    </row>
    <row r="1564" spans="1:13" s="54" customFormat="1" hidden="1">
      <c r="A1564" s="16">
        <v>1562</v>
      </c>
      <c r="B1564" s="16" t="s">
        <v>5326</v>
      </c>
      <c r="C1564" s="32" t="s">
        <v>5306</v>
      </c>
      <c r="D1564" s="16">
        <v>126503</v>
      </c>
      <c r="E1564" s="16">
        <v>59320</v>
      </c>
      <c r="F1564" s="16" t="s">
        <v>5437</v>
      </c>
      <c r="G1564" s="16" t="s">
        <v>1725</v>
      </c>
      <c r="H1564" s="77">
        <v>6500</v>
      </c>
      <c r="I1564" s="79" t="s">
        <v>5112</v>
      </c>
      <c r="J1564" s="29"/>
      <c r="K1564" s="493">
        <v>44246</v>
      </c>
      <c r="L1564" s="107" t="s">
        <v>5436</v>
      </c>
      <c r="M1564" s="83"/>
    </row>
    <row r="1565" spans="1:13" s="54" customFormat="1" hidden="1">
      <c r="A1565" s="16">
        <v>1563</v>
      </c>
      <c r="B1565" s="16" t="s">
        <v>5327</v>
      </c>
      <c r="C1565" s="32" t="s">
        <v>5306</v>
      </c>
      <c r="D1565" s="16">
        <v>126503</v>
      </c>
      <c r="E1565" s="16">
        <v>59320</v>
      </c>
      <c r="F1565" s="16" t="s">
        <v>5437</v>
      </c>
      <c r="G1565" s="16" t="s">
        <v>1725</v>
      </c>
      <c r="H1565" s="77">
        <v>1100</v>
      </c>
      <c r="I1565" s="79" t="s">
        <v>5112</v>
      </c>
      <c r="J1565" s="29"/>
      <c r="K1565" s="493">
        <v>44246</v>
      </c>
      <c r="L1565" s="107" t="s">
        <v>5436</v>
      </c>
      <c r="M1565" s="83"/>
    </row>
    <row r="1566" spans="1:13" s="54" customFormat="1" hidden="1">
      <c r="A1566" s="16">
        <v>1564</v>
      </c>
      <c r="B1566" s="16" t="s">
        <v>5328</v>
      </c>
      <c r="C1566" s="32" t="s">
        <v>5306</v>
      </c>
      <c r="D1566" s="16">
        <v>126503</v>
      </c>
      <c r="E1566" s="16">
        <v>59320</v>
      </c>
      <c r="F1566" s="16" t="s">
        <v>5437</v>
      </c>
      <c r="G1566" s="16" t="s">
        <v>1725</v>
      </c>
      <c r="H1566" s="77">
        <v>1100</v>
      </c>
      <c r="I1566" s="79" t="s">
        <v>5112</v>
      </c>
      <c r="J1566" s="29"/>
      <c r="K1566" s="493">
        <v>44246</v>
      </c>
      <c r="L1566" s="107" t="s">
        <v>5436</v>
      </c>
      <c r="M1566" s="83"/>
    </row>
    <row r="1567" spans="1:13" s="54" customFormat="1" hidden="1">
      <c r="A1567" s="16">
        <v>1565</v>
      </c>
      <c r="B1567" s="16" t="s">
        <v>5367</v>
      </c>
      <c r="C1567" s="32" t="s">
        <v>39</v>
      </c>
      <c r="D1567" s="16">
        <v>126504</v>
      </c>
      <c r="E1567" s="16">
        <v>59321</v>
      </c>
      <c r="F1567" s="16">
        <v>14361345</v>
      </c>
      <c r="G1567" s="16" t="s">
        <v>1726</v>
      </c>
      <c r="H1567" s="77">
        <v>2610</v>
      </c>
      <c r="I1567" s="79"/>
      <c r="J1567" s="29"/>
      <c r="K1567" s="493">
        <v>44246</v>
      </c>
      <c r="L1567" s="107" t="s">
        <v>5436</v>
      </c>
      <c r="M1567" s="83"/>
    </row>
    <row r="1568" spans="1:13" s="54" customFormat="1" hidden="1">
      <c r="A1568" s="16">
        <v>1566</v>
      </c>
      <c r="B1568" s="16" t="s">
        <v>5368</v>
      </c>
      <c r="C1568" s="32" t="s">
        <v>39</v>
      </c>
      <c r="D1568" s="16">
        <v>126504</v>
      </c>
      <c r="E1568" s="16">
        <v>59321</v>
      </c>
      <c r="F1568" s="16">
        <v>14361345</v>
      </c>
      <c r="G1568" s="16" t="s">
        <v>1726</v>
      </c>
      <c r="H1568" s="77">
        <v>2515</v>
      </c>
      <c r="I1568" s="79"/>
      <c r="J1568" s="29"/>
      <c r="K1568" s="493">
        <v>44246</v>
      </c>
      <c r="L1568" s="107" t="s">
        <v>5436</v>
      </c>
      <c r="M1568" s="83"/>
    </row>
    <row r="1569" spans="1:13" s="54" customFormat="1" hidden="1">
      <c r="A1569" s="16">
        <v>1567</v>
      </c>
      <c r="B1569" s="16" t="s">
        <v>5377</v>
      </c>
      <c r="C1569" s="32" t="s">
        <v>32</v>
      </c>
      <c r="D1569" s="16">
        <v>126505</v>
      </c>
      <c r="E1569" s="16">
        <v>59322</v>
      </c>
      <c r="F1569" s="16">
        <v>2563024</v>
      </c>
      <c r="G1569" s="16" t="s">
        <v>1725</v>
      </c>
      <c r="H1569" s="77">
        <v>33200</v>
      </c>
      <c r="I1569" s="79"/>
      <c r="J1569" s="29"/>
      <c r="K1569" s="493">
        <v>44246</v>
      </c>
      <c r="L1569" s="107" t="s">
        <v>5436</v>
      </c>
      <c r="M1569" s="83"/>
    </row>
    <row r="1570" spans="1:13" s="54" customFormat="1" hidden="1">
      <c r="A1570" s="16">
        <v>1568</v>
      </c>
      <c r="B1570" s="16" t="s">
        <v>4798</v>
      </c>
      <c r="C1570" s="32" t="s">
        <v>31</v>
      </c>
      <c r="D1570" s="16">
        <v>126506</v>
      </c>
      <c r="E1570" s="16">
        <v>59323</v>
      </c>
      <c r="F1570" s="16">
        <v>2563623</v>
      </c>
      <c r="G1570" s="16" t="s">
        <v>1725</v>
      </c>
      <c r="H1570" s="77">
        <v>84000</v>
      </c>
      <c r="I1570" s="79"/>
      <c r="J1570" s="29"/>
      <c r="K1570" s="493">
        <v>44246</v>
      </c>
      <c r="L1570" s="107" t="s">
        <v>5436</v>
      </c>
      <c r="M1570" s="83"/>
    </row>
    <row r="1571" spans="1:13" s="54" customFormat="1" hidden="1">
      <c r="A1571" s="16">
        <v>1569</v>
      </c>
      <c r="B1571" s="16" t="s">
        <v>4800</v>
      </c>
      <c r="C1571" s="32" t="s">
        <v>31</v>
      </c>
      <c r="D1571" s="16">
        <v>126506</v>
      </c>
      <c r="E1571" s="16">
        <v>59323</v>
      </c>
      <c r="F1571" s="16">
        <v>2563623</v>
      </c>
      <c r="G1571" s="16" t="s">
        <v>1725</v>
      </c>
      <c r="H1571" s="77">
        <v>74400</v>
      </c>
      <c r="I1571" s="79"/>
      <c r="J1571" s="29"/>
      <c r="K1571" s="493">
        <v>44246</v>
      </c>
      <c r="L1571" s="107" t="s">
        <v>5436</v>
      </c>
      <c r="M1571" s="83"/>
    </row>
    <row r="1572" spans="1:13" s="54" customFormat="1" hidden="1">
      <c r="A1572" s="16">
        <v>1570</v>
      </c>
      <c r="B1572" s="16" t="s">
        <v>4799</v>
      </c>
      <c r="C1572" s="32" t="s">
        <v>31</v>
      </c>
      <c r="D1572" s="16">
        <v>126506</v>
      </c>
      <c r="E1572" s="16">
        <v>59323</v>
      </c>
      <c r="F1572" s="16">
        <v>2563623</v>
      </c>
      <c r="G1572" s="16" t="s">
        <v>1725</v>
      </c>
      <c r="H1572" s="77">
        <v>23100</v>
      </c>
      <c r="I1572" s="79"/>
      <c r="J1572" s="29"/>
      <c r="K1572" s="493">
        <v>44246</v>
      </c>
      <c r="L1572" s="107" t="s">
        <v>5436</v>
      </c>
      <c r="M1572" s="83"/>
    </row>
    <row r="1573" spans="1:13" s="54" customFormat="1" hidden="1">
      <c r="A1573" s="16">
        <v>1571</v>
      </c>
      <c r="B1573" s="16" t="s">
        <v>4802</v>
      </c>
      <c r="C1573" s="32" t="s">
        <v>31</v>
      </c>
      <c r="D1573" s="16">
        <v>126506</v>
      </c>
      <c r="E1573" s="16">
        <v>59323</v>
      </c>
      <c r="F1573" s="16">
        <v>2563623</v>
      </c>
      <c r="G1573" s="16" t="s">
        <v>1725</v>
      </c>
      <c r="H1573" s="77">
        <v>63500</v>
      </c>
      <c r="I1573" s="79"/>
      <c r="J1573" s="29"/>
      <c r="K1573" s="493">
        <v>44246</v>
      </c>
      <c r="L1573" s="107" t="s">
        <v>5436</v>
      </c>
      <c r="M1573" s="83"/>
    </row>
    <row r="1574" spans="1:13" s="54" customFormat="1" hidden="1">
      <c r="A1574" s="16">
        <v>1572</v>
      </c>
      <c r="B1574" s="16" t="s">
        <v>5406</v>
      </c>
      <c r="C1574" s="32" t="s">
        <v>38</v>
      </c>
      <c r="D1574" s="16">
        <v>126507</v>
      </c>
      <c r="E1574" s="16">
        <v>59324</v>
      </c>
      <c r="F1574" s="16">
        <v>2563624</v>
      </c>
      <c r="G1574" s="16" t="s">
        <v>1726</v>
      </c>
      <c r="H1574" s="77">
        <v>1315.8000000000002</v>
      </c>
      <c r="I1574" s="79"/>
      <c r="J1574" s="29"/>
      <c r="K1574" s="493">
        <v>44246</v>
      </c>
      <c r="L1574" s="107" t="s">
        <v>5436</v>
      </c>
      <c r="M1574" s="83"/>
    </row>
    <row r="1575" spans="1:13" s="54" customFormat="1" hidden="1">
      <c r="A1575" s="16">
        <v>1573</v>
      </c>
      <c r="B1575" s="16" t="s">
        <v>5378</v>
      </c>
      <c r="C1575" s="32" t="s">
        <v>38</v>
      </c>
      <c r="D1575" s="16">
        <v>126507</v>
      </c>
      <c r="E1575" s="16">
        <v>59324</v>
      </c>
      <c r="F1575" s="16">
        <v>2563624</v>
      </c>
      <c r="G1575" s="16" t="s">
        <v>1726</v>
      </c>
      <c r="H1575" s="77">
        <v>1122</v>
      </c>
      <c r="I1575" s="79"/>
      <c r="J1575" s="29"/>
      <c r="K1575" s="493">
        <v>44246</v>
      </c>
      <c r="L1575" s="107" t="s">
        <v>5436</v>
      </c>
      <c r="M1575" s="83"/>
    </row>
    <row r="1576" spans="1:13" s="54" customFormat="1" hidden="1">
      <c r="A1576" s="16">
        <v>1574</v>
      </c>
      <c r="B1576" s="16" t="s">
        <v>5416</v>
      </c>
      <c r="C1576" s="32" t="s">
        <v>42</v>
      </c>
      <c r="D1576" s="16">
        <v>126508</v>
      </c>
      <c r="E1576" s="16">
        <v>59325</v>
      </c>
      <c r="F1576" s="16">
        <v>14361427</v>
      </c>
      <c r="G1576" s="16" t="s">
        <v>1726</v>
      </c>
      <c r="H1576" s="77">
        <v>236</v>
      </c>
      <c r="I1576" s="79"/>
      <c r="J1576" s="29"/>
      <c r="K1576" s="493">
        <v>44246</v>
      </c>
      <c r="L1576" s="107" t="s">
        <v>5436</v>
      </c>
      <c r="M1576" s="83"/>
    </row>
    <row r="1577" spans="1:13" s="54" customFormat="1" hidden="1">
      <c r="A1577" s="16">
        <v>1575</v>
      </c>
      <c r="B1577" s="16" t="s">
        <v>5405</v>
      </c>
      <c r="C1577" s="32" t="s">
        <v>42</v>
      </c>
      <c r="D1577" s="16">
        <v>126508</v>
      </c>
      <c r="E1577" s="16">
        <v>59325</v>
      </c>
      <c r="F1577" s="16">
        <v>14361427</v>
      </c>
      <c r="G1577" s="16" t="s">
        <v>1726</v>
      </c>
      <c r="H1577" s="77">
        <v>235</v>
      </c>
      <c r="I1577" s="79"/>
      <c r="J1577" s="29"/>
      <c r="K1577" s="493">
        <v>44246</v>
      </c>
      <c r="L1577" s="107" t="s">
        <v>5436</v>
      </c>
      <c r="M1577" s="83"/>
    </row>
    <row r="1578" spans="1:13" s="54" customFormat="1" hidden="1">
      <c r="A1578" s="16">
        <v>1576</v>
      </c>
      <c r="B1578" s="16" t="s">
        <v>5410</v>
      </c>
      <c r="C1578" s="32" t="s">
        <v>33</v>
      </c>
      <c r="D1578" s="16" t="s">
        <v>5434</v>
      </c>
      <c r="E1578" s="16" t="s">
        <v>5435</v>
      </c>
      <c r="F1578" s="16">
        <v>14418486</v>
      </c>
      <c r="G1578" s="16" t="s">
        <v>1726</v>
      </c>
      <c r="H1578" s="77">
        <v>355</v>
      </c>
      <c r="I1578" s="79"/>
      <c r="J1578" s="29"/>
      <c r="K1578" s="493">
        <v>44246</v>
      </c>
      <c r="L1578" s="107" t="s">
        <v>5436</v>
      </c>
      <c r="M1578" s="83"/>
    </row>
    <row r="1579" spans="1:13" s="54" customFormat="1" hidden="1">
      <c r="A1579" s="16">
        <v>1577</v>
      </c>
      <c r="B1579" s="16" t="s">
        <v>5414</v>
      </c>
      <c r="C1579" s="32" t="s">
        <v>33</v>
      </c>
      <c r="D1579" s="16" t="s">
        <v>5434</v>
      </c>
      <c r="E1579" s="16" t="s">
        <v>5435</v>
      </c>
      <c r="F1579" s="16">
        <v>14418486</v>
      </c>
      <c r="G1579" s="16" t="s">
        <v>1726</v>
      </c>
      <c r="H1579" s="77">
        <v>1005</v>
      </c>
      <c r="I1579" s="79"/>
      <c r="J1579" s="29"/>
      <c r="K1579" s="493">
        <v>44246</v>
      </c>
      <c r="L1579" s="107" t="s">
        <v>5436</v>
      </c>
      <c r="M1579" s="83"/>
    </row>
    <row r="1580" spans="1:13" s="54" customFormat="1" hidden="1">
      <c r="A1580" s="16">
        <v>1578</v>
      </c>
      <c r="B1580" s="16" t="s">
        <v>5426</v>
      </c>
      <c r="C1580" s="32" t="s">
        <v>33</v>
      </c>
      <c r="D1580" s="16" t="s">
        <v>5434</v>
      </c>
      <c r="E1580" s="16" t="s">
        <v>5435</v>
      </c>
      <c r="F1580" s="16">
        <v>14418486</v>
      </c>
      <c r="G1580" s="16" t="s">
        <v>1726</v>
      </c>
      <c r="H1580" s="77">
        <v>240</v>
      </c>
      <c r="I1580" s="79"/>
      <c r="J1580" s="29"/>
      <c r="K1580" s="493">
        <v>44246</v>
      </c>
      <c r="L1580" s="107" t="s">
        <v>5436</v>
      </c>
      <c r="M1580" s="83"/>
    </row>
    <row r="1581" spans="1:13" s="54" customFormat="1" hidden="1">
      <c r="A1581" s="16">
        <v>1579</v>
      </c>
      <c r="B1581" s="16" t="s">
        <v>5425</v>
      </c>
      <c r="C1581" s="32" t="s">
        <v>33</v>
      </c>
      <c r="D1581" s="16" t="s">
        <v>5434</v>
      </c>
      <c r="E1581" s="16" t="s">
        <v>5435</v>
      </c>
      <c r="F1581" s="16">
        <v>14418486</v>
      </c>
      <c r="G1581" s="16" t="s">
        <v>1726</v>
      </c>
      <c r="H1581" s="77">
        <v>293</v>
      </c>
      <c r="I1581" s="79"/>
      <c r="J1581" s="29"/>
      <c r="K1581" s="493">
        <v>44246</v>
      </c>
      <c r="L1581" s="107" t="s">
        <v>5436</v>
      </c>
      <c r="M1581" s="83"/>
    </row>
    <row r="1582" spans="1:13" s="54" customFormat="1" hidden="1">
      <c r="A1582" s="16">
        <v>1580</v>
      </c>
      <c r="B1582" s="16" t="s">
        <v>5423</v>
      </c>
      <c r="C1582" s="32" t="s">
        <v>33</v>
      </c>
      <c r="D1582" s="16" t="s">
        <v>5434</v>
      </c>
      <c r="E1582" s="16" t="s">
        <v>5435</v>
      </c>
      <c r="F1582" s="16">
        <v>14418486</v>
      </c>
      <c r="G1582" s="16" t="s">
        <v>1726</v>
      </c>
      <c r="H1582" s="77">
        <v>310</v>
      </c>
      <c r="I1582" s="79"/>
      <c r="J1582" s="29"/>
      <c r="K1582" s="493">
        <v>44246</v>
      </c>
      <c r="L1582" s="107" t="s">
        <v>5436</v>
      </c>
      <c r="M1582" s="83"/>
    </row>
    <row r="1583" spans="1:13" s="54" customFormat="1" hidden="1">
      <c r="A1583" s="16">
        <v>1581</v>
      </c>
      <c r="B1583" s="16" t="s">
        <v>5415</v>
      </c>
      <c r="C1583" s="32" t="s">
        <v>33</v>
      </c>
      <c r="D1583" s="16" t="s">
        <v>5434</v>
      </c>
      <c r="E1583" s="16" t="s">
        <v>5435</v>
      </c>
      <c r="F1583" s="16">
        <v>14418486</v>
      </c>
      <c r="G1583" s="16" t="s">
        <v>1726</v>
      </c>
      <c r="H1583" s="77">
        <v>670</v>
      </c>
      <c r="I1583" s="79"/>
      <c r="J1583" s="29"/>
      <c r="K1583" s="493">
        <v>44246</v>
      </c>
      <c r="L1583" s="107" t="s">
        <v>5436</v>
      </c>
      <c r="M1583" s="83"/>
    </row>
    <row r="1584" spans="1:13" s="54" customFormat="1" hidden="1">
      <c r="A1584" s="16">
        <v>1582</v>
      </c>
      <c r="B1584" s="16" t="s">
        <v>5427</v>
      </c>
      <c r="C1584" s="32" t="s">
        <v>33</v>
      </c>
      <c r="D1584" s="16" t="s">
        <v>5434</v>
      </c>
      <c r="E1584" s="16" t="s">
        <v>5435</v>
      </c>
      <c r="F1584" s="16">
        <v>14418486</v>
      </c>
      <c r="G1584" s="16" t="s">
        <v>1726</v>
      </c>
      <c r="H1584" s="77">
        <v>293</v>
      </c>
      <c r="I1584" s="79"/>
      <c r="J1584" s="29"/>
      <c r="K1584" s="493">
        <v>44246</v>
      </c>
      <c r="L1584" s="107" t="s">
        <v>5436</v>
      </c>
      <c r="M1584" s="83"/>
    </row>
    <row r="1585" spans="1:13" s="54" customFormat="1" hidden="1">
      <c r="A1585" s="16">
        <v>1583</v>
      </c>
      <c r="B1585" s="16" t="s">
        <v>5428</v>
      </c>
      <c r="C1585" s="32" t="s">
        <v>33</v>
      </c>
      <c r="D1585" s="16" t="s">
        <v>5434</v>
      </c>
      <c r="E1585" s="16" t="s">
        <v>5435</v>
      </c>
      <c r="F1585" s="16">
        <v>14418486</v>
      </c>
      <c r="G1585" s="16" t="s">
        <v>1726</v>
      </c>
      <c r="H1585" s="77">
        <v>532</v>
      </c>
      <c r="I1585" s="79"/>
      <c r="J1585" s="29"/>
      <c r="K1585" s="493">
        <v>44246</v>
      </c>
      <c r="L1585" s="107" t="s">
        <v>5436</v>
      </c>
      <c r="M1585" s="83"/>
    </row>
    <row r="1586" spans="1:13" s="54" customFormat="1" hidden="1">
      <c r="A1586" s="16">
        <v>1584</v>
      </c>
      <c r="B1586" s="16" t="s">
        <v>5424</v>
      </c>
      <c r="C1586" s="32" t="s">
        <v>33</v>
      </c>
      <c r="D1586" s="16" t="s">
        <v>5434</v>
      </c>
      <c r="E1586" s="16" t="s">
        <v>5435</v>
      </c>
      <c r="F1586" s="16">
        <v>14418486</v>
      </c>
      <c r="G1586" s="16" t="s">
        <v>1726</v>
      </c>
      <c r="H1586" s="77">
        <v>266</v>
      </c>
      <c r="I1586" s="79"/>
      <c r="J1586" s="29"/>
      <c r="K1586" s="493">
        <v>44246</v>
      </c>
      <c r="L1586" s="107" t="s">
        <v>5436</v>
      </c>
      <c r="M1586" s="83"/>
    </row>
    <row r="1587" spans="1:13" s="54" customFormat="1" hidden="1">
      <c r="A1587" s="16">
        <v>1585</v>
      </c>
      <c r="B1587" s="201" t="s">
        <v>15</v>
      </c>
      <c r="C1587" s="202" t="s">
        <v>32</v>
      </c>
      <c r="D1587" s="201">
        <v>126510</v>
      </c>
      <c r="E1587" s="201" t="s">
        <v>15</v>
      </c>
      <c r="F1587" s="201" t="s">
        <v>15</v>
      </c>
      <c r="G1587" s="201" t="s">
        <v>15</v>
      </c>
      <c r="H1587" s="204" t="s">
        <v>15</v>
      </c>
      <c r="I1587" s="203" t="s">
        <v>5070</v>
      </c>
      <c r="K1587" s="493">
        <v>44256</v>
      </c>
      <c r="L1587" s="107" t="s">
        <v>5467</v>
      </c>
    </row>
    <row r="1588" spans="1:13" s="54" customFormat="1" hidden="1">
      <c r="A1588" s="16">
        <v>1586</v>
      </c>
      <c r="B1588" s="16" t="s">
        <v>5438</v>
      </c>
      <c r="C1588" s="32" t="s">
        <v>32</v>
      </c>
      <c r="D1588" s="16">
        <v>126511</v>
      </c>
      <c r="E1588" s="16">
        <v>59327</v>
      </c>
      <c r="F1588" s="16">
        <v>2564129</v>
      </c>
      <c r="G1588" s="16" t="s">
        <v>1725</v>
      </c>
      <c r="H1588" s="77">
        <v>33200</v>
      </c>
      <c r="I1588" s="79" t="s">
        <v>15</v>
      </c>
      <c r="J1588" s="29"/>
      <c r="K1588" s="493">
        <v>44256</v>
      </c>
      <c r="L1588" s="107" t="s">
        <v>5467</v>
      </c>
      <c r="M1588" s="83"/>
    </row>
    <row r="1589" spans="1:13" s="54" customFormat="1" hidden="1">
      <c r="A1589" s="16">
        <v>1587</v>
      </c>
      <c r="B1589" s="16" t="s">
        <v>5439</v>
      </c>
      <c r="C1589" s="32" t="s">
        <v>32</v>
      </c>
      <c r="D1589" s="16">
        <v>126512</v>
      </c>
      <c r="E1589" s="16">
        <v>59328</v>
      </c>
      <c r="F1589" s="16">
        <v>2564129</v>
      </c>
      <c r="G1589" s="16" t="s">
        <v>1725</v>
      </c>
      <c r="H1589" s="77">
        <v>33200</v>
      </c>
      <c r="I1589" s="79" t="s">
        <v>15</v>
      </c>
      <c r="J1589" s="29"/>
      <c r="K1589" s="493">
        <v>44256</v>
      </c>
      <c r="L1589" s="107" t="s">
        <v>5467</v>
      </c>
      <c r="M1589" s="83"/>
    </row>
    <row r="1590" spans="1:13" s="54" customFormat="1" hidden="1">
      <c r="A1590" s="16">
        <v>1588</v>
      </c>
      <c r="B1590" s="16" t="s">
        <v>4409</v>
      </c>
      <c r="C1590" s="32" t="s">
        <v>2311</v>
      </c>
      <c r="D1590" s="16">
        <v>126513</v>
      </c>
      <c r="E1590" s="16" t="s">
        <v>15</v>
      </c>
      <c r="F1590" s="16" t="s">
        <v>15</v>
      </c>
      <c r="G1590" s="16" t="s">
        <v>1726</v>
      </c>
      <c r="H1590" s="77">
        <v>1700</v>
      </c>
      <c r="I1590" s="79" t="s">
        <v>4763</v>
      </c>
      <c r="J1590" s="29"/>
      <c r="K1590" s="493">
        <v>44256</v>
      </c>
      <c r="L1590" s="107" t="s">
        <v>5467</v>
      </c>
      <c r="M1590" s="83"/>
    </row>
    <row r="1591" spans="1:13" s="54" customFormat="1" hidden="1">
      <c r="A1591" s="16">
        <v>1589</v>
      </c>
      <c r="B1591" s="16" t="s">
        <v>4410</v>
      </c>
      <c r="C1591" s="32" t="s">
        <v>2311</v>
      </c>
      <c r="D1591" s="16">
        <v>126513</v>
      </c>
      <c r="E1591" s="16" t="s">
        <v>15</v>
      </c>
      <c r="F1591" s="16" t="s">
        <v>15</v>
      </c>
      <c r="G1591" s="16" t="s">
        <v>1726</v>
      </c>
      <c r="H1591" s="77">
        <v>1380</v>
      </c>
      <c r="I1591" s="79" t="s">
        <v>4763</v>
      </c>
      <c r="J1591" s="29"/>
      <c r="K1591" s="493">
        <v>44256</v>
      </c>
      <c r="L1591" s="107" t="s">
        <v>5467</v>
      </c>
      <c r="M1591" s="83"/>
    </row>
    <row r="1592" spans="1:13" s="54" customFormat="1" hidden="1">
      <c r="A1592" s="16">
        <v>1590</v>
      </c>
      <c r="B1592" s="201" t="s">
        <v>15</v>
      </c>
      <c r="C1592" s="202" t="s">
        <v>39</v>
      </c>
      <c r="D1592" s="201">
        <v>126514</v>
      </c>
      <c r="E1592" s="201" t="s">
        <v>15</v>
      </c>
      <c r="F1592" s="201" t="s">
        <v>15</v>
      </c>
      <c r="G1592" s="201" t="s">
        <v>15</v>
      </c>
      <c r="H1592" s="204" t="s">
        <v>15</v>
      </c>
      <c r="I1592" s="203" t="s">
        <v>5070</v>
      </c>
      <c r="K1592" s="493">
        <v>44256</v>
      </c>
      <c r="L1592" s="107" t="s">
        <v>5467</v>
      </c>
    </row>
    <row r="1593" spans="1:13" s="54" customFormat="1" hidden="1">
      <c r="A1593" s="16">
        <v>1591</v>
      </c>
      <c r="B1593" s="201" t="s">
        <v>15</v>
      </c>
      <c r="C1593" s="202" t="s">
        <v>39</v>
      </c>
      <c r="D1593" s="201">
        <v>126514</v>
      </c>
      <c r="E1593" s="201" t="s">
        <v>15</v>
      </c>
      <c r="F1593" s="201" t="s">
        <v>15</v>
      </c>
      <c r="G1593" s="201" t="s">
        <v>15</v>
      </c>
      <c r="H1593" s="204" t="s">
        <v>15</v>
      </c>
      <c r="I1593" s="203" t="s">
        <v>5070</v>
      </c>
      <c r="K1593" s="493">
        <v>44256</v>
      </c>
      <c r="L1593" s="107" t="s">
        <v>5467</v>
      </c>
    </row>
    <row r="1594" spans="1:13" s="54" customFormat="1" hidden="1">
      <c r="A1594" s="16">
        <v>1592</v>
      </c>
      <c r="B1594" s="16" t="s">
        <v>5446</v>
      </c>
      <c r="C1594" s="32" t="s">
        <v>39</v>
      </c>
      <c r="D1594" s="16">
        <v>126515</v>
      </c>
      <c r="E1594" s="16">
        <v>59329</v>
      </c>
      <c r="F1594" s="16">
        <v>14418571</v>
      </c>
      <c r="G1594" s="16" t="s">
        <v>1726</v>
      </c>
      <c r="H1594" s="77">
        <v>665</v>
      </c>
      <c r="I1594" s="79" t="s">
        <v>15</v>
      </c>
      <c r="J1594" s="29"/>
      <c r="K1594" s="493">
        <v>44256</v>
      </c>
      <c r="L1594" s="107" t="s">
        <v>5467</v>
      </c>
      <c r="M1594" s="83"/>
    </row>
    <row r="1595" spans="1:13" s="54" customFormat="1" hidden="1">
      <c r="A1595" s="16">
        <v>1593</v>
      </c>
      <c r="B1595" s="16" t="s">
        <v>5447</v>
      </c>
      <c r="C1595" s="32" t="s">
        <v>39</v>
      </c>
      <c r="D1595" s="16">
        <v>126515</v>
      </c>
      <c r="E1595" s="16">
        <v>59329</v>
      </c>
      <c r="F1595" s="16">
        <v>14418571</v>
      </c>
      <c r="G1595" s="16" t="s">
        <v>1726</v>
      </c>
      <c r="H1595" s="77">
        <v>705</v>
      </c>
      <c r="I1595" s="79" t="s">
        <v>15</v>
      </c>
      <c r="J1595" s="29"/>
      <c r="K1595" s="493">
        <v>44256</v>
      </c>
      <c r="L1595" s="107" t="s">
        <v>5467</v>
      </c>
      <c r="M1595" s="83"/>
    </row>
    <row r="1596" spans="1:13" s="54" customFormat="1" hidden="1">
      <c r="A1596" s="16">
        <v>1594</v>
      </c>
      <c r="B1596" s="16" t="s">
        <v>4724</v>
      </c>
      <c r="C1596" s="32" t="s">
        <v>31</v>
      </c>
      <c r="D1596" s="16">
        <v>126516</v>
      </c>
      <c r="E1596" s="16">
        <v>57998</v>
      </c>
      <c r="F1596" s="16">
        <v>2597482</v>
      </c>
      <c r="G1596" s="16" t="s">
        <v>1725</v>
      </c>
      <c r="H1596" s="77">
        <v>385860</v>
      </c>
      <c r="I1596" s="79" t="s">
        <v>4316</v>
      </c>
      <c r="J1596" s="29"/>
      <c r="K1596" s="493">
        <v>44256</v>
      </c>
      <c r="L1596" s="107" t="s">
        <v>5467</v>
      </c>
      <c r="M1596" s="83"/>
    </row>
    <row r="1597" spans="1:13" s="54" customFormat="1" hidden="1">
      <c r="A1597" s="16">
        <v>1595</v>
      </c>
      <c r="B1597" s="16" t="s">
        <v>4725</v>
      </c>
      <c r="C1597" s="32" t="s">
        <v>31</v>
      </c>
      <c r="D1597" s="16">
        <v>126516</v>
      </c>
      <c r="E1597" s="16">
        <v>57998</v>
      </c>
      <c r="F1597" s="16">
        <v>2597482</v>
      </c>
      <c r="G1597" s="16" t="s">
        <v>1725</v>
      </c>
      <c r="H1597" s="77">
        <v>243600</v>
      </c>
      <c r="I1597" s="79" t="s">
        <v>4316</v>
      </c>
      <c r="J1597" s="29"/>
      <c r="K1597" s="493">
        <v>44256</v>
      </c>
      <c r="L1597" s="107" t="s">
        <v>5467</v>
      </c>
      <c r="M1597" s="83"/>
    </row>
    <row r="1598" spans="1:13" s="54" customFormat="1" hidden="1">
      <c r="A1598" s="16">
        <v>1596</v>
      </c>
      <c r="B1598" s="201" t="s">
        <v>15</v>
      </c>
      <c r="C1598" s="202" t="s">
        <v>31</v>
      </c>
      <c r="D1598" s="201">
        <v>126517</v>
      </c>
      <c r="E1598" s="201">
        <v>59330</v>
      </c>
      <c r="F1598" s="201" t="s">
        <v>15</v>
      </c>
      <c r="G1598" s="201" t="s">
        <v>15</v>
      </c>
      <c r="H1598" s="204" t="s">
        <v>15</v>
      </c>
      <c r="I1598" s="203" t="s">
        <v>5468</v>
      </c>
      <c r="K1598" s="493">
        <v>44256</v>
      </c>
      <c r="L1598" s="107" t="s">
        <v>5467</v>
      </c>
    </row>
    <row r="1599" spans="1:13" s="54" customFormat="1" hidden="1">
      <c r="A1599" s="16">
        <v>1597</v>
      </c>
      <c r="B1599" s="201" t="s">
        <v>15</v>
      </c>
      <c r="C1599" s="202" t="s">
        <v>31</v>
      </c>
      <c r="D1599" s="201">
        <v>126517</v>
      </c>
      <c r="E1599" s="201">
        <v>59330</v>
      </c>
      <c r="F1599" s="201" t="s">
        <v>15</v>
      </c>
      <c r="G1599" s="201" t="s">
        <v>15</v>
      </c>
      <c r="H1599" s="204" t="s">
        <v>15</v>
      </c>
      <c r="I1599" s="203" t="s">
        <v>5468</v>
      </c>
      <c r="K1599" s="493">
        <v>44256</v>
      </c>
      <c r="L1599" s="107" t="s">
        <v>5467</v>
      </c>
    </row>
    <row r="1600" spans="1:13" s="54" customFormat="1" hidden="1">
      <c r="A1600" s="16">
        <v>1598</v>
      </c>
      <c r="B1600" s="201" t="s">
        <v>15</v>
      </c>
      <c r="C1600" s="202" t="s">
        <v>31</v>
      </c>
      <c r="D1600" s="201">
        <v>126517</v>
      </c>
      <c r="E1600" s="201">
        <v>59330</v>
      </c>
      <c r="F1600" s="201" t="s">
        <v>15</v>
      </c>
      <c r="G1600" s="201" t="s">
        <v>15</v>
      </c>
      <c r="H1600" s="204" t="s">
        <v>15</v>
      </c>
      <c r="I1600" s="203" t="s">
        <v>5468</v>
      </c>
      <c r="K1600" s="493">
        <v>44256</v>
      </c>
      <c r="L1600" s="107" t="s">
        <v>5467</v>
      </c>
    </row>
    <row r="1601" spans="1:13" s="54" customFormat="1" hidden="1">
      <c r="A1601" s="16">
        <v>1599</v>
      </c>
      <c r="B1601" s="201" t="s">
        <v>15</v>
      </c>
      <c r="C1601" s="202" t="s">
        <v>31</v>
      </c>
      <c r="D1601" s="201">
        <v>126517</v>
      </c>
      <c r="E1601" s="201">
        <v>59330</v>
      </c>
      <c r="F1601" s="201" t="s">
        <v>15</v>
      </c>
      <c r="G1601" s="201" t="s">
        <v>15</v>
      </c>
      <c r="H1601" s="204" t="s">
        <v>15</v>
      </c>
      <c r="I1601" s="203" t="s">
        <v>5468</v>
      </c>
      <c r="K1601" s="493">
        <v>44256</v>
      </c>
      <c r="L1601" s="107" t="s">
        <v>5467</v>
      </c>
    </row>
    <row r="1602" spans="1:13" s="54" customFormat="1" hidden="1">
      <c r="A1602" s="16">
        <v>1600</v>
      </c>
      <c r="B1602" s="201" t="s">
        <v>15</v>
      </c>
      <c r="C1602" s="202" t="s">
        <v>31</v>
      </c>
      <c r="D1602" s="201">
        <v>126517</v>
      </c>
      <c r="E1602" s="201">
        <v>59330</v>
      </c>
      <c r="F1602" s="201" t="s">
        <v>15</v>
      </c>
      <c r="G1602" s="201" t="s">
        <v>15</v>
      </c>
      <c r="H1602" s="204" t="s">
        <v>15</v>
      </c>
      <c r="I1602" s="203" t="s">
        <v>5468</v>
      </c>
      <c r="K1602" s="493">
        <v>44256</v>
      </c>
      <c r="L1602" s="107" t="s">
        <v>5467</v>
      </c>
    </row>
    <row r="1603" spans="1:13" s="54" customFormat="1" hidden="1">
      <c r="A1603" s="16">
        <v>1601</v>
      </c>
      <c r="B1603" s="16" t="s">
        <v>4728</v>
      </c>
      <c r="C1603" s="32" t="s">
        <v>31</v>
      </c>
      <c r="D1603" s="16">
        <v>126518</v>
      </c>
      <c r="E1603" s="16">
        <v>59331</v>
      </c>
      <c r="F1603" s="16">
        <v>2564161</v>
      </c>
      <c r="G1603" s="16" t="s">
        <v>1725</v>
      </c>
      <c r="H1603" s="77">
        <v>244530</v>
      </c>
      <c r="I1603" s="79" t="s">
        <v>4316</v>
      </c>
      <c r="J1603" s="29"/>
      <c r="K1603" s="493">
        <v>44256</v>
      </c>
      <c r="L1603" s="107" t="s">
        <v>5467</v>
      </c>
      <c r="M1603" s="83"/>
    </row>
    <row r="1604" spans="1:13" s="54" customFormat="1" hidden="1">
      <c r="A1604" s="16">
        <v>1602</v>
      </c>
      <c r="B1604" s="16" t="s">
        <v>4729</v>
      </c>
      <c r="C1604" s="32" t="s">
        <v>31</v>
      </c>
      <c r="D1604" s="16">
        <v>126518</v>
      </c>
      <c r="E1604" s="16">
        <v>59331</v>
      </c>
      <c r="F1604" s="16">
        <v>2564161</v>
      </c>
      <c r="G1604" s="16" t="s">
        <v>1725</v>
      </c>
      <c r="H1604" s="77">
        <v>186000</v>
      </c>
      <c r="I1604" s="79" t="s">
        <v>4316</v>
      </c>
      <c r="J1604" s="29"/>
      <c r="K1604" s="493">
        <v>44256</v>
      </c>
      <c r="L1604" s="107" t="s">
        <v>5467</v>
      </c>
      <c r="M1604" s="83"/>
    </row>
    <row r="1605" spans="1:13" s="54" customFormat="1" hidden="1">
      <c r="A1605" s="16">
        <v>1603</v>
      </c>
      <c r="B1605" s="16" t="s">
        <v>4730</v>
      </c>
      <c r="C1605" s="32" t="s">
        <v>31</v>
      </c>
      <c r="D1605" s="16">
        <v>126518</v>
      </c>
      <c r="E1605" s="16">
        <v>59331</v>
      </c>
      <c r="F1605" s="16">
        <v>2564161</v>
      </c>
      <c r="G1605" s="16" t="s">
        <v>1725</v>
      </c>
      <c r="H1605" s="77">
        <v>189000</v>
      </c>
      <c r="I1605" s="79" t="s">
        <v>4316</v>
      </c>
      <c r="J1605" s="29"/>
      <c r="K1605" s="493">
        <v>44256</v>
      </c>
      <c r="L1605" s="107" t="s">
        <v>5467</v>
      </c>
      <c r="M1605" s="83"/>
    </row>
    <row r="1606" spans="1:13" s="54" customFormat="1" hidden="1">
      <c r="A1606" s="16">
        <v>1604</v>
      </c>
      <c r="B1606" s="16" t="s">
        <v>4726</v>
      </c>
      <c r="C1606" s="32" t="s">
        <v>31</v>
      </c>
      <c r="D1606" s="16">
        <v>126518</v>
      </c>
      <c r="E1606" s="16">
        <v>59331</v>
      </c>
      <c r="F1606" s="16">
        <v>2564161</v>
      </c>
      <c r="G1606" s="16" t="s">
        <v>1725</v>
      </c>
      <c r="H1606" s="77">
        <v>249660</v>
      </c>
      <c r="I1606" s="79" t="s">
        <v>4316</v>
      </c>
      <c r="J1606" s="29"/>
      <c r="K1606" s="493">
        <v>44256</v>
      </c>
      <c r="L1606" s="107" t="s">
        <v>5467</v>
      </c>
      <c r="M1606" s="83"/>
    </row>
    <row r="1607" spans="1:13" s="54" customFormat="1" hidden="1">
      <c r="A1607" s="16">
        <v>1605</v>
      </c>
      <c r="B1607" s="16" t="s">
        <v>4727</v>
      </c>
      <c r="C1607" s="32" t="s">
        <v>31</v>
      </c>
      <c r="D1607" s="16">
        <v>126518</v>
      </c>
      <c r="E1607" s="16">
        <v>59331</v>
      </c>
      <c r="F1607" s="16">
        <v>2564161</v>
      </c>
      <c r="G1607" s="16" t="s">
        <v>1725</v>
      </c>
      <c r="H1607" s="77">
        <v>195300</v>
      </c>
      <c r="I1607" s="79" t="s">
        <v>4316</v>
      </c>
      <c r="J1607" s="29"/>
      <c r="K1607" s="493">
        <v>44256</v>
      </c>
      <c r="L1607" s="107" t="s">
        <v>5467</v>
      </c>
      <c r="M1607" s="83"/>
    </row>
    <row r="1608" spans="1:13" s="54" customFormat="1" hidden="1">
      <c r="A1608" s="16">
        <v>1606</v>
      </c>
      <c r="B1608" s="16" t="s">
        <v>4724</v>
      </c>
      <c r="C1608" s="32" t="s">
        <v>31</v>
      </c>
      <c r="D1608" s="16">
        <v>126519</v>
      </c>
      <c r="E1608" s="16" t="s">
        <v>15</v>
      </c>
      <c r="F1608" s="16" t="s">
        <v>15</v>
      </c>
      <c r="G1608" s="16" t="s">
        <v>1725</v>
      </c>
      <c r="H1608" s="77">
        <v>128620</v>
      </c>
      <c r="I1608" s="79" t="s">
        <v>5469</v>
      </c>
      <c r="J1608" s="29"/>
      <c r="K1608" s="493">
        <v>44256</v>
      </c>
      <c r="L1608" s="107" t="s">
        <v>5467</v>
      </c>
      <c r="M1608" s="83"/>
    </row>
    <row r="1609" spans="1:13" s="54" customFormat="1" hidden="1">
      <c r="A1609" s="16">
        <v>1607</v>
      </c>
      <c r="B1609" s="16" t="s">
        <v>4728</v>
      </c>
      <c r="C1609" s="32" t="s">
        <v>31</v>
      </c>
      <c r="D1609" s="16">
        <v>126519</v>
      </c>
      <c r="E1609" s="16" t="s">
        <v>15</v>
      </c>
      <c r="F1609" s="16" t="s">
        <v>15</v>
      </c>
      <c r="G1609" s="16" t="s">
        <v>1725</v>
      </c>
      <c r="H1609" s="77">
        <v>81510</v>
      </c>
      <c r="I1609" s="79" t="s">
        <v>5469</v>
      </c>
      <c r="J1609" s="29"/>
      <c r="K1609" s="493">
        <v>44256</v>
      </c>
      <c r="L1609" s="107" t="s">
        <v>5467</v>
      </c>
      <c r="M1609" s="83"/>
    </row>
    <row r="1610" spans="1:13" s="54" customFormat="1" hidden="1">
      <c r="A1610" s="16">
        <v>1608</v>
      </c>
      <c r="B1610" s="16" t="s">
        <v>4729</v>
      </c>
      <c r="C1610" s="32" t="s">
        <v>31</v>
      </c>
      <c r="D1610" s="16">
        <v>126519</v>
      </c>
      <c r="E1610" s="16" t="s">
        <v>15</v>
      </c>
      <c r="F1610" s="16" t="s">
        <v>15</v>
      </c>
      <c r="G1610" s="16" t="s">
        <v>1725</v>
      </c>
      <c r="H1610" s="77">
        <v>62000</v>
      </c>
      <c r="I1610" s="79" t="s">
        <v>5469</v>
      </c>
      <c r="J1610" s="29"/>
      <c r="K1610" s="493">
        <v>44256</v>
      </c>
      <c r="L1610" s="107" t="s">
        <v>5467</v>
      </c>
      <c r="M1610" s="83"/>
    </row>
    <row r="1611" spans="1:13" s="54" customFormat="1" hidden="1">
      <c r="A1611" s="16">
        <v>1609</v>
      </c>
      <c r="B1611" s="16" t="s">
        <v>4730</v>
      </c>
      <c r="C1611" s="32" t="s">
        <v>31</v>
      </c>
      <c r="D1611" s="16">
        <v>126519</v>
      </c>
      <c r="E1611" s="16" t="s">
        <v>15</v>
      </c>
      <c r="F1611" s="16" t="s">
        <v>15</v>
      </c>
      <c r="G1611" s="16" t="s">
        <v>1725</v>
      </c>
      <c r="H1611" s="77">
        <v>63000</v>
      </c>
      <c r="I1611" s="79" t="s">
        <v>5469</v>
      </c>
      <c r="J1611" s="29"/>
      <c r="K1611" s="493">
        <v>44256</v>
      </c>
      <c r="L1611" s="107" t="s">
        <v>5467</v>
      </c>
      <c r="M1611" s="83"/>
    </row>
    <row r="1612" spans="1:13" s="54" customFormat="1" hidden="1">
      <c r="A1612" s="16">
        <v>1610</v>
      </c>
      <c r="B1612" s="16" t="s">
        <v>4725</v>
      </c>
      <c r="C1612" s="32" t="s">
        <v>31</v>
      </c>
      <c r="D1612" s="16">
        <v>126519</v>
      </c>
      <c r="E1612" s="16" t="s">
        <v>15</v>
      </c>
      <c r="F1612" s="16" t="s">
        <v>15</v>
      </c>
      <c r="G1612" s="16" t="s">
        <v>1725</v>
      </c>
      <c r="H1612" s="77">
        <v>81200</v>
      </c>
      <c r="I1612" s="79" t="s">
        <v>5469</v>
      </c>
      <c r="J1612" s="29"/>
      <c r="K1612" s="493">
        <v>44256</v>
      </c>
      <c r="L1612" s="107" t="s">
        <v>5467</v>
      </c>
      <c r="M1612" s="83"/>
    </row>
    <row r="1613" spans="1:13" s="54" customFormat="1" hidden="1">
      <c r="A1613" s="16">
        <v>1611</v>
      </c>
      <c r="B1613" s="16" t="s">
        <v>4726</v>
      </c>
      <c r="C1613" s="32" t="s">
        <v>31</v>
      </c>
      <c r="D1613" s="16">
        <v>126519</v>
      </c>
      <c r="E1613" s="16" t="s">
        <v>15</v>
      </c>
      <c r="F1613" s="16" t="s">
        <v>15</v>
      </c>
      <c r="G1613" s="16" t="s">
        <v>1725</v>
      </c>
      <c r="H1613" s="77">
        <v>83220</v>
      </c>
      <c r="I1613" s="79" t="s">
        <v>5469</v>
      </c>
      <c r="J1613" s="29"/>
      <c r="K1613" s="493">
        <v>44256</v>
      </c>
      <c r="L1613" s="107" t="s">
        <v>5467</v>
      </c>
      <c r="M1613" s="83"/>
    </row>
    <row r="1614" spans="1:13" s="54" customFormat="1" hidden="1">
      <c r="A1614" s="16">
        <v>1612</v>
      </c>
      <c r="B1614" s="16" t="s">
        <v>4727</v>
      </c>
      <c r="C1614" s="32" t="s">
        <v>31</v>
      </c>
      <c r="D1614" s="16">
        <v>126519</v>
      </c>
      <c r="E1614" s="16" t="s">
        <v>15</v>
      </c>
      <c r="F1614" s="16" t="s">
        <v>15</v>
      </c>
      <c r="G1614" s="16" t="s">
        <v>1725</v>
      </c>
      <c r="H1614" s="77">
        <v>65100</v>
      </c>
      <c r="I1614" s="79" t="s">
        <v>5469</v>
      </c>
      <c r="J1614" s="29"/>
      <c r="K1614" s="493">
        <v>44256</v>
      </c>
      <c r="L1614" s="107" t="s">
        <v>5467</v>
      </c>
      <c r="M1614" s="83"/>
    </row>
    <row r="1615" spans="1:13" s="54" customFormat="1" hidden="1">
      <c r="A1615" s="16">
        <v>1613</v>
      </c>
      <c r="B1615" s="201" t="s">
        <v>15</v>
      </c>
      <c r="C1615" s="202" t="s">
        <v>31</v>
      </c>
      <c r="D1615" s="201">
        <v>126520</v>
      </c>
      <c r="E1615" s="201" t="s">
        <v>15</v>
      </c>
      <c r="F1615" s="201" t="s">
        <v>15</v>
      </c>
      <c r="G1615" s="201" t="s">
        <v>15</v>
      </c>
      <c r="H1615" s="204" t="s">
        <v>15</v>
      </c>
      <c r="I1615" s="203" t="s">
        <v>5070</v>
      </c>
      <c r="K1615" s="493">
        <v>44256</v>
      </c>
      <c r="L1615" s="107" t="s">
        <v>5467</v>
      </c>
    </row>
    <row r="1616" spans="1:13" s="54" customFormat="1" hidden="1">
      <c r="A1616" s="16">
        <v>1614</v>
      </c>
      <c r="B1616" s="16" t="s">
        <v>5213</v>
      </c>
      <c r="C1616" s="32" t="s">
        <v>32</v>
      </c>
      <c r="D1616" s="16">
        <v>126521</v>
      </c>
      <c r="E1616" s="16">
        <v>59332</v>
      </c>
      <c r="F1616" s="16">
        <v>2564160</v>
      </c>
      <c r="G1616" s="16" t="s">
        <v>1725</v>
      </c>
      <c r="H1616" s="77">
        <v>437600</v>
      </c>
      <c r="I1616" s="79" t="s">
        <v>5269</v>
      </c>
      <c r="J1616" s="29"/>
      <c r="K1616" s="493">
        <v>44256</v>
      </c>
      <c r="L1616" s="107" t="s">
        <v>5467</v>
      </c>
      <c r="M1616" s="83"/>
    </row>
    <row r="1617" spans="1:13" s="54" customFormat="1" hidden="1">
      <c r="A1617" s="16">
        <v>1615</v>
      </c>
      <c r="B1617" s="16" t="s">
        <v>5454</v>
      </c>
      <c r="C1617" s="32" t="s">
        <v>33</v>
      </c>
      <c r="D1617" s="16">
        <v>126522</v>
      </c>
      <c r="E1617" s="16">
        <v>59333</v>
      </c>
      <c r="F1617" s="16">
        <v>14418570</v>
      </c>
      <c r="G1617" s="16" t="s">
        <v>1726</v>
      </c>
      <c r="H1617" s="77">
        <v>568</v>
      </c>
      <c r="I1617" s="79" t="s">
        <v>15</v>
      </c>
      <c r="J1617" s="29"/>
      <c r="K1617" s="493">
        <v>44256</v>
      </c>
      <c r="L1617" s="107" t="s">
        <v>5467</v>
      </c>
      <c r="M1617" s="83"/>
    </row>
    <row r="1618" spans="1:13" s="54" customFormat="1" hidden="1">
      <c r="A1618" s="16">
        <v>1616</v>
      </c>
      <c r="B1618" s="16" t="s">
        <v>5455</v>
      </c>
      <c r="C1618" s="32" t="s">
        <v>33</v>
      </c>
      <c r="D1618" s="16">
        <v>126522</v>
      </c>
      <c r="E1618" s="16">
        <v>59333</v>
      </c>
      <c r="F1618" s="16">
        <v>14418570</v>
      </c>
      <c r="G1618" s="16" t="s">
        <v>1726</v>
      </c>
      <c r="H1618" s="77">
        <v>305</v>
      </c>
      <c r="I1618" s="79" t="s">
        <v>15</v>
      </c>
      <c r="J1618" s="29"/>
      <c r="K1618" s="493">
        <v>44256</v>
      </c>
      <c r="L1618" s="107" t="s">
        <v>5467</v>
      </c>
      <c r="M1618" s="83"/>
    </row>
    <row r="1619" spans="1:13" s="54" customFormat="1" hidden="1">
      <c r="A1619" s="16">
        <v>1617</v>
      </c>
      <c r="B1619" s="16" t="s">
        <v>4235</v>
      </c>
      <c r="C1619" s="32" t="s">
        <v>31</v>
      </c>
      <c r="D1619" s="16">
        <v>126523</v>
      </c>
      <c r="E1619" s="16" t="s">
        <v>15</v>
      </c>
      <c r="F1619" s="16" t="s">
        <v>15</v>
      </c>
      <c r="G1619" s="16" t="s">
        <v>1725</v>
      </c>
      <c r="H1619" s="77">
        <v>32810</v>
      </c>
      <c r="I1619" s="79" t="s">
        <v>5075</v>
      </c>
      <c r="J1619" s="29"/>
      <c r="K1619" s="493">
        <v>44256</v>
      </c>
      <c r="L1619" s="107" t="s">
        <v>5467</v>
      </c>
      <c r="M1619" s="83"/>
    </row>
    <row r="1620" spans="1:13" s="54" customFormat="1" hidden="1">
      <c r="A1620" s="16">
        <v>1618</v>
      </c>
      <c r="B1620" s="16" t="s">
        <v>5470</v>
      </c>
      <c r="C1620" s="32" t="s">
        <v>31</v>
      </c>
      <c r="D1620" s="16">
        <v>126524</v>
      </c>
      <c r="E1620" s="16">
        <v>59334</v>
      </c>
      <c r="F1620" s="16">
        <v>2581952</v>
      </c>
      <c r="G1620" s="16" t="s">
        <v>1725</v>
      </c>
      <c r="H1620" s="77">
        <v>9700</v>
      </c>
      <c r="I1620" s="79" t="s">
        <v>15</v>
      </c>
      <c r="J1620" s="29"/>
      <c r="K1620" s="493">
        <v>44280</v>
      </c>
      <c r="L1620" s="107" t="s">
        <v>5694</v>
      </c>
      <c r="M1620" s="83"/>
    </row>
    <row r="1621" spans="1:13" s="54" customFormat="1" hidden="1">
      <c r="A1621" s="16">
        <v>1619</v>
      </c>
      <c r="B1621" s="16" t="s">
        <v>5471</v>
      </c>
      <c r="C1621" s="32" t="s">
        <v>31</v>
      </c>
      <c r="D1621" s="16">
        <v>126524</v>
      </c>
      <c r="E1621" s="16">
        <v>59334</v>
      </c>
      <c r="F1621" s="16">
        <v>2581952</v>
      </c>
      <c r="G1621" s="16" t="s">
        <v>1725</v>
      </c>
      <c r="H1621" s="77">
        <v>8600</v>
      </c>
      <c r="I1621" s="79" t="s">
        <v>15</v>
      </c>
      <c r="J1621" s="29"/>
      <c r="K1621" s="493">
        <v>44280</v>
      </c>
      <c r="L1621" s="107" t="s">
        <v>5694</v>
      </c>
      <c r="M1621" s="83"/>
    </row>
    <row r="1622" spans="1:13" s="54" customFormat="1" hidden="1">
      <c r="A1622" s="16">
        <v>1620</v>
      </c>
      <c r="B1622" s="16" t="s">
        <v>5472</v>
      </c>
      <c r="C1622" s="32" t="s">
        <v>31</v>
      </c>
      <c r="D1622" s="16">
        <v>126524</v>
      </c>
      <c r="E1622" s="16">
        <v>59334</v>
      </c>
      <c r="F1622" s="16">
        <v>2581952</v>
      </c>
      <c r="G1622" s="16" t="s">
        <v>1725</v>
      </c>
      <c r="H1622" s="77">
        <v>8600</v>
      </c>
      <c r="I1622" s="79" t="s">
        <v>15</v>
      </c>
      <c r="J1622" s="29"/>
      <c r="K1622" s="493">
        <v>44280</v>
      </c>
      <c r="L1622" s="107" t="s">
        <v>5694</v>
      </c>
      <c r="M1622" s="83"/>
    </row>
    <row r="1623" spans="1:13" s="54" customFormat="1" hidden="1">
      <c r="A1623" s="16">
        <v>1621</v>
      </c>
      <c r="B1623" s="16" t="s">
        <v>5473</v>
      </c>
      <c r="C1623" s="32" t="s">
        <v>31</v>
      </c>
      <c r="D1623" s="16">
        <v>126524</v>
      </c>
      <c r="E1623" s="16">
        <v>59334</v>
      </c>
      <c r="F1623" s="16">
        <v>2581952</v>
      </c>
      <c r="G1623" s="16" t="s">
        <v>1725</v>
      </c>
      <c r="H1623" s="77">
        <v>8600</v>
      </c>
      <c r="I1623" s="79" t="s">
        <v>15</v>
      </c>
      <c r="J1623" s="29"/>
      <c r="K1623" s="493">
        <v>44280</v>
      </c>
      <c r="L1623" s="107" t="s">
        <v>5694</v>
      </c>
      <c r="M1623" s="83"/>
    </row>
    <row r="1624" spans="1:13" s="54" customFormat="1" hidden="1">
      <c r="A1624" s="16">
        <v>1622</v>
      </c>
      <c r="B1624" s="16" t="s">
        <v>5492</v>
      </c>
      <c r="C1624" s="32" t="s">
        <v>33</v>
      </c>
      <c r="D1624" s="16">
        <v>126525</v>
      </c>
      <c r="E1624" s="16">
        <v>59335</v>
      </c>
      <c r="F1624" s="16">
        <v>14418673</v>
      </c>
      <c r="G1624" s="16" t="s">
        <v>1726</v>
      </c>
      <c r="H1624" s="77">
        <v>177</v>
      </c>
      <c r="I1624" s="79" t="s">
        <v>15</v>
      </c>
      <c r="J1624" s="29"/>
      <c r="K1624" s="493">
        <v>44280</v>
      </c>
      <c r="L1624" s="107" t="s">
        <v>5694</v>
      </c>
      <c r="M1624" s="83"/>
    </row>
    <row r="1625" spans="1:13" s="54" customFormat="1" hidden="1">
      <c r="A1625" s="16">
        <v>1623</v>
      </c>
      <c r="B1625" s="16" t="s">
        <v>5493</v>
      </c>
      <c r="C1625" s="32" t="s">
        <v>33</v>
      </c>
      <c r="D1625" s="16">
        <v>126525</v>
      </c>
      <c r="E1625" s="16">
        <v>59335</v>
      </c>
      <c r="F1625" s="16">
        <v>14418673</v>
      </c>
      <c r="G1625" s="16" t="s">
        <v>1726</v>
      </c>
      <c r="H1625" s="77">
        <v>118</v>
      </c>
      <c r="I1625" s="79" t="s">
        <v>15</v>
      </c>
      <c r="J1625" s="29"/>
      <c r="K1625" s="493">
        <v>44280</v>
      </c>
      <c r="L1625" s="107" t="s">
        <v>5694</v>
      </c>
      <c r="M1625" s="83"/>
    </row>
    <row r="1626" spans="1:13" s="54" customFormat="1" hidden="1">
      <c r="A1626" s="16">
        <v>1624</v>
      </c>
      <c r="B1626" s="16" t="s">
        <v>5494</v>
      </c>
      <c r="C1626" s="32" t="s">
        <v>33</v>
      </c>
      <c r="D1626" s="16">
        <v>126525</v>
      </c>
      <c r="E1626" s="16">
        <v>59335</v>
      </c>
      <c r="F1626" s="16">
        <v>14418673</v>
      </c>
      <c r="G1626" s="16" t="s">
        <v>1726</v>
      </c>
      <c r="H1626" s="77">
        <v>330</v>
      </c>
      <c r="I1626" s="79" t="s">
        <v>15</v>
      </c>
      <c r="J1626" s="29"/>
      <c r="K1626" s="493">
        <v>44280</v>
      </c>
      <c r="L1626" s="107" t="s">
        <v>5694</v>
      </c>
      <c r="M1626" s="83"/>
    </row>
    <row r="1627" spans="1:13" s="54" customFormat="1" hidden="1">
      <c r="A1627" s="16">
        <v>1625</v>
      </c>
      <c r="B1627" s="16" t="s">
        <v>5495</v>
      </c>
      <c r="C1627" s="32" t="s">
        <v>33</v>
      </c>
      <c r="D1627" s="16">
        <v>126525</v>
      </c>
      <c r="E1627" s="16">
        <v>59335</v>
      </c>
      <c r="F1627" s="16">
        <v>14418673</v>
      </c>
      <c r="G1627" s="16" t="s">
        <v>1726</v>
      </c>
      <c r="H1627" s="77">
        <v>180</v>
      </c>
      <c r="I1627" s="79" t="s">
        <v>15</v>
      </c>
      <c r="J1627" s="29"/>
      <c r="K1627" s="493">
        <v>44280</v>
      </c>
      <c r="L1627" s="107" t="s">
        <v>5694</v>
      </c>
      <c r="M1627" s="83"/>
    </row>
    <row r="1628" spans="1:13" s="54" customFormat="1" hidden="1">
      <c r="A1628" s="16">
        <v>1626</v>
      </c>
      <c r="B1628" s="16" t="s">
        <v>5489</v>
      </c>
      <c r="C1628" s="32" t="s">
        <v>32</v>
      </c>
      <c r="D1628" s="16">
        <v>126526</v>
      </c>
      <c r="E1628" s="16" t="s">
        <v>15</v>
      </c>
      <c r="F1628" s="16" t="s">
        <v>15</v>
      </c>
      <c r="G1628" s="16" t="s">
        <v>1725</v>
      </c>
      <c r="H1628" s="77">
        <v>117500</v>
      </c>
      <c r="I1628" s="79" t="s">
        <v>4429</v>
      </c>
      <c r="J1628" s="29"/>
      <c r="K1628" s="493">
        <v>44280</v>
      </c>
      <c r="L1628" s="107" t="s">
        <v>5694</v>
      </c>
      <c r="M1628" s="83"/>
    </row>
    <row r="1629" spans="1:13" s="54" customFormat="1" hidden="1">
      <c r="A1629" s="16">
        <v>1627</v>
      </c>
      <c r="B1629" s="16" t="s">
        <v>5385</v>
      </c>
      <c r="C1629" s="32" t="s">
        <v>31</v>
      </c>
      <c r="D1629" s="16">
        <v>126527</v>
      </c>
      <c r="E1629" s="16">
        <v>59336</v>
      </c>
      <c r="F1629" s="16">
        <v>2455478</v>
      </c>
      <c r="G1629" s="16" t="s">
        <v>1725</v>
      </c>
      <c r="H1629" s="77">
        <v>1062600</v>
      </c>
      <c r="I1629" s="79" t="s">
        <v>15</v>
      </c>
      <c r="J1629" s="29"/>
      <c r="K1629" s="493">
        <v>44280</v>
      </c>
      <c r="L1629" s="107" t="s">
        <v>5694</v>
      </c>
      <c r="M1629" s="83"/>
    </row>
    <row r="1630" spans="1:13" s="54" customFormat="1" hidden="1">
      <c r="A1630" s="16">
        <v>1628</v>
      </c>
      <c r="B1630" s="16" t="s">
        <v>5526</v>
      </c>
      <c r="C1630" s="32" t="s">
        <v>32</v>
      </c>
      <c r="D1630" s="16">
        <v>126528</v>
      </c>
      <c r="E1630" s="16">
        <v>59339</v>
      </c>
      <c r="F1630" s="16">
        <v>2479241</v>
      </c>
      <c r="G1630" s="16" t="s">
        <v>1725</v>
      </c>
      <c r="H1630" s="77">
        <v>35700</v>
      </c>
      <c r="I1630" s="79" t="s">
        <v>15</v>
      </c>
      <c r="J1630" s="29"/>
      <c r="K1630" s="493">
        <v>44280</v>
      </c>
      <c r="L1630" s="107" t="s">
        <v>5694</v>
      </c>
      <c r="M1630" s="83"/>
    </row>
    <row r="1631" spans="1:13" s="54" customFormat="1" hidden="1">
      <c r="A1631" s="16">
        <v>1629</v>
      </c>
      <c r="B1631" s="16" t="s">
        <v>5520</v>
      </c>
      <c r="C1631" s="32" t="s">
        <v>32</v>
      </c>
      <c r="D1631" s="16">
        <v>126528</v>
      </c>
      <c r="E1631" s="16">
        <v>59339</v>
      </c>
      <c r="F1631" s="16">
        <v>2479241</v>
      </c>
      <c r="G1631" s="16" t="s">
        <v>1725</v>
      </c>
      <c r="H1631" s="77">
        <v>22600</v>
      </c>
      <c r="I1631" s="79" t="s">
        <v>15</v>
      </c>
      <c r="J1631" s="29"/>
      <c r="K1631" s="493">
        <v>44280</v>
      </c>
      <c r="L1631" s="107" t="s">
        <v>5694</v>
      </c>
      <c r="M1631" s="83"/>
    </row>
    <row r="1632" spans="1:13" s="54" customFormat="1" hidden="1">
      <c r="A1632" s="16">
        <v>1630</v>
      </c>
      <c r="B1632" s="16" t="s">
        <v>5538</v>
      </c>
      <c r="C1632" s="32" t="s">
        <v>32</v>
      </c>
      <c r="D1632" s="16">
        <v>126528</v>
      </c>
      <c r="E1632" s="16">
        <v>59339</v>
      </c>
      <c r="F1632" s="16">
        <v>2479241</v>
      </c>
      <c r="G1632" s="16" t="s">
        <v>1725</v>
      </c>
      <c r="H1632" s="77">
        <v>20100</v>
      </c>
      <c r="I1632" s="79" t="s">
        <v>15</v>
      </c>
      <c r="J1632" s="29"/>
      <c r="K1632" s="493">
        <v>44280</v>
      </c>
      <c r="L1632" s="107" t="s">
        <v>5694</v>
      </c>
      <c r="M1632" s="83"/>
    </row>
    <row r="1633" spans="1:13" s="54" customFormat="1" hidden="1">
      <c r="A1633" s="16">
        <v>1631</v>
      </c>
      <c r="B1633" s="16" t="s">
        <v>5537</v>
      </c>
      <c r="C1633" s="32" t="s">
        <v>32</v>
      </c>
      <c r="D1633" s="16">
        <v>126529</v>
      </c>
      <c r="E1633" s="16">
        <v>59340</v>
      </c>
      <c r="F1633" s="16">
        <v>2479241</v>
      </c>
      <c r="G1633" s="16" t="s">
        <v>1725</v>
      </c>
      <c r="H1633" s="77">
        <v>35700</v>
      </c>
      <c r="I1633" s="79" t="s">
        <v>15</v>
      </c>
      <c r="J1633" s="29"/>
      <c r="K1633" s="493">
        <v>44280</v>
      </c>
      <c r="L1633" s="107" t="s">
        <v>5694</v>
      </c>
      <c r="M1633" s="83"/>
    </row>
    <row r="1634" spans="1:13" s="54" customFormat="1" hidden="1">
      <c r="A1634" s="16">
        <v>1632</v>
      </c>
      <c r="B1634" s="16" t="s">
        <v>5542</v>
      </c>
      <c r="C1634" s="32" t="s">
        <v>31</v>
      </c>
      <c r="D1634" s="16">
        <v>126530</v>
      </c>
      <c r="E1634" s="16">
        <v>59341</v>
      </c>
      <c r="F1634" s="16">
        <v>2479260</v>
      </c>
      <c r="G1634" s="16" t="s">
        <v>1725</v>
      </c>
      <c r="H1634" s="77">
        <v>76400</v>
      </c>
      <c r="I1634" s="79" t="s">
        <v>5639</v>
      </c>
      <c r="J1634" s="29"/>
      <c r="K1634" s="493">
        <v>44280</v>
      </c>
      <c r="L1634" s="107" t="s">
        <v>5694</v>
      </c>
      <c r="M1634" s="83"/>
    </row>
    <row r="1635" spans="1:13" s="54" customFormat="1" hidden="1">
      <c r="A1635" s="16">
        <v>1633</v>
      </c>
      <c r="B1635" s="16" t="s">
        <v>5585</v>
      </c>
      <c r="C1635" s="32" t="s">
        <v>31</v>
      </c>
      <c r="D1635" s="16">
        <v>126531</v>
      </c>
      <c r="E1635" s="16">
        <v>59342</v>
      </c>
      <c r="F1635" s="16">
        <v>2479280</v>
      </c>
      <c r="G1635" s="16" t="s">
        <v>1725</v>
      </c>
      <c r="H1635" s="77">
        <v>9700</v>
      </c>
      <c r="I1635" s="79" t="s">
        <v>15</v>
      </c>
      <c r="J1635" s="29"/>
      <c r="K1635" s="493">
        <v>44280</v>
      </c>
      <c r="L1635" s="107" t="s">
        <v>5694</v>
      </c>
      <c r="M1635" s="83"/>
    </row>
    <row r="1636" spans="1:13" s="54" customFormat="1" hidden="1">
      <c r="A1636" s="16">
        <v>1634</v>
      </c>
      <c r="B1636" s="16" t="s">
        <v>5548</v>
      </c>
      <c r="C1636" s="32" t="s">
        <v>40</v>
      </c>
      <c r="D1636" s="16">
        <v>126532</v>
      </c>
      <c r="E1636" s="16" t="s">
        <v>15</v>
      </c>
      <c r="F1636" s="16" t="s">
        <v>15</v>
      </c>
      <c r="G1636" s="16" t="s">
        <v>1726</v>
      </c>
      <c r="H1636" s="77">
        <v>4071.2999999999997</v>
      </c>
      <c r="I1636" s="79" t="s">
        <v>5844</v>
      </c>
      <c r="J1636" s="29"/>
      <c r="K1636" s="493">
        <v>44286</v>
      </c>
      <c r="L1636" s="107" t="s">
        <v>5843</v>
      </c>
      <c r="M1636" s="83"/>
    </row>
    <row r="1637" spans="1:13" s="54" customFormat="1" hidden="1">
      <c r="A1637" s="16">
        <v>1635</v>
      </c>
      <c r="B1637" s="16" t="s">
        <v>5549</v>
      </c>
      <c r="C1637" s="32" t="s">
        <v>40</v>
      </c>
      <c r="D1637" s="16">
        <v>126532</v>
      </c>
      <c r="E1637" s="16" t="s">
        <v>15</v>
      </c>
      <c r="F1637" s="16" t="s">
        <v>15</v>
      </c>
      <c r="G1637" s="16" t="s">
        <v>1726</v>
      </c>
      <c r="H1637" s="77">
        <v>581.69999999999993</v>
      </c>
      <c r="I1637" s="79" t="s">
        <v>5844</v>
      </c>
      <c r="J1637" s="29"/>
      <c r="K1637" s="493">
        <v>44286</v>
      </c>
      <c r="L1637" s="107" t="s">
        <v>5843</v>
      </c>
      <c r="M1637" s="83"/>
    </row>
    <row r="1638" spans="1:13" s="54" customFormat="1" hidden="1">
      <c r="A1638" s="16">
        <v>1636</v>
      </c>
      <c r="B1638" s="16" t="s">
        <v>5550</v>
      </c>
      <c r="C1638" s="32" t="s">
        <v>40</v>
      </c>
      <c r="D1638" s="16">
        <v>126533</v>
      </c>
      <c r="E1638" s="16" t="s">
        <v>15</v>
      </c>
      <c r="F1638" s="16" t="s">
        <v>15</v>
      </c>
      <c r="G1638" s="16" t="s">
        <v>1726</v>
      </c>
      <c r="H1638" s="77">
        <v>4071.2999999999997</v>
      </c>
      <c r="I1638" s="79" t="s">
        <v>5844</v>
      </c>
      <c r="J1638" s="29"/>
      <c r="K1638" s="493">
        <v>44286</v>
      </c>
      <c r="L1638" s="107" t="s">
        <v>5843</v>
      </c>
      <c r="M1638" s="83"/>
    </row>
    <row r="1639" spans="1:13" s="54" customFormat="1" hidden="1">
      <c r="A1639" s="16">
        <v>1637</v>
      </c>
      <c r="B1639" s="16" t="s">
        <v>5551</v>
      </c>
      <c r="C1639" s="32" t="s">
        <v>40</v>
      </c>
      <c r="D1639" s="16">
        <v>126533</v>
      </c>
      <c r="E1639" s="16" t="s">
        <v>15</v>
      </c>
      <c r="F1639" s="16" t="s">
        <v>15</v>
      </c>
      <c r="G1639" s="16" t="s">
        <v>1726</v>
      </c>
      <c r="H1639" s="77">
        <v>581.69999999999993</v>
      </c>
      <c r="I1639" s="79" t="s">
        <v>5844</v>
      </c>
      <c r="J1639" s="29"/>
      <c r="K1639" s="493">
        <v>44286</v>
      </c>
      <c r="L1639" s="107" t="s">
        <v>5843</v>
      </c>
      <c r="M1639" s="83"/>
    </row>
    <row r="1640" spans="1:13" s="54" customFormat="1" hidden="1">
      <c r="A1640" s="16">
        <v>1638</v>
      </c>
      <c r="B1640" s="16" t="s">
        <v>5552</v>
      </c>
      <c r="C1640" s="32" t="s">
        <v>40</v>
      </c>
      <c r="D1640" s="16">
        <v>126534</v>
      </c>
      <c r="E1640" s="16" t="s">
        <v>15</v>
      </c>
      <c r="F1640" s="16" t="s">
        <v>15</v>
      </c>
      <c r="G1640" s="16" t="s">
        <v>1726</v>
      </c>
      <c r="H1640" s="77">
        <v>1599.3</v>
      </c>
      <c r="I1640" s="79" t="s">
        <v>5844</v>
      </c>
      <c r="J1640" s="29"/>
      <c r="K1640" s="493">
        <v>44286</v>
      </c>
      <c r="L1640" s="107" t="s">
        <v>5843</v>
      </c>
      <c r="M1640" s="83"/>
    </row>
    <row r="1641" spans="1:13" s="54" customFormat="1" hidden="1">
      <c r="A1641" s="16">
        <v>1639</v>
      </c>
      <c r="B1641" s="16" t="s">
        <v>5553</v>
      </c>
      <c r="C1641" s="32" t="s">
        <v>40</v>
      </c>
      <c r="D1641" s="16">
        <v>126534</v>
      </c>
      <c r="E1641" s="16" t="s">
        <v>15</v>
      </c>
      <c r="F1641" s="16" t="s">
        <v>15</v>
      </c>
      <c r="G1641" s="16" t="s">
        <v>1726</v>
      </c>
      <c r="H1641" s="77">
        <v>756.3</v>
      </c>
      <c r="I1641" s="79" t="s">
        <v>5844</v>
      </c>
      <c r="J1641" s="29"/>
      <c r="K1641" s="493">
        <v>44286</v>
      </c>
      <c r="L1641" s="107" t="s">
        <v>5843</v>
      </c>
      <c r="M1641" s="83"/>
    </row>
    <row r="1642" spans="1:13" s="54" customFormat="1" hidden="1">
      <c r="A1642" s="16">
        <v>1640</v>
      </c>
      <c r="B1642" s="16" t="s">
        <v>5554</v>
      </c>
      <c r="C1642" s="32" t="s">
        <v>40</v>
      </c>
      <c r="D1642" s="16">
        <v>126534</v>
      </c>
      <c r="E1642" s="16" t="s">
        <v>15</v>
      </c>
      <c r="F1642" s="16" t="s">
        <v>15</v>
      </c>
      <c r="G1642" s="16" t="s">
        <v>1726</v>
      </c>
      <c r="H1642" s="77">
        <v>308.09999999999997</v>
      </c>
      <c r="I1642" s="79" t="s">
        <v>5844</v>
      </c>
      <c r="J1642" s="29"/>
      <c r="K1642" s="493">
        <v>44286</v>
      </c>
      <c r="L1642" s="107" t="s">
        <v>5843</v>
      </c>
      <c r="M1642" s="83"/>
    </row>
    <row r="1643" spans="1:13" s="54" customFormat="1" hidden="1">
      <c r="A1643" s="16">
        <v>1641</v>
      </c>
      <c r="B1643" s="16" t="s">
        <v>5565</v>
      </c>
      <c r="C1643" s="32" t="s">
        <v>40</v>
      </c>
      <c r="D1643" s="16">
        <v>126535</v>
      </c>
      <c r="E1643" s="16" t="s">
        <v>15</v>
      </c>
      <c r="F1643" s="16" t="s">
        <v>15</v>
      </c>
      <c r="G1643" s="16" t="s">
        <v>1726</v>
      </c>
      <c r="H1643" s="77">
        <v>911.1</v>
      </c>
      <c r="I1643" s="79" t="s">
        <v>5844</v>
      </c>
      <c r="J1643" s="29"/>
      <c r="K1643" s="493">
        <v>44286</v>
      </c>
      <c r="L1643" s="107" t="s">
        <v>5843</v>
      </c>
      <c r="M1643" s="83"/>
    </row>
    <row r="1644" spans="1:13" s="54" customFormat="1" hidden="1">
      <c r="A1644" s="16">
        <v>1642</v>
      </c>
      <c r="B1644" s="16" t="s">
        <v>5566</v>
      </c>
      <c r="C1644" s="32" t="s">
        <v>40</v>
      </c>
      <c r="D1644" s="16">
        <v>126535</v>
      </c>
      <c r="E1644" s="16" t="s">
        <v>15</v>
      </c>
      <c r="F1644" s="16" t="s">
        <v>15</v>
      </c>
      <c r="G1644" s="16" t="s">
        <v>1726</v>
      </c>
      <c r="H1644" s="77">
        <v>697.8</v>
      </c>
      <c r="I1644" s="79" t="s">
        <v>5844</v>
      </c>
      <c r="J1644" s="29"/>
      <c r="K1644" s="493">
        <v>44286</v>
      </c>
      <c r="L1644" s="107" t="s">
        <v>5843</v>
      </c>
      <c r="M1644" s="83"/>
    </row>
    <row r="1645" spans="1:13" s="54" customFormat="1" hidden="1">
      <c r="A1645" s="16">
        <v>1643</v>
      </c>
      <c r="B1645" s="16" t="s">
        <v>5567</v>
      </c>
      <c r="C1645" s="32" t="s">
        <v>40</v>
      </c>
      <c r="D1645" s="16">
        <v>126535</v>
      </c>
      <c r="E1645" s="16" t="s">
        <v>15</v>
      </c>
      <c r="F1645" s="16" t="s">
        <v>15</v>
      </c>
      <c r="G1645" s="16" t="s">
        <v>1726</v>
      </c>
      <c r="H1645" s="77">
        <v>697.8</v>
      </c>
      <c r="I1645" s="79" t="s">
        <v>5844</v>
      </c>
      <c r="J1645" s="29"/>
      <c r="K1645" s="493">
        <v>44286</v>
      </c>
      <c r="L1645" s="107" t="s">
        <v>5843</v>
      </c>
      <c r="M1645" s="83"/>
    </row>
    <row r="1646" spans="1:13" s="54" customFormat="1" hidden="1">
      <c r="A1646" s="16">
        <v>1644</v>
      </c>
      <c r="B1646" s="16" t="s">
        <v>5568</v>
      </c>
      <c r="C1646" s="32" t="s">
        <v>40</v>
      </c>
      <c r="D1646" s="16">
        <v>126535</v>
      </c>
      <c r="E1646" s="16" t="s">
        <v>15</v>
      </c>
      <c r="F1646" s="16" t="s">
        <v>15</v>
      </c>
      <c r="G1646" s="16" t="s">
        <v>1726</v>
      </c>
      <c r="H1646" s="77">
        <v>450</v>
      </c>
      <c r="I1646" s="79" t="s">
        <v>5844</v>
      </c>
      <c r="J1646" s="29"/>
      <c r="K1646" s="493">
        <v>44286</v>
      </c>
      <c r="L1646" s="107" t="s">
        <v>5843</v>
      </c>
      <c r="M1646" s="83"/>
    </row>
    <row r="1647" spans="1:13" s="54" customFormat="1" hidden="1">
      <c r="A1647" s="16">
        <v>1645</v>
      </c>
      <c r="B1647" s="16" t="s">
        <v>5569</v>
      </c>
      <c r="C1647" s="32" t="s">
        <v>40</v>
      </c>
      <c r="D1647" s="16">
        <v>126535</v>
      </c>
      <c r="E1647" s="16" t="s">
        <v>15</v>
      </c>
      <c r="F1647" s="16" t="s">
        <v>15</v>
      </c>
      <c r="G1647" s="16" t="s">
        <v>1726</v>
      </c>
      <c r="H1647" s="77">
        <v>116.1</v>
      </c>
      <c r="I1647" s="79" t="s">
        <v>5844</v>
      </c>
      <c r="J1647" s="29"/>
      <c r="K1647" s="493">
        <v>44286</v>
      </c>
      <c r="L1647" s="107" t="s">
        <v>5843</v>
      </c>
      <c r="M1647" s="83"/>
    </row>
    <row r="1648" spans="1:13" s="54" customFormat="1" hidden="1">
      <c r="A1648" s="16">
        <v>1646</v>
      </c>
      <c r="B1648" s="16" t="s">
        <v>5590</v>
      </c>
      <c r="C1648" s="32" t="s">
        <v>40</v>
      </c>
      <c r="D1648" s="16">
        <v>126536</v>
      </c>
      <c r="E1648" s="16" t="s">
        <v>15</v>
      </c>
      <c r="F1648" s="16" t="s">
        <v>15</v>
      </c>
      <c r="G1648" s="16" t="s">
        <v>1726</v>
      </c>
      <c r="H1648" s="77">
        <v>756</v>
      </c>
      <c r="I1648" s="79" t="s">
        <v>5844</v>
      </c>
      <c r="J1648" s="29"/>
      <c r="K1648" s="493">
        <v>44286</v>
      </c>
      <c r="L1648" s="107" t="s">
        <v>5843</v>
      </c>
      <c r="M1648" s="83"/>
    </row>
    <row r="1649" spans="1:13" s="54" customFormat="1" hidden="1">
      <c r="A1649" s="16">
        <v>1647</v>
      </c>
      <c r="B1649" s="16" t="s">
        <v>5591</v>
      </c>
      <c r="C1649" s="32" t="s">
        <v>40</v>
      </c>
      <c r="D1649" s="16">
        <v>126536</v>
      </c>
      <c r="E1649" s="16" t="s">
        <v>15</v>
      </c>
      <c r="F1649" s="16" t="s">
        <v>15</v>
      </c>
      <c r="G1649" s="16" t="s">
        <v>1726</v>
      </c>
      <c r="H1649" s="77">
        <v>1451.1</v>
      </c>
      <c r="I1649" s="79" t="s">
        <v>5844</v>
      </c>
      <c r="J1649" s="29"/>
      <c r="K1649" s="493">
        <v>44286</v>
      </c>
      <c r="L1649" s="107" t="s">
        <v>5843</v>
      </c>
      <c r="M1649" s="83"/>
    </row>
    <row r="1650" spans="1:13" s="54" customFormat="1" hidden="1">
      <c r="A1650" s="16">
        <v>1648</v>
      </c>
      <c r="B1650" s="16" t="s">
        <v>5592</v>
      </c>
      <c r="C1650" s="32" t="s">
        <v>40</v>
      </c>
      <c r="D1650" s="16">
        <v>126536</v>
      </c>
      <c r="E1650" s="16" t="s">
        <v>15</v>
      </c>
      <c r="F1650" s="16" t="s">
        <v>15</v>
      </c>
      <c r="G1650" s="16" t="s">
        <v>1726</v>
      </c>
      <c r="H1650" s="77">
        <v>177</v>
      </c>
      <c r="I1650" s="79" t="s">
        <v>5844</v>
      </c>
      <c r="J1650" s="29"/>
      <c r="K1650" s="493">
        <v>44286</v>
      </c>
      <c r="L1650" s="107" t="s">
        <v>5843</v>
      </c>
      <c r="M1650" s="83"/>
    </row>
    <row r="1651" spans="1:13" s="54" customFormat="1" hidden="1">
      <c r="A1651" s="16">
        <v>1649</v>
      </c>
      <c r="B1651" s="16" t="s">
        <v>5597</v>
      </c>
      <c r="C1651" s="32" t="s">
        <v>40</v>
      </c>
      <c r="D1651" s="16">
        <v>126537</v>
      </c>
      <c r="E1651" s="16" t="s">
        <v>15</v>
      </c>
      <c r="F1651" s="16" t="s">
        <v>15</v>
      </c>
      <c r="G1651" s="16" t="s">
        <v>1726</v>
      </c>
      <c r="H1651" s="77">
        <v>814.5</v>
      </c>
      <c r="I1651" s="79" t="s">
        <v>5844</v>
      </c>
      <c r="J1651" s="29"/>
      <c r="K1651" s="493">
        <v>44286</v>
      </c>
      <c r="L1651" s="107" t="s">
        <v>5843</v>
      </c>
      <c r="M1651" s="83"/>
    </row>
    <row r="1652" spans="1:13" s="54" customFormat="1" hidden="1">
      <c r="A1652" s="16">
        <v>1650</v>
      </c>
      <c r="B1652" s="16" t="s">
        <v>5598</v>
      </c>
      <c r="C1652" s="32" t="s">
        <v>40</v>
      </c>
      <c r="D1652" s="16">
        <v>126537</v>
      </c>
      <c r="E1652" s="16" t="s">
        <v>15</v>
      </c>
      <c r="F1652" s="16" t="s">
        <v>15</v>
      </c>
      <c r="G1652" s="16" t="s">
        <v>1726</v>
      </c>
      <c r="H1652" s="77">
        <v>1292.0999999999999</v>
      </c>
      <c r="I1652" s="79" t="s">
        <v>5844</v>
      </c>
      <c r="J1652" s="29"/>
      <c r="K1652" s="493">
        <v>44286</v>
      </c>
      <c r="L1652" s="107" t="s">
        <v>5843</v>
      </c>
      <c r="M1652" s="83"/>
    </row>
    <row r="1653" spans="1:13" s="54" customFormat="1" hidden="1">
      <c r="A1653" s="16">
        <v>1651</v>
      </c>
      <c r="B1653" s="16" t="s">
        <v>5599</v>
      </c>
      <c r="C1653" s="32" t="s">
        <v>40</v>
      </c>
      <c r="D1653" s="16">
        <v>126537</v>
      </c>
      <c r="E1653" s="16" t="s">
        <v>15</v>
      </c>
      <c r="F1653" s="16" t="s">
        <v>15</v>
      </c>
      <c r="G1653" s="16" t="s">
        <v>1726</v>
      </c>
      <c r="H1653" s="77">
        <v>780</v>
      </c>
      <c r="I1653" s="79" t="s">
        <v>5844</v>
      </c>
      <c r="J1653" s="29"/>
      <c r="K1653" s="493">
        <v>44286</v>
      </c>
      <c r="L1653" s="107" t="s">
        <v>5843</v>
      </c>
      <c r="M1653" s="83"/>
    </row>
    <row r="1654" spans="1:13" s="54" customFormat="1" hidden="1">
      <c r="A1654" s="16">
        <v>1652</v>
      </c>
      <c r="B1654" s="16" t="s">
        <v>5600</v>
      </c>
      <c r="C1654" s="32" t="s">
        <v>40</v>
      </c>
      <c r="D1654" s="16">
        <v>126537</v>
      </c>
      <c r="E1654" s="16" t="s">
        <v>15</v>
      </c>
      <c r="F1654" s="16" t="s">
        <v>15</v>
      </c>
      <c r="G1654" s="16" t="s">
        <v>1726</v>
      </c>
      <c r="H1654" s="77">
        <v>195</v>
      </c>
      <c r="I1654" s="79" t="s">
        <v>5844</v>
      </c>
      <c r="J1654" s="29"/>
      <c r="K1654" s="493">
        <v>44286</v>
      </c>
      <c r="L1654" s="107" t="s">
        <v>5843</v>
      </c>
      <c r="M1654" s="83"/>
    </row>
    <row r="1655" spans="1:13" s="54" customFormat="1" hidden="1">
      <c r="A1655" s="16">
        <v>1653</v>
      </c>
      <c r="B1655" s="16" t="s">
        <v>5606</v>
      </c>
      <c r="C1655" s="32" t="s">
        <v>40</v>
      </c>
      <c r="D1655" s="16">
        <v>126538</v>
      </c>
      <c r="E1655" s="16" t="s">
        <v>15</v>
      </c>
      <c r="F1655" s="16" t="s">
        <v>15</v>
      </c>
      <c r="G1655" s="16" t="s">
        <v>1726</v>
      </c>
      <c r="H1655" s="77">
        <v>756</v>
      </c>
      <c r="I1655" s="79" t="s">
        <v>5844</v>
      </c>
      <c r="J1655" s="29"/>
      <c r="K1655" s="493">
        <v>44286</v>
      </c>
      <c r="L1655" s="107" t="s">
        <v>5843</v>
      </c>
      <c r="M1655" s="83"/>
    </row>
    <row r="1656" spans="1:13" s="54" customFormat="1" hidden="1">
      <c r="A1656" s="16">
        <v>1654</v>
      </c>
      <c r="B1656" s="16" t="s">
        <v>5607</v>
      </c>
      <c r="C1656" s="32" t="s">
        <v>40</v>
      </c>
      <c r="D1656" s="16">
        <v>126538</v>
      </c>
      <c r="E1656" s="16" t="s">
        <v>15</v>
      </c>
      <c r="F1656" s="16" t="s">
        <v>15</v>
      </c>
      <c r="G1656" s="16" t="s">
        <v>1726</v>
      </c>
      <c r="H1656" s="77">
        <v>697.8</v>
      </c>
      <c r="I1656" s="79" t="s">
        <v>5844</v>
      </c>
      <c r="J1656" s="29"/>
      <c r="K1656" s="493">
        <v>44286</v>
      </c>
      <c r="L1656" s="107" t="s">
        <v>5843</v>
      </c>
      <c r="M1656" s="83"/>
    </row>
    <row r="1657" spans="1:13" s="54" customFormat="1" hidden="1">
      <c r="A1657" s="16">
        <v>1655</v>
      </c>
      <c r="B1657" s="16" t="s">
        <v>5608</v>
      </c>
      <c r="C1657" s="32" t="s">
        <v>40</v>
      </c>
      <c r="D1657" s="16">
        <v>126538</v>
      </c>
      <c r="E1657" s="16" t="s">
        <v>15</v>
      </c>
      <c r="F1657" s="16" t="s">
        <v>15</v>
      </c>
      <c r="G1657" s="16" t="s">
        <v>1726</v>
      </c>
      <c r="H1657" s="77">
        <v>1338</v>
      </c>
      <c r="I1657" s="79" t="s">
        <v>5844</v>
      </c>
      <c r="J1657" s="29"/>
      <c r="K1657" s="493">
        <v>44286</v>
      </c>
      <c r="L1657" s="107" t="s">
        <v>5843</v>
      </c>
      <c r="M1657" s="83"/>
    </row>
    <row r="1658" spans="1:13" s="54" customFormat="1" hidden="1">
      <c r="A1658" s="16">
        <v>1656</v>
      </c>
      <c r="B1658" s="16" t="s">
        <v>5609</v>
      </c>
      <c r="C1658" s="32" t="s">
        <v>40</v>
      </c>
      <c r="D1658" s="16">
        <v>126538</v>
      </c>
      <c r="E1658" s="16" t="s">
        <v>15</v>
      </c>
      <c r="F1658" s="16" t="s">
        <v>15</v>
      </c>
      <c r="G1658" s="16" t="s">
        <v>1726</v>
      </c>
      <c r="H1658" s="77">
        <v>756</v>
      </c>
      <c r="I1658" s="79" t="s">
        <v>5844</v>
      </c>
      <c r="J1658" s="29"/>
      <c r="K1658" s="493">
        <v>44286</v>
      </c>
      <c r="L1658" s="107" t="s">
        <v>5843</v>
      </c>
      <c r="M1658" s="83"/>
    </row>
    <row r="1659" spans="1:13" s="54" customFormat="1" hidden="1">
      <c r="A1659" s="16">
        <v>1657</v>
      </c>
      <c r="B1659" s="16" t="s">
        <v>5610</v>
      </c>
      <c r="C1659" s="32" t="s">
        <v>40</v>
      </c>
      <c r="D1659" s="16">
        <v>126538</v>
      </c>
      <c r="E1659" s="16" t="s">
        <v>15</v>
      </c>
      <c r="F1659" s="16" t="s">
        <v>15</v>
      </c>
      <c r="G1659" s="16" t="s">
        <v>1726</v>
      </c>
      <c r="H1659" s="77">
        <v>697.8</v>
      </c>
      <c r="I1659" s="79" t="s">
        <v>5844</v>
      </c>
      <c r="J1659" s="29"/>
      <c r="K1659" s="493">
        <v>44286</v>
      </c>
      <c r="L1659" s="107" t="s">
        <v>5843</v>
      </c>
      <c r="M1659" s="83"/>
    </row>
    <row r="1660" spans="1:13" s="54" customFormat="1" hidden="1">
      <c r="A1660" s="16">
        <v>1658</v>
      </c>
      <c r="B1660" s="16" t="s">
        <v>5611</v>
      </c>
      <c r="C1660" s="32" t="s">
        <v>40</v>
      </c>
      <c r="D1660" s="16">
        <v>126538</v>
      </c>
      <c r="E1660" s="16" t="s">
        <v>15</v>
      </c>
      <c r="F1660" s="16" t="s">
        <v>15</v>
      </c>
      <c r="G1660" s="16" t="s">
        <v>1726</v>
      </c>
      <c r="H1660" s="77">
        <v>116.1</v>
      </c>
      <c r="I1660" s="79" t="s">
        <v>5844</v>
      </c>
      <c r="J1660" s="29"/>
      <c r="K1660" s="493">
        <v>44286</v>
      </c>
      <c r="L1660" s="107" t="s">
        <v>5843</v>
      </c>
      <c r="M1660" s="83"/>
    </row>
    <row r="1661" spans="1:13" s="54" customFormat="1" hidden="1">
      <c r="A1661" s="16">
        <v>1659</v>
      </c>
      <c r="B1661" s="16" t="s">
        <v>5619</v>
      </c>
      <c r="C1661" s="32" t="s">
        <v>40</v>
      </c>
      <c r="D1661" s="16">
        <v>126539</v>
      </c>
      <c r="E1661" s="16" t="s">
        <v>15</v>
      </c>
      <c r="F1661" s="16" t="s">
        <v>15</v>
      </c>
      <c r="G1661" s="16" t="s">
        <v>1726</v>
      </c>
      <c r="H1661" s="77">
        <v>1861.1999999999998</v>
      </c>
      <c r="I1661" s="79" t="s">
        <v>5844</v>
      </c>
      <c r="J1661" s="29"/>
      <c r="K1661" s="493">
        <v>44286</v>
      </c>
      <c r="L1661" s="107" t="s">
        <v>5843</v>
      </c>
      <c r="M1661" s="83"/>
    </row>
    <row r="1662" spans="1:13" s="54" customFormat="1" hidden="1">
      <c r="A1662" s="16">
        <v>1660</v>
      </c>
      <c r="B1662" s="16" t="s">
        <v>5620</v>
      </c>
      <c r="C1662" s="32" t="s">
        <v>40</v>
      </c>
      <c r="D1662" s="16">
        <v>126539</v>
      </c>
      <c r="E1662" s="16" t="s">
        <v>15</v>
      </c>
      <c r="F1662" s="16" t="s">
        <v>15</v>
      </c>
      <c r="G1662" s="16" t="s">
        <v>1726</v>
      </c>
      <c r="H1662" s="77">
        <v>450</v>
      </c>
      <c r="I1662" s="79" t="s">
        <v>5844</v>
      </c>
      <c r="J1662" s="29"/>
      <c r="K1662" s="493">
        <v>44286</v>
      </c>
      <c r="L1662" s="107" t="s">
        <v>5843</v>
      </c>
      <c r="M1662" s="83"/>
    </row>
    <row r="1663" spans="1:13" s="54" customFormat="1" hidden="1">
      <c r="A1663" s="16">
        <v>1661</v>
      </c>
      <c r="B1663" s="16" t="s">
        <v>5621</v>
      </c>
      <c r="C1663" s="32" t="s">
        <v>40</v>
      </c>
      <c r="D1663" s="16">
        <v>126539</v>
      </c>
      <c r="E1663" s="16" t="s">
        <v>15</v>
      </c>
      <c r="F1663" s="16" t="s">
        <v>15</v>
      </c>
      <c r="G1663" s="16" t="s">
        <v>1726</v>
      </c>
      <c r="H1663" s="77">
        <v>390</v>
      </c>
      <c r="I1663" s="79" t="s">
        <v>5844</v>
      </c>
      <c r="J1663" s="29"/>
      <c r="K1663" s="493">
        <v>44286</v>
      </c>
      <c r="L1663" s="107" t="s">
        <v>5843</v>
      </c>
      <c r="M1663" s="83"/>
    </row>
    <row r="1664" spans="1:13" s="54" customFormat="1" hidden="1">
      <c r="A1664" s="16">
        <v>1662</v>
      </c>
      <c r="B1664" s="16" t="s">
        <v>5622</v>
      </c>
      <c r="C1664" s="32" t="s">
        <v>40</v>
      </c>
      <c r="D1664" s="16">
        <v>126539</v>
      </c>
      <c r="E1664" s="16" t="s">
        <v>15</v>
      </c>
      <c r="F1664" s="16" t="s">
        <v>15</v>
      </c>
      <c r="G1664" s="16" t="s">
        <v>1726</v>
      </c>
      <c r="H1664" s="77">
        <v>390</v>
      </c>
      <c r="I1664" s="79" t="s">
        <v>5844</v>
      </c>
      <c r="J1664" s="29"/>
      <c r="K1664" s="493">
        <v>44286</v>
      </c>
      <c r="L1664" s="107" t="s">
        <v>5843</v>
      </c>
      <c r="M1664" s="83"/>
    </row>
    <row r="1665" spans="1:13" s="54" customFormat="1" hidden="1">
      <c r="A1665" s="16">
        <v>1663</v>
      </c>
      <c r="B1665" s="16" t="s">
        <v>5513</v>
      </c>
      <c r="C1665" s="32" t="s">
        <v>40</v>
      </c>
      <c r="D1665" s="16">
        <v>126539</v>
      </c>
      <c r="E1665" s="16" t="s">
        <v>15</v>
      </c>
      <c r="F1665" s="16" t="s">
        <v>15</v>
      </c>
      <c r="G1665" s="16" t="s">
        <v>1726</v>
      </c>
      <c r="H1665" s="77">
        <v>600</v>
      </c>
      <c r="I1665" s="79" t="s">
        <v>5844</v>
      </c>
      <c r="J1665" s="29"/>
      <c r="K1665" s="493">
        <v>44286</v>
      </c>
      <c r="L1665" s="107" t="s">
        <v>5843</v>
      </c>
      <c r="M1665" s="83"/>
    </row>
    <row r="1666" spans="1:13" s="54" customFormat="1" hidden="1">
      <c r="A1666" s="16">
        <v>1664</v>
      </c>
      <c r="B1666" s="16" t="s">
        <v>5623</v>
      </c>
      <c r="C1666" s="32" t="s">
        <v>40</v>
      </c>
      <c r="D1666" s="16">
        <v>126539</v>
      </c>
      <c r="E1666" s="16" t="s">
        <v>15</v>
      </c>
      <c r="F1666" s="16" t="s">
        <v>15</v>
      </c>
      <c r="G1666" s="16" t="s">
        <v>1726</v>
      </c>
      <c r="H1666" s="77">
        <v>675</v>
      </c>
      <c r="I1666" s="79" t="s">
        <v>5844</v>
      </c>
      <c r="J1666" s="29"/>
      <c r="K1666" s="493">
        <v>44286</v>
      </c>
      <c r="L1666" s="107" t="s">
        <v>5843</v>
      </c>
      <c r="M1666" s="83"/>
    </row>
    <row r="1667" spans="1:13" s="54" customFormat="1" hidden="1">
      <c r="A1667" s="16">
        <v>1665</v>
      </c>
      <c r="B1667" s="16" t="s">
        <v>5638</v>
      </c>
      <c r="C1667" s="32" t="s">
        <v>40</v>
      </c>
      <c r="D1667" s="16">
        <v>126540</v>
      </c>
      <c r="E1667" s="16" t="s">
        <v>15</v>
      </c>
      <c r="F1667" s="16" t="s">
        <v>15</v>
      </c>
      <c r="G1667" s="16" t="s">
        <v>1726</v>
      </c>
      <c r="H1667" s="77">
        <v>1861.1999999999998</v>
      </c>
      <c r="I1667" s="79" t="s">
        <v>5844</v>
      </c>
      <c r="J1667" s="29"/>
      <c r="K1667" s="493">
        <v>44286</v>
      </c>
      <c r="L1667" s="107" t="s">
        <v>5843</v>
      </c>
      <c r="M1667" s="83"/>
    </row>
    <row r="1668" spans="1:13" s="54" customFormat="1" hidden="1">
      <c r="A1668" s="16">
        <v>1666</v>
      </c>
      <c r="B1668" s="16" t="s">
        <v>5630</v>
      </c>
      <c r="C1668" s="32" t="s">
        <v>40</v>
      </c>
      <c r="D1668" s="16">
        <v>126540</v>
      </c>
      <c r="E1668" s="16" t="s">
        <v>15</v>
      </c>
      <c r="F1668" s="16" t="s">
        <v>15</v>
      </c>
      <c r="G1668" s="16" t="s">
        <v>1726</v>
      </c>
      <c r="H1668" s="77">
        <v>450</v>
      </c>
      <c r="I1668" s="79" t="s">
        <v>5844</v>
      </c>
      <c r="J1668" s="29"/>
      <c r="K1668" s="493">
        <v>44286</v>
      </c>
      <c r="L1668" s="107" t="s">
        <v>5843</v>
      </c>
      <c r="M1668" s="83"/>
    </row>
    <row r="1669" spans="1:13" s="54" customFormat="1" hidden="1">
      <c r="A1669" s="16">
        <v>1667</v>
      </c>
      <c r="B1669" s="16" t="s">
        <v>5631</v>
      </c>
      <c r="C1669" s="32" t="s">
        <v>40</v>
      </c>
      <c r="D1669" s="16">
        <v>126540</v>
      </c>
      <c r="E1669" s="16" t="s">
        <v>15</v>
      </c>
      <c r="F1669" s="16" t="s">
        <v>15</v>
      </c>
      <c r="G1669" s="16" t="s">
        <v>1726</v>
      </c>
      <c r="H1669" s="77">
        <v>390</v>
      </c>
      <c r="I1669" s="79" t="s">
        <v>5844</v>
      </c>
      <c r="J1669" s="29"/>
      <c r="K1669" s="493">
        <v>44286</v>
      </c>
      <c r="L1669" s="107" t="s">
        <v>5843</v>
      </c>
      <c r="M1669" s="83"/>
    </row>
    <row r="1670" spans="1:13" s="54" customFormat="1" hidden="1">
      <c r="A1670" s="16">
        <v>1668</v>
      </c>
      <c r="B1670" s="16" t="s">
        <v>5632</v>
      </c>
      <c r="C1670" s="32" t="s">
        <v>40</v>
      </c>
      <c r="D1670" s="16">
        <v>126540</v>
      </c>
      <c r="E1670" s="16" t="s">
        <v>15</v>
      </c>
      <c r="F1670" s="16" t="s">
        <v>15</v>
      </c>
      <c r="G1670" s="16" t="s">
        <v>1726</v>
      </c>
      <c r="H1670" s="77">
        <v>390</v>
      </c>
      <c r="I1670" s="79" t="s">
        <v>5844</v>
      </c>
      <c r="J1670" s="29"/>
      <c r="K1670" s="493">
        <v>44286</v>
      </c>
      <c r="L1670" s="107" t="s">
        <v>5843</v>
      </c>
      <c r="M1670" s="83"/>
    </row>
    <row r="1671" spans="1:13" s="54" customFormat="1" hidden="1">
      <c r="A1671" s="16">
        <v>1669</v>
      </c>
      <c r="B1671" s="16" t="s">
        <v>5509</v>
      </c>
      <c r="C1671" s="32" t="s">
        <v>40</v>
      </c>
      <c r="D1671" s="16">
        <v>126540</v>
      </c>
      <c r="E1671" s="16" t="s">
        <v>15</v>
      </c>
      <c r="F1671" s="16" t="s">
        <v>15</v>
      </c>
      <c r="G1671" s="16" t="s">
        <v>1726</v>
      </c>
      <c r="H1671" s="77">
        <v>600</v>
      </c>
      <c r="I1671" s="79" t="s">
        <v>5844</v>
      </c>
      <c r="J1671" s="29"/>
      <c r="K1671" s="493">
        <v>44286</v>
      </c>
      <c r="L1671" s="107" t="s">
        <v>5843</v>
      </c>
      <c r="M1671" s="83"/>
    </row>
    <row r="1672" spans="1:13" s="54" customFormat="1" hidden="1">
      <c r="A1672" s="16">
        <v>1670</v>
      </c>
      <c r="B1672" s="16" t="s">
        <v>5680</v>
      </c>
      <c r="C1672" s="32" t="s">
        <v>31</v>
      </c>
      <c r="D1672" s="16">
        <v>126541</v>
      </c>
      <c r="E1672" s="16">
        <v>59343</v>
      </c>
      <c r="F1672" s="16" t="s">
        <v>5113</v>
      </c>
      <c r="G1672" s="16" t="s">
        <v>1725</v>
      </c>
      <c r="H1672" s="77">
        <v>55700</v>
      </c>
      <c r="I1672" s="79" t="s">
        <v>5848</v>
      </c>
      <c r="J1672" s="29"/>
      <c r="K1672" s="493">
        <v>44286</v>
      </c>
      <c r="L1672" s="107" t="s">
        <v>5843</v>
      </c>
      <c r="M1672" s="83"/>
    </row>
    <row r="1673" spans="1:13" s="54" customFormat="1" hidden="1">
      <c r="A1673" s="16">
        <v>1671</v>
      </c>
      <c r="B1673" s="16" t="s">
        <v>5681</v>
      </c>
      <c r="C1673" s="32" t="s">
        <v>31</v>
      </c>
      <c r="D1673" s="16">
        <v>126542</v>
      </c>
      <c r="E1673" s="16">
        <v>59344</v>
      </c>
      <c r="F1673" s="16" t="s">
        <v>5113</v>
      </c>
      <c r="G1673" s="16" t="s">
        <v>1725</v>
      </c>
      <c r="H1673" s="77">
        <v>52000</v>
      </c>
      <c r="I1673" s="79" t="s">
        <v>5848</v>
      </c>
      <c r="J1673" s="29"/>
      <c r="K1673" s="493">
        <v>44286</v>
      </c>
      <c r="L1673" s="107" t="s">
        <v>5843</v>
      </c>
      <c r="M1673" s="83"/>
    </row>
    <row r="1674" spans="1:13" s="54" customFormat="1" hidden="1">
      <c r="A1674" s="16">
        <v>1672</v>
      </c>
      <c r="B1674" s="16" t="s">
        <v>5690</v>
      </c>
      <c r="C1674" s="32" t="s">
        <v>40</v>
      </c>
      <c r="D1674" s="16">
        <v>126543</v>
      </c>
      <c r="E1674" s="16" t="s">
        <v>15</v>
      </c>
      <c r="F1674" s="16" t="s">
        <v>15</v>
      </c>
      <c r="G1674" s="16" t="s">
        <v>1726</v>
      </c>
      <c r="H1674" s="77">
        <v>1373.7</v>
      </c>
      <c r="I1674" s="79" t="s">
        <v>5844</v>
      </c>
      <c r="J1674" s="29"/>
      <c r="K1674" s="493">
        <v>44286</v>
      </c>
      <c r="L1674" s="107" t="s">
        <v>5843</v>
      </c>
      <c r="M1674" s="83"/>
    </row>
    <row r="1675" spans="1:13" s="54" customFormat="1" hidden="1">
      <c r="A1675" s="16">
        <v>1673</v>
      </c>
      <c r="B1675" s="16" t="s">
        <v>5691</v>
      </c>
      <c r="C1675" s="32" t="s">
        <v>40</v>
      </c>
      <c r="D1675" s="16">
        <v>126543</v>
      </c>
      <c r="E1675" s="16" t="s">
        <v>15</v>
      </c>
      <c r="F1675" s="16" t="s">
        <v>15</v>
      </c>
      <c r="G1675" s="16" t="s">
        <v>1726</v>
      </c>
      <c r="H1675" s="77">
        <v>1631.3999999999999</v>
      </c>
      <c r="I1675" s="79" t="s">
        <v>5844</v>
      </c>
      <c r="J1675" s="29"/>
      <c r="K1675" s="493">
        <v>44286</v>
      </c>
      <c r="L1675" s="107" t="s">
        <v>5843</v>
      </c>
      <c r="M1675" s="83"/>
    </row>
    <row r="1676" spans="1:13" s="54" customFormat="1" hidden="1">
      <c r="A1676" s="16">
        <v>1674</v>
      </c>
      <c r="B1676" s="16" t="s">
        <v>5530</v>
      </c>
      <c r="C1676" s="32" t="s">
        <v>40</v>
      </c>
      <c r="D1676" s="16">
        <v>126544</v>
      </c>
      <c r="E1676" s="16" t="s">
        <v>15</v>
      </c>
      <c r="F1676" s="16" t="s">
        <v>15</v>
      </c>
      <c r="G1676" s="16" t="s">
        <v>1726</v>
      </c>
      <c r="H1676" s="77">
        <v>1238.0999999999999</v>
      </c>
      <c r="I1676" s="79" t="s">
        <v>5844</v>
      </c>
      <c r="J1676" s="29"/>
      <c r="K1676" s="493">
        <v>44286</v>
      </c>
      <c r="L1676" s="107" t="s">
        <v>5843</v>
      </c>
      <c r="M1676" s="83"/>
    </row>
    <row r="1677" spans="1:13" s="54" customFormat="1" hidden="1">
      <c r="A1677" s="16">
        <v>1675</v>
      </c>
      <c r="B1677" s="16" t="s">
        <v>5692</v>
      </c>
      <c r="C1677" s="32" t="s">
        <v>40</v>
      </c>
      <c r="D1677" s="16">
        <v>126544</v>
      </c>
      <c r="E1677" s="16" t="s">
        <v>15</v>
      </c>
      <c r="F1677" s="16" t="s">
        <v>15</v>
      </c>
      <c r="G1677" s="16" t="s">
        <v>1726</v>
      </c>
      <c r="H1677" s="77">
        <v>2216.6999999999998</v>
      </c>
      <c r="I1677" s="79" t="s">
        <v>5844</v>
      </c>
      <c r="J1677" s="29"/>
      <c r="K1677" s="493">
        <v>44286</v>
      </c>
      <c r="L1677" s="107" t="s">
        <v>5843</v>
      </c>
      <c r="M1677" s="83"/>
    </row>
    <row r="1678" spans="1:13" s="54" customFormat="1" hidden="1">
      <c r="A1678" s="16">
        <v>1676</v>
      </c>
      <c r="B1678" s="16" t="s">
        <v>5693</v>
      </c>
      <c r="C1678" s="32" t="s">
        <v>40</v>
      </c>
      <c r="D1678" s="16">
        <v>126544</v>
      </c>
      <c r="E1678" s="16" t="s">
        <v>15</v>
      </c>
      <c r="F1678" s="16" t="s">
        <v>15</v>
      </c>
      <c r="G1678" s="16" t="s">
        <v>1726</v>
      </c>
      <c r="H1678" s="77">
        <v>630</v>
      </c>
      <c r="I1678" s="79" t="s">
        <v>5844</v>
      </c>
      <c r="J1678" s="29"/>
      <c r="K1678" s="493">
        <v>44286</v>
      </c>
      <c r="L1678" s="107" t="s">
        <v>5843</v>
      </c>
      <c r="M1678" s="83"/>
    </row>
    <row r="1679" spans="1:13" s="54" customFormat="1" hidden="1">
      <c r="A1679" s="16">
        <v>1677</v>
      </c>
      <c r="B1679" s="201"/>
      <c r="C1679" s="202" t="s">
        <v>31</v>
      </c>
      <c r="D1679" s="201">
        <v>126545</v>
      </c>
      <c r="E1679" s="201" t="s">
        <v>15</v>
      </c>
      <c r="F1679" s="201" t="s">
        <v>15</v>
      </c>
      <c r="G1679" s="201" t="s">
        <v>15</v>
      </c>
      <c r="H1679" s="204" t="s">
        <v>15</v>
      </c>
      <c r="I1679" s="203" t="s">
        <v>4349</v>
      </c>
      <c r="K1679" s="493">
        <v>44286</v>
      </c>
      <c r="L1679" s="107" t="s">
        <v>5843</v>
      </c>
    </row>
    <row r="1680" spans="1:13" s="54" customFormat="1" hidden="1">
      <c r="A1680" s="16">
        <v>1678</v>
      </c>
      <c r="B1680" s="16" t="s">
        <v>4803</v>
      </c>
      <c r="C1680" s="32" t="s">
        <v>31</v>
      </c>
      <c r="D1680" s="16">
        <v>126546</v>
      </c>
      <c r="E1680" s="16" t="s">
        <v>15</v>
      </c>
      <c r="F1680" s="16" t="s">
        <v>15</v>
      </c>
      <c r="G1680" s="16" t="s">
        <v>1725</v>
      </c>
      <c r="H1680" s="77">
        <v>128620</v>
      </c>
      <c r="I1680" s="79" t="s">
        <v>5075</v>
      </c>
      <c r="J1680" s="29"/>
      <c r="K1680" s="493">
        <v>44286</v>
      </c>
      <c r="L1680" s="107" t="s">
        <v>5843</v>
      </c>
      <c r="M1680" s="83"/>
    </row>
    <row r="1681" spans="1:13" s="54" customFormat="1" hidden="1">
      <c r="A1681" s="16">
        <v>1679</v>
      </c>
      <c r="B1681" s="16" t="s">
        <v>4807</v>
      </c>
      <c r="C1681" s="32" t="s">
        <v>31</v>
      </c>
      <c r="D1681" s="16">
        <v>126546</v>
      </c>
      <c r="E1681" s="16" t="s">
        <v>15</v>
      </c>
      <c r="F1681" s="16" t="s">
        <v>15</v>
      </c>
      <c r="G1681" s="16" t="s">
        <v>1725</v>
      </c>
      <c r="H1681" s="77">
        <v>81510</v>
      </c>
      <c r="I1681" s="79" t="s">
        <v>5075</v>
      </c>
      <c r="J1681" s="29"/>
      <c r="K1681" s="493">
        <v>44286</v>
      </c>
      <c r="L1681" s="107" t="s">
        <v>5843</v>
      </c>
      <c r="M1681" s="83"/>
    </row>
    <row r="1682" spans="1:13" s="54" customFormat="1" hidden="1">
      <c r="A1682" s="16">
        <v>1680</v>
      </c>
      <c r="B1682" s="16" t="s">
        <v>4808</v>
      </c>
      <c r="C1682" s="32" t="s">
        <v>31</v>
      </c>
      <c r="D1682" s="16">
        <v>126546</v>
      </c>
      <c r="E1682" s="16" t="s">
        <v>15</v>
      </c>
      <c r="F1682" s="16" t="s">
        <v>15</v>
      </c>
      <c r="G1682" s="16" t="s">
        <v>1725</v>
      </c>
      <c r="H1682" s="77">
        <v>62000</v>
      </c>
      <c r="I1682" s="79" t="s">
        <v>5075</v>
      </c>
      <c r="J1682" s="29"/>
      <c r="K1682" s="493">
        <v>44286</v>
      </c>
      <c r="L1682" s="107" t="s">
        <v>5843</v>
      </c>
      <c r="M1682" s="83"/>
    </row>
    <row r="1683" spans="1:13" s="54" customFormat="1" hidden="1">
      <c r="A1683" s="16">
        <v>1681</v>
      </c>
      <c r="B1683" s="16" t="s">
        <v>4809</v>
      </c>
      <c r="C1683" s="32" t="s">
        <v>31</v>
      </c>
      <c r="D1683" s="16">
        <v>126546</v>
      </c>
      <c r="E1683" s="16" t="s">
        <v>15</v>
      </c>
      <c r="F1683" s="16" t="s">
        <v>15</v>
      </c>
      <c r="G1683" s="16" t="s">
        <v>1725</v>
      </c>
      <c r="H1683" s="77">
        <v>63000</v>
      </c>
      <c r="I1683" s="79" t="s">
        <v>5075</v>
      </c>
      <c r="J1683" s="29"/>
      <c r="K1683" s="493">
        <v>44286</v>
      </c>
      <c r="L1683" s="107" t="s">
        <v>5843</v>
      </c>
      <c r="M1683" s="83"/>
    </row>
    <row r="1684" spans="1:13" s="54" customFormat="1" hidden="1">
      <c r="A1684" s="16">
        <v>1682</v>
      </c>
      <c r="B1684" s="16" t="s">
        <v>4804</v>
      </c>
      <c r="C1684" s="32" t="s">
        <v>31</v>
      </c>
      <c r="D1684" s="16">
        <v>126546</v>
      </c>
      <c r="E1684" s="16" t="s">
        <v>15</v>
      </c>
      <c r="F1684" s="16" t="s">
        <v>15</v>
      </c>
      <c r="G1684" s="16" t="s">
        <v>1725</v>
      </c>
      <c r="H1684" s="77">
        <v>81200</v>
      </c>
      <c r="I1684" s="79" t="s">
        <v>5075</v>
      </c>
      <c r="J1684" s="29"/>
      <c r="K1684" s="493">
        <v>44286</v>
      </c>
      <c r="L1684" s="107" t="s">
        <v>5843</v>
      </c>
      <c r="M1684" s="83"/>
    </row>
    <row r="1685" spans="1:13" s="54" customFormat="1" hidden="1">
      <c r="A1685" s="16">
        <v>1683</v>
      </c>
      <c r="B1685" s="16" t="s">
        <v>4805</v>
      </c>
      <c r="C1685" s="32" t="s">
        <v>31</v>
      </c>
      <c r="D1685" s="16">
        <v>126546</v>
      </c>
      <c r="E1685" s="16" t="s">
        <v>15</v>
      </c>
      <c r="F1685" s="16" t="s">
        <v>15</v>
      </c>
      <c r="G1685" s="16" t="s">
        <v>1725</v>
      </c>
      <c r="H1685" s="77">
        <v>83220</v>
      </c>
      <c r="I1685" s="79" t="s">
        <v>5075</v>
      </c>
      <c r="J1685" s="29"/>
      <c r="K1685" s="493">
        <v>44286</v>
      </c>
      <c r="L1685" s="107" t="s">
        <v>5843</v>
      </c>
      <c r="M1685" s="83"/>
    </row>
    <row r="1686" spans="1:13" s="54" customFormat="1" hidden="1">
      <c r="A1686" s="16">
        <v>1684</v>
      </c>
      <c r="B1686" s="16" t="s">
        <v>4806</v>
      </c>
      <c r="C1686" s="32" t="s">
        <v>31</v>
      </c>
      <c r="D1686" s="16">
        <v>126546</v>
      </c>
      <c r="E1686" s="16" t="s">
        <v>15</v>
      </c>
      <c r="F1686" s="16" t="s">
        <v>15</v>
      </c>
      <c r="G1686" s="16" t="s">
        <v>1725</v>
      </c>
      <c r="H1686" s="77">
        <v>65100</v>
      </c>
      <c r="I1686" s="79" t="s">
        <v>5075</v>
      </c>
      <c r="J1686" s="29"/>
      <c r="K1686" s="493">
        <v>44286</v>
      </c>
      <c r="L1686" s="107" t="s">
        <v>5843</v>
      </c>
      <c r="M1686" s="83"/>
    </row>
    <row r="1687" spans="1:13" s="54" customFormat="1" hidden="1">
      <c r="A1687" s="16">
        <v>1685</v>
      </c>
      <c r="B1687" s="16" t="s">
        <v>5745</v>
      </c>
      <c r="C1687" s="32" t="s">
        <v>5306</v>
      </c>
      <c r="D1687" s="16">
        <v>126547</v>
      </c>
      <c r="E1687" s="16">
        <v>59345</v>
      </c>
      <c r="F1687" s="16">
        <v>2556953</v>
      </c>
      <c r="G1687" s="16" t="s">
        <v>1725</v>
      </c>
      <c r="H1687" s="77">
        <v>18200</v>
      </c>
      <c r="I1687" s="79" t="s">
        <v>15</v>
      </c>
      <c r="J1687" s="29"/>
      <c r="K1687" s="493">
        <v>44286</v>
      </c>
      <c r="L1687" s="107" t="s">
        <v>5843</v>
      </c>
      <c r="M1687" s="83"/>
    </row>
    <row r="1688" spans="1:13" s="54" customFormat="1" hidden="1">
      <c r="A1688" s="16">
        <v>1686</v>
      </c>
      <c r="B1688" s="16" t="s">
        <v>4801</v>
      </c>
      <c r="C1688" s="32" t="s">
        <v>31</v>
      </c>
      <c r="D1688" s="16">
        <v>126548</v>
      </c>
      <c r="E1688" s="16">
        <v>59346</v>
      </c>
      <c r="F1688" s="16">
        <v>2556952</v>
      </c>
      <c r="G1688" s="16" t="s">
        <v>1725</v>
      </c>
      <c r="H1688" s="77">
        <v>64800</v>
      </c>
      <c r="I1688" s="79" t="s">
        <v>15</v>
      </c>
      <c r="J1688" s="29"/>
      <c r="K1688" s="493">
        <v>44286</v>
      </c>
      <c r="L1688" s="107" t="s">
        <v>5843</v>
      </c>
      <c r="M1688" s="83"/>
    </row>
    <row r="1689" spans="1:13" s="54" customFormat="1" hidden="1">
      <c r="A1689" s="16">
        <v>1687</v>
      </c>
      <c r="B1689" s="16" t="s">
        <v>5746</v>
      </c>
      <c r="C1689" s="32" t="s">
        <v>36</v>
      </c>
      <c r="D1689" s="16">
        <v>126549</v>
      </c>
      <c r="E1689" s="16">
        <v>59347</v>
      </c>
      <c r="F1689" s="16">
        <v>14433970</v>
      </c>
      <c r="G1689" s="16" t="s">
        <v>1726</v>
      </c>
      <c r="H1689" s="77">
        <v>320</v>
      </c>
      <c r="I1689" s="79" t="s">
        <v>15</v>
      </c>
      <c r="J1689" s="29"/>
      <c r="K1689" s="493">
        <v>44286</v>
      </c>
      <c r="L1689" s="107" t="s">
        <v>5843</v>
      </c>
      <c r="M1689" s="83"/>
    </row>
    <row r="1690" spans="1:13" s="54" customFormat="1" hidden="1">
      <c r="A1690" s="16">
        <v>1688</v>
      </c>
      <c r="B1690" s="16" t="s">
        <v>5772</v>
      </c>
      <c r="C1690" s="32" t="s">
        <v>38</v>
      </c>
      <c r="D1690" s="16">
        <v>126550</v>
      </c>
      <c r="E1690" s="16">
        <v>59348</v>
      </c>
      <c r="F1690" s="16">
        <v>2556954</v>
      </c>
      <c r="G1690" s="16" t="s">
        <v>1726</v>
      </c>
      <c r="H1690" s="77">
        <v>1760</v>
      </c>
      <c r="I1690" s="79" t="s">
        <v>15</v>
      </c>
      <c r="J1690" s="29"/>
      <c r="K1690" s="493">
        <v>44286</v>
      </c>
      <c r="L1690" s="107" t="s">
        <v>5843</v>
      </c>
      <c r="M1690" s="83"/>
    </row>
    <row r="1691" spans="1:13" s="54" customFormat="1" hidden="1">
      <c r="A1691" s="16">
        <v>1689</v>
      </c>
      <c r="B1691" s="16" t="s">
        <v>5753</v>
      </c>
      <c r="C1691" s="32" t="s">
        <v>2311</v>
      </c>
      <c r="D1691" s="16">
        <v>127351</v>
      </c>
      <c r="E1691" s="16">
        <v>59349</v>
      </c>
      <c r="F1691" s="16">
        <v>2556955</v>
      </c>
      <c r="G1691" s="16" t="s">
        <v>1726</v>
      </c>
      <c r="H1691" s="77">
        <v>3940</v>
      </c>
      <c r="I1691" s="79" t="s">
        <v>15</v>
      </c>
      <c r="J1691" s="29"/>
      <c r="K1691" s="493">
        <v>44286</v>
      </c>
      <c r="L1691" s="107" t="s">
        <v>5843</v>
      </c>
      <c r="M1691" s="83"/>
    </row>
    <row r="1692" spans="1:13" s="54" customFormat="1" hidden="1">
      <c r="A1692" s="16">
        <v>1690</v>
      </c>
      <c r="B1692" s="16" t="s">
        <v>5676</v>
      </c>
      <c r="C1692" s="32" t="s">
        <v>33</v>
      </c>
      <c r="D1692" s="16">
        <v>127352</v>
      </c>
      <c r="E1692" s="16">
        <v>59350</v>
      </c>
      <c r="F1692" s="16">
        <v>14433971</v>
      </c>
      <c r="G1692" s="16" t="s">
        <v>1726</v>
      </c>
      <c r="H1692" s="77">
        <v>322</v>
      </c>
      <c r="I1692" s="79" t="s">
        <v>15</v>
      </c>
      <c r="J1692" s="29"/>
      <c r="K1692" s="493">
        <v>44286</v>
      </c>
      <c r="L1692" s="107" t="s">
        <v>5843</v>
      </c>
      <c r="M1692" s="83"/>
    </row>
    <row r="1693" spans="1:13" s="54" customFormat="1" hidden="1">
      <c r="A1693" s="16">
        <v>1691</v>
      </c>
      <c r="B1693" s="16" t="s">
        <v>5774</v>
      </c>
      <c r="C1693" s="32" t="s">
        <v>33</v>
      </c>
      <c r="D1693" s="16">
        <v>127352</v>
      </c>
      <c r="E1693" s="16">
        <v>59350</v>
      </c>
      <c r="F1693" s="16">
        <v>14433971</v>
      </c>
      <c r="G1693" s="16" t="s">
        <v>1726</v>
      </c>
      <c r="H1693" s="77">
        <v>180</v>
      </c>
      <c r="I1693" s="79" t="s">
        <v>15</v>
      </c>
      <c r="J1693" s="29"/>
      <c r="K1693" s="493">
        <v>44286</v>
      </c>
      <c r="L1693" s="107" t="s">
        <v>5843</v>
      </c>
      <c r="M1693" s="83"/>
    </row>
    <row r="1694" spans="1:13" s="54" customFormat="1" hidden="1">
      <c r="A1694" s="16">
        <v>1692</v>
      </c>
      <c r="B1694" s="16" t="s">
        <v>5773</v>
      </c>
      <c r="C1694" s="32" t="s">
        <v>33</v>
      </c>
      <c r="D1694" s="16">
        <v>127352</v>
      </c>
      <c r="E1694" s="16">
        <v>59350</v>
      </c>
      <c r="F1694" s="16">
        <v>14433971</v>
      </c>
      <c r="G1694" s="16" t="s">
        <v>1726</v>
      </c>
      <c r="H1694" s="77">
        <v>590</v>
      </c>
      <c r="I1694" s="79" t="s">
        <v>15</v>
      </c>
      <c r="J1694" s="29"/>
      <c r="K1694" s="493">
        <v>44286</v>
      </c>
      <c r="L1694" s="107" t="s">
        <v>5843</v>
      </c>
      <c r="M1694" s="83"/>
    </row>
    <row r="1695" spans="1:13" s="54" customFormat="1" hidden="1">
      <c r="A1695" s="16">
        <v>1693</v>
      </c>
      <c r="B1695" s="16" t="s">
        <v>5775</v>
      </c>
      <c r="C1695" s="32" t="s">
        <v>33</v>
      </c>
      <c r="D1695" s="16">
        <v>127352</v>
      </c>
      <c r="E1695" s="16">
        <v>59350</v>
      </c>
      <c r="F1695" s="16">
        <v>14433971</v>
      </c>
      <c r="G1695" s="16" t="s">
        <v>1726</v>
      </c>
      <c r="H1695" s="77">
        <v>422</v>
      </c>
      <c r="I1695" s="79" t="s">
        <v>15</v>
      </c>
      <c r="J1695" s="29"/>
      <c r="K1695" s="493">
        <v>44286</v>
      </c>
      <c r="L1695" s="107" t="s">
        <v>5843</v>
      </c>
      <c r="M1695" s="83"/>
    </row>
    <row r="1696" spans="1:13" s="54" customFormat="1" hidden="1">
      <c r="A1696" s="16">
        <v>1694</v>
      </c>
      <c r="B1696" s="16" t="s">
        <v>5776</v>
      </c>
      <c r="C1696" s="32" t="s">
        <v>33</v>
      </c>
      <c r="D1696" s="16">
        <v>127352</v>
      </c>
      <c r="E1696" s="16">
        <v>59350</v>
      </c>
      <c r="F1696" s="16">
        <v>14433971</v>
      </c>
      <c r="G1696" s="16" t="s">
        <v>1726</v>
      </c>
      <c r="H1696" s="77">
        <v>240</v>
      </c>
      <c r="I1696" s="79" t="s">
        <v>15</v>
      </c>
      <c r="J1696" s="29"/>
      <c r="K1696" s="493">
        <v>44286</v>
      </c>
      <c r="L1696" s="107" t="s">
        <v>5843</v>
      </c>
      <c r="M1696" s="83"/>
    </row>
    <row r="1697" spans="1:13" s="54" customFormat="1" hidden="1">
      <c r="A1697" s="16">
        <v>1695</v>
      </c>
      <c r="B1697" s="16" t="s">
        <v>5784</v>
      </c>
      <c r="C1697" s="32" t="s">
        <v>42</v>
      </c>
      <c r="D1697" s="16">
        <v>127353</v>
      </c>
      <c r="E1697" s="16">
        <v>60601</v>
      </c>
      <c r="F1697" s="16">
        <v>14433966</v>
      </c>
      <c r="G1697" s="16" t="s">
        <v>1726</v>
      </c>
      <c r="H1697" s="77">
        <v>307</v>
      </c>
      <c r="I1697" s="79" t="s">
        <v>15</v>
      </c>
      <c r="J1697" s="29"/>
      <c r="K1697" s="493">
        <v>44286</v>
      </c>
      <c r="L1697" s="107" t="s">
        <v>5843</v>
      </c>
      <c r="M1697" s="83"/>
    </row>
    <row r="1698" spans="1:13" s="54" customFormat="1" hidden="1">
      <c r="A1698" s="16">
        <v>1696</v>
      </c>
      <c r="B1698" s="16" t="s">
        <v>5577</v>
      </c>
      <c r="C1698" s="32" t="s">
        <v>43</v>
      </c>
      <c r="D1698" s="16">
        <v>127354</v>
      </c>
      <c r="E1698" s="16">
        <v>60602</v>
      </c>
      <c r="F1698" s="16" t="s">
        <v>5849</v>
      </c>
      <c r="G1698" s="16" t="s">
        <v>1726</v>
      </c>
      <c r="H1698" s="77">
        <v>2220</v>
      </c>
      <c r="I1698" s="79" t="s">
        <v>15</v>
      </c>
      <c r="J1698" s="29"/>
      <c r="K1698" s="493">
        <v>44286</v>
      </c>
      <c r="L1698" s="107" t="s">
        <v>5843</v>
      </c>
      <c r="M1698" s="83"/>
    </row>
    <row r="1699" spans="1:13" s="54" customFormat="1" hidden="1">
      <c r="A1699" s="16">
        <v>1697</v>
      </c>
      <c r="B1699" s="16" t="s">
        <v>5578</v>
      </c>
      <c r="C1699" s="32" t="s">
        <v>43</v>
      </c>
      <c r="D1699" s="16">
        <v>127354</v>
      </c>
      <c r="E1699" s="16">
        <v>60602</v>
      </c>
      <c r="F1699" s="16" t="s">
        <v>5849</v>
      </c>
      <c r="G1699" s="16" t="s">
        <v>1726</v>
      </c>
      <c r="H1699" s="77">
        <v>800</v>
      </c>
      <c r="I1699" s="79" t="s">
        <v>15</v>
      </c>
      <c r="J1699" s="29"/>
      <c r="K1699" s="493">
        <v>44286</v>
      </c>
      <c r="L1699" s="107" t="s">
        <v>5843</v>
      </c>
      <c r="M1699" s="83"/>
    </row>
    <row r="1700" spans="1:13" s="54" customFormat="1" hidden="1">
      <c r="A1700" s="16">
        <v>1698</v>
      </c>
      <c r="B1700" s="16" t="s">
        <v>5579</v>
      </c>
      <c r="C1700" s="32" t="s">
        <v>43</v>
      </c>
      <c r="D1700" s="16">
        <v>127354</v>
      </c>
      <c r="E1700" s="16">
        <v>60602</v>
      </c>
      <c r="F1700" s="16" t="s">
        <v>5849</v>
      </c>
      <c r="G1700" s="16" t="s">
        <v>1726</v>
      </c>
      <c r="H1700" s="77">
        <v>1800</v>
      </c>
      <c r="I1700" s="79" t="s">
        <v>15</v>
      </c>
      <c r="J1700" s="29"/>
      <c r="K1700" s="493">
        <v>44286</v>
      </c>
      <c r="L1700" s="107" t="s">
        <v>5843</v>
      </c>
      <c r="M1700" s="83"/>
    </row>
    <row r="1701" spans="1:13" s="54" customFormat="1" hidden="1">
      <c r="A1701" s="16">
        <v>1699</v>
      </c>
      <c r="B1701" s="16" t="s">
        <v>5757</v>
      </c>
      <c r="C1701" s="32" t="s">
        <v>1712</v>
      </c>
      <c r="D1701" s="16">
        <v>127355</v>
      </c>
      <c r="E1701" s="16">
        <v>60603</v>
      </c>
      <c r="F1701" s="16" t="s">
        <v>5076</v>
      </c>
      <c r="G1701" s="16" t="s">
        <v>1725</v>
      </c>
      <c r="H1701" s="77">
        <v>83000</v>
      </c>
      <c r="I1701" s="79" t="s">
        <v>5848</v>
      </c>
      <c r="J1701" s="29"/>
      <c r="K1701" s="493">
        <v>44286</v>
      </c>
      <c r="L1701" s="107" t="s">
        <v>5843</v>
      </c>
      <c r="M1701" s="83"/>
    </row>
    <row r="1702" spans="1:13" s="54" customFormat="1" hidden="1">
      <c r="A1702" s="16">
        <v>1700</v>
      </c>
      <c r="B1702" s="16" t="s">
        <v>5758</v>
      </c>
      <c r="C1702" s="32" t="s">
        <v>1712</v>
      </c>
      <c r="D1702" s="16">
        <v>127356</v>
      </c>
      <c r="E1702" s="16">
        <v>60604</v>
      </c>
      <c r="F1702" s="16" t="s">
        <v>5076</v>
      </c>
      <c r="G1702" s="16" t="s">
        <v>1725</v>
      </c>
      <c r="H1702" s="77">
        <v>91000</v>
      </c>
      <c r="I1702" s="79" t="s">
        <v>5848</v>
      </c>
      <c r="J1702" s="29"/>
      <c r="K1702" s="493">
        <v>44286</v>
      </c>
      <c r="L1702" s="107" t="s">
        <v>5843</v>
      </c>
      <c r="M1702" s="83"/>
    </row>
    <row r="1703" spans="1:13" s="54" customFormat="1" hidden="1">
      <c r="A1703" s="16">
        <v>1701</v>
      </c>
      <c r="B1703" s="16" t="s">
        <v>5788</v>
      </c>
      <c r="C1703" s="32" t="s">
        <v>40</v>
      </c>
      <c r="D1703" s="16">
        <v>127357</v>
      </c>
      <c r="E1703" s="16" t="s">
        <v>15</v>
      </c>
      <c r="F1703" s="16" t="s">
        <v>15</v>
      </c>
      <c r="G1703" s="16" t="s">
        <v>1726</v>
      </c>
      <c r="H1703" s="77">
        <v>1866.6</v>
      </c>
      <c r="I1703" s="79" t="s">
        <v>5844</v>
      </c>
      <c r="J1703" s="29"/>
      <c r="K1703" s="493">
        <v>44286</v>
      </c>
      <c r="L1703" s="107" t="s">
        <v>5843</v>
      </c>
      <c r="M1703" s="83"/>
    </row>
    <row r="1704" spans="1:13" s="54" customFormat="1" hidden="1">
      <c r="A1704" s="16">
        <v>1702</v>
      </c>
      <c r="B1704" s="16" t="s">
        <v>5789</v>
      </c>
      <c r="C1704" s="32" t="s">
        <v>40</v>
      </c>
      <c r="D1704" s="16">
        <v>127357</v>
      </c>
      <c r="E1704" s="16" t="s">
        <v>15</v>
      </c>
      <c r="F1704" s="16" t="s">
        <v>15</v>
      </c>
      <c r="G1704" s="16" t="s">
        <v>1726</v>
      </c>
      <c r="H1704" s="77">
        <v>1373.7</v>
      </c>
      <c r="I1704" s="79" t="s">
        <v>5844</v>
      </c>
      <c r="J1704" s="29"/>
      <c r="K1704" s="493">
        <v>44286</v>
      </c>
      <c r="L1704" s="107" t="s">
        <v>5843</v>
      </c>
      <c r="M1704" s="83"/>
    </row>
    <row r="1705" spans="1:13" s="54" customFormat="1" hidden="1">
      <c r="A1705" s="16">
        <v>1703</v>
      </c>
      <c r="B1705" s="16" t="s">
        <v>5790</v>
      </c>
      <c r="C1705" s="32" t="s">
        <v>40</v>
      </c>
      <c r="D1705" s="16">
        <v>127357</v>
      </c>
      <c r="E1705" s="16" t="s">
        <v>15</v>
      </c>
      <c r="F1705" s="16" t="s">
        <v>15</v>
      </c>
      <c r="G1705" s="16" t="s">
        <v>1726</v>
      </c>
      <c r="H1705" s="77">
        <v>630</v>
      </c>
      <c r="I1705" s="79" t="s">
        <v>5844</v>
      </c>
      <c r="J1705" s="29"/>
      <c r="K1705" s="493">
        <v>44286</v>
      </c>
      <c r="L1705" s="107" t="s">
        <v>5843</v>
      </c>
      <c r="M1705" s="83"/>
    </row>
    <row r="1706" spans="1:13" s="54" customFormat="1" hidden="1">
      <c r="A1706" s="16">
        <v>1704</v>
      </c>
      <c r="B1706" s="16" t="s">
        <v>5791</v>
      </c>
      <c r="C1706" s="32" t="s">
        <v>40</v>
      </c>
      <c r="D1706" s="16">
        <v>127358</v>
      </c>
      <c r="E1706" s="16" t="s">
        <v>15</v>
      </c>
      <c r="F1706" s="16" t="s">
        <v>15</v>
      </c>
      <c r="G1706" s="16" t="s">
        <v>1726</v>
      </c>
      <c r="H1706" s="77">
        <v>2216.6999999999998</v>
      </c>
      <c r="I1706" s="79" t="s">
        <v>5844</v>
      </c>
      <c r="J1706" s="29"/>
      <c r="K1706" s="493">
        <v>44286</v>
      </c>
      <c r="L1706" s="107" t="s">
        <v>5843</v>
      </c>
      <c r="M1706" s="83"/>
    </row>
    <row r="1707" spans="1:13" s="54" customFormat="1" hidden="1">
      <c r="A1707" s="16">
        <v>1705</v>
      </c>
      <c r="B1707" s="16" t="s">
        <v>5792</v>
      </c>
      <c r="C1707" s="32" t="s">
        <v>40</v>
      </c>
      <c r="D1707" s="16">
        <v>127358</v>
      </c>
      <c r="E1707" s="16" t="s">
        <v>15</v>
      </c>
      <c r="F1707" s="16" t="s">
        <v>15</v>
      </c>
      <c r="G1707" s="16" t="s">
        <v>1726</v>
      </c>
      <c r="H1707" s="77">
        <v>1373.7</v>
      </c>
      <c r="I1707" s="79" t="s">
        <v>5844</v>
      </c>
      <c r="J1707" s="29"/>
      <c r="K1707" s="493">
        <v>44286</v>
      </c>
      <c r="L1707" s="107" t="s">
        <v>5843</v>
      </c>
      <c r="M1707" s="83"/>
    </row>
    <row r="1708" spans="1:13" s="54" customFormat="1" hidden="1">
      <c r="A1708" s="16">
        <v>1706</v>
      </c>
      <c r="B1708" s="16" t="s">
        <v>5529</v>
      </c>
      <c r="C1708" s="32" t="s">
        <v>40</v>
      </c>
      <c r="D1708" s="16">
        <v>127359</v>
      </c>
      <c r="E1708" s="16" t="s">
        <v>15</v>
      </c>
      <c r="F1708" s="16" t="s">
        <v>15</v>
      </c>
      <c r="G1708" s="16" t="s">
        <v>1726</v>
      </c>
      <c r="H1708" s="77">
        <v>692.4</v>
      </c>
      <c r="I1708" s="79" t="s">
        <v>5844</v>
      </c>
      <c r="J1708" s="29"/>
      <c r="K1708" s="493">
        <v>44286</v>
      </c>
      <c r="L1708" s="107" t="s">
        <v>5843</v>
      </c>
      <c r="M1708" s="83"/>
    </row>
    <row r="1709" spans="1:13" s="54" customFormat="1" hidden="1">
      <c r="A1709" s="16">
        <v>1707</v>
      </c>
      <c r="B1709" s="16" t="s">
        <v>5793</v>
      </c>
      <c r="C1709" s="32" t="s">
        <v>40</v>
      </c>
      <c r="D1709" s="16">
        <v>127359</v>
      </c>
      <c r="E1709" s="16" t="s">
        <v>15</v>
      </c>
      <c r="F1709" s="16" t="s">
        <v>15</v>
      </c>
      <c r="G1709" s="16" t="s">
        <v>1726</v>
      </c>
      <c r="H1709" s="77">
        <v>600</v>
      </c>
      <c r="I1709" s="79" t="s">
        <v>5844</v>
      </c>
      <c r="J1709" s="29"/>
      <c r="K1709" s="493">
        <v>44286</v>
      </c>
      <c r="L1709" s="107" t="s">
        <v>5843</v>
      </c>
      <c r="M1709" s="83"/>
    </row>
    <row r="1710" spans="1:13" s="54" customFormat="1" hidden="1">
      <c r="A1710" s="16">
        <v>1708</v>
      </c>
      <c r="B1710" s="16" t="s">
        <v>5794</v>
      </c>
      <c r="C1710" s="32" t="s">
        <v>40</v>
      </c>
      <c r="D1710" s="16">
        <v>127359</v>
      </c>
      <c r="E1710" s="16" t="s">
        <v>15</v>
      </c>
      <c r="F1710" s="16" t="s">
        <v>15</v>
      </c>
      <c r="G1710" s="16" t="s">
        <v>1726</v>
      </c>
      <c r="H1710" s="77">
        <v>600</v>
      </c>
      <c r="I1710" s="79" t="s">
        <v>5844</v>
      </c>
      <c r="J1710" s="29"/>
      <c r="K1710" s="493">
        <v>44286</v>
      </c>
      <c r="L1710" s="107" t="s">
        <v>5843</v>
      </c>
      <c r="M1710" s="83"/>
    </row>
    <row r="1711" spans="1:13" s="54" customFormat="1" hidden="1">
      <c r="A1711" s="16">
        <v>1709</v>
      </c>
      <c r="B1711" s="16" t="s">
        <v>5795</v>
      </c>
      <c r="C1711" s="32" t="s">
        <v>40</v>
      </c>
      <c r="D1711" s="16">
        <v>127359</v>
      </c>
      <c r="E1711" s="16" t="s">
        <v>15</v>
      </c>
      <c r="F1711" s="16" t="s">
        <v>15</v>
      </c>
      <c r="G1711" s="16" t="s">
        <v>1726</v>
      </c>
      <c r="H1711" s="77">
        <v>1631.3999999999999</v>
      </c>
      <c r="I1711" s="79" t="s">
        <v>5844</v>
      </c>
      <c r="J1711" s="29"/>
      <c r="K1711" s="493">
        <v>44286</v>
      </c>
      <c r="L1711" s="107" t="s">
        <v>5843</v>
      </c>
      <c r="M1711" s="83"/>
    </row>
    <row r="1712" spans="1:13" s="54" customFormat="1" hidden="1">
      <c r="A1712" s="16">
        <v>1710</v>
      </c>
      <c r="B1712" s="16" t="s">
        <v>5796</v>
      </c>
      <c r="C1712" s="32" t="s">
        <v>40</v>
      </c>
      <c r="D1712" s="16">
        <v>127359</v>
      </c>
      <c r="E1712" s="16" t="s">
        <v>15</v>
      </c>
      <c r="F1712" s="16" t="s">
        <v>15</v>
      </c>
      <c r="G1712" s="16" t="s">
        <v>1726</v>
      </c>
      <c r="H1712" s="77">
        <v>1631.3999999999999</v>
      </c>
      <c r="I1712" s="79" t="s">
        <v>5844</v>
      </c>
      <c r="J1712" s="29"/>
      <c r="K1712" s="493">
        <v>44286</v>
      </c>
      <c r="L1712" s="107" t="s">
        <v>5843</v>
      </c>
      <c r="M1712" s="83"/>
    </row>
    <row r="1713" spans="1:13" s="54" customFormat="1" hidden="1">
      <c r="A1713" s="16">
        <v>1711</v>
      </c>
      <c r="B1713" s="16" t="s">
        <v>5797</v>
      </c>
      <c r="C1713" s="32" t="s">
        <v>40</v>
      </c>
      <c r="D1713" s="16">
        <v>127360</v>
      </c>
      <c r="E1713" s="16" t="s">
        <v>15</v>
      </c>
      <c r="F1713" s="16" t="s">
        <v>15</v>
      </c>
      <c r="G1713" s="16" t="s">
        <v>1726</v>
      </c>
      <c r="H1713" s="77">
        <v>1238.0999999999999</v>
      </c>
      <c r="I1713" s="79" t="s">
        <v>5844</v>
      </c>
      <c r="J1713" s="29"/>
      <c r="K1713" s="493">
        <v>44286</v>
      </c>
      <c r="L1713" s="107" t="s">
        <v>5843</v>
      </c>
      <c r="M1713" s="83"/>
    </row>
    <row r="1714" spans="1:13" s="54" customFormat="1" hidden="1">
      <c r="A1714" s="16">
        <v>1712</v>
      </c>
      <c r="B1714" s="16" t="s">
        <v>5798</v>
      </c>
      <c r="C1714" s="32" t="s">
        <v>40</v>
      </c>
      <c r="D1714" s="16">
        <v>127360</v>
      </c>
      <c r="E1714" s="16" t="s">
        <v>15</v>
      </c>
      <c r="F1714" s="16" t="s">
        <v>15</v>
      </c>
      <c r="G1714" s="16" t="s">
        <v>1726</v>
      </c>
      <c r="H1714" s="77">
        <v>2216.6999999999998</v>
      </c>
      <c r="I1714" s="79" t="s">
        <v>5844</v>
      </c>
      <c r="J1714" s="29"/>
      <c r="K1714" s="493">
        <v>44286</v>
      </c>
      <c r="L1714" s="107" t="s">
        <v>5843</v>
      </c>
      <c r="M1714" s="83"/>
    </row>
    <row r="1715" spans="1:13" s="54" customFormat="1" hidden="1">
      <c r="A1715" s="16">
        <v>1713</v>
      </c>
      <c r="B1715" s="16" t="s">
        <v>5799</v>
      </c>
      <c r="C1715" s="32" t="s">
        <v>40</v>
      </c>
      <c r="D1715" s="16">
        <v>127360</v>
      </c>
      <c r="E1715" s="16" t="s">
        <v>15</v>
      </c>
      <c r="F1715" s="16" t="s">
        <v>15</v>
      </c>
      <c r="G1715" s="16" t="s">
        <v>1726</v>
      </c>
      <c r="H1715" s="77">
        <v>630</v>
      </c>
      <c r="I1715" s="79" t="s">
        <v>5844</v>
      </c>
      <c r="J1715" s="29"/>
      <c r="K1715" s="493">
        <v>44286</v>
      </c>
      <c r="L1715" s="107" t="s">
        <v>5843</v>
      </c>
      <c r="M1715" s="83"/>
    </row>
    <row r="1716" spans="1:13" s="54" customFormat="1" hidden="1">
      <c r="A1716" s="16">
        <v>1714</v>
      </c>
      <c r="B1716" s="16" t="s">
        <v>5759</v>
      </c>
      <c r="C1716" s="32" t="s">
        <v>32</v>
      </c>
      <c r="D1716" s="16">
        <v>127361</v>
      </c>
      <c r="E1716" s="16">
        <v>60607</v>
      </c>
      <c r="F1716" s="16" t="s">
        <v>5076</v>
      </c>
      <c r="G1716" s="16" t="s">
        <v>1725</v>
      </c>
      <c r="H1716" s="77">
        <v>55400</v>
      </c>
      <c r="I1716" s="79" t="s">
        <v>5848</v>
      </c>
      <c r="J1716" s="29"/>
      <c r="K1716" s="493">
        <v>44286</v>
      </c>
      <c r="L1716" s="107" t="s">
        <v>5843</v>
      </c>
      <c r="M1716" s="83"/>
    </row>
    <row r="1717" spans="1:13" s="54" customFormat="1" hidden="1">
      <c r="A1717" s="16">
        <v>1717</v>
      </c>
      <c r="B1717" s="16" t="s">
        <v>15</v>
      </c>
      <c r="C1717" s="32" t="s">
        <v>15</v>
      </c>
      <c r="D1717" s="16" t="s">
        <v>5845</v>
      </c>
      <c r="E1717" s="16" t="s">
        <v>5846</v>
      </c>
      <c r="F1717" s="16" t="s">
        <v>15</v>
      </c>
      <c r="G1717" s="16" t="s">
        <v>15</v>
      </c>
      <c r="H1717" s="77" t="s">
        <v>15</v>
      </c>
      <c r="I1717" s="79" t="s">
        <v>5847</v>
      </c>
      <c r="J1717" s="29"/>
      <c r="K1717" s="493">
        <v>44286</v>
      </c>
      <c r="L1717" s="107" t="s">
        <v>5843</v>
      </c>
      <c r="M1717" s="83"/>
    </row>
    <row r="1718" spans="1:13" s="54" customFormat="1" hidden="1">
      <c r="A1718" s="16">
        <v>1718</v>
      </c>
      <c r="B1718" s="16" t="s">
        <v>5839</v>
      </c>
      <c r="C1718" s="32" t="s">
        <v>33</v>
      </c>
      <c r="D1718" s="16">
        <v>127362</v>
      </c>
      <c r="E1718" s="16">
        <v>60608</v>
      </c>
      <c r="F1718" s="16">
        <v>14433999</v>
      </c>
      <c r="G1718" s="16" t="s">
        <v>1726</v>
      </c>
      <c r="H1718" s="77">
        <v>360</v>
      </c>
      <c r="I1718" s="79" t="s">
        <v>15</v>
      </c>
      <c r="J1718" s="29"/>
      <c r="K1718" s="493">
        <v>44310</v>
      </c>
      <c r="L1718" s="107" t="s">
        <v>5970</v>
      </c>
      <c r="M1718" s="83"/>
    </row>
    <row r="1719" spans="1:13" s="54" customFormat="1" hidden="1">
      <c r="A1719" s="16">
        <v>1719</v>
      </c>
      <c r="B1719" s="16" t="s">
        <v>5840</v>
      </c>
      <c r="C1719" s="32" t="s">
        <v>33</v>
      </c>
      <c r="D1719" s="16">
        <v>127362</v>
      </c>
      <c r="E1719" s="16">
        <v>60608</v>
      </c>
      <c r="F1719" s="16">
        <v>14433999</v>
      </c>
      <c r="G1719" s="16" t="s">
        <v>1726</v>
      </c>
      <c r="H1719" s="77">
        <v>334</v>
      </c>
      <c r="I1719" s="79" t="s">
        <v>15</v>
      </c>
      <c r="J1719" s="29"/>
      <c r="K1719" s="493">
        <v>44310</v>
      </c>
      <c r="L1719" s="107" t="s">
        <v>5970</v>
      </c>
      <c r="M1719" s="83"/>
    </row>
    <row r="1720" spans="1:13" s="54" customFormat="1" hidden="1">
      <c r="A1720" s="16">
        <v>1720</v>
      </c>
      <c r="B1720" s="201" t="s">
        <v>5858</v>
      </c>
      <c r="C1720" s="202" t="s">
        <v>31</v>
      </c>
      <c r="D1720" s="201">
        <v>127363</v>
      </c>
      <c r="E1720" s="201" t="s">
        <v>15</v>
      </c>
      <c r="F1720" s="201" t="s">
        <v>15</v>
      </c>
      <c r="G1720" s="201" t="s">
        <v>15</v>
      </c>
      <c r="H1720" s="204" t="s">
        <v>15</v>
      </c>
      <c r="I1720" s="203" t="s">
        <v>4349</v>
      </c>
      <c r="K1720" s="493">
        <v>44310</v>
      </c>
      <c r="L1720" s="107" t="s">
        <v>5970</v>
      </c>
    </row>
    <row r="1721" spans="1:13" s="54" customFormat="1" hidden="1">
      <c r="A1721" s="16">
        <v>1721</v>
      </c>
      <c r="B1721" s="16" t="s">
        <v>5858</v>
      </c>
      <c r="C1721" s="32" t="s">
        <v>31</v>
      </c>
      <c r="D1721" s="16">
        <v>127364</v>
      </c>
      <c r="E1721" s="16" t="s">
        <v>15</v>
      </c>
      <c r="F1721" s="16" t="s">
        <v>15</v>
      </c>
      <c r="G1721" s="16" t="s">
        <v>1725</v>
      </c>
      <c r="H1721" s="77">
        <v>194500</v>
      </c>
      <c r="I1721" s="79" t="s">
        <v>4429</v>
      </c>
      <c r="J1721" s="29"/>
      <c r="K1721" s="493">
        <v>44310</v>
      </c>
      <c r="L1721" s="107" t="s">
        <v>5970</v>
      </c>
      <c r="M1721" s="83"/>
    </row>
    <row r="1722" spans="1:13" s="54" customFormat="1" hidden="1">
      <c r="A1722" s="16">
        <v>1722</v>
      </c>
      <c r="B1722" s="16" t="s">
        <v>5858</v>
      </c>
      <c r="C1722" s="32" t="s">
        <v>31</v>
      </c>
      <c r="D1722" s="16">
        <v>127365</v>
      </c>
      <c r="E1722" s="16" t="s">
        <v>15</v>
      </c>
      <c r="F1722" s="16" t="s">
        <v>15</v>
      </c>
      <c r="G1722" s="16" t="s">
        <v>1725</v>
      </c>
      <c r="H1722" s="77">
        <v>116700</v>
      </c>
      <c r="I1722" s="79" t="s">
        <v>4431</v>
      </c>
      <c r="J1722" s="29"/>
      <c r="K1722" s="493">
        <v>44310</v>
      </c>
      <c r="L1722" s="107" t="s">
        <v>5970</v>
      </c>
      <c r="M1722" s="83"/>
    </row>
    <row r="1723" spans="1:13" s="54" customFormat="1" hidden="1">
      <c r="A1723" s="16">
        <v>1723</v>
      </c>
      <c r="B1723" s="16" t="s">
        <v>5858</v>
      </c>
      <c r="C1723" s="32" t="s">
        <v>31</v>
      </c>
      <c r="D1723" s="16">
        <v>127366</v>
      </c>
      <c r="E1723" s="16">
        <v>60620</v>
      </c>
      <c r="F1723" s="16">
        <v>2556142</v>
      </c>
      <c r="G1723" s="16" t="s">
        <v>1725</v>
      </c>
      <c r="H1723" s="77">
        <v>38900</v>
      </c>
      <c r="I1723" s="79" t="s">
        <v>4317</v>
      </c>
      <c r="J1723" s="29"/>
      <c r="K1723" s="493">
        <v>44310</v>
      </c>
      <c r="L1723" s="107" t="s">
        <v>5970</v>
      </c>
      <c r="M1723" s="83"/>
    </row>
    <row r="1724" spans="1:13" s="54" customFormat="1" hidden="1">
      <c r="A1724" s="16">
        <v>1724</v>
      </c>
      <c r="B1724" s="16" t="s">
        <v>5864</v>
      </c>
      <c r="C1724" s="32" t="s">
        <v>33</v>
      </c>
      <c r="D1724" s="16">
        <v>127367</v>
      </c>
      <c r="E1724" s="16">
        <v>60621</v>
      </c>
      <c r="F1724" s="16">
        <v>14440692</v>
      </c>
      <c r="G1724" s="16" t="s">
        <v>1726</v>
      </c>
      <c r="H1724" s="77">
        <v>515</v>
      </c>
      <c r="I1724" s="79" t="s">
        <v>15</v>
      </c>
      <c r="J1724" s="29"/>
      <c r="K1724" s="493">
        <v>44310</v>
      </c>
      <c r="L1724" s="107" t="s">
        <v>5970</v>
      </c>
      <c r="M1724" s="83"/>
    </row>
    <row r="1725" spans="1:13" s="54" customFormat="1" hidden="1">
      <c r="A1725" s="16">
        <v>1725</v>
      </c>
      <c r="B1725" s="16" t="s">
        <v>5874</v>
      </c>
      <c r="C1725" s="32" t="s">
        <v>33</v>
      </c>
      <c r="D1725" s="16">
        <v>127367</v>
      </c>
      <c r="E1725" s="16">
        <v>60621</v>
      </c>
      <c r="F1725" s="16">
        <v>14440692</v>
      </c>
      <c r="G1725" s="16" t="s">
        <v>1726</v>
      </c>
      <c r="H1725" s="77">
        <v>870</v>
      </c>
      <c r="I1725" s="79" t="s">
        <v>15</v>
      </c>
      <c r="J1725" s="29"/>
      <c r="K1725" s="493">
        <v>44310</v>
      </c>
      <c r="L1725" s="107" t="s">
        <v>5970</v>
      </c>
      <c r="M1725" s="83"/>
    </row>
    <row r="1726" spans="1:13" s="54" customFormat="1" hidden="1">
      <c r="A1726" s="16">
        <v>1726</v>
      </c>
      <c r="B1726" s="16" t="s">
        <v>5863</v>
      </c>
      <c r="C1726" s="32" t="s">
        <v>33</v>
      </c>
      <c r="D1726" s="16">
        <v>127367</v>
      </c>
      <c r="E1726" s="16">
        <v>60621</v>
      </c>
      <c r="F1726" s="16">
        <v>14440692</v>
      </c>
      <c r="G1726" s="16" t="s">
        <v>1726</v>
      </c>
      <c r="H1726" s="77">
        <v>566</v>
      </c>
      <c r="I1726" s="79" t="s">
        <v>15</v>
      </c>
      <c r="J1726" s="29"/>
      <c r="K1726" s="493">
        <v>44310</v>
      </c>
      <c r="L1726" s="107" t="s">
        <v>5970</v>
      </c>
      <c r="M1726" s="83"/>
    </row>
    <row r="1727" spans="1:13" s="54" customFormat="1" hidden="1">
      <c r="A1727" s="16">
        <v>1727</v>
      </c>
      <c r="B1727" s="16" t="s">
        <v>5865</v>
      </c>
      <c r="C1727" s="32" t="s">
        <v>33</v>
      </c>
      <c r="D1727" s="16">
        <v>127367</v>
      </c>
      <c r="E1727" s="16">
        <v>60621</v>
      </c>
      <c r="F1727" s="16">
        <v>14440692</v>
      </c>
      <c r="G1727" s="16" t="s">
        <v>1726</v>
      </c>
      <c r="H1727" s="77">
        <v>212</v>
      </c>
      <c r="I1727" s="79" t="s">
        <v>15</v>
      </c>
      <c r="J1727" s="29"/>
      <c r="K1727" s="493">
        <v>44310</v>
      </c>
      <c r="L1727" s="107" t="s">
        <v>5970</v>
      </c>
      <c r="M1727" s="83"/>
    </row>
    <row r="1728" spans="1:13" s="54" customFormat="1" hidden="1">
      <c r="A1728" s="16">
        <v>1728</v>
      </c>
      <c r="B1728" s="16" t="s">
        <v>5866</v>
      </c>
      <c r="C1728" s="32" t="s">
        <v>33</v>
      </c>
      <c r="D1728" s="16">
        <v>127367</v>
      </c>
      <c r="E1728" s="16">
        <v>60621</v>
      </c>
      <c r="F1728" s="16">
        <v>14440692</v>
      </c>
      <c r="G1728" s="16" t="s">
        <v>1726</v>
      </c>
      <c r="H1728" s="77">
        <v>900</v>
      </c>
      <c r="I1728" s="79" t="s">
        <v>15</v>
      </c>
      <c r="J1728" s="29"/>
      <c r="K1728" s="493">
        <v>44310</v>
      </c>
      <c r="L1728" s="107" t="s">
        <v>5970</v>
      </c>
      <c r="M1728" s="83"/>
    </row>
    <row r="1729" spans="1:13" s="54" customFormat="1" hidden="1">
      <c r="A1729" s="16">
        <v>1729</v>
      </c>
      <c r="B1729" s="201" t="s">
        <v>5971</v>
      </c>
      <c r="C1729" s="202" t="s">
        <v>31</v>
      </c>
      <c r="D1729" s="201">
        <v>127368</v>
      </c>
      <c r="E1729" s="201" t="s">
        <v>15</v>
      </c>
      <c r="F1729" s="201" t="s">
        <v>15</v>
      </c>
      <c r="G1729" s="201" t="s">
        <v>15</v>
      </c>
      <c r="H1729" s="204" t="s">
        <v>15</v>
      </c>
      <c r="I1729" s="203" t="s">
        <v>4349</v>
      </c>
      <c r="K1729" s="493">
        <v>44310</v>
      </c>
      <c r="L1729" s="107" t="s">
        <v>5970</v>
      </c>
    </row>
    <row r="1730" spans="1:13" s="54" customFormat="1" hidden="1">
      <c r="A1730" s="16">
        <v>1730</v>
      </c>
      <c r="B1730" s="201" t="s">
        <v>5972</v>
      </c>
      <c r="C1730" s="202" t="s">
        <v>31</v>
      </c>
      <c r="D1730" s="201">
        <v>127369</v>
      </c>
      <c r="E1730" s="201" t="s">
        <v>15</v>
      </c>
      <c r="F1730" s="201" t="s">
        <v>15</v>
      </c>
      <c r="G1730" s="201" t="s">
        <v>15</v>
      </c>
      <c r="H1730" s="204" t="s">
        <v>15</v>
      </c>
      <c r="I1730" s="203" t="s">
        <v>4349</v>
      </c>
      <c r="K1730" s="493">
        <v>44310</v>
      </c>
      <c r="L1730" s="107" t="s">
        <v>5970</v>
      </c>
    </row>
    <row r="1731" spans="1:13" s="54" customFormat="1" hidden="1">
      <c r="A1731" s="16">
        <v>1731</v>
      </c>
      <c r="B1731" s="201" t="s">
        <v>5973</v>
      </c>
      <c r="C1731" s="202" t="s">
        <v>31</v>
      </c>
      <c r="D1731" s="201">
        <v>127370</v>
      </c>
      <c r="E1731" s="201" t="s">
        <v>15</v>
      </c>
      <c r="F1731" s="201" t="s">
        <v>15</v>
      </c>
      <c r="G1731" s="201" t="s">
        <v>15</v>
      </c>
      <c r="H1731" s="204" t="s">
        <v>15</v>
      </c>
      <c r="I1731" s="203" t="s">
        <v>4349</v>
      </c>
      <c r="K1731" s="493">
        <v>44310</v>
      </c>
      <c r="L1731" s="107" t="s">
        <v>5970</v>
      </c>
    </row>
    <row r="1732" spans="1:13" s="54" customFormat="1" hidden="1">
      <c r="A1732" s="16">
        <v>1732</v>
      </c>
      <c r="B1732" s="201" t="s">
        <v>5974</v>
      </c>
      <c r="C1732" s="202" t="s">
        <v>31</v>
      </c>
      <c r="D1732" s="201">
        <v>127371</v>
      </c>
      <c r="E1732" s="201" t="s">
        <v>15</v>
      </c>
      <c r="F1732" s="201" t="s">
        <v>15</v>
      </c>
      <c r="G1732" s="201" t="s">
        <v>15</v>
      </c>
      <c r="H1732" s="204" t="s">
        <v>15</v>
      </c>
      <c r="I1732" s="203" t="s">
        <v>4349</v>
      </c>
      <c r="K1732" s="493">
        <v>44310</v>
      </c>
      <c r="L1732" s="107" t="s">
        <v>5970</v>
      </c>
    </row>
    <row r="1733" spans="1:13" s="54" customFormat="1" hidden="1">
      <c r="A1733" s="16">
        <v>1733</v>
      </c>
      <c r="B1733" s="16" t="s">
        <v>5384</v>
      </c>
      <c r="C1733" s="32" t="s">
        <v>31</v>
      </c>
      <c r="D1733" s="16">
        <v>127372</v>
      </c>
      <c r="E1733" s="16">
        <v>60622</v>
      </c>
      <c r="F1733" s="16" t="s">
        <v>5113</v>
      </c>
      <c r="G1733" s="16" t="s">
        <v>1725</v>
      </c>
      <c r="H1733" s="77">
        <v>44500</v>
      </c>
      <c r="I1733" s="79" t="s">
        <v>5848</v>
      </c>
      <c r="J1733" s="29"/>
      <c r="K1733" s="493">
        <v>44310</v>
      </c>
      <c r="L1733" s="107" t="s">
        <v>5970</v>
      </c>
      <c r="M1733" s="83"/>
    </row>
    <row r="1734" spans="1:13" s="54" customFormat="1" hidden="1">
      <c r="A1734" s="16">
        <v>1734</v>
      </c>
      <c r="B1734" s="16" t="s">
        <v>5964</v>
      </c>
      <c r="C1734" s="32" t="s">
        <v>31</v>
      </c>
      <c r="D1734" s="16">
        <v>127373</v>
      </c>
      <c r="E1734" s="16">
        <v>60623</v>
      </c>
      <c r="F1734" s="16" t="s">
        <v>5113</v>
      </c>
      <c r="G1734" s="16" t="s">
        <v>1725</v>
      </c>
      <c r="H1734" s="77">
        <v>17100</v>
      </c>
      <c r="I1734" s="79" t="s">
        <v>5848</v>
      </c>
      <c r="J1734" s="29"/>
      <c r="K1734" s="493">
        <v>44310</v>
      </c>
      <c r="L1734" s="107" t="s">
        <v>5970</v>
      </c>
      <c r="M1734" s="83"/>
    </row>
    <row r="1735" spans="1:13" s="54" customFormat="1" hidden="1">
      <c r="A1735" s="16">
        <v>1735</v>
      </c>
      <c r="B1735" s="201" t="s">
        <v>5975</v>
      </c>
      <c r="C1735" s="202" t="s">
        <v>40</v>
      </c>
      <c r="D1735" s="201" t="s">
        <v>15</v>
      </c>
      <c r="E1735" s="201">
        <v>60614</v>
      </c>
      <c r="F1735" s="201" t="s">
        <v>15</v>
      </c>
      <c r="G1735" s="201" t="s">
        <v>15</v>
      </c>
      <c r="H1735" s="204" t="s">
        <v>15</v>
      </c>
      <c r="I1735" s="203" t="s">
        <v>4351</v>
      </c>
      <c r="K1735" s="493">
        <v>44310</v>
      </c>
      <c r="L1735" s="107" t="s">
        <v>5970</v>
      </c>
    </row>
    <row r="1736" spans="1:13" s="54" customFormat="1" hidden="1">
      <c r="A1736" s="16">
        <v>1736</v>
      </c>
      <c r="B1736" s="201" t="s">
        <v>5975</v>
      </c>
      <c r="C1736" s="202" t="s">
        <v>40</v>
      </c>
      <c r="D1736" s="201" t="s">
        <v>15</v>
      </c>
      <c r="E1736" s="201">
        <v>60626</v>
      </c>
      <c r="F1736" s="201" t="s">
        <v>15</v>
      </c>
      <c r="G1736" s="201" t="s">
        <v>15</v>
      </c>
      <c r="H1736" s="204" t="s">
        <v>15</v>
      </c>
      <c r="I1736" s="203" t="s">
        <v>4351</v>
      </c>
      <c r="K1736" s="493">
        <v>44310</v>
      </c>
      <c r="L1736" s="107" t="s">
        <v>5970</v>
      </c>
    </row>
    <row r="1737" spans="1:13" s="83" customFormat="1" hidden="1">
      <c r="A1737" s="16">
        <v>1737</v>
      </c>
      <c r="B1737" s="15" t="s">
        <v>5884</v>
      </c>
      <c r="C1737" s="33" t="s">
        <v>31</v>
      </c>
      <c r="D1737" s="15">
        <v>127374</v>
      </c>
      <c r="E1737" s="15" t="s">
        <v>15</v>
      </c>
      <c r="F1737" s="15" t="s">
        <v>15</v>
      </c>
      <c r="G1737" s="15" t="s">
        <v>1725</v>
      </c>
      <c r="H1737" s="350">
        <v>481750</v>
      </c>
      <c r="I1737" s="351" t="s">
        <v>4429</v>
      </c>
      <c r="J1737" s="54"/>
      <c r="K1737" s="493">
        <v>44316</v>
      </c>
      <c r="L1737" s="107" t="s">
        <v>6034</v>
      </c>
    </row>
    <row r="1738" spans="1:13" s="83" customFormat="1" hidden="1">
      <c r="A1738" s="16">
        <v>1738</v>
      </c>
      <c r="B1738" s="15" t="s">
        <v>5885</v>
      </c>
      <c r="C1738" s="33" t="s">
        <v>31</v>
      </c>
      <c r="D1738" s="15">
        <v>127374</v>
      </c>
      <c r="E1738" s="15" t="s">
        <v>15</v>
      </c>
      <c r="F1738" s="15" t="s">
        <v>15</v>
      </c>
      <c r="G1738" s="15" t="s">
        <v>1725</v>
      </c>
      <c r="H1738" s="350">
        <v>363350</v>
      </c>
      <c r="I1738" s="351" t="s">
        <v>4429</v>
      </c>
      <c r="J1738" s="54"/>
      <c r="K1738" s="493">
        <v>44316</v>
      </c>
      <c r="L1738" s="107" t="s">
        <v>6034</v>
      </c>
    </row>
    <row r="1739" spans="1:13" s="83" customFormat="1" hidden="1">
      <c r="A1739" s="16">
        <v>1739</v>
      </c>
      <c r="B1739" s="15" t="s">
        <v>5886</v>
      </c>
      <c r="C1739" s="33" t="s">
        <v>31</v>
      </c>
      <c r="D1739" s="15">
        <v>127374</v>
      </c>
      <c r="E1739" s="15" t="s">
        <v>15</v>
      </c>
      <c r="F1739" s="15" t="s">
        <v>15</v>
      </c>
      <c r="G1739" s="15" t="s">
        <v>1725</v>
      </c>
      <c r="H1739" s="350">
        <v>370400</v>
      </c>
      <c r="I1739" s="351" t="s">
        <v>4429</v>
      </c>
      <c r="J1739" s="54"/>
      <c r="K1739" s="493">
        <v>44316</v>
      </c>
      <c r="L1739" s="107" t="s">
        <v>6034</v>
      </c>
    </row>
    <row r="1740" spans="1:13" s="83" customFormat="1" hidden="1">
      <c r="A1740" s="16">
        <v>1740</v>
      </c>
      <c r="B1740" s="15" t="s">
        <v>5887</v>
      </c>
      <c r="C1740" s="33" t="s">
        <v>31</v>
      </c>
      <c r="D1740" s="15">
        <v>127374</v>
      </c>
      <c r="E1740" s="15" t="s">
        <v>15</v>
      </c>
      <c r="F1740" s="15" t="s">
        <v>15</v>
      </c>
      <c r="G1740" s="15" t="s">
        <v>1725</v>
      </c>
      <c r="H1740" s="350">
        <v>379900</v>
      </c>
      <c r="I1740" s="351" t="s">
        <v>4429</v>
      </c>
      <c r="J1740" s="54"/>
      <c r="K1740" s="493">
        <v>44316</v>
      </c>
      <c r="L1740" s="107" t="s">
        <v>6034</v>
      </c>
    </row>
    <row r="1741" spans="1:13" s="83" customFormat="1" hidden="1">
      <c r="A1741" s="16">
        <v>1741</v>
      </c>
      <c r="B1741" s="15" t="s">
        <v>5888</v>
      </c>
      <c r="C1741" s="33" t="s">
        <v>31</v>
      </c>
      <c r="D1741" s="15">
        <v>127374</v>
      </c>
      <c r="E1741" s="15" t="s">
        <v>15</v>
      </c>
      <c r="F1741" s="15" t="s">
        <v>15</v>
      </c>
      <c r="G1741" s="15" t="s">
        <v>1725</v>
      </c>
      <c r="H1741" s="350">
        <v>210000</v>
      </c>
      <c r="I1741" s="351" t="s">
        <v>4429</v>
      </c>
      <c r="J1741" s="54"/>
      <c r="K1741" s="493">
        <v>44316</v>
      </c>
      <c r="L1741" s="107" t="s">
        <v>6034</v>
      </c>
    </row>
    <row r="1742" spans="1:13" s="83" customFormat="1" hidden="1">
      <c r="A1742" s="16">
        <v>1742</v>
      </c>
      <c r="B1742" s="15" t="s">
        <v>5894</v>
      </c>
      <c r="C1742" s="33" t="s">
        <v>31</v>
      </c>
      <c r="D1742" s="15">
        <v>127375</v>
      </c>
      <c r="E1742" s="15" t="s">
        <v>15</v>
      </c>
      <c r="F1742" s="15" t="s">
        <v>15</v>
      </c>
      <c r="G1742" s="15" t="s">
        <v>1725</v>
      </c>
      <c r="H1742" s="350">
        <v>439050</v>
      </c>
      <c r="I1742" s="351" t="s">
        <v>4429</v>
      </c>
      <c r="J1742" s="54"/>
      <c r="K1742" s="493">
        <v>44316</v>
      </c>
      <c r="L1742" s="107" t="s">
        <v>6034</v>
      </c>
    </row>
    <row r="1743" spans="1:13" s="83" customFormat="1" hidden="1">
      <c r="A1743" s="16">
        <v>1743</v>
      </c>
      <c r="B1743" s="15" t="s">
        <v>5895</v>
      </c>
      <c r="C1743" s="33" t="s">
        <v>31</v>
      </c>
      <c r="D1743" s="15">
        <v>127375</v>
      </c>
      <c r="E1743" s="15" t="s">
        <v>15</v>
      </c>
      <c r="F1743" s="15" t="s">
        <v>15</v>
      </c>
      <c r="G1743" s="15" t="s">
        <v>1725</v>
      </c>
      <c r="H1743" s="350">
        <v>350150</v>
      </c>
      <c r="I1743" s="351" t="s">
        <v>4429</v>
      </c>
      <c r="J1743" s="54"/>
      <c r="K1743" s="493">
        <v>44316</v>
      </c>
      <c r="L1743" s="107" t="s">
        <v>6034</v>
      </c>
    </row>
    <row r="1744" spans="1:13" s="83" customFormat="1" hidden="1">
      <c r="A1744" s="16">
        <v>1744</v>
      </c>
      <c r="B1744" s="15" t="s">
        <v>5896</v>
      </c>
      <c r="C1744" s="33" t="s">
        <v>31</v>
      </c>
      <c r="D1744" s="15">
        <v>127375</v>
      </c>
      <c r="E1744" s="15" t="s">
        <v>15</v>
      </c>
      <c r="F1744" s="15" t="s">
        <v>15</v>
      </c>
      <c r="G1744" s="15" t="s">
        <v>1725</v>
      </c>
      <c r="H1744" s="350">
        <v>368300</v>
      </c>
      <c r="I1744" s="351" t="s">
        <v>4429</v>
      </c>
      <c r="J1744" s="54"/>
      <c r="K1744" s="493">
        <v>44316</v>
      </c>
      <c r="L1744" s="107" t="s">
        <v>6034</v>
      </c>
    </row>
    <row r="1745" spans="1:15" s="83" customFormat="1" hidden="1">
      <c r="A1745" s="16">
        <v>1745</v>
      </c>
      <c r="B1745" s="15" t="s">
        <v>5897</v>
      </c>
      <c r="C1745" s="33" t="s">
        <v>31</v>
      </c>
      <c r="D1745" s="15">
        <v>127375</v>
      </c>
      <c r="E1745" s="15" t="s">
        <v>15</v>
      </c>
      <c r="F1745" s="15" t="s">
        <v>15</v>
      </c>
      <c r="G1745" s="15" t="s">
        <v>1725</v>
      </c>
      <c r="H1745" s="350">
        <v>353550</v>
      </c>
      <c r="I1745" s="351" t="s">
        <v>4429</v>
      </c>
      <c r="J1745" s="54"/>
      <c r="K1745" s="493">
        <v>44316</v>
      </c>
      <c r="L1745" s="107" t="s">
        <v>6034</v>
      </c>
    </row>
    <row r="1746" spans="1:15" s="83" customFormat="1" hidden="1">
      <c r="A1746" s="16">
        <v>1746</v>
      </c>
      <c r="B1746" s="15" t="s">
        <v>5898</v>
      </c>
      <c r="C1746" s="33" t="s">
        <v>31</v>
      </c>
      <c r="D1746" s="15">
        <v>127375</v>
      </c>
      <c r="E1746" s="15" t="s">
        <v>15</v>
      </c>
      <c r="F1746" s="15" t="s">
        <v>15</v>
      </c>
      <c r="G1746" s="15" t="s">
        <v>1725</v>
      </c>
      <c r="H1746" s="350">
        <v>164687.5</v>
      </c>
      <c r="I1746" s="351" t="s">
        <v>4429</v>
      </c>
      <c r="J1746" s="54"/>
      <c r="K1746" s="493">
        <v>44316</v>
      </c>
      <c r="L1746" s="107" t="s">
        <v>6034</v>
      </c>
    </row>
    <row r="1747" spans="1:15" s="83" customFormat="1" hidden="1">
      <c r="A1747" s="16">
        <v>1747</v>
      </c>
      <c r="B1747" s="15" t="s">
        <v>5590</v>
      </c>
      <c r="C1747" s="33" t="s">
        <v>40</v>
      </c>
      <c r="D1747" s="15">
        <v>127378</v>
      </c>
      <c r="E1747" s="15">
        <v>60613</v>
      </c>
      <c r="F1747" s="15">
        <v>2556085</v>
      </c>
      <c r="G1747" s="15" t="s">
        <v>1726</v>
      </c>
      <c r="H1747" s="350">
        <v>1008</v>
      </c>
      <c r="I1747" s="351" t="s">
        <v>4188</v>
      </c>
      <c r="J1747" s="54"/>
      <c r="K1747" s="493">
        <v>44316</v>
      </c>
      <c r="L1747" s="107" t="s">
        <v>6034</v>
      </c>
    </row>
    <row r="1748" spans="1:15" s="83" customFormat="1" hidden="1">
      <c r="A1748" s="16">
        <v>1748</v>
      </c>
      <c r="B1748" s="15" t="s">
        <v>5591</v>
      </c>
      <c r="C1748" s="33" t="s">
        <v>40</v>
      </c>
      <c r="D1748" s="15">
        <v>127378</v>
      </c>
      <c r="E1748" s="15">
        <v>60613</v>
      </c>
      <c r="F1748" s="15">
        <v>2556085</v>
      </c>
      <c r="G1748" s="15" t="s">
        <v>1726</v>
      </c>
      <c r="H1748" s="350">
        <v>1934.8000000000002</v>
      </c>
      <c r="I1748" s="351" t="s">
        <v>4188</v>
      </c>
      <c r="J1748" s="54"/>
      <c r="K1748" s="493">
        <v>44316</v>
      </c>
      <c r="L1748" s="107" t="s">
        <v>6034</v>
      </c>
    </row>
    <row r="1749" spans="1:15" s="83" customFormat="1" hidden="1">
      <c r="A1749" s="16">
        <v>1749</v>
      </c>
      <c r="B1749" s="15" t="s">
        <v>5592</v>
      </c>
      <c r="C1749" s="33" t="s">
        <v>40</v>
      </c>
      <c r="D1749" s="15">
        <v>127378</v>
      </c>
      <c r="E1749" s="15">
        <v>60613</v>
      </c>
      <c r="F1749" s="15">
        <v>2556085</v>
      </c>
      <c r="G1749" s="15" t="s">
        <v>1726</v>
      </c>
      <c r="H1749" s="350">
        <v>236</v>
      </c>
      <c r="I1749" s="351" t="s">
        <v>4188</v>
      </c>
      <c r="J1749" s="54"/>
      <c r="K1749" s="493">
        <v>44316</v>
      </c>
      <c r="L1749" s="107" t="s">
        <v>6034</v>
      </c>
    </row>
    <row r="1750" spans="1:15" s="83" customFormat="1" hidden="1">
      <c r="A1750" s="16">
        <v>1750</v>
      </c>
      <c r="B1750" s="15" t="s">
        <v>5489</v>
      </c>
      <c r="C1750" s="33" t="s">
        <v>32</v>
      </c>
      <c r="D1750" s="15">
        <v>127379</v>
      </c>
      <c r="E1750" s="15">
        <v>60634</v>
      </c>
      <c r="F1750" s="15">
        <v>2451012</v>
      </c>
      <c r="G1750" s="15" t="s">
        <v>1725</v>
      </c>
      <c r="H1750" s="350">
        <v>94000</v>
      </c>
      <c r="I1750" s="351" t="s">
        <v>5269</v>
      </c>
      <c r="J1750" s="54"/>
      <c r="K1750" s="493">
        <v>44316</v>
      </c>
      <c r="L1750" s="107" t="s">
        <v>6034</v>
      </c>
    </row>
    <row r="1751" spans="1:15" s="54" customFormat="1" hidden="1">
      <c r="A1751" s="16">
        <v>1751</v>
      </c>
      <c r="B1751" s="201" t="s">
        <v>5549</v>
      </c>
      <c r="C1751" s="202" t="s">
        <v>40</v>
      </c>
      <c r="D1751" s="201" t="s">
        <v>15</v>
      </c>
      <c r="E1751" s="201">
        <v>60631</v>
      </c>
      <c r="F1751" s="201" t="s">
        <v>15</v>
      </c>
      <c r="G1751" s="201" t="s">
        <v>15</v>
      </c>
      <c r="H1751" s="204" t="s">
        <v>15</v>
      </c>
      <c r="I1751" s="203" t="s">
        <v>4351</v>
      </c>
      <c r="K1751" s="493">
        <v>44316</v>
      </c>
      <c r="L1751" s="107" t="s">
        <v>6034</v>
      </c>
    </row>
    <row r="1752" spans="1:15" s="54" customFormat="1" hidden="1">
      <c r="A1752" s="16">
        <v>1752</v>
      </c>
      <c r="B1752" s="201" t="s">
        <v>5551</v>
      </c>
      <c r="C1752" s="202" t="s">
        <v>40</v>
      </c>
      <c r="D1752" s="201" t="s">
        <v>15</v>
      </c>
      <c r="E1752" s="201">
        <v>60632</v>
      </c>
      <c r="F1752" s="201" t="s">
        <v>15</v>
      </c>
      <c r="G1752" s="201" t="s">
        <v>15</v>
      </c>
      <c r="H1752" s="204" t="s">
        <v>15</v>
      </c>
      <c r="I1752" s="203" t="s">
        <v>4351</v>
      </c>
      <c r="K1752" s="493">
        <v>44316</v>
      </c>
      <c r="L1752" s="107" t="s">
        <v>6034</v>
      </c>
    </row>
    <row r="1753" spans="1:15" s="54" customFormat="1" hidden="1">
      <c r="A1753" s="16">
        <v>1753</v>
      </c>
      <c r="B1753" s="201" t="s">
        <v>5569</v>
      </c>
      <c r="C1753" s="202" t="s">
        <v>40</v>
      </c>
      <c r="D1753" s="201" t="s">
        <v>15</v>
      </c>
      <c r="E1753" s="201">
        <v>60633</v>
      </c>
      <c r="F1753" s="201" t="s">
        <v>15</v>
      </c>
      <c r="G1753" s="201" t="s">
        <v>15</v>
      </c>
      <c r="H1753" s="204" t="s">
        <v>15</v>
      </c>
      <c r="I1753" s="203" t="s">
        <v>4351</v>
      </c>
      <c r="K1753" s="493">
        <v>44316</v>
      </c>
      <c r="L1753" s="107" t="s">
        <v>6034</v>
      </c>
    </row>
    <row r="1754" spans="1:15" s="58" customFormat="1" hidden="1">
      <c r="A1754" s="16">
        <v>1757</v>
      </c>
      <c r="B1754" s="15" t="s">
        <v>5597</v>
      </c>
      <c r="C1754" s="33" t="s">
        <v>40</v>
      </c>
      <c r="D1754" s="15">
        <v>127376</v>
      </c>
      <c r="E1754" s="15">
        <v>60627</v>
      </c>
      <c r="F1754" s="15">
        <v>2450972</v>
      </c>
      <c r="G1754" s="15" t="s">
        <v>1726</v>
      </c>
      <c r="H1754" s="350">
        <v>1086</v>
      </c>
      <c r="I1754" s="351" t="s">
        <v>4188</v>
      </c>
      <c r="J1754" s="29"/>
      <c r="K1754" s="493">
        <v>44317</v>
      </c>
      <c r="L1754" s="107" t="s">
        <v>6040</v>
      </c>
      <c r="M1754" s="29" t="s">
        <v>6035</v>
      </c>
      <c r="N1754" s="29"/>
      <c r="O1754" s="29"/>
    </row>
    <row r="1755" spans="1:15" s="58" customFormat="1" hidden="1">
      <c r="A1755" s="16">
        <v>1758</v>
      </c>
      <c r="B1755" s="15" t="s">
        <v>5598</v>
      </c>
      <c r="C1755" s="33" t="s">
        <v>40</v>
      </c>
      <c r="D1755" s="15">
        <v>127376</v>
      </c>
      <c r="E1755" s="15">
        <v>60627</v>
      </c>
      <c r="F1755" s="15">
        <v>2450972</v>
      </c>
      <c r="G1755" s="15" t="s">
        <v>1726</v>
      </c>
      <c r="H1755" s="350">
        <v>1722.8000000000002</v>
      </c>
      <c r="I1755" s="351" t="s">
        <v>4188</v>
      </c>
      <c r="J1755" s="29"/>
      <c r="K1755" s="493">
        <v>44317</v>
      </c>
      <c r="L1755" s="107" t="s">
        <v>6040</v>
      </c>
      <c r="M1755" s="29" t="s">
        <v>6035</v>
      </c>
      <c r="N1755" s="29"/>
      <c r="O1755" s="29"/>
    </row>
    <row r="1756" spans="1:15" s="58" customFormat="1" hidden="1">
      <c r="A1756" s="16">
        <v>1759</v>
      </c>
      <c r="B1756" s="15" t="s">
        <v>5599</v>
      </c>
      <c r="C1756" s="33" t="s">
        <v>40</v>
      </c>
      <c r="D1756" s="15">
        <v>127376</v>
      </c>
      <c r="E1756" s="15">
        <v>60627</v>
      </c>
      <c r="F1756" s="15">
        <v>2450972</v>
      </c>
      <c r="G1756" s="15" t="s">
        <v>1726</v>
      </c>
      <c r="H1756" s="350">
        <v>1040</v>
      </c>
      <c r="I1756" s="351" t="s">
        <v>4188</v>
      </c>
      <c r="J1756" s="29"/>
      <c r="K1756" s="493">
        <v>44317</v>
      </c>
      <c r="L1756" s="107" t="s">
        <v>6040</v>
      </c>
      <c r="M1756" s="29" t="s">
        <v>6035</v>
      </c>
      <c r="N1756" s="29"/>
      <c r="O1756" s="29"/>
    </row>
    <row r="1757" spans="1:15" s="58" customFormat="1" hidden="1">
      <c r="A1757" s="16">
        <v>1760</v>
      </c>
      <c r="B1757" s="15" t="s">
        <v>5600</v>
      </c>
      <c r="C1757" s="33" t="s">
        <v>40</v>
      </c>
      <c r="D1757" s="15">
        <v>127376</v>
      </c>
      <c r="E1757" s="15">
        <v>60627</v>
      </c>
      <c r="F1757" s="15">
        <v>2450972</v>
      </c>
      <c r="G1757" s="15" t="s">
        <v>1726</v>
      </c>
      <c r="H1757" s="350">
        <v>260</v>
      </c>
      <c r="I1757" s="351" t="s">
        <v>4188</v>
      </c>
      <c r="J1757" s="29"/>
      <c r="K1757" s="493">
        <v>44317</v>
      </c>
      <c r="L1757" s="107" t="s">
        <v>6040</v>
      </c>
      <c r="M1757" s="29" t="s">
        <v>6035</v>
      </c>
      <c r="N1757" s="29"/>
      <c r="O1757" s="29"/>
    </row>
    <row r="1758" spans="1:15" s="58" customFormat="1" hidden="1">
      <c r="A1758" s="16">
        <v>1761</v>
      </c>
      <c r="B1758" s="15" t="s">
        <v>5552</v>
      </c>
      <c r="C1758" s="33" t="s">
        <v>40</v>
      </c>
      <c r="D1758" s="15">
        <v>127377</v>
      </c>
      <c r="E1758" s="15">
        <v>60630</v>
      </c>
      <c r="F1758" s="15" t="s">
        <v>6045</v>
      </c>
      <c r="G1758" s="15" t="s">
        <v>1726</v>
      </c>
      <c r="H1758" s="350">
        <v>2132.4</v>
      </c>
      <c r="I1758" s="351" t="s">
        <v>4188</v>
      </c>
      <c r="J1758" s="29"/>
      <c r="K1758" s="493">
        <v>44317</v>
      </c>
      <c r="L1758" s="107" t="s">
        <v>6040</v>
      </c>
      <c r="M1758" s="29" t="s">
        <v>6035</v>
      </c>
      <c r="N1758" s="29"/>
      <c r="O1758" s="29"/>
    </row>
    <row r="1759" spans="1:15" s="58" customFormat="1" hidden="1">
      <c r="A1759" s="16">
        <v>1762</v>
      </c>
      <c r="B1759" s="15" t="s">
        <v>5553</v>
      </c>
      <c r="C1759" s="33" t="s">
        <v>40</v>
      </c>
      <c r="D1759" s="15">
        <v>127377</v>
      </c>
      <c r="E1759" s="15">
        <v>60630</v>
      </c>
      <c r="F1759" s="15" t="s">
        <v>6045</v>
      </c>
      <c r="G1759" s="15" t="s">
        <v>1726</v>
      </c>
      <c r="H1759" s="350">
        <v>1008.4000000000001</v>
      </c>
      <c r="I1759" s="351" t="s">
        <v>4188</v>
      </c>
      <c r="J1759" s="29"/>
      <c r="K1759" s="493">
        <v>44317</v>
      </c>
      <c r="L1759" s="107" t="s">
        <v>6040</v>
      </c>
      <c r="M1759" s="29" t="s">
        <v>6035</v>
      </c>
      <c r="N1759" s="29"/>
      <c r="O1759" s="29"/>
    </row>
    <row r="1760" spans="1:15" s="58" customFormat="1" hidden="1">
      <c r="A1760" s="16">
        <v>1763</v>
      </c>
      <c r="B1760" s="15" t="s">
        <v>5554</v>
      </c>
      <c r="C1760" s="33" t="s">
        <v>40</v>
      </c>
      <c r="D1760" s="15">
        <v>127377</v>
      </c>
      <c r="E1760" s="15">
        <v>60630</v>
      </c>
      <c r="F1760" s="15" t="s">
        <v>6045</v>
      </c>
      <c r="G1760" s="15" t="s">
        <v>1726</v>
      </c>
      <c r="H1760" s="350">
        <v>410.8</v>
      </c>
      <c r="I1760" s="351" t="s">
        <v>4188</v>
      </c>
      <c r="J1760" s="29"/>
      <c r="K1760" s="493">
        <v>44317</v>
      </c>
      <c r="L1760" s="107" t="s">
        <v>6040</v>
      </c>
      <c r="M1760" s="29" t="s">
        <v>6035</v>
      </c>
      <c r="N1760" s="29"/>
      <c r="O1760" s="29"/>
    </row>
    <row r="1761" spans="1:15" s="58" customFormat="1" hidden="1">
      <c r="A1761" s="16">
        <v>1764</v>
      </c>
      <c r="B1761" s="15" t="s">
        <v>5994</v>
      </c>
      <c r="C1761" s="33" t="s">
        <v>39</v>
      </c>
      <c r="D1761" s="15">
        <v>127380</v>
      </c>
      <c r="E1761" s="15">
        <v>60635</v>
      </c>
      <c r="F1761" s="15">
        <v>14537615</v>
      </c>
      <c r="G1761" s="15" t="s">
        <v>1726</v>
      </c>
      <c r="H1761" s="350">
        <v>1415</v>
      </c>
      <c r="I1761" s="351" t="s">
        <v>15</v>
      </c>
      <c r="J1761" s="29"/>
      <c r="K1761" s="493">
        <v>44317</v>
      </c>
      <c r="L1761" s="107" t="s">
        <v>6040</v>
      </c>
      <c r="M1761" s="29"/>
      <c r="N1761" s="29"/>
      <c r="O1761" s="29"/>
    </row>
    <row r="1762" spans="1:15" s="58" customFormat="1" hidden="1">
      <c r="A1762" s="16">
        <v>1765</v>
      </c>
      <c r="B1762" s="15" t="s">
        <v>5995</v>
      </c>
      <c r="C1762" s="33" t="s">
        <v>39</v>
      </c>
      <c r="D1762" s="15">
        <v>127380</v>
      </c>
      <c r="E1762" s="15">
        <v>60635</v>
      </c>
      <c r="F1762" s="15">
        <v>14537615</v>
      </c>
      <c r="G1762" s="15" t="s">
        <v>1726</v>
      </c>
      <c r="H1762" s="350">
        <v>1620</v>
      </c>
      <c r="I1762" s="351" t="s">
        <v>15</v>
      </c>
      <c r="J1762" s="29"/>
      <c r="K1762" s="493">
        <v>44317</v>
      </c>
      <c r="L1762" s="107" t="s">
        <v>6040</v>
      </c>
      <c r="M1762" s="29"/>
      <c r="N1762" s="29"/>
      <c r="O1762" s="29"/>
    </row>
    <row r="1763" spans="1:15" s="58" customFormat="1" hidden="1">
      <c r="A1763" s="16">
        <v>1766</v>
      </c>
      <c r="B1763" s="15" t="s">
        <v>5996</v>
      </c>
      <c r="C1763" s="33" t="s">
        <v>39</v>
      </c>
      <c r="D1763" s="15">
        <v>127380</v>
      </c>
      <c r="E1763" s="15">
        <v>60635</v>
      </c>
      <c r="F1763" s="15">
        <v>14537615</v>
      </c>
      <c r="G1763" s="15" t="s">
        <v>1726</v>
      </c>
      <c r="H1763" s="350">
        <v>745</v>
      </c>
      <c r="I1763" s="351" t="s">
        <v>15</v>
      </c>
      <c r="J1763" s="29"/>
      <c r="K1763" s="493">
        <v>44317</v>
      </c>
      <c r="L1763" s="107" t="s">
        <v>6040</v>
      </c>
      <c r="M1763" s="29"/>
      <c r="N1763" s="29"/>
      <c r="O1763" s="29"/>
    </row>
    <row r="1764" spans="1:15" s="58" customFormat="1" hidden="1">
      <c r="A1764" s="16">
        <v>1767</v>
      </c>
      <c r="B1764" s="15" t="s">
        <v>5997</v>
      </c>
      <c r="C1764" s="33" t="s">
        <v>39</v>
      </c>
      <c r="D1764" s="15">
        <v>127380</v>
      </c>
      <c r="E1764" s="15">
        <v>60635</v>
      </c>
      <c r="F1764" s="15">
        <v>14537615</v>
      </c>
      <c r="G1764" s="15" t="s">
        <v>1726</v>
      </c>
      <c r="H1764" s="350">
        <v>745</v>
      </c>
      <c r="I1764" s="351" t="s">
        <v>15</v>
      </c>
      <c r="J1764" s="29"/>
      <c r="K1764" s="493">
        <v>44317</v>
      </c>
      <c r="L1764" s="107" t="s">
        <v>6040</v>
      </c>
      <c r="M1764" s="29"/>
      <c r="N1764" s="29"/>
      <c r="O1764" s="29"/>
    </row>
    <row r="1765" spans="1:15" s="58" customFormat="1" hidden="1">
      <c r="A1765" s="16">
        <v>1768</v>
      </c>
      <c r="B1765" s="201" t="s">
        <v>15</v>
      </c>
      <c r="C1765" s="202" t="s">
        <v>42</v>
      </c>
      <c r="D1765" s="201">
        <v>127381</v>
      </c>
      <c r="E1765" s="201" t="s">
        <v>15</v>
      </c>
      <c r="F1765" s="201" t="s">
        <v>15</v>
      </c>
      <c r="G1765" s="201" t="s">
        <v>15</v>
      </c>
      <c r="H1765" s="204" t="s">
        <v>15</v>
      </c>
      <c r="I1765" s="203" t="s">
        <v>4349</v>
      </c>
      <c r="J1765" s="29"/>
      <c r="K1765" s="493">
        <v>44317</v>
      </c>
      <c r="L1765" s="107" t="s">
        <v>6040</v>
      </c>
      <c r="M1765" s="29"/>
      <c r="N1765" s="29"/>
      <c r="O1765" s="29"/>
    </row>
    <row r="1766" spans="1:15" s="58" customFormat="1" hidden="1">
      <c r="A1766" s="16">
        <v>1769</v>
      </c>
      <c r="B1766" s="16" t="s">
        <v>5991</v>
      </c>
      <c r="C1766" s="32" t="s">
        <v>42</v>
      </c>
      <c r="D1766" s="16">
        <v>127382</v>
      </c>
      <c r="E1766" s="16">
        <v>60636</v>
      </c>
      <c r="F1766" s="16">
        <v>14537613</v>
      </c>
      <c r="G1766" s="16" t="s">
        <v>1726</v>
      </c>
      <c r="H1766" s="77">
        <v>304</v>
      </c>
      <c r="I1766" s="79" t="s">
        <v>15</v>
      </c>
      <c r="J1766" s="29"/>
      <c r="K1766" s="493">
        <v>44317</v>
      </c>
      <c r="L1766" s="107" t="s">
        <v>6040</v>
      </c>
      <c r="M1766" s="29"/>
      <c r="N1766" s="29"/>
      <c r="O1766" s="29"/>
    </row>
    <row r="1767" spans="1:15" s="58" customFormat="1" hidden="1">
      <c r="A1767" s="16">
        <v>1770</v>
      </c>
      <c r="B1767" s="16" t="s">
        <v>5985</v>
      </c>
      <c r="C1767" s="32" t="s">
        <v>42</v>
      </c>
      <c r="D1767" s="16">
        <v>127382</v>
      </c>
      <c r="E1767" s="16">
        <v>60636</v>
      </c>
      <c r="F1767" s="16">
        <v>14537613</v>
      </c>
      <c r="G1767" s="16" t="s">
        <v>1726</v>
      </c>
      <c r="H1767" s="77">
        <v>154</v>
      </c>
      <c r="I1767" s="79" t="s">
        <v>15</v>
      </c>
      <c r="J1767" s="29"/>
      <c r="K1767" s="493">
        <v>44317</v>
      </c>
      <c r="L1767" s="107" t="s">
        <v>6040</v>
      </c>
      <c r="M1767" s="29"/>
      <c r="N1767" s="29"/>
      <c r="O1767" s="29"/>
    </row>
    <row r="1768" spans="1:15" s="58" customFormat="1" hidden="1">
      <c r="A1768" s="16">
        <v>1771</v>
      </c>
      <c r="B1768" s="16" t="s">
        <v>5984</v>
      </c>
      <c r="C1768" s="32" t="s">
        <v>33</v>
      </c>
      <c r="D1768" s="16">
        <v>127383</v>
      </c>
      <c r="E1768" s="16">
        <v>60637</v>
      </c>
      <c r="F1768" s="16">
        <v>14537614</v>
      </c>
      <c r="G1768" s="16" t="s">
        <v>1726</v>
      </c>
      <c r="H1768" s="77">
        <v>310</v>
      </c>
      <c r="I1768" s="79" t="s">
        <v>15</v>
      </c>
      <c r="J1768" s="29"/>
      <c r="K1768" s="493">
        <v>44317</v>
      </c>
      <c r="L1768" s="107" t="s">
        <v>6040</v>
      </c>
      <c r="M1768" s="29"/>
      <c r="N1768" s="29"/>
      <c r="O1768" s="29"/>
    </row>
    <row r="1769" spans="1:15" s="58" customFormat="1" hidden="1">
      <c r="A1769" s="16">
        <v>1772</v>
      </c>
      <c r="B1769" s="16" t="s">
        <v>5992</v>
      </c>
      <c r="C1769" s="32" t="s">
        <v>33</v>
      </c>
      <c r="D1769" s="16">
        <v>127383</v>
      </c>
      <c r="E1769" s="16">
        <v>60637</v>
      </c>
      <c r="F1769" s="16">
        <v>14537614</v>
      </c>
      <c r="G1769" s="16" t="s">
        <v>1726</v>
      </c>
      <c r="H1769" s="77">
        <v>450</v>
      </c>
      <c r="I1769" s="79" t="s">
        <v>15</v>
      </c>
      <c r="J1769" s="29"/>
      <c r="K1769" s="493">
        <v>44317</v>
      </c>
      <c r="L1769" s="107" t="s">
        <v>6040</v>
      </c>
      <c r="M1769" s="29"/>
      <c r="N1769" s="29"/>
      <c r="O1769" s="29"/>
    </row>
    <row r="1770" spans="1:15" s="58" customFormat="1" hidden="1">
      <c r="A1770" s="16">
        <v>1773</v>
      </c>
      <c r="B1770" s="16" t="s">
        <v>5993</v>
      </c>
      <c r="C1770" s="32" t="s">
        <v>33</v>
      </c>
      <c r="D1770" s="16">
        <v>127383</v>
      </c>
      <c r="E1770" s="16">
        <v>60637</v>
      </c>
      <c r="F1770" s="16">
        <v>14537614</v>
      </c>
      <c r="G1770" s="16" t="s">
        <v>1726</v>
      </c>
      <c r="H1770" s="77">
        <v>347</v>
      </c>
      <c r="I1770" s="79" t="s">
        <v>15</v>
      </c>
      <c r="J1770" s="29"/>
      <c r="K1770" s="493">
        <v>44317</v>
      </c>
      <c r="L1770" s="107" t="s">
        <v>6040</v>
      </c>
      <c r="M1770" s="29"/>
      <c r="N1770" s="29"/>
      <c r="O1770" s="29"/>
    </row>
    <row r="1771" spans="1:15" s="58" customFormat="1" hidden="1">
      <c r="A1771" s="16">
        <v>1774</v>
      </c>
      <c r="B1771" s="16" t="s">
        <v>6018</v>
      </c>
      <c r="C1771" s="32" t="s">
        <v>42</v>
      </c>
      <c r="D1771" s="16">
        <v>127384</v>
      </c>
      <c r="E1771" s="16">
        <v>60638</v>
      </c>
      <c r="F1771" s="16">
        <v>14537613</v>
      </c>
      <c r="G1771" s="16" t="s">
        <v>1726</v>
      </c>
      <c r="H1771" s="77">
        <v>1700</v>
      </c>
      <c r="I1771" s="79" t="s">
        <v>15</v>
      </c>
      <c r="J1771" s="29"/>
      <c r="K1771" s="493">
        <v>44317</v>
      </c>
      <c r="L1771" s="107" t="s">
        <v>6040</v>
      </c>
    </row>
    <row r="1772" spans="1:15" s="58" customFormat="1" hidden="1">
      <c r="A1772" s="16">
        <v>1775</v>
      </c>
      <c r="B1772" s="16" t="s">
        <v>6019</v>
      </c>
      <c r="C1772" s="32" t="s">
        <v>42</v>
      </c>
      <c r="D1772" s="16">
        <v>127384</v>
      </c>
      <c r="E1772" s="16">
        <v>60638</v>
      </c>
      <c r="F1772" s="16">
        <v>14537613</v>
      </c>
      <c r="G1772" s="16" t="s">
        <v>1726</v>
      </c>
      <c r="H1772" s="77">
        <v>1700</v>
      </c>
      <c r="I1772" s="79" t="s">
        <v>15</v>
      </c>
      <c r="J1772" s="29"/>
      <c r="K1772" s="493">
        <v>44317</v>
      </c>
      <c r="L1772" s="107" t="s">
        <v>6040</v>
      </c>
    </row>
    <row r="1773" spans="1:15" s="58" customFormat="1" hidden="1">
      <c r="A1773" s="16">
        <v>1776</v>
      </c>
      <c r="B1773" s="16" t="s">
        <v>5548</v>
      </c>
      <c r="C1773" s="32" t="s">
        <v>40</v>
      </c>
      <c r="D1773" s="16">
        <v>127385</v>
      </c>
      <c r="E1773" s="16">
        <v>60639</v>
      </c>
      <c r="F1773" s="16">
        <v>2452604</v>
      </c>
      <c r="G1773" s="16" t="s">
        <v>1726</v>
      </c>
      <c r="H1773" s="77">
        <v>5428.4000000000005</v>
      </c>
      <c r="I1773" s="79" t="s">
        <v>4188</v>
      </c>
      <c r="J1773" s="29"/>
      <c r="K1773" s="493">
        <v>44317</v>
      </c>
      <c r="L1773" s="107" t="s">
        <v>6040</v>
      </c>
    </row>
    <row r="1774" spans="1:15" s="58" customFormat="1" hidden="1">
      <c r="A1774" s="16">
        <v>1777</v>
      </c>
      <c r="B1774" s="16" t="s">
        <v>5549</v>
      </c>
      <c r="C1774" s="32" t="s">
        <v>40</v>
      </c>
      <c r="D1774" s="16">
        <v>127385</v>
      </c>
      <c r="E1774" s="16">
        <v>60639</v>
      </c>
      <c r="F1774" s="16">
        <v>2452604</v>
      </c>
      <c r="G1774" s="16" t="s">
        <v>1726</v>
      </c>
      <c r="H1774" s="77">
        <v>775.6</v>
      </c>
      <c r="I1774" s="79" t="s">
        <v>4188</v>
      </c>
      <c r="J1774" s="29"/>
      <c r="K1774" s="493">
        <v>44317</v>
      </c>
      <c r="L1774" s="107" t="s">
        <v>6040</v>
      </c>
    </row>
    <row r="1775" spans="1:15" s="58" customFormat="1" hidden="1">
      <c r="A1775" s="16">
        <v>1778</v>
      </c>
      <c r="B1775" s="16" t="s">
        <v>5550</v>
      </c>
      <c r="C1775" s="32" t="s">
        <v>40</v>
      </c>
      <c r="D1775" s="16">
        <v>127386</v>
      </c>
      <c r="E1775" s="16">
        <v>60640</v>
      </c>
      <c r="F1775" s="16">
        <v>2452604</v>
      </c>
      <c r="G1775" s="16" t="s">
        <v>1726</v>
      </c>
      <c r="H1775" s="77">
        <v>5428.4000000000005</v>
      </c>
      <c r="I1775" s="79" t="s">
        <v>4188</v>
      </c>
      <c r="J1775" s="29"/>
      <c r="K1775" s="493">
        <v>44317</v>
      </c>
      <c r="L1775" s="107" t="s">
        <v>6040</v>
      </c>
    </row>
    <row r="1776" spans="1:15" s="58" customFormat="1" hidden="1">
      <c r="A1776" s="16">
        <v>1779</v>
      </c>
      <c r="B1776" s="16" t="s">
        <v>5551</v>
      </c>
      <c r="C1776" s="32" t="s">
        <v>40</v>
      </c>
      <c r="D1776" s="16">
        <v>127386</v>
      </c>
      <c r="E1776" s="16">
        <v>60640</v>
      </c>
      <c r="F1776" s="16">
        <v>2452604</v>
      </c>
      <c r="G1776" s="16" t="s">
        <v>1726</v>
      </c>
      <c r="H1776" s="77">
        <v>775.6</v>
      </c>
      <c r="I1776" s="79" t="s">
        <v>4188</v>
      </c>
      <c r="J1776" s="29"/>
      <c r="K1776" s="493">
        <v>44317</v>
      </c>
      <c r="L1776" s="107" t="s">
        <v>6040</v>
      </c>
    </row>
    <row r="1777" spans="1:12" s="58" customFormat="1" hidden="1">
      <c r="A1777" s="16">
        <v>1780</v>
      </c>
      <c r="B1777" s="16" t="s">
        <v>5606</v>
      </c>
      <c r="C1777" s="32" t="s">
        <v>40</v>
      </c>
      <c r="D1777" s="16">
        <v>127387</v>
      </c>
      <c r="E1777" s="16">
        <v>60641</v>
      </c>
      <c r="F1777" s="16">
        <v>2452604</v>
      </c>
      <c r="G1777" s="16" t="s">
        <v>1726</v>
      </c>
      <c r="H1777" s="77">
        <v>1008</v>
      </c>
      <c r="I1777" s="79" t="s">
        <v>4188</v>
      </c>
      <c r="J1777" s="29"/>
      <c r="K1777" s="493">
        <v>44317</v>
      </c>
      <c r="L1777" s="107" t="s">
        <v>6040</v>
      </c>
    </row>
    <row r="1778" spans="1:12" s="58" customFormat="1" hidden="1">
      <c r="A1778" s="16">
        <v>1781</v>
      </c>
      <c r="B1778" s="16" t="s">
        <v>5607</v>
      </c>
      <c r="C1778" s="32" t="s">
        <v>40</v>
      </c>
      <c r="D1778" s="16">
        <v>127387</v>
      </c>
      <c r="E1778" s="16">
        <v>60641</v>
      </c>
      <c r="F1778" s="16">
        <v>2452604</v>
      </c>
      <c r="G1778" s="16" t="s">
        <v>1726</v>
      </c>
      <c r="H1778" s="77">
        <v>930.40000000000009</v>
      </c>
      <c r="I1778" s="79" t="s">
        <v>4188</v>
      </c>
      <c r="J1778" s="29"/>
      <c r="K1778" s="493">
        <v>44317</v>
      </c>
      <c r="L1778" s="107" t="s">
        <v>6040</v>
      </c>
    </row>
    <row r="1779" spans="1:12" s="58" customFormat="1" hidden="1">
      <c r="A1779" s="16">
        <v>1782</v>
      </c>
      <c r="B1779" s="16" t="s">
        <v>5608</v>
      </c>
      <c r="C1779" s="32" t="s">
        <v>40</v>
      </c>
      <c r="D1779" s="16">
        <v>127387</v>
      </c>
      <c r="E1779" s="16">
        <v>60641</v>
      </c>
      <c r="F1779" s="16">
        <v>2452604</v>
      </c>
      <c r="G1779" s="16" t="s">
        <v>1726</v>
      </c>
      <c r="H1779" s="77">
        <v>1784</v>
      </c>
      <c r="I1779" s="79" t="s">
        <v>4188</v>
      </c>
      <c r="J1779" s="29"/>
      <c r="K1779" s="493">
        <v>44317</v>
      </c>
      <c r="L1779" s="107" t="s">
        <v>6040</v>
      </c>
    </row>
    <row r="1780" spans="1:12" s="58" customFormat="1" hidden="1">
      <c r="A1780" s="16">
        <v>1783</v>
      </c>
      <c r="B1780" s="16" t="s">
        <v>5609</v>
      </c>
      <c r="C1780" s="32" t="s">
        <v>40</v>
      </c>
      <c r="D1780" s="16">
        <v>127387</v>
      </c>
      <c r="E1780" s="16">
        <v>60641</v>
      </c>
      <c r="F1780" s="16">
        <v>2452604</v>
      </c>
      <c r="G1780" s="16" t="s">
        <v>1726</v>
      </c>
      <c r="H1780" s="77">
        <v>1008</v>
      </c>
      <c r="I1780" s="79" t="s">
        <v>4188</v>
      </c>
      <c r="J1780" s="29"/>
      <c r="K1780" s="493">
        <v>44317</v>
      </c>
      <c r="L1780" s="107" t="s">
        <v>6040</v>
      </c>
    </row>
    <row r="1781" spans="1:12" s="58" customFormat="1" hidden="1">
      <c r="A1781" s="16">
        <v>1784</v>
      </c>
      <c r="B1781" s="16" t="s">
        <v>5610</v>
      </c>
      <c r="C1781" s="32" t="s">
        <v>40</v>
      </c>
      <c r="D1781" s="16">
        <v>127387</v>
      </c>
      <c r="E1781" s="16">
        <v>60641</v>
      </c>
      <c r="F1781" s="16">
        <v>2452604</v>
      </c>
      <c r="G1781" s="16" t="s">
        <v>1726</v>
      </c>
      <c r="H1781" s="77">
        <v>930.40000000000009</v>
      </c>
      <c r="I1781" s="79" t="s">
        <v>4188</v>
      </c>
      <c r="J1781" s="29"/>
      <c r="K1781" s="493">
        <v>44317</v>
      </c>
      <c r="L1781" s="107" t="s">
        <v>6040</v>
      </c>
    </row>
    <row r="1782" spans="1:12" s="58" customFormat="1" hidden="1">
      <c r="A1782" s="16">
        <v>1785</v>
      </c>
      <c r="B1782" s="16" t="s">
        <v>5611</v>
      </c>
      <c r="C1782" s="32" t="s">
        <v>40</v>
      </c>
      <c r="D1782" s="16">
        <v>127387</v>
      </c>
      <c r="E1782" s="16">
        <v>60641</v>
      </c>
      <c r="F1782" s="16">
        <v>2452604</v>
      </c>
      <c r="G1782" s="16" t="s">
        <v>1726</v>
      </c>
      <c r="H1782" s="77">
        <v>154.80000000000001</v>
      </c>
      <c r="I1782" s="79" t="s">
        <v>4188</v>
      </c>
      <c r="J1782" s="29"/>
      <c r="K1782" s="493">
        <v>44317</v>
      </c>
      <c r="L1782" s="107" t="s">
        <v>6040</v>
      </c>
    </row>
    <row r="1783" spans="1:12" s="58" customFormat="1" hidden="1">
      <c r="A1783" s="16">
        <v>1786</v>
      </c>
      <c r="B1783" s="16" t="s">
        <v>5565</v>
      </c>
      <c r="C1783" s="32" t="s">
        <v>40</v>
      </c>
      <c r="D1783" s="16">
        <v>127388</v>
      </c>
      <c r="E1783" s="16">
        <v>60642</v>
      </c>
      <c r="F1783" s="16">
        <v>2452604</v>
      </c>
      <c r="G1783" s="16" t="s">
        <v>1726</v>
      </c>
      <c r="H1783" s="77">
        <v>1214.8</v>
      </c>
      <c r="I1783" s="79" t="s">
        <v>4188</v>
      </c>
      <c r="J1783" s="29"/>
      <c r="K1783" s="493">
        <v>44317</v>
      </c>
      <c r="L1783" s="107" t="s">
        <v>6040</v>
      </c>
    </row>
    <row r="1784" spans="1:12" s="58" customFormat="1" hidden="1">
      <c r="A1784" s="16">
        <v>1787</v>
      </c>
      <c r="B1784" s="16" t="s">
        <v>5566</v>
      </c>
      <c r="C1784" s="32" t="s">
        <v>40</v>
      </c>
      <c r="D1784" s="16">
        <v>127388</v>
      </c>
      <c r="E1784" s="16">
        <v>60642</v>
      </c>
      <c r="F1784" s="16">
        <v>2452604</v>
      </c>
      <c r="G1784" s="16" t="s">
        <v>1726</v>
      </c>
      <c r="H1784" s="77">
        <v>930.40000000000009</v>
      </c>
      <c r="I1784" s="79" t="s">
        <v>4188</v>
      </c>
      <c r="J1784" s="29"/>
      <c r="K1784" s="493">
        <v>44317</v>
      </c>
      <c r="L1784" s="107" t="s">
        <v>6040</v>
      </c>
    </row>
    <row r="1785" spans="1:12" s="58" customFormat="1" hidden="1">
      <c r="A1785" s="16">
        <v>1788</v>
      </c>
      <c r="B1785" s="16" t="s">
        <v>5567</v>
      </c>
      <c r="C1785" s="32" t="s">
        <v>40</v>
      </c>
      <c r="D1785" s="16">
        <v>127388</v>
      </c>
      <c r="E1785" s="16">
        <v>60642</v>
      </c>
      <c r="F1785" s="16">
        <v>2452604</v>
      </c>
      <c r="G1785" s="16" t="s">
        <v>1726</v>
      </c>
      <c r="H1785" s="77">
        <v>930.40000000000009</v>
      </c>
      <c r="I1785" s="79" t="s">
        <v>4188</v>
      </c>
      <c r="J1785" s="29"/>
      <c r="K1785" s="493">
        <v>44317</v>
      </c>
      <c r="L1785" s="107" t="s">
        <v>6040</v>
      </c>
    </row>
    <row r="1786" spans="1:12" s="58" customFormat="1" hidden="1">
      <c r="A1786" s="16">
        <v>1789</v>
      </c>
      <c r="B1786" s="16" t="s">
        <v>5568</v>
      </c>
      <c r="C1786" s="32" t="s">
        <v>40</v>
      </c>
      <c r="D1786" s="16">
        <v>127388</v>
      </c>
      <c r="E1786" s="16">
        <v>60642</v>
      </c>
      <c r="F1786" s="16">
        <v>2452604</v>
      </c>
      <c r="G1786" s="16" t="s">
        <v>1726</v>
      </c>
      <c r="H1786" s="77">
        <v>600</v>
      </c>
      <c r="I1786" s="79" t="s">
        <v>4188</v>
      </c>
      <c r="J1786" s="29"/>
      <c r="K1786" s="493">
        <v>44317</v>
      </c>
      <c r="L1786" s="107" t="s">
        <v>6040</v>
      </c>
    </row>
    <row r="1787" spans="1:12" s="58" customFormat="1" hidden="1">
      <c r="A1787" s="16">
        <v>1790</v>
      </c>
      <c r="B1787" s="16" t="s">
        <v>5569</v>
      </c>
      <c r="C1787" s="32" t="s">
        <v>40</v>
      </c>
      <c r="D1787" s="16">
        <v>127388</v>
      </c>
      <c r="E1787" s="16">
        <v>60642</v>
      </c>
      <c r="F1787" s="16">
        <v>2452604</v>
      </c>
      <c r="G1787" s="16" t="s">
        <v>1726</v>
      </c>
      <c r="H1787" s="77">
        <v>154.80000000000001</v>
      </c>
      <c r="I1787" s="79" t="s">
        <v>4188</v>
      </c>
      <c r="J1787" s="29"/>
      <c r="K1787" s="493">
        <v>44317</v>
      </c>
      <c r="L1787" s="107" t="s">
        <v>6040</v>
      </c>
    </row>
    <row r="1788" spans="1:12" s="58" customFormat="1" hidden="1">
      <c r="A1788" s="16">
        <v>1791</v>
      </c>
      <c r="B1788" s="16" t="s">
        <v>6027</v>
      </c>
      <c r="C1788" s="32" t="s">
        <v>31</v>
      </c>
      <c r="D1788" s="16">
        <v>127389</v>
      </c>
      <c r="E1788" s="16">
        <v>60643</v>
      </c>
      <c r="F1788" s="16">
        <v>2452606</v>
      </c>
      <c r="G1788" s="16" t="s">
        <v>1725</v>
      </c>
      <c r="H1788" s="77">
        <v>42600</v>
      </c>
      <c r="I1788" s="79" t="s">
        <v>15</v>
      </c>
      <c r="J1788" s="29"/>
      <c r="K1788" s="493">
        <v>44317</v>
      </c>
      <c r="L1788" s="107" t="s">
        <v>6040</v>
      </c>
    </row>
    <row r="1789" spans="1:12" s="58" customFormat="1" hidden="1">
      <c r="A1789" s="16">
        <v>1792</v>
      </c>
      <c r="B1789" s="16" t="s">
        <v>6026</v>
      </c>
      <c r="C1789" s="32" t="s">
        <v>31</v>
      </c>
      <c r="D1789" s="16">
        <v>127390</v>
      </c>
      <c r="E1789" s="16">
        <v>60644</v>
      </c>
      <c r="F1789" s="16">
        <v>2452605</v>
      </c>
      <c r="G1789" s="16" t="s">
        <v>1725</v>
      </c>
      <c r="H1789" s="77">
        <v>13500</v>
      </c>
      <c r="I1789" s="79" t="s">
        <v>15</v>
      </c>
      <c r="J1789" s="29"/>
      <c r="K1789" s="493">
        <v>44317</v>
      </c>
      <c r="L1789" s="107" t="s">
        <v>6040</v>
      </c>
    </row>
    <row r="1790" spans="1:12" s="58" customFormat="1" hidden="1">
      <c r="A1790" s="16">
        <v>1793</v>
      </c>
      <c r="B1790" s="16" t="s">
        <v>5899</v>
      </c>
      <c r="C1790" s="32" t="s">
        <v>31</v>
      </c>
      <c r="D1790" s="16">
        <v>127391</v>
      </c>
      <c r="E1790" s="16" t="s">
        <v>15</v>
      </c>
      <c r="F1790" s="16" t="s">
        <v>15</v>
      </c>
      <c r="G1790" s="16" t="s">
        <v>1725</v>
      </c>
      <c r="H1790" s="77">
        <v>245000</v>
      </c>
      <c r="I1790" s="79" t="s">
        <v>4429</v>
      </c>
      <c r="J1790" s="29"/>
      <c r="K1790" s="493">
        <v>44317</v>
      </c>
      <c r="L1790" s="107" t="s">
        <v>6040</v>
      </c>
    </row>
    <row r="1791" spans="1:12" s="58" customFormat="1" hidden="1">
      <c r="A1791" s="16">
        <v>1794</v>
      </c>
      <c r="B1791" s="16" t="s">
        <v>5900</v>
      </c>
      <c r="C1791" s="32" t="s">
        <v>31</v>
      </c>
      <c r="D1791" s="16">
        <v>127392</v>
      </c>
      <c r="E1791" s="16" t="s">
        <v>15</v>
      </c>
      <c r="F1791" s="16" t="s">
        <v>15</v>
      </c>
      <c r="G1791" s="16" t="s">
        <v>1725</v>
      </c>
      <c r="H1791" s="77">
        <v>100000</v>
      </c>
      <c r="I1791" s="79" t="s">
        <v>4429</v>
      </c>
      <c r="J1791" s="29"/>
      <c r="K1791" s="493">
        <v>44317</v>
      </c>
      <c r="L1791" s="107" t="s">
        <v>6040</v>
      </c>
    </row>
    <row r="1792" spans="1:12" s="58" customFormat="1" hidden="1">
      <c r="A1792" s="16">
        <v>1795</v>
      </c>
      <c r="B1792" s="16" t="s">
        <v>5901</v>
      </c>
      <c r="C1792" s="32" t="s">
        <v>31</v>
      </c>
      <c r="D1792" s="16">
        <v>127392</v>
      </c>
      <c r="E1792" s="16" t="s">
        <v>15</v>
      </c>
      <c r="F1792" s="16" t="s">
        <v>15</v>
      </c>
      <c r="G1792" s="16" t="s">
        <v>1725</v>
      </c>
      <c r="H1792" s="77">
        <v>90000</v>
      </c>
      <c r="I1792" s="79" t="s">
        <v>4429</v>
      </c>
      <c r="J1792" s="29"/>
      <c r="K1792" s="493">
        <v>44317</v>
      </c>
      <c r="L1792" s="107" t="s">
        <v>6040</v>
      </c>
    </row>
    <row r="1793" spans="1:12" s="58" customFormat="1" hidden="1">
      <c r="A1793" s="16">
        <v>1796</v>
      </c>
      <c r="B1793" s="16" t="s">
        <v>5902</v>
      </c>
      <c r="C1793" s="32" t="s">
        <v>31</v>
      </c>
      <c r="D1793" s="16">
        <v>127392</v>
      </c>
      <c r="E1793" s="16" t="s">
        <v>15</v>
      </c>
      <c r="F1793" s="16" t="s">
        <v>15</v>
      </c>
      <c r="G1793" s="16" t="s">
        <v>1725</v>
      </c>
      <c r="H1793" s="77">
        <v>90000</v>
      </c>
      <c r="I1793" s="79" t="s">
        <v>4429</v>
      </c>
      <c r="J1793" s="29"/>
      <c r="K1793" s="493">
        <v>44317</v>
      </c>
      <c r="L1793" s="107" t="s">
        <v>6040</v>
      </c>
    </row>
    <row r="1794" spans="1:12" s="58" customFormat="1" hidden="1">
      <c r="A1794" s="16">
        <v>1797</v>
      </c>
      <c r="B1794" s="16" t="s">
        <v>5889</v>
      </c>
      <c r="C1794" s="32" t="s">
        <v>31</v>
      </c>
      <c r="D1794" s="16">
        <v>127393</v>
      </c>
      <c r="E1794" s="16" t="s">
        <v>15</v>
      </c>
      <c r="F1794" s="16" t="s">
        <v>15</v>
      </c>
      <c r="G1794" s="16" t="s">
        <v>1725</v>
      </c>
      <c r="H1794" s="77">
        <v>254350</v>
      </c>
      <c r="I1794" s="79" t="s">
        <v>4429</v>
      </c>
      <c r="J1794" s="29"/>
      <c r="K1794" s="493">
        <v>44317</v>
      </c>
      <c r="L1794" s="107" t="s">
        <v>6040</v>
      </c>
    </row>
    <row r="1795" spans="1:12" s="58" customFormat="1" hidden="1">
      <c r="A1795" s="16">
        <v>1798</v>
      </c>
      <c r="B1795" s="16" t="s">
        <v>5892</v>
      </c>
      <c r="C1795" s="32" t="s">
        <v>31</v>
      </c>
      <c r="D1795" s="16">
        <v>127393</v>
      </c>
      <c r="E1795" s="16" t="s">
        <v>15</v>
      </c>
      <c r="F1795" s="16" t="s">
        <v>15</v>
      </c>
      <c r="G1795" s="16" t="s">
        <v>1725</v>
      </c>
      <c r="H1795" s="77">
        <v>78500</v>
      </c>
      <c r="I1795" s="79" t="s">
        <v>4429</v>
      </c>
      <c r="J1795" s="29"/>
      <c r="K1795" s="493">
        <v>44317</v>
      </c>
      <c r="L1795" s="107" t="s">
        <v>6040</v>
      </c>
    </row>
    <row r="1796" spans="1:12" s="58" customFormat="1" hidden="1">
      <c r="A1796" s="16">
        <v>1799</v>
      </c>
      <c r="B1796" s="16" t="s">
        <v>5893</v>
      </c>
      <c r="C1796" s="32" t="s">
        <v>31</v>
      </c>
      <c r="D1796" s="16">
        <v>127393</v>
      </c>
      <c r="E1796" s="16" t="s">
        <v>15</v>
      </c>
      <c r="F1796" s="16" t="s">
        <v>15</v>
      </c>
      <c r="G1796" s="16" t="s">
        <v>1725</v>
      </c>
      <c r="H1796" s="77">
        <v>78500</v>
      </c>
      <c r="I1796" s="79" t="s">
        <v>4429</v>
      </c>
      <c r="J1796" s="29"/>
      <c r="K1796" s="493">
        <v>44317</v>
      </c>
      <c r="L1796" s="107" t="s">
        <v>6040</v>
      </c>
    </row>
    <row r="1797" spans="1:12" s="58" customFormat="1" hidden="1">
      <c r="A1797" s="16">
        <v>1800</v>
      </c>
      <c r="B1797" s="16" t="s">
        <v>5890</v>
      </c>
      <c r="C1797" s="32" t="s">
        <v>31</v>
      </c>
      <c r="D1797" s="16">
        <v>127394</v>
      </c>
      <c r="E1797" s="16" t="s">
        <v>15</v>
      </c>
      <c r="F1797" s="16" t="s">
        <v>15</v>
      </c>
      <c r="G1797" s="16" t="s">
        <v>1725</v>
      </c>
      <c r="H1797" s="77">
        <v>95900</v>
      </c>
      <c r="I1797" s="79" t="s">
        <v>4429</v>
      </c>
      <c r="J1797" s="29"/>
      <c r="K1797" s="493">
        <v>44317</v>
      </c>
      <c r="L1797" s="107" t="s">
        <v>6040</v>
      </c>
    </row>
    <row r="1798" spans="1:12" s="58" customFormat="1" hidden="1">
      <c r="A1798" s="16">
        <v>1801</v>
      </c>
      <c r="B1798" s="16" t="s">
        <v>5891</v>
      </c>
      <c r="C1798" s="32" t="s">
        <v>31</v>
      </c>
      <c r="D1798" s="16">
        <v>127394</v>
      </c>
      <c r="E1798" s="16" t="s">
        <v>15</v>
      </c>
      <c r="F1798" s="16" t="s">
        <v>15</v>
      </c>
      <c r="G1798" s="16" t="s">
        <v>1725</v>
      </c>
      <c r="H1798" s="77">
        <v>102000</v>
      </c>
      <c r="I1798" s="79" t="s">
        <v>4429</v>
      </c>
      <c r="J1798" s="29"/>
      <c r="K1798" s="493">
        <v>44317</v>
      </c>
      <c r="L1798" s="107" t="s">
        <v>6040</v>
      </c>
    </row>
    <row r="1799" spans="1:12" s="58" customFormat="1" hidden="1">
      <c r="A1799" s="16">
        <v>1802</v>
      </c>
      <c r="B1799" s="16" t="s">
        <v>6012</v>
      </c>
      <c r="C1799" s="32" t="s">
        <v>31</v>
      </c>
      <c r="D1799" s="16">
        <v>127394</v>
      </c>
      <c r="E1799" s="16" t="s">
        <v>15</v>
      </c>
      <c r="F1799" s="16" t="s">
        <v>15</v>
      </c>
      <c r="G1799" s="16" t="s">
        <v>1725</v>
      </c>
      <c r="H1799" s="77">
        <v>110000</v>
      </c>
      <c r="I1799" s="79" t="s">
        <v>4429</v>
      </c>
      <c r="J1799" s="29"/>
      <c r="K1799" s="493">
        <v>44317</v>
      </c>
      <c r="L1799" s="107" t="s">
        <v>6040</v>
      </c>
    </row>
    <row r="1800" spans="1:12" s="58" customFormat="1" hidden="1">
      <c r="A1800" s="16">
        <v>1803</v>
      </c>
      <c r="B1800" s="16" t="s">
        <v>5788</v>
      </c>
      <c r="C1800" s="32" t="s">
        <v>40</v>
      </c>
      <c r="D1800" s="16">
        <v>127395</v>
      </c>
      <c r="E1800" s="16">
        <v>60624</v>
      </c>
      <c r="F1800" s="16">
        <v>2450956</v>
      </c>
      <c r="G1800" s="16" t="s">
        <v>1726</v>
      </c>
      <c r="H1800" s="77">
        <v>2488.8000000000002</v>
      </c>
      <c r="I1800" s="79" t="s">
        <v>4188</v>
      </c>
      <c r="J1800" s="29"/>
      <c r="K1800" s="493">
        <v>44317</v>
      </c>
      <c r="L1800" s="107" t="s">
        <v>6040</v>
      </c>
    </row>
    <row r="1801" spans="1:12" s="58" customFormat="1" hidden="1">
      <c r="A1801" s="16">
        <v>1804</v>
      </c>
      <c r="B1801" s="16" t="s">
        <v>5789</v>
      </c>
      <c r="C1801" s="32" t="s">
        <v>40</v>
      </c>
      <c r="D1801" s="16">
        <v>127395</v>
      </c>
      <c r="E1801" s="16">
        <v>60624</v>
      </c>
      <c r="F1801" s="16">
        <v>2450956</v>
      </c>
      <c r="G1801" s="16" t="s">
        <v>1726</v>
      </c>
      <c r="H1801" s="77">
        <v>1831.6000000000001</v>
      </c>
      <c r="I1801" s="79" t="s">
        <v>4188</v>
      </c>
      <c r="J1801" s="29"/>
      <c r="K1801" s="493">
        <v>44317</v>
      </c>
      <c r="L1801" s="107" t="s">
        <v>6040</v>
      </c>
    </row>
    <row r="1802" spans="1:12" s="58" customFormat="1" hidden="1">
      <c r="A1802" s="16">
        <v>1805</v>
      </c>
      <c r="B1802" s="16" t="s">
        <v>5790</v>
      </c>
      <c r="C1802" s="32" t="s">
        <v>40</v>
      </c>
      <c r="D1802" s="16">
        <v>127395</v>
      </c>
      <c r="E1802" s="16">
        <v>60624</v>
      </c>
      <c r="F1802" s="16">
        <v>2450956</v>
      </c>
      <c r="G1802" s="16" t="s">
        <v>1726</v>
      </c>
      <c r="H1802" s="77">
        <v>840</v>
      </c>
      <c r="I1802" s="79" t="s">
        <v>4188</v>
      </c>
      <c r="J1802" s="29"/>
      <c r="K1802" s="493">
        <v>44317</v>
      </c>
      <c r="L1802" s="107" t="s">
        <v>6040</v>
      </c>
    </row>
    <row r="1803" spans="1:12" s="58" customFormat="1" hidden="1">
      <c r="A1803" s="16">
        <v>1806</v>
      </c>
      <c r="B1803" s="16" t="s">
        <v>5791</v>
      </c>
      <c r="C1803" s="32" t="s">
        <v>40</v>
      </c>
      <c r="D1803" s="16">
        <v>127396</v>
      </c>
      <c r="E1803" s="16">
        <v>60625</v>
      </c>
      <c r="F1803" s="16">
        <v>2450956</v>
      </c>
      <c r="G1803" s="16" t="s">
        <v>1726</v>
      </c>
      <c r="H1803" s="77">
        <v>2955.6000000000004</v>
      </c>
      <c r="I1803" s="79" t="s">
        <v>4188</v>
      </c>
      <c r="J1803" s="29"/>
      <c r="K1803" s="493">
        <v>44317</v>
      </c>
      <c r="L1803" s="107" t="s">
        <v>6040</v>
      </c>
    </row>
    <row r="1804" spans="1:12" s="58" customFormat="1" hidden="1">
      <c r="A1804" s="16">
        <v>1807</v>
      </c>
      <c r="B1804" s="16" t="s">
        <v>5792</v>
      </c>
      <c r="C1804" s="32" t="s">
        <v>40</v>
      </c>
      <c r="D1804" s="16">
        <v>127396</v>
      </c>
      <c r="E1804" s="16">
        <v>60625</v>
      </c>
      <c r="F1804" s="16">
        <v>2450956</v>
      </c>
      <c r="G1804" s="16" t="s">
        <v>1726</v>
      </c>
      <c r="H1804" s="77">
        <v>1831.6000000000001</v>
      </c>
      <c r="I1804" s="79" t="s">
        <v>4188</v>
      </c>
      <c r="J1804" s="29"/>
      <c r="K1804" s="493">
        <v>44317</v>
      </c>
      <c r="L1804" s="107" t="s">
        <v>6040</v>
      </c>
    </row>
    <row r="1805" spans="1:12" s="58" customFormat="1" hidden="1">
      <c r="A1805" s="16">
        <v>1808</v>
      </c>
      <c r="B1805" s="16" t="s">
        <v>5690</v>
      </c>
      <c r="C1805" s="32" t="s">
        <v>40</v>
      </c>
      <c r="D1805" s="16">
        <v>127397</v>
      </c>
      <c r="E1805" s="16">
        <v>60629</v>
      </c>
      <c r="F1805" s="16" t="s">
        <v>6045</v>
      </c>
      <c r="G1805" s="16" t="s">
        <v>1726</v>
      </c>
      <c r="H1805" s="77">
        <v>1831.6000000000001</v>
      </c>
      <c r="I1805" s="79" t="s">
        <v>4188</v>
      </c>
      <c r="J1805" s="29"/>
      <c r="K1805" s="493">
        <v>44317</v>
      </c>
      <c r="L1805" s="107" t="s">
        <v>6040</v>
      </c>
    </row>
    <row r="1806" spans="1:12" s="58" customFormat="1" hidden="1">
      <c r="A1806" s="16">
        <v>1809</v>
      </c>
      <c r="B1806" s="16" t="s">
        <v>5691</v>
      </c>
      <c r="C1806" s="32" t="s">
        <v>40</v>
      </c>
      <c r="D1806" s="16">
        <v>127397</v>
      </c>
      <c r="E1806" s="16">
        <v>60629</v>
      </c>
      <c r="F1806" s="16" t="s">
        <v>6045</v>
      </c>
      <c r="G1806" s="16" t="s">
        <v>1726</v>
      </c>
      <c r="H1806" s="77">
        <v>2175.2000000000003</v>
      </c>
      <c r="I1806" s="79" t="s">
        <v>4188</v>
      </c>
      <c r="J1806" s="29"/>
      <c r="K1806" s="493">
        <v>44317</v>
      </c>
      <c r="L1806" s="107" t="s">
        <v>6040</v>
      </c>
    </row>
    <row r="1807" spans="1:12" s="58" customFormat="1" hidden="1">
      <c r="A1807" s="16">
        <v>1810</v>
      </c>
      <c r="B1807" s="16" t="s">
        <v>5529</v>
      </c>
      <c r="C1807" s="32" t="s">
        <v>40</v>
      </c>
      <c r="D1807" s="16">
        <v>127398</v>
      </c>
      <c r="E1807" s="16">
        <v>59338</v>
      </c>
      <c r="F1807" s="16">
        <v>2479228</v>
      </c>
      <c r="G1807" s="16" t="s">
        <v>1726</v>
      </c>
      <c r="H1807" s="77">
        <v>923.2</v>
      </c>
      <c r="I1807" s="79" t="s">
        <v>4188</v>
      </c>
      <c r="J1807" s="29"/>
      <c r="K1807" s="493">
        <v>44317</v>
      </c>
      <c r="L1807" s="107" t="s">
        <v>6040</v>
      </c>
    </row>
    <row r="1808" spans="1:12" s="58" customFormat="1" hidden="1">
      <c r="A1808" s="16">
        <v>1811</v>
      </c>
      <c r="B1808" s="16" t="s">
        <v>5793</v>
      </c>
      <c r="C1808" s="32" t="s">
        <v>40</v>
      </c>
      <c r="D1808" s="16">
        <v>127398</v>
      </c>
      <c r="E1808" s="16">
        <v>60617</v>
      </c>
      <c r="F1808" s="16">
        <v>2556106</v>
      </c>
      <c r="G1808" s="16" t="s">
        <v>1726</v>
      </c>
      <c r="H1808" s="77">
        <v>800</v>
      </c>
      <c r="I1808" s="79" t="s">
        <v>4188</v>
      </c>
      <c r="J1808" s="29"/>
      <c r="K1808" s="493">
        <v>44317</v>
      </c>
      <c r="L1808" s="107" t="s">
        <v>6040</v>
      </c>
    </row>
    <row r="1809" spans="1:12" s="58" customFormat="1" hidden="1">
      <c r="A1809" s="16">
        <v>1812</v>
      </c>
      <c r="B1809" s="16" t="s">
        <v>5794</v>
      </c>
      <c r="C1809" s="32" t="s">
        <v>40</v>
      </c>
      <c r="D1809" s="16">
        <v>127398</v>
      </c>
      <c r="E1809" s="16">
        <v>60617</v>
      </c>
      <c r="F1809" s="16">
        <v>2556106</v>
      </c>
      <c r="G1809" s="16" t="s">
        <v>1726</v>
      </c>
      <c r="H1809" s="77">
        <v>800</v>
      </c>
      <c r="I1809" s="79" t="s">
        <v>4188</v>
      </c>
      <c r="J1809" s="29"/>
      <c r="K1809" s="493">
        <v>44317</v>
      </c>
      <c r="L1809" s="107" t="s">
        <v>6040</v>
      </c>
    </row>
    <row r="1810" spans="1:12" s="58" customFormat="1" hidden="1">
      <c r="A1810" s="16">
        <v>1813</v>
      </c>
      <c r="B1810" s="16" t="s">
        <v>5795</v>
      </c>
      <c r="C1810" s="32" t="s">
        <v>40</v>
      </c>
      <c r="D1810" s="16">
        <v>127398</v>
      </c>
      <c r="E1810" s="16">
        <v>60617</v>
      </c>
      <c r="F1810" s="16">
        <v>2556106</v>
      </c>
      <c r="G1810" s="16" t="s">
        <v>1726</v>
      </c>
      <c r="H1810" s="77">
        <v>2175.2000000000003</v>
      </c>
      <c r="I1810" s="79" t="s">
        <v>4188</v>
      </c>
      <c r="J1810" s="29"/>
      <c r="K1810" s="493">
        <v>44317</v>
      </c>
      <c r="L1810" s="107" t="s">
        <v>6040</v>
      </c>
    </row>
    <row r="1811" spans="1:12" s="58" customFormat="1" hidden="1">
      <c r="A1811" s="16">
        <v>1814</v>
      </c>
      <c r="B1811" s="16" t="s">
        <v>5796</v>
      </c>
      <c r="C1811" s="32" t="s">
        <v>40</v>
      </c>
      <c r="D1811" s="16">
        <v>127398</v>
      </c>
      <c r="E1811" s="16">
        <v>60617</v>
      </c>
      <c r="F1811" s="16">
        <v>2556106</v>
      </c>
      <c r="G1811" s="16" t="s">
        <v>1726</v>
      </c>
      <c r="H1811" s="77">
        <v>2175.2000000000003</v>
      </c>
      <c r="I1811" s="79" t="s">
        <v>4188</v>
      </c>
      <c r="J1811" s="29"/>
      <c r="K1811" s="493">
        <v>44317</v>
      </c>
      <c r="L1811" s="107" t="s">
        <v>6040</v>
      </c>
    </row>
    <row r="1812" spans="1:12" s="58" customFormat="1" hidden="1">
      <c r="A1812" s="16">
        <v>1815</v>
      </c>
      <c r="B1812" s="16" t="s">
        <v>5530</v>
      </c>
      <c r="C1812" s="32" t="s">
        <v>40</v>
      </c>
      <c r="D1812" s="16">
        <v>127399</v>
      </c>
      <c r="E1812" s="16" t="s">
        <v>6041</v>
      </c>
      <c r="F1812" s="16" t="s">
        <v>6042</v>
      </c>
      <c r="G1812" s="16" t="s">
        <v>1726</v>
      </c>
      <c r="H1812" s="77">
        <v>1650.8000000000002</v>
      </c>
      <c r="I1812" s="79" t="s">
        <v>4188</v>
      </c>
      <c r="J1812" s="29"/>
      <c r="K1812" s="493">
        <v>44317</v>
      </c>
      <c r="L1812" s="107" t="s">
        <v>6040</v>
      </c>
    </row>
    <row r="1813" spans="1:12" s="58" customFormat="1" hidden="1">
      <c r="A1813" s="16">
        <v>1816</v>
      </c>
      <c r="B1813" s="16" t="s">
        <v>5692</v>
      </c>
      <c r="C1813" s="32" t="s">
        <v>40</v>
      </c>
      <c r="D1813" s="16">
        <v>127399</v>
      </c>
      <c r="E1813" s="16">
        <v>60618</v>
      </c>
      <c r="F1813" s="16" t="s">
        <v>6043</v>
      </c>
      <c r="G1813" s="16" t="s">
        <v>1726</v>
      </c>
      <c r="H1813" s="77">
        <v>2955.6000000000004</v>
      </c>
      <c r="I1813" s="79" t="s">
        <v>4188</v>
      </c>
      <c r="J1813" s="29"/>
      <c r="K1813" s="493">
        <v>44317</v>
      </c>
      <c r="L1813" s="107" t="s">
        <v>6040</v>
      </c>
    </row>
    <row r="1814" spans="1:12" s="58" customFormat="1" hidden="1">
      <c r="A1814" s="16">
        <v>1817</v>
      </c>
      <c r="B1814" s="16" t="s">
        <v>5693</v>
      </c>
      <c r="C1814" s="32" t="s">
        <v>40</v>
      </c>
      <c r="D1814" s="16">
        <v>127399</v>
      </c>
      <c r="E1814" s="16">
        <v>60618</v>
      </c>
      <c r="F1814" s="16" t="s">
        <v>6043</v>
      </c>
      <c r="G1814" s="16" t="s">
        <v>1726</v>
      </c>
      <c r="H1814" s="77">
        <v>840</v>
      </c>
      <c r="I1814" s="79" t="s">
        <v>4188</v>
      </c>
      <c r="J1814" s="29"/>
      <c r="K1814" s="493">
        <v>44317</v>
      </c>
      <c r="L1814" s="107" t="s">
        <v>6040</v>
      </c>
    </row>
    <row r="1815" spans="1:12" s="58" customFormat="1" hidden="1">
      <c r="A1815" s="16">
        <v>1818</v>
      </c>
      <c r="B1815" s="16" t="s">
        <v>5797</v>
      </c>
      <c r="C1815" s="32" t="s">
        <v>40</v>
      </c>
      <c r="D1815" s="16">
        <v>127400</v>
      </c>
      <c r="E1815" s="16">
        <v>60610</v>
      </c>
      <c r="F1815" s="16" t="s">
        <v>6044</v>
      </c>
      <c r="G1815" s="16" t="s">
        <v>1726</v>
      </c>
      <c r="H1815" s="77">
        <v>1650.8000000000002</v>
      </c>
      <c r="I1815" s="79" t="s">
        <v>4188</v>
      </c>
      <c r="J1815" s="29"/>
      <c r="K1815" s="493">
        <v>44317</v>
      </c>
      <c r="L1815" s="107" t="s">
        <v>6040</v>
      </c>
    </row>
    <row r="1816" spans="1:12" s="58" customFormat="1" hidden="1">
      <c r="A1816" s="16">
        <v>1819</v>
      </c>
      <c r="B1816" s="16" t="s">
        <v>5798</v>
      </c>
      <c r="C1816" s="32" t="s">
        <v>40</v>
      </c>
      <c r="D1816" s="16">
        <v>127400</v>
      </c>
      <c r="E1816" s="16">
        <v>60619</v>
      </c>
      <c r="F1816" s="16" t="s">
        <v>6043</v>
      </c>
      <c r="G1816" s="16" t="s">
        <v>1726</v>
      </c>
      <c r="H1816" s="77">
        <v>2955.6000000000004</v>
      </c>
      <c r="I1816" s="79" t="s">
        <v>4188</v>
      </c>
      <c r="J1816" s="29"/>
      <c r="K1816" s="493">
        <v>44317</v>
      </c>
      <c r="L1816" s="107" t="s">
        <v>6040</v>
      </c>
    </row>
    <row r="1817" spans="1:12" s="58" customFormat="1" hidden="1">
      <c r="A1817" s="16">
        <v>1820</v>
      </c>
      <c r="B1817" s="16" t="s">
        <v>5799</v>
      </c>
      <c r="C1817" s="32" t="s">
        <v>40</v>
      </c>
      <c r="D1817" s="16">
        <v>127400</v>
      </c>
      <c r="E1817" s="16">
        <v>60628</v>
      </c>
      <c r="F1817" s="16" t="s">
        <v>6045</v>
      </c>
      <c r="G1817" s="16" t="s">
        <v>1726</v>
      </c>
      <c r="H1817" s="77">
        <v>840</v>
      </c>
      <c r="I1817" s="79" t="s">
        <v>4188</v>
      </c>
      <c r="J1817" s="29"/>
      <c r="K1817" s="493">
        <v>44317</v>
      </c>
      <c r="L1817" s="107" t="s">
        <v>6040</v>
      </c>
    </row>
    <row r="1818" spans="1:12" s="58" customFormat="1" hidden="1">
      <c r="A1818" s="16">
        <v>1821</v>
      </c>
      <c r="B1818" s="16" t="s">
        <v>6048</v>
      </c>
      <c r="C1818" s="32" t="s">
        <v>39</v>
      </c>
      <c r="D1818" s="16">
        <v>127901</v>
      </c>
      <c r="E1818" s="16">
        <v>60645</v>
      </c>
      <c r="F1818" s="16">
        <v>14543543</v>
      </c>
      <c r="G1818" s="16" t="s">
        <v>1726</v>
      </c>
      <c r="H1818" s="77">
        <v>845</v>
      </c>
      <c r="I1818" s="79" t="s">
        <v>15</v>
      </c>
      <c r="J1818" s="29"/>
      <c r="K1818" s="493">
        <v>44341</v>
      </c>
      <c r="L1818" s="107" t="s">
        <v>6111</v>
      </c>
    </row>
    <row r="1819" spans="1:12" s="58" customFormat="1" hidden="1">
      <c r="A1819" s="16">
        <v>1822</v>
      </c>
      <c r="B1819" s="16" t="s">
        <v>6049</v>
      </c>
      <c r="C1819" s="32" t="s">
        <v>39</v>
      </c>
      <c r="D1819" s="16">
        <v>127901</v>
      </c>
      <c r="E1819" s="16">
        <v>60645</v>
      </c>
      <c r="F1819" s="16">
        <v>14543543</v>
      </c>
      <c r="G1819" s="16" t="s">
        <v>1726</v>
      </c>
      <c r="H1819" s="77">
        <v>1730</v>
      </c>
      <c r="I1819" s="79" t="s">
        <v>15</v>
      </c>
      <c r="J1819" s="29"/>
      <c r="K1819" s="493">
        <v>44341</v>
      </c>
      <c r="L1819" s="107" t="s">
        <v>6111</v>
      </c>
    </row>
    <row r="1820" spans="1:12" s="58" customFormat="1" hidden="1">
      <c r="A1820" s="16">
        <v>1823</v>
      </c>
      <c r="B1820" s="16" t="s">
        <v>6056</v>
      </c>
      <c r="C1820" s="32" t="s">
        <v>42</v>
      </c>
      <c r="D1820" s="16">
        <v>127902</v>
      </c>
      <c r="E1820" s="16">
        <v>60648</v>
      </c>
      <c r="F1820" s="16">
        <v>14533879</v>
      </c>
      <c r="G1820" s="16" t="s">
        <v>1726</v>
      </c>
      <c r="H1820" s="77">
        <v>164</v>
      </c>
      <c r="I1820" s="79" t="s">
        <v>15</v>
      </c>
      <c r="J1820" s="29"/>
      <c r="K1820" s="493">
        <v>44341</v>
      </c>
      <c r="L1820" s="107" t="s">
        <v>6111</v>
      </c>
    </row>
    <row r="1821" spans="1:12" s="58" customFormat="1" hidden="1">
      <c r="A1821" s="16">
        <v>1824</v>
      </c>
      <c r="B1821" s="16" t="s">
        <v>6057</v>
      </c>
      <c r="C1821" s="32" t="s">
        <v>42</v>
      </c>
      <c r="D1821" s="16">
        <v>127902</v>
      </c>
      <c r="E1821" s="16">
        <v>60648</v>
      </c>
      <c r="F1821" s="16">
        <v>14533879</v>
      </c>
      <c r="G1821" s="16" t="s">
        <v>1726</v>
      </c>
      <c r="H1821" s="77">
        <v>164</v>
      </c>
      <c r="I1821" s="79" t="s">
        <v>15</v>
      </c>
      <c r="J1821" s="29"/>
      <c r="K1821" s="493">
        <v>44341</v>
      </c>
      <c r="L1821" s="107" t="s">
        <v>6111</v>
      </c>
    </row>
    <row r="1822" spans="1:12" s="58" customFormat="1" hidden="1">
      <c r="A1822" s="16">
        <v>1825</v>
      </c>
      <c r="B1822" s="16" t="s">
        <v>6058</v>
      </c>
      <c r="C1822" s="32" t="s">
        <v>42</v>
      </c>
      <c r="D1822" s="16">
        <v>127902</v>
      </c>
      <c r="E1822" s="16">
        <v>60648</v>
      </c>
      <c r="F1822" s="16">
        <v>14533879</v>
      </c>
      <c r="G1822" s="16" t="s">
        <v>1726</v>
      </c>
      <c r="H1822" s="77">
        <v>179</v>
      </c>
      <c r="I1822" s="79" t="s">
        <v>15</v>
      </c>
      <c r="J1822" s="29"/>
      <c r="K1822" s="493">
        <v>44341</v>
      </c>
      <c r="L1822" s="107" t="s">
        <v>6111</v>
      </c>
    </row>
    <row r="1823" spans="1:12" s="58" customFormat="1" hidden="1">
      <c r="A1823" s="16">
        <v>1826</v>
      </c>
      <c r="B1823" s="16" t="s">
        <v>6097</v>
      </c>
      <c r="C1823" s="32" t="s">
        <v>32</v>
      </c>
      <c r="D1823" s="16">
        <v>127903</v>
      </c>
      <c r="E1823" s="16">
        <v>60649</v>
      </c>
      <c r="F1823" s="16">
        <v>2452721</v>
      </c>
      <c r="G1823" s="16" t="s">
        <v>1725</v>
      </c>
      <c r="H1823" s="77">
        <v>45000</v>
      </c>
      <c r="I1823" s="79" t="s">
        <v>15</v>
      </c>
      <c r="J1823" s="29"/>
      <c r="K1823" s="493">
        <v>44341</v>
      </c>
      <c r="L1823" s="107" t="s">
        <v>6111</v>
      </c>
    </row>
    <row r="1824" spans="1:12" s="58" customFormat="1" hidden="1">
      <c r="A1824" s="16">
        <v>1827</v>
      </c>
      <c r="B1824" s="16" t="s">
        <v>6091</v>
      </c>
      <c r="C1824" s="32" t="s">
        <v>38</v>
      </c>
      <c r="D1824" s="16">
        <v>127904</v>
      </c>
      <c r="E1824" s="16">
        <v>60650</v>
      </c>
      <c r="F1824" s="16">
        <v>2455384</v>
      </c>
      <c r="G1824" s="16" t="s">
        <v>1726</v>
      </c>
      <c r="H1824" s="77">
        <v>972</v>
      </c>
      <c r="I1824" s="79" t="s">
        <v>15</v>
      </c>
      <c r="J1824" s="29"/>
      <c r="K1824" s="493">
        <v>44341</v>
      </c>
      <c r="L1824" s="107" t="s">
        <v>6111</v>
      </c>
    </row>
    <row r="1825" spans="1:15" s="58" customFormat="1" hidden="1">
      <c r="A1825" s="16">
        <v>1828</v>
      </c>
      <c r="B1825" s="16" t="s">
        <v>6092</v>
      </c>
      <c r="C1825" s="32" t="s">
        <v>38</v>
      </c>
      <c r="D1825" s="16">
        <v>127904</v>
      </c>
      <c r="E1825" s="16">
        <v>60650</v>
      </c>
      <c r="F1825" s="16">
        <v>2455384</v>
      </c>
      <c r="G1825" s="16" t="s">
        <v>1726</v>
      </c>
      <c r="H1825" s="77">
        <v>692</v>
      </c>
      <c r="I1825" s="79" t="s">
        <v>15</v>
      </c>
      <c r="J1825" s="29"/>
      <c r="K1825" s="493">
        <v>44341</v>
      </c>
      <c r="L1825" s="107" t="s">
        <v>6111</v>
      </c>
    </row>
    <row r="1826" spans="1:15" s="58" customFormat="1" hidden="1">
      <c r="A1826" s="16">
        <v>1829</v>
      </c>
      <c r="B1826" s="16" t="s">
        <v>6093</v>
      </c>
      <c r="C1826" s="32" t="s">
        <v>38</v>
      </c>
      <c r="D1826" s="16">
        <v>127904</v>
      </c>
      <c r="E1826" s="16">
        <v>60650</v>
      </c>
      <c r="F1826" s="16">
        <v>2455384</v>
      </c>
      <c r="G1826" s="16" t="s">
        <v>1726</v>
      </c>
      <c r="H1826" s="77">
        <v>1760</v>
      </c>
      <c r="I1826" s="79" t="s">
        <v>15</v>
      </c>
      <c r="J1826" s="29"/>
      <c r="K1826" s="493">
        <v>44341</v>
      </c>
      <c r="L1826" s="107" t="s">
        <v>6111</v>
      </c>
    </row>
    <row r="1827" spans="1:15" s="58" customFormat="1" hidden="1">
      <c r="A1827" s="16">
        <v>1830</v>
      </c>
      <c r="B1827" s="201" t="s">
        <v>15</v>
      </c>
      <c r="C1827" s="202" t="s">
        <v>33</v>
      </c>
      <c r="D1827" s="201">
        <v>127905</v>
      </c>
      <c r="E1827" s="201">
        <v>61151</v>
      </c>
      <c r="F1827" s="201" t="s">
        <v>15</v>
      </c>
      <c r="G1827" s="201" t="s">
        <v>15</v>
      </c>
      <c r="H1827" s="204" t="s">
        <v>15</v>
      </c>
      <c r="I1827" s="203" t="s">
        <v>6112</v>
      </c>
      <c r="J1827" s="29"/>
      <c r="K1827" s="493">
        <v>44341</v>
      </c>
      <c r="L1827" s="107" t="s">
        <v>6111</v>
      </c>
      <c r="M1827" s="52"/>
      <c r="N1827" s="52"/>
      <c r="O1827" s="29"/>
    </row>
    <row r="1828" spans="1:15" s="58" customFormat="1" hidden="1">
      <c r="A1828" s="16">
        <v>1831</v>
      </c>
      <c r="B1828" s="16" t="s">
        <v>6075</v>
      </c>
      <c r="C1828" s="32" t="s">
        <v>33</v>
      </c>
      <c r="D1828" s="16">
        <v>127906</v>
      </c>
      <c r="E1828" s="16">
        <v>61152</v>
      </c>
      <c r="F1828" s="16">
        <v>14533926</v>
      </c>
      <c r="G1828" s="16" t="s">
        <v>1726</v>
      </c>
      <c r="H1828" s="77">
        <v>400</v>
      </c>
      <c r="I1828" s="79" t="s">
        <v>15</v>
      </c>
      <c r="J1828" s="29"/>
      <c r="K1828" s="493">
        <v>44341</v>
      </c>
      <c r="L1828" s="107" t="s">
        <v>6111</v>
      </c>
    </row>
    <row r="1829" spans="1:15" s="58" customFormat="1" hidden="1">
      <c r="A1829" s="16">
        <v>1832</v>
      </c>
      <c r="B1829" s="16" t="s">
        <v>6065</v>
      </c>
      <c r="C1829" s="32" t="s">
        <v>33</v>
      </c>
      <c r="D1829" s="16">
        <v>127906</v>
      </c>
      <c r="E1829" s="16">
        <v>61152</v>
      </c>
      <c r="F1829" s="16">
        <v>14533926</v>
      </c>
      <c r="G1829" s="16" t="s">
        <v>1726</v>
      </c>
      <c r="H1829" s="77">
        <v>370</v>
      </c>
      <c r="I1829" s="79" t="s">
        <v>15</v>
      </c>
      <c r="J1829" s="29"/>
      <c r="K1829" s="493">
        <v>44341</v>
      </c>
      <c r="L1829" s="107" t="s">
        <v>6111</v>
      </c>
    </row>
    <row r="1830" spans="1:15" s="58" customFormat="1" hidden="1">
      <c r="A1830" s="16">
        <v>1833</v>
      </c>
      <c r="B1830" s="16" t="s">
        <v>6066</v>
      </c>
      <c r="C1830" s="32" t="s">
        <v>33</v>
      </c>
      <c r="D1830" s="16">
        <v>127906</v>
      </c>
      <c r="E1830" s="16">
        <v>61152</v>
      </c>
      <c r="F1830" s="16">
        <v>14533926</v>
      </c>
      <c r="G1830" s="16" t="s">
        <v>1726</v>
      </c>
      <c r="H1830" s="77">
        <v>195</v>
      </c>
      <c r="I1830" s="79" t="s">
        <v>15</v>
      </c>
      <c r="J1830" s="29"/>
      <c r="K1830" s="493">
        <v>44341</v>
      </c>
      <c r="L1830" s="107" t="s">
        <v>6111</v>
      </c>
    </row>
    <row r="1831" spans="1:15" s="58" customFormat="1" hidden="1">
      <c r="A1831" s="16">
        <v>1834</v>
      </c>
      <c r="B1831" s="16" t="s">
        <v>6067</v>
      </c>
      <c r="C1831" s="32" t="s">
        <v>33</v>
      </c>
      <c r="D1831" s="16">
        <v>127906</v>
      </c>
      <c r="E1831" s="16">
        <v>61152</v>
      </c>
      <c r="F1831" s="16">
        <v>14533926</v>
      </c>
      <c r="G1831" s="16" t="s">
        <v>1726</v>
      </c>
      <c r="H1831" s="77">
        <v>462</v>
      </c>
      <c r="I1831" s="79" t="s">
        <v>15</v>
      </c>
      <c r="J1831" s="29"/>
      <c r="K1831" s="493">
        <v>44341</v>
      </c>
      <c r="L1831" s="107" t="s">
        <v>6111</v>
      </c>
    </row>
    <row r="1832" spans="1:15" s="58" customFormat="1" hidden="1">
      <c r="A1832" s="16">
        <v>1835</v>
      </c>
      <c r="B1832" s="16" t="s">
        <v>6068</v>
      </c>
      <c r="C1832" s="32" t="s">
        <v>33</v>
      </c>
      <c r="D1832" s="16">
        <v>127906</v>
      </c>
      <c r="E1832" s="16">
        <v>61152</v>
      </c>
      <c r="F1832" s="16">
        <v>14533926</v>
      </c>
      <c r="G1832" s="16" t="s">
        <v>1726</v>
      </c>
      <c r="H1832" s="77">
        <v>111</v>
      </c>
      <c r="I1832" s="79" t="s">
        <v>15</v>
      </c>
      <c r="J1832" s="29"/>
      <c r="K1832" s="493">
        <v>44341</v>
      </c>
      <c r="L1832" s="107" t="s">
        <v>6111</v>
      </c>
    </row>
    <row r="1833" spans="1:15" s="58" customFormat="1" hidden="1">
      <c r="A1833" s="16">
        <v>1836</v>
      </c>
      <c r="B1833" s="16" t="s">
        <v>6069</v>
      </c>
      <c r="C1833" s="32" t="s">
        <v>33</v>
      </c>
      <c r="D1833" s="16">
        <v>127906</v>
      </c>
      <c r="E1833" s="16">
        <v>61152</v>
      </c>
      <c r="F1833" s="16">
        <v>14533926</v>
      </c>
      <c r="G1833" s="16" t="s">
        <v>1726</v>
      </c>
      <c r="H1833" s="77">
        <v>225</v>
      </c>
      <c r="I1833" s="79" t="s">
        <v>15</v>
      </c>
      <c r="J1833" s="29"/>
      <c r="K1833" s="493">
        <v>44341</v>
      </c>
      <c r="L1833" s="107" t="s">
        <v>6111</v>
      </c>
    </row>
    <row r="1834" spans="1:15" s="58" customFormat="1" hidden="1">
      <c r="A1834" s="16">
        <v>1837</v>
      </c>
      <c r="B1834" s="16" t="s">
        <v>6074</v>
      </c>
      <c r="C1834" s="32" t="s">
        <v>33</v>
      </c>
      <c r="D1834" s="16">
        <v>127906</v>
      </c>
      <c r="E1834" s="16">
        <v>61152</v>
      </c>
      <c r="F1834" s="16">
        <v>14533926</v>
      </c>
      <c r="G1834" s="16" t="s">
        <v>1726</v>
      </c>
      <c r="H1834" s="77">
        <v>480</v>
      </c>
      <c r="I1834" s="79" t="s">
        <v>15</v>
      </c>
      <c r="J1834" s="29"/>
      <c r="K1834" s="493">
        <v>44341</v>
      </c>
      <c r="L1834" s="107" t="s">
        <v>6111</v>
      </c>
    </row>
    <row r="1835" spans="1:15" s="58" customFormat="1" hidden="1">
      <c r="A1835" s="16">
        <v>1838</v>
      </c>
      <c r="B1835" s="16" t="s">
        <v>6098</v>
      </c>
      <c r="C1835" s="32" t="s">
        <v>32</v>
      </c>
      <c r="D1835" s="16">
        <v>127907</v>
      </c>
      <c r="E1835" s="16">
        <v>61153</v>
      </c>
      <c r="F1835" s="16">
        <v>2455419</v>
      </c>
      <c r="G1835" s="16" t="s">
        <v>1725</v>
      </c>
      <c r="H1835" s="77">
        <v>25800</v>
      </c>
      <c r="I1835" s="79" t="s">
        <v>15</v>
      </c>
      <c r="J1835" s="29"/>
      <c r="K1835" s="493">
        <v>44341</v>
      </c>
      <c r="L1835" s="107" t="s">
        <v>6111</v>
      </c>
    </row>
    <row r="1836" spans="1:15" s="30" customFormat="1" hidden="1">
      <c r="A1836" s="15">
        <v>1839</v>
      </c>
      <c r="B1836" s="15" t="s">
        <v>6108</v>
      </c>
      <c r="C1836" s="33" t="s">
        <v>31</v>
      </c>
      <c r="D1836" s="15">
        <v>127908</v>
      </c>
      <c r="E1836" s="15">
        <v>61154</v>
      </c>
      <c r="F1836" s="15">
        <v>2526654</v>
      </c>
      <c r="G1836" s="15" t="s">
        <v>1725</v>
      </c>
      <c r="H1836" s="350">
        <v>9700</v>
      </c>
      <c r="I1836" s="351" t="s">
        <v>15</v>
      </c>
      <c r="K1836" s="493">
        <v>44348</v>
      </c>
      <c r="L1836" s="107" t="s">
        <v>6149</v>
      </c>
    </row>
    <row r="1837" spans="1:15" s="30" customFormat="1" hidden="1">
      <c r="A1837" s="15">
        <v>1840</v>
      </c>
      <c r="B1837" s="15" t="s">
        <v>6114</v>
      </c>
      <c r="C1837" s="33" t="s">
        <v>31</v>
      </c>
      <c r="D1837" s="15">
        <v>127909</v>
      </c>
      <c r="E1837" s="15">
        <v>61155</v>
      </c>
      <c r="F1837" s="15">
        <v>2526670</v>
      </c>
      <c r="G1837" s="15" t="s">
        <v>1725</v>
      </c>
      <c r="H1837" s="350">
        <v>27900</v>
      </c>
      <c r="I1837" s="351" t="s">
        <v>15</v>
      </c>
      <c r="K1837" s="493">
        <v>44348</v>
      </c>
      <c r="L1837" s="107" t="s">
        <v>6149</v>
      </c>
    </row>
    <row r="1838" spans="1:15" s="30" customFormat="1" hidden="1">
      <c r="A1838" s="15">
        <v>1841</v>
      </c>
      <c r="B1838" s="15" t="s">
        <v>6113</v>
      </c>
      <c r="C1838" s="33" t="s">
        <v>31</v>
      </c>
      <c r="D1838" s="15">
        <v>127909</v>
      </c>
      <c r="E1838" s="15">
        <v>61155</v>
      </c>
      <c r="F1838" s="15">
        <v>2526670</v>
      </c>
      <c r="G1838" s="15" t="s">
        <v>1725</v>
      </c>
      <c r="H1838" s="350">
        <v>24500</v>
      </c>
      <c r="I1838" s="351" t="s">
        <v>15</v>
      </c>
      <c r="K1838" s="493">
        <v>44348</v>
      </c>
      <c r="L1838" s="107" t="s">
        <v>6149</v>
      </c>
    </row>
    <row r="1839" spans="1:15" s="30" customFormat="1" hidden="1">
      <c r="A1839" s="15">
        <v>1842</v>
      </c>
      <c r="B1839" s="15" t="s">
        <v>5213</v>
      </c>
      <c r="C1839" s="33" t="s">
        <v>32</v>
      </c>
      <c r="D1839" s="15">
        <v>127910</v>
      </c>
      <c r="E1839" s="15" t="s">
        <v>15</v>
      </c>
      <c r="F1839" s="15" t="s">
        <v>15</v>
      </c>
      <c r="G1839" s="15" t="s">
        <v>1725</v>
      </c>
      <c r="H1839" s="350">
        <v>109400</v>
      </c>
      <c r="I1839" s="351" t="s">
        <v>6151</v>
      </c>
      <c r="K1839" s="493">
        <v>44348</v>
      </c>
      <c r="L1839" s="107" t="s">
        <v>6149</v>
      </c>
    </row>
    <row r="1840" spans="1:15" s="30" customFormat="1" hidden="1">
      <c r="A1840" s="15">
        <v>1843</v>
      </c>
      <c r="B1840" s="15" t="s">
        <v>5489</v>
      </c>
      <c r="C1840" s="33" t="s">
        <v>32</v>
      </c>
      <c r="D1840" s="15">
        <v>127911</v>
      </c>
      <c r="E1840" s="15" t="s">
        <v>15</v>
      </c>
      <c r="F1840" s="15" t="s">
        <v>15</v>
      </c>
      <c r="G1840" s="15" t="s">
        <v>1725</v>
      </c>
      <c r="H1840" s="350">
        <v>23500</v>
      </c>
      <c r="I1840" s="351" t="s">
        <v>6151</v>
      </c>
      <c r="K1840" s="493">
        <v>44348</v>
      </c>
      <c r="L1840" s="107" t="s">
        <v>6149</v>
      </c>
    </row>
    <row r="1841" spans="1:13" s="30" customFormat="1" hidden="1">
      <c r="A1841" s="15">
        <v>1844</v>
      </c>
      <c r="B1841" s="15" t="s">
        <v>6122</v>
      </c>
      <c r="C1841" s="33" t="s">
        <v>31</v>
      </c>
      <c r="D1841" s="15">
        <v>127912</v>
      </c>
      <c r="E1841" s="15" t="s">
        <v>15</v>
      </c>
      <c r="F1841" s="15" t="s">
        <v>15</v>
      </c>
      <c r="G1841" s="15" t="s">
        <v>1725</v>
      </c>
      <c r="H1841" s="350">
        <v>38900</v>
      </c>
      <c r="I1841" s="351" t="s">
        <v>5075</v>
      </c>
      <c r="K1841" s="493">
        <v>44348</v>
      </c>
      <c r="L1841" s="107" t="s">
        <v>6149</v>
      </c>
    </row>
    <row r="1842" spans="1:13" s="83" customFormat="1" hidden="1">
      <c r="A1842" s="201">
        <v>1845</v>
      </c>
      <c r="B1842" s="201" t="s">
        <v>15</v>
      </c>
      <c r="C1842" s="202" t="s">
        <v>31</v>
      </c>
      <c r="D1842" s="201">
        <v>127913</v>
      </c>
      <c r="E1842" s="201" t="s">
        <v>15</v>
      </c>
      <c r="F1842" s="201" t="s">
        <v>15</v>
      </c>
      <c r="G1842" s="201" t="s">
        <v>15</v>
      </c>
      <c r="H1842" s="204" t="s">
        <v>15</v>
      </c>
      <c r="I1842" s="203" t="s">
        <v>6150</v>
      </c>
      <c r="J1842" s="54"/>
      <c r="K1842" s="493">
        <v>44348</v>
      </c>
      <c r="L1842" s="107" t="s">
        <v>6149</v>
      </c>
      <c r="M1842" s="52"/>
    </row>
    <row r="1843" spans="1:13" s="30" customFormat="1" hidden="1">
      <c r="A1843" s="15">
        <v>1846</v>
      </c>
      <c r="B1843" s="15" t="s">
        <v>5884</v>
      </c>
      <c r="C1843" s="33" t="s">
        <v>31</v>
      </c>
      <c r="D1843" s="15">
        <v>127914</v>
      </c>
      <c r="E1843" s="15" t="s">
        <v>15</v>
      </c>
      <c r="F1843" s="15" t="s">
        <v>15</v>
      </c>
      <c r="G1843" s="15" t="s">
        <v>1725</v>
      </c>
      <c r="H1843" s="350">
        <v>289050</v>
      </c>
      <c r="I1843" s="351" t="s">
        <v>4431</v>
      </c>
      <c r="K1843" s="493">
        <v>44348</v>
      </c>
      <c r="L1843" s="107" t="s">
        <v>6149</v>
      </c>
    </row>
    <row r="1844" spans="1:13" s="30" customFormat="1" hidden="1">
      <c r="A1844" s="15">
        <v>1847</v>
      </c>
      <c r="B1844" s="15" t="s">
        <v>5885</v>
      </c>
      <c r="C1844" s="33" t="s">
        <v>31</v>
      </c>
      <c r="D1844" s="15">
        <v>127914</v>
      </c>
      <c r="E1844" s="15" t="s">
        <v>15</v>
      </c>
      <c r="F1844" s="15" t="s">
        <v>15</v>
      </c>
      <c r="G1844" s="15" t="s">
        <v>1725</v>
      </c>
      <c r="H1844" s="350">
        <v>218010</v>
      </c>
      <c r="I1844" s="351" t="s">
        <v>4431</v>
      </c>
      <c r="K1844" s="493">
        <v>44348</v>
      </c>
      <c r="L1844" s="107" t="s">
        <v>6149</v>
      </c>
    </row>
    <row r="1845" spans="1:13" s="30" customFormat="1" hidden="1">
      <c r="A1845" s="15">
        <v>1848</v>
      </c>
      <c r="B1845" s="15" t="s">
        <v>5886</v>
      </c>
      <c r="C1845" s="33" t="s">
        <v>31</v>
      </c>
      <c r="D1845" s="15">
        <v>127914</v>
      </c>
      <c r="E1845" s="15" t="s">
        <v>15</v>
      </c>
      <c r="F1845" s="15" t="s">
        <v>15</v>
      </c>
      <c r="G1845" s="15" t="s">
        <v>1725</v>
      </c>
      <c r="H1845" s="350">
        <v>222240</v>
      </c>
      <c r="I1845" s="351" t="s">
        <v>4431</v>
      </c>
      <c r="K1845" s="493">
        <v>44348</v>
      </c>
      <c r="L1845" s="107" t="s">
        <v>6149</v>
      </c>
    </row>
    <row r="1846" spans="1:13" s="30" customFormat="1" hidden="1">
      <c r="A1846" s="15">
        <v>1849</v>
      </c>
      <c r="B1846" s="15" t="s">
        <v>5887</v>
      </c>
      <c r="C1846" s="33" t="s">
        <v>31</v>
      </c>
      <c r="D1846" s="15">
        <v>127914</v>
      </c>
      <c r="E1846" s="15" t="s">
        <v>15</v>
      </c>
      <c r="F1846" s="15" t="s">
        <v>15</v>
      </c>
      <c r="G1846" s="15" t="s">
        <v>1725</v>
      </c>
      <c r="H1846" s="350">
        <v>227940</v>
      </c>
      <c r="I1846" s="351" t="s">
        <v>4431</v>
      </c>
      <c r="K1846" s="493">
        <v>44348</v>
      </c>
      <c r="L1846" s="107" t="s">
        <v>6149</v>
      </c>
    </row>
    <row r="1847" spans="1:13" s="30" customFormat="1" hidden="1">
      <c r="A1847" s="15">
        <v>1850</v>
      </c>
      <c r="B1847" s="15" t="s">
        <v>5888</v>
      </c>
      <c r="C1847" s="33" t="s">
        <v>31</v>
      </c>
      <c r="D1847" s="15">
        <v>127914</v>
      </c>
      <c r="E1847" s="15" t="s">
        <v>15</v>
      </c>
      <c r="F1847" s="15" t="s">
        <v>15</v>
      </c>
      <c r="G1847" s="15" t="s">
        <v>1725</v>
      </c>
      <c r="H1847" s="350">
        <v>126000</v>
      </c>
      <c r="I1847" s="351" t="s">
        <v>4431</v>
      </c>
      <c r="K1847" s="493">
        <v>44348</v>
      </c>
      <c r="L1847" s="107" t="s">
        <v>6149</v>
      </c>
    </row>
    <row r="1848" spans="1:13" s="30" customFormat="1" hidden="1">
      <c r="A1848" s="15">
        <v>1851</v>
      </c>
      <c r="B1848" s="15" t="s">
        <v>5889</v>
      </c>
      <c r="C1848" s="33" t="s">
        <v>31</v>
      </c>
      <c r="D1848" s="15">
        <v>127914</v>
      </c>
      <c r="E1848" s="15" t="s">
        <v>15</v>
      </c>
      <c r="F1848" s="15" t="s">
        <v>15</v>
      </c>
      <c r="G1848" s="15" t="s">
        <v>1725</v>
      </c>
      <c r="H1848" s="350">
        <v>152610</v>
      </c>
      <c r="I1848" s="351" t="s">
        <v>4431</v>
      </c>
      <c r="K1848" s="493">
        <v>44348</v>
      </c>
      <c r="L1848" s="107" t="s">
        <v>6149</v>
      </c>
    </row>
    <row r="1849" spans="1:13" s="30" customFormat="1" hidden="1">
      <c r="A1849" s="15">
        <v>1852</v>
      </c>
      <c r="B1849" s="15" t="s">
        <v>5892</v>
      </c>
      <c r="C1849" s="33" t="s">
        <v>31</v>
      </c>
      <c r="D1849" s="15">
        <v>127914</v>
      </c>
      <c r="E1849" s="15" t="s">
        <v>15</v>
      </c>
      <c r="F1849" s="15" t="s">
        <v>15</v>
      </c>
      <c r="G1849" s="15" t="s">
        <v>1725</v>
      </c>
      <c r="H1849" s="350">
        <v>47100</v>
      </c>
      <c r="I1849" s="351" t="s">
        <v>4431</v>
      </c>
      <c r="K1849" s="493">
        <v>44348</v>
      </c>
      <c r="L1849" s="107" t="s">
        <v>6149</v>
      </c>
    </row>
    <row r="1850" spans="1:13" s="30" customFormat="1" hidden="1">
      <c r="A1850" s="15">
        <v>1853</v>
      </c>
      <c r="B1850" s="15" t="s">
        <v>5893</v>
      </c>
      <c r="C1850" s="33" t="s">
        <v>31</v>
      </c>
      <c r="D1850" s="15">
        <v>127914</v>
      </c>
      <c r="E1850" s="15" t="s">
        <v>15</v>
      </c>
      <c r="F1850" s="15" t="s">
        <v>15</v>
      </c>
      <c r="G1850" s="15" t="s">
        <v>1725</v>
      </c>
      <c r="H1850" s="350">
        <v>47100</v>
      </c>
      <c r="I1850" s="351" t="s">
        <v>4431</v>
      </c>
      <c r="K1850" s="493">
        <v>44348</v>
      </c>
      <c r="L1850" s="107" t="s">
        <v>6149</v>
      </c>
    </row>
    <row r="1851" spans="1:13" s="30" customFormat="1" hidden="1">
      <c r="A1851" s="15">
        <v>1854</v>
      </c>
      <c r="B1851" s="15" t="s">
        <v>5890</v>
      </c>
      <c r="C1851" s="33" t="s">
        <v>31</v>
      </c>
      <c r="D1851" s="15">
        <v>127915</v>
      </c>
      <c r="E1851" s="15" t="s">
        <v>15</v>
      </c>
      <c r="F1851" s="15" t="s">
        <v>15</v>
      </c>
      <c r="G1851" s="15" t="s">
        <v>1725</v>
      </c>
      <c r="H1851" s="350">
        <v>57540</v>
      </c>
      <c r="I1851" s="351" t="s">
        <v>4431</v>
      </c>
      <c r="K1851" s="493">
        <v>44348</v>
      </c>
      <c r="L1851" s="107" t="s">
        <v>6149</v>
      </c>
    </row>
    <row r="1852" spans="1:13" s="30" customFormat="1" hidden="1">
      <c r="A1852" s="15">
        <v>1855</v>
      </c>
      <c r="B1852" s="15" t="s">
        <v>5891</v>
      </c>
      <c r="C1852" s="33" t="s">
        <v>31</v>
      </c>
      <c r="D1852" s="15">
        <v>127915</v>
      </c>
      <c r="E1852" s="15" t="s">
        <v>15</v>
      </c>
      <c r="F1852" s="15" t="s">
        <v>15</v>
      </c>
      <c r="G1852" s="15" t="s">
        <v>1725</v>
      </c>
      <c r="H1852" s="350">
        <v>61200</v>
      </c>
      <c r="I1852" s="351" t="s">
        <v>4431</v>
      </c>
      <c r="K1852" s="493">
        <v>44348</v>
      </c>
      <c r="L1852" s="107" t="s">
        <v>6149</v>
      </c>
    </row>
    <row r="1853" spans="1:13" s="30" customFormat="1" hidden="1">
      <c r="A1853" s="15">
        <v>1856</v>
      </c>
      <c r="B1853" s="15" t="s">
        <v>6012</v>
      </c>
      <c r="C1853" s="33" t="s">
        <v>31</v>
      </c>
      <c r="D1853" s="15">
        <v>127915</v>
      </c>
      <c r="E1853" s="15" t="s">
        <v>15</v>
      </c>
      <c r="F1853" s="15" t="s">
        <v>15</v>
      </c>
      <c r="G1853" s="15" t="s">
        <v>1725</v>
      </c>
      <c r="H1853" s="350">
        <v>66000</v>
      </c>
      <c r="I1853" s="351" t="s">
        <v>4431</v>
      </c>
      <c r="K1853" s="493">
        <v>44348</v>
      </c>
      <c r="L1853" s="107" t="s">
        <v>6149</v>
      </c>
    </row>
    <row r="1854" spans="1:13" s="30" customFormat="1" hidden="1">
      <c r="A1854" s="15">
        <v>1857</v>
      </c>
      <c r="B1854" s="15" t="s">
        <v>5894</v>
      </c>
      <c r="C1854" s="33" t="s">
        <v>31</v>
      </c>
      <c r="D1854" s="15">
        <v>127916</v>
      </c>
      <c r="E1854" s="15" t="s">
        <v>15</v>
      </c>
      <c r="F1854" s="15" t="s">
        <v>15</v>
      </c>
      <c r="G1854" s="15" t="s">
        <v>1725</v>
      </c>
      <c r="H1854" s="350">
        <v>263430</v>
      </c>
      <c r="I1854" s="351" t="s">
        <v>4431</v>
      </c>
      <c r="K1854" s="493">
        <v>44348</v>
      </c>
      <c r="L1854" s="107" t="s">
        <v>6149</v>
      </c>
    </row>
    <row r="1855" spans="1:13" s="30" customFormat="1" hidden="1">
      <c r="A1855" s="15">
        <v>1858</v>
      </c>
      <c r="B1855" s="15" t="s">
        <v>5895</v>
      </c>
      <c r="C1855" s="33" t="s">
        <v>31</v>
      </c>
      <c r="D1855" s="15">
        <v>127916</v>
      </c>
      <c r="E1855" s="15" t="s">
        <v>15</v>
      </c>
      <c r="F1855" s="15" t="s">
        <v>15</v>
      </c>
      <c r="G1855" s="15" t="s">
        <v>1725</v>
      </c>
      <c r="H1855" s="350">
        <v>210090</v>
      </c>
      <c r="I1855" s="351" t="s">
        <v>4431</v>
      </c>
      <c r="K1855" s="493">
        <v>44348</v>
      </c>
      <c r="L1855" s="107" t="s">
        <v>6149</v>
      </c>
    </row>
    <row r="1856" spans="1:13" s="30" customFormat="1" hidden="1">
      <c r="A1856" s="15">
        <v>1859</v>
      </c>
      <c r="B1856" s="15" t="s">
        <v>5896</v>
      </c>
      <c r="C1856" s="33" t="s">
        <v>31</v>
      </c>
      <c r="D1856" s="15">
        <v>127916</v>
      </c>
      <c r="E1856" s="15" t="s">
        <v>15</v>
      </c>
      <c r="F1856" s="15" t="s">
        <v>15</v>
      </c>
      <c r="G1856" s="15" t="s">
        <v>1725</v>
      </c>
      <c r="H1856" s="350">
        <v>220980</v>
      </c>
      <c r="I1856" s="351" t="s">
        <v>4431</v>
      </c>
      <c r="K1856" s="493">
        <v>44348</v>
      </c>
      <c r="L1856" s="107" t="s">
        <v>6149</v>
      </c>
    </row>
    <row r="1857" spans="1:13" s="30" customFormat="1" hidden="1">
      <c r="A1857" s="15">
        <v>1860</v>
      </c>
      <c r="B1857" s="15" t="s">
        <v>5897</v>
      </c>
      <c r="C1857" s="33" t="s">
        <v>31</v>
      </c>
      <c r="D1857" s="15">
        <v>127916</v>
      </c>
      <c r="E1857" s="15" t="s">
        <v>15</v>
      </c>
      <c r="F1857" s="15" t="s">
        <v>15</v>
      </c>
      <c r="G1857" s="15" t="s">
        <v>1725</v>
      </c>
      <c r="H1857" s="350">
        <v>212130</v>
      </c>
      <c r="I1857" s="351" t="s">
        <v>4431</v>
      </c>
      <c r="K1857" s="493">
        <v>44348</v>
      </c>
      <c r="L1857" s="107" t="s">
        <v>6149</v>
      </c>
    </row>
    <row r="1858" spans="1:13" s="30" customFormat="1" hidden="1">
      <c r="A1858" s="15">
        <v>1861</v>
      </c>
      <c r="B1858" s="15" t="s">
        <v>5898</v>
      </c>
      <c r="C1858" s="33" t="s">
        <v>31</v>
      </c>
      <c r="D1858" s="15">
        <v>127916</v>
      </c>
      <c r="E1858" s="15" t="s">
        <v>15</v>
      </c>
      <c r="F1858" s="15" t="s">
        <v>15</v>
      </c>
      <c r="G1858" s="15" t="s">
        <v>1725</v>
      </c>
      <c r="H1858" s="350">
        <v>98812.5</v>
      </c>
      <c r="I1858" s="351" t="s">
        <v>4431</v>
      </c>
      <c r="K1858" s="493">
        <v>44348</v>
      </c>
      <c r="L1858" s="107" t="s">
        <v>6149</v>
      </c>
    </row>
    <row r="1859" spans="1:13" s="30" customFormat="1" hidden="1">
      <c r="A1859" s="15">
        <v>1862</v>
      </c>
      <c r="B1859" s="15" t="s">
        <v>5899</v>
      </c>
      <c r="C1859" s="33" t="s">
        <v>31</v>
      </c>
      <c r="D1859" s="15">
        <v>127916</v>
      </c>
      <c r="E1859" s="15" t="s">
        <v>15</v>
      </c>
      <c r="F1859" s="15" t="s">
        <v>15</v>
      </c>
      <c r="G1859" s="15" t="s">
        <v>1725</v>
      </c>
      <c r="H1859" s="350">
        <v>147000</v>
      </c>
      <c r="I1859" s="351" t="s">
        <v>4431</v>
      </c>
      <c r="K1859" s="493">
        <v>44348</v>
      </c>
      <c r="L1859" s="107" t="s">
        <v>6149</v>
      </c>
    </row>
    <row r="1860" spans="1:13" s="30" customFormat="1" hidden="1">
      <c r="A1860" s="15">
        <v>1863</v>
      </c>
      <c r="B1860" s="15" t="s">
        <v>5900</v>
      </c>
      <c r="C1860" s="33" t="s">
        <v>31</v>
      </c>
      <c r="D1860" s="15">
        <v>127917</v>
      </c>
      <c r="E1860" s="15" t="s">
        <v>15</v>
      </c>
      <c r="F1860" s="15" t="s">
        <v>15</v>
      </c>
      <c r="G1860" s="15" t="s">
        <v>1725</v>
      </c>
      <c r="H1860" s="350">
        <v>60000</v>
      </c>
      <c r="I1860" s="351" t="s">
        <v>4431</v>
      </c>
      <c r="K1860" s="493">
        <v>44348</v>
      </c>
      <c r="L1860" s="107" t="s">
        <v>6149</v>
      </c>
    </row>
    <row r="1861" spans="1:13" s="30" customFormat="1" hidden="1">
      <c r="A1861" s="15">
        <v>1864</v>
      </c>
      <c r="B1861" s="15" t="s">
        <v>5901</v>
      </c>
      <c r="C1861" s="33" t="s">
        <v>31</v>
      </c>
      <c r="D1861" s="15">
        <v>127917</v>
      </c>
      <c r="E1861" s="15" t="s">
        <v>15</v>
      </c>
      <c r="F1861" s="15" t="s">
        <v>15</v>
      </c>
      <c r="G1861" s="15" t="s">
        <v>1725</v>
      </c>
      <c r="H1861" s="350">
        <v>54000</v>
      </c>
      <c r="I1861" s="351" t="s">
        <v>4431</v>
      </c>
      <c r="K1861" s="493">
        <v>44348</v>
      </c>
      <c r="L1861" s="107" t="s">
        <v>6149</v>
      </c>
    </row>
    <row r="1862" spans="1:13" s="30" customFormat="1" hidden="1">
      <c r="A1862" s="15">
        <v>1865</v>
      </c>
      <c r="B1862" s="15" t="s">
        <v>5902</v>
      </c>
      <c r="C1862" s="33" t="s">
        <v>31</v>
      </c>
      <c r="D1862" s="15">
        <v>127917</v>
      </c>
      <c r="E1862" s="15" t="s">
        <v>15</v>
      </c>
      <c r="F1862" s="15" t="s">
        <v>15</v>
      </c>
      <c r="G1862" s="15" t="s">
        <v>1725</v>
      </c>
      <c r="H1862" s="350">
        <v>54000</v>
      </c>
      <c r="I1862" s="351" t="s">
        <v>4431</v>
      </c>
      <c r="K1862" s="493">
        <v>44348</v>
      </c>
      <c r="L1862" s="107" t="s">
        <v>6149</v>
      </c>
    </row>
    <row r="1863" spans="1:13" s="83" customFormat="1" hidden="1">
      <c r="A1863" s="201">
        <v>1866</v>
      </c>
      <c r="B1863" s="201" t="s">
        <v>15</v>
      </c>
      <c r="C1863" s="202" t="s">
        <v>3291</v>
      </c>
      <c r="D1863" s="201">
        <v>127918</v>
      </c>
      <c r="E1863" s="201">
        <v>61160</v>
      </c>
      <c r="F1863" s="201" t="s">
        <v>15</v>
      </c>
      <c r="G1863" s="201" t="s">
        <v>15</v>
      </c>
      <c r="H1863" s="204" t="s">
        <v>15</v>
      </c>
      <c r="I1863" s="203" t="s">
        <v>6152</v>
      </c>
      <c r="J1863" s="54"/>
      <c r="K1863" s="493">
        <v>44348</v>
      </c>
      <c r="L1863" s="364" t="s">
        <v>6149</v>
      </c>
      <c r="M1863" s="52"/>
    </row>
    <row r="1864" spans="1:13" s="30" customFormat="1" hidden="1">
      <c r="A1864" s="15">
        <v>1867</v>
      </c>
      <c r="B1864" s="15" t="s">
        <v>6153</v>
      </c>
      <c r="C1864" s="33" t="s">
        <v>39</v>
      </c>
      <c r="D1864" s="15">
        <v>127937</v>
      </c>
      <c r="E1864" s="15">
        <v>61161</v>
      </c>
      <c r="F1864" s="15">
        <v>14551151</v>
      </c>
      <c r="G1864" s="15" t="s">
        <v>1726</v>
      </c>
      <c r="H1864" s="350">
        <v>1415</v>
      </c>
      <c r="I1864" s="351" t="s">
        <v>15</v>
      </c>
      <c r="K1864" s="493">
        <v>44375</v>
      </c>
      <c r="L1864" s="107" t="s">
        <v>6188</v>
      </c>
    </row>
    <row r="1865" spans="1:13" s="30" customFormat="1" hidden="1">
      <c r="A1865" s="15">
        <v>1868</v>
      </c>
      <c r="B1865" s="15" t="s">
        <v>6154</v>
      </c>
      <c r="C1865" s="33" t="s">
        <v>39</v>
      </c>
      <c r="D1865" s="15">
        <v>127937</v>
      </c>
      <c r="E1865" s="15">
        <v>61161</v>
      </c>
      <c r="F1865" s="15">
        <v>14551151</v>
      </c>
      <c r="G1865" s="15" t="s">
        <v>1726</v>
      </c>
      <c r="H1865" s="350">
        <v>1620</v>
      </c>
      <c r="I1865" s="351" t="s">
        <v>15</v>
      </c>
      <c r="K1865" s="493">
        <v>44375</v>
      </c>
      <c r="L1865" s="107" t="s">
        <v>6188</v>
      </c>
    </row>
    <row r="1866" spans="1:13" s="30" customFormat="1" hidden="1">
      <c r="A1866" s="15">
        <v>1869</v>
      </c>
      <c r="B1866" s="15" t="s">
        <v>6164</v>
      </c>
      <c r="C1866" s="33" t="s">
        <v>33</v>
      </c>
      <c r="D1866" s="15">
        <v>127938</v>
      </c>
      <c r="E1866" s="15">
        <v>61162</v>
      </c>
      <c r="F1866" s="15">
        <v>14537541</v>
      </c>
      <c r="G1866" s="15" t="s">
        <v>1726</v>
      </c>
      <c r="H1866" s="350">
        <v>420</v>
      </c>
      <c r="I1866" s="351" t="s">
        <v>15</v>
      </c>
      <c r="K1866" s="493">
        <v>44375</v>
      </c>
      <c r="L1866" s="107" t="s">
        <v>6188</v>
      </c>
    </row>
    <row r="1867" spans="1:13" s="30" customFormat="1" hidden="1">
      <c r="A1867" s="15">
        <v>1870</v>
      </c>
      <c r="B1867" s="15" t="s">
        <v>6158</v>
      </c>
      <c r="C1867" s="33" t="s">
        <v>31</v>
      </c>
      <c r="D1867" s="15">
        <v>127939</v>
      </c>
      <c r="E1867" s="15">
        <v>61163</v>
      </c>
      <c r="F1867" s="15">
        <v>2488473</v>
      </c>
      <c r="G1867" s="15" t="s">
        <v>1725</v>
      </c>
      <c r="H1867" s="350">
        <v>19000</v>
      </c>
      <c r="I1867" s="351" t="s">
        <v>15</v>
      </c>
      <c r="K1867" s="493">
        <v>44375</v>
      </c>
      <c r="L1867" s="107" t="s">
        <v>6188</v>
      </c>
    </row>
    <row r="1868" spans="1:13" s="30" customFormat="1" hidden="1">
      <c r="A1868" s="15">
        <v>1871</v>
      </c>
      <c r="B1868" s="15" t="s">
        <v>6175</v>
      </c>
      <c r="C1868" s="33" t="s">
        <v>31</v>
      </c>
      <c r="D1868" s="15">
        <v>127940</v>
      </c>
      <c r="E1868" s="15">
        <v>61164</v>
      </c>
      <c r="F1868" s="15" t="s">
        <v>15</v>
      </c>
      <c r="G1868" s="15" t="s">
        <v>1725</v>
      </c>
      <c r="H1868" s="350">
        <v>26200</v>
      </c>
      <c r="I1868" s="351" t="s">
        <v>5848</v>
      </c>
      <c r="K1868" s="493">
        <v>44375</v>
      </c>
      <c r="L1868" s="107" t="s">
        <v>6188</v>
      </c>
    </row>
    <row r="1869" spans="1:13" s="30" customFormat="1" hidden="1">
      <c r="A1869" s="15">
        <v>1872</v>
      </c>
      <c r="B1869" s="15" t="s">
        <v>6183</v>
      </c>
      <c r="C1869" s="33" t="s">
        <v>40</v>
      </c>
      <c r="D1869" s="15">
        <v>127941</v>
      </c>
      <c r="E1869" s="15">
        <v>61165</v>
      </c>
      <c r="F1869" s="15">
        <v>2481822</v>
      </c>
      <c r="G1869" s="15" t="s">
        <v>1726</v>
      </c>
      <c r="H1869" s="350">
        <v>908</v>
      </c>
      <c r="I1869" s="351" t="s">
        <v>15</v>
      </c>
      <c r="K1869" s="493">
        <v>44375</v>
      </c>
      <c r="L1869" s="107" t="s">
        <v>6188</v>
      </c>
    </row>
    <row r="1870" spans="1:13" s="30" customFormat="1" hidden="1">
      <c r="A1870" s="15">
        <v>1873</v>
      </c>
      <c r="B1870" s="15" t="s">
        <v>5884</v>
      </c>
      <c r="C1870" s="33" t="s">
        <v>31</v>
      </c>
      <c r="D1870" s="15">
        <v>127942</v>
      </c>
      <c r="E1870" s="15">
        <v>60646</v>
      </c>
      <c r="F1870" s="15">
        <v>2452698</v>
      </c>
      <c r="G1870" s="15" t="s">
        <v>1725</v>
      </c>
      <c r="H1870" s="350">
        <v>96350</v>
      </c>
      <c r="I1870" s="351" t="s">
        <v>4317</v>
      </c>
      <c r="K1870" s="493">
        <v>44375</v>
      </c>
      <c r="L1870" s="107" t="s">
        <v>6188</v>
      </c>
    </row>
    <row r="1871" spans="1:13" s="30" customFormat="1" hidden="1">
      <c r="A1871" s="15">
        <v>1874</v>
      </c>
      <c r="B1871" s="15" t="s">
        <v>5885</v>
      </c>
      <c r="C1871" s="33" t="s">
        <v>31</v>
      </c>
      <c r="D1871" s="15">
        <v>127942</v>
      </c>
      <c r="E1871" s="15">
        <v>60646</v>
      </c>
      <c r="F1871" s="15">
        <v>2452698</v>
      </c>
      <c r="G1871" s="15" t="s">
        <v>1725</v>
      </c>
      <c r="H1871" s="350">
        <v>72670</v>
      </c>
      <c r="I1871" s="351" t="s">
        <v>4317</v>
      </c>
      <c r="K1871" s="493">
        <v>44375</v>
      </c>
      <c r="L1871" s="107" t="s">
        <v>6188</v>
      </c>
    </row>
    <row r="1872" spans="1:13" s="30" customFormat="1" hidden="1">
      <c r="A1872" s="15">
        <v>1875</v>
      </c>
      <c r="B1872" s="15" t="s">
        <v>5886</v>
      </c>
      <c r="C1872" s="33" t="s">
        <v>31</v>
      </c>
      <c r="D1872" s="15">
        <v>127942</v>
      </c>
      <c r="E1872" s="15">
        <v>60646</v>
      </c>
      <c r="F1872" s="15">
        <v>2452698</v>
      </c>
      <c r="G1872" s="15" t="s">
        <v>1725</v>
      </c>
      <c r="H1872" s="350">
        <v>74080</v>
      </c>
      <c r="I1872" s="351" t="s">
        <v>4317</v>
      </c>
      <c r="K1872" s="493">
        <v>44375</v>
      </c>
      <c r="L1872" s="107" t="s">
        <v>6188</v>
      </c>
    </row>
    <row r="1873" spans="1:12" s="30" customFormat="1" hidden="1">
      <c r="A1873" s="15">
        <v>1876</v>
      </c>
      <c r="B1873" s="15" t="s">
        <v>5887</v>
      </c>
      <c r="C1873" s="33" t="s">
        <v>31</v>
      </c>
      <c r="D1873" s="15">
        <v>127943</v>
      </c>
      <c r="E1873" s="15">
        <v>61156</v>
      </c>
      <c r="F1873" s="15">
        <v>2526683</v>
      </c>
      <c r="G1873" s="15" t="s">
        <v>1725</v>
      </c>
      <c r="H1873" s="350">
        <v>75980</v>
      </c>
      <c r="I1873" s="351" t="s">
        <v>4317</v>
      </c>
      <c r="K1873" s="493">
        <v>44375</v>
      </c>
      <c r="L1873" s="107" t="s">
        <v>6188</v>
      </c>
    </row>
    <row r="1874" spans="1:12" s="30" customFormat="1" hidden="1">
      <c r="A1874" s="15">
        <v>1877</v>
      </c>
      <c r="B1874" s="15" t="s">
        <v>5888</v>
      </c>
      <c r="C1874" s="33" t="s">
        <v>31</v>
      </c>
      <c r="D1874" s="15">
        <v>127943</v>
      </c>
      <c r="E1874" s="15">
        <v>61156</v>
      </c>
      <c r="F1874" s="15">
        <v>2526683</v>
      </c>
      <c r="G1874" s="15" t="s">
        <v>1725</v>
      </c>
      <c r="H1874" s="350">
        <v>42000</v>
      </c>
      <c r="I1874" s="351" t="s">
        <v>4317</v>
      </c>
      <c r="K1874" s="493">
        <v>44375</v>
      </c>
      <c r="L1874" s="107" t="s">
        <v>6188</v>
      </c>
    </row>
    <row r="1875" spans="1:12" s="30" customFormat="1" hidden="1">
      <c r="A1875" s="15">
        <v>1878</v>
      </c>
      <c r="B1875" s="15" t="s">
        <v>5889</v>
      </c>
      <c r="C1875" s="33" t="s">
        <v>31</v>
      </c>
      <c r="D1875" s="15">
        <v>127943</v>
      </c>
      <c r="E1875" s="15">
        <v>61156</v>
      </c>
      <c r="F1875" s="15">
        <v>2526683</v>
      </c>
      <c r="G1875" s="15" t="s">
        <v>1725</v>
      </c>
      <c r="H1875" s="350">
        <v>50870</v>
      </c>
      <c r="I1875" s="351" t="s">
        <v>4317</v>
      </c>
      <c r="K1875" s="493">
        <v>44375</v>
      </c>
      <c r="L1875" s="107" t="s">
        <v>6188</v>
      </c>
    </row>
    <row r="1876" spans="1:12" s="30" customFormat="1" hidden="1">
      <c r="A1876" s="15">
        <v>1879</v>
      </c>
      <c r="B1876" s="15" t="s">
        <v>5892</v>
      </c>
      <c r="C1876" s="33" t="s">
        <v>31</v>
      </c>
      <c r="D1876" s="15">
        <v>127943</v>
      </c>
      <c r="E1876" s="15">
        <v>61156</v>
      </c>
      <c r="F1876" s="15">
        <v>2526683</v>
      </c>
      <c r="G1876" s="15" t="s">
        <v>1725</v>
      </c>
      <c r="H1876" s="350">
        <v>15700</v>
      </c>
      <c r="I1876" s="351" t="s">
        <v>4317</v>
      </c>
      <c r="K1876" s="493">
        <v>44375</v>
      </c>
      <c r="L1876" s="107" t="s">
        <v>6188</v>
      </c>
    </row>
    <row r="1877" spans="1:12" s="30" customFormat="1" hidden="1">
      <c r="A1877" s="15">
        <v>1880</v>
      </c>
      <c r="B1877" s="15" t="s">
        <v>5893</v>
      </c>
      <c r="C1877" s="33" t="s">
        <v>31</v>
      </c>
      <c r="D1877" s="15">
        <v>127943</v>
      </c>
      <c r="E1877" s="15">
        <v>61156</v>
      </c>
      <c r="F1877" s="15">
        <v>2526683</v>
      </c>
      <c r="G1877" s="15" t="s">
        <v>1725</v>
      </c>
      <c r="H1877" s="350">
        <v>15700</v>
      </c>
      <c r="I1877" s="351" t="s">
        <v>4317</v>
      </c>
      <c r="K1877" s="493">
        <v>44375</v>
      </c>
      <c r="L1877" s="107" t="s">
        <v>6188</v>
      </c>
    </row>
    <row r="1878" spans="1:12" s="30" customFormat="1" hidden="1">
      <c r="A1878" s="15">
        <v>1881</v>
      </c>
      <c r="B1878" s="15" t="s">
        <v>5890</v>
      </c>
      <c r="C1878" s="33" t="s">
        <v>31</v>
      </c>
      <c r="D1878" s="15">
        <v>127944</v>
      </c>
      <c r="E1878" s="15">
        <v>61157</v>
      </c>
      <c r="F1878" s="15">
        <v>2526683</v>
      </c>
      <c r="G1878" s="15" t="s">
        <v>1725</v>
      </c>
      <c r="H1878" s="350">
        <v>19180</v>
      </c>
      <c r="I1878" s="351" t="s">
        <v>4317</v>
      </c>
      <c r="K1878" s="493">
        <v>44375</v>
      </c>
      <c r="L1878" s="107" t="s">
        <v>6188</v>
      </c>
    </row>
    <row r="1879" spans="1:12" s="30" customFormat="1" hidden="1">
      <c r="A1879" s="15">
        <v>1882</v>
      </c>
      <c r="B1879" s="15" t="s">
        <v>5891</v>
      </c>
      <c r="C1879" s="33" t="s">
        <v>31</v>
      </c>
      <c r="D1879" s="15">
        <v>127944</v>
      </c>
      <c r="E1879" s="15">
        <v>61157</v>
      </c>
      <c r="F1879" s="15">
        <v>2526683</v>
      </c>
      <c r="G1879" s="15" t="s">
        <v>1725</v>
      </c>
      <c r="H1879" s="350">
        <v>20400</v>
      </c>
      <c r="I1879" s="351" t="s">
        <v>4317</v>
      </c>
      <c r="K1879" s="493">
        <v>44375</v>
      </c>
      <c r="L1879" s="107" t="s">
        <v>6188</v>
      </c>
    </row>
    <row r="1880" spans="1:12" s="30" customFormat="1" hidden="1">
      <c r="A1880" s="15">
        <v>1883</v>
      </c>
      <c r="B1880" s="15" t="s">
        <v>6012</v>
      </c>
      <c r="C1880" s="33" t="s">
        <v>31</v>
      </c>
      <c r="D1880" s="15">
        <v>127944</v>
      </c>
      <c r="E1880" s="15">
        <v>61157</v>
      </c>
      <c r="F1880" s="15">
        <v>2526683</v>
      </c>
      <c r="G1880" s="15" t="s">
        <v>1725</v>
      </c>
      <c r="H1880" s="350">
        <v>22000</v>
      </c>
      <c r="I1880" s="351" t="s">
        <v>4317</v>
      </c>
      <c r="K1880" s="493">
        <v>44375</v>
      </c>
      <c r="L1880" s="107" t="s">
        <v>6188</v>
      </c>
    </row>
    <row r="1881" spans="1:12" s="30" customFormat="1" hidden="1">
      <c r="A1881" s="15">
        <v>1884</v>
      </c>
      <c r="B1881" s="15" t="s">
        <v>5894</v>
      </c>
      <c r="C1881" s="33" t="s">
        <v>31</v>
      </c>
      <c r="D1881" s="15">
        <v>127945</v>
      </c>
      <c r="E1881" s="15">
        <v>60647</v>
      </c>
      <c r="F1881" s="15">
        <v>2452698</v>
      </c>
      <c r="G1881" s="15" t="s">
        <v>1725</v>
      </c>
      <c r="H1881" s="350">
        <v>87810</v>
      </c>
      <c r="I1881" s="351" t="s">
        <v>4317</v>
      </c>
      <c r="K1881" s="493">
        <v>44375</v>
      </c>
      <c r="L1881" s="107" t="s">
        <v>6188</v>
      </c>
    </row>
    <row r="1882" spans="1:12" s="30" customFormat="1" hidden="1">
      <c r="A1882" s="15">
        <v>1885</v>
      </c>
      <c r="B1882" s="15" t="s">
        <v>5895</v>
      </c>
      <c r="C1882" s="33" t="s">
        <v>31</v>
      </c>
      <c r="D1882" s="15">
        <v>127945</v>
      </c>
      <c r="E1882" s="15">
        <v>60647</v>
      </c>
      <c r="F1882" s="15">
        <v>2452698</v>
      </c>
      <c r="G1882" s="15" t="s">
        <v>1725</v>
      </c>
      <c r="H1882" s="350">
        <v>70030</v>
      </c>
      <c r="I1882" s="351" t="s">
        <v>4317</v>
      </c>
      <c r="K1882" s="493">
        <v>44375</v>
      </c>
      <c r="L1882" s="107" t="s">
        <v>6188</v>
      </c>
    </row>
    <row r="1883" spans="1:12" s="30" customFormat="1" hidden="1">
      <c r="A1883" s="15">
        <v>1886</v>
      </c>
      <c r="B1883" s="15" t="s">
        <v>5896</v>
      </c>
      <c r="C1883" s="33" t="s">
        <v>31</v>
      </c>
      <c r="D1883" s="15">
        <v>127945</v>
      </c>
      <c r="E1883" s="15">
        <v>60647</v>
      </c>
      <c r="F1883" s="15">
        <v>2452698</v>
      </c>
      <c r="G1883" s="15" t="s">
        <v>1725</v>
      </c>
      <c r="H1883" s="350">
        <v>73660</v>
      </c>
      <c r="I1883" s="351" t="s">
        <v>4317</v>
      </c>
      <c r="K1883" s="493">
        <v>44375</v>
      </c>
      <c r="L1883" s="107" t="s">
        <v>6188</v>
      </c>
    </row>
    <row r="1884" spans="1:12" s="30" customFormat="1" hidden="1">
      <c r="A1884" s="15">
        <v>1887</v>
      </c>
      <c r="B1884" s="15" t="s">
        <v>5897</v>
      </c>
      <c r="C1884" s="33" t="s">
        <v>31</v>
      </c>
      <c r="D1884" s="15">
        <v>127946</v>
      </c>
      <c r="E1884" s="15">
        <v>61158</v>
      </c>
      <c r="F1884" s="15">
        <v>2526683</v>
      </c>
      <c r="G1884" s="15" t="s">
        <v>1725</v>
      </c>
      <c r="H1884" s="350">
        <v>70710</v>
      </c>
      <c r="I1884" s="351" t="s">
        <v>4317</v>
      </c>
      <c r="K1884" s="493">
        <v>44375</v>
      </c>
      <c r="L1884" s="107" t="s">
        <v>6188</v>
      </c>
    </row>
    <row r="1885" spans="1:12" s="30" customFormat="1" hidden="1">
      <c r="A1885" s="15">
        <v>1888</v>
      </c>
      <c r="B1885" s="15" t="s">
        <v>5898</v>
      </c>
      <c r="C1885" s="33" t="s">
        <v>31</v>
      </c>
      <c r="D1885" s="15">
        <v>127946</v>
      </c>
      <c r="E1885" s="15">
        <v>61158</v>
      </c>
      <c r="F1885" s="15">
        <v>2526683</v>
      </c>
      <c r="G1885" s="15" t="s">
        <v>1725</v>
      </c>
      <c r="H1885" s="350">
        <v>32937.5</v>
      </c>
      <c r="I1885" s="351" t="s">
        <v>4317</v>
      </c>
      <c r="K1885" s="493">
        <v>44375</v>
      </c>
      <c r="L1885" s="107" t="s">
        <v>6188</v>
      </c>
    </row>
    <row r="1886" spans="1:12" s="30" customFormat="1" hidden="1">
      <c r="A1886" s="15">
        <v>1889</v>
      </c>
      <c r="B1886" s="15" t="s">
        <v>5899</v>
      </c>
      <c r="C1886" s="33" t="s">
        <v>31</v>
      </c>
      <c r="D1886" s="15">
        <v>127946</v>
      </c>
      <c r="E1886" s="15">
        <v>61158</v>
      </c>
      <c r="F1886" s="15">
        <v>2526683</v>
      </c>
      <c r="G1886" s="15" t="s">
        <v>1725</v>
      </c>
      <c r="H1886" s="350">
        <v>49000</v>
      </c>
      <c r="I1886" s="351" t="s">
        <v>4317</v>
      </c>
      <c r="K1886" s="493">
        <v>44375</v>
      </c>
      <c r="L1886" s="107" t="s">
        <v>6188</v>
      </c>
    </row>
    <row r="1887" spans="1:12" s="30" customFormat="1" hidden="1">
      <c r="A1887" s="15">
        <v>1890</v>
      </c>
      <c r="B1887" s="15" t="s">
        <v>5900</v>
      </c>
      <c r="C1887" s="33" t="s">
        <v>31</v>
      </c>
      <c r="D1887" s="15">
        <v>127947</v>
      </c>
      <c r="E1887" s="15">
        <v>61159</v>
      </c>
      <c r="F1887" s="15">
        <v>2526683</v>
      </c>
      <c r="G1887" s="15" t="s">
        <v>1725</v>
      </c>
      <c r="H1887" s="350">
        <v>20000</v>
      </c>
      <c r="I1887" s="351" t="s">
        <v>4317</v>
      </c>
      <c r="K1887" s="493">
        <v>44375</v>
      </c>
      <c r="L1887" s="107" t="s">
        <v>6188</v>
      </c>
    </row>
    <row r="1888" spans="1:12" s="30" customFormat="1" hidden="1">
      <c r="A1888" s="15">
        <v>1891</v>
      </c>
      <c r="B1888" s="15" t="s">
        <v>5901</v>
      </c>
      <c r="C1888" s="33" t="s">
        <v>31</v>
      </c>
      <c r="D1888" s="15">
        <v>127947</v>
      </c>
      <c r="E1888" s="15">
        <v>61159</v>
      </c>
      <c r="F1888" s="15">
        <v>2526683</v>
      </c>
      <c r="G1888" s="15" t="s">
        <v>1725</v>
      </c>
      <c r="H1888" s="350">
        <v>18000</v>
      </c>
      <c r="I1888" s="351" t="s">
        <v>4317</v>
      </c>
      <c r="K1888" s="493">
        <v>44375</v>
      </c>
      <c r="L1888" s="107" t="s">
        <v>6188</v>
      </c>
    </row>
    <row r="1889" spans="1:13" s="30" customFormat="1" hidden="1">
      <c r="A1889" s="15">
        <v>1892</v>
      </c>
      <c r="B1889" s="15" t="s">
        <v>5902</v>
      </c>
      <c r="C1889" s="33" t="s">
        <v>31</v>
      </c>
      <c r="D1889" s="15">
        <v>127947</v>
      </c>
      <c r="E1889" s="15">
        <v>61159</v>
      </c>
      <c r="F1889" s="15">
        <v>2526683</v>
      </c>
      <c r="G1889" s="15" t="s">
        <v>1725</v>
      </c>
      <c r="H1889" s="350">
        <v>18000</v>
      </c>
      <c r="I1889" s="351" t="s">
        <v>4317</v>
      </c>
      <c r="K1889" s="493">
        <v>44375</v>
      </c>
      <c r="L1889" s="107" t="s">
        <v>6188</v>
      </c>
    </row>
    <row r="1890" spans="1:13" s="30" customFormat="1" hidden="1">
      <c r="A1890" s="15">
        <v>1893</v>
      </c>
      <c r="B1890" s="15" t="s">
        <v>6134</v>
      </c>
      <c r="C1890" s="33" t="s">
        <v>3291</v>
      </c>
      <c r="D1890" s="15">
        <v>127948</v>
      </c>
      <c r="E1890" s="15">
        <v>61166</v>
      </c>
      <c r="F1890" s="15">
        <v>2479345</v>
      </c>
      <c r="G1890" s="15" t="s">
        <v>1725</v>
      </c>
      <c r="H1890" s="350">
        <v>71200</v>
      </c>
      <c r="I1890" s="351" t="s">
        <v>15</v>
      </c>
      <c r="K1890" s="493">
        <v>44378</v>
      </c>
      <c r="L1890" s="107" t="s">
        <v>6225</v>
      </c>
    </row>
    <row r="1891" spans="1:13" s="30" customFormat="1" hidden="1">
      <c r="A1891" s="15">
        <v>1894</v>
      </c>
      <c r="B1891" s="15" t="s">
        <v>6189</v>
      </c>
      <c r="C1891" s="33" t="s">
        <v>33</v>
      </c>
      <c r="D1891" s="15">
        <v>127949</v>
      </c>
      <c r="E1891" s="15">
        <v>61167</v>
      </c>
      <c r="F1891" s="15">
        <v>14702586</v>
      </c>
      <c r="G1891" s="15" t="s">
        <v>1726</v>
      </c>
      <c r="H1891" s="350">
        <v>135</v>
      </c>
      <c r="I1891" s="351" t="s">
        <v>15</v>
      </c>
      <c r="K1891" s="493">
        <v>44378</v>
      </c>
      <c r="L1891" s="107" t="s">
        <v>6225</v>
      </c>
    </row>
    <row r="1892" spans="1:13" s="30" customFormat="1" hidden="1">
      <c r="A1892" s="15">
        <v>1895</v>
      </c>
      <c r="B1892" s="15" t="s">
        <v>6190</v>
      </c>
      <c r="C1892" s="33" t="s">
        <v>33</v>
      </c>
      <c r="D1892" s="15">
        <v>127949</v>
      </c>
      <c r="E1892" s="15">
        <v>61167</v>
      </c>
      <c r="F1892" s="15">
        <v>14702586</v>
      </c>
      <c r="G1892" s="15" t="s">
        <v>1726</v>
      </c>
      <c r="H1892" s="350">
        <v>310</v>
      </c>
      <c r="I1892" s="351" t="s">
        <v>15</v>
      </c>
      <c r="K1892" s="493">
        <v>44378</v>
      </c>
      <c r="L1892" s="107" t="s">
        <v>6225</v>
      </c>
    </row>
    <row r="1893" spans="1:13" s="30" customFormat="1" hidden="1">
      <c r="A1893" s="15">
        <v>1896</v>
      </c>
      <c r="B1893" s="15" t="s">
        <v>6191</v>
      </c>
      <c r="C1893" s="33" t="s">
        <v>33</v>
      </c>
      <c r="D1893" s="15">
        <v>127949</v>
      </c>
      <c r="E1893" s="15">
        <v>61167</v>
      </c>
      <c r="F1893" s="15">
        <v>14702586</v>
      </c>
      <c r="G1893" s="15" t="s">
        <v>1726</v>
      </c>
      <c r="H1893" s="350">
        <v>347</v>
      </c>
      <c r="I1893" s="351" t="s">
        <v>15</v>
      </c>
      <c r="K1893" s="493">
        <v>44378</v>
      </c>
      <c r="L1893" s="107" t="s">
        <v>6225</v>
      </c>
    </row>
    <row r="1894" spans="1:13" s="30" customFormat="1" hidden="1">
      <c r="A1894" s="15">
        <v>1897</v>
      </c>
      <c r="B1894" s="15" t="s">
        <v>6196</v>
      </c>
      <c r="C1894" s="33" t="s">
        <v>42</v>
      </c>
      <c r="D1894" s="15">
        <v>127950</v>
      </c>
      <c r="E1894" s="15">
        <v>66168</v>
      </c>
      <c r="F1894" s="15">
        <v>14702585</v>
      </c>
      <c r="G1894" s="15" t="s">
        <v>1726</v>
      </c>
      <c r="H1894" s="350">
        <v>444</v>
      </c>
      <c r="I1894" s="351" t="s">
        <v>15</v>
      </c>
      <c r="K1894" s="493">
        <v>44378</v>
      </c>
      <c r="L1894" s="107" t="s">
        <v>6225</v>
      </c>
    </row>
    <row r="1895" spans="1:13" s="30" customFormat="1" hidden="1">
      <c r="A1895" s="15">
        <v>1898</v>
      </c>
      <c r="B1895" s="15" t="s">
        <v>6197</v>
      </c>
      <c r="C1895" s="33" t="s">
        <v>42</v>
      </c>
      <c r="D1895" s="15">
        <v>127950</v>
      </c>
      <c r="E1895" s="15">
        <v>66168</v>
      </c>
      <c r="F1895" s="15">
        <v>14702585</v>
      </c>
      <c r="G1895" s="15" t="s">
        <v>1726</v>
      </c>
      <c r="H1895" s="350">
        <v>490</v>
      </c>
      <c r="I1895" s="351" t="s">
        <v>15</v>
      </c>
      <c r="K1895" s="493">
        <v>44378</v>
      </c>
      <c r="L1895" s="107" t="s">
        <v>6225</v>
      </c>
    </row>
    <row r="1896" spans="1:13" s="30" customFormat="1" hidden="1">
      <c r="A1896" s="15">
        <v>1899</v>
      </c>
      <c r="B1896" s="15" t="s">
        <v>6198</v>
      </c>
      <c r="C1896" s="33" t="s">
        <v>42</v>
      </c>
      <c r="D1896" s="15">
        <v>127950</v>
      </c>
      <c r="E1896" s="15">
        <v>66168</v>
      </c>
      <c r="F1896" s="15">
        <v>14702585</v>
      </c>
      <c r="G1896" s="15" t="s">
        <v>1726</v>
      </c>
      <c r="H1896" s="350">
        <v>299</v>
      </c>
      <c r="I1896" s="351" t="s">
        <v>15</v>
      </c>
      <c r="K1896" s="493">
        <v>44378</v>
      </c>
      <c r="L1896" s="107" t="s">
        <v>6225</v>
      </c>
    </row>
    <row r="1897" spans="1:13" s="30" customFormat="1" hidden="1">
      <c r="A1897" s="15">
        <v>1900</v>
      </c>
      <c r="B1897" s="15" t="s">
        <v>6199</v>
      </c>
      <c r="C1897" s="33" t="s">
        <v>42</v>
      </c>
      <c r="D1897" s="15">
        <v>127950</v>
      </c>
      <c r="E1897" s="15">
        <v>66168</v>
      </c>
      <c r="F1897" s="15">
        <v>14702585</v>
      </c>
      <c r="G1897" s="15" t="s">
        <v>1726</v>
      </c>
      <c r="H1897" s="350">
        <v>217.5</v>
      </c>
      <c r="I1897" s="351" t="s">
        <v>15</v>
      </c>
      <c r="K1897" s="493">
        <v>44378</v>
      </c>
      <c r="L1897" s="107" t="s">
        <v>6225</v>
      </c>
    </row>
    <row r="1898" spans="1:13" s="30" customFormat="1" hidden="1">
      <c r="A1898" s="15">
        <v>1901</v>
      </c>
      <c r="B1898" s="15" t="s">
        <v>6217</v>
      </c>
      <c r="C1898" s="33" t="s">
        <v>39</v>
      </c>
      <c r="D1898" s="15">
        <v>129151</v>
      </c>
      <c r="E1898" s="15">
        <v>66169</v>
      </c>
      <c r="F1898" s="15">
        <v>14702587</v>
      </c>
      <c r="G1898" s="15" t="s">
        <v>1726</v>
      </c>
      <c r="H1898" s="350">
        <v>1285</v>
      </c>
      <c r="I1898" s="351" t="s">
        <v>15</v>
      </c>
      <c r="K1898" s="493">
        <v>44378</v>
      </c>
      <c r="L1898" s="107" t="s">
        <v>6225</v>
      </c>
    </row>
    <row r="1899" spans="1:13" s="30" customFormat="1" hidden="1">
      <c r="A1899" s="15">
        <v>1902</v>
      </c>
      <c r="B1899" s="15" t="s">
        <v>6216</v>
      </c>
      <c r="C1899" s="33" t="s">
        <v>39</v>
      </c>
      <c r="D1899" s="15">
        <v>129151</v>
      </c>
      <c r="E1899" s="15">
        <v>66169</v>
      </c>
      <c r="F1899" s="15">
        <v>14702587</v>
      </c>
      <c r="G1899" s="15" t="s">
        <v>1726</v>
      </c>
      <c r="H1899" s="350">
        <v>2095</v>
      </c>
      <c r="I1899" s="351" t="s">
        <v>15</v>
      </c>
      <c r="K1899" s="493">
        <v>44378</v>
      </c>
      <c r="L1899" s="107" t="s">
        <v>6225</v>
      </c>
    </row>
    <row r="1900" spans="1:13" s="83" customFormat="1" hidden="1">
      <c r="A1900" s="16">
        <v>1903</v>
      </c>
      <c r="B1900" s="201" t="s">
        <v>6177</v>
      </c>
      <c r="C1900" s="202" t="s">
        <v>6181</v>
      </c>
      <c r="D1900" s="201">
        <v>129152</v>
      </c>
      <c r="E1900" s="201" t="s">
        <v>15</v>
      </c>
      <c r="F1900" s="201" t="s">
        <v>15</v>
      </c>
      <c r="G1900" s="201" t="s">
        <v>15</v>
      </c>
      <c r="H1900" s="204" t="s">
        <v>15</v>
      </c>
      <c r="I1900" s="203" t="s">
        <v>6227</v>
      </c>
      <c r="J1900" s="54"/>
      <c r="K1900" s="493">
        <v>44378</v>
      </c>
      <c r="L1900" s="364" t="s">
        <v>6225</v>
      </c>
      <c r="M1900" s="52"/>
    </row>
    <row r="1901" spans="1:13" s="30" customFormat="1" hidden="1">
      <c r="A1901" s="15">
        <v>1904</v>
      </c>
      <c r="B1901" s="15" t="s">
        <v>6177</v>
      </c>
      <c r="C1901" s="33" t="s">
        <v>6181</v>
      </c>
      <c r="D1901" s="15">
        <v>129153</v>
      </c>
      <c r="E1901" s="15" t="s">
        <v>15</v>
      </c>
      <c r="F1901" s="15" t="s">
        <v>15</v>
      </c>
      <c r="G1901" s="15" t="s">
        <v>1725</v>
      </c>
      <c r="H1901" s="350">
        <v>3082142.69</v>
      </c>
      <c r="I1901" s="351" t="s">
        <v>6226</v>
      </c>
      <c r="K1901" s="493">
        <v>44378</v>
      </c>
      <c r="L1901" s="107" t="s">
        <v>6225</v>
      </c>
    </row>
    <row r="1902" spans="1:13" s="30" customFormat="1" hidden="1">
      <c r="A1902" s="15">
        <v>1905</v>
      </c>
      <c r="B1902" s="15" t="s">
        <v>6237</v>
      </c>
      <c r="C1902" s="33" t="s">
        <v>39</v>
      </c>
      <c r="D1902" s="15">
        <v>129154</v>
      </c>
      <c r="E1902" s="15">
        <v>61170</v>
      </c>
      <c r="F1902" s="15">
        <v>14769153</v>
      </c>
      <c r="G1902" s="15" t="s">
        <v>1726</v>
      </c>
      <c r="H1902" s="350">
        <v>2095</v>
      </c>
      <c r="I1902" s="351" t="s">
        <v>15</v>
      </c>
      <c r="K1902" s="493">
        <v>44404</v>
      </c>
      <c r="L1902" s="107" t="s">
        <v>6351</v>
      </c>
    </row>
    <row r="1903" spans="1:13" s="30" customFormat="1" hidden="1">
      <c r="A1903" s="15">
        <v>1906</v>
      </c>
      <c r="B1903" s="15" t="s">
        <v>6238</v>
      </c>
      <c r="C1903" s="33" t="s">
        <v>39</v>
      </c>
      <c r="D1903" s="15">
        <v>129154</v>
      </c>
      <c r="E1903" s="15">
        <v>61170</v>
      </c>
      <c r="F1903" s="15">
        <v>14769153</v>
      </c>
      <c r="G1903" s="15" t="s">
        <v>1726</v>
      </c>
      <c r="H1903" s="350">
        <v>1730</v>
      </c>
      <c r="I1903" s="351" t="s">
        <v>15</v>
      </c>
      <c r="K1903" s="493">
        <v>44404</v>
      </c>
      <c r="L1903" s="107" t="s">
        <v>6351</v>
      </c>
    </row>
    <row r="1904" spans="1:13" s="30" customFormat="1" hidden="1">
      <c r="A1904" s="15">
        <v>1907</v>
      </c>
      <c r="B1904" s="15" t="s">
        <v>6239</v>
      </c>
      <c r="C1904" s="33" t="s">
        <v>39</v>
      </c>
      <c r="D1904" s="15">
        <v>129154</v>
      </c>
      <c r="E1904" s="15">
        <v>61170</v>
      </c>
      <c r="F1904" s="15">
        <v>14769153</v>
      </c>
      <c r="G1904" s="15" t="s">
        <v>1726</v>
      </c>
      <c r="H1904" s="350">
        <v>2610</v>
      </c>
      <c r="I1904" s="351" t="s">
        <v>15</v>
      </c>
      <c r="K1904" s="493">
        <v>44404</v>
      </c>
      <c r="L1904" s="107" t="s">
        <v>6351</v>
      </c>
    </row>
    <row r="1905" spans="1:12" s="30" customFormat="1" hidden="1">
      <c r="A1905" s="15">
        <v>1908</v>
      </c>
      <c r="B1905" s="15" t="s">
        <v>6240</v>
      </c>
      <c r="C1905" s="33" t="s">
        <v>39</v>
      </c>
      <c r="D1905" s="15">
        <v>129154</v>
      </c>
      <c r="E1905" s="15">
        <v>61170</v>
      </c>
      <c r="F1905" s="15">
        <v>14769153</v>
      </c>
      <c r="G1905" s="15" t="s">
        <v>1726</v>
      </c>
      <c r="H1905" s="350">
        <v>1415</v>
      </c>
      <c r="I1905" s="351" t="s">
        <v>15</v>
      </c>
      <c r="K1905" s="493">
        <v>44404</v>
      </c>
      <c r="L1905" s="107" t="s">
        <v>6351</v>
      </c>
    </row>
    <row r="1906" spans="1:12" s="83" customFormat="1" hidden="1">
      <c r="A1906" s="16">
        <v>1909</v>
      </c>
      <c r="B1906" s="201" t="s">
        <v>5606</v>
      </c>
      <c r="C1906" s="202" t="s">
        <v>40</v>
      </c>
      <c r="D1906" s="201">
        <v>129155</v>
      </c>
      <c r="E1906" s="201" t="s">
        <v>15</v>
      </c>
      <c r="F1906" s="201" t="s">
        <v>15</v>
      </c>
      <c r="G1906" s="201" t="s">
        <v>15</v>
      </c>
      <c r="H1906" s="204" t="s">
        <v>15</v>
      </c>
      <c r="I1906" s="203" t="s">
        <v>6352</v>
      </c>
      <c r="J1906" s="54"/>
      <c r="K1906" s="493">
        <v>44404</v>
      </c>
      <c r="L1906" s="107" t="s">
        <v>6351</v>
      </c>
    </row>
    <row r="1907" spans="1:12" s="30" customFormat="1" hidden="1">
      <c r="A1907" s="15">
        <v>1910</v>
      </c>
      <c r="B1907" s="15" t="s">
        <v>5606</v>
      </c>
      <c r="C1907" s="33" t="s">
        <v>40</v>
      </c>
      <c r="D1907" s="15">
        <v>129156</v>
      </c>
      <c r="E1907" s="15" t="s">
        <v>15</v>
      </c>
      <c r="F1907" s="15" t="s">
        <v>15</v>
      </c>
      <c r="G1907" s="15" t="s">
        <v>1726</v>
      </c>
      <c r="H1907" s="350">
        <v>756</v>
      </c>
      <c r="I1907" s="351" t="s">
        <v>6353</v>
      </c>
      <c r="K1907" s="493">
        <v>44404</v>
      </c>
      <c r="L1907" s="107" t="s">
        <v>6351</v>
      </c>
    </row>
    <row r="1908" spans="1:12" s="30" customFormat="1" hidden="1">
      <c r="A1908" s="15">
        <v>1911</v>
      </c>
      <c r="B1908" s="15" t="s">
        <v>6243</v>
      </c>
      <c r="C1908" s="33" t="s">
        <v>31</v>
      </c>
      <c r="D1908" s="15">
        <v>129157</v>
      </c>
      <c r="E1908" s="15">
        <v>61171</v>
      </c>
      <c r="F1908" s="15">
        <v>2488410</v>
      </c>
      <c r="G1908" s="15" t="s">
        <v>1725</v>
      </c>
      <c r="H1908" s="350">
        <v>158900</v>
      </c>
      <c r="I1908" s="351" t="s">
        <v>15</v>
      </c>
      <c r="K1908" s="493">
        <v>44404</v>
      </c>
      <c r="L1908" s="107" t="s">
        <v>6351</v>
      </c>
    </row>
    <row r="1909" spans="1:12" s="30" customFormat="1" hidden="1">
      <c r="A1909" s="15">
        <v>1912</v>
      </c>
      <c r="B1909" s="15" t="s">
        <v>6288</v>
      </c>
      <c r="C1909" s="33" t="s">
        <v>31</v>
      </c>
      <c r="D1909" s="15">
        <v>129158</v>
      </c>
      <c r="E1909" s="15">
        <v>61172</v>
      </c>
      <c r="F1909" s="15">
        <v>2488411</v>
      </c>
      <c r="G1909" s="15" t="s">
        <v>1725</v>
      </c>
      <c r="H1909" s="350">
        <v>10400</v>
      </c>
      <c r="I1909" s="351" t="s">
        <v>15</v>
      </c>
      <c r="K1909" s="493">
        <v>44404</v>
      </c>
      <c r="L1909" s="107" t="s">
        <v>6351</v>
      </c>
    </row>
    <row r="1910" spans="1:12" s="30" customFormat="1" hidden="1">
      <c r="A1910" s="15">
        <v>1913</v>
      </c>
      <c r="B1910" s="15" t="s">
        <v>6283</v>
      </c>
      <c r="C1910" s="33" t="s">
        <v>31</v>
      </c>
      <c r="D1910" s="15">
        <v>129158</v>
      </c>
      <c r="E1910" s="15">
        <v>61172</v>
      </c>
      <c r="F1910" s="15">
        <v>2488411</v>
      </c>
      <c r="G1910" s="15" t="s">
        <v>1725</v>
      </c>
      <c r="H1910" s="350">
        <v>9100</v>
      </c>
      <c r="I1910" s="351" t="s">
        <v>15</v>
      </c>
      <c r="K1910" s="493">
        <v>44404</v>
      </c>
      <c r="L1910" s="107" t="s">
        <v>6351</v>
      </c>
    </row>
    <row r="1911" spans="1:12" s="30" customFormat="1" hidden="1">
      <c r="A1911" s="15">
        <v>1914</v>
      </c>
      <c r="B1911" s="15" t="s">
        <v>6284</v>
      </c>
      <c r="C1911" s="33" t="s">
        <v>31</v>
      </c>
      <c r="D1911" s="15">
        <v>129158</v>
      </c>
      <c r="E1911" s="15">
        <v>61172</v>
      </c>
      <c r="F1911" s="15">
        <v>2488411</v>
      </c>
      <c r="G1911" s="15" t="s">
        <v>1725</v>
      </c>
      <c r="H1911" s="350">
        <v>9900</v>
      </c>
      <c r="I1911" s="351" t="s">
        <v>15</v>
      </c>
      <c r="K1911" s="493">
        <v>44404</v>
      </c>
      <c r="L1911" s="107" t="s">
        <v>6351</v>
      </c>
    </row>
    <row r="1912" spans="1:12" s="30" customFormat="1" hidden="1">
      <c r="A1912" s="15">
        <v>1915</v>
      </c>
      <c r="B1912" s="15" t="s">
        <v>6285</v>
      </c>
      <c r="C1912" s="33" t="s">
        <v>31</v>
      </c>
      <c r="D1912" s="15">
        <v>129158</v>
      </c>
      <c r="E1912" s="15">
        <v>61172</v>
      </c>
      <c r="F1912" s="15">
        <v>2488411</v>
      </c>
      <c r="G1912" s="15" t="s">
        <v>1725</v>
      </c>
      <c r="H1912" s="350">
        <v>7900</v>
      </c>
      <c r="I1912" s="351" t="s">
        <v>15</v>
      </c>
      <c r="K1912" s="493">
        <v>44404</v>
      </c>
      <c r="L1912" s="107" t="s">
        <v>6351</v>
      </c>
    </row>
    <row r="1913" spans="1:12" s="30" customFormat="1" hidden="1">
      <c r="A1913" s="15">
        <v>1916</v>
      </c>
      <c r="B1913" s="15" t="s">
        <v>6308</v>
      </c>
      <c r="C1913" s="33" t="s">
        <v>31</v>
      </c>
      <c r="D1913" s="15">
        <v>129159</v>
      </c>
      <c r="E1913" s="15">
        <v>61173</v>
      </c>
      <c r="F1913" s="15">
        <v>2488412</v>
      </c>
      <c r="G1913" s="15" t="s">
        <v>1725</v>
      </c>
      <c r="H1913" s="350">
        <v>104100</v>
      </c>
      <c r="I1913" s="351" t="s">
        <v>15</v>
      </c>
      <c r="K1913" s="493">
        <v>44404</v>
      </c>
      <c r="L1913" s="107" t="s">
        <v>6351</v>
      </c>
    </row>
    <row r="1914" spans="1:12" s="83" customFormat="1" hidden="1">
      <c r="A1914" s="16">
        <v>1917</v>
      </c>
      <c r="B1914" s="201" t="s">
        <v>6324</v>
      </c>
      <c r="C1914" s="202" t="s">
        <v>32</v>
      </c>
      <c r="D1914" s="201">
        <v>129160</v>
      </c>
      <c r="E1914" s="201" t="s">
        <v>15</v>
      </c>
      <c r="F1914" s="201" t="s">
        <v>15</v>
      </c>
      <c r="G1914" s="201" t="s">
        <v>15</v>
      </c>
      <c r="H1914" s="204" t="s">
        <v>15</v>
      </c>
      <c r="I1914" s="203" t="s">
        <v>6354</v>
      </c>
      <c r="J1914" s="54"/>
      <c r="K1914" s="493">
        <v>44404</v>
      </c>
      <c r="L1914" s="107" t="s">
        <v>6351</v>
      </c>
    </row>
    <row r="1915" spans="1:12" s="30" customFormat="1" hidden="1">
      <c r="A1915" s="15">
        <v>1918</v>
      </c>
      <c r="B1915" s="15" t="s">
        <v>6324</v>
      </c>
      <c r="C1915" s="33" t="s">
        <v>32</v>
      </c>
      <c r="D1915" s="15">
        <v>129161</v>
      </c>
      <c r="E1915" s="15">
        <v>61174</v>
      </c>
      <c r="F1915" s="15" t="s">
        <v>5076</v>
      </c>
      <c r="G1915" s="15" t="s">
        <v>1725</v>
      </c>
      <c r="H1915" s="350">
        <v>65300</v>
      </c>
      <c r="I1915" s="351" t="s">
        <v>5848</v>
      </c>
      <c r="K1915" s="493">
        <v>44408</v>
      </c>
      <c r="L1915" s="107" t="s">
        <v>6416</v>
      </c>
    </row>
    <row r="1916" spans="1:12" s="30" customFormat="1" hidden="1">
      <c r="A1916" s="15">
        <v>1919</v>
      </c>
      <c r="B1916" s="15" t="s">
        <v>6328</v>
      </c>
      <c r="C1916" s="33" t="s">
        <v>38</v>
      </c>
      <c r="D1916" s="15">
        <v>129162</v>
      </c>
      <c r="E1916" s="15">
        <v>61175</v>
      </c>
      <c r="F1916" s="15">
        <v>2680069</v>
      </c>
      <c r="G1916" s="15" t="s">
        <v>1726</v>
      </c>
      <c r="H1916" s="350">
        <v>530</v>
      </c>
      <c r="I1916" s="351" t="s">
        <v>15</v>
      </c>
      <c r="K1916" s="493">
        <v>44408</v>
      </c>
      <c r="L1916" s="107" t="s">
        <v>6416</v>
      </c>
    </row>
    <row r="1917" spans="1:12" s="30" customFormat="1" hidden="1">
      <c r="A1917" s="15">
        <v>1920</v>
      </c>
      <c r="B1917" s="15" t="s">
        <v>6329</v>
      </c>
      <c r="C1917" s="33" t="s">
        <v>38</v>
      </c>
      <c r="D1917" s="15">
        <v>129162</v>
      </c>
      <c r="E1917" s="15">
        <v>61175</v>
      </c>
      <c r="F1917" s="15">
        <v>2680069</v>
      </c>
      <c r="G1917" s="15" t="s">
        <v>1726</v>
      </c>
      <c r="H1917" s="350">
        <v>124</v>
      </c>
      <c r="I1917" s="351" t="s">
        <v>15</v>
      </c>
      <c r="K1917" s="493">
        <v>44408</v>
      </c>
      <c r="L1917" s="107" t="s">
        <v>6416</v>
      </c>
    </row>
    <row r="1918" spans="1:12" s="30" customFormat="1" hidden="1">
      <c r="A1918" s="15">
        <v>1921</v>
      </c>
      <c r="B1918" s="15" t="s">
        <v>6330</v>
      </c>
      <c r="C1918" s="33" t="s">
        <v>38</v>
      </c>
      <c r="D1918" s="15">
        <v>129162</v>
      </c>
      <c r="E1918" s="15">
        <v>61175</v>
      </c>
      <c r="F1918" s="15">
        <v>2680069</v>
      </c>
      <c r="G1918" s="15" t="s">
        <v>1726</v>
      </c>
      <c r="H1918" s="350">
        <v>134</v>
      </c>
      <c r="I1918" s="351" t="s">
        <v>15</v>
      </c>
      <c r="K1918" s="493">
        <v>44408</v>
      </c>
      <c r="L1918" s="107" t="s">
        <v>6416</v>
      </c>
    </row>
    <row r="1919" spans="1:12" s="30" customFormat="1" hidden="1">
      <c r="A1919" s="15">
        <v>1922</v>
      </c>
      <c r="B1919" s="15" t="s">
        <v>6331</v>
      </c>
      <c r="C1919" s="33" t="s">
        <v>38</v>
      </c>
      <c r="D1919" s="15">
        <v>129162</v>
      </c>
      <c r="E1919" s="15">
        <v>61175</v>
      </c>
      <c r="F1919" s="15">
        <v>2680069</v>
      </c>
      <c r="G1919" s="15" t="s">
        <v>1726</v>
      </c>
      <c r="H1919" s="350">
        <v>572</v>
      </c>
      <c r="I1919" s="351" t="s">
        <v>15</v>
      </c>
      <c r="K1919" s="493">
        <v>44408</v>
      </c>
      <c r="L1919" s="107" t="s">
        <v>6416</v>
      </c>
    </row>
    <row r="1920" spans="1:12" s="30" customFormat="1" hidden="1">
      <c r="A1920" s="15">
        <v>1923</v>
      </c>
      <c r="B1920" s="15" t="s">
        <v>6332</v>
      </c>
      <c r="C1920" s="33" t="s">
        <v>38</v>
      </c>
      <c r="D1920" s="15">
        <v>129162</v>
      </c>
      <c r="E1920" s="15">
        <v>61175</v>
      </c>
      <c r="F1920" s="15">
        <v>2680069</v>
      </c>
      <c r="G1920" s="15" t="s">
        <v>1726</v>
      </c>
      <c r="H1920" s="350">
        <v>483</v>
      </c>
      <c r="I1920" s="351" t="s">
        <v>15</v>
      </c>
      <c r="K1920" s="493">
        <v>44408</v>
      </c>
      <c r="L1920" s="107" t="s">
        <v>6416</v>
      </c>
    </row>
    <row r="1921" spans="1:12" s="30" customFormat="1" hidden="1">
      <c r="A1921" s="15">
        <v>1924</v>
      </c>
      <c r="B1921" s="15" t="s">
        <v>6345</v>
      </c>
      <c r="C1921" s="33" t="s">
        <v>31</v>
      </c>
      <c r="D1921" s="15">
        <v>129163</v>
      </c>
      <c r="E1921" s="15">
        <v>61176</v>
      </c>
      <c r="F1921" s="15" t="s">
        <v>5113</v>
      </c>
      <c r="G1921" s="15" t="s">
        <v>1725</v>
      </c>
      <c r="H1921" s="350">
        <v>255000</v>
      </c>
      <c r="I1921" s="351" t="s">
        <v>5848</v>
      </c>
      <c r="K1921" s="493">
        <v>44408</v>
      </c>
      <c r="L1921" s="107" t="s">
        <v>6416</v>
      </c>
    </row>
    <row r="1922" spans="1:12" s="30" customFormat="1" hidden="1">
      <c r="A1922" s="15">
        <v>1925</v>
      </c>
      <c r="B1922" s="15" t="s">
        <v>6355</v>
      </c>
      <c r="C1922" s="33" t="s">
        <v>33</v>
      </c>
      <c r="D1922" s="15">
        <v>129164</v>
      </c>
      <c r="E1922" s="15">
        <v>61177</v>
      </c>
      <c r="F1922" s="15">
        <v>14643695</v>
      </c>
      <c r="G1922" s="15" t="s">
        <v>1726</v>
      </c>
      <c r="H1922" s="350">
        <v>614</v>
      </c>
      <c r="I1922" s="351" t="s">
        <v>15</v>
      </c>
      <c r="K1922" s="493">
        <v>44408</v>
      </c>
      <c r="L1922" s="107" t="s">
        <v>6416</v>
      </c>
    </row>
    <row r="1923" spans="1:12" s="30" customFormat="1" hidden="1">
      <c r="A1923" s="15">
        <v>1926</v>
      </c>
      <c r="B1923" s="15" t="s">
        <v>6320</v>
      </c>
      <c r="C1923" s="33" t="s">
        <v>33</v>
      </c>
      <c r="D1923" s="15">
        <v>129164</v>
      </c>
      <c r="E1923" s="15">
        <v>61177</v>
      </c>
      <c r="F1923" s="15">
        <v>14643695</v>
      </c>
      <c r="G1923" s="15" t="s">
        <v>1726</v>
      </c>
      <c r="H1923" s="350">
        <v>391</v>
      </c>
      <c r="I1923" s="351" t="s">
        <v>15</v>
      </c>
      <c r="K1923" s="493">
        <v>44408</v>
      </c>
      <c r="L1923" s="107" t="s">
        <v>6416</v>
      </c>
    </row>
    <row r="1924" spans="1:12" s="30" customFormat="1" hidden="1">
      <c r="A1924" s="15">
        <v>1927</v>
      </c>
      <c r="B1924" s="15" t="s">
        <v>6321</v>
      </c>
      <c r="C1924" s="33" t="s">
        <v>33</v>
      </c>
      <c r="D1924" s="15">
        <v>129164</v>
      </c>
      <c r="E1924" s="15">
        <v>61177</v>
      </c>
      <c r="F1924" s="15">
        <v>14643695</v>
      </c>
      <c r="G1924" s="15" t="s">
        <v>1726</v>
      </c>
      <c r="H1924" s="350">
        <v>433</v>
      </c>
      <c r="I1924" s="351" t="s">
        <v>15</v>
      </c>
      <c r="K1924" s="493">
        <v>44408</v>
      </c>
      <c r="L1924" s="107" t="s">
        <v>6416</v>
      </c>
    </row>
    <row r="1925" spans="1:12" s="30" customFormat="1" hidden="1">
      <c r="A1925" s="15">
        <v>1928</v>
      </c>
      <c r="B1925" s="15" t="s">
        <v>6322</v>
      </c>
      <c r="C1925" s="33" t="s">
        <v>33</v>
      </c>
      <c r="D1925" s="15">
        <v>129164</v>
      </c>
      <c r="E1925" s="15">
        <v>61177</v>
      </c>
      <c r="F1925" s="15">
        <v>14643695</v>
      </c>
      <c r="G1925" s="15" t="s">
        <v>1726</v>
      </c>
      <c r="H1925" s="350">
        <v>388</v>
      </c>
      <c r="I1925" s="351" t="s">
        <v>15</v>
      </c>
      <c r="K1925" s="493">
        <v>44408</v>
      </c>
      <c r="L1925" s="107" t="s">
        <v>6416</v>
      </c>
    </row>
    <row r="1926" spans="1:12" s="30" customFormat="1" hidden="1">
      <c r="A1926" s="15">
        <v>1929</v>
      </c>
      <c r="B1926" s="15" t="s">
        <v>6358</v>
      </c>
      <c r="C1926" s="33" t="s">
        <v>33</v>
      </c>
      <c r="D1926" s="15">
        <v>129164</v>
      </c>
      <c r="E1926" s="15">
        <v>61177</v>
      </c>
      <c r="F1926" s="15">
        <v>14643695</v>
      </c>
      <c r="G1926" s="15" t="s">
        <v>1726</v>
      </c>
      <c r="H1926" s="350">
        <v>212</v>
      </c>
      <c r="I1926" s="351" t="s">
        <v>15</v>
      </c>
      <c r="K1926" s="493">
        <v>44408</v>
      </c>
      <c r="L1926" s="107" t="s">
        <v>6416</v>
      </c>
    </row>
    <row r="1927" spans="1:12" s="30" customFormat="1" hidden="1">
      <c r="A1927" s="15">
        <v>1930</v>
      </c>
      <c r="B1927" s="15" t="s">
        <v>6359</v>
      </c>
      <c r="C1927" s="33" t="s">
        <v>33</v>
      </c>
      <c r="D1927" s="15">
        <v>129164</v>
      </c>
      <c r="E1927" s="15">
        <v>61177</v>
      </c>
      <c r="F1927" s="15">
        <v>14643695</v>
      </c>
      <c r="G1927" s="15" t="s">
        <v>1726</v>
      </c>
      <c r="H1927" s="350">
        <v>212</v>
      </c>
      <c r="I1927" s="351" t="s">
        <v>15</v>
      </c>
      <c r="K1927" s="493">
        <v>44408</v>
      </c>
      <c r="L1927" s="107" t="s">
        <v>6416</v>
      </c>
    </row>
    <row r="1928" spans="1:12" s="30" customFormat="1" hidden="1">
      <c r="A1928" s="15">
        <v>1931</v>
      </c>
      <c r="B1928" s="15" t="s">
        <v>6360</v>
      </c>
      <c r="C1928" s="33" t="s">
        <v>33</v>
      </c>
      <c r="D1928" s="15">
        <v>129164</v>
      </c>
      <c r="E1928" s="15">
        <v>61177</v>
      </c>
      <c r="F1928" s="15">
        <v>14643695</v>
      </c>
      <c r="G1928" s="15" t="s">
        <v>1726</v>
      </c>
      <c r="H1928" s="350">
        <v>212</v>
      </c>
      <c r="I1928" s="351" t="s">
        <v>15</v>
      </c>
      <c r="K1928" s="493">
        <v>44408</v>
      </c>
      <c r="L1928" s="107" t="s">
        <v>6416</v>
      </c>
    </row>
    <row r="1929" spans="1:12" s="30" customFormat="1" hidden="1">
      <c r="A1929" s="15">
        <v>1932</v>
      </c>
      <c r="B1929" s="15" t="s">
        <v>6323</v>
      </c>
      <c r="C1929" s="33" t="s">
        <v>33</v>
      </c>
      <c r="D1929" s="15">
        <v>129164</v>
      </c>
      <c r="E1929" s="15">
        <v>61177</v>
      </c>
      <c r="F1929" s="15">
        <v>14643695</v>
      </c>
      <c r="G1929" s="15" t="s">
        <v>1726</v>
      </c>
      <c r="H1929" s="350">
        <v>223</v>
      </c>
      <c r="I1929" s="351" t="s">
        <v>15</v>
      </c>
      <c r="K1929" s="493">
        <v>44408</v>
      </c>
      <c r="L1929" s="107" t="s">
        <v>6416</v>
      </c>
    </row>
    <row r="1930" spans="1:12" s="30" customFormat="1" hidden="1">
      <c r="A1930" s="15">
        <v>1933</v>
      </c>
      <c r="B1930" s="15" t="s">
        <v>6367</v>
      </c>
      <c r="C1930" s="33" t="s">
        <v>32</v>
      </c>
      <c r="D1930" s="15">
        <v>129165</v>
      </c>
      <c r="E1930" s="15">
        <v>61178</v>
      </c>
      <c r="F1930" s="15" t="s">
        <v>5076</v>
      </c>
      <c r="G1930" s="15" t="s">
        <v>1725</v>
      </c>
      <c r="H1930" s="350">
        <v>98400</v>
      </c>
      <c r="I1930" s="351" t="s">
        <v>5848</v>
      </c>
      <c r="K1930" s="493">
        <v>44408</v>
      </c>
      <c r="L1930" s="107" t="s">
        <v>6416</v>
      </c>
    </row>
    <row r="1931" spans="1:12" s="30" customFormat="1" hidden="1">
      <c r="A1931" s="15">
        <v>1934</v>
      </c>
      <c r="B1931" s="15" t="s">
        <v>6371</v>
      </c>
      <c r="C1931" s="33" t="s">
        <v>32</v>
      </c>
      <c r="D1931" s="15">
        <v>129166</v>
      </c>
      <c r="E1931" s="15">
        <v>61179</v>
      </c>
      <c r="F1931" s="15" t="s">
        <v>5076</v>
      </c>
      <c r="G1931" s="15" t="s">
        <v>1725</v>
      </c>
      <c r="H1931" s="350">
        <v>17000</v>
      </c>
      <c r="I1931" s="351" t="s">
        <v>5848</v>
      </c>
      <c r="K1931" s="493">
        <v>44408</v>
      </c>
      <c r="L1931" s="107" t="s">
        <v>6416</v>
      </c>
    </row>
    <row r="1932" spans="1:12" s="30" customFormat="1" hidden="1">
      <c r="A1932" s="15">
        <v>1935</v>
      </c>
      <c r="B1932" s="15" t="s">
        <v>6375</v>
      </c>
      <c r="C1932" s="33" t="s">
        <v>31</v>
      </c>
      <c r="D1932" s="15">
        <v>129167</v>
      </c>
      <c r="E1932" s="15" t="s">
        <v>15</v>
      </c>
      <c r="F1932" s="15" t="s">
        <v>15</v>
      </c>
      <c r="G1932" s="15" t="s">
        <v>1725</v>
      </c>
      <c r="H1932" s="350">
        <v>74080</v>
      </c>
      <c r="I1932" s="351" t="s">
        <v>5075</v>
      </c>
      <c r="K1932" s="493">
        <v>44408</v>
      </c>
      <c r="L1932" s="107" t="s">
        <v>6416</v>
      </c>
    </row>
    <row r="1933" spans="1:12" s="30" customFormat="1" hidden="1">
      <c r="A1933" s="15">
        <v>1936</v>
      </c>
      <c r="B1933" s="15" t="s">
        <v>6376</v>
      </c>
      <c r="C1933" s="33" t="s">
        <v>31</v>
      </c>
      <c r="D1933" s="15">
        <v>129167</v>
      </c>
      <c r="E1933" s="15" t="s">
        <v>15</v>
      </c>
      <c r="F1933" s="15" t="s">
        <v>15</v>
      </c>
      <c r="G1933" s="15" t="s">
        <v>1725</v>
      </c>
      <c r="H1933" s="350">
        <v>75980</v>
      </c>
      <c r="I1933" s="351" t="s">
        <v>5075</v>
      </c>
      <c r="K1933" s="493">
        <v>44408</v>
      </c>
      <c r="L1933" s="107" t="s">
        <v>6416</v>
      </c>
    </row>
    <row r="1934" spans="1:12" s="30" customFormat="1" hidden="1">
      <c r="A1934" s="15">
        <v>1937</v>
      </c>
      <c r="B1934" s="15" t="s">
        <v>6377</v>
      </c>
      <c r="C1934" s="33" t="s">
        <v>31</v>
      </c>
      <c r="D1934" s="15">
        <v>129167</v>
      </c>
      <c r="E1934" s="15" t="s">
        <v>15</v>
      </c>
      <c r="F1934" s="15" t="s">
        <v>15</v>
      </c>
      <c r="G1934" s="15" t="s">
        <v>1725</v>
      </c>
      <c r="H1934" s="350">
        <v>42000</v>
      </c>
      <c r="I1934" s="351" t="s">
        <v>5075</v>
      </c>
      <c r="K1934" s="493">
        <v>44408</v>
      </c>
      <c r="L1934" s="107" t="s">
        <v>6416</v>
      </c>
    </row>
    <row r="1935" spans="1:12" s="30" customFormat="1" hidden="1">
      <c r="A1935" s="15">
        <v>1938</v>
      </c>
      <c r="B1935" s="15" t="s">
        <v>6378</v>
      </c>
      <c r="C1935" s="33" t="s">
        <v>31</v>
      </c>
      <c r="D1935" s="15">
        <v>129167</v>
      </c>
      <c r="E1935" s="15" t="s">
        <v>15</v>
      </c>
      <c r="F1935" s="15" t="s">
        <v>15</v>
      </c>
      <c r="G1935" s="15" t="s">
        <v>1725</v>
      </c>
      <c r="H1935" s="350">
        <v>50870</v>
      </c>
      <c r="I1935" s="351" t="s">
        <v>5075</v>
      </c>
      <c r="K1935" s="493">
        <v>44408</v>
      </c>
      <c r="L1935" s="107" t="s">
        <v>6416</v>
      </c>
    </row>
    <row r="1936" spans="1:12" s="30" customFormat="1" hidden="1">
      <c r="A1936" s="15">
        <v>1939</v>
      </c>
      <c r="B1936" s="15" t="s">
        <v>6381</v>
      </c>
      <c r="C1936" s="33" t="s">
        <v>31</v>
      </c>
      <c r="D1936" s="15">
        <v>129167</v>
      </c>
      <c r="E1936" s="15" t="s">
        <v>15</v>
      </c>
      <c r="F1936" s="15" t="s">
        <v>15</v>
      </c>
      <c r="G1936" s="15" t="s">
        <v>1725</v>
      </c>
      <c r="H1936" s="350">
        <v>15700</v>
      </c>
      <c r="I1936" s="351" t="s">
        <v>5075</v>
      </c>
      <c r="K1936" s="493">
        <v>44408</v>
      </c>
      <c r="L1936" s="107" t="s">
        <v>6416</v>
      </c>
    </row>
    <row r="1937" spans="1:12" s="30" customFormat="1" hidden="1">
      <c r="A1937" s="15">
        <v>1940</v>
      </c>
      <c r="B1937" s="15" t="s">
        <v>6382</v>
      </c>
      <c r="C1937" s="33" t="s">
        <v>31</v>
      </c>
      <c r="D1937" s="15">
        <v>129167</v>
      </c>
      <c r="E1937" s="15" t="s">
        <v>15</v>
      </c>
      <c r="F1937" s="15" t="s">
        <v>15</v>
      </c>
      <c r="G1937" s="15" t="s">
        <v>1725</v>
      </c>
      <c r="H1937" s="350">
        <v>15700</v>
      </c>
      <c r="I1937" s="351" t="s">
        <v>5075</v>
      </c>
      <c r="K1937" s="493">
        <v>44408</v>
      </c>
      <c r="L1937" s="107" t="s">
        <v>6416</v>
      </c>
    </row>
    <row r="1938" spans="1:12" s="30" customFormat="1" hidden="1">
      <c r="A1938" s="15">
        <v>1941</v>
      </c>
      <c r="B1938" s="15" t="s">
        <v>6383</v>
      </c>
      <c r="C1938" s="33" t="s">
        <v>31</v>
      </c>
      <c r="D1938" s="15">
        <v>129168</v>
      </c>
      <c r="E1938" s="15" t="s">
        <v>15</v>
      </c>
      <c r="F1938" s="15" t="s">
        <v>15</v>
      </c>
      <c r="G1938" s="15" t="s">
        <v>1725</v>
      </c>
      <c r="H1938" s="350">
        <v>73660</v>
      </c>
      <c r="I1938" s="351" t="s">
        <v>5075</v>
      </c>
      <c r="K1938" s="493">
        <v>44408</v>
      </c>
      <c r="L1938" s="107" t="s">
        <v>6416</v>
      </c>
    </row>
    <row r="1939" spans="1:12" s="30" customFormat="1" hidden="1">
      <c r="A1939" s="15">
        <v>1942</v>
      </c>
      <c r="B1939" s="15" t="s">
        <v>6384</v>
      </c>
      <c r="C1939" s="33" t="s">
        <v>31</v>
      </c>
      <c r="D1939" s="15">
        <v>129168</v>
      </c>
      <c r="E1939" s="15" t="s">
        <v>15</v>
      </c>
      <c r="F1939" s="15" t="s">
        <v>15</v>
      </c>
      <c r="G1939" s="15" t="s">
        <v>1725</v>
      </c>
      <c r="H1939" s="350">
        <v>70710</v>
      </c>
      <c r="I1939" s="351" t="s">
        <v>5075</v>
      </c>
      <c r="K1939" s="493">
        <v>44408</v>
      </c>
      <c r="L1939" s="107" t="s">
        <v>6416</v>
      </c>
    </row>
    <row r="1940" spans="1:12" s="30" customFormat="1" hidden="1">
      <c r="A1940" s="15">
        <v>1943</v>
      </c>
      <c r="B1940" s="15" t="s">
        <v>6385</v>
      </c>
      <c r="C1940" s="33" t="s">
        <v>31</v>
      </c>
      <c r="D1940" s="15">
        <v>129168</v>
      </c>
      <c r="E1940" s="15" t="s">
        <v>15</v>
      </c>
      <c r="F1940" s="15" t="s">
        <v>15</v>
      </c>
      <c r="G1940" s="15" t="s">
        <v>1725</v>
      </c>
      <c r="H1940" s="350">
        <v>32937.5</v>
      </c>
      <c r="I1940" s="351" t="s">
        <v>5075</v>
      </c>
      <c r="K1940" s="493">
        <v>44408</v>
      </c>
      <c r="L1940" s="107" t="s">
        <v>6416</v>
      </c>
    </row>
    <row r="1941" spans="1:12" s="30" customFormat="1" hidden="1">
      <c r="A1941" s="15">
        <v>1944</v>
      </c>
      <c r="B1941" s="15" t="s">
        <v>6386</v>
      </c>
      <c r="C1941" s="33" t="s">
        <v>31</v>
      </c>
      <c r="D1941" s="15">
        <v>129168</v>
      </c>
      <c r="E1941" s="15" t="s">
        <v>15</v>
      </c>
      <c r="F1941" s="15" t="s">
        <v>15</v>
      </c>
      <c r="G1941" s="15" t="s">
        <v>1725</v>
      </c>
      <c r="H1941" s="350">
        <v>49000</v>
      </c>
      <c r="I1941" s="351" t="s">
        <v>5075</v>
      </c>
      <c r="K1941" s="493">
        <v>44408</v>
      </c>
      <c r="L1941" s="107" t="s">
        <v>6416</v>
      </c>
    </row>
    <row r="1942" spans="1:12" s="30" customFormat="1" hidden="1">
      <c r="A1942" s="15">
        <v>1945</v>
      </c>
      <c r="B1942" s="15" t="s">
        <v>6379</v>
      </c>
      <c r="C1942" s="33" t="s">
        <v>31</v>
      </c>
      <c r="D1942" s="15">
        <v>129169</v>
      </c>
      <c r="E1942" s="15" t="s">
        <v>15</v>
      </c>
      <c r="F1942" s="15" t="s">
        <v>15</v>
      </c>
      <c r="G1942" s="15" t="s">
        <v>1725</v>
      </c>
      <c r="H1942" s="350">
        <v>19180</v>
      </c>
      <c r="I1942" s="351" t="s">
        <v>5075</v>
      </c>
      <c r="K1942" s="493">
        <v>44408</v>
      </c>
      <c r="L1942" s="107" t="s">
        <v>6416</v>
      </c>
    </row>
    <row r="1943" spans="1:12" s="30" customFormat="1" hidden="1">
      <c r="A1943" s="15">
        <v>1946</v>
      </c>
      <c r="B1943" s="15" t="s">
        <v>6380</v>
      </c>
      <c r="C1943" s="33" t="s">
        <v>31</v>
      </c>
      <c r="D1943" s="15">
        <v>129169</v>
      </c>
      <c r="E1943" s="15" t="s">
        <v>15</v>
      </c>
      <c r="F1943" s="15" t="s">
        <v>15</v>
      </c>
      <c r="G1943" s="15" t="s">
        <v>1725</v>
      </c>
      <c r="H1943" s="350">
        <v>20400</v>
      </c>
      <c r="I1943" s="351" t="s">
        <v>5075</v>
      </c>
      <c r="K1943" s="493">
        <v>44408</v>
      </c>
      <c r="L1943" s="107" t="s">
        <v>6416</v>
      </c>
    </row>
    <row r="1944" spans="1:12" s="30" customFormat="1" hidden="1">
      <c r="A1944" s="15">
        <v>1947</v>
      </c>
      <c r="B1944" s="15" t="s">
        <v>6390</v>
      </c>
      <c r="C1944" s="33" t="s">
        <v>31</v>
      </c>
      <c r="D1944" s="15">
        <v>129169</v>
      </c>
      <c r="E1944" s="15" t="s">
        <v>15</v>
      </c>
      <c r="F1944" s="15" t="s">
        <v>15</v>
      </c>
      <c r="G1944" s="15" t="s">
        <v>1725</v>
      </c>
      <c r="H1944" s="350">
        <v>22000</v>
      </c>
      <c r="I1944" s="351" t="s">
        <v>5075</v>
      </c>
      <c r="K1944" s="493">
        <v>44408</v>
      </c>
      <c r="L1944" s="107" t="s">
        <v>6416</v>
      </c>
    </row>
    <row r="1945" spans="1:12" s="30" customFormat="1" hidden="1">
      <c r="A1945" s="15">
        <v>1948</v>
      </c>
      <c r="B1945" s="15" t="s">
        <v>6387</v>
      </c>
      <c r="C1945" s="33" t="s">
        <v>31</v>
      </c>
      <c r="D1945" s="15">
        <v>129170</v>
      </c>
      <c r="E1945" s="15" t="s">
        <v>15</v>
      </c>
      <c r="F1945" s="15" t="s">
        <v>15</v>
      </c>
      <c r="G1945" s="15" t="s">
        <v>1725</v>
      </c>
      <c r="H1945" s="350">
        <v>20000</v>
      </c>
      <c r="I1945" s="351" t="s">
        <v>5075</v>
      </c>
      <c r="K1945" s="493">
        <v>44408</v>
      </c>
      <c r="L1945" s="107" t="s">
        <v>6416</v>
      </c>
    </row>
    <row r="1946" spans="1:12" s="30" customFormat="1" hidden="1">
      <c r="A1946" s="15">
        <v>1949</v>
      </c>
      <c r="B1946" s="15" t="s">
        <v>6388</v>
      </c>
      <c r="C1946" s="33" t="s">
        <v>31</v>
      </c>
      <c r="D1946" s="15">
        <v>129170</v>
      </c>
      <c r="E1946" s="15" t="s">
        <v>15</v>
      </c>
      <c r="F1946" s="15" t="s">
        <v>15</v>
      </c>
      <c r="G1946" s="15" t="s">
        <v>1725</v>
      </c>
      <c r="H1946" s="350">
        <v>18000</v>
      </c>
      <c r="I1946" s="351" t="s">
        <v>5075</v>
      </c>
      <c r="K1946" s="493">
        <v>44408</v>
      </c>
      <c r="L1946" s="107" t="s">
        <v>6416</v>
      </c>
    </row>
    <row r="1947" spans="1:12" s="30" customFormat="1" hidden="1">
      <c r="A1947" s="15">
        <v>1950</v>
      </c>
      <c r="B1947" s="15" t="s">
        <v>6389</v>
      </c>
      <c r="C1947" s="33" t="s">
        <v>31</v>
      </c>
      <c r="D1947" s="15">
        <v>129170</v>
      </c>
      <c r="E1947" s="15" t="s">
        <v>15</v>
      </c>
      <c r="F1947" s="15" t="s">
        <v>15</v>
      </c>
      <c r="G1947" s="15" t="s">
        <v>1725</v>
      </c>
      <c r="H1947" s="350">
        <v>18000</v>
      </c>
      <c r="I1947" s="351" t="s">
        <v>5075</v>
      </c>
      <c r="K1947" s="493">
        <v>44408</v>
      </c>
      <c r="L1947" s="107" t="s">
        <v>6416</v>
      </c>
    </row>
    <row r="1948" spans="1:12" s="30" customFormat="1" hidden="1">
      <c r="A1948" s="15">
        <v>1951</v>
      </c>
      <c r="B1948" s="15" t="s">
        <v>6196</v>
      </c>
      <c r="C1948" s="33" t="s">
        <v>42</v>
      </c>
      <c r="D1948" s="15" t="s">
        <v>15</v>
      </c>
      <c r="E1948" s="15" t="s">
        <v>15</v>
      </c>
      <c r="F1948" s="15" t="s">
        <v>15</v>
      </c>
      <c r="G1948" s="15" t="s">
        <v>1726</v>
      </c>
      <c r="H1948" s="350">
        <v>53.28</v>
      </c>
      <c r="I1948" s="351" t="s">
        <v>6420</v>
      </c>
      <c r="K1948" s="493">
        <v>44410</v>
      </c>
      <c r="L1948" s="107" t="s">
        <v>6418</v>
      </c>
    </row>
    <row r="1949" spans="1:12" s="30" customFormat="1" hidden="1">
      <c r="A1949" s="15">
        <v>1952</v>
      </c>
      <c r="B1949" s="15" t="s">
        <v>6197</v>
      </c>
      <c r="C1949" s="33" t="s">
        <v>42</v>
      </c>
      <c r="D1949" s="15" t="s">
        <v>15</v>
      </c>
      <c r="E1949" s="15" t="s">
        <v>15</v>
      </c>
      <c r="F1949" s="15" t="s">
        <v>15</v>
      </c>
      <c r="G1949" s="15" t="s">
        <v>1726</v>
      </c>
      <c r="H1949" s="350">
        <v>58.8</v>
      </c>
      <c r="I1949" s="351" t="s">
        <v>6420</v>
      </c>
      <c r="K1949" s="493">
        <v>44410</v>
      </c>
      <c r="L1949" s="107" t="s">
        <v>6418</v>
      </c>
    </row>
    <row r="1950" spans="1:12" s="30" customFormat="1" hidden="1">
      <c r="A1950" s="15">
        <v>1953</v>
      </c>
      <c r="B1950" s="15" t="s">
        <v>6198</v>
      </c>
      <c r="C1950" s="33" t="s">
        <v>42</v>
      </c>
      <c r="D1950" s="15" t="s">
        <v>15</v>
      </c>
      <c r="E1950" s="15" t="s">
        <v>15</v>
      </c>
      <c r="F1950" s="15" t="s">
        <v>15</v>
      </c>
      <c r="G1950" s="15" t="s">
        <v>1726</v>
      </c>
      <c r="H1950" s="350">
        <v>35.880000000000003</v>
      </c>
      <c r="I1950" s="351" t="s">
        <v>6420</v>
      </c>
      <c r="K1950" s="493">
        <v>44410</v>
      </c>
      <c r="L1950" s="107" t="s">
        <v>6418</v>
      </c>
    </row>
    <row r="1951" spans="1:12" s="30" customFormat="1" hidden="1">
      <c r="A1951" s="15">
        <v>1954</v>
      </c>
      <c r="B1951" s="15" t="s">
        <v>6199</v>
      </c>
      <c r="C1951" s="33" t="s">
        <v>42</v>
      </c>
      <c r="D1951" s="15" t="s">
        <v>15</v>
      </c>
      <c r="E1951" s="15" t="s">
        <v>15</v>
      </c>
      <c r="F1951" s="15" t="s">
        <v>15</v>
      </c>
      <c r="G1951" s="15" t="s">
        <v>1726</v>
      </c>
      <c r="H1951" s="350">
        <v>26.1</v>
      </c>
      <c r="I1951" s="351" t="s">
        <v>6420</v>
      </c>
      <c r="K1951" s="493">
        <v>44410</v>
      </c>
      <c r="L1951" s="107" t="s">
        <v>6418</v>
      </c>
    </row>
    <row r="1952" spans="1:12" s="30" customFormat="1" hidden="1">
      <c r="A1952" s="15">
        <v>1955</v>
      </c>
      <c r="B1952" s="15" t="s">
        <v>6189</v>
      </c>
      <c r="C1952" s="33" t="s">
        <v>33</v>
      </c>
      <c r="D1952" s="15" t="s">
        <v>15</v>
      </c>
      <c r="E1952" s="15" t="s">
        <v>15</v>
      </c>
      <c r="F1952" s="15" t="s">
        <v>15</v>
      </c>
      <c r="G1952" s="15" t="s">
        <v>1726</v>
      </c>
      <c r="H1952" s="350">
        <v>16.2</v>
      </c>
      <c r="I1952" s="351" t="s">
        <v>6421</v>
      </c>
      <c r="K1952" s="493">
        <v>44410</v>
      </c>
      <c r="L1952" s="107" t="s">
        <v>6418</v>
      </c>
    </row>
    <row r="1953" spans="1:12" s="30" customFormat="1" hidden="1">
      <c r="A1953" s="15">
        <v>1956</v>
      </c>
      <c r="B1953" s="15" t="s">
        <v>6190</v>
      </c>
      <c r="C1953" s="33" t="s">
        <v>33</v>
      </c>
      <c r="D1953" s="15" t="s">
        <v>15</v>
      </c>
      <c r="E1953" s="15" t="s">
        <v>15</v>
      </c>
      <c r="F1953" s="15" t="s">
        <v>15</v>
      </c>
      <c r="G1953" s="15" t="s">
        <v>1726</v>
      </c>
      <c r="H1953" s="350">
        <v>37.200000000000003</v>
      </c>
      <c r="I1953" s="351" t="s">
        <v>6421</v>
      </c>
      <c r="K1953" s="493">
        <v>44410</v>
      </c>
      <c r="L1953" s="107" t="s">
        <v>6418</v>
      </c>
    </row>
    <row r="1954" spans="1:12" s="30" customFormat="1" hidden="1">
      <c r="A1954" s="15">
        <v>1957</v>
      </c>
      <c r="B1954" s="15" t="s">
        <v>6191</v>
      </c>
      <c r="C1954" s="33" t="s">
        <v>33</v>
      </c>
      <c r="D1954" s="15" t="s">
        <v>15</v>
      </c>
      <c r="E1954" s="15" t="s">
        <v>15</v>
      </c>
      <c r="F1954" s="15" t="s">
        <v>15</v>
      </c>
      <c r="G1954" s="15" t="s">
        <v>1726</v>
      </c>
      <c r="H1954" s="350">
        <v>41.64</v>
      </c>
      <c r="I1954" s="351" t="s">
        <v>6421</v>
      </c>
      <c r="K1954" s="493">
        <v>44410</v>
      </c>
      <c r="L1954" s="107" t="s">
        <v>6418</v>
      </c>
    </row>
    <row r="1955" spans="1:12" s="30" customFormat="1" hidden="1">
      <c r="A1955" s="15">
        <v>1958</v>
      </c>
      <c r="B1955" s="15" t="s">
        <v>6199</v>
      </c>
      <c r="C1955" s="33" t="s">
        <v>39</v>
      </c>
      <c r="D1955" s="15" t="s">
        <v>15</v>
      </c>
      <c r="E1955" s="15" t="s">
        <v>15</v>
      </c>
      <c r="F1955" s="15" t="s">
        <v>15</v>
      </c>
      <c r="G1955" s="15" t="s">
        <v>1726</v>
      </c>
      <c r="H1955" s="350">
        <v>154.19999999999999</v>
      </c>
      <c r="I1955" s="351" t="s">
        <v>6419</v>
      </c>
      <c r="K1955" s="493">
        <v>44410</v>
      </c>
      <c r="L1955" s="107" t="s">
        <v>6418</v>
      </c>
    </row>
    <row r="1956" spans="1:12" s="30" customFormat="1" hidden="1">
      <c r="A1956" s="15">
        <v>1959</v>
      </c>
      <c r="B1956" s="15" t="s">
        <v>6216</v>
      </c>
      <c r="C1956" s="33" t="s">
        <v>39</v>
      </c>
      <c r="D1956" s="15" t="s">
        <v>15</v>
      </c>
      <c r="E1956" s="15" t="s">
        <v>15</v>
      </c>
      <c r="F1956" s="15" t="s">
        <v>15</v>
      </c>
      <c r="G1956" s="15" t="s">
        <v>1726</v>
      </c>
      <c r="H1956" s="350">
        <v>251.4</v>
      </c>
      <c r="I1956" s="351" t="s">
        <v>6419</v>
      </c>
      <c r="K1956" s="493">
        <v>44410</v>
      </c>
      <c r="L1956" s="107" t="s">
        <v>6418</v>
      </c>
    </row>
    <row r="1957" spans="1:12" s="30" customFormat="1" hidden="1">
      <c r="A1957" s="15">
        <v>1960</v>
      </c>
      <c r="B1957" s="15" t="s">
        <v>6237</v>
      </c>
      <c r="C1957" s="33" t="s">
        <v>39</v>
      </c>
      <c r="D1957" s="15" t="s">
        <v>15</v>
      </c>
      <c r="E1957" s="15" t="s">
        <v>15</v>
      </c>
      <c r="F1957" s="15" t="s">
        <v>15</v>
      </c>
      <c r="G1957" s="15" t="s">
        <v>1726</v>
      </c>
      <c r="H1957" s="350">
        <v>251.4</v>
      </c>
      <c r="I1957" s="351" t="s">
        <v>6422</v>
      </c>
      <c r="K1957" s="493">
        <v>44410</v>
      </c>
      <c r="L1957" s="107" t="s">
        <v>6418</v>
      </c>
    </row>
    <row r="1958" spans="1:12" s="30" customFormat="1" hidden="1">
      <c r="A1958" s="15">
        <v>1961</v>
      </c>
      <c r="B1958" s="15" t="s">
        <v>6238</v>
      </c>
      <c r="C1958" s="33" t="s">
        <v>39</v>
      </c>
      <c r="D1958" s="15" t="s">
        <v>15</v>
      </c>
      <c r="E1958" s="15" t="s">
        <v>15</v>
      </c>
      <c r="F1958" s="15" t="s">
        <v>15</v>
      </c>
      <c r="G1958" s="15" t="s">
        <v>1726</v>
      </c>
      <c r="H1958" s="350">
        <v>207.6</v>
      </c>
      <c r="I1958" s="351" t="s">
        <v>6422</v>
      </c>
      <c r="K1958" s="493">
        <v>44410</v>
      </c>
      <c r="L1958" s="107" t="s">
        <v>6418</v>
      </c>
    </row>
    <row r="1959" spans="1:12" s="30" customFormat="1" hidden="1">
      <c r="A1959" s="15">
        <v>1962</v>
      </c>
      <c r="B1959" s="15" t="s">
        <v>6239</v>
      </c>
      <c r="C1959" s="33" t="s">
        <v>39</v>
      </c>
      <c r="D1959" s="15" t="s">
        <v>15</v>
      </c>
      <c r="E1959" s="15" t="s">
        <v>15</v>
      </c>
      <c r="F1959" s="15" t="s">
        <v>15</v>
      </c>
      <c r="G1959" s="15" t="s">
        <v>1726</v>
      </c>
      <c r="H1959" s="350">
        <v>313.2</v>
      </c>
      <c r="I1959" s="351" t="s">
        <v>6422</v>
      </c>
      <c r="K1959" s="493">
        <v>44410</v>
      </c>
      <c r="L1959" s="107" t="s">
        <v>6418</v>
      </c>
    </row>
    <row r="1960" spans="1:12" s="30" customFormat="1" hidden="1">
      <c r="A1960" s="15">
        <v>1963</v>
      </c>
      <c r="B1960" s="15" t="s">
        <v>6240</v>
      </c>
      <c r="C1960" s="33" t="s">
        <v>39</v>
      </c>
      <c r="D1960" s="15" t="s">
        <v>15</v>
      </c>
      <c r="E1960" s="15" t="s">
        <v>15</v>
      </c>
      <c r="F1960" s="15" t="s">
        <v>15</v>
      </c>
      <c r="G1960" s="15" t="s">
        <v>1726</v>
      </c>
      <c r="H1960" s="350">
        <v>169.8</v>
      </c>
      <c r="I1960" s="351" t="s">
        <v>6422</v>
      </c>
      <c r="K1960" s="493">
        <v>44410</v>
      </c>
      <c r="L1960" s="107" t="s">
        <v>6418</v>
      </c>
    </row>
    <row r="1961" spans="1:12" s="30" customFormat="1" hidden="1">
      <c r="A1961" s="15">
        <v>1964</v>
      </c>
      <c r="B1961" s="15" t="s">
        <v>6134</v>
      </c>
      <c r="C1961" s="33" t="s">
        <v>3291</v>
      </c>
      <c r="D1961" s="15" t="s">
        <v>15</v>
      </c>
      <c r="E1961" s="15" t="s">
        <v>15</v>
      </c>
      <c r="F1961" s="15" t="s">
        <v>15</v>
      </c>
      <c r="G1961" s="15" t="s">
        <v>1725</v>
      </c>
      <c r="H1961" s="350">
        <v>8544</v>
      </c>
      <c r="I1961" s="351" t="s">
        <v>6423</v>
      </c>
      <c r="K1961" s="493">
        <v>44410</v>
      </c>
      <c r="L1961" s="107" t="s">
        <v>6418</v>
      </c>
    </row>
    <row r="1962" spans="1:12" s="30" customFormat="1" hidden="1">
      <c r="A1962" s="15">
        <v>1965</v>
      </c>
      <c r="B1962" s="15" t="s">
        <v>6243</v>
      </c>
      <c r="C1962" s="33" t="s">
        <v>31</v>
      </c>
      <c r="D1962" s="15" t="s">
        <v>15</v>
      </c>
      <c r="E1962" s="15" t="s">
        <v>15</v>
      </c>
      <c r="F1962" s="15" t="s">
        <v>15</v>
      </c>
      <c r="G1962" s="15" t="s">
        <v>1725</v>
      </c>
      <c r="H1962" s="350">
        <v>19068</v>
      </c>
      <c r="I1962" s="351" t="s">
        <v>6562</v>
      </c>
      <c r="K1962" s="493">
        <v>44410</v>
      </c>
      <c r="L1962" s="107" t="s">
        <v>6426</v>
      </c>
    </row>
    <row r="1963" spans="1:12" s="30" customFormat="1" hidden="1">
      <c r="A1963" s="15">
        <v>1966</v>
      </c>
      <c r="B1963" s="15" t="s">
        <v>6288</v>
      </c>
      <c r="C1963" s="33" t="s">
        <v>31</v>
      </c>
      <c r="D1963" s="15" t="s">
        <v>15</v>
      </c>
      <c r="E1963" s="15" t="s">
        <v>15</v>
      </c>
      <c r="F1963" s="15" t="s">
        <v>15</v>
      </c>
      <c r="G1963" s="15" t="s">
        <v>1725</v>
      </c>
      <c r="H1963" s="350">
        <v>1248</v>
      </c>
      <c r="I1963" s="351" t="s">
        <v>6563</v>
      </c>
      <c r="K1963" s="493">
        <v>44410</v>
      </c>
      <c r="L1963" s="107" t="s">
        <v>6426</v>
      </c>
    </row>
    <row r="1964" spans="1:12" s="30" customFormat="1" hidden="1">
      <c r="A1964" s="15">
        <v>1967</v>
      </c>
      <c r="B1964" s="15" t="s">
        <v>6283</v>
      </c>
      <c r="C1964" s="33" t="s">
        <v>31</v>
      </c>
      <c r="D1964" s="15" t="s">
        <v>15</v>
      </c>
      <c r="E1964" s="15" t="s">
        <v>15</v>
      </c>
      <c r="F1964" s="15" t="s">
        <v>15</v>
      </c>
      <c r="G1964" s="15" t="s">
        <v>1725</v>
      </c>
      <c r="H1964" s="350">
        <v>1092</v>
      </c>
      <c r="I1964" s="351" t="s">
        <v>6563</v>
      </c>
      <c r="K1964" s="493">
        <v>44410</v>
      </c>
      <c r="L1964" s="107" t="s">
        <v>6426</v>
      </c>
    </row>
    <row r="1965" spans="1:12" s="30" customFormat="1" hidden="1">
      <c r="A1965" s="15">
        <v>1968</v>
      </c>
      <c r="B1965" s="15" t="s">
        <v>6284</v>
      </c>
      <c r="C1965" s="33" t="s">
        <v>31</v>
      </c>
      <c r="D1965" s="15" t="s">
        <v>15</v>
      </c>
      <c r="E1965" s="15" t="s">
        <v>15</v>
      </c>
      <c r="F1965" s="15" t="s">
        <v>15</v>
      </c>
      <c r="G1965" s="15" t="s">
        <v>1725</v>
      </c>
      <c r="H1965" s="350">
        <v>1188</v>
      </c>
      <c r="I1965" s="351" t="s">
        <v>6563</v>
      </c>
      <c r="K1965" s="493">
        <v>44410</v>
      </c>
      <c r="L1965" s="107" t="s">
        <v>6426</v>
      </c>
    </row>
    <row r="1966" spans="1:12" s="30" customFormat="1" hidden="1">
      <c r="A1966" s="15">
        <v>1969</v>
      </c>
      <c r="B1966" s="15" t="s">
        <v>6285</v>
      </c>
      <c r="C1966" s="33" t="s">
        <v>31</v>
      </c>
      <c r="D1966" s="15" t="s">
        <v>15</v>
      </c>
      <c r="E1966" s="15" t="s">
        <v>15</v>
      </c>
      <c r="F1966" s="15" t="s">
        <v>15</v>
      </c>
      <c r="G1966" s="15" t="s">
        <v>1725</v>
      </c>
      <c r="H1966" s="350">
        <v>948</v>
      </c>
      <c r="I1966" s="351" t="s">
        <v>6563</v>
      </c>
      <c r="K1966" s="493">
        <v>44410</v>
      </c>
      <c r="L1966" s="107" t="s">
        <v>6426</v>
      </c>
    </row>
    <row r="1967" spans="1:12" s="30" customFormat="1" hidden="1">
      <c r="A1967" s="15">
        <v>1970</v>
      </c>
      <c r="B1967" s="15" t="s">
        <v>6425</v>
      </c>
      <c r="C1967" s="33" t="s">
        <v>31</v>
      </c>
      <c r="D1967" s="15" t="s">
        <v>15</v>
      </c>
      <c r="E1967" s="15" t="s">
        <v>15</v>
      </c>
      <c r="F1967" s="15" t="s">
        <v>15</v>
      </c>
      <c r="G1967" s="15" t="s">
        <v>1725</v>
      </c>
      <c r="H1967" s="350">
        <v>12492</v>
      </c>
      <c r="I1967" s="351" t="s">
        <v>6564</v>
      </c>
      <c r="K1967" s="493">
        <v>44410</v>
      </c>
      <c r="L1967" s="107" t="s">
        <v>6426</v>
      </c>
    </row>
    <row r="1968" spans="1:12" s="30" customFormat="1" hidden="1">
      <c r="A1968" s="15">
        <v>1971</v>
      </c>
      <c r="B1968" s="15" t="s">
        <v>6476</v>
      </c>
      <c r="C1968" s="33" t="s">
        <v>31</v>
      </c>
      <c r="D1968" s="15">
        <v>129177</v>
      </c>
      <c r="E1968" s="15">
        <v>61180</v>
      </c>
      <c r="F1968" s="15">
        <v>2722769</v>
      </c>
      <c r="G1968" s="15" t="s">
        <v>1725</v>
      </c>
      <c r="H1968" s="350">
        <v>3900</v>
      </c>
      <c r="I1968" s="351" t="s">
        <v>15</v>
      </c>
      <c r="K1968" s="493">
        <v>44453</v>
      </c>
      <c r="L1968" s="107" t="s">
        <v>6560</v>
      </c>
    </row>
    <row r="1969" spans="1:12" s="30" customFormat="1" hidden="1">
      <c r="A1969" s="15">
        <v>1972</v>
      </c>
      <c r="B1969" s="15" t="s">
        <v>6477</v>
      </c>
      <c r="C1969" s="33" t="s">
        <v>31</v>
      </c>
      <c r="D1969" s="15">
        <v>129177</v>
      </c>
      <c r="E1969" s="15">
        <v>61180</v>
      </c>
      <c r="F1969" s="15">
        <v>2722769</v>
      </c>
      <c r="G1969" s="15" t="s">
        <v>1725</v>
      </c>
      <c r="H1969" s="350">
        <v>3900</v>
      </c>
      <c r="I1969" s="351" t="s">
        <v>15</v>
      </c>
      <c r="K1969" s="493">
        <v>44453</v>
      </c>
      <c r="L1969" s="107" t="s">
        <v>6560</v>
      </c>
    </row>
    <row r="1970" spans="1:12" s="30" customFormat="1" hidden="1">
      <c r="A1970" s="15">
        <v>1973</v>
      </c>
      <c r="B1970" s="15" t="s">
        <v>6356</v>
      </c>
      <c r="C1970" s="33" t="s">
        <v>31</v>
      </c>
      <c r="D1970" s="15">
        <v>129177</v>
      </c>
      <c r="E1970" s="15">
        <v>61180</v>
      </c>
      <c r="F1970" s="15">
        <v>2722769</v>
      </c>
      <c r="G1970" s="15" t="s">
        <v>1725</v>
      </c>
      <c r="H1970" s="350">
        <v>11200</v>
      </c>
      <c r="I1970" s="351" t="s">
        <v>15</v>
      </c>
      <c r="K1970" s="493">
        <v>44453</v>
      </c>
      <c r="L1970" s="107" t="s">
        <v>6560</v>
      </c>
    </row>
    <row r="1971" spans="1:12" s="30" customFormat="1" hidden="1">
      <c r="A1971" s="15">
        <v>1974</v>
      </c>
      <c r="B1971" s="15" t="s">
        <v>6357</v>
      </c>
      <c r="C1971" s="33" t="s">
        <v>31</v>
      </c>
      <c r="D1971" s="15">
        <v>129177</v>
      </c>
      <c r="E1971" s="15">
        <v>61180</v>
      </c>
      <c r="F1971" s="15">
        <v>2722769</v>
      </c>
      <c r="G1971" s="15" t="s">
        <v>1725</v>
      </c>
      <c r="H1971" s="350">
        <v>11200</v>
      </c>
      <c r="I1971" s="351" t="s">
        <v>15</v>
      </c>
      <c r="K1971" s="493">
        <v>44453</v>
      </c>
      <c r="L1971" s="107" t="s">
        <v>6560</v>
      </c>
    </row>
    <row r="1972" spans="1:12" s="30" customFormat="1" hidden="1">
      <c r="A1972" s="15">
        <v>1975</v>
      </c>
      <c r="B1972" s="15" t="s">
        <v>6429</v>
      </c>
      <c r="C1972" s="33" t="s">
        <v>31</v>
      </c>
      <c r="D1972" s="15">
        <v>129178</v>
      </c>
      <c r="E1972" s="15">
        <v>61181</v>
      </c>
      <c r="F1972" s="15">
        <v>2722769</v>
      </c>
      <c r="G1972" s="15" t="s">
        <v>1725</v>
      </c>
      <c r="H1972" s="350">
        <v>7200</v>
      </c>
      <c r="I1972" s="351" t="s">
        <v>15</v>
      </c>
      <c r="K1972" s="493">
        <v>44453</v>
      </c>
      <c r="L1972" s="107" t="s">
        <v>6560</v>
      </c>
    </row>
    <row r="1973" spans="1:12" s="30" customFormat="1" hidden="1">
      <c r="A1973" s="15">
        <v>1976</v>
      </c>
      <c r="B1973" s="15" t="s">
        <v>6427</v>
      </c>
      <c r="C1973" s="33" t="s">
        <v>31</v>
      </c>
      <c r="D1973" s="15">
        <v>129178</v>
      </c>
      <c r="E1973" s="15">
        <v>61181</v>
      </c>
      <c r="F1973" s="15">
        <v>2722769</v>
      </c>
      <c r="G1973" s="15" t="s">
        <v>1725</v>
      </c>
      <c r="H1973" s="350">
        <v>4400</v>
      </c>
      <c r="I1973" s="351" t="s">
        <v>15</v>
      </c>
      <c r="K1973" s="493">
        <v>44453</v>
      </c>
      <c r="L1973" s="107" t="s">
        <v>6560</v>
      </c>
    </row>
    <row r="1974" spans="1:12" s="30" customFormat="1" hidden="1">
      <c r="A1974" s="15">
        <v>1977</v>
      </c>
      <c r="B1974" s="15" t="s">
        <v>6428</v>
      </c>
      <c r="C1974" s="33" t="s">
        <v>31</v>
      </c>
      <c r="D1974" s="15">
        <v>129178</v>
      </c>
      <c r="E1974" s="15">
        <v>61181</v>
      </c>
      <c r="F1974" s="15">
        <v>2722769</v>
      </c>
      <c r="G1974" s="15" t="s">
        <v>1725</v>
      </c>
      <c r="H1974" s="350">
        <v>3600</v>
      </c>
      <c r="I1974" s="351" t="s">
        <v>15</v>
      </c>
      <c r="K1974" s="493">
        <v>44453</v>
      </c>
      <c r="L1974" s="107" t="s">
        <v>6560</v>
      </c>
    </row>
    <row r="1975" spans="1:12" s="29" customFormat="1" hidden="1">
      <c r="A1975" s="820">
        <v>1978</v>
      </c>
      <c r="B1975" s="207" t="s">
        <v>15</v>
      </c>
      <c r="C1975" s="821" t="s">
        <v>15</v>
      </c>
      <c r="D1975" s="201">
        <v>129179</v>
      </c>
      <c r="E1975" s="201" t="s">
        <v>15</v>
      </c>
      <c r="F1975" s="201" t="s">
        <v>15</v>
      </c>
      <c r="G1975" s="207" t="s">
        <v>15</v>
      </c>
      <c r="H1975" s="204" t="s">
        <v>15</v>
      </c>
      <c r="I1975" s="203" t="s">
        <v>6561</v>
      </c>
      <c r="K1975" s="494">
        <v>44453</v>
      </c>
      <c r="L1975" s="107" t="s">
        <v>6560</v>
      </c>
    </row>
    <row r="1976" spans="1:12" s="30" customFormat="1" hidden="1">
      <c r="A1976" s="15">
        <v>1979</v>
      </c>
      <c r="B1976" s="15" t="s">
        <v>6491</v>
      </c>
      <c r="C1976" s="33" t="s">
        <v>5306</v>
      </c>
      <c r="D1976" s="15">
        <v>129180</v>
      </c>
      <c r="E1976" s="15">
        <v>61182</v>
      </c>
      <c r="F1976" s="15">
        <v>2680086</v>
      </c>
      <c r="G1976" s="15" t="s">
        <v>1725</v>
      </c>
      <c r="H1976" s="350">
        <v>26800</v>
      </c>
      <c r="I1976" s="351" t="s">
        <v>15</v>
      </c>
      <c r="K1976" s="493">
        <v>44453</v>
      </c>
      <c r="L1976" s="107" t="s">
        <v>6560</v>
      </c>
    </row>
    <row r="1977" spans="1:12" s="29" customFormat="1" hidden="1">
      <c r="A1977" s="820">
        <v>1980</v>
      </c>
      <c r="B1977" s="201" t="s">
        <v>15</v>
      </c>
      <c r="C1977" s="202" t="s">
        <v>31</v>
      </c>
      <c r="D1977" s="201">
        <v>129181</v>
      </c>
      <c r="E1977" s="201" t="s">
        <v>15</v>
      </c>
      <c r="F1977" s="201" t="s">
        <v>15</v>
      </c>
      <c r="G1977" s="201" t="s">
        <v>15</v>
      </c>
      <c r="H1977" s="201" t="s">
        <v>15</v>
      </c>
      <c r="I1977" s="203" t="s">
        <v>6565</v>
      </c>
      <c r="K1977" s="494">
        <v>44453</v>
      </c>
      <c r="L1977" s="107" t="s">
        <v>6560</v>
      </c>
    </row>
    <row r="1978" spans="1:12" s="30" customFormat="1" hidden="1">
      <c r="A1978" s="15">
        <v>1981</v>
      </c>
      <c r="B1978" s="15" t="s">
        <v>6502</v>
      </c>
      <c r="C1978" s="33" t="s">
        <v>31</v>
      </c>
      <c r="D1978" s="15">
        <v>129182</v>
      </c>
      <c r="E1978" s="15">
        <v>61184</v>
      </c>
      <c r="F1978" s="15">
        <v>2681632</v>
      </c>
      <c r="G1978" s="15" t="s">
        <v>1725</v>
      </c>
      <c r="H1978" s="350">
        <v>13400</v>
      </c>
      <c r="I1978" s="351" t="s">
        <v>15</v>
      </c>
      <c r="K1978" s="493">
        <v>44453</v>
      </c>
      <c r="L1978" s="107" t="s">
        <v>6560</v>
      </c>
    </row>
    <row r="1979" spans="1:12" s="30" customFormat="1" hidden="1">
      <c r="A1979" s="15">
        <v>1982</v>
      </c>
      <c r="B1979" s="15" t="s">
        <v>6496</v>
      </c>
      <c r="C1979" s="33" t="s">
        <v>31</v>
      </c>
      <c r="D1979" s="15">
        <v>129183</v>
      </c>
      <c r="E1979" s="15">
        <v>61185</v>
      </c>
      <c r="F1979" s="15">
        <v>2681632</v>
      </c>
      <c r="G1979" s="15" t="s">
        <v>1725</v>
      </c>
      <c r="H1979" s="350">
        <v>30000</v>
      </c>
      <c r="I1979" s="351" t="s">
        <v>15</v>
      </c>
      <c r="K1979" s="493">
        <v>44453</v>
      </c>
      <c r="L1979" s="107" t="s">
        <v>6560</v>
      </c>
    </row>
    <row r="1980" spans="1:12" s="30" customFormat="1" hidden="1">
      <c r="A1980" s="15">
        <v>1983</v>
      </c>
      <c r="B1980" s="15" t="s">
        <v>6497</v>
      </c>
      <c r="C1980" s="33" t="s">
        <v>31</v>
      </c>
      <c r="D1980" s="15">
        <v>129183</v>
      </c>
      <c r="E1980" s="15">
        <v>61185</v>
      </c>
      <c r="F1980" s="15">
        <v>2681632</v>
      </c>
      <c r="G1980" s="15" t="s">
        <v>1725</v>
      </c>
      <c r="H1980" s="350">
        <v>45000</v>
      </c>
      <c r="I1980" s="351" t="s">
        <v>15</v>
      </c>
      <c r="K1980" s="493">
        <v>44453</v>
      </c>
      <c r="L1980" s="107" t="s">
        <v>6560</v>
      </c>
    </row>
    <row r="1981" spans="1:12" s="30" customFormat="1" hidden="1">
      <c r="A1981" s="15">
        <v>1984</v>
      </c>
      <c r="B1981" s="15" t="s">
        <v>6503</v>
      </c>
      <c r="C1981" s="33" t="s">
        <v>31</v>
      </c>
      <c r="D1981" s="15">
        <v>129183</v>
      </c>
      <c r="E1981" s="15">
        <v>61185</v>
      </c>
      <c r="F1981" s="15">
        <v>2681632</v>
      </c>
      <c r="G1981" s="15" t="s">
        <v>1725</v>
      </c>
      <c r="H1981" s="350">
        <v>75200</v>
      </c>
      <c r="I1981" s="351" t="s">
        <v>15</v>
      </c>
      <c r="K1981" s="493">
        <v>44453</v>
      </c>
      <c r="L1981" s="107" t="s">
        <v>6560</v>
      </c>
    </row>
    <row r="1982" spans="1:12" s="30" customFormat="1" hidden="1">
      <c r="A1982" s="15">
        <v>1985</v>
      </c>
      <c r="B1982" s="15" t="s">
        <v>6519</v>
      </c>
      <c r="C1982" s="33" t="s">
        <v>31</v>
      </c>
      <c r="D1982" s="15">
        <v>129184</v>
      </c>
      <c r="E1982" s="15">
        <v>61186</v>
      </c>
      <c r="F1982" s="15">
        <v>2681639</v>
      </c>
      <c r="G1982" s="15" t="s">
        <v>1725</v>
      </c>
      <c r="H1982" s="350">
        <v>32500</v>
      </c>
      <c r="I1982" s="351" t="s">
        <v>15</v>
      </c>
      <c r="K1982" s="493">
        <v>44453</v>
      </c>
      <c r="L1982" s="107" t="s">
        <v>6560</v>
      </c>
    </row>
    <row r="1983" spans="1:12" s="30" customFormat="1" hidden="1">
      <c r="A1983" s="15">
        <v>1986</v>
      </c>
      <c r="B1983" s="15" t="s">
        <v>6518</v>
      </c>
      <c r="C1983" s="33" t="s">
        <v>31</v>
      </c>
      <c r="D1983" s="15">
        <v>129184</v>
      </c>
      <c r="E1983" s="15">
        <v>61186</v>
      </c>
      <c r="F1983" s="15">
        <v>2681639</v>
      </c>
      <c r="G1983" s="15" t="s">
        <v>1725</v>
      </c>
      <c r="H1983" s="350">
        <v>18000</v>
      </c>
      <c r="I1983" s="351" t="s">
        <v>15</v>
      </c>
      <c r="K1983" s="493">
        <v>44453</v>
      </c>
      <c r="L1983" s="107" t="s">
        <v>6560</v>
      </c>
    </row>
    <row r="1984" spans="1:12" s="30" customFormat="1" hidden="1">
      <c r="A1984" s="15">
        <v>1987</v>
      </c>
      <c r="B1984" s="15" t="s">
        <v>6520</v>
      </c>
      <c r="C1984" s="33" t="s">
        <v>31</v>
      </c>
      <c r="D1984" s="15">
        <v>129184</v>
      </c>
      <c r="E1984" s="15">
        <v>61186</v>
      </c>
      <c r="F1984" s="15">
        <v>2681639</v>
      </c>
      <c r="G1984" s="15" t="s">
        <v>1725</v>
      </c>
      <c r="H1984" s="350">
        <v>18000</v>
      </c>
      <c r="I1984" s="351" t="s">
        <v>15</v>
      </c>
      <c r="K1984" s="493">
        <v>44453</v>
      </c>
      <c r="L1984" s="107" t="s">
        <v>6560</v>
      </c>
    </row>
    <row r="1985" spans="1:12" s="30" customFormat="1" hidden="1">
      <c r="A1985" s="15">
        <v>1988</v>
      </c>
      <c r="B1985" s="15" t="s">
        <v>6522</v>
      </c>
      <c r="C1985" s="33" t="s">
        <v>40</v>
      </c>
      <c r="D1985" s="15">
        <v>129185</v>
      </c>
      <c r="E1985" s="15">
        <v>61187</v>
      </c>
      <c r="F1985" s="15">
        <v>2681637</v>
      </c>
      <c r="G1985" s="15" t="s">
        <v>1726</v>
      </c>
      <c r="H1985" s="350">
        <v>531</v>
      </c>
      <c r="I1985" s="351" t="s">
        <v>15</v>
      </c>
      <c r="K1985" s="493">
        <v>44453</v>
      </c>
      <c r="L1985" s="107" t="s">
        <v>6560</v>
      </c>
    </row>
    <row r="1986" spans="1:12" s="30" customFormat="1" hidden="1">
      <c r="A1986" s="15">
        <v>1989</v>
      </c>
      <c r="B1986" s="15" t="s">
        <v>6498</v>
      </c>
      <c r="C1986" s="33" t="s">
        <v>40</v>
      </c>
      <c r="D1986" s="15">
        <v>129185</v>
      </c>
      <c r="E1986" s="15">
        <v>61187</v>
      </c>
      <c r="F1986" s="15">
        <v>2681637</v>
      </c>
      <c r="G1986" s="15" t="s">
        <v>1726</v>
      </c>
      <c r="H1986" s="350">
        <v>162</v>
      </c>
      <c r="I1986" s="351" t="s">
        <v>15</v>
      </c>
      <c r="K1986" s="493">
        <v>44453</v>
      </c>
      <c r="L1986" s="107" t="s">
        <v>6560</v>
      </c>
    </row>
    <row r="1987" spans="1:12" s="30" customFormat="1" hidden="1">
      <c r="A1987" s="15">
        <v>1990</v>
      </c>
      <c r="B1987" s="15" t="s">
        <v>6523</v>
      </c>
      <c r="C1987" s="33" t="s">
        <v>40</v>
      </c>
      <c r="D1987" s="15">
        <v>129185</v>
      </c>
      <c r="E1987" s="15">
        <v>61187</v>
      </c>
      <c r="F1987" s="15">
        <v>2681637</v>
      </c>
      <c r="G1987" s="15" t="s">
        <v>1726</v>
      </c>
      <c r="H1987" s="350">
        <v>531</v>
      </c>
      <c r="I1987" s="351" t="s">
        <v>15</v>
      </c>
      <c r="K1987" s="493">
        <v>44453</v>
      </c>
      <c r="L1987" s="107" t="s">
        <v>6560</v>
      </c>
    </row>
    <row r="1988" spans="1:12" s="30" customFormat="1" hidden="1">
      <c r="A1988" s="15">
        <v>1991</v>
      </c>
      <c r="B1988" s="15" t="s">
        <v>6499</v>
      </c>
      <c r="C1988" s="33" t="s">
        <v>40</v>
      </c>
      <c r="D1988" s="15">
        <v>129185</v>
      </c>
      <c r="E1988" s="15">
        <v>61187</v>
      </c>
      <c r="F1988" s="15">
        <v>2681637</v>
      </c>
      <c r="G1988" s="15" t="s">
        <v>1726</v>
      </c>
      <c r="H1988" s="350">
        <v>162</v>
      </c>
      <c r="I1988" s="351" t="s">
        <v>15</v>
      </c>
      <c r="K1988" s="493">
        <v>44453</v>
      </c>
      <c r="L1988" s="107" t="s">
        <v>6560</v>
      </c>
    </row>
    <row r="1989" spans="1:12" s="30" customFormat="1" hidden="1">
      <c r="A1989" s="15">
        <v>1992</v>
      </c>
      <c r="B1989" s="15" t="s">
        <v>6524</v>
      </c>
      <c r="C1989" s="33" t="s">
        <v>38</v>
      </c>
      <c r="D1989" s="15">
        <v>129186</v>
      </c>
      <c r="E1989" s="15">
        <v>61188</v>
      </c>
      <c r="F1989" s="15">
        <v>2681638</v>
      </c>
      <c r="G1989" s="15" t="s">
        <v>1726</v>
      </c>
      <c r="H1989" s="350">
        <v>630</v>
      </c>
      <c r="I1989" s="351" t="s">
        <v>15</v>
      </c>
      <c r="K1989" s="493">
        <v>44453</v>
      </c>
      <c r="L1989" s="107" t="s">
        <v>6560</v>
      </c>
    </row>
    <row r="1990" spans="1:12" s="30" customFormat="1" hidden="1">
      <c r="A1990" s="15">
        <v>1993</v>
      </c>
      <c r="B1990" s="15" t="s">
        <v>6525</v>
      </c>
      <c r="C1990" s="33" t="s">
        <v>38</v>
      </c>
      <c r="D1990" s="15">
        <v>129186</v>
      </c>
      <c r="E1990" s="15">
        <v>61188</v>
      </c>
      <c r="F1990" s="15">
        <v>2681638</v>
      </c>
      <c r="G1990" s="15" t="s">
        <v>1726</v>
      </c>
      <c r="H1990" s="350">
        <v>470</v>
      </c>
      <c r="I1990" s="351" t="s">
        <v>15</v>
      </c>
      <c r="K1990" s="493">
        <v>44453</v>
      </c>
      <c r="L1990" s="107" t="s">
        <v>6560</v>
      </c>
    </row>
    <row r="1991" spans="1:12" s="30" customFormat="1" hidden="1">
      <c r="A1991" s="15">
        <v>1994</v>
      </c>
      <c r="B1991" s="15" t="s">
        <v>6537</v>
      </c>
      <c r="C1991" s="33" t="s">
        <v>31</v>
      </c>
      <c r="D1991" s="15">
        <v>129187</v>
      </c>
      <c r="E1991" s="15">
        <v>61189</v>
      </c>
      <c r="F1991" s="15">
        <v>2681639</v>
      </c>
      <c r="G1991" s="15" t="s">
        <v>1725</v>
      </c>
      <c r="H1991" s="350">
        <v>16600</v>
      </c>
      <c r="I1991" s="351" t="s">
        <v>15</v>
      </c>
      <c r="K1991" s="493">
        <v>44453</v>
      </c>
      <c r="L1991" s="107" t="s">
        <v>6560</v>
      </c>
    </row>
    <row r="1992" spans="1:12" s="30" customFormat="1" hidden="1">
      <c r="A1992" s="15">
        <v>1995</v>
      </c>
      <c r="B1992" s="15" t="s">
        <v>6540</v>
      </c>
      <c r="C1992" s="33" t="s">
        <v>39</v>
      </c>
      <c r="D1992" s="15">
        <v>129188</v>
      </c>
      <c r="E1992" s="15">
        <v>61190</v>
      </c>
      <c r="F1992" s="15">
        <v>14906448</v>
      </c>
      <c r="G1992" s="15" t="s">
        <v>1726</v>
      </c>
      <c r="H1992" s="350">
        <v>1665</v>
      </c>
      <c r="I1992" s="351" t="s">
        <v>15</v>
      </c>
      <c r="K1992" s="493">
        <v>44453</v>
      </c>
      <c r="L1992" s="107" t="s">
        <v>6560</v>
      </c>
    </row>
    <row r="1993" spans="1:12" s="30" customFormat="1" hidden="1">
      <c r="A1993" s="15">
        <v>1996</v>
      </c>
      <c r="B1993" s="15" t="s">
        <v>6500</v>
      </c>
      <c r="C1993" s="33" t="s">
        <v>39</v>
      </c>
      <c r="D1993" s="15">
        <v>129188</v>
      </c>
      <c r="E1993" s="15">
        <v>61190</v>
      </c>
      <c r="F1993" s="15">
        <v>14906448</v>
      </c>
      <c r="G1993" s="15" t="s">
        <v>1726</v>
      </c>
      <c r="H1993" s="350">
        <v>1665</v>
      </c>
      <c r="I1993" s="351" t="s">
        <v>15</v>
      </c>
      <c r="K1993" s="493">
        <v>44453</v>
      </c>
      <c r="L1993" s="107" t="s">
        <v>6560</v>
      </c>
    </row>
    <row r="1994" spans="1:12" s="30" customFormat="1" hidden="1">
      <c r="A1994" s="15">
        <v>1997</v>
      </c>
      <c r="B1994" s="15" t="s">
        <v>6501</v>
      </c>
      <c r="C1994" s="33" t="s">
        <v>39</v>
      </c>
      <c r="D1994" s="15">
        <v>129188</v>
      </c>
      <c r="E1994" s="15">
        <v>61190</v>
      </c>
      <c r="F1994" s="15">
        <v>14906448</v>
      </c>
      <c r="G1994" s="15" t="s">
        <v>1726</v>
      </c>
      <c r="H1994" s="350">
        <v>1985</v>
      </c>
      <c r="I1994" s="351" t="s">
        <v>15</v>
      </c>
      <c r="K1994" s="493">
        <v>44453</v>
      </c>
      <c r="L1994" s="107" t="s">
        <v>6560</v>
      </c>
    </row>
    <row r="1995" spans="1:12" s="29" customFormat="1" hidden="1">
      <c r="A1995" s="820">
        <v>1980</v>
      </c>
      <c r="B1995" s="201" t="s">
        <v>15</v>
      </c>
      <c r="C1995" s="202" t="s">
        <v>39</v>
      </c>
      <c r="D1995" s="201">
        <v>129189</v>
      </c>
      <c r="E1995" s="201" t="s">
        <v>15</v>
      </c>
      <c r="F1995" s="201" t="s">
        <v>15</v>
      </c>
      <c r="G1995" s="201" t="s">
        <v>15</v>
      </c>
      <c r="H1995" s="201" t="s">
        <v>15</v>
      </c>
      <c r="I1995" s="203" t="s">
        <v>6566</v>
      </c>
      <c r="K1995" s="494">
        <v>44453</v>
      </c>
      <c r="L1995" s="107" t="s">
        <v>6560</v>
      </c>
    </row>
    <row r="1996" spans="1:12" s="29" customFormat="1" hidden="1">
      <c r="A1996" s="820">
        <v>1980</v>
      </c>
      <c r="B1996" s="201" t="s">
        <v>15</v>
      </c>
      <c r="C1996" s="202" t="s">
        <v>39</v>
      </c>
      <c r="D1996" s="201">
        <v>129190</v>
      </c>
      <c r="E1996" s="201" t="s">
        <v>15</v>
      </c>
      <c r="F1996" s="201" t="s">
        <v>15</v>
      </c>
      <c r="G1996" s="201" t="s">
        <v>15</v>
      </c>
      <c r="H1996" s="201" t="s">
        <v>15</v>
      </c>
      <c r="I1996" s="203" t="s">
        <v>6566</v>
      </c>
      <c r="K1996" s="494">
        <v>44453</v>
      </c>
      <c r="L1996" s="107" t="s">
        <v>6560</v>
      </c>
    </row>
    <row r="1997" spans="1:12" s="30" customFormat="1" hidden="1">
      <c r="A1997" s="15">
        <v>1998</v>
      </c>
      <c r="B1997" s="15" t="s">
        <v>6541</v>
      </c>
      <c r="C1997" s="33" t="s">
        <v>39</v>
      </c>
      <c r="D1997" s="15">
        <v>129191</v>
      </c>
      <c r="E1997" s="15">
        <v>61192</v>
      </c>
      <c r="F1997" s="15">
        <v>14906448</v>
      </c>
      <c r="G1997" s="15" t="s">
        <v>1726</v>
      </c>
      <c r="H1997" s="350">
        <v>4190</v>
      </c>
      <c r="I1997" s="351" t="s">
        <v>15</v>
      </c>
      <c r="K1997" s="493">
        <v>44453</v>
      </c>
      <c r="L1997" s="107" t="s">
        <v>6560</v>
      </c>
    </row>
    <row r="1998" spans="1:12" s="30" customFormat="1" hidden="1">
      <c r="A1998" s="15">
        <v>1999</v>
      </c>
      <c r="B1998" s="15" t="s">
        <v>6548</v>
      </c>
      <c r="C1998" s="33" t="s">
        <v>3291</v>
      </c>
      <c r="D1998" s="15">
        <v>129192</v>
      </c>
      <c r="E1998" s="15" t="s">
        <v>15</v>
      </c>
      <c r="F1998" s="15" t="s">
        <v>15</v>
      </c>
      <c r="G1998" s="15" t="s">
        <v>1725</v>
      </c>
      <c r="H1998" s="350">
        <v>47310</v>
      </c>
      <c r="I1998" s="351" t="s">
        <v>6558</v>
      </c>
      <c r="K1998" s="493">
        <v>44453</v>
      </c>
      <c r="L1998" s="107" t="s">
        <v>6560</v>
      </c>
    </row>
    <row r="1999" spans="1:12" s="30" customFormat="1" hidden="1">
      <c r="A1999" s="15">
        <v>2000</v>
      </c>
      <c r="B1999" s="15" t="s">
        <v>6549</v>
      </c>
      <c r="C1999" s="33" t="s">
        <v>3291</v>
      </c>
      <c r="D1999" s="15">
        <v>129192</v>
      </c>
      <c r="E1999" s="15" t="s">
        <v>15</v>
      </c>
      <c r="F1999" s="15" t="s">
        <v>15</v>
      </c>
      <c r="G1999" s="15" t="s">
        <v>1725</v>
      </c>
      <c r="H1999" s="350">
        <v>29940</v>
      </c>
      <c r="I1999" s="351" t="s">
        <v>6558</v>
      </c>
      <c r="K1999" s="493">
        <v>44453</v>
      </c>
      <c r="L1999" s="107" t="s">
        <v>6560</v>
      </c>
    </row>
    <row r="2000" spans="1:12" s="30" customFormat="1" hidden="1">
      <c r="A2000" s="15">
        <v>2001</v>
      </c>
      <c r="B2000" s="15" t="s">
        <v>6550</v>
      </c>
      <c r="C2000" s="33" t="s">
        <v>3291</v>
      </c>
      <c r="D2000" s="15">
        <v>129192</v>
      </c>
      <c r="E2000" s="15" t="s">
        <v>15</v>
      </c>
      <c r="F2000" s="15" t="s">
        <v>15</v>
      </c>
      <c r="G2000" s="15" t="s">
        <v>1725</v>
      </c>
      <c r="H2000" s="350">
        <v>76710</v>
      </c>
      <c r="I2000" s="351" t="s">
        <v>6558</v>
      </c>
      <c r="K2000" s="493">
        <v>44453</v>
      </c>
      <c r="L2000" s="107" t="s">
        <v>6560</v>
      </c>
    </row>
    <row r="2001" spans="1:12" s="30" customFormat="1" hidden="1">
      <c r="A2001" s="15">
        <v>2002</v>
      </c>
      <c r="B2001" s="15" t="s">
        <v>6551</v>
      </c>
      <c r="C2001" s="33" t="s">
        <v>3291</v>
      </c>
      <c r="D2001" s="15">
        <v>129192</v>
      </c>
      <c r="E2001" s="15" t="s">
        <v>15</v>
      </c>
      <c r="F2001" s="15" t="s">
        <v>15</v>
      </c>
      <c r="G2001" s="15" t="s">
        <v>1725</v>
      </c>
      <c r="H2001" s="350">
        <v>31410</v>
      </c>
      <c r="I2001" s="351" t="s">
        <v>6558</v>
      </c>
      <c r="K2001" s="493">
        <v>44453</v>
      </c>
      <c r="L2001" s="107" t="s">
        <v>6560</v>
      </c>
    </row>
    <row r="2002" spans="1:12" s="30" customFormat="1" hidden="1">
      <c r="A2002" s="15">
        <v>2003</v>
      </c>
      <c r="B2002" s="15" t="s">
        <v>6552</v>
      </c>
      <c r="C2002" s="33" t="s">
        <v>3291</v>
      </c>
      <c r="D2002" s="15">
        <v>129192</v>
      </c>
      <c r="E2002" s="15" t="s">
        <v>15</v>
      </c>
      <c r="F2002" s="15" t="s">
        <v>15</v>
      </c>
      <c r="G2002" s="15" t="s">
        <v>1725</v>
      </c>
      <c r="H2002" s="350">
        <v>20130</v>
      </c>
      <c r="I2002" s="351" t="s">
        <v>6558</v>
      </c>
      <c r="K2002" s="493">
        <v>44453</v>
      </c>
      <c r="L2002" s="107" t="s">
        <v>6560</v>
      </c>
    </row>
    <row r="2003" spans="1:12" s="30" customFormat="1" hidden="1">
      <c r="A2003" s="15">
        <v>2004</v>
      </c>
      <c r="B2003" s="15" t="s">
        <v>5548</v>
      </c>
      <c r="C2003" s="33" t="s">
        <v>40</v>
      </c>
      <c r="D2003" s="15">
        <v>127928</v>
      </c>
      <c r="E2003" s="15" t="s">
        <v>15</v>
      </c>
      <c r="F2003" s="15" t="s">
        <v>15</v>
      </c>
      <c r="G2003" s="15" t="s">
        <v>1726</v>
      </c>
      <c r="H2003" s="350">
        <v>4071.2999999999997</v>
      </c>
      <c r="I2003" s="351" t="s">
        <v>6608</v>
      </c>
      <c r="K2003" s="493">
        <v>44460</v>
      </c>
      <c r="L2003" s="107" t="s">
        <v>6607</v>
      </c>
    </row>
    <row r="2004" spans="1:12" s="30" customFormat="1" hidden="1">
      <c r="A2004" s="15">
        <v>2005</v>
      </c>
      <c r="B2004" s="15" t="s">
        <v>5549</v>
      </c>
      <c r="C2004" s="33" t="s">
        <v>40</v>
      </c>
      <c r="D2004" s="15">
        <v>127928</v>
      </c>
      <c r="E2004" s="15" t="s">
        <v>15</v>
      </c>
      <c r="F2004" s="15" t="s">
        <v>15</v>
      </c>
      <c r="G2004" s="15" t="s">
        <v>1726</v>
      </c>
      <c r="H2004" s="350">
        <v>581.69999999999993</v>
      </c>
      <c r="I2004" s="351" t="s">
        <v>6608</v>
      </c>
      <c r="K2004" s="493">
        <v>44460</v>
      </c>
      <c r="L2004" s="107" t="s">
        <v>6607</v>
      </c>
    </row>
    <row r="2005" spans="1:12" s="30" customFormat="1" hidden="1">
      <c r="A2005" s="15">
        <v>2006</v>
      </c>
      <c r="B2005" s="15" t="s">
        <v>5552</v>
      </c>
      <c r="C2005" s="33" t="s">
        <v>40</v>
      </c>
      <c r="D2005" s="15">
        <v>127929</v>
      </c>
      <c r="E2005" s="15" t="s">
        <v>15</v>
      </c>
      <c r="F2005" s="15" t="s">
        <v>15</v>
      </c>
      <c r="G2005" s="15" t="s">
        <v>1726</v>
      </c>
      <c r="H2005" s="350">
        <v>1599.3</v>
      </c>
      <c r="I2005" s="351" t="s">
        <v>6608</v>
      </c>
      <c r="K2005" s="493">
        <v>44460</v>
      </c>
      <c r="L2005" s="107" t="s">
        <v>6607</v>
      </c>
    </row>
    <row r="2006" spans="1:12" s="30" customFormat="1" hidden="1">
      <c r="A2006" s="15">
        <v>2007</v>
      </c>
      <c r="B2006" s="15" t="s">
        <v>5553</v>
      </c>
      <c r="C2006" s="33" t="s">
        <v>40</v>
      </c>
      <c r="D2006" s="15">
        <v>127929</v>
      </c>
      <c r="E2006" s="15" t="s">
        <v>15</v>
      </c>
      <c r="F2006" s="15" t="s">
        <v>15</v>
      </c>
      <c r="G2006" s="15" t="s">
        <v>1726</v>
      </c>
      <c r="H2006" s="350">
        <v>756.3</v>
      </c>
      <c r="I2006" s="351" t="s">
        <v>6608</v>
      </c>
      <c r="K2006" s="493">
        <v>44460</v>
      </c>
      <c r="L2006" s="107" t="s">
        <v>6607</v>
      </c>
    </row>
    <row r="2007" spans="1:12" s="30" customFormat="1" hidden="1">
      <c r="A2007" s="15">
        <v>2008</v>
      </c>
      <c r="B2007" s="15" t="s">
        <v>5554</v>
      </c>
      <c r="C2007" s="33" t="s">
        <v>40</v>
      </c>
      <c r="D2007" s="15">
        <v>127929</v>
      </c>
      <c r="E2007" s="15" t="s">
        <v>15</v>
      </c>
      <c r="F2007" s="15" t="s">
        <v>15</v>
      </c>
      <c r="G2007" s="15" t="s">
        <v>1726</v>
      </c>
      <c r="H2007" s="350">
        <v>308.09999999999997</v>
      </c>
      <c r="I2007" s="351" t="s">
        <v>6608</v>
      </c>
      <c r="K2007" s="493">
        <v>44460</v>
      </c>
      <c r="L2007" s="107" t="s">
        <v>6607</v>
      </c>
    </row>
    <row r="2008" spans="1:12" s="30" customFormat="1" hidden="1">
      <c r="A2008" s="15">
        <v>2009</v>
      </c>
      <c r="B2008" s="15" t="s">
        <v>5550</v>
      </c>
      <c r="C2008" s="33" t="s">
        <v>40</v>
      </c>
      <c r="D2008" s="15">
        <v>127930</v>
      </c>
      <c r="E2008" s="15" t="s">
        <v>15</v>
      </c>
      <c r="F2008" s="15" t="s">
        <v>15</v>
      </c>
      <c r="G2008" s="15" t="s">
        <v>1726</v>
      </c>
      <c r="H2008" s="350">
        <v>4071.2999999999997</v>
      </c>
      <c r="I2008" s="351" t="s">
        <v>6608</v>
      </c>
      <c r="K2008" s="493">
        <v>44460</v>
      </c>
      <c r="L2008" s="107" t="s">
        <v>6607</v>
      </c>
    </row>
    <row r="2009" spans="1:12" s="30" customFormat="1" hidden="1">
      <c r="A2009" s="15">
        <v>2010</v>
      </c>
      <c r="B2009" s="15" t="s">
        <v>5551</v>
      </c>
      <c r="C2009" s="33" t="s">
        <v>40</v>
      </c>
      <c r="D2009" s="15">
        <v>127930</v>
      </c>
      <c r="E2009" s="15" t="s">
        <v>15</v>
      </c>
      <c r="F2009" s="15" t="s">
        <v>15</v>
      </c>
      <c r="G2009" s="15" t="s">
        <v>1726</v>
      </c>
      <c r="H2009" s="350">
        <v>581.69999999999993</v>
      </c>
      <c r="I2009" s="351" t="s">
        <v>6608</v>
      </c>
      <c r="K2009" s="493">
        <v>44460</v>
      </c>
      <c r="L2009" s="107" t="s">
        <v>6607</v>
      </c>
    </row>
    <row r="2010" spans="1:12" s="30" customFormat="1" hidden="1">
      <c r="A2010" s="15">
        <v>2011</v>
      </c>
      <c r="B2010" s="15" t="s">
        <v>5590</v>
      </c>
      <c r="C2010" s="33" t="s">
        <v>40</v>
      </c>
      <c r="D2010" s="15">
        <v>127931</v>
      </c>
      <c r="E2010" s="15" t="s">
        <v>15</v>
      </c>
      <c r="F2010" s="15" t="s">
        <v>15</v>
      </c>
      <c r="G2010" s="15" t="s">
        <v>1726</v>
      </c>
      <c r="H2010" s="350">
        <v>756</v>
      </c>
      <c r="I2010" s="351" t="s">
        <v>6608</v>
      </c>
      <c r="K2010" s="493">
        <v>44460</v>
      </c>
      <c r="L2010" s="107" t="s">
        <v>6607</v>
      </c>
    </row>
    <row r="2011" spans="1:12" s="30" customFormat="1" hidden="1">
      <c r="A2011" s="15">
        <v>2012</v>
      </c>
      <c r="B2011" s="15" t="s">
        <v>5591</v>
      </c>
      <c r="C2011" s="33" t="s">
        <v>40</v>
      </c>
      <c r="D2011" s="15">
        <v>127931</v>
      </c>
      <c r="E2011" s="15" t="s">
        <v>15</v>
      </c>
      <c r="F2011" s="15" t="s">
        <v>15</v>
      </c>
      <c r="G2011" s="15" t="s">
        <v>1726</v>
      </c>
      <c r="H2011" s="350">
        <v>1451.1</v>
      </c>
      <c r="I2011" s="351" t="s">
        <v>6608</v>
      </c>
      <c r="K2011" s="493">
        <v>44460</v>
      </c>
      <c r="L2011" s="107" t="s">
        <v>6607</v>
      </c>
    </row>
    <row r="2012" spans="1:12" s="30" customFormat="1" hidden="1">
      <c r="A2012" s="15">
        <v>2013</v>
      </c>
      <c r="B2012" s="15" t="s">
        <v>5592</v>
      </c>
      <c r="C2012" s="33" t="s">
        <v>40</v>
      </c>
      <c r="D2012" s="15">
        <v>127931</v>
      </c>
      <c r="E2012" s="15" t="s">
        <v>15</v>
      </c>
      <c r="F2012" s="15" t="s">
        <v>15</v>
      </c>
      <c r="G2012" s="15" t="s">
        <v>1726</v>
      </c>
      <c r="H2012" s="350">
        <v>177</v>
      </c>
      <c r="I2012" s="351" t="s">
        <v>6608</v>
      </c>
      <c r="K2012" s="493">
        <v>44460</v>
      </c>
      <c r="L2012" s="107" t="s">
        <v>6607</v>
      </c>
    </row>
    <row r="2013" spans="1:12" s="30" customFormat="1" hidden="1">
      <c r="A2013" s="15">
        <v>2014</v>
      </c>
      <c r="B2013" s="15" t="s">
        <v>5597</v>
      </c>
      <c r="C2013" s="33" t="s">
        <v>40</v>
      </c>
      <c r="D2013" s="15">
        <v>127932</v>
      </c>
      <c r="E2013" s="15" t="s">
        <v>15</v>
      </c>
      <c r="F2013" s="15" t="s">
        <v>15</v>
      </c>
      <c r="G2013" s="15" t="s">
        <v>1726</v>
      </c>
      <c r="H2013" s="350">
        <v>814.5</v>
      </c>
      <c r="I2013" s="351" t="s">
        <v>6608</v>
      </c>
      <c r="K2013" s="493">
        <v>44460</v>
      </c>
      <c r="L2013" s="107" t="s">
        <v>6607</v>
      </c>
    </row>
    <row r="2014" spans="1:12" s="30" customFormat="1" hidden="1">
      <c r="A2014" s="15">
        <v>2015</v>
      </c>
      <c r="B2014" s="15" t="s">
        <v>5598</v>
      </c>
      <c r="C2014" s="33" t="s">
        <v>40</v>
      </c>
      <c r="D2014" s="15">
        <v>127932</v>
      </c>
      <c r="E2014" s="15" t="s">
        <v>15</v>
      </c>
      <c r="F2014" s="15" t="s">
        <v>15</v>
      </c>
      <c r="G2014" s="15" t="s">
        <v>1726</v>
      </c>
      <c r="H2014" s="350">
        <v>1292.0999999999999</v>
      </c>
      <c r="I2014" s="351" t="s">
        <v>6608</v>
      </c>
      <c r="K2014" s="493">
        <v>44460</v>
      </c>
      <c r="L2014" s="107" t="s">
        <v>6607</v>
      </c>
    </row>
    <row r="2015" spans="1:12" s="30" customFormat="1" hidden="1">
      <c r="A2015" s="15">
        <v>2016</v>
      </c>
      <c r="B2015" s="15" t="s">
        <v>5599</v>
      </c>
      <c r="C2015" s="33" t="s">
        <v>40</v>
      </c>
      <c r="D2015" s="15">
        <v>127932</v>
      </c>
      <c r="E2015" s="15" t="s">
        <v>15</v>
      </c>
      <c r="F2015" s="15" t="s">
        <v>15</v>
      </c>
      <c r="G2015" s="15" t="s">
        <v>1726</v>
      </c>
      <c r="H2015" s="350">
        <v>780</v>
      </c>
      <c r="I2015" s="351" t="s">
        <v>6608</v>
      </c>
      <c r="K2015" s="493">
        <v>44460</v>
      </c>
      <c r="L2015" s="107" t="s">
        <v>6607</v>
      </c>
    </row>
    <row r="2016" spans="1:12" s="30" customFormat="1" hidden="1">
      <c r="A2016" s="15">
        <v>2017</v>
      </c>
      <c r="B2016" s="15" t="s">
        <v>5600</v>
      </c>
      <c r="C2016" s="33" t="s">
        <v>40</v>
      </c>
      <c r="D2016" s="15">
        <v>127932</v>
      </c>
      <c r="E2016" s="15" t="s">
        <v>15</v>
      </c>
      <c r="F2016" s="15" t="s">
        <v>15</v>
      </c>
      <c r="G2016" s="15" t="s">
        <v>1726</v>
      </c>
      <c r="H2016" s="350">
        <v>195</v>
      </c>
      <c r="I2016" s="351" t="s">
        <v>6608</v>
      </c>
      <c r="K2016" s="493">
        <v>44460</v>
      </c>
      <c r="L2016" s="107" t="s">
        <v>6607</v>
      </c>
    </row>
    <row r="2017" spans="1:12" s="30" customFormat="1" hidden="1">
      <c r="A2017" s="15">
        <v>2018</v>
      </c>
      <c r="B2017" s="15" t="s">
        <v>5607</v>
      </c>
      <c r="C2017" s="33" t="s">
        <v>40</v>
      </c>
      <c r="D2017" s="15">
        <v>127933</v>
      </c>
      <c r="E2017" s="15" t="s">
        <v>15</v>
      </c>
      <c r="F2017" s="15" t="s">
        <v>15</v>
      </c>
      <c r="G2017" s="15" t="s">
        <v>1726</v>
      </c>
      <c r="H2017" s="350">
        <v>697.8</v>
      </c>
      <c r="I2017" s="351" t="s">
        <v>6608</v>
      </c>
      <c r="K2017" s="493">
        <v>44460</v>
      </c>
      <c r="L2017" s="107" t="s">
        <v>6607</v>
      </c>
    </row>
    <row r="2018" spans="1:12" s="30" customFormat="1" hidden="1">
      <c r="A2018" s="15">
        <v>2019</v>
      </c>
      <c r="B2018" s="15" t="s">
        <v>5608</v>
      </c>
      <c r="C2018" s="33" t="s">
        <v>40</v>
      </c>
      <c r="D2018" s="15">
        <v>127933</v>
      </c>
      <c r="E2018" s="15" t="s">
        <v>15</v>
      </c>
      <c r="F2018" s="15" t="s">
        <v>15</v>
      </c>
      <c r="G2018" s="15" t="s">
        <v>1726</v>
      </c>
      <c r="H2018" s="350">
        <v>1338</v>
      </c>
      <c r="I2018" s="351" t="s">
        <v>6608</v>
      </c>
      <c r="K2018" s="493">
        <v>44460</v>
      </c>
      <c r="L2018" s="107" t="s">
        <v>6607</v>
      </c>
    </row>
    <row r="2019" spans="1:12" s="30" customFormat="1" hidden="1">
      <c r="A2019" s="15">
        <v>2020</v>
      </c>
      <c r="B2019" s="15" t="s">
        <v>5609</v>
      </c>
      <c r="C2019" s="33" t="s">
        <v>40</v>
      </c>
      <c r="D2019" s="15">
        <v>127933</v>
      </c>
      <c r="E2019" s="15" t="s">
        <v>15</v>
      </c>
      <c r="F2019" s="15" t="s">
        <v>15</v>
      </c>
      <c r="G2019" s="15" t="s">
        <v>1726</v>
      </c>
      <c r="H2019" s="350">
        <v>756</v>
      </c>
      <c r="I2019" s="351" t="s">
        <v>6608</v>
      </c>
      <c r="K2019" s="493">
        <v>44460</v>
      </c>
      <c r="L2019" s="107" t="s">
        <v>6607</v>
      </c>
    </row>
    <row r="2020" spans="1:12" s="30" customFormat="1" hidden="1">
      <c r="A2020" s="15">
        <v>2021</v>
      </c>
      <c r="B2020" s="15" t="s">
        <v>5610</v>
      </c>
      <c r="C2020" s="33" t="s">
        <v>40</v>
      </c>
      <c r="D2020" s="15">
        <v>127933</v>
      </c>
      <c r="E2020" s="15" t="s">
        <v>15</v>
      </c>
      <c r="F2020" s="15" t="s">
        <v>15</v>
      </c>
      <c r="G2020" s="15" t="s">
        <v>1726</v>
      </c>
      <c r="H2020" s="350">
        <v>697.8</v>
      </c>
      <c r="I2020" s="351" t="s">
        <v>6608</v>
      </c>
      <c r="K2020" s="493">
        <v>44460</v>
      </c>
      <c r="L2020" s="107" t="s">
        <v>6607</v>
      </c>
    </row>
    <row r="2021" spans="1:12" s="30" customFormat="1" hidden="1">
      <c r="A2021" s="15">
        <v>2022</v>
      </c>
      <c r="B2021" s="15" t="s">
        <v>5611</v>
      </c>
      <c r="C2021" s="33" t="s">
        <v>40</v>
      </c>
      <c r="D2021" s="15">
        <v>127933</v>
      </c>
      <c r="E2021" s="15" t="s">
        <v>15</v>
      </c>
      <c r="F2021" s="15" t="s">
        <v>15</v>
      </c>
      <c r="G2021" s="15" t="s">
        <v>1726</v>
      </c>
      <c r="H2021" s="350">
        <v>116.1</v>
      </c>
      <c r="I2021" s="351" t="s">
        <v>6608</v>
      </c>
      <c r="K2021" s="493">
        <v>44460</v>
      </c>
      <c r="L2021" s="107" t="s">
        <v>6607</v>
      </c>
    </row>
    <row r="2022" spans="1:12" s="30" customFormat="1" hidden="1">
      <c r="A2022" s="15">
        <v>2023</v>
      </c>
      <c r="B2022" s="15" t="s">
        <v>5565</v>
      </c>
      <c r="C2022" s="33" t="s">
        <v>40</v>
      </c>
      <c r="D2022" s="15">
        <v>127934</v>
      </c>
      <c r="E2022" s="15" t="s">
        <v>15</v>
      </c>
      <c r="F2022" s="15" t="s">
        <v>15</v>
      </c>
      <c r="G2022" s="15" t="s">
        <v>1726</v>
      </c>
      <c r="H2022" s="350">
        <v>911.1</v>
      </c>
      <c r="I2022" s="351" t="s">
        <v>6608</v>
      </c>
      <c r="K2022" s="493">
        <v>44460</v>
      </c>
      <c r="L2022" s="107" t="s">
        <v>6607</v>
      </c>
    </row>
    <row r="2023" spans="1:12" s="30" customFormat="1" hidden="1">
      <c r="A2023" s="15">
        <v>2024</v>
      </c>
      <c r="B2023" s="15" t="s">
        <v>5566</v>
      </c>
      <c r="C2023" s="33" t="s">
        <v>40</v>
      </c>
      <c r="D2023" s="15">
        <v>127934</v>
      </c>
      <c r="E2023" s="15" t="s">
        <v>15</v>
      </c>
      <c r="F2023" s="15" t="s">
        <v>15</v>
      </c>
      <c r="G2023" s="15" t="s">
        <v>1726</v>
      </c>
      <c r="H2023" s="350">
        <v>697.8</v>
      </c>
      <c r="I2023" s="351" t="s">
        <v>6608</v>
      </c>
      <c r="K2023" s="493">
        <v>44460</v>
      </c>
      <c r="L2023" s="107" t="s">
        <v>6607</v>
      </c>
    </row>
    <row r="2024" spans="1:12" s="30" customFormat="1" hidden="1">
      <c r="A2024" s="15">
        <v>2025</v>
      </c>
      <c r="B2024" s="15" t="s">
        <v>5567</v>
      </c>
      <c r="C2024" s="33" t="s">
        <v>40</v>
      </c>
      <c r="D2024" s="15">
        <v>127934</v>
      </c>
      <c r="E2024" s="15" t="s">
        <v>15</v>
      </c>
      <c r="F2024" s="15" t="s">
        <v>15</v>
      </c>
      <c r="G2024" s="15" t="s">
        <v>1726</v>
      </c>
      <c r="H2024" s="350">
        <v>697.8</v>
      </c>
      <c r="I2024" s="351" t="s">
        <v>6608</v>
      </c>
      <c r="K2024" s="493">
        <v>44460</v>
      </c>
      <c r="L2024" s="107" t="s">
        <v>6607</v>
      </c>
    </row>
    <row r="2025" spans="1:12" s="30" customFormat="1" hidden="1">
      <c r="A2025" s="15">
        <v>2026</v>
      </c>
      <c r="B2025" s="15" t="s">
        <v>5568</v>
      </c>
      <c r="C2025" s="33" t="s">
        <v>40</v>
      </c>
      <c r="D2025" s="15">
        <v>127934</v>
      </c>
      <c r="E2025" s="15" t="s">
        <v>15</v>
      </c>
      <c r="F2025" s="15" t="s">
        <v>15</v>
      </c>
      <c r="G2025" s="15" t="s">
        <v>1726</v>
      </c>
      <c r="H2025" s="350">
        <v>450</v>
      </c>
      <c r="I2025" s="351" t="s">
        <v>6608</v>
      </c>
      <c r="K2025" s="493">
        <v>44460</v>
      </c>
      <c r="L2025" s="107" t="s">
        <v>6607</v>
      </c>
    </row>
    <row r="2026" spans="1:12" s="30" customFormat="1" hidden="1">
      <c r="A2026" s="15">
        <v>2027</v>
      </c>
      <c r="B2026" s="15" t="s">
        <v>5569</v>
      </c>
      <c r="C2026" s="33" t="s">
        <v>40</v>
      </c>
      <c r="D2026" s="15">
        <v>127934</v>
      </c>
      <c r="E2026" s="15" t="s">
        <v>15</v>
      </c>
      <c r="F2026" s="15" t="s">
        <v>15</v>
      </c>
      <c r="G2026" s="15" t="s">
        <v>1726</v>
      </c>
      <c r="H2026" s="350">
        <v>116.1</v>
      </c>
      <c r="I2026" s="351" t="s">
        <v>6608</v>
      </c>
      <c r="K2026" s="493">
        <v>44460</v>
      </c>
      <c r="L2026" s="107" t="s">
        <v>6607</v>
      </c>
    </row>
    <row r="2027" spans="1:12" s="54" customFormat="1" hidden="1">
      <c r="A2027" s="15">
        <v>2028</v>
      </c>
      <c r="B2027" s="899" t="s">
        <v>6579</v>
      </c>
      <c r="C2027" s="900" t="s">
        <v>31</v>
      </c>
      <c r="D2027" s="899">
        <v>129193</v>
      </c>
      <c r="E2027" s="899" t="s">
        <v>15</v>
      </c>
      <c r="F2027" s="899" t="s">
        <v>15</v>
      </c>
      <c r="G2027" s="899" t="s">
        <v>1725</v>
      </c>
      <c r="H2027" s="901">
        <v>184800</v>
      </c>
      <c r="I2027" s="902" t="s">
        <v>4429</v>
      </c>
      <c r="J2027" s="83"/>
      <c r="K2027" s="903">
        <v>44469</v>
      </c>
      <c r="L2027" s="904" t="s">
        <v>6661</v>
      </c>
    </row>
    <row r="2028" spans="1:12" s="54" customFormat="1" hidden="1">
      <c r="A2028" s="15">
        <v>2029</v>
      </c>
      <c r="B2028" s="899" t="s">
        <v>6580</v>
      </c>
      <c r="C2028" s="900" t="s">
        <v>31</v>
      </c>
      <c r="D2028" s="899">
        <v>129193</v>
      </c>
      <c r="E2028" s="899" t="s">
        <v>15</v>
      </c>
      <c r="F2028" s="899" t="s">
        <v>15</v>
      </c>
      <c r="G2028" s="899" t="s">
        <v>1725</v>
      </c>
      <c r="H2028" s="901">
        <v>241050</v>
      </c>
      <c r="I2028" s="902" t="s">
        <v>4429</v>
      </c>
      <c r="J2028" s="83"/>
      <c r="K2028" s="903">
        <v>44469</v>
      </c>
      <c r="L2028" s="904" t="s">
        <v>6661</v>
      </c>
    </row>
    <row r="2029" spans="1:12" s="54" customFormat="1" hidden="1">
      <c r="A2029" s="15">
        <v>2030</v>
      </c>
      <c r="B2029" s="899" t="s">
        <v>6576</v>
      </c>
      <c r="C2029" s="900" t="s">
        <v>31</v>
      </c>
      <c r="D2029" s="899">
        <v>129193</v>
      </c>
      <c r="E2029" s="899" t="s">
        <v>15</v>
      </c>
      <c r="F2029" s="899" t="s">
        <v>15</v>
      </c>
      <c r="G2029" s="899" t="s">
        <v>1725</v>
      </c>
      <c r="H2029" s="901">
        <v>147300</v>
      </c>
      <c r="I2029" s="902" t="s">
        <v>4429</v>
      </c>
      <c r="J2029" s="83"/>
      <c r="K2029" s="903">
        <v>44469</v>
      </c>
      <c r="L2029" s="904" t="s">
        <v>6661</v>
      </c>
    </row>
    <row r="2030" spans="1:12" s="54" customFormat="1" hidden="1">
      <c r="A2030" s="15">
        <v>2031</v>
      </c>
      <c r="B2030" s="899" t="s">
        <v>6577</v>
      </c>
      <c r="C2030" s="900" t="s">
        <v>31</v>
      </c>
      <c r="D2030" s="899">
        <v>129193</v>
      </c>
      <c r="E2030" s="899" t="s">
        <v>15</v>
      </c>
      <c r="F2030" s="899" t="s">
        <v>15</v>
      </c>
      <c r="G2030" s="899" t="s">
        <v>1725</v>
      </c>
      <c r="H2030" s="901">
        <v>225600</v>
      </c>
      <c r="I2030" s="902" t="s">
        <v>4429</v>
      </c>
      <c r="J2030" s="83"/>
      <c r="K2030" s="903">
        <v>44469</v>
      </c>
      <c r="L2030" s="904" t="s">
        <v>6661</v>
      </c>
    </row>
    <row r="2031" spans="1:12" s="54" customFormat="1" hidden="1">
      <c r="A2031" s="15">
        <v>2032</v>
      </c>
      <c r="B2031" s="899" t="s">
        <v>6578</v>
      </c>
      <c r="C2031" s="900" t="s">
        <v>31</v>
      </c>
      <c r="D2031" s="899">
        <v>129193</v>
      </c>
      <c r="E2031" s="899" t="s">
        <v>15</v>
      </c>
      <c r="F2031" s="899" t="s">
        <v>15</v>
      </c>
      <c r="G2031" s="899" t="s">
        <v>1725</v>
      </c>
      <c r="H2031" s="901">
        <v>94650</v>
      </c>
      <c r="I2031" s="902" t="s">
        <v>4429</v>
      </c>
      <c r="J2031" s="83"/>
      <c r="K2031" s="903">
        <v>44469</v>
      </c>
      <c r="L2031" s="904" t="s">
        <v>6661</v>
      </c>
    </row>
    <row r="2032" spans="1:12" s="54" customFormat="1" hidden="1">
      <c r="A2032" s="15">
        <v>2033</v>
      </c>
      <c r="B2032" s="899" t="s">
        <v>6611</v>
      </c>
      <c r="C2032" s="900" t="s">
        <v>5306</v>
      </c>
      <c r="D2032" s="899">
        <v>129194</v>
      </c>
      <c r="E2032" s="899">
        <v>61193</v>
      </c>
      <c r="F2032" s="899">
        <v>2702070</v>
      </c>
      <c r="G2032" s="899" t="s">
        <v>1725</v>
      </c>
      <c r="H2032" s="901">
        <v>26800</v>
      </c>
      <c r="I2032" s="902" t="s">
        <v>15</v>
      </c>
      <c r="J2032" s="83"/>
      <c r="K2032" s="903">
        <v>44469</v>
      </c>
      <c r="L2032" s="904" t="s">
        <v>6661</v>
      </c>
    </row>
    <row r="2033" spans="1:12" s="54" customFormat="1" hidden="1">
      <c r="A2033" s="15">
        <v>2034</v>
      </c>
      <c r="B2033" s="899" t="s">
        <v>6614</v>
      </c>
      <c r="C2033" s="900" t="s">
        <v>32</v>
      </c>
      <c r="D2033" s="899">
        <v>129195</v>
      </c>
      <c r="E2033" s="899">
        <v>61194</v>
      </c>
      <c r="F2033" s="899" t="s">
        <v>6664</v>
      </c>
      <c r="G2033" s="899" t="s">
        <v>1725</v>
      </c>
      <c r="H2033" s="901">
        <v>18400</v>
      </c>
      <c r="I2033" s="902" t="s">
        <v>5848</v>
      </c>
      <c r="J2033" s="83"/>
      <c r="K2033" s="903">
        <v>44469</v>
      </c>
      <c r="L2033" s="904" t="s">
        <v>6661</v>
      </c>
    </row>
    <row r="2034" spans="1:12" s="54" customFormat="1" hidden="1">
      <c r="A2034" s="15">
        <v>2035</v>
      </c>
      <c r="B2034" s="899" t="s">
        <v>6622</v>
      </c>
      <c r="C2034" s="900" t="s">
        <v>38</v>
      </c>
      <c r="D2034" s="899">
        <v>129196</v>
      </c>
      <c r="E2034" s="899">
        <v>61195</v>
      </c>
      <c r="F2034" s="899">
        <v>2702084</v>
      </c>
      <c r="G2034" s="899" t="s">
        <v>1726</v>
      </c>
      <c r="H2034" s="901">
        <v>880</v>
      </c>
      <c r="I2034" s="902" t="s">
        <v>15</v>
      </c>
      <c r="J2034" s="83"/>
      <c r="K2034" s="903">
        <v>44469</v>
      </c>
      <c r="L2034" s="904" t="s">
        <v>6661</v>
      </c>
    </row>
    <row r="2035" spans="1:12" s="54" customFormat="1" hidden="1">
      <c r="A2035" s="15">
        <v>2036</v>
      </c>
      <c r="B2035" s="899" t="s">
        <v>6613</v>
      </c>
      <c r="C2035" s="900" t="s">
        <v>42</v>
      </c>
      <c r="D2035" s="899">
        <v>129197</v>
      </c>
      <c r="E2035" s="899">
        <v>61196</v>
      </c>
      <c r="F2035" s="899">
        <v>14913626</v>
      </c>
      <c r="G2035" s="899" t="s">
        <v>1726</v>
      </c>
      <c r="H2035" s="901">
        <v>312</v>
      </c>
      <c r="I2035" s="902" t="s">
        <v>15</v>
      </c>
      <c r="J2035" s="83"/>
      <c r="K2035" s="903">
        <v>44469</v>
      </c>
      <c r="L2035" s="904" t="s">
        <v>6661</v>
      </c>
    </row>
    <row r="2036" spans="1:12" s="54" customFormat="1" hidden="1">
      <c r="A2036" s="15">
        <v>2037</v>
      </c>
      <c r="B2036" s="899" t="s">
        <v>6623</v>
      </c>
      <c r="C2036" s="900" t="s">
        <v>40</v>
      </c>
      <c r="D2036" s="899">
        <v>129198</v>
      </c>
      <c r="E2036" s="899" t="s">
        <v>15</v>
      </c>
      <c r="F2036" s="899" t="s">
        <v>15</v>
      </c>
      <c r="G2036" s="899" t="s">
        <v>1726</v>
      </c>
      <c r="H2036" s="901">
        <v>4759.5</v>
      </c>
      <c r="I2036" s="902" t="s">
        <v>5844</v>
      </c>
      <c r="J2036" s="83"/>
      <c r="K2036" s="903">
        <v>44469</v>
      </c>
      <c r="L2036" s="904" t="s">
        <v>6661</v>
      </c>
    </row>
    <row r="2037" spans="1:12" s="54" customFormat="1" hidden="1">
      <c r="A2037" s="15">
        <v>2038</v>
      </c>
      <c r="B2037" s="899" t="s">
        <v>15</v>
      </c>
      <c r="C2037" s="900" t="s">
        <v>40</v>
      </c>
      <c r="D2037" s="899" t="s">
        <v>15</v>
      </c>
      <c r="E2037" s="899">
        <v>61197</v>
      </c>
      <c r="F2037" s="899" t="s">
        <v>15</v>
      </c>
      <c r="G2037" s="899" t="s">
        <v>15</v>
      </c>
      <c r="H2037" s="901" t="s">
        <v>15</v>
      </c>
      <c r="I2037" s="902" t="s">
        <v>6662</v>
      </c>
      <c r="J2037" s="83"/>
      <c r="K2037" s="903">
        <v>44469</v>
      </c>
      <c r="L2037" s="904" t="s">
        <v>6661</v>
      </c>
    </row>
    <row r="2038" spans="1:12" s="54" customFormat="1" hidden="1">
      <c r="A2038" s="15">
        <v>2039</v>
      </c>
      <c r="B2038" s="899" t="s">
        <v>15</v>
      </c>
      <c r="C2038" s="900" t="s">
        <v>40</v>
      </c>
      <c r="D2038" s="899">
        <v>129199</v>
      </c>
      <c r="E2038" s="899">
        <v>61198</v>
      </c>
      <c r="F2038" s="899" t="s">
        <v>15</v>
      </c>
      <c r="G2038" s="899" t="s">
        <v>15</v>
      </c>
      <c r="H2038" s="901" t="s">
        <v>15</v>
      </c>
      <c r="I2038" s="902" t="s">
        <v>6663</v>
      </c>
      <c r="J2038" s="83"/>
      <c r="K2038" s="903">
        <v>44469</v>
      </c>
      <c r="L2038" s="904" t="s">
        <v>6661</v>
      </c>
    </row>
    <row r="2039" spans="1:12" s="53" customFormat="1" hidden="1">
      <c r="A2039" s="15">
        <v>2040</v>
      </c>
      <c r="B2039" s="868" t="s">
        <v>6635</v>
      </c>
      <c r="C2039" s="905" t="s">
        <v>38</v>
      </c>
      <c r="D2039" s="868">
        <v>131151</v>
      </c>
      <c r="E2039" s="868">
        <v>61200</v>
      </c>
      <c r="F2039" s="868" t="s">
        <v>6668</v>
      </c>
      <c r="G2039" s="868" t="s">
        <v>1726</v>
      </c>
      <c r="H2039" s="906">
        <v>518</v>
      </c>
      <c r="I2039" s="907" t="s">
        <v>5848</v>
      </c>
      <c r="J2039" s="858"/>
      <c r="K2039" s="908">
        <v>44473</v>
      </c>
      <c r="L2039" s="909" t="s">
        <v>6669</v>
      </c>
    </row>
    <row r="2040" spans="1:12" s="53" customFormat="1" hidden="1">
      <c r="A2040" s="15">
        <v>2041</v>
      </c>
      <c r="B2040" s="868" t="s">
        <v>6636</v>
      </c>
      <c r="C2040" s="905" t="s">
        <v>38</v>
      </c>
      <c r="D2040" s="868">
        <v>131151</v>
      </c>
      <c r="E2040" s="868">
        <v>61200</v>
      </c>
      <c r="F2040" s="868" t="s">
        <v>6668</v>
      </c>
      <c r="G2040" s="868" t="s">
        <v>1726</v>
      </c>
      <c r="H2040" s="906">
        <v>808</v>
      </c>
      <c r="I2040" s="907" t="s">
        <v>5848</v>
      </c>
      <c r="J2040" s="858"/>
      <c r="K2040" s="908">
        <v>44473</v>
      </c>
      <c r="L2040" s="909" t="s">
        <v>6669</v>
      </c>
    </row>
    <row r="2041" spans="1:12" s="53" customFormat="1" hidden="1">
      <c r="A2041" s="15">
        <v>2042</v>
      </c>
      <c r="B2041" s="868" t="s">
        <v>6637</v>
      </c>
      <c r="C2041" s="905" t="s">
        <v>38</v>
      </c>
      <c r="D2041" s="868">
        <v>131151</v>
      </c>
      <c r="E2041" s="868">
        <v>61200</v>
      </c>
      <c r="F2041" s="868" t="s">
        <v>6668</v>
      </c>
      <c r="G2041" s="868" t="s">
        <v>1726</v>
      </c>
      <c r="H2041" s="906">
        <v>530</v>
      </c>
      <c r="I2041" s="907" t="s">
        <v>5848</v>
      </c>
      <c r="J2041" s="858"/>
      <c r="K2041" s="908">
        <v>44473</v>
      </c>
      <c r="L2041" s="909" t="s">
        <v>6669</v>
      </c>
    </row>
    <row r="2042" spans="1:12" s="53" customFormat="1" hidden="1">
      <c r="A2042" s="15">
        <v>2043</v>
      </c>
      <c r="B2042" s="868" t="s">
        <v>6638</v>
      </c>
      <c r="C2042" s="905" t="s">
        <v>38</v>
      </c>
      <c r="D2042" s="868">
        <v>131151</v>
      </c>
      <c r="E2042" s="868">
        <v>61200</v>
      </c>
      <c r="F2042" s="868" t="s">
        <v>6668</v>
      </c>
      <c r="G2042" s="868" t="s">
        <v>1726</v>
      </c>
      <c r="H2042" s="906">
        <v>306</v>
      </c>
      <c r="I2042" s="907" t="s">
        <v>5848</v>
      </c>
      <c r="J2042" s="858"/>
      <c r="K2042" s="908">
        <v>44473</v>
      </c>
      <c r="L2042" s="909" t="s">
        <v>6669</v>
      </c>
    </row>
    <row r="2043" spans="1:12" s="53" customFormat="1" hidden="1">
      <c r="A2043" s="15">
        <v>2044</v>
      </c>
      <c r="B2043" s="868" t="s">
        <v>6639</v>
      </c>
      <c r="C2043" s="905" t="s">
        <v>38</v>
      </c>
      <c r="D2043" s="868">
        <v>131151</v>
      </c>
      <c r="E2043" s="868">
        <v>61200</v>
      </c>
      <c r="F2043" s="868" t="s">
        <v>6668</v>
      </c>
      <c r="G2043" s="868" t="s">
        <v>1726</v>
      </c>
      <c r="H2043" s="906">
        <v>368</v>
      </c>
      <c r="I2043" s="907" t="s">
        <v>5848</v>
      </c>
      <c r="J2043" s="858"/>
      <c r="K2043" s="908">
        <v>44473</v>
      </c>
      <c r="L2043" s="909" t="s">
        <v>6669</v>
      </c>
    </row>
    <row r="2044" spans="1:12" s="53" customFormat="1" hidden="1">
      <c r="A2044" s="15">
        <v>2045</v>
      </c>
      <c r="B2044" s="868" t="s">
        <v>6643</v>
      </c>
      <c r="C2044" s="905" t="s">
        <v>38</v>
      </c>
      <c r="D2044" s="868">
        <v>131152</v>
      </c>
      <c r="E2044" s="868">
        <v>64351</v>
      </c>
      <c r="F2044" s="868" t="s">
        <v>6668</v>
      </c>
      <c r="G2044" s="868" t="s">
        <v>1726</v>
      </c>
      <c r="H2044" s="906">
        <v>1048</v>
      </c>
      <c r="I2044" s="907" t="s">
        <v>5848</v>
      </c>
      <c r="J2044" s="858"/>
      <c r="K2044" s="908">
        <v>44473</v>
      </c>
      <c r="L2044" s="909" t="s">
        <v>6669</v>
      </c>
    </row>
    <row r="2045" spans="1:12" s="53" customFormat="1" hidden="1">
      <c r="A2045" s="15">
        <v>2046</v>
      </c>
      <c r="B2045" s="868" t="s">
        <v>6644</v>
      </c>
      <c r="C2045" s="905" t="s">
        <v>38</v>
      </c>
      <c r="D2045" s="868">
        <v>131152</v>
      </c>
      <c r="E2045" s="868">
        <v>64351</v>
      </c>
      <c r="F2045" s="868" t="s">
        <v>6668</v>
      </c>
      <c r="G2045" s="868" t="s">
        <v>1726</v>
      </c>
      <c r="H2045" s="906">
        <v>932</v>
      </c>
      <c r="I2045" s="907" t="s">
        <v>5848</v>
      </c>
      <c r="J2045" s="858"/>
      <c r="K2045" s="908">
        <v>44473</v>
      </c>
      <c r="L2045" s="909" t="s">
        <v>6669</v>
      </c>
    </row>
    <row r="2046" spans="1:12" s="53" customFormat="1" hidden="1">
      <c r="A2046" s="15">
        <v>2047</v>
      </c>
      <c r="B2046" s="868" t="s">
        <v>6645</v>
      </c>
      <c r="C2046" s="905" t="s">
        <v>38</v>
      </c>
      <c r="D2046" s="868">
        <v>131152</v>
      </c>
      <c r="E2046" s="868">
        <v>64351</v>
      </c>
      <c r="F2046" s="868" t="s">
        <v>6668</v>
      </c>
      <c r="G2046" s="868" t="s">
        <v>1726</v>
      </c>
      <c r="H2046" s="906">
        <v>664</v>
      </c>
      <c r="I2046" s="907" t="s">
        <v>5848</v>
      </c>
      <c r="J2046" s="858"/>
      <c r="K2046" s="908">
        <v>44473</v>
      </c>
      <c r="L2046" s="909" t="s">
        <v>6669</v>
      </c>
    </row>
    <row r="2047" spans="1:12" s="53" customFormat="1" hidden="1">
      <c r="A2047" s="15">
        <v>2048</v>
      </c>
      <c r="B2047" s="868" t="s">
        <v>6646</v>
      </c>
      <c r="C2047" s="905" t="s">
        <v>38</v>
      </c>
      <c r="D2047" s="868">
        <v>131152</v>
      </c>
      <c r="E2047" s="868">
        <v>64351</v>
      </c>
      <c r="F2047" s="868" t="s">
        <v>6668</v>
      </c>
      <c r="G2047" s="868" t="s">
        <v>1726</v>
      </c>
      <c r="H2047" s="906">
        <v>878</v>
      </c>
      <c r="I2047" s="907" t="s">
        <v>5848</v>
      </c>
      <c r="J2047" s="858"/>
      <c r="K2047" s="908">
        <v>44473</v>
      </c>
      <c r="L2047" s="909" t="s">
        <v>6669</v>
      </c>
    </row>
    <row r="2048" spans="1:12" s="53" customFormat="1" hidden="1">
      <c r="A2048" s="15">
        <v>2049</v>
      </c>
      <c r="B2048" s="868" t="s">
        <v>6647</v>
      </c>
      <c r="C2048" s="905" t="s">
        <v>38</v>
      </c>
      <c r="D2048" s="868">
        <v>131152</v>
      </c>
      <c r="E2048" s="868">
        <v>64351</v>
      </c>
      <c r="F2048" s="868" t="s">
        <v>6668</v>
      </c>
      <c r="G2048" s="868" t="s">
        <v>1726</v>
      </c>
      <c r="H2048" s="906">
        <v>851</v>
      </c>
      <c r="I2048" s="907" t="s">
        <v>5848</v>
      </c>
      <c r="J2048" s="858"/>
      <c r="K2048" s="908">
        <v>44473</v>
      </c>
      <c r="L2048" s="909" t="s">
        <v>6669</v>
      </c>
    </row>
    <row r="2049" spans="1:12" s="53" customFormat="1" hidden="1">
      <c r="A2049" s="15">
        <v>2050</v>
      </c>
      <c r="B2049" s="868" t="s">
        <v>6641</v>
      </c>
      <c r="C2049" s="905" t="s">
        <v>39</v>
      </c>
      <c r="D2049" s="868">
        <v>131153</v>
      </c>
      <c r="E2049" s="868">
        <v>64352</v>
      </c>
      <c r="F2049" s="868">
        <v>14916237</v>
      </c>
      <c r="G2049" s="868" t="s">
        <v>1726</v>
      </c>
      <c r="H2049" s="906">
        <v>2610</v>
      </c>
      <c r="I2049" s="907" t="s">
        <v>15</v>
      </c>
      <c r="J2049" s="858"/>
      <c r="K2049" s="908">
        <v>44473</v>
      </c>
      <c r="L2049" s="909" t="s">
        <v>6669</v>
      </c>
    </row>
    <row r="2050" spans="1:12" s="53" customFormat="1" hidden="1">
      <c r="A2050" s="15">
        <v>2051</v>
      </c>
      <c r="B2050" s="868" t="s">
        <v>6655</v>
      </c>
      <c r="C2050" s="905" t="s">
        <v>39</v>
      </c>
      <c r="D2050" s="868">
        <v>131153</v>
      </c>
      <c r="E2050" s="868">
        <v>64352</v>
      </c>
      <c r="F2050" s="868">
        <v>14916237</v>
      </c>
      <c r="G2050" s="868" t="s">
        <v>1726</v>
      </c>
      <c r="H2050" s="906">
        <v>2515</v>
      </c>
      <c r="I2050" s="907" t="s">
        <v>15</v>
      </c>
      <c r="J2050" s="858"/>
      <c r="K2050" s="908">
        <v>44473</v>
      </c>
      <c r="L2050" s="909" t="s">
        <v>6669</v>
      </c>
    </row>
    <row r="2051" spans="1:12" s="53" customFormat="1" hidden="1">
      <c r="A2051" s="15">
        <v>2052</v>
      </c>
      <c r="B2051" s="868" t="s">
        <v>6642</v>
      </c>
      <c r="C2051" s="905" t="s">
        <v>5306</v>
      </c>
      <c r="D2051" s="868">
        <v>131154</v>
      </c>
      <c r="E2051" s="868">
        <v>64353</v>
      </c>
      <c r="F2051" s="868">
        <v>2702093</v>
      </c>
      <c r="G2051" s="868" t="s">
        <v>1725</v>
      </c>
      <c r="H2051" s="906">
        <v>26800</v>
      </c>
      <c r="I2051" s="907" t="s">
        <v>15</v>
      </c>
      <c r="J2051" s="858"/>
      <c r="K2051" s="908">
        <v>44473</v>
      </c>
      <c r="L2051" s="909" t="s">
        <v>6669</v>
      </c>
    </row>
    <row r="2052" spans="1:12" s="53" customFormat="1" hidden="1">
      <c r="A2052" s="15">
        <v>2053</v>
      </c>
      <c r="B2052" s="868" t="s">
        <v>6551</v>
      </c>
      <c r="C2052" s="905" t="s">
        <v>3291</v>
      </c>
      <c r="D2052" s="868">
        <v>131155</v>
      </c>
      <c r="E2052" s="868">
        <v>64354</v>
      </c>
      <c r="F2052" s="868">
        <v>2702095</v>
      </c>
      <c r="G2052" s="868" t="s">
        <v>1725</v>
      </c>
      <c r="H2052" s="906">
        <v>41880</v>
      </c>
      <c r="I2052" s="907" t="s">
        <v>5269</v>
      </c>
      <c r="J2052" s="858"/>
      <c r="K2052" s="908">
        <v>44473</v>
      </c>
      <c r="L2052" s="909" t="s">
        <v>6669</v>
      </c>
    </row>
    <row r="2053" spans="1:12" s="53" customFormat="1" hidden="1">
      <c r="A2053" s="15">
        <v>2054</v>
      </c>
      <c r="B2053" s="868" t="s">
        <v>6552</v>
      </c>
      <c r="C2053" s="905" t="s">
        <v>3291</v>
      </c>
      <c r="D2053" s="868">
        <v>131155</v>
      </c>
      <c r="E2053" s="868">
        <v>64354</v>
      </c>
      <c r="F2053" s="868">
        <v>2702095</v>
      </c>
      <c r="G2053" s="868" t="s">
        <v>1725</v>
      </c>
      <c r="H2053" s="906">
        <v>26840</v>
      </c>
      <c r="I2053" s="907" t="s">
        <v>5269</v>
      </c>
      <c r="J2053" s="858"/>
      <c r="K2053" s="908">
        <v>44473</v>
      </c>
      <c r="L2053" s="909" t="s">
        <v>6669</v>
      </c>
    </row>
    <row r="2054" spans="1:12" s="54" customFormat="1">
      <c r="A2054" s="899">
        <v>2055</v>
      </c>
      <c r="B2054" s="899" t="s">
        <v>5619</v>
      </c>
      <c r="C2054" s="900" t="s">
        <v>40</v>
      </c>
      <c r="D2054" s="899">
        <v>127919</v>
      </c>
      <c r="E2054" s="899">
        <v>60611</v>
      </c>
      <c r="F2054" s="899">
        <v>2557000</v>
      </c>
      <c r="G2054" s="899" t="s">
        <v>1726</v>
      </c>
      <c r="H2054" s="901">
        <v>2481.6000000000004</v>
      </c>
      <c r="I2054" s="902" t="s">
        <v>4188</v>
      </c>
      <c r="J2054" s="83"/>
      <c r="K2054" s="915"/>
      <c r="L2054" s="904" t="s">
        <v>6794</v>
      </c>
    </row>
    <row r="2055" spans="1:12" s="54" customFormat="1">
      <c r="A2055" s="899">
        <v>2056</v>
      </c>
      <c r="B2055" s="899" t="s">
        <v>5620</v>
      </c>
      <c r="C2055" s="900" t="s">
        <v>40</v>
      </c>
      <c r="D2055" s="899">
        <v>127920</v>
      </c>
      <c r="E2055" s="899">
        <v>60605</v>
      </c>
      <c r="F2055" s="899">
        <v>2556966</v>
      </c>
      <c r="G2055" s="899" t="s">
        <v>1726</v>
      </c>
      <c r="H2055" s="901">
        <v>600</v>
      </c>
      <c r="I2055" s="902" t="s">
        <v>4188</v>
      </c>
      <c r="J2055" s="83"/>
      <c r="K2055" s="915"/>
      <c r="L2055" s="904" t="s">
        <v>6794</v>
      </c>
    </row>
    <row r="2056" spans="1:12" s="54" customFormat="1">
      <c r="A2056" s="899">
        <v>2057</v>
      </c>
      <c r="B2056" s="899" t="s">
        <v>5621</v>
      </c>
      <c r="C2056" s="900" t="s">
        <v>40</v>
      </c>
      <c r="D2056" s="899">
        <v>127921</v>
      </c>
      <c r="E2056" s="899">
        <v>60615</v>
      </c>
      <c r="F2056" s="899">
        <v>2556086</v>
      </c>
      <c r="G2056" s="899" t="s">
        <v>1726</v>
      </c>
      <c r="H2056" s="901">
        <v>520</v>
      </c>
      <c r="I2056" s="902" t="s">
        <v>4188</v>
      </c>
      <c r="J2056" s="83"/>
      <c r="K2056" s="915"/>
      <c r="L2056" s="904" t="s">
        <v>6794</v>
      </c>
    </row>
    <row r="2057" spans="1:12" s="54" customFormat="1">
      <c r="A2057" s="899">
        <v>2058</v>
      </c>
      <c r="B2057" s="899" t="s">
        <v>5622</v>
      </c>
      <c r="C2057" s="900" t="s">
        <v>40</v>
      </c>
      <c r="D2057" s="899">
        <v>127921</v>
      </c>
      <c r="E2057" s="899">
        <v>60615</v>
      </c>
      <c r="F2057" s="899">
        <v>2556086</v>
      </c>
      <c r="G2057" s="899" t="s">
        <v>1726</v>
      </c>
      <c r="H2057" s="901">
        <v>520</v>
      </c>
      <c r="I2057" s="902" t="s">
        <v>4188</v>
      </c>
      <c r="J2057" s="83"/>
      <c r="K2057" s="915"/>
      <c r="L2057" s="904" t="s">
        <v>6794</v>
      </c>
    </row>
    <row r="2058" spans="1:12" s="54" customFormat="1">
      <c r="A2058" s="899">
        <v>2059</v>
      </c>
      <c r="B2058" s="899" t="s">
        <v>5513</v>
      </c>
      <c r="C2058" s="900" t="s">
        <v>40</v>
      </c>
      <c r="D2058" s="899">
        <v>127922</v>
      </c>
      <c r="E2058" s="899">
        <v>59337</v>
      </c>
      <c r="F2058" s="899">
        <v>2455480</v>
      </c>
      <c r="G2058" s="899" t="s">
        <v>1726</v>
      </c>
      <c r="H2058" s="901">
        <v>800</v>
      </c>
      <c r="I2058" s="902" t="s">
        <v>4188</v>
      </c>
      <c r="J2058" s="83"/>
      <c r="K2058" s="915"/>
      <c r="L2058" s="904" t="s">
        <v>6794</v>
      </c>
    </row>
    <row r="2059" spans="1:12" s="54" customFormat="1">
      <c r="A2059" s="899">
        <v>2060</v>
      </c>
      <c r="B2059" s="899" t="s">
        <v>5623</v>
      </c>
      <c r="C2059" s="900" t="s">
        <v>40</v>
      </c>
      <c r="D2059" s="899">
        <v>127923</v>
      </c>
      <c r="E2059" s="899">
        <v>60609</v>
      </c>
      <c r="F2059" s="899">
        <v>2556980</v>
      </c>
      <c r="G2059" s="899" t="s">
        <v>1726</v>
      </c>
      <c r="H2059" s="901">
        <v>900</v>
      </c>
      <c r="I2059" s="902" t="s">
        <v>4188</v>
      </c>
      <c r="J2059" s="83"/>
      <c r="K2059" s="915"/>
      <c r="L2059" s="904" t="s">
        <v>6794</v>
      </c>
    </row>
    <row r="2060" spans="1:12" s="54" customFormat="1">
      <c r="A2060" s="899">
        <v>2061</v>
      </c>
      <c r="B2060" s="899" t="s">
        <v>5638</v>
      </c>
      <c r="C2060" s="900" t="s">
        <v>40</v>
      </c>
      <c r="D2060" s="899">
        <v>127924</v>
      </c>
      <c r="E2060" s="899">
        <v>60612</v>
      </c>
      <c r="F2060" s="900" t="s">
        <v>6791</v>
      </c>
      <c r="G2060" s="899" t="s">
        <v>1726</v>
      </c>
      <c r="H2060" s="901">
        <v>2481.6</v>
      </c>
      <c r="I2060" s="902" t="s">
        <v>4188</v>
      </c>
      <c r="J2060" s="83"/>
      <c r="K2060" s="915"/>
      <c r="L2060" s="904" t="s">
        <v>6794</v>
      </c>
    </row>
    <row r="2061" spans="1:12" s="54" customFormat="1">
      <c r="A2061" s="899">
        <v>2062</v>
      </c>
      <c r="B2061" s="899" t="s">
        <v>5630</v>
      </c>
      <c r="C2061" s="900" t="s">
        <v>40</v>
      </c>
      <c r="D2061" s="899">
        <v>127925</v>
      </c>
      <c r="E2061" s="899">
        <v>60606</v>
      </c>
      <c r="F2061" s="900" t="s">
        <v>6792</v>
      </c>
      <c r="G2061" s="899" t="s">
        <v>1726</v>
      </c>
      <c r="H2061" s="901">
        <v>600</v>
      </c>
      <c r="I2061" s="902" t="s">
        <v>4188</v>
      </c>
      <c r="J2061" s="83"/>
      <c r="K2061" s="915"/>
      <c r="L2061" s="904" t="s">
        <v>6794</v>
      </c>
    </row>
    <row r="2062" spans="1:12" s="54" customFormat="1">
      <c r="A2062" s="899">
        <v>2063</v>
      </c>
      <c r="B2062" s="899" t="s">
        <v>5631</v>
      </c>
      <c r="C2062" s="900" t="s">
        <v>40</v>
      </c>
      <c r="D2062" s="899">
        <v>127926</v>
      </c>
      <c r="E2062" s="899">
        <v>60616</v>
      </c>
      <c r="F2062" s="900" t="s">
        <v>6793</v>
      </c>
      <c r="G2062" s="899" t="s">
        <v>1726</v>
      </c>
      <c r="H2062" s="901">
        <v>520</v>
      </c>
      <c r="I2062" s="902" t="s">
        <v>4188</v>
      </c>
      <c r="J2062" s="83"/>
      <c r="K2062" s="915"/>
      <c r="L2062" s="904" t="s">
        <v>6794</v>
      </c>
    </row>
    <row r="2063" spans="1:12" s="54" customFormat="1">
      <c r="A2063" s="899">
        <v>2064</v>
      </c>
      <c r="B2063" s="899" t="s">
        <v>5632</v>
      </c>
      <c r="C2063" s="900" t="s">
        <v>40</v>
      </c>
      <c r="D2063" s="899">
        <v>127926</v>
      </c>
      <c r="E2063" s="899">
        <v>60616</v>
      </c>
      <c r="F2063" s="900" t="s">
        <v>6793</v>
      </c>
      <c r="G2063" s="899" t="s">
        <v>1726</v>
      </c>
      <c r="H2063" s="901">
        <v>520</v>
      </c>
      <c r="I2063" s="902" t="s">
        <v>4188</v>
      </c>
      <c r="J2063" s="83"/>
      <c r="K2063" s="915"/>
      <c r="L2063" s="904" t="s">
        <v>6794</v>
      </c>
    </row>
    <row r="2064" spans="1:12" s="54" customFormat="1">
      <c r="A2064" s="899">
        <v>2065</v>
      </c>
      <c r="B2064" s="899" t="s">
        <v>5509</v>
      </c>
      <c r="C2064" s="900" t="s">
        <v>40</v>
      </c>
      <c r="D2064" s="899">
        <v>127927</v>
      </c>
      <c r="E2064" s="899" t="s">
        <v>6795</v>
      </c>
      <c r="F2064" s="899">
        <v>2455480</v>
      </c>
      <c r="G2064" s="899" t="s">
        <v>1726</v>
      </c>
      <c r="H2064" s="901">
        <v>800</v>
      </c>
      <c r="I2064" s="902" t="s">
        <v>4188</v>
      </c>
      <c r="J2064" s="83"/>
      <c r="K2064" s="915"/>
      <c r="L2064" s="904" t="s">
        <v>6794</v>
      </c>
    </row>
    <row r="2065" spans="1:12" s="54" customFormat="1">
      <c r="A2065" s="899">
        <v>2066</v>
      </c>
      <c r="B2065" s="899" t="s">
        <v>5529</v>
      </c>
      <c r="C2065" s="900" t="s">
        <v>40</v>
      </c>
      <c r="D2065" s="899">
        <v>127936</v>
      </c>
      <c r="E2065" s="899" t="s">
        <v>15</v>
      </c>
      <c r="F2065" s="899" t="s">
        <v>15</v>
      </c>
      <c r="G2065" s="899" t="s">
        <v>1726</v>
      </c>
      <c r="H2065" s="901">
        <v>692.4</v>
      </c>
      <c r="I2065" s="902" t="s">
        <v>6608</v>
      </c>
      <c r="J2065" s="83"/>
      <c r="K2065" s="915"/>
      <c r="L2065" s="904" t="s">
        <v>6794</v>
      </c>
    </row>
    <row r="2066" spans="1:12" s="54" customFormat="1">
      <c r="A2066" s="899">
        <v>2067</v>
      </c>
      <c r="B2066" s="899" t="s">
        <v>5793</v>
      </c>
      <c r="C2066" s="900" t="s">
        <v>40</v>
      </c>
      <c r="D2066" s="899">
        <v>127936</v>
      </c>
      <c r="E2066" s="899" t="s">
        <v>15</v>
      </c>
      <c r="F2066" s="899" t="s">
        <v>15</v>
      </c>
      <c r="G2066" s="899" t="s">
        <v>1726</v>
      </c>
      <c r="H2066" s="901">
        <v>600</v>
      </c>
      <c r="I2066" s="902" t="s">
        <v>6608</v>
      </c>
      <c r="J2066" s="83"/>
      <c r="K2066" s="915"/>
      <c r="L2066" s="904" t="s">
        <v>6794</v>
      </c>
    </row>
    <row r="2067" spans="1:12" s="54" customFormat="1">
      <c r="A2067" s="899">
        <v>2068</v>
      </c>
      <c r="B2067" s="899" t="s">
        <v>5794</v>
      </c>
      <c r="C2067" s="900" t="s">
        <v>40</v>
      </c>
      <c r="D2067" s="899">
        <v>127936</v>
      </c>
      <c r="E2067" s="899" t="s">
        <v>15</v>
      </c>
      <c r="F2067" s="899" t="s">
        <v>15</v>
      </c>
      <c r="G2067" s="899" t="s">
        <v>1726</v>
      </c>
      <c r="H2067" s="901">
        <v>600</v>
      </c>
      <c r="I2067" s="902" t="s">
        <v>6608</v>
      </c>
      <c r="J2067" s="83"/>
      <c r="K2067" s="915"/>
      <c r="L2067" s="904" t="s">
        <v>6794</v>
      </c>
    </row>
    <row r="2068" spans="1:12" s="54" customFormat="1">
      <c r="A2068" s="899">
        <v>2069</v>
      </c>
      <c r="B2068" s="899" t="s">
        <v>5795</v>
      </c>
      <c r="C2068" s="900" t="s">
        <v>40</v>
      </c>
      <c r="D2068" s="899">
        <v>127936</v>
      </c>
      <c r="E2068" s="899" t="s">
        <v>15</v>
      </c>
      <c r="F2068" s="899" t="s">
        <v>15</v>
      </c>
      <c r="G2068" s="899" t="s">
        <v>1726</v>
      </c>
      <c r="H2068" s="901">
        <v>1631.4</v>
      </c>
      <c r="I2068" s="902" t="s">
        <v>6608</v>
      </c>
      <c r="J2068" s="83"/>
      <c r="K2068" s="915"/>
      <c r="L2068" s="904" t="s">
        <v>6794</v>
      </c>
    </row>
    <row r="2069" spans="1:12" s="54" customFormat="1">
      <c r="A2069" s="899">
        <v>2070</v>
      </c>
      <c r="B2069" s="899" t="s">
        <v>5796</v>
      </c>
      <c r="C2069" s="900" t="s">
        <v>40</v>
      </c>
      <c r="D2069" s="899">
        <v>127936</v>
      </c>
      <c r="E2069" s="899" t="s">
        <v>15</v>
      </c>
      <c r="F2069" s="899" t="s">
        <v>15</v>
      </c>
      <c r="G2069" s="899" t="s">
        <v>1726</v>
      </c>
      <c r="H2069" s="901">
        <v>1631.4</v>
      </c>
      <c r="I2069" s="902" t="s">
        <v>6608</v>
      </c>
      <c r="J2069" s="83"/>
      <c r="K2069" s="915"/>
      <c r="L2069" s="904" t="s">
        <v>6794</v>
      </c>
    </row>
    <row r="2070" spans="1:12" s="54" customFormat="1">
      <c r="A2070" s="899">
        <v>2071</v>
      </c>
      <c r="B2070" s="899" t="s">
        <v>5690</v>
      </c>
      <c r="C2070" s="900" t="s">
        <v>40</v>
      </c>
      <c r="D2070" s="899">
        <v>127935</v>
      </c>
      <c r="E2070" s="899" t="s">
        <v>15</v>
      </c>
      <c r="F2070" s="899" t="s">
        <v>15</v>
      </c>
      <c r="G2070" s="899" t="s">
        <v>1726</v>
      </c>
      <c r="H2070" s="901">
        <v>1373.7</v>
      </c>
      <c r="I2070" s="902" t="s">
        <v>6608</v>
      </c>
      <c r="J2070" s="83"/>
      <c r="K2070" s="915"/>
      <c r="L2070" s="904" t="s">
        <v>6794</v>
      </c>
    </row>
    <row r="2071" spans="1:12" s="54" customFormat="1">
      <c r="A2071" s="899">
        <v>2072</v>
      </c>
      <c r="B2071" s="899" t="s">
        <v>5691</v>
      </c>
      <c r="C2071" s="900" t="s">
        <v>40</v>
      </c>
      <c r="D2071" s="899">
        <v>127935</v>
      </c>
      <c r="E2071" s="899" t="s">
        <v>15</v>
      </c>
      <c r="F2071" s="899" t="s">
        <v>15</v>
      </c>
      <c r="G2071" s="899" t="s">
        <v>1726</v>
      </c>
      <c r="H2071" s="901">
        <v>1631.4</v>
      </c>
      <c r="I2071" s="902" t="s">
        <v>6608</v>
      </c>
      <c r="J2071" s="83"/>
      <c r="K2071" s="915"/>
      <c r="L2071" s="904" t="s">
        <v>6794</v>
      </c>
    </row>
    <row r="2072" spans="1:12" s="54" customFormat="1">
      <c r="A2072" s="899">
        <v>2073</v>
      </c>
      <c r="B2072" s="899" t="s">
        <v>5797</v>
      </c>
      <c r="C2072" s="900" t="s">
        <v>40</v>
      </c>
      <c r="D2072" s="899">
        <v>129176</v>
      </c>
      <c r="E2072" s="899" t="s">
        <v>15</v>
      </c>
      <c r="F2072" s="899" t="s">
        <v>15</v>
      </c>
      <c r="G2072" s="899" t="s">
        <v>1726</v>
      </c>
      <c r="H2072" s="901">
        <v>1238.0999999999999</v>
      </c>
      <c r="I2072" s="902" t="s">
        <v>6608</v>
      </c>
      <c r="J2072" s="83"/>
      <c r="K2072" s="915"/>
      <c r="L2072" s="904" t="s">
        <v>6794</v>
      </c>
    </row>
    <row r="2073" spans="1:12" s="54" customFormat="1">
      <c r="A2073" s="899">
        <v>2074</v>
      </c>
      <c r="B2073" s="899" t="s">
        <v>5798</v>
      </c>
      <c r="C2073" s="900" t="s">
        <v>40</v>
      </c>
      <c r="D2073" s="899">
        <v>129176</v>
      </c>
      <c r="E2073" s="899" t="s">
        <v>15</v>
      </c>
      <c r="F2073" s="899" t="s">
        <v>15</v>
      </c>
      <c r="G2073" s="899" t="s">
        <v>1726</v>
      </c>
      <c r="H2073" s="901">
        <v>2216.6999999999998</v>
      </c>
      <c r="I2073" s="902" t="s">
        <v>6608</v>
      </c>
      <c r="J2073" s="83"/>
      <c r="K2073" s="915"/>
      <c r="L2073" s="904" t="s">
        <v>6794</v>
      </c>
    </row>
    <row r="2074" spans="1:12" s="54" customFormat="1">
      <c r="A2074" s="899">
        <v>2075</v>
      </c>
      <c r="B2074" s="899" t="s">
        <v>5799</v>
      </c>
      <c r="C2074" s="900" t="s">
        <v>40</v>
      </c>
      <c r="D2074" s="899">
        <v>129176</v>
      </c>
      <c r="E2074" s="899" t="s">
        <v>15</v>
      </c>
      <c r="F2074" s="899" t="s">
        <v>15</v>
      </c>
      <c r="G2074" s="899" t="s">
        <v>1726</v>
      </c>
      <c r="H2074" s="901">
        <v>630</v>
      </c>
      <c r="I2074" s="902" t="s">
        <v>6608</v>
      </c>
      <c r="J2074" s="83"/>
      <c r="K2074" s="915"/>
      <c r="L2074" s="904" t="s">
        <v>6794</v>
      </c>
    </row>
    <row r="2075" spans="1:12" s="54" customFormat="1">
      <c r="A2075" s="899">
        <v>2076</v>
      </c>
      <c r="B2075" s="899" t="s">
        <v>5788</v>
      </c>
      <c r="C2075" s="900" t="s">
        <v>40</v>
      </c>
      <c r="D2075" s="899">
        <v>129174</v>
      </c>
      <c r="E2075" s="899" t="s">
        <v>15</v>
      </c>
      <c r="F2075" s="899" t="s">
        <v>15</v>
      </c>
      <c r="G2075" s="899" t="s">
        <v>1726</v>
      </c>
      <c r="H2075" s="901">
        <v>1866.6</v>
      </c>
      <c r="I2075" s="902" t="s">
        <v>6608</v>
      </c>
      <c r="J2075" s="83"/>
      <c r="K2075" s="915"/>
      <c r="L2075" s="904" t="s">
        <v>6794</v>
      </c>
    </row>
    <row r="2076" spans="1:12" s="54" customFormat="1">
      <c r="A2076" s="899">
        <v>2077</v>
      </c>
      <c r="B2076" s="899" t="s">
        <v>5789</v>
      </c>
      <c r="C2076" s="900" t="s">
        <v>40</v>
      </c>
      <c r="D2076" s="899">
        <v>129174</v>
      </c>
      <c r="E2076" s="899" t="s">
        <v>15</v>
      </c>
      <c r="F2076" s="899" t="s">
        <v>15</v>
      </c>
      <c r="G2076" s="899" t="s">
        <v>1726</v>
      </c>
      <c r="H2076" s="901">
        <v>1373.7</v>
      </c>
      <c r="I2076" s="902" t="s">
        <v>6608</v>
      </c>
      <c r="J2076" s="83"/>
      <c r="K2076" s="915"/>
      <c r="L2076" s="904" t="s">
        <v>6794</v>
      </c>
    </row>
    <row r="2077" spans="1:12" s="54" customFormat="1">
      <c r="A2077" s="899">
        <v>2078</v>
      </c>
      <c r="B2077" s="899" t="s">
        <v>5790</v>
      </c>
      <c r="C2077" s="900" t="s">
        <v>40</v>
      </c>
      <c r="D2077" s="899">
        <v>129174</v>
      </c>
      <c r="E2077" s="899" t="s">
        <v>15</v>
      </c>
      <c r="F2077" s="899" t="s">
        <v>15</v>
      </c>
      <c r="G2077" s="899" t="s">
        <v>1726</v>
      </c>
      <c r="H2077" s="901">
        <v>630</v>
      </c>
      <c r="I2077" s="902" t="s">
        <v>6608</v>
      </c>
      <c r="J2077" s="83"/>
      <c r="K2077" s="915"/>
      <c r="L2077" s="904" t="s">
        <v>6794</v>
      </c>
    </row>
    <row r="2078" spans="1:12" s="54" customFormat="1">
      <c r="A2078" s="899">
        <v>2079</v>
      </c>
      <c r="B2078" s="899" t="s">
        <v>5530</v>
      </c>
      <c r="C2078" s="900" t="s">
        <v>40</v>
      </c>
      <c r="D2078" s="899">
        <v>129175</v>
      </c>
      <c r="E2078" s="899" t="s">
        <v>15</v>
      </c>
      <c r="F2078" s="899" t="s">
        <v>15</v>
      </c>
      <c r="G2078" s="899" t="s">
        <v>1726</v>
      </c>
      <c r="H2078" s="901">
        <v>1238.0999999999999</v>
      </c>
      <c r="I2078" s="902" t="s">
        <v>6608</v>
      </c>
      <c r="J2078" s="83"/>
      <c r="K2078" s="915"/>
      <c r="L2078" s="904" t="s">
        <v>6794</v>
      </c>
    </row>
    <row r="2079" spans="1:12" s="54" customFormat="1">
      <c r="A2079" s="899">
        <v>2080</v>
      </c>
      <c r="B2079" s="899" t="s">
        <v>5692</v>
      </c>
      <c r="C2079" s="900" t="s">
        <v>40</v>
      </c>
      <c r="D2079" s="899">
        <v>129175</v>
      </c>
      <c r="E2079" s="899" t="s">
        <v>15</v>
      </c>
      <c r="F2079" s="899" t="s">
        <v>15</v>
      </c>
      <c r="G2079" s="899" t="s">
        <v>1726</v>
      </c>
      <c r="H2079" s="901">
        <v>2216.6999999999998</v>
      </c>
      <c r="I2079" s="902" t="s">
        <v>6608</v>
      </c>
      <c r="J2079" s="83"/>
      <c r="K2079" s="915"/>
      <c r="L2079" s="904" t="s">
        <v>6794</v>
      </c>
    </row>
    <row r="2080" spans="1:12" s="54" customFormat="1">
      <c r="A2080" s="899">
        <v>2081</v>
      </c>
      <c r="B2080" s="899" t="s">
        <v>5693</v>
      </c>
      <c r="C2080" s="900" t="s">
        <v>40</v>
      </c>
      <c r="D2080" s="899">
        <v>129175</v>
      </c>
      <c r="E2080" s="899" t="s">
        <v>15</v>
      </c>
      <c r="F2080" s="899" t="s">
        <v>15</v>
      </c>
      <c r="G2080" s="899" t="s">
        <v>1726</v>
      </c>
      <c r="H2080" s="901">
        <v>630</v>
      </c>
      <c r="I2080" s="902" t="s">
        <v>6608</v>
      </c>
      <c r="J2080" s="83"/>
      <c r="K2080" s="915"/>
      <c r="L2080" s="904" t="s">
        <v>6794</v>
      </c>
    </row>
    <row r="2081" spans="1:12" s="54" customFormat="1">
      <c r="A2081" s="899">
        <v>2082</v>
      </c>
      <c r="B2081" s="899" t="s">
        <v>5791</v>
      </c>
      <c r="C2081" s="900" t="s">
        <v>40</v>
      </c>
      <c r="D2081" s="899">
        <v>129173</v>
      </c>
      <c r="E2081" s="899" t="s">
        <v>15</v>
      </c>
      <c r="F2081" s="899" t="s">
        <v>15</v>
      </c>
      <c r="G2081" s="899" t="s">
        <v>1726</v>
      </c>
      <c r="H2081" s="901">
        <v>2216.6999999999998</v>
      </c>
      <c r="I2081" s="902" t="s">
        <v>6608</v>
      </c>
      <c r="J2081" s="83"/>
      <c r="K2081" s="915"/>
      <c r="L2081" s="904" t="s">
        <v>6794</v>
      </c>
    </row>
    <row r="2082" spans="1:12" s="54" customFormat="1">
      <c r="A2082" s="899">
        <v>2083</v>
      </c>
      <c r="B2082" s="899" t="s">
        <v>5792</v>
      </c>
      <c r="C2082" s="900" t="s">
        <v>40</v>
      </c>
      <c r="D2082" s="899">
        <v>129173</v>
      </c>
      <c r="E2082" s="899" t="s">
        <v>15</v>
      </c>
      <c r="F2082" s="899" t="s">
        <v>15</v>
      </c>
      <c r="G2082" s="899" t="s">
        <v>1726</v>
      </c>
      <c r="H2082" s="901">
        <v>1373.7</v>
      </c>
      <c r="I2082" s="902" t="s">
        <v>6608</v>
      </c>
      <c r="J2082" s="83"/>
      <c r="K2082" s="915"/>
      <c r="L2082" s="904" t="s">
        <v>6794</v>
      </c>
    </row>
    <row r="2083" spans="1:12" s="54" customFormat="1">
      <c r="A2083" s="899">
        <v>2084</v>
      </c>
      <c r="B2083" s="899" t="s">
        <v>5638</v>
      </c>
      <c r="C2083" s="900" t="s">
        <v>40</v>
      </c>
      <c r="D2083" s="899">
        <v>129172</v>
      </c>
      <c r="E2083" s="899" t="s">
        <v>15</v>
      </c>
      <c r="F2083" s="899" t="s">
        <v>15</v>
      </c>
      <c r="G2083" s="899" t="s">
        <v>1726</v>
      </c>
      <c r="H2083" s="901">
        <v>1861.2</v>
      </c>
      <c r="I2083" s="902" t="s">
        <v>6608</v>
      </c>
      <c r="J2083" s="83"/>
      <c r="K2083" s="915"/>
      <c r="L2083" s="904" t="s">
        <v>6794</v>
      </c>
    </row>
    <row r="2084" spans="1:12" s="54" customFormat="1">
      <c r="A2084" s="899">
        <v>2085</v>
      </c>
      <c r="B2084" s="899" t="s">
        <v>5630</v>
      </c>
      <c r="C2084" s="900" t="s">
        <v>40</v>
      </c>
      <c r="D2084" s="899">
        <v>129172</v>
      </c>
      <c r="E2084" s="899" t="s">
        <v>15</v>
      </c>
      <c r="F2084" s="899" t="s">
        <v>15</v>
      </c>
      <c r="G2084" s="899" t="s">
        <v>1726</v>
      </c>
      <c r="H2084" s="901">
        <v>450</v>
      </c>
      <c r="I2084" s="902" t="s">
        <v>6608</v>
      </c>
      <c r="J2084" s="83"/>
      <c r="K2084" s="915"/>
      <c r="L2084" s="904" t="s">
        <v>6794</v>
      </c>
    </row>
    <row r="2085" spans="1:12" s="54" customFormat="1">
      <c r="A2085" s="899">
        <v>2086</v>
      </c>
      <c r="B2085" s="899" t="s">
        <v>5631</v>
      </c>
      <c r="C2085" s="900" t="s">
        <v>40</v>
      </c>
      <c r="D2085" s="899">
        <v>129172</v>
      </c>
      <c r="E2085" s="899" t="s">
        <v>15</v>
      </c>
      <c r="F2085" s="899" t="s">
        <v>15</v>
      </c>
      <c r="G2085" s="899" t="s">
        <v>1726</v>
      </c>
      <c r="H2085" s="901">
        <v>390</v>
      </c>
      <c r="I2085" s="902" t="s">
        <v>6608</v>
      </c>
      <c r="J2085" s="83"/>
      <c r="K2085" s="915"/>
      <c r="L2085" s="904" t="s">
        <v>6794</v>
      </c>
    </row>
    <row r="2086" spans="1:12" s="54" customFormat="1">
      <c r="A2086" s="899">
        <v>2087</v>
      </c>
      <c r="B2086" s="899" t="s">
        <v>5632</v>
      </c>
      <c r="C2086" s="900" t="s">
        <v>40</v>
      </c>
      <c r="D2086" s="899">
        <v>129172</v>
      </c>
      <c r="E2086" s="899" t="s">
        <v>15</v>
      </c>
      <c r="F2086" s="899" t="s">
        <v>15</v>
      </c>
      <c r="G2086" s="899" t="s">
        <v>1726</v>
      </c>
      <c r="H2086" s="901">
        <v>390</v>
      </c>
      <c r="I2086" s="902" t="s">
        <v>6608</v>
      </c>
      <c r="J2086" s="83"/>
      <c r="K2086" s="915"/>
      <c r="L2086" s="904" t="s">
        <v>6794</v>
      </c>
    </row>
    <row r="2087" spans="1:12" s="54" customFormat="1">
      <c r="A2087" s="899">
        <v>2088</v>
      </c>
      <c r="B2087" s="899" t="s">
        <v>5509</v>
      </c>
      <c r="C2087" s="900" t="s">
        <v>40</v>
      </c>
      <c r="D2087" s="899">
        <v>129172</v>
      </c>
      <c r="E2087" s="899" t="s">
        <v>15</v>
      </c>
      <c r="F2087" s="899" t="s">
        <v>15</v>
      </c>
      <c r="G2087" s="899" t="s">
        <v>1726</v>
      </c>
      <c r="H2087" s="901">
        <v>600</v>
      </c>
      <c r="I2087" s="902" t="s">
        <v>6608</v>
      </c>
      <c r="J2087" s="83"/>
      <c r="K2087" s="915"/>
      <c r="L2087" s="904" t="s">
        <v>6794</v>
      </c>
    </row>
    <row r="2088" spans="1:12" s="54" customFormat="1">
      <c r="A2088" s="899">
        <v>2089</v>
      </c>
      <c r="B2088" s="899" t="s">
        <v>5623</v>
      </c>
      <c r="C2088" s="900" t="s">
        <v>40</v>
      </c>
      <c r="D2088" s="899">
        <v>129171</v>
      </c>
      <c r="E2088" s="899" t="s">
        <v>15</v>
      </c>
      <c r="F2088" s="899" t="s">
        <v>15</v>
      </c>
      <c r="G2088" s="899" t="s">
        <v>1726</v>
      </c>
      <c r="H2088" s="901">
        <v>675</v>
      </c>
      <c r="I2088" s="902" t="s">
        <v>6608</v>
      </c>
      <c r="J2088" s="83"/>
      <c r="K2088" s="915"/>
      <c r="L2088" s="904" t="s">
        <v>6794</v>
      </c>
    </row>
    <row r="2089" spans="1:12" s="54" customFormat="1">
      <c r="A2089" s="899">
        <v>2090</v>
      </c>
      <c r="B2089" s="899" t="s">
        <v>5619</v>
      </c>
      <c r="C2089" s="900" t="s">
        <v>40</v>
      </c>
      <c r="D2089" s="899">
        <v>129171</v>
      </c>
      <c r="E2089" s="899" t="s">
        <v>15</v>
      </c>
      <c r="F2089" s="899" t="s">
        <v>15</v>
      </c>
      <c r="G2089" s="899" t="s">
        <v>1726</v>
      </c>
      <c r="H2089" s="901">
        <v>1861.2</v>
      </c>
      <c r="I2089" s="902" t="s">
        <v>6608</v>
      </c>
      <c r="J2089" s="83"/>
      <c r="K2089" s="915"/>
      <c r="L2089" s="904" t="s">
        <v>6794</v>
      </c>
    </row>
    <row r="2090" spans="1:12" s="54" customFormat="1">
      <c r="A2090" s="899">
        <v>2091</v>
      </c>
      <c r="B2090" s="899" t="s">
        <v>5620</v>
      </c>
      <c r="C2090" s="900" t="s">
        <v>40</v>
      </c>
      <c r="D2090" s="899">
        <v>129171</v>
      </c>
      <c r="E2090" s="899" t="s">
        <v>15</v>
      </c>
      <c r="F2090" s="899" t="s">
        <v>15</v>
      </c>
      <c r="G2090" s="899" t="s">
        <v>1726</v>
      </c>
      <c r="H2090" s="901">
        <v>450</v>
      </c>
      <c r="I2090" s="902" t="s">
        <v>6608</v>
      </c>
      <c r="J2090" s="83"/>
      <c r="K2090" s="915"/>
      <c r="L2090" s="904" t="s">
        <v>6794</v>
      </c>
    </row>
    <row r="2091" spans="1:12" s="54" customFormat="1">
      <c r="A2091" s="899">
        <v>2092</v>
      </c>
      <c r="B2091" s="899" t="s">
        <v>5621</v>
      </c>
      <c r="C2091" s="900" t="s">
        <v>40</v>
      </c>
      <c r="D2091" s="899">
        <v>129171</v>
      </c>
      <c r="E2091" s="899" t="s">
        <v>15</v>
      </c>
      <c r="F2091" s="899" t="s">
        <v>15</v>
      </c>
      <c r="G2091" s="899" t="s">
        <v>1726</v>
      </c>
      <c r="H2091" s="901">
        <v>390</v>
      </c>
      <c r="I2091" s="902" t="s">
        <v>6608</v>
      </c>
      <c r="J2091" s="83"/>
      <c r="K2091" s="915"/>
      <c r="L2091" s="904" t="s">
        <v>6794</v>
      </c>
    </row>
    <row r="2092" spans="1:12" s="54" customFormat="1">
      <c r="A2092" s="899">
        <v>2093</v>
      </c>
      <c r="B2092" s="899" t="s">
        <v>5622</v>
      </c>
      <c r="C2092" s="900" t="s">
        <v>40</v>
      </c>
      <c r="D2092" s="899">
        <v>129171</v>
      </c>
      <c r="E2092" s="899" t="s">
        <v>15</v>
      </c>
      <c r="F2092" s="899" t="s">
        <v>15</v>
      </c>
      <c r="G2092" s="899" t="s">
        <v>1726</v>
      </c>
      <c r="H2092" s="901">
        <v>390</v>
      </c>
      <c r="I2092" s="902" t="s">
        <v>6608</v>
      </c>
      <c r="J2092" s="83"/>
      <c r="K2092" s="915"/>
      <c r="L2092" s="904" t="s">
        <v>6794</v>
      </c>
    </row>
    <row r="2093" spans="1:12" s="54" customFormat="1">
      <c r="A2093" s="899">
        <v>2094</v>
      </c>
      <c r="B2093" s="899" t="s">
        <v>5513</v>
      </c>
      <c r="C2093" s="900" t="s">
        <v>40</v>
      </c>
      <c r="D2093" s="899">
        <v>129171</v>
      </c>
      <c r="E2093" s="899" t="s">
        <v>15</v>
      </c>
      <c r="F2093" s="899" t="s">
        <v>15</v>
      </c>
      <c r="G2093" s="899" t="s">
        <v>1726</v>
      </c>
      <c r="H2093" s="901">
        <v>600</v>
      </c>
      <c r="I2093" s="902" t="s">
        <v>6608</v>
      </c>
      <c r="J2093" s="83"/>
      <c r="K2093" s="915"/>
      <c r="L2093" s="904" t="s">
        <v>6794</v>
      </c>
    </row>
    <row r="2094" spans="1:12" s="54" customFormat="1">
      <c r="A2094" s="16"/>
      <c r="B2094" s="899"/>
      <c r="C2094" s="900"/>
      <c r="D2094" s="899"/>
      <c r="E2094" s="899"/>
      <c r="F2094" s="899"/>
      <c r="G2094" s="899"/>
      <c r="H2094" s="901"/>
      <c r="I2094" s="902"/>
      <c r="J2094" s="83"/>
      <c r="K2094" s="903"/>
      <c r="L2094" s="904"/>
    </row>
    <row r="2095" spans="1:12" s="54" customFormat="1">
      <c r="A2095" s="16"/>
      <c r="B2095" s="899"/>
      <c r="C2095" s="900"/>
      <c r="D2095" s="899"/>
      <c r="E2095" s="899"/>
      <c r="F2095" s="899"/>
      <c r="G2095" s="899"/>
      <c r="H2095" s="901"/>
      <c r="I2095" s="902"/>
      <c r="J2095" s="83"/>
      <c r="K2095" s="903"/>
      <c r="L2095" s="904"/>
    </row>
    <row r="2096" spans="1:12" s="54" customFormat="1">
      <c r="A2096" s="16"/>
      <c r="B2096" s="899"/>
      <c r="C2096" s="900"/>
      <c r="D2096" s="899"/>
      <c r="E2096" s="899"/>
      <c r="F2096" s="899"/>
      <c r="G2096" s="899"/>
      <c r="H2096" s="901"/>
      <c r="I2096" s="902"/>
      <c r="J2096" s="83"/>
      <c r="K2096" s="903"/>
      <c r="L2096" s="904"/>
    </row>
    <row r="2097" spans="1:12" s="54" customFormat="1">
      <c r="A2097" s="16"/>
      <c r="B2097" s="899"/>
      <c r="C2097" s="900"/>
      <c r="D2097" s="899"/>
      <c r="E2097" s="899"/>
      <c r="F2097" s="899"/>
      <c r="G2097" s="899"/>
      <c r="H2097" s="901"/>
      <c r="I2097" s="902"/>
      <c r="J2097" s="83"/>
      <c r="K2097" s="903"/>
      <c r="L2097" s="904"/>
    </row>
    <row r="2098" spans="1:12" s="54" customFormat="1">
      <c r="A2098" s="16"/>
      <c r="B2098" s="899"/>
      <c r="C2098" s="900"/>
      <c r="D2098" s="899"/>
      <c r="E2098" s="899"/>
      <c r="F2098" s="899"/>
      <c r="G2098" s="899"/>
      <c r="H2098" s="901"/>
      <c r="I2098" s="902"/>
      <c r="J2098" s="83"/>
      <c r="K2098" s="903"/>
      <c r="L2098" s="904"/>
    </row>
    <row r="2099" spans="1:12" s="54" customFormat="1">
      <c r="A2099" s="16"/>
      <c r="B2099" s="899"/>
      <c r="C2099" s="900"/>
      <c r="D2099" s="899"/>
      <c r="E2099" s="899"/>
      <c r="F2099" s="899"/>
      <c r="G2099" s="899"/>
      <c r="H2099" s="901"/>
      <c r="I2099" s="902"/>
      <c r="J2099" s="83"/>
      <c r="K2099" s="903"/>
      <c r="L2099" s="904"/>
    </row>
    <row r="2100" spans="1:12" s="54" customFormat="1">
      <c r="A2100" s="16"/>
      <c r="B2100" s="899"/>
      <c r="C2100" s="900"/>
      <c r="D2100" s="899"/>
      <c r="E2100" s="899"/>
      <c r="F2100" s="899"/>
      <c r="G2100" s="899"/>
      <c r="H2100" s="901"/>
      <c r="I2100" s="902"/>
      <c r="J2100" s="83"/>
      <c r="K2100" s="903"/>
      <c r="L2100" s="904"/>
    </row>
    <row r="2101" spans="1:12" s="54" customFormat="1">
      <c r="A2101" s="16"/>
      <c r="B2101" s="899"/>
      <c r="C2101" s="900"/>
      <c r="D2101" s="899"/>
      <c r="E2101" s="899"/>
      <c r="F2101" s="899"/>
      <c r="G2101" s="899"/>
      <c r="H2101" s="901"/>
      <c r="I2101" s="902"/>
      <c r="J2101" s="83"/>
      <c r="K2101" s="903"/>
      <c r="L2101" s="904"/>
    </row>
    <row r="2102" spans="1:12" s="54" customFormat="1">
      <c r="A2102" s="16"/>
      <c r="B2102" s="899"/>
      <c r="C2102" s="900"/>
      <c r="D2102" s="899"/>
      <c r="E2102" s="899"/>
      <c r="F2102" s="899"/>
      <c r="G2102" s="899"/>
      <c r="H2102" s="901"/>
      <c r="I2102" s="902"/>
      <c r="J2102" s="83"/>
      <c r="K2102" s="903"/>
      <c r="L2102" s="904"/>
    </row>
    <row r="2103" spans="1:12" s="54" customFormat="1">
      <c r="A2103" s="16"/>
      <c r="B2103" s="899"/>
      <c r="C2103" s="900"/>
      <c r="D2103" s="899"/>
      <c r="E2103" s="899"/>
      <c r="F2103" s="899"/>
      <c r="G2103" s="899"/>
      <c r="H2103" s="901"/>
      <c r="I2103" s="902"/>
      <c r="J2103" s="83"/>
      <c r="K2103" s="903"/>
      <c r="L2103" s="904"/>
    </row>
    <row r="2104" spans="1:12" s="54" customFormat="1">
      <c r="A2104" s="16"/>
      <c r="B2104" s="899"/>
      <c r="C2104" s="900"/>
      <c r="D2104" s="899"/>
      <c r="E2104" s="899"/>
      <c r="F2104" s="899"/>
      <c r="G2104" s="899"/>
      <c r="H2104" s="901"/>
      <c r="I2104" s="902"/>
      <c r="J2104" s="83"/>
      <c r="K2104" s="903"/>
      <c r="L2104" s="904"/>
    </row>
    <row r="2105" spans="1:12" s="54" customFormat="1">
      <c r="A2105" s="16"/>
      <c r="B2105" s="899"/>
      <c r="C2105" s="900"/>
      <c r="D2105" s="899"/>
      <c r="E2105" s="899"/>
      <c r="F2105" s="899"/>
      <c r="G2105" s="899"/>
      <c r="H2105" s="901"/>
      <c r="I2105" s="902"/>
      <c r="J2105" s="83"/>
      <c r="K2105" s="903"/>
      <c r="L2105" s="904"/>
    </row>
    <row r="2106" spans="1:12" s="54" customFormat="1">
      <c r="A2106" s="16"/>
      <c r="B2106" s="899"/>
      <c r="C2106" s="900"/>
      <c r="D2106" s="899"/>
      <c r="E2106" s="899"/>
      <c r="F2106" s="899"/>
      <c r="G2106" s="899"/>
      <c r="H2106" s="901"/>
      <c r="I2106" s="902"/>
      <c r="J2106" s="83"/>
      <c r="K2106" s="903"/>
      <c r="L2106" s="904"/>
    </row>
    <row r="2107" spans="1:12" s="54" customFormat="1">
      <c r="A2107" s="16"/>
      <c r="B2107" s="899"/>
      <c r="C2107" s="900"/>
      <c r="D2107" s="899"/>
      <c r="E2107" s="899"/>
      <c r="F2107" s="899"/>
      <c r="G2107" s="899"/>
      <c r="H2107" s="901"/>
      <c r="I2107" s="902"/>
      <c r="J2107" s="83"/>
      <c r="K2107" s="903"/>
      <c r="L2107" s="904"/>
    </row>
    <row r="2108" spans="1:12" s="54" customFormat="1">
      <c r="A2108" s="16"/>
      <c r="B2108" s="899"/>
      <c r="C2108" s="900"/>
      <c r="D2108" s="899"/>
      <c r="E2108" s="899"/>
      <c r="F2108" s="899"/>
      <c r="G2108" s="899"/>
      <c r="H2108" s="901"/>
      <c r="I2108" s="902"/>
      <c r="J2108" s="83"/>
      <c r="K2108" s="903"/>
      <c r="L2108" s="904"/>
    </row>
    <row r="2109" spans="1:12" s="54" customFormat="1">
      <c r="A2109" s="16"/>
      <c r="B2109" s="899"/>
      <c r="C2109" s="900"/>
      <c r="D2109" s="899"/>
      <c r="E2109" s="899"/>
      <c r="F2109" s="899"/>
      <c r="G2109" s="899"/>
      <c r="H2109" s="901"/>
      <c r="I2109" s="902"/>
      <c r="J2109" s="83"/>
      <c r="K2109" s="903"/>
      <c r="L2109" s="904"/>
    </row>
    <row r="2110" spans="1:12" s="54" customFormat="1">
      <c r="A2110" s="16"/>
      <c r="B2110" s="899"/>
      <c r="C2110" s="900"/>
      <c r="D2110" s="899"/>
      <c r="E2110" s="899"/>
      <c r="F2110" s="899"/>
      <c r="G2110" s="899"/>
      <c r="H2110" s="901"/>
      <c r="I2110" s="902"/>
      <c r="J2110" s="83"/>
      <c r="K2110" s="903"/>
      <c r="L2110" s="904"/>
    </row>
    <row r="2111" spans="1:12" s="54" customFormat="1">
      <c r="A2111" s="16"/>
      <c r="B2111" s="899"/>
      <c r="C2111" s="900"/>
      <c r="D2111" s="899"/>
      <c r="E2111" s="899"/>
      <c r="F2111" s="899"/>
      <c r="G2111" s="899"/>
      <c r="H2111" s="901"/>
      <c r="I2111" s="902"/>
      <c r="J2111" s="83"/>
      <c r="K2111" s="903"/>
      <c r="L2111" s="904"/>
    </row>
    <row r="2112" spans="1:12" s="54" customFormat="1">
      <c r="A2112" s="16"/>
      <c r="B2112" s="899"/>
      <c r="C2112" s="900"/>
      <c r="D2112" s="899"/>
      <c r="E2112" s="899"/>
      <c r="F2112" s="899"/>
      <c r="G2112" s="899"/>
      <c r="H2112" s="901"/>
      <c r="I2112" s="902"/>
      <c r="J2112" s="83"/>
      <c r="K2112" s="903"/>
      <c r="L2112" s="904"/>
    </row>
    <row r="2113" spans="1:12" s="54" customFormat="1">
      <c r="A2113" s="16"/>
      <c r="B2113" s="899"/>
      <c r="C2113" s="900"/>
      <c r="D2113" s="899"/>
      <c r="E2113" s="899"/>
      <c r="F2113" s="899"/>
      <c r="G2113" s="899"/>
      <c r="H2113" s="901"/>
      <c r="I2113" s="902"/>
      <c r="J2113" s="83"/>
      <c r="K2113" s="903"/>
      <c r="L2113" s="904"/>
    </row>
    <row r="2114" spans="1:12" s="54" customFormat="1">
      <c r="A2114" s="16"/>
      <c r="B2114" s="899"/>
      <c r="C2114" s="900"/>
      <c r="D2114" s="899"/>
      <c r="E2114" s="899"/>
      <c r="F2114" s="899"/>
      <c r="G2114" s="899"/>
      <c r="H2114" s="901"/>
      <c r="I2114" s="902"/>
      <c r="J2114" s="83"/>
      <c r="K2114" s="903"/>
      <c r="L2114" s="904"/>
    </row>
    <row r="2115" spans="1:12" s="54" customFormat="1">
      <c r="A2115" s="16"/>
      <c r="B2115" s="899"/>
      <c r="C2115" s="900"/>
      <c r="D2115" s="899"/>
      <c r="E2115" s="899"/>
      <c r="F2115" s="899"/>
      <c r="G2115" s="899"/>
      <c r="H2115" s="901"/>
      <c r="I2115" s="902"/>
      <c r="J2115" s="83"/>
      <c r="K2115" s="903"/>
      <c r="L2115" s="904"/>
    </row>
    <row r="2116" spans="1:12" s="54" customFormat="1">
      <c r="A2116" s="16"/>
      <c r="B2116" s="899"/>
      <c r="C2116" s="900"/>
      <c r="D2116" s="899"/>
      <c r="E2116" s="899"/>
      <c r="F2116" s="899"/>
      <c r="G2116" s="899"/>
      <c r="H2116" s="901"/>
      <c r="I2116" s="902"/>
      <c r="J2116" s="83"/>
      <c r="K2116" s="903"/>
      <c r="L2116" s="904"/>
    </row>
    <row r="2117" spans="1:12" s="54" customFormat="1">
      <c r="A2117" s="16"/>
      <c r="B2117" s="899"/>
      <c r="C2117" s="900"/>
      <c r="D2117" s="899"/>
      <c r="E2117" s="899"/>
      <c r="F2117" s="899"/>
      <c r="G2117" s="899"/>
      <c r="H2117" s="901"/>
      <c r="I2117" s="902"/>
      <c r="J2117" s="83"/>
      <c r="K2117" s="903"/>
      <c r="L2117" s="904"/>
    </row>
    <row r="2118" spans="1:12" s="54" customFormat="1">
      <c r="A2118" s="16"/>
      <c r="B2118" s="899"/>
      <c r="C2118" s="900"/>
      <c r="D2118" s="899"/>
      <c r="E2118" s="899"/>
      <c r="F2118" s="899"/>
      <c r="G2118" s="899"/>
      <c r="H2118" s="901"/>
      <c r="I2118" s="902"/>
      <c r="J2118" s="83"/>
      <c r="K2118" s="903"/>
      <c r="L2118" s="904"/>
    </row>
    <row r="2119" spans="1:12" s="54" customFormat="1">
      <c r="A2119" s="16"/>
      <c r="B2119" s="899"/>
      <c r="C2119" s="900"/>
      <c r="D2119" s="899"/>
      <c r="E2119" s="899"/>
      <c r="F2119" s="899"/>
      <c r="G2119" s="899"/>
      <c r="H2119" s="901"/>
      <c r="I2119" s="902"/>
      <c r="J2119" s="83"/>
      <c r="K2119" s="903"/>
      <c r="L2119" s="904"/>
    </row>
    <row r="2120" spans="1:12" s="54" customFormat="1">
      <c r="A2120" s="16"/>
      <c r="B2120" s="899"/>
      <c r="C2120" s="900"/>
      <c r="D2120" s="899"/>
      <c r="E2120" s="899"/>
      <c r="F2120" s="899"/>
      <c r="G2120" s="899"/>
      <c r="H2120" s="901"/>
      <c r="I2120" s="902"/>
      <c r="J2120" s="83"/>
      <c r="K2120" s="903"/>
      <c r="L2120" s="904"/>
    </row>
    <row r="2121" spans="1:12" s="54" customFormat="1">
      <c r="A2121" s="16"/>
      <c r="B2121" s="899"/>
      <c r="C2121" s="900"/>
      <c r="D2121" s="899"/>
      <c r="E2121" s="899"/>
      <c r="F2121" s="899"/>
      <c r="G2121" s="899"/>
      <c r="H2121" s="901"/>
      <c r="I2121" s="902"/>
      <c r="J2121" s="83"/>
      <c r="K2121" s="903"/>
      <c r="L2121" s="904"/>
    </row>
    <row r="2122" spans="1:12" s="54" customFormat="1">
      <c r="A2122" s="16"/>
      <c r="B2122" s="899"/>
      <c r="C2122" s="900"/>
      <c r="D2122" s="899"/>
      <c r="E2122" s="899"/>
      <c r="F2122" s="899"/>
      <c r="G2122" s="899"/>
      <c r="H2122" s="901"/>
      <c r="I2122" s="902"/>
      <c r="J2122" s="83"/>
      <c r="K2122" s="903"/>
      <c r="L2122" s="904"/>
    </row>
    <row r="2123" spans="1:12" s="54" customFormat="1">
      <c r="A2123" s="16"/>
      <c r="B2123" s="899"/>
      <c r="C2123" s="900"/>
      <c r="D2123" s="899"/>
      <c r="E2123" s="899"/>
      <c r="F2123" s="899"/>
      <c r="G2123" s="899"/>
      <c r="H2123" s="901"/>
      <c r="I2123" s="902"/>
      <c r="J2123" s="83"/>
      <c r="K2123" s="903"/>
      <c r="L2123" s="904"/>
    </row>
    <row r="2124" spans="1:12" s="54" customFormat="1">
      <c r="A2124" s="16"/>
      <c r="B2124" s="899"/>
      <c r="C2124" s="900"/>
      <c r="D2124" s="899"/>
      <c r="E2124" s="899"/>
      <c r="F2124" s="899"/>
      <c r="G2124" s="899"/>
      <c r="H2124" s="901"/>
      <c r="I2124" s="902"/>
      <c r="J2124" s="83"/>
      <c r="K2124" s="903"/>
      <c r="L2124" s="904"/>
    </row>
    <row r="2125" spans="1:12" s="54" customFormat="1">
      <c r="A2125" s="16"/>
      <c r="B2125" s="899"/>
      <c r="C2125" s="900"/>
      <c r="D2125" s="899"/>
      <c r="E2125" s="899"/>
      <c r="F2125" s="899"/>
      <c r="G2125" s="899"/>
      <c r="H2125" s="901"/>
      <c r="I2125" s="902"/>
      <c r="J2125" s="83"/>
      <c r="K2125" s="903"/>
      <c r="L2125" s="904"/>
    </row>
    <row r="2126" spans="1:12" s="54" customFormat="1">
      <c r="A2126" s="16"/>
      <c r="B2126" s="899"/>
      <c r="C2126" s="900"/>
      <c r="D2126" s="899"/>
      <c r="E2126" s="899"/>
      <c r="F2126" s="899"/>
      <c r="G2126" s="899"/>
      <c r="H2126" s="901"/>
      <c r="I2126" s="902"/>
      <c r="J2126" s="83"/>
      <c r="K2126" s="903"/>
      <c r="L2126" s="904"/>
    </row>
    <row r="2127" spans="1:12" s="54" customFormat="1">
      <c r="A2127" s="16"/>
      <c r="B2127" s="899"/>
      <c r="C2127" s="900"/>
      <c r="D2127" s="899"/>
      <c r="E2127" s="899"/>
      <c r="F2127" s="899"/>
      <c r="G2127" s="899"/>
      <c r="H2127" s="901"/>
      <c r="I2127" s="902"/>
      <c r="J2127" s="83"/>
      <c r="K2127" s="903"/>
      <c r="L2127" s="904"/>
    </row>
    <row r="2128" spans="1:12" s="54" customFormat="1">
      <c r="A2128" s="16"/>
      <c r="B2128" s="899"/>
      <c r="C2128" s="900"/>
      <c r="D2128" s="899"/>
      <c r="E2128" s="899"/>
      <c r="F2128" s="899"/>
      <c r="G2128" s="899"/>
      <c r="H2128" s="901"/>
      <c r="I2128" s="902"/>
      <c r="J2128" s="83"/>
      <c r="K2128" s="903"/>
      <c r="L2128" s="904"/>
    </row>
    <row r="2129" spans="1:12" s="54" customFormat="1">
      <c r="A2129" s="16"/>
      <c r="B2129" s="899"/>
      <c r="C2129" s="900"/>
      <c r="D2129" s="899"/>
      <c r="E2129" s="899"/>
      <c r="F2129" s="899"/>
      <c r="G2129" s="899"/>
      <c r="H2129" s="901"/>
      <c r="I2129" s="902"/>
      <c r="J2129" s="83"/>
      <c r="K2129" s="903"/>
      <c r="L2129" s="904"/>
    </row>
    <row r="2130" spans="1:12" s="54" customFormat="1">
      <c r="A2130" s="16"/>
      <c r="B2130" s="899"/>
      <c r="C2130" s="900"/>
      <c r="D2130" s="899"/>
      <c r="E2130" s="899"/>
      <c r="F2130" s="899"/>
      <c r="G2130" s="899"/>
      <c r="H2130" s="901"/>
      <c r="I2130" s="902"/>
      <c r="J2130" s="83"/>
      <c r="K2130" s="903"/>
      <c r="L2130" s="904"/>
    </row>
    <row r="2131" spans="1:12" s="54" customFormat="1">
      <c r="A2131" s="16"/>
      <c r="B2131" s="899"/>
      <c r="C2131" s="900"/>
      <c r="D2131" s="899"/>
      <c r="E2131" s="899"/>
      <c r="F2131" s="899"/>
      <c r="G2131" s="899"/>
      <c r="H2131" s="901"/>
      <c r="I2131" s="902"/>
      <c r="J2131" s="83"/>
      <c r="K2131" s="903"/>
      <c r="L2131" s="904"/>
    </row>
    <row r="2132" spans="1:12" s="54" customFormat="1">
      <c r="A2132" s="16"/>
      <c r="B2132" s="899"/>
      <c r="C2132" s="900"/>
      <c r="D2132" s="899"/>
      <c r="E2132" s="899"/>
      <c r="F2132" s="899"/>
      <c r="G2132" s="899"/>
      <c r="H2132" s="901"/>
      <c r="I2132" s="902"/>
      <c r="J2132" s="83"/>
      <c r="K2132" s="903"/>
      <c r="L2132" s="904"/>
    </row>
    <row r="2133" spans="1:12" s="54" customFormat="1">
      <c r="A2133" s="16"/>
      <c r="B2133" s="899"/>
      <c r="C2133" s="900"/>
      <c r="D2133" s="899"/>
      <c r="E2133" s="899"/>
      <c r="F2133" s="899"/>
      <c r="G2133" s="899"/>
      <c r="H2133" s="901"/>
      <c r="I2133" s="902"/>
      <c r="J2133" s="83"/>
      <c r="K2133" s="903"/>
      <c r="L2133" s="904"/>
    </row>
    <row r="2134" spans="1:12" s="54" customFormat="1">
      <c r="A2134" s="16"/>
      <c r="B2134" s="899"/>
      <c r="C2134" s="900"/>
      <c r="D2134" s="899"/>
      <c r="E2134" s="899"/>
      <c r="F2134" s="899"/>
      <c r="G2134" s="899"/>
      <c r="H2134" s="901"/>
      <c r="I2134" s="902"/>
      <c r="J2134" s="83"/>
      <c r="K2134" s="903"/>
      <c r="L2134" s="904"/>
    </row>
    <row r="2135" spans="1:12" s="54" customFormat="1">
      <c r="A2135" s="16"/>
      <c r="B2135" s="899"/>
      <c r="C2135" s="900"/>
      <c r="D2135" s="899"/>
      <c r="E2135" s="899"/>
      <c r="F2135" s="899"/>
      <c r="G2135" s="899"/>
      <c r="H2135" s="901"/>
      <c r="I2135" s="902"/>
      <c r="J2135" s="83"/>
      <c r="K2135" s="903"/>
      <c r="L2135" s="904"/>
    </row>
    <row r="2136" spans="1:12" s="54" customFormat="1">
      <c r="A2136" s="16"/>
      <c r="B2136" s="899"/>
      <c r="C2136" s="900"/>
      <c r="D2136" s="899"/>
      <c r="E2136" s="899"/>
      <c r="F2136" s="899"/>
      <c r="G2136" s="899"/>
      <c r="H2136" s="901"/>
      <c r="I2136" s="902"/>
      <c r="J2136" s="83"/>
      <c r="K2136" s="903"/>
      <c r="L2136" s="904"/>
    </row>
    <row r="2137" spans="1:12" s="54" customFormat="1">
      <c r="A2137" s="16"/>
      <c r="B2137" s="899"/>
      <c r="C2137" s="900"/>
      <c r="D2137" s="899"/>
      <c r="E2137" s="899"/>
      <c r="F2137" s="899"/>
      <c r="G2137" s="899"/>
      <c r="H2137" s="901"/>
      <c r="I2137" s="902"/>
      <c r="J2137" s="83"/>
      <c r="K2137" s="903"/>
      <c r="L2137" s="904"/>
    </row>
    <row r="2138" spans="1:12" s="54" customFormat="1">
      <c r="A2138" s="16"/>
      <c r="B2138" s="899"/>
      <c r="C2138" s="900"/>
      <c r="D2138" s="899"/>
      <c r="E2138" s="899"/>
      <c r="F2138" s="899"/>
      <c r="G2138" s="899"/>
      <c r="H2138" s="901"/>
      <c r="I2138" s="902"/>
      <c r="J2138" s="83"/>
      <c r="K2138" s="903"/>
      <c r="L2138" s="904"/>
    </row>
    <row r="2139" spans="1:12" s="54" customFormat="1">
      <c r="A2139" s="16"/>
      <c r="B2139" s="899"/>
      <c r="C2139" s="900"/>
      <c r="D2139" s="899"/>
      <c r="E2139" s="899"/>
      <c r="F2139" s="899"/>
      <c r="G2139" s="899"/>
      <c r="H2139" s="901"/>
      <c r="I2139" s="902"/>
      <c r="J2139" s="83"/>
      <c r="K2139" s="903"/>
      <c r="L2139" s="904"/>
    </row>
    <row r="2140" spans="1:12" s="54" customFormat="1">
      <c r="A2140" s="16"/>
      <c r="B2140" s="899"/>
      <c r="C2140" s="900"/>
      <c r="D2140" s="899"/>
      <c r="E2140" s="899"/>
      <c r="F2140" s="899"/>
      <c r="G2140" s="899"/>
      <c r="H2140" s="901"/>
      <c r="I2140" s="902"/>
      <c r="J2140" s="83"/>
      <c r="K2140" s="903"/>
      <c r="L2140" s="904"/>
    </row>
    <row r="2141" spans="1:12" s="54" customFormat="1">
      <c r="A2141" s="16"/>
      <c r="B2141" s="899"/>
      <c r="C2141" s="900"/>
      <c r="D2141" s="899"/>
      <c r="E2141" s="899"/>
      <c r="F2141" s="899"/>
      <c r="G2141" s="899"/>
      <c r="H2141" s="901"/>
      <c r="I2141" s="902"/>
      <c r="J2141" s="83"/>
      <c r="K2141" s="903"/>
      <c r="L2141" s="904"/>
    </row>
    <row r="2142" spans="1:12" s="54" customFormat="1">
      <c r="A2142" s="16"/>
      <c r="B2142" s="899"/>
      <c r="C2142" s="900"/>
      <c r="D2142" s="899"/>
      <c r="E2142" s="899"/>
      <c r="F2142" s="899"/>
      <c r="G2142" s="899"/>
      <c r="H2142" s="901"/>
      <c r="I2142" s="902"/>
      <c r="J2142" s="83"/>
      <c r="K2142" s="903"/>
      <c r="L2142" s="904"/>
    </row>
    <row r="2143" spans="1:12" s="54" customFormat="1">
      <c r="A2143" s="16"/>
      <c r="B2143" s="899"/>
      <c r="C2143" s="900"/>
      <c r="D2143" s="899"/>
      <c r="E2143" s="899"/>
      <c r="F2143" s="899"/>
      <c r="G2143" s="899"/>
      <c r="H2143" s="901"/>
      <c r="I2143" s="902"/>
      <c r="J2143" s="83"/>
      <c r="K2143" s="903"/>
      <c r="L2143" s="904"/>
    </row>
    <row r="2144" spans="1:12" s="54" customFormat="1">
      <c r="A2144" s="16"/>
      <c r="B2144" s="899"/>
      <c r="C2144" s="900"/>
      <c r="D2144" s="899"/>
      <c r="E2144" s="899"/>
      <c r="F2144" s="899"/>
      <c r="G2144" s="899"/>
      <c r="H2144" s="901"/>
      <c r="I2144" s="902"/>
      <c r="J2144" s="83"/>
      <c r="K2144" s="903"/>
      <c r="L2144" s="904"/>
    </row>
    <row r="2145" spans="1:12" s="54" customFormat="1">
      <c r="A2145" s="16"/>
      <c r="B2145" s="899"/>
      <c r="C2145" s="900"/>
      <c r="D2145" s="899"/>
      <c r="E2145" s="899"/>
      <c r="F2145" s="899"/>
      <c r="G2145" s="899"/>
      <c r="H2145" s="901"/>
      <c r="I2145" s="902"/>
      <c r="J2145" s="83"/>
      <c r="K2145" s="903"/>
      <c r="L2145" s="904"/>
    </row>
    <row r="2146" spans="1:12" s="54" customFormat="1">
      <c r="A2146" s="16"/>
      <c r="B2146" s="899"/>
      <c r="C2146" s="900"/>
      <c r="D2146" s="899"/>
      <c r="E2146" s="899"/>
      <c r="F2146" s="899"/>
      <c r="G2146" s="899"/>
      <c r="H2146" s="901"/>
      <c r="I2146" s="902"/>
      <c r="J2146" s="83"/>
      <c r="K2146" s="903"/>
      <c r="L2146" s="904"/>
    </row>
    <row r="2147" spans="1:12" s="54" customFormat="1">
      <c r="A2147" s="16"/>
      <c r="B2147" s="899"/>
      <c r="C2147" s="900"/>
      <c r="D2147" s="899"/>
      <c r="E2147" s="899"/>
      <c r="F2147" s="899"/>
      <c r="G2147" s="899"/>
      <c r="H2147" s="901"/>
      <c r="I2147" s="902"/>
      <c r="J2147" s="83"/>
      <c r="K2147" s="903"/>
      <c r="L2147" s="904"/>
    </row>
    <row r="2148" spans="1:12" s="54" customFormat="1">
      <c r="A2148" s="16"/>
      <c r="B2148" s="899"/>
      <c r="C2148" s="900"/>
      <c r="D2148" s="899"/>
      <c r="E2148" s="899"/>
      <c r="F2148" s="899"/>
      <c r="G2148" s="899"/>
      <c r="H2148" s="901"/>
      <c r="I2148" s="902"/>
      <c r="J2148" s="83"/>
      <c r="K2148" s="903"/>
      <c r="L2148" s="904"/>
    </row>
    <row r="2149" spans="1:12" s="54" customFormat="1">
      <c r="A2149" s="16"/>
      <c r="B2149" s="899"/>
      <c r="C2149" s="900"/>
      <c r="D2149" s="899"/>
      <c r="E2149" s="899"/>
      <c r="F2149" s="899"/>
      <c r="G2149" s="899"/>
      <c r="H2149" s="901"/>
      <c r="I2149" s="902"/>
      <c r="J2149" s="83"/>
      <c r="K2149" s="903"/>
      <c r="L2149" s="904"/>
    </row>
    <row r="2150" spans="1:12" s="54" customFormat="1">
      <c r="A2150" s="16"/>
      <c r="B2150" s="899"/>
      <c r="C2150" s="900"/>
      <c r="D2150" s="899"/>
      <c r="E2150" s="899"/>
      <c r="F2150" s="899"/>
      <c r="G2150" s="899"/>
      <c r="H2150" s="901"/>
      <c r="I2150" s="902"/>
      <c r="J2150" s="83"/>
      <c r="K2150" s="903"/>
      <c r="L2150" s="904"/>
    </row>
    <row r="2151" spans="1:12" s="54" customFormat="1">
      <c r="A2151" s="16"/>
      <c r="B2151" s="899"/>
      <c r="C2151" s="900"/>
      <c r="D2151" s="899"/>
      <c r="E2151" s="899"/>
      <c r="F2151" s="899"/>
      <c r="G2151" s="899"/>
      <c r="H2151" s="901"/>
      <c r="I2151" s="902"/>
      <c r="J2151" s="83"/>
      <c r="K2151" s="903"/>
      <c r="L2151" s="904"/>
    </row>
    <row r="2152" spans="1:12" s="54" customFormat="1">
      <c r="A2152" s="16"/>
      <c r="B2152" s="899"/>
      <c r="C2152" s="900"/>
      <c r="D2152" s="899"/>
      <c r="E2152" s="899"/>
      <c r="F2152" s="899"/>
      <c r="G2152" s="899"/>
      <c r="H2152" s="901"/>
      <c r="I2152" s="902"/>
      <c r="J2152" s="83"/>
      <c r="K2152" s="903"/>
      <c r="L2152" s="904"/>
    </row>
    <row r="2153" spans="1:12" s="54" customFormat="1">
      <c r="A2153" s="16"/>
      <c r="B2153" s="899"/>
      <c r="C2153" s="900"/>
      <c r="D2153" s="899"/>
      <c r="E2153" s="899"/>
      <c r="F2153" s="899"/>
      <c r="G2153" s="899"/>
      <c r="H2153" s="901"/>
      <c r="I2153" s="902"/>
      <c r="J2153" s="83"/>
      <c r="K2153" s="903"/>
      <c r="L2153" s="904"/>
    </row>
    <row r="2154" spans="1:12" s="54" customFormat="1">
      <c r="A2154" s="16"/>
      <c r="B2154" s="899"/>
      <c r="C2154" s="900"/>
      <c r="D2154" s="899"/>
      <c r="E2154" s="899"/>
      <c r="F2154" s="899"/>
      <c r="G2154" s="899"/>
      <c r="H2154" s="901"/>
      <c r="I2154" s="902"/>
      <c r="J2154" s="83"/>
      <c r="K2154" s="903"/>
      <c r="L2154" s="904"/>
    </row>
    <row r="2155" spans="1:12" s="54" customFormat="1">
      <c r="A2155" s="16"/>
      <c r="B2155" s="899"/>
      <c r="C2155" s="900"/>
      <c r="D2155" s="899"/>
      <c r="E2155" s="899"/>
      <c r="F2155" s="899"/>
      <c r="G2155" s="899"/>
      <c r="H2155" s="901"/>
      <c r="I2155" s="902"/>
      <c r="J2155" s="83"/>
      <c r="K2155" s="903"/>
      <c r="L2155" s="904"/>
    </row>
    <row r="2156" spans="1:12" s="54" customFormat="1">
      <c r="A2156" s="16"/>
      <c r="B2156" s="899"/>
      <c r="C2156" s="900"/>
      <c r="D2156" s="899"/>
      <c r="E2156" s="899"/>
      <c r="F2156" s="899"/>
      <c r="G2156" s="899"/>
      <c r="H2156" s="901"/>
      <c r="I2156" s="902"/>
      <c r="J2156" s="83"/>
      <c r="K2156" s="903"/>
      <c r="L2156" s="904"/>
    </row>
    <row r="2157" spans="1:12" s="54" customFormat="1">
      <c r="A2157" s="16"/>
      <c r="B2157" s="899"/>
      <c r="C2157" s="900"/>
      <c r="D2157" s="899"/>
      <c r="E2157" s="899"/>
      <c r="F2157" s="899"/>
      <c r="G2157" s="899"/>
      <c r="H2157" s="901"/>
      <c r="I2157" s="902"/>
      <c r="J2157" s="83"/>
      <c r="K2157" s="903"/>
      <c r="L2157" s="904"/>
    </row>
    <row r="2158" spans="1:12" s="54" customFormat="1">
      <c r="A2158" s="16"/>
      <c r="B2158" s="899"/>
      <c r="C2158" s="900"/>
      <c r="D2158" s="899"/>
      <c r="E2158" s="899"/>
      <c r="F2158" s="899"/>
      <c r="G2158" s="899"/>
      <c r="H2158" s="901"/>
      <c r="I2158" s="902"/>
      <c r="J2158" s="83"/>
      <c r="K2158" s="903"/>
      <c r="L2158" s="904"/>
    </row>
    <row r="2159" spans="1:12" s="54" customFormat="1">
      <c r="A2159" s="16"/>
      <c r="B2159" s="899"/>
      <c r="C2159" s="900"/>
      <c r="D2159" s="899"/>
      <c r="E2159" s="899"/>
      <c r="F2159" s="899"/>
      <c r="G2159" s="899"/>
      <c r="H2159" s="901"/>
      <c r="I2159" s="902"/>
      <c r="J2159" s="83"/>
      <c r="K2159" s="903"/>
      <c r="L2159" s="904"/>
    </row>
    <row r="2160" spans="1:12" s="54" customFormat="1">
      <c r="A2160" s="16"/>
      <c r="B2160" s="899"/>
      <c r="C2160" s="900"/>
      <c r="D2160" s="899"/>
      <c r="E2160" s="899"/>
      <c r="F2160" s="899"/>
      <c r="G2160" s="899"/>
      <c r="H2160" s="901"/>
      <c r="I2160" s="902"/>
      <c r="J2160" s="83"/>
      <c r="K2160" s="903"/>
      <c r="L2160" s="904"/>
    </row>
    <row r="2161" spans="1:12" s="54" customFormat="1">
      <c r="A2161" s="16"/>
      <c r="B2161" s="899"/>
      <c r="C2161" s="900"/>
      <c r="D2161" s="899"/>
      <c r="E2161" s="899"/>
      <c r="F2161" s="899"/>
      <c r="G2161" s="899"/>
      <c r="H2161" s="901"/>
      <c r="I2161" s="902"/>
      <c r="J2161" s="83"/>
      <c r="K2161" s="903"/>
      <c r="L2161" s="904"/>
    </row>
    <row r="2162" spans="1:12" s="54" customFormat="1">
      <c r="A2162" s="16"/>
      <c r="B2162" s="899"/>
      <c r="C2162" s="900"/>
      <c r="D2162" s="899"/>
      <c r="E2162" s="899"/>
      <c r="F2162" s="899"/>
      <c r="G2162" s="899"/>
      <c r="H2162" s="901"/>
      <c r="I2162" s="902"/>
      <c r="J2162" s="83"/>
      <c r="K2162" s="903"/>
      <c r="L2162" s="904"/>
    </row>
    <row r="2163" spans="1:12" s="54" customFormat="1">
      <c r="A2163" s="16"/>
      <c r="B2163" s="899"/>
      <c r="C2163" s="900"/>
      <c r="D2163" s="899"/>
      <c r="E2163" s="899"/>
      <c r="F2163" s="899"/>
      <c r="G2163" s="899"/>
      <c r="H2163" s="901"/>
      <c r="I2163" s="902"/>
      <c r="J2163" s="83"/>
      <c r="K2163" s="903"/>
      <c r="L2163" s="904"/>
    </row>
    <row r="2164" spans="1:12" s="54" customFormat="1">
      <c r="A2164" s="16"/>
      <c r="B2164" s="899"/>
      <c r="C2164" s="900"/>
      <c r="D2164" s="899"/>
      <c r="E2164" s="899"/>
      <c r="F2164" s="899"/>
      <c r="G2164" s="899"/>
      <c r="H2164" s="901"/>
      <c r="I2164" s="902"/>
      <c r="J2164" s="83"/>
      <c r="K2164" s="903"/>
      <c r="L2164" s="904"/>
    </row>
    <row r="2165" spans="1:12" s="54" customFormat="1">
      <c r="A2165" s="16"/>
      <c r="B2165" s="899"/>
      <c r="C2165" s="900"/>
      <c r="D2165" s="899"/>
      <c r="E2165" s="899"/>
      <c r="F2165" s="899"/>
      <c r="G2165" s="899"/>
      <c r="H2165" s="901"/>
      <c r="I2165" s="902"/>
      <c r="J2165" s="83"/>
      <c r="K2165" s="903"/>
      <c r="L2165" s="904"/>
    </row>
    <row r="2166" spans="1:12" s="54" customFormat="1">
      <c r="A2166" s="16"/>
      <c r="B2166" s="899"/>
      <c r="C2166" s="900"/>
      <c r="D2166" s="899"/>
      <c r="E2166" s="899"/>
      <c r="F2166" s="899"/>
      <c r="G2166" s="899"/>
      <c r="H2166" s="901"/>
      <c r="I2166" s="902"/>
      <c r="J2166" s="83"/>
      <c r="K2166" s="903"/>
      <c r="L2166" s="904"/>
    </row>
    <row r="2167" spans="1:12" s="54" customFormat="1">
      <c r="A2167" s="16"/>
      <c r="B2167" s="899"/>
      <c r="C2167" s="900"/>
      <c r="D2167" s="899"/>
      <c r="E2167" s="899"/>
      <c r="F2167" s="899"/>
      <c r="G2167" s="899"/>
      <c r="H2167" s="901"/>
      <c r="I2167" s="902"/>
      <c r="J2167" s="83"/>
      <c r="K2167" s="903"/>
      <c r="L2167" s="904"/>
    </row>
    <row r="2168" spans="1:12" s="54" customFormat="1">
      <c r="A2168" s="16"/>
      <c r="B2168" s="899"/>
      <c r="C2168" s="900"/>
      <c r="D2168" s="899"/>
      <c r="E2168" s="899"/>
      <c r="F2168" s="899"/>
      <c r="G2168" s="899"/>
      <c r="H2168" s="901"/>
      <c r="I2168" s="902"/>
      <c r="J2168" s="83"/>
      <c r="K2168" s="903"/>
      <c r="L2168" s="904"/>
    </row>
    <row r="2169" spans="1:12" s="54" customFormat="1">
      <c r="A2169" s="16"/>
      <c r="B2169" s="899"/>
      <c r="C2169" s="900"/>
      <c r="D2169" s="899"/>
      <c r="E2169" s="899"/>
      <c r="F2169" s="899"/>
      <c r="G2169" s="899"/>
      <c r="H2169" s="901"/>
      <c r="I2169" s="902"/>
      <c r="J2169" s="83"/>
      <c r="K2169" s="903"/>
      <c r="L2169" s="904"/>
    </row>
    <row r="2170" spans="1:12" s="54" customFormat="1">
      <c r="A2170" s="16"/>
      <c r="B2170" s="899"/>
      <c r="C2170" s="900"/>
      <c r="D2170" s="899"/>
      <c r="E2170" s="899"/>
      <c r="F2170" s="899"/>
      <c r="G2170" s="899"/>
      <c r="H2170" s="901"/>
      <c r="I2170" s="902"/>
      <c r="J2170" s="83"/>
      <c r="K2170" s="903"/>
      <c r="L2170" s="904"/>
    </row>
    <row r="2171" spans="1:12" s="54" customFormat="1">
      <c r="A2171" s="16"/>
      <c r="B2171" s="899"/>
      <c r="C2171" s="900"/>
      <c r="D2171" s="899"/>
      <c r="E2171" s="899"/>
      <c r="F2171" s="899"/>
      <c r="G2171" s="899"/>
      <c r="H2171" s="901"/>
      <c r="I2171" s="902"/>
      <c r="J2171" s="83"/>
      <c r="K2171" s="903"/>
      <c r="L2171" s="904"/>
    </row>
    <row r="2172" spans="1:12" s="54" customFormat="1">
      <c r="A2172" s="16"/>
      <c r="B2172" s="899"/>
      <c r="C2172" s="900"/>
      <c r="D2172" s="899"/>
      <c r="E2172" s="899"/>
      <c r="F2172" s="899"/>
      <c r="G2172" s="899"/>
      <c r="H2172" s="901"/>
      <c r="I2172" s="902"/>
      <c r="J2172" s="83"/>
      <c r="K2172" s="903"/>
      <c r="L2172" s="904"/>
    </row>
    <row r="2173" spans="1:12" s="54" customFormat="1">
      <c r="A2173" s="16"/>
      <c r="B2173" s="899"/>
      <c r="C2173" s="900"/>
      <c r="D2173" s="899"/>
      <c r="E2173" s="899"/>
      <c r="F2173" s="899"/>
      <c r="G2173" s="899"/>
      <c r="H2173" s="901"/>
      <c r="I2173" s="902"/>
      <c r="J2173" s="83"/>
      <c r="K2173" s="903"/>
      <c r="L2173" s="904"/>
    </row>
    <row r="2174" spans="1:12" s="54" customFormat="1">
      <c r="A2174" s="16"/>
      <c r="B2174" s="899"/>
      <c r="C2174" s="900"/>
      <c r="D2174" s="899"/>
      <c r="E2174" s="899"/>
      <c r="F2174" s="899"/>
      <c r="G2174" s="899"/>
      <c r="H2174" s="901"/>
      <c r="I2174" s="902"/>
      <c r="J2174" s="83"/>
      <c r="K2174" s="903"/>
      <c r="L2174" s="904"/>
    </row>
    <row r="2175" spans="1:12" s="54" customFormat="1">
      <c r="A2175" s="16"/>
      <c r="B2175" s="899"/>
      <c r="C2175" s="900"/>
      <c r="D2175" s="899"/>
      <c r="E2175" s="899"/>
      <c r="F2175" s="899"/>
      <c r="G2175" s="899"/>
      <c r="H2175" s="901"/>
      <c r="I2175" s="902"/>
      <c r="J2175" s="83"/>
      <c r="K2175" s="903"/>
      <c r="L2175" s="904"/>
    </row>
    <row r="2176" spans="1:12" s="54" customFormat="1">
      <c r="A2176" s="16"/>
      <c r="B2176" s="899"/>
      <c r="C2176" s="900"/>
      <c r="D2176" s="899"/>
      <c r="E2176" s="899"/>
      <c r="F2176" s="899"/>
      <c r="G2176" s="899"/>
      <c r="H2176" s="901"/>
      <c r="I2176" s="902"/>
      <c r="J2176" s="83"/>
      <c r="K2176" s="903"/>
      <c r="L2176" s="904"/>
    </row>
    <row r="2177" spans="1:12" s="54" customFormat="1">
      <c r="A2177" s="16"/>
      <c r="B2177" s="899"/>
      <c r="C2177" s="900"/>
      <c r="D2177" s="899"/>
      <c r="E2177" s="899"/>
      <c r="F2177" s="899"/>
      <c r="G2177" s="899"/>
      <c r="H2177" s="901"/>
      <c r="I2177" s="902"/>
      <c r="J2177" s="83"/>
      <c r="K2177" s="903"/>
      <c r="L2177" s="904"/>
    </row>
    <row r="2178" spans="1:12" s="54" customFormat="1">
      <c r="A2178" s="16"/>
      <c r="B2178" s="899"/>
      <c r="C2178" s="900"/>
      <c r="D2178" s="899"/>
      <c r="E2178" s="899"/>
      <c r="F2178" s="899"/>
      <c r="G2178" s="899"/>
      <c r="H2178" s="901"/>
      <c r="I2178" s="902"/>
      <c r="J2178" s="83"/>
      <c r="K2178" s="903"/>
      <c r="L2178" s="904"/>
    </row>
    <row r="2179" spans="1:12" s="54" customFormat="1">
      <c r="A2179" s="16"/>
      <c r="B2179" s="899"/>
      <c r="C2179" s="900"/>
      <c r="D2179" s="899"/>
      <c r="E2179" s="899"/>
      <c r="F2179" s="899"/>
      <c r="G2179" s="899"/>
      <c r="H2179" s="901"/>
      <c r="I2179" s="902"/>
      <c r="J2179" s="83"/>
      <c r="K2179" s="903"/>
      <c r="L2179" s="904"/>
    </row>
    <row r="2180" spans="1:12" s="54" customFormat="1">
      <c r="A2180" s="16"/>
      <c r="B2180" s="899"/>
      <c r="C2180" s="900"/>
      <c r="D2180" s="899"/>
      <c r="E2180" s="899"/>
      <c r="F2180" s="899"/>
      <c r="G2180" s="899"/>
      <c r="H2180" s="901"/>
      <c r="I2180" s="902"/>
      <c r="J2180" s="83"/>
      <c r="K2180" s="903"/>
      <c r="L2180" s="904"/>
    </row>
    <row r="2181" spans="1:12" s="54" customFormat="1">
      <c r="A2181" s="16"/>
      <c r="B2181" s="899"/>
      <c r="C2181" s="900"/>
      <c r="D2181" s="899"/>
      <c r="E2181" s="899"/>
      <c r="F2181" s="899"/>
      <c r="G2181" s="899"/>
      <c r="H2181" s="901"/>
      <c r="I2181" s="902"/>
      <c r="J2181" s="83"/>
      <c r="K2181" s="903"/>
      <c r="L2181" s="904"/>
    </row>
    <row r="2182" spans="1:12" s="54" customFormat="1">
      <c r="A2182" s="16"/>
      <c r="B2182" s="899"/>
      <c r="C2182" s="900"/>
      <c r="D2182" s="899"/>
      <c r="E2182" s="899"/>
      <c r="F2182" s="899"/>
      <c r="G2182" s="899"/>
      <c r="H2182" s="901"/>
      <c r="I2182" s="902"/>
      <c r="J2182" s="83"/>
      <c r="K2182" s="903"/>
      <c r="L2182" s="904"/>
    </row>
    <row r="2183" spans="1:12" s="54" customFormat="1">
      <c r="A2183" s="16"/>
      <c r="B2183" s="899"/>
      <c r="C2183" s="900"/>
      <c r="D2183" s="899"/>
      <c r="E2183" s="899"/>
      <c r="F2183" s="899"/>
      <c r="G2183" s="899"/>
      <c r="H2183" s="901"/>
      <c r="I2183" s="902"/>
      <c r="J2183" s="83"/>
      <c r="K2183" s="903"/>
      <c r="L2183" s="904"/>
    </row>
    <row r="2184" spans="1:12" s="54" customFormat="1">
      <c r="A2184" s="16"/>
      <c r="B2184" s="899"/>
      <c r="C2184" s="900"/>
      <c r="D2184" s="899"/>
      <c r="E2184" s="899"/>
      <c r="F2184" s="899"/>
      <c r="G2184" s="899"/>
      <c r="H2184" s="901"/>
      <c r="I2184" s="902"/>
      <c r="J2184" s="83"/>
      <c r="K2184" s="903"/>
      <c r="L2184" s="904"/>
    </row>
    <row r="2185" spans="1:12" s="54" customFormat="1">
      <c r="A2185" s="16"/>
      <c r="B2185" s="899"/>
      <c r="C2185" s="900"/>
      <c r="D2185" s="899"/>
      <c r="E2185" s="899"/>
      <c r="F2185" s="899"/>
      <c r="G2185" s="899"/>
      <c r="H2185" s="901"/>
      <c r="I2185" s="902"/>
      <c r="J2185" s="83"/>
      <c r="K2185" s="903"/>
      <c r="L2185" s="904"/>
    </row>
    <row r="2186" spans="1:12" s="54" customFormat="1">
      <c r="A2186" s="16"/>
      <c r="B2186" s="899"/>
      <c r="C2186" s="900"/>
      <c r="D2186" s="899"/>
      <c r="E2186" s="899"/>
      <c r="F2186" s="899"/>
      <c r="G2186" s="899"/>
      <c r="H2186" s="901"/>
      <c r="I2186" s="902"/>
      <c r="J2186" s="83"/>
      <c r="K2186" s="903"/>
      <c r="L2186" s="904"/>
    </row>
    <row r="2187" spans="1:12" s="54" customFormat="1">
      <c r="A2187" s="16"/>
      <c r="B2187" s="899"/>
      <c r="C2187" s="900"/>
      <c r="D2187" s="899"/>
      <c r="E2187" s="899"/>
      <c r="F2187" s="899"/>
      <c r="G2187" s="899"/>
      <c r="H2187" s="901"/>
      <c r="I2187" s="902"/>
      <c r="J2187" s="83"/>
      <c r="K2187" s="903"/>
      <c r="L2187" s="904"/>
    </row>
    <row r="2188" spans="1:12" s="54" customFormat="1">
      <c r="A2188" s="16"/>
      <c r="B2188" s="899"/>
      <c r="C2188" s="900"/>
      <c r="D2188" s="899"/>
      <c r="E2188" s="899"/>
      <c r="F2188" s="899"/>
      <c r="G2188" s="899"/>
      <c r="H2188" s="901"/>
      <c r="I2188" s="902"/>
      <c r="J2188" s="83"/>
      <c r="K2188" s="903"/>
      <c r="L2188" s="904"/>
    </row>
    <row r="2189" spans="1:12" s="54" customFormat="1">
      <c r="A2189" s="16"/>
      <c r="B2189" s="899"/>
      <c r="C2189" s="900"/>
      <c r="D2189" s="899"/>
      <c r="E2189" s="899"/>
      <c r="F2189" s="899"/>
      <c r="G2189" s="899"/>
      <c r="H2189" s="901"/>
      <c r="I2189" s="902"/>
      <c r="J2189" s="83"/>
      <c r="K2189" s="903"/>
      <c r="L2189" s="904"/>
    </row>
    <row r="2190" spans="1:12" s="54" customFormat="1">
      <c r="A2190" s="16"/>
      <c r="B2190" s="899"/>
      <c r="C2190" s="900"/>
      <c r="D2190" s="899"/>
      <c r="E2190" s="899"/>
      <c r="F2190" s="899"/>
      <c r="G2190" s="899"/>
      <c r="H2190" s="901"/>
      <c r="I2190" s="902"/>
      <c r="J2190" s="83"/>
      <c r="K2190" s="903"/>
      <c r="L2190" s="904"/>
    </row>
    <row r="2191" spans="1:12" s="54" customFormat="1">
      <c r="A2191" s="16"/>
      <c r="B2191" s="899"/>
      <c r="C2191" s="900"/>
      <c r="D2191" s="899"/>
      <c r="E2191" s="899"/>
      <c r="F2191" s="899"/>
      <c r="G2191" s="899"/>
      <c r="H2191" s="901"/>
      <c r="I2191" s="902"/>
      <c r="J2191" s="83"/>
      <c r="K2191" s="903"/>
      <c r="L2191" s="904"/>
    </row>
    <row r="2192" spans="1:12" s="54" customFormat="1">
      <c r="A2192" s="16"/>
      <c r="B2192" s="899"/>
      <c r="C2192" s="900"/>
      <c r="D2192" s="899"/>
      <c r="E2192" s="899"/>
      <c r="F2192" s="899"/>
      <c r="G2192" s="899"/>
      <c r="H2192" s="901"/>
      <c r="I2192" s="902"/>
      <c r="J2192" s="83"/>
      <c r="K2192" s="903"/>
      <c r="L2192" s="904"/>
    </row>
    <row r="2193" spans="1:12" s="54" customFormat="1">
      <c r="A2193" s="16"/>
      <c r="B2193" s="899"/>
      <c r="C2193" s="900"/>
      <c r="D2193" s="899"/>
      <c r="E2193" s="899"/>
      <c r="F2193" s="899"/>
      <c r="G2193" s="899"/>
      <c r="H2193" s="901"/>
      <c r="I2193" s="902"/>
      <c r="J2193" s="83"/>
      <c r="K2193" s="903"/>
      <c r="L2193" s="904"/>
    </row>
    <row r="2194" spans="1:12" s="54" customFormat="1">
      <c r="A2194" s="16"/>
      <c r="B2194" s="899"/>
      <c r="C2194" s="900"/>
      <c r="D2194" s="899"/>
      <c r="E2194" s="899"/>
      <c r="F2194" s="899"/>
      <c r="G2194" s="899"/>
      <c r="H2194" s="901"/>
      <c r="I2194" s="902"/>
      <c r="J2194" s="83"/>
      <c r="K2194" s="903"/>
      <c r="L2194" s="904"/>
    </row>
    <row r="2195" spans="1:12" s="54" customFormat="1">
      <c r="A2195" s="16"/>
      <c r="B2195" s="899"/>
      <c r="C2195" s="900"/>
      <c r="D2195" s="899"/>
      <c r="E2195" s="899"/>
      <c r="F2195" s="899"/>
      <c r="G2195" s="899"/>
      <c r="H2195" s="901"/>
      <c r="I2195" s="902"/>
      <c r="J2195" s="83"/>
      <c r="K2195" s="903"/>
      <c r="L2195" s="904"/>
    </row>
    <row r="2196" spans="1:12" s="54" customFormat="1">
      <c r="A2196" s="16"/>
      <c r="B2196" s="899"/>
      <c r="C2196" s="900"/>
      <c r="D2196" s="899"/>
      <c r="E2196" s="899"/>
      <c r="F2196" s="899"/>
      <c r="G2196" s="899"/>
      <c r="H2196" s="901"/>
      <c r="I2196" s="902"/>
      <c r="J2196" s="83"/>
      <c r="K2196" s="903"/>
      <c r="L2196" s="904"/>
    </row>
    <row r="2197" spans="1:12" s="54" customFormat="1">
      <c r="A2197" s="16"/>
      <c r="B2197" s="899"/>
      <c r="C2197" s="900"/>
      <c r="D2197" s="899"/>
      <c r="E2197" s="899"/>
      <c r="F2197" s="899"/>
      <c r="G2197" s="899"/>
      <c r="H2197" s="901"/>
      <c r="I2197" s="902"/>
      <c r="J2197" s="83"/>
      <c r="K2197" s="903"/>
      <c r="L2197" s="904"/>
    </row>
    <row r="2198" spans="1:12" s="54" customFormat="1">
      <c r="A2198" s="16"/>
      <c r="B2198" s="899"/>
      <c r="C2198" s="900"/>
      <c r="D2198" s="899"/>
      <c r="E2198" s="899"/>
      <c r="F2198" s="899"/>
      <c r="G2198" s="899"/>
      <c r="H2198" s="901"/>
      <c r="I2198" s="902"/>
      <c r="J2198" s="83"/>
      <c r="K2198" s="903"/>
      <c r="L2198" s="904"/>
    </row>
    <row r="2199" spans="1:12" s="54" customFormat="1">
      <c r="A2199" s="16"/>
      <c r="B2199" s="899"/>
      <c r="C2199" s="900"/>
      <c r="D2199" s="899"/>
      <c r="E2199" s="899"/>
      <c r="F2199" s="899"/>
      <c r="G2199" s="899"/>
      <c r="H2199" s="901"/>
      <c r="I2199" s="902"/>
      <c r="J2199" s="83"/>
      <c r="K2199" s="903"/>
      <c r="L2199" s="904"/>
    </row>
    <row r="2200" spans="1:12" s="54" customFormat="1">
      <c r="A2200" s="16"/>
      <c r="B2200" s="899"/>
      <c r="C2200" s="900"/>
      <c r="D2200" s="899"/>
      <c r="E2200" s="899"/>
      <c r="F2200" s="899"/>
      <c r="G2200" s="899"/>
      <c r="H2200" s="901"/>
      <c r="I2200" s="902"/>
      <c r="J2200" s="83"/>
      <c r="K2200" s="903"/>
      <c r="L2200" s="904"/>
    </row>
    <row r="2201" spans="1:12" s="54" customFormat="1">
      <c r="A2201" s="16"/>
      <c r="B2201" s="899"/>
      <c r="C2201" s="900"/>
      <c r="D2201" s="899"/>
      <c r="E2201" s="899"/>
      <c r="F2201" s="899"/>
      <c r="G2201" s="899"/>
      <c r="H2201" s="901"/>
      <c r="I2201" s="902"/>
      <c r="J2201" s="83"/>
      <c r="K2201" s="903"/>
      <c r="L2201" s="904"/>
    </row>
    <row r="2202" spans="1:12" s="54" customFormat="1">
      <c r="A2202" s="16"/>
      <c r="B2202" s="899"/>
      <c r="C2202" s="900"/>
      <c r="D2202" s="899"/>
      <c r="E2202" s="899"/>
      <c r="F2202" s="899"/>
      <c r="G2202" s="899"/>
      <c r="H2202" s="901"/>
      <c r="I2202" s="902"/>
      <c r="J2202" s="83"/>
      <c r="K2202" s="903"/>
      <c r="L2202" s="904"/>
    </row>
    <row r="2203" spans="1:12" s="54" customFormat="1">
      <c r="A2203" s="16"/>
      <c r="B2203" s="899"/>
      <c r="C2203" s="900"/>
      <c r="D2203" s="899"/>
      <c r="E2203" s="899"/>
      <c r="F2203" s="899"/>
      <c r="G2203" s="899"/>
      <c r="H2203" s="901"/>
      <c r="I2203" s="902"/>
      <c r="J2203" s="83"/>
      <c r="K2203" s="903"/>
      <c r="L2203" s="904"/>
    </row>
    <row r="2204" spans="1:12" s="54" customFormat="1">
      <c r="A2204" s="16"/>
      <c r="B2204" s="899"/>
      <c r="C2204" s="900"/>
      <c r="D2204" s="899"/>
      <c r="E2204" s="899"/>
      <c r="F2204" s="899"/>
      <c r="G2204" s="899"/>
      <c r="H2204" s="901"/>
      <c r="I2204" s="902"/>
      <c r="J2204" s="83"/>
      <c r="K2204" s="903"/>
      <c r="L2204" s="904"/>
    </row>
    <row r="2205" spans="1:12" s="54" customFormat="1">
      <c r="A2205" s="16"/>
      <c r="B2205" s="899"/>
      <c r="C2205" s="900"/>
      <c r="D2205" s="899"/>
      <c r="E2205" s="899"/>
      <c r="F2205" s="899"/>
      <c r="G2205" s="899"/>
      <c r="H2205" s="901"/>
      <c r="I2205" s="902"/>
      <c r="J2205" s="83"/>
      <c r="K2205" s="903"/>
      <c r="L2205" s="904"/>
    </row>
    <row r="2206" spans="1:12" s="54" customFormat="1">
      <c r="A2206" s="16"/>
      <c r="B2206" s="899"/>
      <c r="C2206" s="900"/>
      <c r="D2206" s="899"/>
      <c r="E2206" s="899"/>
      <c r="F2206" s="899"/>
      <c r="G2206" s="899"/>
      <c r="H2206" s="901"/>
      <c r="I2206" s="902"/>
      <c r="J2206" s="83"/>
      <c r="K2206" s="903"/>
      <c r="L2206" s="904"/>
    </row>
    <row r="2207" spans="1:12" s="54" customFormat="1">
      <c r="A2207" s="16"/>
      <c r="B2207" s="899"/>
      <c r="C2207" s="900"/>
      <c r="D2207" s="899"/>
      <c r="E2207" s="899"/>
      <c r="F2207" s="899"/>
      <c r="G2207" s="899"/>
      <c r="H2207" s="901"/>
      <c r="I2207" s="902"/>
      <c r="J2207" s="83"/>
      <c r="K2207" s="903"/>
      <c r="L2207" s="904"/>
    </row>
    <row r="2208" spans="1:12" s="54" customFormat="1">
      <c r="A2208" s="16"/>
      <c r="B2208" s="899"/>
      <c r="C2208" s="900"/>
      <c r="D2208" s="899"/>
      <c r="E2208" s="899"/>
      <c r="F2208" s="899"/>
      <c r="G2208" s="899"/>
      <c r="H2208" s="901"/>
      <c r="I2208" s="902"/>
      <c r="J2208" s="83"/>
      <c r="K2208" s="903"/>
      <c r="L2208" s="904"/>
    </row>
    <row r="2209" spans="1:12" s="54" customFormat="1">
      <c r="A2209" s="16"/>
      <c r="B2209" s="899"/>
      <c r="C2209" s="900"/>
      <c r="D2209" s="899"/>
      <c r="E2209" s="899"/>
      <c r="F2209" s="899"/>
      <c r="G2209" s="899"/>
      <c r="H2209" s="901"/>
      <c r="I2209" s="902"/>
      <c r="J2209" s="83"/>
      <c r="K2209" s="903"/>
      <c r="L2209" s="904"/>
    </row>
    <row r="2210" spans="1:12" s="54" customFormat="1">
      <c r="A2210" s="16"/>
      <c r="B2210" s="899"/>
      <c r="C2210" s="900"/>
      <c r="D2210" s="899"/>
      <c r="E2210" s="899"/>
      <c r="F2210" s="899"/>
      <c r="G2210" s="899"/>
      <c r="H2210" s="901"/>
      <c r="I2210" s="902"/>
      <c r="J2210" s="83"/>
      <c r="K2210" s="903"/>
      <c r="L2210" s="904"/>
    </row>
    <row r="2211" spans="1:12" s="54" customFormat="1">
      <c r="A2211" s="16"/>
      <c r="B2211" s="899"/>
      <c r="C2211" s="900"/>
      <c r="D2211" s="899"/>
      <c r="E2211" s="899"/>
      <c r="F2211" s="899"/>
      <c r="G2211" s="899"/>
      <c r="H2211" s="901"/>
      <c r="I2211" s="902"/>
      <c r="J2211" s="83"/>
      <c r="K2211" s="903"/>
      <c r="L2211" s="904"/>
    </row>
    <row r="2212" spans="1:12" s="54" customFormat="1">
      <c r="A2212" s="16"/>
      <c r="B2212" s="899"/>
      <c r="C2212" s="900"/>
      <c r="D2212" s="899"/>
      <c r="E2212" s="899"/>
      <c r="F2212" s="899"/>
      <c r="G2212" s="899"/>
      <c r="H2212" s="901"/>
      <c r="I2212" s="902"/>
      <c r="J2212" s="83"/>
      <c r="K2212" s="903"/>
      <c r="L2212" s="904"/>
    </row>
    <row r="2213" spans="1:12" s="54" customFormat="1">
      <c r="A2213" s="16"/>
      <c r="B2213" s="899"/>
      <c r="C2213" s="900"/>
      <c r="D2213" s="899"/>
      <c r="E2213" s="899"/>
      <c r="F2213" s="899"/>
      <c r="G2213" s="899"/>
      <c r="H2213" s="901"/>
      <c r="I2213" s="902"/>
      <c r="J2213" s="83"/>
      <c r="K2213" s="903"/>
      <c r="L2213" s="904"/>
    </row>
    <row r="2214" spans="1:12" s="54" customFormat="1">
      <c r="A2214" s="16"/>
      <c r="B2214" s="899"/>
      <c r="C2214" s="900"/>
      <c r="D2214" s="899"/>
      <c r="E2214" s="899"/>
      <c r="F2214" s="899"/>
      <c r="G2214" s="899"/>
      <c r="H2214" s="901"/>
      <c r="I2214" s="902"/>
      <c r="J2214" s="83"/>
      <c r="K2214" s="903"/>
      <c r="L2214" s="904"/>
    </row>
    <row r="2215" spans="1:12" s="54" customFormat="1">
      <c r="A2215" s="16"/>
      <c r="B2215" s="899"/>
      <c r="C2215" s="900"/>
      <c r="D2215" s="899"/>
      <c r="E2215" s="899"/>
      <c r="F2215" s="899"/>
      <c r="G2215" s="899"/>
      <c r="H2215" s="901"/>
      <c r="I2215" s="902"/>
      <c r="J2215" s="83"/>
      <c r="K2215" s="903"/>
      <c r="L2215" s="904"/>
    </row>
    <row r="2216" spans="1:12" s="54" customFormat="1">
      <c r="A2216" s="16"/>
      <c r="B2216" s="899"/>
      <c r="C2216" s="900"/>
      <c r="D2216" s="899"/>
      <c r="E2216" s="899"/>
      <c r="F2216" s="899"/>
      <c r="G2216" s="899"/>
      <c r="H2216" s="901"/>
      <c r="I2216" s="902"/>
      <c r="J2216" s="83"/>
      <c r="K2216" s="903"/>
      <c r="L2216" s="904"/>
    </row>
    <row r="2217" spans="1:12" s="54" customFormat="1">
      <c r="A2217" s="16"/>
      <c r="B2217" s="899"/>
      <c r="C2217" s="900"/>
      <c r="D2217" s="899"/>
      <c r="E2217" s="899"/>
      <c r="F2217" s="899"/>
      <c r="G2217" s="899"/>
      <c r="H2217" s="901"/>
      <c r="I2217" s="902"/>
      <c r="J2217" s="83"/>
      <c r="K2217" s="903"/>
      <c r="L2217" s="904"/>
    </row>
    <row r="2218" spans="1:12" s="54" customFormat="1">
      <c r="A2218" s="16"/>
      <c r="B2218" s="899"/>
      <c r="C2218" s="900"/>
      <c r="D2218" s="899"/>
      <c r="E2218" s="899"/>
      <c r="F2218" s="899"/>
      <c r="G2218" s="899"/>
      <c r="H2218" s="901"/>
      <c r="I2218" s="902"/>
      <c r="J2218" s="83"/>
      <c r="K2218" s="903"/>
      <c r="L2218" s="904"/>
    </row>
    <row r="2219" spans="1:12" s="54" customFormat="1">
      <c r="A2219" s="16"/>
      <c r="B2219" s="899"/>
      <c r="C2219" s="900"/>
      <c r="D2219" s="899"/>
      <c r="E2219" s="899"/>
      <c r="F2219" s="899"/>
      <c r="G2219" s="899"/>
      <c r="H2219" s="901"/>
      <c r="I2219" s="902"/>
      <c r="J2219" s="83"/>
      <c r="K2219" s="903"/>
      <c r="L2219" s="904"/>
    </row>
    <row r="2220" spans="1:12" s="54" customFormat="1">
      <c r="A2220" s="16"/>
      <c r="B2220" s="899"/>
      <c r="C2220" s="900"/>
      <c r="D2220" s="899"/>
      <c r="E2220" s="899"/>
      <c r="F2220" s="899"/>
      <c r="G2220" s="899"/>
      <c r="H2220" s="901"/>
      <c r="I2220" s="902"/>
      <c r="J2220" s="83"/>
      <c r="K2220" s="903"/>
      <c r="L2220" s="904"/>
    </row>
    <row r="2221" spans="1:12" s="54" customFormat="1">
      <c r="A2221" s="16"/>
      <c r="B2221" s="899"/>
      <c r="C2221" s="900"/>
      <c r="D2221" s="899"/>
      <c r="E2221" s="899"/>
      <c r="F2221" s="899"/>
      <c r="G2221" s="899"/>
      <c r="H2221" s="901"/>
      <c r="I2221" s="902"/>
      <c r="J2221" s="83"/>
      <c r="K2221" s="903"/>
      <c r="L2221" s="904"/>
    </row>
    <row r="2222" spans="1:12" s="54" customFormat="1">
      <c r="A2222" s="16"/>
      <c r="B2222" s="899"/>
      <c r="C2222" s="900"/>
      <c r="D2222" s="899"/>
      <c r="E2222" s="899"/>
      <c r="F2222" s="899"/>
      <c r="G2222" s="899"/>
      <c r="H2222" s="901"/>
      <c r="I2222" s="902"/>
      <c r="J2222" s="83"/>
      <c r="K2222" s="903"/>
      <c r="L2222" s="904"/>
    </row>
    <row r="2223" spans="1:12" s="54" customFormat="1">
      <c r="A2223" s="16"/>
      <c r="B2223" s="899"/>
      <c r="C2223" s="900"/>
      <c r="D2223" s="899"/>
      <c r="E2223" s="899"/>
      <c r="F2223" s="899"/>
      <c r="G2223" s="899"/>
      <c r="H2223" s="901"/>
      <c r="I2223" s="902"/>
      <c r="J2223" s="83"/>
      <c r="K2223" s="903"/>
      <c r="L2223" s="904"/>
    </row>
    <row r="2224" spans="1:12" s="54" customFormat="1">
      <c r="A2224" s="16"/>
      <c r="B2224" s="899"/>
      <c r="C2224" s="900"/>
      <c r="D2224" s="899"/>
      <c r="E2224" s="899"/>
      <c r="F2224" s="899"/>
      <c r="G2224" s="899"/>
      <c r="H2224" s="901"/>
      <c r="I2224" s="902"/>
      <c r="J2224" s="83"/>
      <c r="K2224" s="903"/>
      <c r="L2224" s="904"/>
    </row>
    <row r="2225" spans="1:12" s="54" customFormat="1">
      <c r="A2225" s="16"/>
      <c r="B2225" s="899"/>
      <c r="C2225" s="900"/>
      <c r="D2225" s="899"/>
      <c r="E2225" s="899"/>
      <c r="F2225" s="899"/>
      <c r="G2225" s="899"/>
      <c r="H2225" s="901"/>
      <c r="I2225" s="902"/>
      <c r="J2225" s="83"/>
      <c r="K2225" s="903"/>
      <c r="L2225" s="904"/>
    </row>
    <row r="2226" spans="1:12" s="54" customFormat="1">
      <c r="A2226" s="16"/>
      <c r="B2226" s="899"/>
      <c r="C2226" s="900"/>
      <c r="D2226" s="899"/>
      <c r="E2226" s="899"/>
      <c r="F2226" s="899"/>
      <c r="G2226" s="899"/>
      <c r="H2226" s="901"/>
      <c r="I2226" s="902"/>
      <c r="J2226" s="83"/>
      <c r="K2226" s="903"/>
      <c r="L2226" s="904"/>
    </row>
    <row r="2227" spans="1:12" s="54" customFormat="1">
      <c r="A2227" s="16"/>
      <c r="B2227" s="899"/>
      <c r="C2227" s="900"/>
      <c r="D2227" s="899"/>
      <c r="E2227" s="899"/>
      <c r="F2227" s="899"/>
      <c r="G2227" s="899"/>
      <c r="H2227" s="901"/>
      <c r="I2227" s="902"/>
      <c r="J2227" s="83"/>
      <c r="K2227" s="903"/>
      <c r="L2227" s="904"/>
    </row>
    <row r="2228" spans="1:12" s="54" customFormat="1">
      <c r="A2228" s="16"/>
      <c r="B2228" s="899"/>
      <c r="C2228" s="900"/>
      <c r="D2228" s="899"/>
      <c r="E2228" s="899"/>
      <c r="F2228" s="899"/>
      <c r="G2228" s="899"/>
      <c r="H2228" s="901"/>
      <c r="I2228" s="902"/>
      <c r="J2228" s="83"/>
      <c r="K2228" s="903"/>
      <c r="L2228" s="904"/>
    </row>
    <row r="2229" spans="1:12" s="54" customFormat="1">
      <c r="A2229" s="16"/>
      <c r="B2229" s="899"/>
      <c r="C2229" s="900"/>
      <c r="D2229" s="899"/>
      <c r="E2229" s="899"/>
      <c r="F2229" s="899"/>
      <c r="G2229" s="899"/>
      <c r="H2229" s="901"/>
      <c r="I2229" s="902"/>
      <c r="J2229" s="83"/>
      <c r="K2229" s="903"/>
      <c r="L2229" s="904"/>
    </row>
    <row r="2230" spans="1:12" s="54" customFormat="1">
      <c r="A2230" s="16"/>
      <c r="B2230" s="899"/>
      <c r="C2230" s="900"/>
      <c r="D2230" s="899"/>
      <c r="E2230" s="899"/>
      <c r="F2230" s="899"/>
      <c r="G2230" s="899"/>
      <c r="H2230" s="901"/>
      <c r="I2230" s="902"/>
      <c r="J2230" s="83"/>
      <c r="K2230" s="903"/>
      <c r="L2230" s="904"/>
    </row>
    <row r="2231" spans="1:12" s="54" customFormat="1">
      <c r="A2231" s="16"/>
      <c r="B2231" s="899"/>
      <c r="C2231" s="900"/>
      <c r="D2231" s="899"/>
      <c r="E2231" s="899"/>
      <c r="F2231" s="899"/>
      <c r="G2231" s="899"/>
      <c r="H2231" s="901"/>
      <c r="I2231" s="902"/>
      <c r="J2231" s="83"/>
      <c r="K2231" s="903"/>
      <c r="L2231" s="904"/>
    </row>
    <row r="2232" spans="1:12" s="54" customFormat="1">
      <c r="A2232" s="16"/>
      <c r="B2232" s="899"/>
      <c r="C2232" s="900"/>
      <c r="D2232" s="899"/>
      <c r="E2232" s="899"/>
      <c r="F2232" s="899"/>
      <c r="G2232" s="899"/>
      <c r="H2232" s="901"/>
      <c r="I2232" s="902"/>
      <c r="J2232" s="83"/>
      <c r="K2232" s="903"/>
      <c r="L2232" s="904"/>
    </row>
    <row r="2233" spans="1:12" s="54" customFormat="1">
      <c r="A2233" s="16"/>
      <c r="B2233" s="899"/>
      <c r="C2233" s="900"/>
      <c r="D2233" s="899"/>
      <c r="E2233" s="899"/>
      <c r="F2233" s="899"/>
      <c r="G2233" s="899"/>
      <c r="H2233" s="901"/>
      <c r="I2233" s="902"/>
      <c r="J2233" s="83"/>
      <c r="K2233" s="903"/>
      <c r="L2233" s="904"/>
    </row>
    <row r="2234" spans="1:12" s="54" customFormat="1">
      <c r="A2234" s="16"/>
      <c r="B2234" s="899"/>
      <c r="C2234" s="900"/>
      <c r="D2234" s="899"/>
      <c r="E2234" s="899"/>
      <c r="F2234" s="899"/>
      <c r="G2234" s="899"/>
      <c r="H2234" s="901"/>
      <c r="I2234" s="902"/>
      <c r="J2234" s="83"/>
      <c r="K2234" s="903"/>
      <c r="L2234" s="904"/>
    </row>
    <row r="2235" spans="1:12" s="54" customFormat="1">
      <c r="A2235" s="16"/>
      <c r="B2235" s="899"/>
      <c r="C2235" s="900"/>
      <c r="D2235" s="899"/>
      <c r="E2235" s="899"/>
      <c r="F2235" s="899"/>
      <c r="G2235" s="899"/>
      <c r="H2235" s="901"/>
      <c r="I2235" s="902"/>
      <c r="J2235" s="83"/>
      <c r="K2235" s="903"/>
      <c r="L2235" s="904"/>
    </row>
    <row r="2236" spans="1:12" s="54" customFormat="1">
      <c r="A2236" s="16"/>
      <c r="B2236" s="899"/>
      <c r="C2236" s="900"/>
      <c r="D2236" s="899"/>
      <c r="E2236" s="899"/>
      <c r="F2236" s="899"/>
      <c r="G2236" s="899"/>
      <c r="H2236" s="901"/>
      <c r="I2236" s="902"/>
      <c r="J2236" s="83"/>
      <c r="K2236" s="903"/>
      <c r="L2236" s="904"/>
    </row>
    <row r="2237" spans="1:12" s="54" customFormat="1">
      <c r="A2237" s="16"/>
      <c r="B2237" s="899"/>
      <c r="C2237" s="900"/>
      <c r="D2237" s="899"/>
      <c r="E2237" s="899"/>
      <c r="F2237" s="899"/>
      <c r="G2237" s="899"/>
      <c r="H2237" s="901"/>
      <c r="I2237" s="902"/>
      <c r="J2237" s="83"/>
      <c r="K2237" s="903"/>
      <c r="L2237" s="904"/>
    </row>
    <row r="2238" spans="1:12" s="54" customFormat="1">
      <c r="A2238" s="16"/>
      <c r="B2238" s="899"/>
      <c r="C2238" s="900"/>
      <c r="D2238" s="899"/>
      <c r="E2238" s="899"/>
      <c r="F2238" s="899"/>
      <c r="G2238" s="899"/>
      <c r="H2238" s="901"/>
      <c r="I2238" s="902"/>
      <c r="J2238" s="83"/>
      <c r="K2238" s="903"/>
      <c r="L2238" s="904"/>
    </row>
    <row r="2239" spans="1:12" s="54" customFormat="1">
      <c r="A2239" s="16"/>
      <c r="B2239" s="899"/>
      <c r="C2239" s="900"/>
      <c r="D2239" s="899"/>
      <c r="E2239" s="899"/>
      <c r="F2239" s="899"/>
      <c r="G2239" s="899"/>
      <c r="H2239" s="901"/>
      <c r="I2239" s="902"/>
      <c r="J2239" s="83"/>
      <c r="K2239" s="903"/>
      <c r="L2239" s="904"/>
    </row>
    <row r="2240" spans="1:12" s="54" customFormat="1">
      <c r="A2240" s="16"/>
      <c r="B2240" s="899"/>
      <c r="C2240" s="900"/>
      <c r="D2240" s="899"/>
      <c r="E2240" s="899"/>
      <c r="F2240" s="899"/>
      <c r="G2240" s="899"/>
      <c r="H2240" s="901"/>
      <c r="I2240" s="902"/>
      <c r="J2240" s="83"/>
      <c r="K2240" s="903"/>
      <c r="L2240" s="904"/>
    </row>
    <row r="2241" spans="1:12" s="54" customFormat="1">
      <c r="A2241" s="16"/>
      <c r="B2241" s="899"/>
      <c r="C2241" s="900"/>
      <c r="D2241" s="899"/>
      <c r="E2241" s="899"/>
      <c r="F2241" s="899"/>
      <c r="G2241" s="899"/>
      <c r="H2241" s="901"/>
      <c r="I2241" s="902"/>
      <c r="J2241" s="83"/>
      <c r="K2241" s="903"/>
      <c r="L2241" s="904"/>
    </row>
    <row r="2242" spans="1:12" s="54" customFormat="1">
      <c r="A2242" s="16"/>
      <c r="B2242" s="899"/>
      <c r="C2242" s="900"/>
      <c r="D2242" s="899"/>
      <c r="E2242" s="899"/>
      <c r="F2242" s="899"/>
      <c r="G2242" s="899"/>
      <c r="H2242" s="901"/>
      <c r="I2242" s="902"/>
      <c r="J2242" s="83"/>
      <c r="K2242" s="903"/>
      <c r="L2242" s="904"/>
    </row>
    <row r="2243" spans="1:12" s="54" customFormat="1">
      <c r="A2243" s="16"/>
      <c r="B2243" s="899"/>
      <c r="C2243" s="900"/>
      <c r="D2243" s="899"/>
      <c r="E2243" s="899"/>
      <c r="F2243" s="899"/>
      <c r="G2243" s="899"/>
      <c r="H2243" s="901"/>
      <c r="I2243" s="902"/>
      <c r="J2243" s="83"/>
      <c r="K2243" s="903"/>
      <c r="L2243" s="904"/>
    </row>
    <row r="2244" spans="1:12" s="54" customFormat="1">
      <c r="A2244" s="16"/>
      <c r="B2244" s="899"/>
      <c r="C2244" s="900"/>
      <c r="D2244" s="899"/>
      <c r="E2244" s="899"/>
      <c r="F2244" s="899"/>
      <c r="G2244" s="899"/>
      <c r="H2244" s="901"/>
      <c r="I2244" s="902"/>
      <c r="J2244" s="83"/>
      <c r="K2244" s="903"/>
      <c r="L2244" s="904"/>
    </row>
    <row r="2245" spans="1:12" s="54" customFormat="1">
      <c r="A2245" s="16"/>
      <c r="B2245" s="899"/>
      <c r="C2245" s="900"/>
      <c r="D2245" s="899"/>
      <c r="E2245" s="899"/>
      <c r="F2245" s="899"/>
      <c r="G2245" s="899"/>
      <c r="H2245" s="901"/>
      <c r="I2245" s="902"/>
      <c r="J2245" s="83"/>
      <c r="K2245" s="903"/>
      <c r="L2245" s="904"/>
    </row>
    <row r="2246" spans="1:12" s="54" customFormat="1">
      <c r="A2246" s="16"/>
      <c r="B2246" s="899"/>
      <c r="C2246" s="900"/>
      <c r="D2246" s="899"/>
      <c r="E2246" s="899"/>
      <c r="F2246" s="899"/>
      <c r="G2246" s="899"/>
      <c r="H2246" s="901"/>
      <c r="I2246" s="902"/>
      <c r="J2246" s="83"/>
      <c r="K2246" s="903"/>
      <c r="L2246" s="904"/>
    </row>
    <row r="2247" spans="1:12" s="54" customFormat="1">
      <c r="A2247" s="16"/>
      <c r="B2247" s="899"/>
      <c r="C2247" s="900"/>
      <c r="D2247" s="899"/>
      <c r="E2247" s="899"/>
      <c r="F2247" s="899"/>
      <c r="G2247" s="899"/>
      <c r="H2247" s="901"/>
      <c r="I2247" s="902"/>
      <c r="J2247" s="83"/>
      <c r="K2247" s="903"/>
      <c r="L2247" s="904"/>
    </row>
    <row r="2248" spans="1:12" s="54" customFormat="1">
      <c r="A2248" s="16"/>
      <c r="B2248" s="899"/>
      <c r="C2248" s="900"/>
      <c r="D2248" s="899"/>
      <c r="E2248" s="899"/>
      <c r="F2248" s="899"/>
      <c r="G2248" s="899"/>
      <c r="H2248" s="901"/>
      <c r="I2248" s="902"/>
      <c r="J2248" s="83"/>
      <c r="K2248" s="903"/>
      <c r="L2248" s="904"/>
    </row>
    <row r="2249" spans="1:12" s="54" customFormat="1">
      <c r="A2249" s="16"/>
      <c r="B2249" s="899"/>
      <c r="C2249" s="900"/>
      <c r="D2249" s="899"/>
      <c r="E2249" s="899"/>
      <c r="F2249" s="899"/>
      <c r="G2249" s="899"/>
      <c r="H2249" s="901"/>
      <c r="I2249" s="902"/>
      <c r="J2249" s="83"/>
      <c r="K2249" s="903"/>
      <c r="L2249" s="904"/>
    </row>
    <row r="2250" spans="1:12" s="54" customFormat="1">
      <c r="A2250" s="16"/>
      <c r="B2250" s="899"/>
      <c r="C2250" s="900"/>
      <c r="D2250" s="899"/>
      <c r="E2250" s="899"/>
      <c r="F2250" s="899"/>
      <c r="G2250" s="899"/>
      <c r="H2250" s="901"/>
      <c r="I2250" s="902"/>
      <c r="J2250" s="83"/>
      <c r="K2250" s="903"/>
      <c r="L2250" s="904"/>
    </row>
    <row r="2251" spans="1:12" s="54" customFormat="1">
      <c r="A2251" s="16"/>
      <c r="B2251" s="899"/>
      <c r="C2251" s="900"/>
      <c r="D2251" s="899"/>
      <c r="E2251" s="899"/>
      <c r="F2251" s="899"/>
      <c r="G2251" s="899"/>
      <c r="H2251" s="901"/>
      <c r="I2251" s="902"/>
      <c r="J2251" s="83"/>
      <c r="K2251" s="903"/>
      <c r="L2251" s="904"/>
    </row>
    <row r="2252" spans="1:12" s="54" customFormat="1">
      <c r="A2252" s="16"/>
      <c r="B2252" s="899"/>
      <c r="C2252" s="900"/>
      <c r="D2252" s="899"/>
      <c r="E2252" s="899"/>
      <c r="F2252" s="899"/>
      <c r="G2252" s="899"/>
      <c r="H2252" s="901"/>
      <c r="I2252" s="902"/>
      <c r="J2252" s="83"/>
      <c r="K2252" s="903"/>
      <c r="L2252" s="904"/>
    </row>
    <row r="2253" spans="1:12" s="54" customFormat="1">
      <c r="A2253" s="16"/>
      <c r="B2253" s="899"/>
      <c r="C2253" s="900"/>
      <c r="D2253" s="899"/>
      <c r="E2253" s="899"/>
      <c r="F2253" s="899"/>
      <c r="G2253" s="899"/>
      <c r="H2253" s="901"/>
      <c r="I2253" s="902"/>
      <c r="J2253" s="83"/>
      <c r="K2253" s="903"/>
      <c r="L2253" s="904"/>
    </row>
    <row r="2254" spans="1:12" s="54" customFormat="1">
      <c r="A2254" s="16"/>
      <c r="B2254" s="899"/>
      <c r="C2254" s="900"/>
      <c r="D2254" s="899"/>
      <c r="E2254" s="899"/>
      <c r="F2254" s="899"/>
      <c r="G2254" s="899"/>
      <c r="H2254" s="901"/>
      <c r="I2254" s="902"/>
      <c r="J2254" s="83"/>
      <c r="K2254" s="903"/>
      <c r="L2254" s="904"/>
    </row>
    <row r="2255" spans="1:12" s="54" customFormat="1">
      <c r="A2255" s="16"/>
      <c r="B2255" s="899"/>
      <c r="C2255" s="900"/>
      <c r="D2255" s="899"/>
      <c r="E2255" s="899"/>
      <c r="F2255" s="899"/>
      <c r="G2255" s="899"/>
      <c r="H2255" s="901"/>
      <c r="I2255" s="902"/>
      <c r="J2255" s="83"/>
      <c r="K2255" s="903"/>
      <c r="L2255" s="904"/>
    </row>
    <row r="2256" spans="1:12" s="54" customFormat="1">
      <c r="A2256" s="16"/>
      <c r="B2256" s="899"/>
      <c r="C2256" s="900"/>
      <c r="D2256" s="899"/>
      <c r="E2256" s="899"/>
      <c r="F2256" s="899"/>
      <c r="G2256" s="899"/>
      <c r="H2256" s="901"/>
      <c r="I2256" s="902"/>
      <c r="J2256" s="83"/>
      <c r="K2256" s="903"/>
      <c r="L2256" s="904"/>
    </row>
    <row r="2257" spans="1:12" s="54" customFormat="1">
      <c r="A2257" s="16"/>
      <c r="B2257" s="899"/>
      <c r="C2257" s="900"/>
      <c r="D2257" s="899"/>
      <c r="E2257" s="899"/>
      <c r="F2257" s="899"/>
      <c r="G2257" s="899"/>
      <c r="H2257" s="901"/>
      <c r="I2257" s="902"/>
      <c r="J2257" s="83"/>
      <c r="K2257" s="903"/>
      <c r="L2257" s="904"/>
    </row>
    <row r="2258" spans="1:12" s="54" customFormat="1">
      <c r="A2258" s="16"/>
      <c r="B2258" s="899"/>
      <c r="C2258" s="900"/>
      <c r="D2258" s="899"/>
      <c r="E2258" s="899"/>
      <c r="F2258" s="899"/>
      <c r="G2258" s="899"/>
      <c r="H2258" s="901"/>
      <c r="I2258" s="902"/>
      <c r="J2258" s="83"/>
      <c r="K2258" s="903"/>
      <c r="L2258" s="904"/>
    </row>
    <row r="2259" spans="1:12" s="54" customFormat="1">
      <c r="A2259" s="16"/>
      <c r="B2259" s="899"/>
      <c r="C2259" s="900"/>
      <c r="D2259" s="899"/>
      <c r="E2259" s="899"/>
      <c r="F2259" s="899"/>
      <c r="G2259" s="899"/>
      <c r="H2259" s="901"/>
      <c r="I2259" s="902"/>
      <c r="J2259" s="83"/>
      <c r="K2259" s="903"/>
      <c r="L2259" s="904"/>
    </row>
    <row r="2260" spans="1:12" s="54" customFormat="1">
      <c r="A2260" s="16"/>
      <c r="B2260" s="899"/>
      <c r="C2260" s="900"/>
      <c r="D2260" s="899"/>
      <c r="E2260" s="899"/>
      <c r="F2260" s="899"/>
      <c r="G2260" s="899"/>
      <c r="H2260" s="901"/>
      <c r="I2260" s="902"/>
      <c r="J2260" s="83"/>
      <c r="K2260" s="903"/>
      <c r="L2260" s="904"/>
    </row>
    <row r="2261" spans="1:12" s="54" customFormat="1">
      <c r="A2261" s="16"/>
      <c r="B2261" s="899"/>
      <c r="C2261" s="900"/>
      <c r="D2261" s="899"/>
      <c r="E2261" s="899"/>
      <c r="F2261" s="899"/>
      <c r="G2261" s="899"/>
      <c r="H2261" s="901"/>
      <c r="I2261" s="902"/>
      <c r="J2261" s="83"/>
      <c r="K2261" s="903"/>
      <c r="L2261" s="904"/>
    </row>
    <row r="2262" spans="1:12" s="54" customFormat="1">
      <c r="A2262" s="16"/>
      <c r="B2262" s="899"/>
      <c r="C2262" s="900"/>
      <c r="D2262" s="899"/>
      <c r="E2262" s="899"/>
      <c r="F2262" s="899"/>
      <c r="G2262" s="899"/>
      <c r="H2262" s="901"/>
      <c r="I2262" s="902"/>
      <c r="J2262" s="83"/>
      <c r="K2262" s="903"/>
      <c r="L2262" s="904"/>
    </row>
    <row r="2263" spans="1:12" s="54" customFormat="1">
      <c r="A2263" s="16"/>
      <c r="B2263" s="899"/>
      <c r="C2263" s="900"/>
      <c r="D2263" s="899"/>
      <c r="E2263" s="899"/>
      <c r="F2263" s="899"/>
      <c r="G2263" s="899"/>
      <c r="H2263" s="901"/>
      <c r="I2263" s="902"/>
      <c r="J2263" s="83"/>
      <c r="K2263" s="903"/>
      <c r="L2263" s="904"/>
    </row>
    <row r="2264" spans="1:12" s="54" customFormat="1">
      <c r="A2264" s="16"/>
      <c r="B2264" s="899"/>
      <c r="C2264" s="900"/>
      <c r="D2264" s="899"/>
      <c r="E2264" s="899"/>
      <c r="F2264" s="899"/>
      <c r="G2264" s="899"/>
      <c r="H2264" s="901"/>
      <c r="I2264" s="902"/>
      <c r="J2264" s="83"/>
      <c r="K2264" s="903"/>
      <c r="L2264" s="904"/>
    </row>
    <row r="2265" spans="1:12" s="54" customFormat="1">
      <c r="A2265" s="16"/>
      <c r="B2265" s="899"/>
      <c r="C2265" s="900"/>
      <c r="D2265" s="899"/>
      <c r="E2265" s="899"/>
      <c r="F2265" s="899"/>
      <c r="G2265" s="899"/>
      <c r="H2265" s="901"/>
      <c r="I2265" s="902"/>
      <c r="J2265" s="83"/>
      <c r="K2265" s="903"/>
      <c r="L2265" s="904"/>
    </row>
    <row r="2266" spans="1:12" s="54" customFormat="1">
      <c r="A2266" s="16"/>
      <c r="B2266" s="899"/>
      <c r="C2266" s="900"/>
      <c r="D2266" s="899"/>
      <c r="E2266" s="899"/>
      <c r="F2266" s="899"/>
      <c r="G2266" s="899"/>
      <c r="H2266" s="901"/>
      <c r="I2266" s="902"/>
      <c r="J2266" s="83"/>
      <c r="K2266" s="903"/>
      <c r="L2266" s="904"/>
    </row>
    <row r="2267" spans="1:12" s="54" customFormat="1">
      <c r="A2267" s="16"/>
      <c r="B2267" s="899"/>
      <c r="C2267" s="900"/>
      <c r="D2267" s="899"/>
      <c r="E2267" s="899"/>
      <c r="F2267" s="899"/>
      <c r="G2267" s="899"/>
      <c r="H2267" s="901"/>
      <c r="I2267" s="902"/>
      <c r="J2267" s="83"/>
      <c r="K2267" s="903"/>
      <c r="L2267" s="904"/>
    </row>
    <row r="2268" spans="1:12" s="54" customFormat="1">
      <c r="A2268" s="16"/>
      <c r="B2268" s="899"/>
      <c r="C2268" s="900"/>
      <c r="D2268" s="899"/>
      <c r="E2268" s="899"/>
      <c r="F2268" s="899"/>
      <c r="G2268" s="899"/>
      <c r="H2268" s="901"/>
      <c r="I2268" s="902"/>
      <c r="J2268" s="83"/>
      <c r="K2268" s="903"/>
      <c r="L2268" s="904"/>
    </row>
    <row r="2269" spans="1:12" s="54" customFormat="1">
      <c r="A2269" s="16"/>
      <c r="B2269" s="899"/>
      <c r="C2269" s="900"/>
      <c r="D2269" s="899"/>
      <c r="E2269" s="899"/>
      <c r="F2269" s="899"/>
      <c r="G2269" s="899"/>
      <c r="H2269" s="901"/>
      <c r="I2269" s="902"/>
      <c r="J2269" s="83"/>
      <c r="K2269" s="903"/>
      <c r="L2269" s="904"/>
    </row>
    <row r="2270" spans="1:12" s="54" customFormat="1">
      <c r="A2270" s="16"/>
      <c r="B2270" s="899"/>
      <c r="C2270" s="900"/>
      <c r="D2270" s="899"/>
      <c r="E2270" s="899"/>
      <c r="F2270" s="899"/>
      <c r="G2270" s="899"/>
      <c r="H2270" s="901"/>
      <c r="I2270" s="902"/>
      <c r="J2270" s="83"/>
      <c r="K2270" s="903"/>
      <c r="L2270" s="904"/>
    </row>
    <row r="2271" spans="1:12" s="54" customFormat="1">
      <c r="A2271" s="16"/>
      <c r="B2271" s="899"/>
      <c r="C2271" s="900"/>
      <c r="D2271" s="899"/>
      <c r="E2271" s="899"/>
      <c r="F2271" s="899"/>
      <c r="G2271" s="899"/>
      <c r="H2271" s="901"/>
      <c r="I2271" s="902"/>
      <c r="J2271" s="83"/>
      <c r="K2271" s="903"/>
      <c r="L2271" s="904"/>
    </row>
    <row r="2272" spans="1:12" s="54" customFormat="1">
      <c r="A2272" s="16"/>
      <c r="B2272" s="899"/>
      <c r="C2272" s="900"/>
      <c r="D2272" s="899"/>
      <c r="E2272" s="899"/>
      <c r="F2272" s="899"/>
      <c r="G2272" s="899"/>
      <c r="H2272" s="901"/>
      <c r="I2272" s="902"/>
      <c r="J2272" s="83"/>
      <c r="K2272" s="903"/>
      <c r="L2272" s="904"/>
    </row>
    <row r="2273" spans="1:12" s="54" customFormat="1">
      <c r="A2273" s="16"/>
      <c r="B2273" s="899"/>
      <c r="C2273" s="900"/>
      <c r="D2273" s="899"/>
      <c r="E2273" s="899"/>
      <c r="F2273" s="899"/>
      <c r="G2273" s="899"/>
      <c r="H2273" s="901"/>
      <c r="I2273" s="902"/>
      <c r="J2273" s="83"/>
      <c r="K2273" s="903"/>
      <c r="L2273" s="904"/>
    </row>
    <row r="2274" spans="1:12" s="54" customFormat="1">
      <c r="A2274" s="16"/>
      <c r="B2274" s="899"/>
      <c r="C2274" s="900"/>
      <c r="D2274" s="899"/>
      <c r="E2274" s="899"/>
      <c r="F2274" s="899"/>
      <c r="G2274" s="899"/>
      <c r="H2274" s="901"/>
      <c r="I2274" s="902"/>
      <c r="J2274" s="83"/>
      <c r="K2274" s="903"/>
      <c r="L2274" s="904"/>
    </row>
    <row r="2275" spans="1:12" s="54" customFormat="1">
      <c r="A2275" s="16"/>
      <c r="B2275" s="899"/>
      <c r="C2275" s="900"/>
      <c r="D2275" s="899"/>
      <c r="E2275" s="899"/>
      <c r="F2275" s="899"/>
      <c r="G2275" s="899"/>
      <c r="H2275" s="901"/>
      <c r="I2275" s="902"/>
      <c r="J2275" s="83"/>
      <c r="K2275" s="903"/>
      <c r="L2275" s="904"/>
    </row>
    <row r="2276" spans="1:12" s="54" customFormat="1">
      <c r="A2276" s="16"/>
      <c r="B2276" s="899"/>
      <c r="C2276" s="900"/>
      <c r="D2276" s="899"/>
      <c r="E2276" s="899"/>
      <c r="F2276" s="899"/>
      <c r="G2276" s="899"/>
      <c r="H2276" s="901"/>
      <c r="I2276" s="902"/>
      <c r="J2276" s="83"/>
      <c r="K2276" s="903"/>
      <c r="L2276" s="904"/>
    </row>
    <row r="2277" spans="1:12" s="54" customFormat="1">
      <c r="A2277" s="16"/>
      <c r="B2277" s="899"/>
      <c r="C2277" s="900"/>
      <c r="D2277" s="899"/>
      <c r="E2277" s="899"/>
      <c r="F2277" s="899"/>
      <c r="G2277" s="899"/>
      <c r="H2277" s="901"/>
      <c r="I2277" s="902"/>
      <c r="J2277" s="83"/>
      <c r="K2277" s="903"/>
      <c r="L2277" s="904"/>
    </row>
    <row r="2278" spans="1:12" s="54" customFormat="1">
      <c r="A2278" s="16"/>
      <c r="B2278" s="899"/>
      <c r="C2278" s="900"/>
      <c r="D2278" s="899"/>
      <c r="E2278" s="899"/>
      <c r="F2278" s="899"/>
      <c r="G2278" s="899"/>
      <c r="H2278" s="901"/>
      <c r="I2278" s="902"/>
      <c r="J2278" s="83"/>
      <c r="K2278" s="903"/>
      <c r="L2278" s="904"/>
    </row>
    <row r="2279" spans="1:12" s="54" customFormat="1">
      <c r="A2279" s="16"/>
      <c r="B2279" s="899"/>
      <c r="C2279" s="900"/>
      <c r="D2279" s="899"/>
      <c r="E2279" s="899"/>
      <c r="F2279" s="899"/>
      <c r="G2279" s="899"/>
      <c r="H2279" s="901"/>
      <c r="I2279" s="902"/>
      <c r="J2279" s="83"/>
      <c r="K2279" s="903"/>
      <c r="L2279" s="904"/>
    </row>
    <row r="2280" spans="1:12" s="54" customFormat="1">
      <c r="A2280" s="16"/>
      <c r="B2280" s="899"/>
      <c r="C2280" s="900"/>
      <c r="D2280" s="899"/>
      <c r="E2280" s="899"/>
      <c r="F2280" s="899"/>
      <c r="G2280" s="899"/>
      <c r="H2280" s="901"/>
      <c r="I2280" s="902"/>
      <c r="J2280" s="83"/>
      <c r="K2280" s="903"/>
      <c r="L2280" s="904"/>
    </row>
    <row r="2281" spans="1:12" s="54" customFormat="1">
      <c r="A2281" s="16"/>
      <c r="B2281" s="899"/>
      <c r="C2281" s="900"/>
      <c r="D2281" s="899"/>
      <c r="E2281" s="899"/>
      <c r="F2281" s="899"/>
      <c r="G2281" s="899"/>
      <c r="H2281" s="901"/>
      <c r="I2281" s="902"/>
      <c r="J2281" s="83"/>
      <c r="K2281" s="903"/>
      <c r="L2281" s="904"/>
    </row>
    <row r="2282" spans="1:12" s="54" customFormat="1">
      <c r="A2282" s="16"/>
      <c r="B2282" s="899"/>
      <c r="C2282" s="900"/>
      <c r="D2282" s="899"/>
      <c r="E2282" s="899"/>
      <c r="F2282" s="899"/>
      <c r="G2282" s="899"/>
      <c r="H2282" s="901"/>
      <c r="I2282" s="902"/>
      <c r="J2282" s="83"/>
      <c r="K2282" s="903"/>
      <c r="L2282" s="904"/>
    </row>
    <row r="2283" spans="1:12" s="54" customFormat="1">
      <c r="A2283" s="16"/>
      <c r="B2283" s="899"/>
      <c r="C2283" s="900"/>
      <c r="D2283" s="899"/>
      <c r="E2283" s="899"/>
      <c r="F2283" s="899"/>
      <c r="G2283" s="899"/>
      <c r="H2283" s="901"/>
      <c r="I2283" s="902"/>
      <c r="J2283" s="83"/>
      <c r="K2283" s="903"/>
      <c r="L2283" s="904"/>
    </row>
    <row r="2284" spans="1:12" s="54" customFormat="1">
      <c r="A2284" s="16"/>
      <c r="B2284" s="899"/>
      <c r="C2284" s="900"/>
      <c r="D2284" s="899"/>
      <c r="E2284" s="899"/>
      <c r="F2284" s="899"/>
      <c r="G2284" s="899"/>
      <c r="H2284" s="901"/>
      <c r="I2284" s="902"/>
      <c r="J2284" s="83"/>
      <c r="K2284" s="903"/>
      <c r="L2284" s="904"/>
    </row>
    <row r="2285" spans="1:12" s="54" customFormat="1">
      <c r="A2285" s="16"/>
      <c r="B2285" s="899"/>
      <c r="C2285" s="900"/>
      <c r="D2285" s="899"/>
      <c r="E2285" s="899"/>
      <c r="F2285" s="899"/>
      <c r="G2285" s="899"/>
      <c r="H2285" s="901"/>
      <c r="I2285" s="902"/>
      <c r="J2285" s="83"/>
      <c r="K2285" s="903"/>
      <c r="L2285" s="904"/>
    </row>
    <row r="2286" spans="1:12" s="54" customFormat="1">
      <c r="A2286" s="16"/>
      <c r="B2286" s="899"/>
      <c r="C2286" s="900"/>
      <c r="D2286" s="899"/>
      <c r="E2286" s="899"/>
      <c r="F2286" s="899"/>
      <c r="G2286" s="899"/>
      <c r="H2286" s="901"/>
      <c r="I2286" s="902"/>
      <c r="J2286" s="83"/>
      <c r="K2286" s="903"/>
      <c r="L2286" s="904"/>
    </row>
    <row r="2287" spans="1:12" s="54" customFormat="1">
      <c r="A2287" s="16"/>
      <c r="B2287" s="899"/>
      <c r="C2287" s="900"/>
      <c r="D2287" s="899"/>
      <c r="E2287" s="899"/>
      <c r="F2287" s="899"/>
      <c r="G2287" s="899"/>
      <c r="H2287" s="901"/>
      <c r="I2287" s="902"/>
      <c r="J2287" s="83"/>
      <c r="K2287" s="903"/>
      <c r="L2287" s="904"/>
    </row>
    <row r="2288" spans="1:12" s="54" customFormat="1">
      <c r="A2288" s="16"/>
      <c r="B2288" s="899"/>
      <c r="C2288" s="900"/>
      <c r="D2288" s="899"/>
      <c r="E2288" s="899"/>
      <c r="F2288" s="899"/>
      <c r="G2288" s="899"/>
      <c r="H2288" s="901"/>
      <c r="I2288" s="902"/>
      <c r="J2288" s="83"/>
      <c r="K2288" s="903"/>
      <c r="L2288" s="904"/>
    </row>
    <row r="2289" spans="1:12" s="54" customFormat="1">
      <c r="A2289" s="16"/>
      <c r="B2289" s="899"/>
      <c r="C2289" s="900"/>
      <c r="D2289" s="899"/>
      <c r="E2289" s="899"/>
      <c r="F2289" s="899"/>
      <c r="G2289" s="899"/>
      <c r="H2289" s="901"/>
      <c r="I2289" s="902"/>
      <c r="J2289" s="83"/>
      <c r="K2289" s="903"/>
      <c r="L2289" s="904"/>
    </row>
    <row r="2290" spans="1:12" s="54" customFormat="1">
      <c r="A2290" s="16"/>
      <c r="B2290" s="899"/>
      <c r="C2290" s="900"/>
      <c r="D2290" s="899"/>
      <c r="E2290" s="899"/>
      <c r="F2290" s="899"/>
      <c r="G2290" s="899"/>
      <c r="H2290" s="901"/>
      <c r="I2290" s="902"/>
      <c r="J2290" s="83"/>
      <c r="K2290" s="903"/>
      <c r="L2290" s="904"/>
    </row>
    <row r="2291" spans="1:12" s="54" customFormat="1">
      <c r="A2291" s="16"/>
      <c r="B2291" s="899"/>
      <c r="C2291" s="900"/>
      <c r="D2291" s="899"/>
      <c r="E2291" s="899"/>
      <c r="F2291" s="899"/>
      <c r="G2291" s="899"/>
      <c r="H2291" s="901"/>
      <c r="I2291" s="902"/>
      <c r="J2291" s="83"/>
      <c r="K2291" s="903"/>
      <c r="L2291" s="904"/>
    </row>
    <row r="2292" spans="1:12" s="54" customFormat="1">
      <c r="A2292" s="16"/>
      <c r="B2292" s="899"/>
      <c r="C2292" s="900"/>
      <c r="D2292" s="899"/>
      <c r="E2292" s="899"/>
      <c r="F2292" s="899"/>
      <c r="G2292" s="899"/>
      <c r="H2292" s="901"/>
      <c r="I2292" s="902"/>
      <c r="J2292" s="83"/>
      <c r="K2292" s="903"/>
      <c r="L2292" s="904"/>
    </row>
    <row r="2293" spans="1:12" s="54" customFormat="1">
      <c r="A2293" s="16"/>
      <c r="B2293" s="899"/>
      <c r="C2293" s="900"/>
      <c r="D2293" s="899"/>
      <c r="E2293" s="899"/>
      <c r="F2293" s="899"/>
      <c r="G2293" s="899"/>
      <c r="H2293" s="901"/>
      <c r="I2293" s="902"/>
      <c r="J2293" s="83"/>
      <c r="K2293" s="903"/>
      <c r="L2293" s="904"/>
    </row>
    <row r="2294" spans="1:12" s="54" customFormat="1">
      <c r="A2294" s="16"/>
      <c r="B2294" s="899"/>
      <c r="C2294" s="900"/>
      <c r="D2294" s="899"/>
      <c r="E2294" s="899"/>
      <c r="F2294" s="899"/>
      <c r="G2294" s="899"/>
      <c r="H2294" s="901"/>
      <c r="I2294" s="902"/>
      <c r="J2294" s="83"/>
      <c r="K2294" s="903"/>
      <c r="L2294" s="904"/>
    </row>
    <row r="2295" spans="1:12" s="54" customFormat="1">
      <c r="A2295" s="16"/>
      <c r="B2295" s="899"/>
      <c r="C2295" s="900"/>
      <c r="D2295" s="899"/>
      <c r="E2295" s="899"/>
      <c r="F2295" s="899"/>
      <c r="G2295" s="899"/>
      <c r="H2295" s="901"/>
      <c r="I2295" s="902"/>
      <c r="J2295" s="83"/>
      <c r="K2295" s="903"/>
      <c r="L2295" s="904"/>
    </row>
    <row r="2296" spans="1:12" s="54" customFormat="1">
      <c r="A2296" s="16"/>
      <c r="B2296" s="899"/>
      <c r="C2296" s="900"/>
      <c r="D2296" s="899"/>
      <c r="E2296" s="899"/>
      <c r="F2296" s="899"/>
      <c r="G2296" s="899"/>
      <c r="H2296" s="901"/>
      <c r="I2296" s="902"/>
      <c r="J2296" s="83"/>
      <c r="K2296" s="903"/>
      <c r="L2296" s="904"/>
    </row>
    <row r="2297" spans="1:12" s="54" customFormat="1">
      <c r="A2297" s="16"/>
      <c r="B2297" s="899"/>
      <c r="C2297" s="900"/>
      <c r="D2297" s="899"/>
      <c r="E2297" s="899"/>
      <c r="F2297" s="899"/>
      <c r="G2297" s="899"/>
      <c r="H2297" s="901"/>
      <c r="I2297" s="902"/>
      <c r="J2297" s="83"/>
      <c r="K2297" s="903"/>
      <c r="L2297" s="904"/>
    </row>
    <row r="2298" spans="1:12" s="54" customFormat="1">
      <c r="A2298" s="16"/>
      <c r="B2298" s="899"/>
      <c r="C2298" s="900"/>
      <c r="D2298" s="899"/>
      <c r="E2298" s="899"/>
      <c r="F2298" s="899"/>
      <c r="G2298" s="899"/>
      <c r="H2298" s="901"/>
      <c r="I2298" s="902"/>
      <c r="J2298" s="83"/>
      <c r="K2298" s="903"/>
      <c r="L2298" s="904"/>
    </row>
    <row r="2299" spans="1:12" s="54" customFormat="1">
      <c r="A2299" s="16"/>
      <c r="B2299" s="899"/>
      <c r="C2299" s="900"/>
      <c r="D2299" s="899"/>
      <c r="E2299" s="899"/>
      <c r="F2299" s="899"/>
      <c r="G2299" s="899"/>
      <c r="H2299" s="901"/>
      <c r="I2299" s="902"/>
      <c r="J2299" s="83"/>
      <c r="K2299" s="903"/>
      <c r="L2299" s="904"/>
    </row>
    <row r="2300" spans="1:12" s="54" customFormat="1">
      <c r="A2300" s="16"/>
      <c r="B2300" s="899"/>
      <c r="C2300" s="900"/>
      <c r="D2300" s="899"/>
      <c r="E2300" s="899"/>
      <c r="F2300" s="899"/>
      <c r="G2300" s="899"/>
      <c r="H2300" s="901"/>
      <c r="I2300" s="902"/>
      <c r="J2300" s="83"/>
      <c r="K2300" s="903"/>
      <c r="L2300" s="904"/>
    </row>
    <row r="2301" spans="1:12" s="54" customFormat="1">
      <c r="A2301" s="16"/>
      <c r="B2301" s="899"/>
      <c r="C2301" s="900"/>
      <c r="D2301" s="899"/>
      <c r="E2301" s="899"/>
      <c r="F2301" s="899"/>
      <c r="G2301" s="899"/>
      <c r="H2301" s="901"/>
      <c r="I2301" s="902"/>
      <c r="J2301" s="83"/>
      <c r="K2301" s="903"/>
      <c r="L2301" s="904"/>
    </row>
    <row r="2302" spans="1:12" s="54" customFormat="1">
      <c r="A2302" s="16"/>
      <c r="B2302" s="899"/>
      <c r="C2302" s="900"/>
      <c r="D2302" s="899"/>
      <c r="E2302" s="899"/>
      <c r="F2302" s="899"/>
      <c r="G2302" s="899"/>
      <c r="H2302" s="901"/>
      <c r="I2302" s="902"/>
      <c r="J2302" s="83"/>
      <c r="K2302" s="903"/>
      <c r="L2302" s="904"/>
    </row>
    <row r="2303" spans="1:12" s="54" customFormat="1">
      <c r="A2303" s="16"/>
      <c r="B2303" s="899"/>
      <c r="C2303" s="900"/>
      <c r="D2303" s="899"/>
      <c r="E2303" s="899"/>
      <c r="F2303" s="899"/>
      <c r="G2303" s="899"/>
      <c r="H2303" s="901"/>
      <c r="I2303" s="902"/>
      <c r="J2303" s="83"/>
      <c r="K2303" s="903"/>
      <c r="L2303" s="904"/>
    </row>
    <row r="2304" spans="1:12" s="54" customFormat="1">
      <c r="A2304" s="16"/>
      <c r="B2304" s="899"/>
      <c r="C2304" s="900"/>
      <c r="D2304" s="899"/>
      <c r="E2304" s="899"/>
      <c r="F2304" s="899"/>
      <c r="G2304" s="899"/>
      <c r="H2304" s="901"/>
      <c r="I2304" s="902"/>
      <c r="J2304" s="83"/>
      <c r="K2304" s="903"/>
      <c r="L2304" s="904"/>
    </row>
    <row r="2305" spans="1:13" s="54" customFormat="1">
      <c r="A2305" s="16"/>
      <c r="B2305" s="899"/>
      <c r="C2305" s="900"/>
      <c r="D2305" s="899"/>
      <c r="E2305" s="899"/>
      <c r="F2305" s="899"/>
      <c r="G2305" s="899"/>
      <c r="H2305" s="901"/>
      <c r="I2305" s="902"/>
      <c r="J2305" s="83"/>
      <c r="K2305" s="903"/>
      <c r="L2305" s="904"/>
    </row>
    <row r="2306" spans="1:13" s="54" customFormat="1">
      <c r="A2306" s="16"/>
      <c r="B2306" s="899"/>
      <c r="C2306" s="900"/>
      <c r="D2306" s="899"/>
      <c r="E2306" s="899"/>
      <c r="F2306" s="899"/>
      <c r="G2306" s="899"/>
      <c r="H2306" s="901"/>
      <c r="I2306" s="902"/>
      <c r="J2306" s="83"/>
      <c r="K2306" s="903"/>
      <c r="L2306" s="904"/>
    </row>
    <row r="2307" spans="1:13" s="54" customFormat="1">
      <c r="A2307" s="16"/>
      <c r="B2307" s="899"/>
      <c r="C2307" s="900"/>
      <c r="D2307" s="899"/>
      <c r="E2307" s="899"/>
      <c r="F2307" s="899"/>
      <c r="G2307" s="899"/>
      <c r="H2307" s="901"/>
      <c r="I2307" s="902"/>
      <c r="J2307" s="83"/>
      <c r="K2307" s="903"/>
      <c r="L2307" s="904"/>
    </row>
    <row r="2308" spans="1:13" s="54" customFormat="1">
      <c r="A2308" s="16"/>
      <c r="B2308" s="899"/>
      <c r="C2308" s="900"/>
      <c r="D2308" s="899"/>
      <c r="E2308" s="899"/>
      <c r="F2308" s="899"/>
      <c r="G2308" s="899"/>
      <c r="H2308" s="901"/>
      <c r="I2308" s="902"/>
      <c r="J2308" s="83"/>
      <c r="K2308" s="903"/>
      <c r="L2308" s="904"/>
    </row>
    <row r="2309" spans="1:13" s="54" customFormat="1">
      <c r="A2309" s="16"/>
      <c r="B2309" s="899"/>
      <c r="C2309" s="900"/>
      <c r="D2309" s="899"/>
      <c r="E2309" s="899"/>
      <c r="F2309" s="899"/>
      <c r="G2309" s="899"/>
      <c r="H2309" s="901"/>
      <c r="I2309" s="902"/>
      <c r="J2309" s="83"/>
      <c r="K2309" s="903"/>
      <c r="L2309" s="904"/>
    </row>
    <row r="2310" spans="1:13">
      <c r="B2310" s="899"/>
      <c r="C2310" s="900"/>
      <c r="D2310" s="899"/>
      <c r="E2310" s="899"/>
      <c r="F2310" s="899"/>
      <c r="G2310" s="899"/>
      <c r="H2310" s="901"/>
      <c r="I2310" s="902"/>
      <c r="J2310" s="83"/>
      <c r="K2310" s="903"/>
      <c r="L2310" s="904"/>
      <c r="M2310" s="54"/>
    </row>
    <row r="2311" spans="1:13">
      <c r="B2311" s="899"/>
      <c r="C2311" s="900"/>
      <c r="D2311" s="899"/>
      <c r="E2311" s="899"/>
      <c r="F2311" s="899"/>
      <c r="G2311" s="899"/>
      <c r="H2311" s="901"/>
      <c r="I2311" s="902"/>
      <c r="J2311" s="83"/>
      <c r="K2311" s="903"/>
      <c r="L2311" s="904"/>
    </row>
  </sheetData>
  <autoFilter ref="A2:Q2093">
    <filterColumn colId="11">
      <filters>
        <filter val="TDM_ACCTG_21_0022"/>
      </filters>
    </filterColumn>
  </autoFilter>
  <customSheetViews>
    <customSheetView guid="{49289659-635F-4963-A1DD-7EBEAFCF8A39}" scale="90" showPageBreaks="1" printArea="1" showAutoFilter="1" view="pageBreakPreview">
      <pane xSplit="4" ySplit="2" topLeftCell="E1520" activePane="bottomRight" state="frozen"/>
      <selection pane="bottomRight" activeCell="E1539" sqref="E1539"/>
      <pageMargins left="0.7" right="0.7" top="0.75" bottom="0.75" header="0.3" footer="0.3"/>
      <pageSetup scale="37" orientation="portrait" horizontalDpi="300" verticalDpi="300" r:id="rId1"/>
      <autoFilter ref="A2:Q1527"/>
    </customSheetView>
    <customSheetView guid="{853AB223-DEC8-47E0-8DFC-82BFA0315611}" scale="80" showPageBreaks="1" printArea="1" showAutoFilter="1" view="pageBreakPreview">
      <pane xSplit="3" ySplit="2" topLeftCell="D1437" activePane="bottomRight" state="frozen"/>
      <selection pane="bottomRight" activeCell="F1471" sqref="F1471"/>
      <pageMargins left="0.7" right="0.7" top="0.75" bottom="0.75" header="0.3" footer="0.3"/>
      <pageSetup scale="37" orientation="portrait" horizontalDpi="300" verticalDpi="300" r:id="rId2"/>
      <autoFilter ref="A2:Q1472"/>
    </customSheetView>
    <customSheetView guid="{6E4D4801-E205-440A-83DF-779170CDBC1B}" scale="80" showPageBreaks="1" printArea="1" showAutoFilter="1" view="pageBreakPreview" topLeftCell="A1051">
      <selection activeCell="I1085" sqref="I1085"/>
      <pageMargins left="0.7" right="0.7" top="0.75" bottom="0.75" header="0.3" footer="0.3"/>
      <pageSetup scale="37" orientation="portrait" horizontalDpi="300" verticalDpi="300" r:id="rId3"/>
      <autoFilter ref="A2:L1068"/>
    </customSheetView>
    <customSheetView guid="{DBB7E286-28DE-4432-B7F3-0BE796AD33A2}" scale="85" showAutoFilter="1">
      <pane ySplit="3" topLeftCell="A344" activePane="bottomLeft" state="frozen"/>
      <selection pane="bottomLeft" activeCell="H377" sqref="H377"/>
      <pageMargins left="0.7" right="0.7" top="0.75" bottom="0.75" header="0.3" footer="0.3"/>
      <pageSetup orientation="portrait" horizontalDpi="300" verticalDpi="300" r:id="rId4"/>
      <autoFilter ref="A3:K413"/>
    </customSheetView>
    <customSheetView guid="{18BD0B9B-7EFA-4545-9F02-29917B100D28}" scale="85" showAutoFilter="1">
      <pane ySplit="3" topLeftCell="A293" activePane="bottomLeft" state="frozen"/>
      <selection pane="bottomLeft" activeCell="I318" sqref="I318"/>
      <pageMargins left="0.7" right="0.7" top="0.75" bottom="0.75" header="0.3" footer="0.3"/>
      <pageSetup orientation="portrait" horizontalDpi="300" verticalDpi="300" r:id="rId5"/>
      <autoFilter ref="A2:K904"/>
    </customSheetView>
    <customSheetView guid="{25438928-CB1F-41B9-A800-006C4DADDECF}" showPageBreaks="1" printArea="1" filter="1" showAutoFilter="1" hiddenRows="1" view="pageBreakPreview">
      <selection activeCell="D855" sqref="D855"/>
      <pageMargins left="0.7" right="0.7" top="0.75" bottom="0.75" header="0.3" footer="0.3"/>
      <pageSetup scale="37" orientation="portrait" horizontalDpi="300" verticalDpi="300" r:id="rId6"/>
      <autoFilter ref="A2:L1068">
        <filterColumn colId="4">
          <filters>
            <filter val="51347"/>
            <filter val="51348"/>
          </filters>
        </filterColumn>
      </autoFilter>
    </customSheetView>
    <customSheetView guid="{AF66F499-6C33-40CF-A50C-C7F700331472}" scale="90" showPageBreaks="1" printArea="1" showAutoFilter="1" view="pageBreakPreview" topLeftCell="C1242">
      <selection activeCell="I1271" sqref="I1271"/>
      <pageMargins left="0.7" right="0.7" top="0.75" bottom="0.75" header="0.3" footer="0.3"/>
      <pageSetup scale="37" orientation="portrait" horizontalDpi="300" verticalDpi="300" r:id="rId7"/>
      <autoFilter ref="A2:L1457"/>
    </customSheetView>
  </customSheetViews>
  <dataValidations count="1">
    <dataValidation type="list" allowBlank="1" showInputMessage="1" showErrorMessage="1" sqref="C278:C312 C28:C45 C172:C275 C143:C170 C133:C141 C47:C131 C314:C465">
      <formula1>$B$2:$B$21</formula1>
    </dataValidation>
  </dataValidations>
  <pageMargins left="0.7" right="0.7" top="0.75" bottom="0.75" header="0.3" footer="0.3"/>
  <pageSetup scale="30" orientation="portrait" horizontalDpi="300" verticalDpi="300" r:id="rId8"/>
  <rowBreaks count="1" manualBreakCount="1">
    <brk id="1842" max="11" man="1"/>
  </rowBreaks>
  <drawing r:id="rId9"/>
  <legacyDrawing r:id="rId10"/>
  <extLst>
    <ext xmlns:x14="http://schemas.microsoft.com/office/spreadsheetml/2009/9/main" uri="{CCE6A557-97BC-4b89-ADB6-D9C93CAAB3DF}">
      <x14:dataValidations xmlns:xm="http://schemas.microsoft.com/office/excel/2006/main" count="2">
        <x14:dataValidation type="list" allowBlank="1" showInputMessage="1" showErrorMessage="1">
          <x14:formula1>
            <xm:f>Dropdown!$F$3:$F$5</xm:f>
          </x14:formula1>
          <xm:sqref>G3:G312 G314:G465</xm:sqref>
        </x14:dataValidation>
        <x14:dataValidation type="list" allowBlank="1" showInputMessage="1" showErrorMessage="1">
          <x14:formula1>
            <xm:f>Dropdown!$B$3:$B$29</xm:f>
          </x14:formula1>
          <xm:sqref>C3:C26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J93"/>
  <sheetViews>
    <sheetView showWhiteSpace="0" view="pageBreakPreview" topLeftCell="A37" zoomScale="70" zoomScaleNormal="70" zoomScaleSheetLayoutView="70" workbookViewId="0">
      <selection activeCell="G15" sqref="G15"/>
    </sheetView>
  </sheetViews>
  <sheetFormatPr defaultRowHeight="24.95" customHeight="1"/>
  <cols>
    <col min="1" max="1" width="32.7109375" style="311" customWidth="1"/>
    <col min="2" max="2" width="14.85546875" style="290" customWidth="1"/>
    <col min="3" max="3" width="20.5703125" style="342" customWidth="1"/>
    <col min="4" max="4" width="26.7109375" style="342" customWidth="1"/>
    <col min="5" max="5" width="27.140625" style="290" customWidth="1"/>
    <col min="6" max="6" width="10" style="290" customWidth="1"/>
    <col min="7" max="7" width="22.140625" style="293" customWidth="1"/>
    <col min="8" max="8" width="9.85546875" style="319" customWidth="1"/>
    <col min="9" max="9" width="24.28515625" style="311" customWidth="1"/>
    <col min="10" max="10" width="35.85546875" style="355" customWidth="1"/>
    <col min="11" max="16384" width="9.140625" style="290"/>
  </cols>
  <sheetData>
    <row r="1" spans="1:10" ht="24.95" customHeight="1">
      <c r="A1" s="980" t="s">
        <v>5695</v>
      </c>
      <c r="B1" s="980"/>
      <c r="C1" s="980"/>
      <c r="D1" s="980"/>
      <c r="E1" s="980"/>
      <c r="F1" s="980"/>
      <c r="G1" s="980"/>
      <c r="H1" s="980"/>
      <c r="I1" s="980"/>
    </row>
    <row r="2" spans="1:10" ht="24.95" customHeight="1">
      <c r="A2" s="980" t="s">
        <v>5696</v>
      </c>
      <c r="B2" s="980"/>
      <c r="C2" s="980"/>
      <c r="D2" s="980"/>
      <c r="E2" s="980"/>
      <c r="F2" s="980"/>
      <c r="G2" s="980"/>
      <c r="H2" s="980"/>
      <c r="I2" s="980"/>
    </row>
    <row r="3" spans="1:10" ht="45" customHeight="1">
      <c r="A3" s="981" t="s">
        <v>5697</v>
      </c>
      <c r="B3" s="981"/>
      <c r="C3" s="981"/>
      <c r="D3" s="981"/>
      <c r="E3" s="981"/>
      <c r="F3" s="981"/>
      <c r="G3" s="981"/>
      <c r="H3" s="981"/>
      <c r="I3" s="981"/>
    </row>
    <row r="4" spans="1:10" ht="21.75" customHeight="1">
      <c r="A4" s="310"/>
      <c r="B4" s="291"/>
      <c r="C4" s="341"/>
      <c r="D4" s="341"/>
      <c r="E4" s="291"/>
      <c r="F4" s="291"/>
      <c r="G4" s="292"/>
      <c r="H4" s="309" t="s">
        <v>5698</v>
      </c>
      <c r="I4" s="315" t="s">
        <v>6794</v>
      </c>
    </row>
    <row r="5" spans="1:10" ht="21.75" customHeight="1" thickBot="1">
      <c r="H5" s="309" t="s">
        <v>5699</v>
      </c>
      <c r="I5" s="294">
        <v>44489</v>
      </c>
    </row>
    <row r="6" spans="1:10" s="296" customFormat="1" ht="30" customHeight="1" thickBot="1">
      <c r="A6" s="295" t="s">
        <v>30</v>
      </c>
      <c r="B6" s="295" t="s">
        <v>5700</v>
      </c>
      <c r="C6" s="343" t="s">
        <v>5701</v>
      </c>
      <c r="D6" s="343" t="s">
        <v>5702</v>
      </c>
      <c r="E6" s="295" t="s">
        <v>5703</v>
      </c>
      <c r="F6" s="986" t="s">
        <v>5704</v>
      </c>
      <c r="G6" s="987"/>
      <c r="H6" s="982" t="s">
        <v>5705</v>
      </c>
      <c r="I6" s="983"/>
      <c r="J6" s="853"/>
    </row>
    <row r="7" spans="1:10" s="300" customFormat="1" ht="36.75" customHeight="1">
      <c r="A7" s="847" t="s">
        <v>40</v>
      </c>
      <c r="B7" s="848">
        <v>127919</v>
      </c>
      <c r="C7" s="849">
        <v>60611</v>
      </c>
      <c r="D7" s="849">
        <v>2557000</v>
      </c>
      <c r="E7" s="850" t="s">
        <v>5619</v>
      </c>
      <c r="F7" s="850" t="s">
        <v>1726</v>
      </c>
      <c r="G7" s="916">
        <v>2481.6000000000004</v>
      </c>
      <c r="H7" s="984" t="s">
        <v>5709</v>
      </c>
      <c r="I7" s="985"/>
      <c r="J7" s="854" t="s">
        <v>4188</v>
      </c>
    </row>
    <row r="8" spans="1:10" s="300" customFormat="1" ht="36.75" customHeight="1">
      <c r="A8" s="911" t="s">
        <v>40</v>
      </c>
      <c r="B8" s="912">
        <v>127920</v>
      </c>
      <c r="C8" s="913">
        <v>60605</v>
      </c>
      <c r="D8" s="913">
        <v>2556966</v>
      </c>
      <c r="E8" s="914" t="s">
        <v>5620</v>
      </c>
      <c r="F8" s="914" t="s">
        <v>1726</v>
      </c>
      <c r="G8" s="917">
        <v>600</v>
      </c>
      <c r="H8" s="971" t="s">
        <v>5709</v>
      </c>
      <c r="I8" s="972"/>
      <c r="J8" s="854" t="s">
        <v>4188</v>
      </c>
    </row>
    <row r="9" spans="1:10" s="300" customFormat="1" ht="36.75" customHeight="1">
      <c r="A9" s="911" t="s">
        <v>40</v>
      </c>
      <c r="B9" s="912">
        <v>127921</v>
      </c>
      <c r="C9" s="913">
        <v>60615</v>
      </c>
      <c r="D9" s="913">
        <v>2556086</v>
      </c>
      <c r="E9" s="914" t="s">
        <v>5621</v>
      </c>
      <c r="F9" s="914" t="s">
        <v>1726</v>
      </c>
      <c r="G9" s="917">
        <v>520</v>
      </c>
      <c r="H9" s="971" t="s">
        <v>5709</v>
      </c>
      <c r="I9" s="972"/>
      <c r="J9" s="854" t="s">
        <v>4188</v>
      </c>
    </row>
    <row r="10" spans="1:10" s="300" customFormat="1" ht="36.75" customHeight="1">
      <c r="A10" s="911" t="s">
        <v>40</v>
      </c>
      <c r="B10" s="912">
        <v>127921</v>
      </c>
      <c r="C10" s="913">
        <v>60615</v>
      </c>
      <c r="D10" s="913">
        <v>2556086</v>
      </c>
      <c r="E10" s="914" t="s">
        <v>5622</v>
      </c>
      <c r="F10" s="914" t="s">
        <v>1726</v>
      </c>
      <c r="G10" s="917">
        <v>520</v>
      </c>
      <c r="H10" s="971" t="s">
        <v>5709</v>
      </c>
      <c r="I10" s="972"/>
      <c r="J10" s="854" t="s">
        <v>4188</v>
      </c>
    </row>
    <row r="11" spans="1:10" s="300" customFormat="1" ht="36.75" customHeight="1">
      <c r="A11" s="911" t="s">
        <v>40</v>
      </c>
      <c r="B11" s="912">
        <v>127922</v>
      </c>
      <c r="C11" s="913">
        <v>59337</v>
      </c>
      <c r="D11" s="913">
        <v>2455480</v>
      </c>
      <c r="E11" s="914" t="s">
        <v>5513</v>
      </c>
      <c r="F11" s="914" t="s">
        <v>1726</v>
      </c>
      <c r="G11" s="917">
        <v>800</v>
      </c>
      <c r="H11" s="971" t="s">
        <v>5709</v>
      </c>
      <c r="I11" s="972"/>
      <c r="J11" s="854" t="s">
        <v>4188</v>
      </c>
    </row>
    <row r="12" spans="1:10" s="300" customFormat="1" ht="36.75" customHeight="1">
      <c r="A12" s="911" t="s">
        <v>40</v>
      </c>
      <c r="B12" s="912">
        <v>127923</v>
      </c>
      <c r="C12" s="913">
        <v>60609</v>
      </c>
      <c r="D12" s="913">
        <v>2556980</v>
      </c>
      <c r="E12" s="914" t="s">
        <v>5623</v>
      </c>
      <c r="F12" s="914" t="s">
        <v>1726</v>
      </c>
      <c r="G12" s="917">
        <v>900</v>
      </c>
      <c r="H12" s="971" t="s">
        <v>5709</v>
      </c>
      <c r="I12" s="972"/>
      <c r="J12" s="854" t="s">
        <v>4188</v>
      </c>
    </row>
    <row r="13" spans="1:10" s="300" customFormat="1" ht="39.75" customHeight="1">
      <c r="A13" s="911" t="s">
        <v>40</v>
      </c>
      <c r="B13" s="912">
        <v>127924</v>
      </c>
      <c r="C13" s="913">
        <v>60612</v>
      </c>
      <c r="D13" s="913" t="s">
        <v>6791</v>
      </c>
      <c r="E13" s="914" t="s">
        <v>5638</v>
      </c>
      <c r="F13" s="914" t="s">
        <v>1726</v>
      </c>
      <c r="G13" s="917">
        <v>2481.6</v>
      </c>
      <c r="H13" s="971" t="s">
        <v>5709</v>
      </c>
      <c r="I13" s="972"/>
      <c r="J13" s="854" t="s">
        <v>4188</v>
      </c>
    </row>
    <row r="14" spans="1:10" s="300" customFormat="1" ht="39.75" customHeight="1">
      <c r="A14" s="911" t="s">
        <v>40</v>
      </c>
      <c r="B14" s="912">
        <v>127925</v>
      </c>
      <c r="C14" s="913">
        <v>60606</v>
      </c>
      <c r="D14" s="913" t="s">
        <v>6792</v>
      </c>
      <c r="E14" s="914" t="s">
        <v>5630</v>
      </c>
      <c r="F14" s="914" t="s">
        <v>1726</v>
      </c>
      <c r="G14" s="917">
        <v>600</v>
      </c>
      <c r="H14" s="971" t="s">
        <v>5709</v>
      </c>
      <c r="I14" s="972"/>
      <c r="J14" s="854" t="s">
        <v>4188</v>
      </c>
    </row>
    <row r="15" spans="1:10" s="300" customFormat="1" ht="39.75" customHeight="1">
      <c r="A15" s="911" t="s">
        <v>40</v>
      </c>
      <c r="B15" s="912">
        <v>127926</v>
      </c>
      <c r="C15" s="913">
        <v>60616</v>
      </c>
      <c r="D15" s="913" t="s">
        <v>6793</v>
      </c>
      <c r="E15" s="914" t="s">
        <v>5631</v>
      </c>
      <c r="F15" s="914" t="s">
        <v>1726</v>
      </c>
      <c r="G15" s="917">
        <v>520</v>
      </c>
      <c r="H15" s="971" t="s">
        <v>5709</v>
      </c>
      <c r="I15" s="972"/>
      <c r="J15" s="854" t="s">
        <v>4188</v>
      </c>
    </row>
    <row r="16" spans="1:10" s="300" customFormat="1" ht="39.75" customHeight="1">
      <c r="A16" s="911" t="s">
        <v>40</v>
      </c>
      <c r="B16" s="912">
        <v>127926</v>
      </c>
      <c r="C16" s="913">
        <v>60616</v>
      </c>
      <c r="D16" s="913" t="s">
        <v>6793</v>
      </c>
      <c r="E16" s="914" t="s">
        <v>5632</v>
      </c>
      <c r="F16" s="914" t="s">
        <v>1726</v>
      </c>
      <c r="G16" s="917">
        <v>520</v>
      </c>
      <c r="H16" s="971" t="s">
        <v>5709</v>
      </c>
      <c r="I16" s="972"/>
      <c r="J16" s="854" t="s">
        <v>4188</v>
      </c>
    </row>
    <row r="17" spans="1:10" s="300" customFormat="1" ht="60" customHeight="1">
      <c r="A17" s="911" t="s">
        <v>40</v>
      </c>
      <c r="B17" s="912">
        <v>127927</v>
      </c>
      <c r="C17" s="913" t="s">
        <v>6795</v>
      </c>
      <c r="D17" s="913">
        <v>2455480</v>
      </c>
      <c r="E17" s="914" t="s">
        <v>5509</v>
      </c>
      <c r="F17" s="914" t="s">
        <v>1726</v>
      </c>
      <c r="G17" s="917">
        <v>800</v>
      </c>
      <c r="H17" s="971" t="s">
        <v>5710</v>
      </c>
      <c r="I17" s="972"/>
      <c r="J17" s="854" t="s">
        <v>4188</v>
      </c>
    </row>
    <row r="18" spans="1:10" s="300" customFormat="1" ht="36.75" customHeight="1">
      <c r="A18" s="911" t="s">
        <v>40</v>
      </c>
      <c r="B18" s="912">
        <v>127936</v>
      </c>
      <c r="C18" s="913" t="s">
        <v>15</v>
      </c>
      <c r="D18" s="913" t="s">
        <v>15</v>
      </c>
      <c r="E18" s="914" t="s">
        <v>5529</v>
      </c>
      <c r="F18" s="914" t="s">
        <v>1726</v>
      </c>
      <c r="G18" s="917">
        <v>692.4</v>
      </c>
      <c r="H18" s="971" t="s">
        <v>5710</v>
      </c>
      <c r="I18" s="972"/>
      <c r="J18" s="854" t="s">
        <v>6608</v>
      </c>
    </row>
    <row r="19" spans="1:10" s="300" customFormat="1" ht="36.75" customHeight="1">
      <c r="A19" s="911" t="s">
        <v>40</v>
      </c>
      <c r="B19" s="912">
        <v>127936</v>
      </c>
      <c r="C19" s="913" t="s">
        <v>15</v>
      </c>
      <c r="D19" s="913" t="s">
        <v>15</v>
      </c>
      <c r="E19" s="914" t="s">
        <v>5793</v>
      </c>
      <c r="F19" s="914" t="s">
        <v>1726</v>
      </c>
      <c r="G19" s="917">
        <v>600</v>
      </c>
      <c r="H19" s="971" t="s">
        <v>5710</v>
      </c>
      <c r="I19" s="972"/>
      <c r="J19" s="854" t="s">
        <v>6608</v>
      </c>
    </row>
    <row r="20" spans="1:10" s="300" customFormat="1" ht="36.75" customHeight="1">
      <c r="A20" s="911" t="s">
        <v>40</v>
      </c>
      <c r="B20" s="912">
        <v>127936</v>
      </c>
      <c r="C20" s="913" t="s">
        <v>15</v>
      </c>
      <c r="D20" s="913" t="s">
        <v>15</v>
      </c>
      <c r="E20" s="914" t="s">
        <v>5794</v>
      </c>
      <c r="F20" s="914" t="s">
        <v>1726</v>
      </c>
      <c r="G20" s="917">
        <v>600</v>
      </c>
      <c r="H20" s="971" t="s">
        <v>5710</v>
      </c>
      <c r="I20" s="972"/>
      <c r="J20" s="854" t="s">
        <v>6608</v>
      </c>
    </row>
    <row r="21" spans="1:10" s="300" customFormat="1" ht="36.75" customHeight="1">
      <c r="A21" s="911" t="s">
        <v>40</v>
      </c>
      <c r="B21" s="912">
        <v>127936</v>
      </c>
      <c r="C21" s="913" t="s">
        <v>15</v>
      </c>
      <c r="D21" s="913" t="s">
        <v>15</v>
      </c>
      <c r="E21" s="914" t="s">
        <v>5795</v>
      </c>
      <c r="F21" s="914" t="s">
        <v>1726</v>
      </c>
      <c r="G21" s="917">
        <v>1631.4</v>
      </c>
      <c r="H21" s="971" t="s">
        <v>5710</v>
      </c>
      <c r="I21" s="972"/>
      <c r="J21" s="854" t="s">
        <v>6608</v>
      </c>
    </row>
    <row r="22" spans="1:10" s="300" customFormat="1" ht="36.75" customHeight="1">
      <c r="A22" s="911" t="s">
        <v>40</v>
      </c>
      <c r="B22" s="912">
        <v>127936</v>
      </c>
      <c r="C22" s="913" t="s">
        <v>15</v>
      </c>
      <c r="D22" s="913" t="s">
        <v>15</v>
      </c>
      <c r="E22" s="914" t="s">
        <v>5796</v>
      </c>
      <c r="F22" s="914" t="s">
        <v>1726</v>
      </c>
      <c r="G22" s="917">
        <v>1631.4</v>
      </c>
      <c r="H22" s="971" t="s">
        <v>5710</v>
      </c>
      <c r="I22" s="972"/>
      <c r="J22" s="854" t="s">
        <v>6608</v>
      </c>
    </row>
    <row r="23" spans="1:10" s="300" customFormat="1" ht="36.75" customHeight="1">
      <c r="A23" s="911" t="s">
        <v>40</v>
      </c>
      <c r="B23" s="912">
        <v>127935</v>
      </c>
      <c r="C23" s="913" t="s">
        <v>15</v>
      </c>
      <c r="D23" s="913" t="s">
        <v>15</v>
      </c>
      <c r="E23" s="914" t="s">
        <v>5690</v>
      </c>
      <c r="F23" s="914" t="s">
        <v>1726</v>
      </c>
      <c r="G23" s="917">
        <v>1373.7</v>
      </c>
      <c r="H23" s="971" t="s">
        <v>5710</v>
      </c>
      <c r="I23" s="972"/>
      <c r="J23" s="854" t="s">
        <v>6608</v>
      </c>
    </row>
    <row r="24" spans="1:10" s="300" customFormat="1" ht="36.75" customHeight="1">
      <c r="A24" s="911" t="s">
        <v>40</v>
      </c>
      <c r="B24" s="912">
        <v>127935</v>
      </c>
      <c r="C24" s="913" t="s">
        <v>15</v>
      </c>
      <c r="D24" s="913" t="s">
        <v>15</v>
      </c>
      <c r="E24" s="914" t="s">
        <v>5691</v>
      </c>
      <c r="F24" s="914" t="s">
        <v>1726</v>
      </c>
      <c r="G24" s="917">
        <v>1631.4</v>
      </c>
      <c r="H24" s="971" t="s">
        <v>5710</v>
      </c>
      <c r="I24" s="972"/>
      <c r="J24" s="854" t="s">
        <v>6608</v>
      </c>
    </row>
    <row r="25" spans="1:10" s="300" customFormat="1" ht="36.75" customHeight="1">
      <c r="A25" s="911" t="s">
        <v>40</v>
      </c>
      <c r="B25" s="912">
        <v>129176</v>
      </c>
      <c r="C25" s="913" t="s">
        <v>15</v>
      </c>
      <c r="D25" s="913" t="s">
        <v>15</v>
      </c>
      <c r="E25" s="914" t="s">
        <v>5797</v>
      </c>
      <c r="F25" s="914" t="s">
        <v>1726</v>
      </c>
      <c r="G25" s="917">
        <v>1238.0999999999999</v>
      </c>
      <c r="H25" s="971" t="s">
        <v>5710</v>
      </c>
      <c r="I25" s="972"/>
      <c r="J25" s="854" t="s">
        <v>6608</v>
      </c>
    </row>
    <row r="26" spans="1:10" s="300" customFormat="1" ht="36.75" customHeight="1">
      <c r="A26" s="911" t="s">
        <v>40</v>
      </c>
      <c r="B26" s="912">
        <v>129176</v>
      </c>
      <c r="C26" s="913" t="s">
        <v>15</v>
      </c>
      <c r="D26" s="913" t="s">
        <v>15</v>
      </c>
      <c r="E26" s="914" t="s">
        <v>5798</v>
      </c>
      <c r="F26" s="914" t="s">
        <v>1726</v>
      </c>
      <c r="G26" s="917">
        <v>2216.6999999999998</v>
      </c>
      <c r="H26" s="971" t="s">
        <v>5710</v>
      </c>
      <c r="I26" s="972"/>
      <c r="J26" s="854" t="s">
        <v>6608</v>
      </c>
    </row>
    <row r="27" spans="1:10" s="300" customFormat="1" ht="36.75" customHeight="1">
      <c r="A27" s="911" t="s">
        <v>40</v>
      </c>
      <c r="B27" s="912">
        <v>129176</v>
      </c>
      <c r="C27" s="913" t="s">
        <v>15</v>
      </c>
      <c r="D27" s="913" t="s">
        <v>15</v>
      </c>
      <c r="E27" s="914" t="s">
        <v>5799</v>
      </c>
      <c r="F27" s="914" t="s">
        <v>1726</v>
      </c>
      <c r="G27" s="917">
        <v>630</v>
      </c>
      <c r="H27" s="971" t="s">
        <v>5710</v>
      </c>
      <c r="I27" s="972"/>
      <c r="J27" s="854" t="s">
        <v>6608</v>
      </c>
    </row>
    <row r="28" spans="1:10" s="300" customFormat="1" ht="36.75" customHeight="1">
      <c r="A28" s="911" t="s">
        <v>40</v>
      </c>
      <c r="B28" s="912">
        <v>129174</v>
      </c>
      <c r="C28" s="913" t="s">
        <v>15</v>
      </c>
      <c r="D28" s="913" t="s">
        <v>15</v>
      </c>
      <c r="E28" s="914" t="s">
        <v>5788</v>
      </c>
      <c r="F28" s="914" t="s">
        <v>1726</v>
      </c>
      <c r="G28" s="917">
        <v>1866.6</v>
      </c>
      <c r="H28" s="971" t="s">
        <v>5710</v>
      </c>
      <c r="I28" s="972"/>
      <c r="J28" s="854" t="s">
        <v>6608</v>
      </c>
    </row>
    <row r="29" spans="1:10" s="300" customFormat="1" ht="36.75" customHeight="1">
      <c r="A29" s="911" t="s">
        <v>40</v>
      </c>
      <c r="B29" s="912">
        <v>129174</v>
      </c>
      <c r="C29" s="913" t="s">
        <v>15</v>
      </c>
      <c r="D29" s="913" t="s">
        <v>15</v>
      </c>
      <c r="E29" s="914" t="s">
        <v>5789</v>
      </c>
      <c r="F29" s="914" t="s">
        <v>1726</v>
      </c>
      <c r="G29" s="917">
        <v>1373.7</v>
      </c>
      <c r="H29" s="973" t="s">
        <v>5710</v>
      </c>
      <c r="I29" s="974"/>
      <c r="J29" s="854" t="s">
        <v>6608</v>
      </c>
    </row>
    <row r="30" spans="1:10" s="300" customFormat="1" ht="36.75" customHeight="1">
      <c r="A30" s="911" t="s">
        <v>40</v>
      </c>
      <c r="B30" s="851">
        <v>129174</v>
      </c>
      <c r="C30" s="822" t="s">
        <v>15</v>
      </c>
      <c r="D30" s="822" t="s">
        <v>15</v>
      </c>
      <c r="E30" s="851" t="s">
        <v>5790</v>
      </c>
      <c r="F30" s="851" t="s">
        <v>1726</v>
      </c>
      <c r="G30" s="918">
        <v>630</v>
      </c>
      <c r="H30" s="971" t="s">
        <v>5710</v>
      </c>
      <c r="I30" s="975"/>
      <c r="J30" s="854" t="s">
        <v>6608</v>
      </c>
    </row>
    <row r="31" spans="1:10" s="300" customFormat="1" ht="36.75" customHeight="1">
      <c r="A31" s="911" t="s">
        <v>40</v>
      </c>
      <c r="B31" s="851">
        <v>129175</v>
      </c>
      <c r="C31" s="822" t="s">
        <v>15</v>
      </c>
      <c r="D31" s="822" t="s">
        <v>15</v>
      </c>
      <c r="E31" s="851" t="s">
        <v>5530</v>
      </c>
      <c r="F31" s="851" t="s">
        <v>1726</v>
      </c>
      <c r="G31" s="918">
        <v>1238.0999999999999</v>
      </c>
      <c r="H31" s="971" t="s">
        <v>5710</v>
      </c>
      <c r="I31" s="975"/>
      <c r="J31" s="854" t="s">
        <v>6608</v>
      </c>
    </row>
    <row r="32" spans="1:10" s="300" customFormat="1" ht="36.75" customHeight="1">
      <c r="A32" s="911" t="s">
        <v>40</v>
      </c>
      <c r="B32" s="851">
        <v>129175</v>
      </c>
      <c r="C32" s="822" t="s">
        <v>15</v>
      </c>
      <c r="D32" s="822" t="s">
        <v>15</v>
      </c>
      <c r="E32" s="851" t="s">
        <v>5692</v>
      </c>
      <c r="F32" s="851" t="s">
        <v>1726</v>
      </c>
      <c r="G32" s="918">
        <v>2216.6999999999998</v>
      </c>
      <c r="H32" s="971" t="s">
        <v>5710</v>
      </c>
      <c r="I32" s="975"/>
      <c r="J32" s="854" t="s">
        <v>6608</v>
      </c>
    </row>
    <row r="33" spans="1:10" s="300" customFormat="1" ht="36.75" customHeight="1">
      <c r="A33" s="911" t="s">
        <v>40</v>
      </c>
      <c r="B33" s="852">
        <v>129175</v>
      </c>
      <c r="C33" s="822" t="s">
        <v>15</v>
      </c>
      <c r="D33" s="822" t="s">
        <v>15</v>
      </c>
      <c r="E33" s="851" t="s">
        <v>5693</v>
      </c>
      <c r="F33" s="851" t="s">
        <v>1726</v>
      </c>
      <c r="G33" s="918">
        <v>630</v>
      </c>
      <c r="H33" s="971" t="s">
        <v>5710</v>
      </c>
      <c r="I33" s="975"/>
      <c r="J33" s="854" t="s">
        <v>6608</v>
      </c>
    </row>
    <row r="34" spans="1:10" s="300" customFormat="1" ht="36.75" customHeight="1">
      <c r="A34" s="911" t="s">
        <v>40</v>
      </c>
      <c r="B34" s="852">
        <v>129173</v>
      </c>
      <c r="C34" s="822" t="s">
        <v>15</v>
      </c>
      <c r="D34" s="822" t="s">
        <v>15</v>
      </c>
      <c r="E34" s="851" t="s">
        <v>5791</v>
      </c>
      <c r="F34" s="851" t="s">
        <v>1726</v>
      </c>
      <c r="G34" s="918">
        <v>2216.6999999999998</v>
      </c>
      <c r="H34" s="971" t="s">
        <v>5710</v>
      </c>
      <c r="I34" s="975"/>
      <c r="J34" s="854" t="s">
        <v>6608</v>
      </c>
    </row>
    <row r="35" spans="1:10" s="300" customFormat="1" ht="36.75" customHeight="1">
      <c r="A35" s="911" t="s">
        <v>40</v>
      </c>
      <c r="B35" s="852">
        <v>129173</v>
      </c>
      <c r="C35" s="822" t="s">
        <v>15</v>
      </c>
      <c r="D35" s="822" t="s">
        <v>15</v>
      </c>
      <c r="E35" s="851" t="s">
        <v>5792</v>
      </c>
      <c r="F35" s="851" t="s">
        <v>1726</v>
      </c>
      <c r="G35" s="918">
        <v>1373.7</v>
      </c>
      <c r="H35" s="971" t="s">
        <v>5710</v>
      </c>
      <c r="I35" s="975"/>
      <c r="J35" s="854" t="s">
        <v>6608</v>
      </c>
    </row>
    <row r="36" spans="1:10" s="300" customFormat="1" ht="36.75" customHeight="1">
      <c r="A36" s="911" t="s">
        <v>40</v>
      </c>
      <c r="B36" s="852">
        <v>129172</v>
      </c>
      <c r="C36" s="822" t="s">
        <v>15</v>
      </c>
      <c r="D36" s="822" t="s">
        <v>15</v>
      </c>
      <c r="E36" s="851" t="s">
        <v>5638</v>
      </c>
      <c r="F36" s="851" t="s">
        <v>1726</v>
      </c>
      <c r="G36" s="918">
        <v>1861.2</v>
      </c>
      <c r="H36" s="971" t="s">
        <v>5710</v>
      </c>
      <c r="I36" s="975"/>
      <c r="J36" s="854" t="s">
        <v>6608</v>
      </c>
    </row>
    <row r="37" spans="1:10" s="300" customFormat="1" ht="36.75" customHeight="1">
      <c r="A37" s="911" t="s">
        <v>40</v>
      </c>
      <c r="B37" s="852">
        <v>129172</v>
      </c>
      <c r="C37" s="822" t="s">
        <v>15</v>
      </c>
      <c r="D37" s="822" t="s">
        <v>15</v>
      </c>
      <c r="E37" s="851" t="s">
        <v>5630</v>
      </c>
      <c r="F37" s="851" t="s">
        <v>1726</v>
      </c>
      <c r="G37" s="918">
        <v>450</v>
      </c>
      <c r="H37" s="971" t="s">
        <v>5710</v>
      </c>
      <c r="I37" s="975"/>
      <c r="J37" s="854" t="s">
        <v>6608</v>
      </c>
    </row>
    <row r="38" spans="1:10" s="300" customFormat="1" ht="36.75" customHeight="1">
      <c r="A38" s="911" t="s">
        <v>40</v>
      </c>
      <c r="B38" s="852">
        <v>129172</v>
      </c>
      <c r="C38" s="822" t="s">
        <v>15</v>
      </c>
      <c r="D38" s="822" t="s">
        <v>15</v>
      </c>
      <c r="E38" s="851" t="s">
        <v>5631</v>
      </c>
      <c r="F38" s="851" t="s">
        <v>1726</v>
      </c>
      <c r="G38" s="918">
        <v>390</v>
      </c>
      <c r="H38" s="971" t="s">
        <v>5710</v>
      </c>
      <c r="I38" s="975"/>
      <c r="J38" s="854" t="s">
        <v>6608</v>
      </c>
    </row>
    <row r="39" spans="1:10" s="300" customFormat="1" ht="36.75" customHeight="1">
      <c r="A39" s="911" t="s">
        <v>40</v>
      </c>
      <c r="B39" s="852">
        <v>129172</v>
      </c>
      <c r="C39" s="822" t="s">
        <v>15</v>
      </c>
      <c r="D39" s="822" t="s">
        <v>15</v>
      </c>
      <c r="E39" s="851" t="s">
        <v>5632</v>
      </c>
      <c r="F39" s="851" t="s">
        <v>1726</v>
      </c>
      <c r="G39" s="918">
        <v>390</v>
      </c>
      <c r="H39" s="971" t="s">
        <v>5710</v>
      </c>
      <c r="I39" s="975"/>
      <c r="J39" s="854" t="s">
        <v>6608</v>
      </c>
    </row>
    <row r="40" spans="1:10" s="300" customFormat="1" ht="36.75" customHeight="1">
      <c r="A40" s="911" t="s">
        <v>40</v>
      </c>
      <c r="B40" s="852">
        <v>129172</v>
      </c>
      <c r="C40" s="822" t="s">
        <v>15</v>
      </c>
      <c r="D40" s="822" t="s">
        <v>15</v>
      </c>
      <c r="E40" s="851" t="s">
        <v>5509</v>
      </c>
      <c r="F40" s="851" t="s">
        <v>1726</v>
      </c>
      <c r="G40" s="918">
        <v>600</v>
      </c>
      <c r="H40" s="971" t="s">
        <v>5710</v>
      </c>
      <c r="I40" s="975"/>
      <c r="J40" s="854" t="s">
        <v>6608</v>
      </c>
    </row>
    <row r="41" spans="1:10" s="300" customFormat="1" ht="36.75" customHeight="1">
      <c r="A41" s="911" t="s">
        <v>40</v>
      </c>
      <c r="B41" s="851">
        <v>129171</v>
      </c>
      <c r="C41" s="822" t="s">
        <v>15</v>
      </c>
      <c r="D41" s="822" t="s">
        <v>15</v>
      </c>
      <c r="E41" s="851" t="s">
        <v>5623</v>
      </c>
      <c r="F41" s="851" t="s">
        <v>1726</v>
      </c>
      <c r="G41" s="918">
        <v>675</v>
      </c>
      <c r="H41" s="971" t="s">
        <v>5710</v>
      </c>
      <c r="I41" s="975"/>
      <c r="J41" s="854" t="s">
        <v>6608</v>
      </c>
    </row>
    <row r="42" spans="1:10" s="300" customFormat="1" ht="36.75" customHeight="1">
      <c r="A42" s="911" t="s">
        <v>40</v>
      </c>
      <c r="B42" s="851">
        <v>129171</v>
      </c>
      <c r="C42" s="822" t="s">
        <v>15</v>
      </c>
      <c r="D42" s="822" t="s">
        <v>15</v>
      </c>
      <c r="E42" s="851" t="s">
        <v>5619</v>
      </c>
      <c r="F42" s="851" t="s">
        <v>1726</v>
      </c>
      <c r="G42" s="918">
        <v>1861.2</v>
      </c>
      <c r="H42" s="971" t="s">
        <v>5710</v>
      </c>
      <c r="I42" s="975"/>
      <c r="J42" s="854" t="s">
        <v>6608</v>
      </c>
    </row>
    <row r="43" spans="1:10" s="300" customFormat="1" ht="36.75" customHeight="1">
      <c r="A43" s="911" t="s">
        <v>40</v>
      </c>
      <c r="B43" s="851">
        <v>129171</v>
      </c>
      <c r="C43" s="822" t="s">
        <v>15</v>
      </c>
      <c r="D43" s="822" t="s">
        <v>15</v>
      </c>
      <c r="E43" s="851" t="s">
        <v>5620</v>
      </c>
      <c r="F43" s="851" t="s">
        <v>1726</v>
      </c>
      <c r="G43" s="918">
        <v>450</v>
      </c>
      <c r="H43" s="971" t="s">
        <v>5710</v>
      </c>
      <c r="I43" s="975"/>
      <c r="J43" s="854" t="s">
        <v>6608</v>
      </c>
    </row>
    <row r="44" spans="1:10" s="300" customFormat="1" ht="36.75" customHeight="1">
      <c r="A44" s="911" t="s">
        <v>40</v>
      </c>
      <c r="B44" s="852">
        <v>129171</v>
      </c>
      <c r="C44" s="822" t="s">
        <v>15</v>
      </c>
      <c r="D44" s="822" t="s">
        <v>15</v>
      </c>
      <c r="E44" s="851" t="s">
        <v>5621</v>
      </c>
      <c r="F44" s="851" t="s">
        <v>1726</v>
      </c>
      <c r="G44" s="918">
        <v>390</v>
      </c>
      <c r="H44" s="971" t="s">
        <v>5710</v>
      </c>
      <c r="I44" s="975"/>
      <c r="J44" s="854" t="s">
        <v>6608</v>
      </c>
    </row>
    <row r="45" spans="1:10" s="300" customFormat="1" ht="36.75" customHeight="1">
      <c r="A45" s="911" t="s">
        <v>40</v>
      </c>
      <c r="B45" s="852">
        <v>129171</v>
      </c>
      <c r="C45" s="822" t="s">
        <v>15</v>
      </c>
      <c r="D45" s="822" t="s">
        <v>15</v>
      </c>
      <c r="E45" s="851" t="s">
        <v>5622</v>
      </c>
      <c r="F45" s="851" t="s">
        <v>1726</v>
      </c>
      <c r="G45" s="918">
        <v>390</v>
      </c>
      <c r="H45" s="971" t="s">
        <v>5710</v>
      </c>
      <c r="I45" s="975"/>
      <c r="J45" s="854" t="s">
        <v>6608</v>
      </c>
    </row>
    <row r="46" spans="1:10" s="300" customFormat="1" ht="36.75" customHeight="1" thickBot="1">
      <c r="A46" s="314" t="s">
        <v>40</v>
      </c>
      <c r="B46" s="304">
        <v>129171</v>
      </c>
      <c r="C46" s="346" t="s">
        <v>15</v>
      </c>
      <c r="D46" s="346" t="s">
        <v>15</v>
      </c>
      <c r="E46" s="303" t="s">
        <v>5513</v>
      </c>
      <c r="F46" s="303" t="s">
        <v>1726</v>
      </c>
      <c r="G46" s="919">
        <v>600</v>
      </c>
      <c r="H46" s="978" t="s">
        <v>5710</v>
      </c>
      <c r="I46" s="979"/>
      <c r="J46" s="854" t="s">
        <v>6608</v>
      </c>
    </row>
    <row r="47" spans="1:10" ht="24.95" customHeight="1">
      <c r="C47" s="347"/>
      <c r="D47" s="347"/>
      <c r="E47" s="305"/>
      <c r="F47" s="305"/>
      <c r="G47" s="306"/>
      <c r="H47" s="316"/>
      <c r="I47" s="317"/>
    </row>
    <row r="48" spans="1:10" ht="24.95" customHeight="1">
      <c r="A48" s="309" t="s">
        <v>5706</v>
      </c>
      <c r="E48" s="976" t="s">
        <v>5707</v>
      </c>
      <c r="F48" s="976"/>
      <c r="G48" s="976"/>
      <c r="H48" s="309"/>
    </row>
    <row r="49" spans="1:10" ht="24.95" customHeight="1">
      <c r="B49" s="308"/>
      <c r="C49" s="348"/>
      <c r="D49" s="348"/>
      <c r="E49" s="977"/>
      <c r="F49" s="977"/>
      <c r="G49" s="977"/>
      <c r="H49" s="311"/>
      <c r="I49" s="318"/>
    </row>
    <row r="50" spans="1:10" ht="24.95" customHeight="1">
      <c r="A50" s="290" t="s">
        <v>6805</v>
      </c>
      <c r="E50" s="307"/>
      <c r="F50" s="307"/>
      <c r="G50" s="977" t="s">
        <v>5708</v>
      </c>
      <c r="H50" s="977"/>
      <c r="I50" s="977"/>
    </row>
    <row r="56" spans="1:10" s="339" customFormat="1" ht="24.95" customHeight="1">
      <c r="A56" s="980" t="s">
        <v>5695</v>
      </c>
      <c r="B56" s="980"/>
      <c r="C56" s="980"/>
      <c r="D56" s="980"/>
      <c r="E56" s="980"/>
      <c r="F56" s="980"/>
      <c r="G56" s="980"/>
      <c r="H56" s="980"/>
      <c r="I56" s="980"/>
      <c r="J56" s="355"/>
    </row>
    <row r="57" spans="1:10" s="339" customFormat="1" ht="24.95" customHeight="1">
      <c r="A57" s="980" t="s">
        <v>5696</v>
      </c>
      <c r="B57" s="980"/>
      <c r="C57" s="980"/>
      <c r="D57" s="980"/>
      <c r="E57" s="980"/>
      <c r="F57" s="980"/>
      <c r="G57" s="980"/>
      <c r="H57" s="980"/>
      <c r="I57" s="980"/>
      <c r="J57" s="355"/>
    </row>
    <row r="58" spans="1:10" s="339" customFormat="1" ht="45" customHeight="1">
      <c r="A58" s="981" t="s">
        <v>5697</v>
      </c>
      <c r="B58" s="981"/>
      <c r="C58" s="981"/>
      <c r="D58" s="981"/>
      <c r="E58" s="981"/>
      <c r="F58" s="981"/>
      <c r="G58" s="981"/>
      <c r="H58" s="981"/>
      <c r="I58" s="981"/>
      <c r="J58" s="355"/>
    </row>
    <row r="59" spans="1:10" s="339" customFormat="1" ht="21.75" customHeight="1">
      <c r="A59" s="310"/>
      <c r="B59" s="338"/>
      <c r="C59" s="341"/>
      <c r="D59" s="341"/>
      <c r="E59" s="338"/>
      <c r="F59" s="338"/>
      <c r="G59" s="292"/>
      <c r="H59" s="309" t="s">
        <v>5698</v>
      </c>
      <c r="I59" s="315" t="s">
        <v>6607</v>
      </c>
      <c r="J59" s="355"/>
    </row>
    <row r="60" spans="1:10" s="339" customFormat="1" ht="21.75" customHeight="1" thickBot="1">
      <c r="A60" s="311"/>
      <c r="C60" s="342"/>
      <c r="D60" s="342"/>
      <c r="G60" s="293"/>
      <c r="H60" s="309" t="s">
        <v>5699</v>
      </c>
      <c r="I60" s="294">
        <v>44460</v>
      </c>
      <c r="J60" s="355"/>
    </row>
    <row r="61" spans="1:10" s="296" customFormat="1" ht="30" customHeight="1" thickBot="1">
      <c r="A61" s="295" t="s">
        <v>30</v>
      </c>
      <c r="B61" s="295" t="s">
        <v>5700</v>
      </c>
      <c r="C61" s="343" t="s">
        <v>5701</v>
      </c>
      <c r="D61" s="343" t="s">
        <v>5702</v>
      </c>
      <c r="E61" s="295" t="s">
        <v>5703</v>
      </c>
      <c r="F61" s="986" t="s">
        <v>5704</v>
      </c>
      <c r="G61" s="987"/>
      <c r="H61" s="982" t="s">
        <v>5705</v>
      </c>
      <c r="I61" s="983"/>
      <c r="J61" s="853"/>
    </row>
    <row r="62" spans="1:10" s="300" customFormat="1" ht="36.75" customHeight="1">
      <c r="A62" s="312" t="s">
        <v>40</v>
      </c>
      <c r="B62" s="298">
        <v>127928</v>
      </c>
      <c r="C62" s="344" t="s">
        <v>15</v>
      </c>
      <c r="D62" s="344" t="s">
        <v>15</v>
      </c>
      <c r="E62" s="297" t="s">
        <v>5548</v>
      </c>
      <c r="F62" s="297" t="s">
        <v>1726</v>
      </c>
      <c r="G62" s="299">
        <v>4071.2999999999997</v>
      </c>
      <c r="H62" s="971" t="s">
        <v>5710</v>
      </c>
      <c r="I62" s="975"/>
      <c r="J62" s="355" t="s">
        <v>6609</v>
      </c>
    </row>
    <row r="63" spans="1:10" s="300" customFormat="1" ht="36.75" customHeight="1">
      <c r="A63" s="313" t="s">
        <v>40</v>
      </c>
      <c r="B63" s="301">
        <v>127928</v>
      </c>
      <c r="C63" s="345" t="s">
        <v>15</v>
      </c>
      <c r="D63" s="345" t="s">
        <v>15</v>
      </c>
      <c r="E63" s="301" t="s">
        <v>5549</v>
      </c>
      <c r="F63" s="301" t="s">
        <v>1726</v>
      </c>
      <c r="G63" s="302">
        <v>581.69999999999993</v>
      </c>
      <c r="H63" s="971" t="s">
        <v>5710</v>
      </c>
      <c r="I63" s="975"/>
      <c r="J63" s="355" t="s">
        <v>6609</v>
      </c>
    </row>
    <row r="64" spans="1:10" s="300" customFormat="1" ht="36.75" customHeight="1">
      <c r="A64" s="313" t="s">
        <v>40</v>
      </c>
      <c r="B64" s="301">
        <v>127929</v>
      </c>
      <c r="C64" s="345" t="s">
        <v>15</v>
      </c>
      <c r="D64" s="345" t="s">
        <v>15</v>
      </c>
      <c r="E64" s="301" t="s">
        <v>5552</v>
      </c>
      <c r="F64" s="301" t="s">
        <v>1726</v>
      </c>
      <c r="G64" s="302">
        <v>1599.3</v>
      </c>
      <c r="H64" s="971" t="s">
        <v>5710</v>
      </c>
      <c r="I64" s="975"/>
      <c r="J64" s="355" t="s">
        <v>6609</v>
      </c>
    </row>
    <row r="65" spans="1:10" s="300" customFormat="1" ht="36.75" customHeight="1">
      <c r="A65" s="313" t="s">
        <v>40</v>
      </c>
      <c r="B65" s="301">
        <v>127929</v>
      </c>
      <c r="C65" s="345" t="s">
        <v>15</v>
      </c>
      <c r="D65" s="345" t="s">
        <v>15</v>
      </c>
      <c r="E65" s="301" t="s">
        <v>5553</v>
      </c>
      <c r="F65" s="301" t="s">
        <v>1726</v>
      </c>
      <c r="G65" s="302">
        <v>756.3</v>
      </c>
      <c r="H65" s="971" t="s">
        <v>5710</v>
      </c>
      <c r="I65" s="975"/>
      <c r="J65" s="355" t="s">
        <v>6609</v>
      </c>
    </row>
    <row r="66" spans="1:10" s="300" customFormat="1" ht="36.75" customHeight="1">
      <c r="A66" s="313" t="s">
        <v>40</v>
      </c>
      <c r="B66" s="301">
        <v>127929</v>
      </c>
      <c r="C66" s="345" t="s">
        <v>15</v>
      </c>
      <c r="D66" s="345" t="s">
        <v>15</v>
      </c>
      <c r="E66" s="301" t="s">
        <v>5554</v>
      </c>
      <c r="F66" s="301" t="s">
        <v>1726</v>
      </c>
      <c r="G66" s="302">
        <v>308.09999999999997</v>
      </c>
      <c r="H66" s="971" t="s">
        <v>5710</v>
      </c>
      <c r="I66" s="975"/>
      <c r="J66" s="355" t="s">
        <v>6609</v>
      </c>
    </row>
    <row r="67" spans="1:10" s="300" customFormat="1" ht="36.75" customHeight="1">
      <c r="A67" s="313" t="s">
        <v>40</v>
      </c>
      <c r="B67" s="301">
        <v>127930</v>
      </c>
      <c r="C67" s="345" t="s">
        <v>15</v>
      </c>
      <c r="D67" s="345" t="s">
        <v>15</v>
      </c>
      <c r="E67" s="301" t="s">
        <v>5550</v>
      </c>
      <c r="F67" s="301" t="s">
        <v>1726</v>
      </c>
      <c r="G67" s="302">
        <v>4071.2999999999997</v>
      </c>
      <c r="H67" s="971" t="s">
        <v>5710</v>
      </c>
      <c r="I67" s="975"/>
      <c r="J67" s="355" t="s">
        <v>6609</v>
      </c>
    </row>
    <row r="68" spans="1:10" s="300" customFormat="1" ht="36.75" customHeight="1">
      <c r="A68" s="313" t="s">
        <v>40</v>
      </c>
      <c r="B68" s="301">
        <v>127930</v>
      </c>
      <c r="C68" s="345" t="s">
        <v>15</v>
      </c>
      <c r="D68" s="345" t="s">
        <v>15</v>
      </c>
      <c r="E68" s="301" t="s">
        <v>5551</v>
      </c>
      <c r="F68" s="301" t="s">
        <v>1726</v>
      </c>
      <c r="G68" s="302">
        <v>581.69999999999993</v>
      </c>
      <c r="H68" s="971" t="s">
        <v>5710</v>
      </c>
      <c r="I68" s="975"/>
      <c r="J68" s="355" t="s">
        <v>6609</v>
      </c>
    </row>
    <row r="69" spans="1:10" s="300" customFormat="1" ht="36.75" customHeight="1">
      <c r="A69" s="313" t="s">
        <v>40</v>
      </c>
      <c r="B69" s="301">
        <v>127931</v>
      </c>
      <c r="C69" s="345" t="s">
        <v>15</v>
      </c>
      <c r="D69" s="345" t="s">
        <v>15</v>
      </c>
      <c r="E69" s="301" t="s">
        <v>5590</v>
      </c>
      <c r="F69" s="301" t="s">
        <v>1726</v>
      </c>
      <c r="G69" s="302">
        <v>756</v>
      </c>
      <c r="H69" s="971" t="s">
        <v>5710</v>
      </c>
      <c r="I69" s="975"/>
      <c r="J69" s="355" t="s">
        <v>6609</v>
      </c>
    </row>
    <row r="70" spans="1:10" s="300" customFormat="1" ht="36.75" customHeight="1">
      <c r="A70" s="313" t="s">
        <v>40</v>
      </c>
      <c r="B70" s="301">
        <v>127931</v>
      </c>
      <c r="C70" s="345" t="s">
        <v>15</v>
      </c>
      <c r="D70" s="345" t="s">
        <v>15</v>
      </c>
      <c r="E70" s="301" t="s">
        <v>5591</v>
      </c>
      <c r="F70" s="301" t="s">
        <v>1726</v>
      </c>
      <c r="G70" s="302">
        <v>1451.1</v>
      </c>
      <c r="H70" s="971" t="s">
        <v>5710</v>
      </c>
      <c r="I70" s="975"/>
      <c r="J70" s="355" t="s">
        <v>6609</v>
      </c>
    </row>
    <row r="71" spans="1:10" s="300" customFormat="1" ht="36.75" customHeight="1">
      <c r="A71" s="313" t="s">
        <v>40</v>
      </c>
      <c r="B71" s="301">
        <v>127931</v>
      </c>
      <c r="C71" s="345" t="s">
        <v>15</v>
      </c>
      <c r="D71" s="345" t="s">
        <v>15</v>
      </c>
      <c r="E71" s="301" t="s">
        <v>5592</v>
      </c>
      <c r="F71" s="301" t="s">
        <v>1726</v>
      </c>
      <c r="G71" s="302">
        <v>177</v>
      </c>
      <c r="H71" s="971" t="s">
        <v>5710</v>
      </c>
      <c r="I71" s="975"/>
      <c r="J71" s="355" t="s">
        <v>6609</v>
      </c>
    </row>
    <row r="72" spans="1:10" s="300" customFormat="1" ht="36.75" customHeight="1">
      <c r="A72" s="313" t="s">
        <v>40</v>
      </c>
      <c r="B72" s="301">
        <v>127932</v>
      </c>
      <c r="C72" s="345" t="s">
        <v>15</v>
      </c>
      <c r="D72" s="345" t="s">
        <v>15</v>
      </c>
      <c r="E72" s="301" t="s">
        <v>5597</v>
      </c>
      <c r="F72" s="301" t="s">
        <v>1726</v>
      </c>
      <c r="G72" s="302">
        <v>814.5</v>
      </c>
      <c r="H72" s="971" t="s">
        <v>5710</v>
      </c>
      <c r="I72" s="975"/>
      <c r="J72" s="355" t="s">
        <v>6609</v>
      </c>
    </row>
    <row r="73" spans="1:10" s="300" customFormat="1" ht="36.75" customHeight="1">
      <c r="A73" s="313" t="s">
        <v>40</v>
      </c>
      <c r="B73" s="301">
        <v>127932</v>
      </c>
      <c r="C73" s="345" t="s">
        <v>15</v>
      </c>
      <c r="D73" s="345" t="s">
        <v>15</v>
      </c>
      <c r="E73" s="301" t="s">
        <v>5598</v>
      </c>
      <c r="F73" s="301" t="s">
        <v>1726</v>
      </c>
      <c r="G73" s="302">
        <v>1292.0999999999999</v>
      </c>
      <c r="H73" s="971" t="s">
        <v>5710</v>
      </c>
      <c r="I73" s="975"/>
      <c r="J73" s="355" t="s">
        <v>6609</v>
      </c>
    </row>
    <row r="74" spans="1:10" s="300" customFormat="1" ht="36.75" customHeight="1">
      <c r="A74" s="313" t="s">
        <v>40</v>
      </c>
      <c r="B74" s="301">
        <v>127932</v>
      </c>
      <c r="C74" s="345" t="s">
        <v>15</v>
      </c>
      <c r="D74" s="345" t="s">
        <v>15</v>
      </c>
      <c r="E74" s="301" t="s">
        <v>5599</v>
      </c>
      <c r="F74" s="301" t="s">
        <v>1726</v>
      </c>
      <c r="G74" s="302">
        <v>780</v>
      </c>
      <c r="H74" s="971" t="s">
        <v>5710</v>
      </c>
      <c r="I74" s="975"/>
      <c r="J74" s="355" t="s">
        <v>6609</v>
      </c>
    </row>
    <row r="75" spans="1:10" s="300" customFormat="1" ht="36.75" customHeight="1">
      <c r="A75" s="313" t="s">
        <v>40</v>
      </c>
      <c r="B75" s="301">
        <v>127932</v>
      </c>
      <c r="C75" s="345" t="s">
        <v>15</v>
      </c>
      <c r="D75" s="345" t="s">
        <v>15</v>
      </c>
      <c r="E75" s="301" t="s">
        <v>5600</v>
      </c>
      <c r="F75" s="301" t="s">
        <v>1726</v>
      </c>
      <c r="G75" s="302">
        <v>195</v>
      </c>
      <c r="H75" s="971" t="s">
        <v>5710</v>
      </c>
      <c r="I75" s="975"/>
      <c r="J75" s="355" t="s">
        <v>6609</v>
      </c>
    </row>
    <row r="76" spans="1:10" s="300" customFormat="1" ht="36.75" customHeight="1">
      <c r="A76" s="313" t="s">
        <v>40</v>
      </c>
      <c r="B76" s="301">
        <v>127933</v>
      </c>
      <c r="C76" s="345" t="s">
        <v>15</v>
      </c>
      <c r="D76" s="345" t="s">
        <v>15</v>
      </c>
      <c r="E76" s="301" t="s">
        <v>5607</v>
      </c>
      <c r="F76" s="301" t="s">
        <v>1726</v>
      </c>
      <c r="G76" s="302">
        <v>697.8</v>
      </c>
      <c r="H76" s="971" t="s">
        <v>5710</v>
      </c>
      <c r="I76" s="975"/>
      <c r="J76" s="355" t="s">
        <v>6609</v>
      </c>
    </row>
    <row r="77" spans="1:10" s="300" customFormat="1" ht="36.75" customHeight="1">
      <c r="A77" s="313" t="s">
        <v>40</v>
      </c>
      <c r="B77" s="301">
        <v>127933</v>
      </c>
      <c r="C77" s="345" t="s">
        <v>15</v>
      </c>
      <c r="D77" s="345" t="s">
        <v>15</v>
      </c>
      <c r="E77" s="301" t="s">
        <v>5608</v>
      </c>
      <c r="F77" s="301" t="s">
        <v>1726</v>
      </c>
      <c r="G77" s="302">
        <v>1338</v>
      </c>
      <c r="H77" s="971" t="s">
        <v>5710</v>
      </c>
      <c r="I77" s="975"/>
      <c r="J77" s="355" t="s">
        <v>6609</v>
      </c>
    </row>
    <row r="78" spans="1:10" s="300" customFormat="1" ht="36.75" customHeight="1">
      <c r="A78" s="313" t="s">
        <v>40</v>
      </c>
      <c r="B78" s="301">
        <v>127933</v>
      </c>
      <c r="C78" s="345" t="s">
        <v>15</v>
      </c>
      <c r="D78" s="345" t="s">
        <v>15</v>
      </c>
      <c r="E78" s="301" t="s">
        <v>5609</v>
      </c>
      <c r="F78" s="301" t="s">
        <v>1726</v>
      </c>
      <c r="G78" s="302">
        <v>756</v>
      </c>
      <c r="H78" s="971" t="s">
        <v>5710</v>
      </c>
      <c r="I78" s="975"/>
      <c r="J78" s="355" t="s">
        <v>6609</v>
      </c>
    </row>
    <row r="79" spans="1:10" s="300" customFormat="1" ht="36.75" customHeight="1">
      <c r="A79" s="313" t="s">
        <v>40</v>
      </c>
      <c r="B79" s="301">
        <v>127933</v>
      </c>
      <c r="C79" s="345" t="s">
        <v>15</v>
      </c>
      <c r="D79" s="345" t="s">
        <v>15</v>
      </c>
      <c r="E79" s="301" t="s">
        <v>5610</v>
      </c>
      <c r="F79" s="301" t="s">
        <v>1726</v>
      </c>
      <c r="G79" s="302">
        <v>697.8</v>
      </c>
      <c r="H79" s="971" t="s">
        <v>5710</v>
      </c>
      <c r="I79" s="975"/>
      <c r="J79" s="355" t="s">
        <v>6609</v>
      </c>
    </row>
    <row r="80" spans="1:10" s="300" customFormat="1" ht="36.75" customHeight="1">
      <c r="A80" s="313" t="s">
        <v>40</v>
      </c>
      <c r="B80" s="301">
        <v>127933</v>
      </c>
      <c r="C80" s="345" t="s">
        <v>15</v>
      </c>
      <c r="D80" s="345" t="s">
        <v>15</v>
      </c>
      <c r="E80" s="301" t="s">
        <v>5611</v>
      </c>
      <c r="F80" s="301" t="s">
        <v>1726</v>
      </c>
      <c r="G80" s="302">
        <v>116.1</v>
      </c>
      <c r="H80" s="971" t="s">
        <v>5710</v>
      </c>
      <c r="I80" s="975"/>
      <c r="J80" s="355" t="s">
        <v>6609</v>
      </c>
    </row>
    <row r="81" spans="1:10" s="300" customFormat="1" ht="36.75" customHeight="1">
      <c r="A81" s="313" t="s">
        <v>40</v>
      </c>
      <c r="B81" s="301">
        <v>127934</v>
      </c>
      <c r="C81" s="345" t="s">
        <v>15</v>
      </c>
      <c r="D81" s="345" t="s">
        <v>15</v>
      </c>
      <c r="E81" s="301" t="s">
        <v>5565</v>
      </c>
      <c r="F81" s="301" t="s">
        <v>1726</v>
      </c>
      <c r="G81" s="302">
        <v>911.1</v>
      </c>
      <c r="H81" s="971" t="s">
        <v>5710</v>
      </c>
      <c r="I81" s="975"/>
      <c r="J81" s="355" t="s">
        <v>6609</v>
      </c>
    </row>
    <row r="82" spans="1:10" s="300" customFormat="1" ht="36.75" customHeight="1">
      <c r="A82" s="313" t="s">
        <v>40</v>
      </c>
      <c r="B82" s="301">
        <v>127934</v>
      </c>
      <c r="C82" s="345" t="s">
        <v>15</v>
      </c>
      <c r="D82" s="345" t="s">
        <v>15</v>
      </c>
      <c r="E82" s="301" t="s">
        <v>5566</v>
      </c>
      <c r="F82" s="301" t="s">
        <v>1726</v>
      </c>
      <c r="G82" s="302">
        <v>697.8</v>
      </c>
      <c r="H82" s="971" t="s">
        <v>5710</v>
      </c>
      <c r="I82" s="975"/>
      <c r="J82" s="355" t="s">
        <v>6609</v>
      </c>
    </row>
    <row r="83" spans="1:10" s="300" customFormat="1" ht="36.75" customHeight="1">
      <c r="A83" s="313" t="s">
        <v>40</v>
      </c>
      <c r="B83" s="301">
        <v>127934</v>
      </c>
      <c r="C83" s="345" t="s">
        <v>15</v>
      </c>
      <c r="D83" s="345" t="s">
        <v>15</v>
      </c>
      <c r="E83" s="301" t="s">
        <v>5567</v>
      </c>
      <c r="F83" s="301" t="s">
        <v>1726</v>
      </c>
      <c r="G83" s="302">
        <v>697.8</v>
      </c>
      <c r="H83" s="971" t="s">
        <v>5710</v>
      </c>
      <c r="I83" s="975"/>
      <c r="J83" s="355" t="s">
        <v>6609</v>
      </c>
    </row>
    <row r="84" spans="1:10" s="300" customFormat="1" ht="36.75" customHeight="1">
      <c r="A84" s="313" t="s">
        <v>40</v>
      </c>
      <c r="B84" s="301">
        <v>127934</v>
      </c>
      <c r="C84" s="345" t="s">
        <v>15</v>
      </c>
      <c r="D84" s="345" t="s">
        <v>15</v>
      </c>
      <c r="E84" s="301" t="s">
        <v>5568</v>
      </c>
      <c r="F84" s="301" t="s">
        <v>1726</v>
      </c>
      <c r="G84" s="302">
        <v>450</v>
      </c>
      <c r="H84" s="971" t="s">
        <v>5710</v>
      </c>
      <c r="I84" s="975"/>
      <c r="J84" s="355" t="s">
        <v>6609</v>
      </c>
    </row>
    <row r="85" spans="1:10" s="300" customFormat="1" ht="36.75" customHeight="1">
      <c r="A85" s="313" t="s">
        <v>40</v>
      </c>
      <c r="B85" s="301">
        <v>127934</v>
      </c>
      <c r="C85" s="345" t="s">
        <v>15</v>
      </c>
      <c r="D85" s="345" t="s">
        <v>15</v>
      </c>
      <c r="E85" s="301" t="s">
        <v>5569</v>
      </c>
      <c r="F85" s="301" t="s">
        <v>1726</v>
      </c>
      <c r="G85" s="302">
        <v>116.1</v>
      </c>
      <c r="H85" s="971" t="s">
        <v>5710</v>
      </c>
      <c r="I85" s="975"/>
      <c r="J85" s="355" t="s">
        <v>6609</v>
      </c>
    </row>
    <row r="86" spans="1:10" s="300" customFormat="1" ht="36.75" customHeight="1">
      <c r="A86" s="313"/>
      <c r="B86" s="301"/>
      <c r="C86" s="345"/>
      <c r="D86" s="345"/>
      <c r="E86" s="301"/>
      <c r="F86" s="301"/>
      <c r="G86" s="302"/>
      <c r="H86" s="971"/>
      <c r="I86" s="975"/>
      <c r="J86" s="355"/>
    </row>
    <row r="87" spans="1:10" s="339" customFormat="1" ht="24.95" customHeight="1">
      <c r="A87" s="311"/>
      <c r="C87" s="347"/>
      <c r="D87" s="347"/>
      <c r="E87" s="305"/>
      <c r="F87" s="305"/>
      <c r="G87" s="306"/>
      <c r="H87" s="316"/>
      <c r="I87" s="317"/>
      <c r="J87" s="355"/>
    </row>
    <row r="88" spans="1:10" s="339" customFormat="1" ht="24.95" customHeight="1">
      <c r="A88" s="311"/>
      <c r="C88" s="342"/>
      <c r="D88" s="342"/>
      <c r="G88" s="293"/>
      <c r="H88" s="319"/>
      <c r="I88" s="311"/>
      <c r="J88" s="355"/>
    </row>
    <row r="89" spans="1:10" s="339" customFormat="1" ht="24.95" customHeight="1">
      <c r="A89" s="309" t="s">
        <v>5706</v>
      </c>
      <c r="C89" s="342"/>
      <c r="D89" s="342"/>
      <c r="E89" s="976" t="s">
        <v>5707</v>
      </c>
      <c r="F89" s="976"/>
      <c r="G89" s="976"/>
      <c r="H89" s="309"/>
      <c r="I89" s="311"/>
      <c r="J89" s="355"/>
    </row>
    <row r="90" spans="1:10" s="339" customFormat="1" ht="24.95" customHeight="1">
      <c r="A90" s="317"/>
      <c r="B90" s="308"/>
      <c r="C90" s="348"/>
      <c r="D90" s="348"/>
      <c r="E90" s="977"/>
      <c r="F90" s="977"/>
      <c r="G90" s="977"/>
      <c r="H90" s="311"/>
      <c r="I90" s="318"/>
      <c r="J90" s="355"/>
    </row>
    <row r="91" spans="1:10" s="339" customFormat="1" ht="24.95" customHeight="1">
      <c r="A91" s="977" t="s">
        <v>6610</v>
      </c>
      <c r="B91" s="977"/>
      <c r="C91" s="342"/>
      <c r="D91" s="342"/>
      <c r="E91" s="307"/>
      <c r="F91" s="307"/>
      <c r="G91" s="977" t="s">
        <v>5708</v>
      </c>
      <c r="H91" s="977"/>
      <c r="I91" s="977"/>
      <c r="J91" s="355"/>
    </row>
    <row r="92" spans="1:10" s="339" customFormat="1" ht="24.95" customHeight="1">
      <c r="A92" s="311"/>
      <c r="C92" s="342"/>
      <c r="D92" s="342"/>
      <c r="G92" s="293"/>
      <c r="H92" s="319"/>
      <c r="I92" s="311"/>
      <c r="J92" s="355"/>
    </row>
    <row r="93" spans="1:10" s="339" customFormat="1" ht="24.95" customHeight="1">
      <c r="A93" s="311"/>
      <c r="C93" s="342"/>
      <c r="D93" s="342"/>
      <c r="G93" s="293"/>
      <c r="H93" s="319"/>
      <c r="I93" s="311"/>
      <c r="J93" s="355"/>
    </row>
  </sheetData>
  <mergeCells count="82">
    <mergeCell ref="H80:I80"/>
    <mergeCell ref="H81:I81"/>
    <mergeCell ref="H82:I82"/>
    <mergeCell ref="H83:I83"/>
    <mergeCell ref="H75:I75"/>
    <mergeCell ref="H76:I76"/>
    <mergeCell ref="H77:I77"/>
    <mergeCell ref="H78:I78"/>
    <mergeCell ref="H79:I79"/>
    <mergeCell ref="A91:B91"/>
    <mergeCell ref="E89:G89"/>
    <mergeCell ref="E90:G90"/>
    <mergeCell ref="G91:I91"/>
    <mergeCell ref="H62:I62"/>
    <mergeCell ref="H63:I63"/>
    <mergeCell ref="H84:I84"/>
    <mergeCell ref="H85:I85"/>
    <mergeCell ref="H86:I86"/>
    <mergeCell ref="H64:I64"/>
    <mergeCell ref="H65:I65"/>
    <mergeCell ref="H66:I66"/>
    <mergeCell ref="H67:I67"/>
    <mergeCell ref="H68:I68"/>
    <mergeCell ref="H69:I69"/>
    <mergeCell ref="H70:I70"/>
    <mergeCell ref="H71:I71"/>
    <mergeCell ref="H72:I72"/>
    <mergeCell ref="H73:I73"/>
    <mergeCell ref="H74:I74"/>
    <mergeCell ref="A1:I1"/>
    <mergeCell ref="A2:I2"/>
    <mergeCell ref="A3:I3"/>
    <mergeCell ref="H6:I6"/>
    <mergeCell ref="H7:I7"/>
    <mergeCell ref="A56:I56"/>
    <mergeCell ref="A57:I57"/>
    <mergeCell ref="A58:I58"/>
    <mergeCell ref="F61:G61"/>
    <mergeCell ref="H61:I61"/>
    <mergeCell ref="G50:I50"/>
    <mergeCell ref="F6:G6"/>
    <mergeCell ref="H41:I41"/>
    <mergeCell ref="H45:I45"/>
    <mergeCell ref="E48:G48"/>
    <mergeCell ref="E49:G49"/>
    <mergeCell ref="H42:I42"/>
    <mergeCell ref="H43:I43"/>
    <mergeCell ref="H44:I44"/>
    <mergeCell ref="H46:I46"/>
    <mergeCell ref="H30:I30"/>
    <mergeCell ref="H31:I31"/>
    <mergeCell ref="H32:I32"/>
    <mergeCell ref="H33:I33"/>
    <mergeCell ref="H34:I34"/>
    <mergeCell ref="H35:I35"/>
    <mergeCell ref="H36:I36"/>
    <mergeCell ref="H37:I37"/>
    <mergeCell ref="H38:I38"/>
    <mergeCell ref="H39:I39"/>
    <mergeCell ref="H40:I40"/>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8:I28"/>
    <mergeCell ref="H29:I29"/>
    <mergeCell ref="H23:I23"/>
    <mergeCell ref="H24:I24"/>
    <mergeCell ref="H25:I25"/>
    <mergeCell ref="H26:I26"/>
    <mergeCell ref="H27:I27"/>
  </mergeCells>
  <printOptions horizontalCentered="1"/>
  <pageMargins left="0" right="0" top="0" bottom="0" header="0" footer="0"/>
  <pageSetup paperSize="9" scale="44" orientation="portrait" r:id="rId1"/>
  <headerFooter>
    <oddFooter xml:space="preserve">&amp;RFORM SLE 12
REV. 00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64"/>
  <sheetViews>
    <sheetView topLeftCell="A32" workbookViewId="0">
      <selection activeCell="E62" sqref="E62"/>
    </sheetView>
  </sheetViews>
  <sheetFormatPr defaultRowHeight="15"/>
  <cols>
    <col min="1" max="1" width="12.85546875" style="21" bestFit="1" customWidth="1"/>
    <col min="2" max="2" width="9.140625" style="24"/>
    <col min="3" max="3" width="13.7109375" style="18" customWidth="1"/>
    <col min="4" max="4" width="13.7109375" style="44" customWidth="1"/>
  </cols>
  <sheetData>
    <row r="1" spans="1:4" s="1" customFormat="1" ht="27.75" customHeight="1">
      <c r="A1" s="23" t="s">
        <v>1761</v>
      </c>
      <c r="B1" s="25" t="s">
        <v>1760</v>
      </c>
      <c r="C1" s="26" t="s">
        <v>1759</v>
      </c>
      <c r="D1" s="42" t="s">
        <v>1757</v>
      </c>
    </row>
    <row r="2" spans="1:4">
      <c r="A2" s="21" t="str">
        <f>CONCATENATE(C2,"'",B2)</f>
        <v>Oct'2016</v>
      </c>
      <c r="B2" s="24">
        <v>2016</v>
      </c>
      <c r="C2" s="18" t="s">
        <v>62</v>
      </c>
      <c r="D2" s="43" t="s">
        <v>15</v>
      </c>
    </row>
    <row r="3" spans="1:4">
      <c r="A3" s="21" t="str">
        <f t="shared" ref="A3:A39" si="0">CONCATENATE(C3,"'",B3)</f>
        <v>Nov'2016</v>
      </c>
      <c r="B3" s="24">
        <v>2016</v>
      </c>
      <c r="C3" s="18" t="s">
        <v>63</v>
      </c>
      <c r="D3" s="43" t="s">
        <v>15</v>
      </c>
    </row>
    <row r="4" spans="1:4">
      <c r="A4" s="21" t="str">
        <f t="shared" si="0"/>
        <v>Dec'2016</v>
      </c>
      <c r="B4" s="24">
        <v>2016</v>
      </c>
      <c r="C4" s="18" t="s">
        <v>64</v>
      </c>
      <c r="D4" s="43" t="s">
        <v>15</v>
      </c>
    </row>
    <row r="5" spans="1:4">
      <c r="A5" s="21" t="str">
        <f>CONCATENATE(C5,"'",B5)</f>
        <v>Jan'2017</v>
      </c>
      <c r="B5" s="24">
        <v>2017</v>
      </c>
      <c r="C5" s="18" t="s">
        <v>53</v>
      </c>
      <c r="D5" s="43" t="s">
        <v>15</v>
      </c>
    </row>
    <row r="6" spans="1:4">
      <c r="A6" s="21" t="str">
        <f t="shared" si="0"/>
        <v>Feb'2017</v>
      </c>
      <c r="B6" s="24">
        <v>2017</v>
      </c>
      <c r="C6" s="18" t="s">
        <v>54</v>
      </c>
      <c r="D6" s="43" t="s">
        <v>15</v>
      </c>
    </row>
    <row r="7" spans="1:4">
      <c r="A7" s="21" t="str">
        <f t="shared" si="0"/>
        <v>Mar'2017</v>
      </c>
      <c r="B7" s="24">
        <v>2017</v>
      </c>
      <c r="C7" s="18" t="s">
        <v>55</v>
      </c>
      <c r="D7" s="43" t="s">
        <v>15</v>
      </c>
    </row>
    <row r="8" spans="1:4">
      <c r="A8" s="21" t="str">
        <f t="shared" si="0"/>
        <v>Apr'2017</v>
      </c>
      <c r="B8" s="24">
        <v>2017</v>
      </c>
      <c r="C8" s="18" t="s">
        <v>56</v>
      </c>
      <c r="D8" s="43" t="s">
        <v>15</v>
      </c>
    </row>
    <row r="9" spans="1:4">
      <c r="A9" s="21" t="str">
        <f t="shared" si="0"/>
        <v>May'2017</v>
      </c>
      <c r="B9" s="24">
        <v>2017</v>
      </c>
      <c r="C9" s="18" t="s">
        <v>57</v>
      </c>
      <c r="D9" s="43" t="s">
        <v>15</v>
      </c>
    </row>
    <row r="10" spans="1:4">
      <c r="A10" s="21" t="str">
        <f t="shared" si="0"/>
        <v>Jun'2017</v>
      </c>
      <c r="B10" s="24">
        <v>2017</v>
      </c>
      <c r="C10" s="18" t="s">
        <v>58</v>
      </c>
      <c r="D10" s="43" t="s">
        <v>15</v>
      </c>
    </row>
    <row r="11" spans="1:4">
      <c r="A11" s="21" t="str">
        <f t="shared" si="0"/>
        <v>Jul'2017</v>
      </c>
      <c r="B11" s="24">
        <v>2017</v>
      </c>
      <c r="C11" s="18" t="s">
        <v>59</v>
      </c>
      <c r="D11" s="43" t="s">
        <v>15</v>
      </c>
    </row>
    <row r="12" spans="1:4">
      <c r="A12" s="21" t="str">
        <f t="shared" si="0"/>
        <v>Aug'2017</v>
      </c>
      <c r="B12" s="24">
        <v>2017</v>
      </c>
      <c r="C12" s="18" t="s">
        <v>60</v>
      </c>
      <c r="D12" s="43" t="s">
        <v>15</v>
      </c>
    </row>
    <row r="13" spans="1:4">
      <c r="A13" s="21" t="str">
        <f t="shared" si="0"/>
        <v>Sep'2017</v>
      </c>
      <c r="B13" s="24">
        <v>2017</v>
      </c>
      <c r="C13" s="18" t="s">
        <v>61</v>
      </c>
      <c r="D13" s="43" t="s">
        <v>15</v>
      </c>
    </row>
    <row r="14" spans="1:4">
      <c r="A14" s="21" t="str">
        <f t="shared" si="0"/>
        <v>Oct'2017</v>
      </c>
      <c r="B14" s="24">
        <v>2017</v>
      </c>
      <c r="C14" s="18" t="s">
        <v>62</v>
      </c>
      <c r="D14" s="43" t="s">
        <v>15</v>
      </c>
    </row>
    <row r="15" spans="1:4">
      <c r="A15" s="21" t="str">
        <f t="shared" si="0"/>
        <v>Nov'2017</v>
      </c>
      <c r="B15" s="24">
        <v>2017</v>
      </c>
      <c r="C15" s="18" t="s">
        <v>63</v>
      </c>
      <c r="D15" s="44">
        <v>51.61</v>
      </c>
    </row>
    <row r="16" spans="1:4">
      <c r="A16" s="21" t="str">
        <f t="shared" si="0"/>
        <v>Dec'2017</v>
      </c>
      <c r="B16" s="24">
        <v>2017</v>
      </c>
      <c r="C16" s="18" t="s">
        <v>64</v>
      </c>
      <c r="D16" s="44">
        <v>50.27</v>
      </c>
    </row>
    <row r="17" spans="1:4">
      <c r="A17" s="21" t="str">
        <f t="shared" si="0"/>
        <v>Jan'2018</v>
      </c>
      <c r="B17" s="24">
        <v>2018</v>
      </c>
      <c r="C17" s="18" t="s">
        <v>53</v>
      </c>
      <c r="D17" s="44">
        <v>49.93</v>
      </c>
    </row>
    <row r="18" spans="1:4">
      <c r="A18" s="21" t="str">
        <f t="shared" si="0"/>
        <v>Feb'2018</v>
      </c>
      <c r="B18" s="24">
        <v>2018</v>
      </c>
      <c r="C18" s="18" t="s">
        <v>54</v>
      </c>
      <c r="D18" s="44">
        <v>51.295000000000002</v>
      </c>
    </row>
    <row r="19" spans="1:4">
      <c r="A19" s="21" t="str">
        <f>CONCATENATE(C19,"'",B19)</f>
        <v>Mar'2018</v>
      </c>
      <c r="B19" s="24">
        <v>2018</v>
      </c>
      <c r="C19" s="18" t="s">
        <v>55</v>
      </c>
      <c r="D19" s="44">
        <v>52.1</v>
      </c>
    </row>
    <row r="20" spans="1:4">
      <c r="A20" s="21" t="str">
        <f t="shared" si="0"/>
        <v>Apr'2018</v>
      </c>
      <c r="B20" s="24">
        <v>2018</v>
      </c>
      <c r="C20" s="18" t="s">
        <v>56</v>
      </c>
      <c r="D20" s="44">
        <v>52.16</v>
      </c>
    </row>
    <row r="21" spans="1:4">
      <c r="A21" s="21" t="str">
        <f t="shared" si="0"/>
        <v>May'2018</v>
      </c>
      <c r="B21" s="24">
        <v>2018</v>
      </c>
      <c r="C21" s="18" t="s">
        <v>57</v>
      </c>
      <c r="D21" s="44">
        <v>51.74</v>
      </c>
    </row>
    <row r="22" spans="1:4">
      <c r="A22" s="21" t="str">
        <f t="shared" si="0"/>
        <v>Jun'2018</v>
      </c>
      <c r="B22" s="24">
        <v>2018</v>
      </c>
      <c r="C22" s="18" t="s">
        <v>58</v>
      </c>
      <c r="D22" s="44">
        <v>52.52</v>
      </c>
    </row>
    <row r="23" spans="1:4">
      <c r="A23" s="21" t="str">
        <f t="shared" si="0"/>
        <v>Jul'2018</v>
      </c>
      <c r="B23" s="24">
        <v>2018</v>
      </c>
      <c r="C23" s="18" t="s">
        <v>59</v>
      </c>
      <c r="D23" s="44">
        <v>53.34</v>
      </c>
    </row>
    <row r="24" spans="1:4">
      <c r="A24" s="21" t="str">
        <f t="shared" si="0"/>
        <v>Aug'2018</v>
      </c>
      <c r="B24" s="24">
        <v>2018</v>
      </c>
      <c r="C24" s="18" t="s">
        <v>60</v>
      </c>
      <c r="D24" s="44">
        <v>53.094999999999999</v>
      </c>
    </row>
    <row r="25" spans="1:4">
      <c r="A25" s="21" t="str">
        <f t="shared" si="0"/>
        <v>Sep'2018</v>
      </c>
      <c r="B25" s="24">
        <v>2018</v>
      </c>
      <c r="C25" s="18" t="s">
        <v>61</v>
      </c>
      <c r="D25" s="44">
        <v>53.475000000000001</v>
      </c>
    </row>
    <row r="26" spans="1:4">
      <c r="A26" s="21" t="str">
        <f t="shared" si="0"/>
        <v>Oct'2018</v>
      </c>
      <c r="B26" s="24">
        <v>2018</v>
      </c>
      <c r="C26" s="18" t="s">
        <v>62</v>
      </c>
      <c r="D26" s="44">
        <v>54.02</v>
      </c>
    </row>
    <row r="27" spans="1:4">
      <c r="A27" s="21" t="str">
        <f t="shared" si="0"/>
        <v>Nov'2018</v>
      </c>
      <c r="B27" s="24">
        <v>2018</v>
      </c>
      <c r="C27" s="18" t="s">
        <v>63</v>
      </c>
      <c r="D27" s="44">
        <v>53.534999999999997</v>
      </c>
    </row>
    <row r="28" spans="1:4">
      <c r="A28" s="21" t="str">
        <f t="shared" si="0"/>
        <v>Dec'2018</v>
      </c>
      <c r="B28" s="24">
        <v>2018</v>
      </c>
      <c r="C28" s="18" t="s">
        <v>64</v>
      </c>
      <c r="D28" s="44">
        <v>52.45</v>
      </c>
    </row>
    <row r="29" spans="1:4">
      <c r="A29" s="21" t="str">
        <f t="shared" si="0"/>
        <v>Jan'2019</v>
      </c>
      <c r="B29" s="24">
        <v>2019</v>
      </c>
      <c r="C29" s="18" t="s">
        <v>53</v>
      </c>
      <c r="D29" s="44">
        <v>52.58</v>
      </c>
    </row>
    <row r="30" spans="1:4">
      <c r="A30" s="21" t="str">
        <f t="shared" si="0"/>
        <v>Feb'2019</v>
      </c>
      <c r="B30" s="24">
        <v>2019</v>
      </c>
      <c r="C30" s="18" t="s">
        <v>54</v>
      </c>
      <c r="D30" s="44">
        <v>52.12</v>
      </c>
    </row>
    <row r="31" spans="1:4">
      <c r="A31" s="21" t="str">
        <f t="shared" si="0"/>
        <v>Mar'2019</v>
      </c>
      <c r="B31" s="24">
        <v>2019</v>
      </c>
      <c r="C31" s="18" t="s">
        <v>55</v>
      </c>
      <c r="D31" s="44">
        <v>51.7</v>
      </c>
    </row>
    <row r="32" spans="1:4">
      <c r="A32" s="21" t="str">
        <f t="shared" si="0"/>
        <v>Apr'2019</v>
      </c>
      <c r="B32" s="24">
        <v>2019</v>
      </c>
      <c r="C32" s="18" t="s">
        <v>56</v>
      </c>
      <c r="D32" s="44">
        <v>52.5</v>
      </c>
    </row>
    <row r="33" spans="1:4">
      <c r="A33" s="21" t="str">
        <f t="shared" si="0"/>
        <v>May'2019</v>
      </c>
      <c r="B33" s="24">
        <v>2019</v>
      </c>
      <c r="C33" s="18" t="s">
        <v>57</v>
      </c>
      <c r="D33" s="44">
        <v>52.104999999999997</v>
      </c>
    </row>
    <row r="34" spans="1:4">
      <c r="A34" s="21" t="str">
        <f t="shared" si="0"/>
        <v>Jun'2019</v>
      </c>
      <c r="B34" s="24">
        <v>2019</v>
      </c>
      <c r="C34" s="18" t="s">
        <v>58</v>
      </c>
      <c r="D34" s="44">
        <v>52.16</v>
      </c>
    </row>
    <row r="35" spans="1:4">
      <c r="A35" s="21" t="str">
        <f t="shared" si="0"/>
        <v>Jul'2019</v>
      </c>
      <c r="B35" s="24">
        <v>2019</v>
      </c>
      <c r="C35" s="18" t="s">
        <v>59</v>
      </c>
      <c r="D35" s="44">
        <v>51.24</v>
      </c>
    </row>
    <row r="36" spans="1:4">
      <c r="A36" s="21" t="str">
        <f t="shared" si="0"/>
        <v>Aug'2019</v>
      </c>
      <c r="B36" s="24">
        <v>2019</v>
      </c>
      <c r="C36" s="18" t="s">
        <v>60</v>
      </c>
      <c r="D36" s="44">
        <v>50.89</v>
      </c>
    </row>
    <row r="37" spans="1:4">
      <c r="A37" s="21" t="str">
        <f t="shared" si="0"/>
        <v>Sep'2019</v>
      </c>
      <c r="B37" s="24">
        <v>2019</v>
      </c>
      <c r="C37" s="18" t="s">
        <v>61</v>
      </c>
      <c r="D37" s="44">
        <v>52.05</v>
      </c>
    </row>
    <row r="38" spans="1:4">
      <c r="A38" s="21" t="str">
        <f t="shared" si="0"/>
        <v>Oct'2019</v>
      </c>
      <c r="B38" s="24">
        <v>2019</v>
      </c>
      <c r="C38" s="18" t="s">
        <v>62</v>
      </c>
      <c r="D38" s="44">
        <v>51.83</v>
      </c>
    </row>
    <row r="39" spans="1:4">
      <c r="A39" s="21" t="str">
        <f t="shared" si="0"/>
        <v>Nov'2019</v>
      </c>
      <c r="B39" s="24">
        <v>2019</v>
      </c>
      <c r="C39" s="18" t="s">
        <v>63</v>
      </c>
      <c r="D39" s="44">
        <v>51.143000000000001</v>
      </c>
    </row>
    <row r="40" spans="1:4">
      <c r="A40" s="21" t="str">
        <f>CONCATENATE(C40,"'",B40)</f>
        <v>Dec'2019</v>
      </c>
      <c r="B40" s="24">
        <v>2019</v>
      </c>
      <c r="C40" s="18" t="s">
        <v>64</v>
      </c>
      <c r="D40" s="44">
        <v>50.81</v>
      </c>
    </row>
    <row r="41" spans="1:4">
      <c r="A41" s="21" t="str">
        <f t="shared" ref="A41:A56" si="1">CONCATENATE(C41,"'",B41)</f>
        <v>Jan'2020</v>
      </c>
      <c r="B41" s="24">
        <v>2020</v>
      </c>
      <c r="C41" s="18" t="s">
        <v>53</v>
      </c>
      <c r="D41" s="44">
        <v>50.634999999999998</v>
      </c>
    </row>
    <row r="42" spans="1:4">
      <c r="A42" s="21" t="str">
        <f t="shared" si="1"/>
        <v>Feb'2020</v>
      </c>
      <c r="B42" s="24">
        <v>2020</v>
      </c>
      <c r="C42" s="18" t="s">
        <v>54</v>
      </c>
      <c r="D42" s="44">
        <v>50.83</v>
      </c>
    </row>
    <row r="43" spans="1:4">
      <c r="A43" s="21" t="str">
        <f t="shared" si="1"/>
        <v>Mar'2020</v>
      </c>
      <c r="B43" s="24">
        <v>2020</v>
      </c>
      <c r="C43" s="18" t="s">
        <v>55</v>
      </c>
      <c r="D43" s="44">
        <v>50.97</v>
      </c>
    </row>
    <row r="44" spans="1:4">
      <c r="A44" s="21" t="str">
        <f t="shared" si="1"/>
        <v>Apr'2020</v>
      </c>
      <c r="B44" s="24">
        <v>2020</v>
      </c>
      <c r="C44" s="18" t="s">
        <v>56</v>
      </c>
      <c r="D44" s="44" t="s">
        <v>15</v>
      </c>
    </row>
    <row r="45" spans="1:4">
      <c r="A45" s="21" t="str">
        <f t="shared" si="1"/>
        <v>May'2020</v>
      </c>
      <c r="B45" s="24">
        <v>2020</v>
      </c>
      <c r="C45" s="18" t="s">
        <v>57</v>
      </c>
      <c r="D45" s="44">
        <v>50.4</v>
      </c>
    </row>
    <row r="46" spans="1:4">
      <c r="A46" s="21" t="str">
        <f t="shared" si="1"/>
        <v>Jun'2020</v>
      </c>
      <c r="B46" s="24">
        <v>2020</v>
      </c>
      <c r="C46" s="18" t="s">
        <v>58</v>
      </c>
      <c r="D46" s="44">
        <v>50.61</v>
      </c>
    </row>
    <row r="47" spans="1:4">
      <c r="A47" s="21" t="str">
        <f t="shared" si="1"/>
        <v>Jul'2020</v>
      </c>
      <c r="B47" s="24">
        <v>2020</v>
      </c>
      <c r="C47" s="18" t="s">
        <v>59</v>
      </c>
      <c r="D47" s="44">
        <v>49.83</v>
      </c>
    </row>
    <row r="48" spans="1:4">
      <c r="A48" s="21" t="str">
        <f t="shared" si="1"/>
        <v>Aug'2020</v>
      </c>
      <c r="B48" s="24">
        <v>2020</v>
      </c>
      <c r="C48" s="18" t="s">
        <v>60</v>
      </c>
      <c r="D48" s="44">
        <v>49.15</v>
      </c>
    </row>
    <row r="49" spans="1:4">
      <c r="A49" s="21" t="str">
        <f t="shared" si="1"/>
        <v>Sep'2020</v>
      </c>
      <c r="B49" s="24">
        <v>2020</v>
      </c>
      <c r="C49" s="18" t="s">
        <v>61</v>
      </c>
      <c r="D49" s="44">
        <v>48.484999999999999</v>
      </c>
    </row>
    <row r="50" spans="1:4">
      <c r="A50" s="21" t="str">
        <f t="shared" si="1"/>
        <v>Oct'2020</v>
      </c>
      <c r="B50" s="24">
        <v>2020</v>
      </c>
      <c r="C50" s="18" t="s">
        <v>62</v>
      </c>
      <c r="D50" s="44">
        <v>48.494999999999997</v>
      </c>
    </row>
    <row r="51" spans="1:4">
      <c r="A51" s="21" t="str">
        <f t="shared" si="1"/>
        <v>Nov'2020</v>
      </c>
      <c r="B51" s="24">
        <v>2020</v>
      </c>
      <c r="C51" s="18" t="s">
        <v>63</v>
      </c>
      <c r="D51" s="44">
        <v>48.4</v>
      </c>
    </row>
    <row r="52" spans="1:4">
      <c r="A52" s="21" t="str">
        <f t="shared" si="1"/>
        <v>Dec'2020</v>
      </c>
      <c r="B52" s="24">
        <v>2020</v>
      </c>
      <c r="C52" s="18" t="s">
        <v>64</v>
      </c>
      <c r="D52" s="44">
        <v>48.06</v>
      </c>
    </row>
    <row r="53" spans="1:4">
      <c r="A53" s="21" t="str">
        <f t="shared" si="1"/>
        <v>Jan'2021</v>
      </c>
      <c r="B53" s="24">
        <v>2021</v>
      </c>
      <c r="C53" s="18" t="s">
        <v>53</v>
      </c>
      <c r="D53" s="44">
        <v>48.023000000000003</v>
      </c>
    </row>
    <row r="54" spans="1:4">
      <c r="A54" s="21" t="str">
        <f t="shared" si="1"/>
        <v>Feb'2021</v>
      </c>
      <c r="B54" s="24">
        <v>2021</v>
      </c>
      <c r="C54" s="18" t="s">
        <v>54</v>
      </c>
      <c r="D54" s="44">
        <v>48.08</v>
      </c>
    </row>
    <row r="55" spans="1:4">
      <c r="A55" s="21" t="str">
        <f t="shared" si="1"/>
        <v>Mar'2021</v>
      </c>
      <c r="B55" s="24">
        <v>2021</v>
      </c>
      <c r="C55" s="18" t="s">
        <v>55</v>
      </c>
      <c r="D55" s="44">
        <v>48.59</v>
      </c>
    </row>
    <row r="56" spans="1:4">
      <c r="A56" s="21" t="str">
        <f t="shared" si="1"/>
        <v>Apr'2021</v>
      </c>
      <c r="B56" s="24">
        <v>2021</v>
      </c>
      <c r="C56" s="18" t="s">
        <v>56</v>
      </c>
      <c r="D56" s="44">
        <v>48.53</v>
      </c>
    </row>
    <row r="57" spans="1:4">
      <c r="A57" s="21" t="str">
        <f t="shared" ref="A57:A64" si="2">CONCATENATE(C57,"'",B57)</f>
        <v>May'2021</v>
      </c>
      <c r="B57" s="24">
        <v>2021</v>
      </c>
      <c r="C57" s="18" t="s">
        <v>57</v>
      </c>
      <c r="D57" s="44">
        <v>48.1</v>
      </c>
    </row>
    <row r="58" spans="1:4">
      <c r="A58" s="21" t="str">
        <f t="shared" si="2"/>
        <v>Jun'2021</v>
      </c>
      <c r="B58" s="24">
        <v>2021</v>
      </c>
      <c r="C58" s="18" t="s">
        <v>58</v>
      </c>
      <c r="D58" s="44">
        <v>47.695</v>
      </c>
    </row>
    <row r="59" spans="1:4">
      <c r="A59" s="21" t="str">
        <f t="shared" si="2"/>
        <v>Jul'2021</v>
      </c>
      <c r="B59" s="24">
        <v>2021</v>
      </c>
      <c r="C59" s="18" t="s">
        <v>59</v>
      </c>
      <c r="D59" s="44">
        <v>48.8</v>
      </c>
    </row>
    <row r="60" spans="1:4">
      <c r="A60" s="21" t="str">
        <f t="shared" si="2"/>
        <v>Aug'2021</v>
      </c>
      <c r="B60" s="24">
        <v>2021</v>
      </c>
      <c r="C60" s="18" t="s">
        <v>60</v>
      </c>
      <c r="D60" s="44">
        <v>49.97</v>
      </c>
    </row>
    <row r="61" spans="1:4">
      <c r="A61" s="21" t="str">
        <f t="shared" si="2"/>
        <v>Sep'2021</v>
      </c>
      <c r="B61" s="24">
        <v>2021</v>
      </c>
      <c r="C61" s="18" t="s">
        <v>61</v>
      </c>
      <c r="D61" s="44">
        <v>49.76</v>
      </c>
    </row>
    <row r="62" spans="1:4">
      <c r="A62" s="21" t="str">
        <f t="shared" si="2"/>
        <v>Oct'2021</v>
      </c>
      <c r="B62" s="24">
        <v>2021</v>
      </c>
      <c r="C62" s="18" t="s">
        <v>62</v>
      </c>
      <c r="D62" s="44">
        <v>51</v>
      </c>
    </row>
    <row r="63" spans="1:4">
      <c r="A63" s="21" t="str">
        <f t="shared" si="2"/>
        <v>Nov'2021</v>
      </c>
      <c r="B63" s="24">
        <v>2021</v>
      </c>
      <c r="C63" s="18" t="s">
        <v>63</v>
      </c>
    </row>
    <row r="64" spans="1:4">
      <c r="A64" s="21" t="str">
        <f t="shared" si="2"/>
        <v>Dec'2021</v>
      </c>
      <c r="B64" s="24">
        <v>2021</v>
      </c>
      <c r="C64" s="18" t="s">
        <v>64</v>
      </c>
    </row>
  </sheetData>
  <customSheetViews>
    <customSheetView guid="{49289659-635F-4963-A1DD-7EBEAFCF8A39}" topLeftCell="A13">
      <selection activeCell="H57" sqref="H57"/>
      <pageMargins left="0.7" right="0.7" top="0.75" bottom="0.75" header="0.3" footer="0.3"/>
      <pageSetup orientation="portrait" horizontalDpi="300" verticalDpi="300" r:id="rId1"/>
    </customSheetView>
    <customSheetView guid="{853AB223-DEC8-47E0-8DFC-82BFA0315611}" topLeftCell="A13">
      <selection activeCell="I34" sqref="I34"/>
      <pageMargins left="0.7" right="0.7" top="0.75" bottom="0.75" header="0.3" footer="0.3"/>
      <pageSetup orientation="portrait" horizontalDpi="300" verticalDpi="300" r:id="rId2"/>
    </customSheetView>
    <customSheetView guid="{6E4D4801-E205-440A-83DF-779170CDBC1B}" showPageBreaks="1" topLeftCell="A10">
      <selection activeCell="H46" sqref="H46"/>
      <pageMargins left="0.7" right="0.7" top="0.75" bottom="0.75" header="0.3" footer="0.3"/>
      <pageSetup orientation="portrait" horizontalDpi="300" verticalDpi="300" r:id="rId3"/>
    </customSheetView>
    <customSheetView guid="{DBB7E286-28DE-4432-B7F3-0BE796AD33A2}" showPageBreaks="1">
      <selection activeCell="E32" sqref="E32"/>
      <pageMargins left="0.7" right="0.7" top="0.75" bottom="0.75" header="0.3" footer="0.3"/>
    </customSheetView>
    <customSheetView guid="{18BD0B9B-7EFA-4545-9F02-29917B100D28}">
      <selection activeCell="E32" sqref="E32"/>
      <pageMargins left="0.7" right="0.7" top="0.75" bottom="0.75" header="0.3" footer="0.3"/>
    </customSheetView>
    <customSheetView guid="{25438928-CB1F-41B9-A800-006C4DADDECF}" topLeftCell="A11">
      <selection activeCell="E47" sqref="E47"/>
      <pageMargins left="0.7" right="0.7" top="0.75" bottom="0.75" header="0.3" footer="0.3"/>
      <pageSetup orientation="portrait" horizontalDpi="300" verticalDpi="300" r:id="rId4"/>
    </customSheetView>
    <customSheetView guid="{AF66F499-6C33-40CF-A50C-C7F700331472}" showPageBreaks="1" topLeftCell="A11">
      <selection activeCell="E47" sqref="E47"/>
      <pageMargins left="0.7" right="0.7" top="0.75" bottom="0.75" header="0.3" footer="0.3"/>
      <pageSetup orientation="portrait" horizontalDpi="300" verticalDpi="300" r:id="rId5"/>
    </customSheetView>
  </customSheetViews>
  <pageMargins left="0.7" right="0.7" top="0.75" bottom="0.75" header="0.3" footer="0.3"/>
  <pageSetup orientation="portrait" horizontalDpi="300" verticalDpi="300"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1:J802"/>
  <sheetViews>
    <sheetView zoomScaleNormal="70" workbookViewId="0">
      <selection activeCell="F15" sqref="F15"/>
    </sheetView>
  </sheetViews>
  <sheetFormatPr defaultRowHeight="15"/>
  <cols>
    <col min="1" max="1" width="2.5703125" customWidth="1"/>
    <col min="2" max="2" width="31.28515625" style="3" customWidth="1"/>
    <col min="4" max="4" width="20.5703125" bestFit="1" customWidth="1"/>
    <col min="5" max="5" width="23" customWidth="1"/>
    <col min="6" max="6" width="17.42578125" customWidth="1"/>
    <col min="7" max="7" width="13.7109375" customWidth="1"/>
    <col min="8" max="8" width="13.7109375" style="2" customWidth="1"/>
    <col min="9" max="9" width="23.140625" style="14" customWidth="1"/>
    <col min="10" max="10" width="53" customWidth="1"/>
  </cols>
  <sheetData>
    <row r="1" spans="2:10" ht="15.75" thickBot="1"/>
    <row r="2" spans="2:10" ht="34.5" thickBot="1">
      <c r="B2" s="4" t="s">
        <v>30</v>
      </c>
      <c r="C2" s="4" t="s">
        <v>7</v>
      </c>
      <c r="D2" s="17" t="s">
        <v>9</v>
      </c>
      <c r="E2" s="4" t="s">
        <v>12</v>
      </c>
      <c r="F2" s="4" t="s">
        <v>1722</v>
      </c>
      <c r="G2" s="4" t="s">
        <v>6264</v>
      </c>
      <c r="H2" s="17" t="s">
        <v>6319</v>
      </c>
      <c r="I2" s="528" t="s">
        <v>6474</v>
      </c>
      <c r="J2" s="4" t="s">
        <v>6475</v>
      </c>
    </row>
    <row r="3" spans="2:10" s="19" customFormat="1" ht="30">
      <c r="B3" s="6" t="s">
        <v>32</v>
      </c>
      <c r="C3" s="19" t="s">
        <v>5151</v>
      </c>
      <c r="D3" s="19" t="s">
        <v>47</v>
      </c>
      <c r="E3" s="19" t="s">
        <v>49</v>
      </c>
      <c r="F3" s="19" t="s">
        <v>1725</v>
      </c>
      <c r="G3" s="19" t="s">
        <v>6265</v>
      </c>
      <c r="H3" s="527">
        <v>0.12</v>
      </c>
      <c r="I3" s="530" t="s">
        <v>6468</v>
      </c>
      <c r="J3" s="525" t="s">
        <v>6439</v>
      </c>
    </row>
    <row r="4" spans="2:10" s="19" customFormat="1" ht="45">
      <c r="B4" s="8" t="s">
        <v>43</v>
      </c>
      <c r="C4" s="19" t="s">
        <v>5152</v>
      </c>
      <c r="D4" s="19" t="s">
        <v>48</v>
      </c>
      <c r="E4" s="19" t="s">
        <v>48</v>
      </c>
      <c r="F4" s="19" t="s">
        <v>1726</v>
      </c>
      <c r="G4" s="19" t="s">
        <v>6273</v>
      </c>
      <c r="H4" s="527" t="s">
        <v>15</v>
      </c>
      <c r="I4" s="530" t="s">
        <v>6469</v>
      </c>
      <c r="J4" s="525" t="s">
        <v>6440</v>
      </c>
    </row>
    <row r="5" spans="2:10" s="19" customFormat="1" ht="30">
      <c r="B5" s="365" t="s">
        <v>1845</v>
      </c>
      <c r="C5" s="19" t="s">
        <v>1824</v>
      </c>
      <c r="D5" s="19" t="s">
        <v>50</v>
      </c>
      <c r="E5" s="19" t="s">
        <v>50</v>
      </c>
      <c r="F5" s="531" t="s">
        <v>15</v>
      </c>
      <c r="G5" s="19" t="s">
        <v>6265</v>
      </c>
      <c r="H5" s="527">
        <v>0.12</v>
      </c>
      <c r="I5" s="530" t="s">
        <v>6468</v>
      </c>
      <c r="J5" s="525" t="s">
        <v>6439</v>
      </c>
    </row>
    <row r="6" spans="2:10" s="19" customFormat="1" ht="30">
      <c r="B6" s="8" t="s">
        <v>1712</v>
      </c>
      <c r="G6" s="19" t="s">
        <v>6265</v>
      </c>
      <c r="H6" s="527">
        <v>0.12</v>
      </c>
      <c r="I6" s="530" t="s">
        <v>6468</v>
      </c>
      <c r="J6" s="525" t="s">
        <v>6439</v>
      </c>
    </row>
    <row r="7" spans="2:10" s="19" customFormat="1">
      <c r="B7" s="365" t="s">
        <v>3662</v>
      </c>
      <c r="G7" s="19" t="s">
        <v>6265</v>
      </c>
      <c r="H7" s="527">
        <v>0.12</v>
      </c>
      <c r="I7" s="530" t="s">
        <v>6467</v>
      </c>
      <c r="J7" s="525" t="s">
        <v>6445</v>
      </c>
    </row>
    <row r="8" spans="2:10" s="19" customFormat="1">
      <c r="B8" s="7" t="s">
        <v>2311</v>
      </c>
      <c r="G8" s="19" t="s">
        <v>6265</v>
      </c>
      <c r="H8" s="527">
        <v>0.12</v>
      </c>
      <c r="I8" s="530" t="s">
        <v>6470</v>
      </c>
      <c r="J8" s="525" t="s">
        <v>6446</v>
      </c>
    </row>
    <row r="9" spans="2:10" s="19" customFormat="1">
      <c r="B9" s="532" t="s">
        <v>44</v>
      </c>
      <c r="G9" s="19" t="s">
        <v>6273</v>
      </c>
      <c r="H9" s="527" t="s">
        <v>15</v>
      </c>
      <c r="I9" s="361" t="s">
        <v>15</v>
      </c>
      <c r="J9" s="525" t="s">
        <v>15</v>
      </c>
    </row>
    <row r="10" spans="2:10" s="19" customFormat="1">
      <c r="B10" s="532" t="s">
        <v>45</v>
      </c>
      <c r="G10" s="19" t="s">
        <v>6273</v>
      </c>
      <c r="H10" s="527" t="s">
        <v>15</v>
      </c>
      <c r="I10" s="361" t="s">
        <v>15</v>
      </c>
      <c r="J10" s="525" t="s">
        <v>15</v>
      </c>
    </row>
    <row r="11" spans="2:10" s="19" customFormat="1" ht="45">
      <c r="B11" s="532" t="s">
        <v>3291</v>
      </c>
      <c r="G11" s="19" t="s">
        <v>6265</v>
      </c>
      <c r="H11" s="527">
        <v>0.12</v>
      </c>
      <c r="I11" s="530" t="s">
        <v>6465</v>
      </c>
      <c r="J11" s="525" t="s">
        <v>6444</v>
      </c>
    </row>
    <row r="12" spans="2:10" s="19" customFormat="1" ht="30">
      <c r="B12" s="8" t="s">
        <v>40</v>
      </c>
      <c r="G12" s="19" t="s">
        <v>6265</v>
      </c>
      <c r="H12" s="527">
        <v>0.12</v>
      </c>
      <c r="I12" s="530" t="s">
        <v>6466</v>
      </c>
      <c r="J12" s="525" t="s">
        <v>6443</v>
      </c>
    </row>
    <row r="13" spans="2:10" s="19" customFormat="1">
      <c r="B13" s="8" t="s">
        <v>678</v>
      </c>
      <c r="G13" s="19" t="s">
        <v>6265</v>
      </c>
      <c r="H13" s="527">
        <v>0.12</v>
      </c>
      <c r="I13" s="530"/>
      <c r="J13" s="525"/>
    </row>
    <row r="14" spans="2:10" s="19" customFormat="1" ht="45">
      <c r="B14" s="7" t="s">
        <v>38</v>
      </c>
      <c r="G14" s="19" t="s">
        <v>6265</v>
      </c>
      <c r="H14" s="527">
        <v>0.12</v>
      </c>
      <c r="I14" s="530" t="s">
        <v>6473</v>
      </c>
      <c r="J14" s="525" t="s">
        <v>6472</v>
      </c>
    </row>
    <row r="15" spans="2:10" s="19" customFormat="1" ht="75">
      <c r="B15" s="526" t="s">
        <v>5306</v>
      </c>
      <c r="G15" s="19" t="s">
        <v>6265</v>
      </c>
      <c r="H15" s="527">
        <v>0.12</v>
      </c>
      <c r="I15" s="530"/>
      <c r="J15" s="525" t="s">
        <v>6447</v>
      </c>
    </row>
    <row r="16" spans="2:10" s="19" customFormat="1" ht="30">
      <c r="B16" s="7" t="s">
        <v>3334</v>
      </c>
      <c r="G16" s="19" t="s">
        <v>6265</v>
      </c>
      <c r="H16" s="527">
        <v>0.12</v>
      </c>
      <c r="I16" s="530" t="s">
        <v>6464</v>
      </c>
      <c r="J16" s="525" t="s">
        <v>6448</v>
      </c>
    </row>
    <row r="17" spans="2:10" s="19" customFormat="1">
      <c r="B17" s="7" t="s">
        <v>37</v>
      </c>
      <c r="G17" s="19" t="s">
        <v>6265</v>
      </c>
      <c r="H17" s="527">
        <v>0.12</v>
      </c>
      <c r="I17" s="361" t="s">
        <v>15</v>
      </c>
      <c r="J17" s="525" t="s">
        <v>15</v>
      </c>
    </row>
    <row r="18" spans="2:10" s="19" customFormat="1" ht="75">
      <c r="B18" s="8" t="s">
        <v>42</v>
      </c>
      <c r="G18" s="19" t="s">
        <v>6265</v>
      </c>
      <c r="H18" s="527">
        <v>0.12</v>
      </c>
      <c r="I18" s="530" t="s">
        <v>6463</v>
      </c>
      <c r="J18" s="525" t="s">
        <v>6442</v>
      </c>
    </row>
    <row r="19" spans="2:10" s="19" customFormat="1">
      <c r="B19" s="8" t="s">
        <v>2089</v>
      </c>
      <c r="G19" s="19" t="s">
        <v>6265</v>
      </c>
      <c r="H19" s="527">
        <v>0.12</v>
      </c>
      <c r="I19" s="361" t="s">
        <v>15</v>
      </c>
      <c r="J19" s="525" t="s">
        <v>15</v>
      </c>
    </row>
    <row r="20" spans="2:10" s="19" customFormat="1">
      <c r="B20" s="7" t="s">
        <v>35</v>
      </c>
      <c r="G20" s="19" t="s">
        <v>6265</v>
      </c>
      <c r="H20" s="527">
        <v>0.12</v>
      </c>
      <c r="I20" s="361" t="s">
        <v>15</v>
      </c>
      <c r="J20" s="525" t="s">
        <v>15</v>
      </c>
    </row>
    <row r="21" spans="2:10" s="19" customFormat="1" ht="30">
      <c r="B21" s="7" t="s">
        <v>6181</v>
      </c>
      <c r="G21" s="19" t="s">
        <v>6274</v>
      </c>
      <c r="H21" s="527">
        <v>0.12</v>
      </c>
      <c r="I21" s="530" t="s">
        <v>6462</v>
      </c>
      <c r="J21" s="525" t="s">
        <v>6449</v>
      </c>
    </row>
    <row r="22" spans="2:10" s="19" customFormat="1" ht="60">
      <c r="B22" s="7" t="s">
        <v>33</v>
      </c>
      <c r="G22" s="19" t="s">
        <v>6274</v>
      </c>
      <c r="H22" s="527" t="s">
        <v>15</v>
      </c>
      <c r="I22" s="530" t="s">
        <v>6450</v>
      </c>
      <c r="J22" s="525" t="s">
        <v>6451</v>
      </c>
    </row>
    <row r="23" spans="2:10" s="19" customFormat="1" ht="30">
      <c r="B23" s="7" t="s">
        <v>36</v>
      </c>
      <c r="G23" s="19" t="s">
        <v>6265</v>
      </c>
      <c r="H23" s="527">
        <v>0.12</v>
      </c>
      <c r="I23" s="530" t="s">
        <v>6461</v>
      </c>
      <c r="J23" s="525" t="s">
        <v>6452</v>
      </c>
    </row>
    <row r="24" spans="2:10" s="19" customFormat="1" ht="45">
      <c r="B24" s="8" t="s">
        <v>41</v>
      </c>
      <c r="G24" s="19" t="s">
        <v>6265</v>
      </c>
      <c r="H24" s="527">
        <v>0.12</v>
      </c>
      <c r="I24" s="530" t="s">
        <v>6471</v>
      </c>
      <c r="J24" s="525" t="s">
        <v>6453</v>
      </c>
    </row>
    <row r="25" spans="2:10" s="19" customFormat="1">
      <c r="B25" s="532" t="s">
        <v>46</v>
      </c>
      <c r="G25" s="19" t="s">
        <v>6265</v>
      </c>
      <c r="H25" s="527">
        <v>0.12</v>
      </c>
      <c r="I25" s="361" t="s">
        <v>15</v>
      </c>
      <c r="J25" s="525" t="s">
        <v>15</v>
      </c>
    </row>
    <row r="26" spans="2:10" s="19" customFormat="1" ht="30">
      <c r="B26" s="7" t="s">
        <v>34</v>
      </c>
      <c r="G26" s="19" t="s">
        <v>6265</v>
      </c>
      <c r="H26" s="527">
        <v>0.12</v>
      </c>
      <c r="I26" s="530" t="s">
        <v>6454</v>
      </c>
      <c r="J26" s="525" t="s">
        <v>6455</v>
      </c>
    </row>
    <row r="27" spans="2:10" s="19" customFormat="1" ht="45">
      <c r="B27" s="8" t="s">
        <v>3675</v>
      </c>
      <c r="G27" s="19" t="s">
        <v>6265</v>
      </c>
      <c r="H27" s="527">
        <v>0.12</v>
      </c>
      <c r="I27" s="530" t="s">
        <v>6460</v>
      </c>
      <c r="J27" s="525" t="s">
        <v>6456</v>
      </c>
    </row>
    <row r="28" spans="2:10" s="19" customFormat="1" ht="30">
      <c r="B28" s="8" t="s">
        <v>39</v>
      </c>
      <c r="G28" s="19" t="s">
        <v>6265</v>
      </c>
      <c r="H28" s="527">
        <v>0.12</v>
      </c>
      <c r="I28" s="530" t="s">
        <v>6459</v>
      </c>
      <c r="J28" s="525" t="s">
        <v>6441</v>
      </c>
    </row>
    <row r="29" spans="2:10" ht="60">
      <c r="B29" s="7" t="s">
        <v>31</v>
      </c>
      <c r="G29" t="s">
        <v>6265</v>
      </c>
      <c r="H29" s="418">
        <v>0.12</v>
      </c>
      <c r="I29" s="529" t="s">
        <v>6458</v>
      </c>
      <c r="J29" s="525" t="s">
        <v>6457</v>
      </c>
    </row>
    <row r="30" spans="2:10">
      <c r="B30" s="5"/>
    </row>
    <row r="31" spans="2:10">
      <c r="B31" s="5"/>
    </row>
    <row r="32" spans="2:10">
      <c r="B32" s="5"/>
    </row>
    <row r="33" spans="2:2">
      <c r="B33" s="5"/>
    </row>
    <row r="34" spans="2:2">
      <c r="B34" s="5"/>
    </row>
    <row r="35" spans="2:2">
      <c r="B35" s="5"/>
    </row>
    <row r="36" spans="2:2">
      <c r="B36" s="5"/>
    </row>
    <row r="37" spans="2:2">
      <c r="B37" s="5"/>
    </row>
    <row r="38" spans="2:2">
      <c r="B38" s="5"/>
    </row>
    <row r="39" spans="2:2">
      <c r="B39" s="5"/>
    </row>
    <row r="40" spans="2:2">
      <c r="B40" s="5"/>
    </row>
    <row r="41" spans="2:2">
      <c r="B41" s="5"/>
    </row>
    <row r="42" spans="2:2">
      <c r="B42" s="5"/>
    </row>
    <row r="43" spans="2:2">
      <c r="B43" s="5"/>
    </row>
    <row r="44" spans="2:2">
      <c r="B44" s="5"/>
    </row>
    <row r="45" spans="2:2">
      <c r="B45" s="5"/>
    </row>
    <row r="46" spans="2:2">
      <c r="B46" s="5"/>
    </row>
    <row r="47" spans="2:2">
      <c r="B47" s="5"/>
    </row>
    <row r="48" spans="2:2">
      <c r="B48" s="5"/>
    </row>
    <row r="49" spans="2:2">
      <c r="B49" s="5"/>
    </row>
    <row r="50" spans="2:2">
      <c r="B50" s="5"/>
    </row>
    <row r="51" spans="2:2">
      <c r="B51" s="5"/>
    </row>
    <row r="52" spans="2:2">
      <c r="B52" s="5"/>
    </row>
    <row r="53" spans="2:2">
      <c r="B53" s="5"/>
    </row>
    <row r="54" spans="2:2">
      <c r="B54" s="5"/>
    </row>
    <row r="55" spans="2:2">
      <c r="B55" s="5"/>
    </row>
    <row r="56" spans="2:2">
      <c r="B56" s="5"/>
    </row>
    <row r="57" spans="2:2">
      <c r="B57" s="5"/>
    </row>
    <row r="58" spans="2:2">
      <c r="B58" s="5"/>
    </row>
    <row r="59" spans="2:2">
      <c r="B59" s="5"/>
    </row>
    <row r="60" spans="2:2">
      <c r="B60" s="5"/>
    </row>
    <row r="61" spans="2:2">
      <c r="B61" s="5"/>
    </row>
    <row r="62" spans="2:2">
      <c r="B62" s="5"/>
    </row>
    <row r="63" spans="2:2">
      <c r="B63" s="5"/>
    </row>
    <row r="64" spans="2:2">
      <c r="B64" s="5"/>
    </row>
    <row r="65" spans="2:2">
      <c r="B65" s="5"/>
    </row>
    <row r="66" spans="2:2">
      <c r="B66" s="5"/>
    </row>
    <row r="67" spans="2:2">
      <c r="B67" s="5"/>
    </row>
    <row r="68" spans="2:2">
      <c r="B68" s="5"/>
    </row>
    <row r="69" spans="2:2">
      <c r="B69" s="5"/>
    </row>
    <row r="70" spans="2:2">
      <c r="B70" s="5"/>
    </row>
    <row r="71" spans="2:2">
      <c r="B71" s="5"/>
    </row>
    <row r="72" spans="2:2">
      <c r="B72" s="5"/>
    </row>
    <row r="73" spans="2:2">
      <c r="B73" s="5"/>
    </row>
    <row r="74" spans="2:2">
      <c r="B74" s="5"/>
    </row>
    <row r="75" spans="2:2">
      <c r="B75" s="5"/>
    </row>
    <row r="76" spans="2:2">
      <c r="B76" s="5"/>
    </row>
    <row r="77" spans="2:2">
      <c r="B77" s="5"/>
    </row>
    <row r="78" spans="2:2">
      <c r="B78" s="5"/>
    </row>
    <row r="79" spans="2:2">
      <c r="B79" s="5"/>
    </row>
    <row r="80" spans="2:2">
      <c r="B80" s="5"/>
    </row>
    <row r="81" spans="2:2">
      <c r="B81" s="5"/>
    </row>
    <row r="82" spans="2:2">
      <c r="B82" s="5"/>
    </row>
    <row r="83" spans="2:2">
      <c r="B83" s="5"/>
    </row>
    <row r="84" spans="2:2">
      <c r="B84" s="5"/>
    </row>
    <row r="85" spans="2:2">
      <c r="B85" s="5"/>
    </row>
    <row r="86" spans="2:2">
      <c r="B86" s="5"/>
    </row>
    <row r="87" spans="2:2">
      <c r="B87" s="5"/>
    </row>
    <row r="88" spans="2:2">
      <c r="B88" s="5"/>
    </row>
    <row r="89" spans="2:2">
      <c r="B89" s="5"/>
    </row>
    <row r="90" spans="2:2">
      <c r="B90" s="5"/>
    </row>
    <row r="91" spans="2:2">
      <c r="B91" s="5"/>
    </row>
    <row r="92" spans="2:2">
      <c r="B92" s="5"/>
    </row>
    <row r="93" spans="2:2">
      <c r="B93" s="5"/>
    </row>
    <row r="94" spans="2:2">
      <c r="B94" s="5"/>
    </row>
    <row r="95" spans="2:2">
      <c r="B95" s="5"/>
    </row>
    <row r="96" spans="2:2">
      <c r="B96" s="5"/>
    </row>
    <row r="97" spans="2:2">
      <c r="B97" s="5"/>
    </row>
    <row r="98" spans="2:2">
      <c r="B98" s="5"/>
    </row>
    <row r="99" spans="2:2">
      <c r="B99" s="5"/>
    </row>
    <row r="100" spans="2:2">
      <c r="B100" s="5"/>
    </row>
    <row r="101" spans="2:2">
      <c r="B101" s="5"/>
    </row>
    <row r="102" spans="2:2">
      <c r="B102" s="5"/>
    </row>
    <row r="103" spans="2:2">
      <c r="B103" s="5"/>
    </row>
    <row r="104" spans="2:2">
      <c r="B104" s="5"/>
    </row>
    <row r="105" spans="2:2">
      <c r="B105" s="5"/>
    </row>
    <row r="106" spans="2:2">
      <c r="B106" s="5"/>
    </row>
    <row r="107" spans="2:2">
      <c r="B107" s="5"/>
    </row>
    <row r="108" spans="2:2">
      <c r="B108" s="5"/>
    </row>
    <row r="109" spans="2:2">
      <c r="B109" s="5"/>
    </row>
    <row r="110" spans="2:2">
      <c r="B110" s="5"/>
    </row>
    <row r="111" spans="2:2">
      <c r="B111" s="5"/>
    </row>
    <row r="112" spans="2:2">
      <c r="B112" s="5"/>
    </row>
    <row r="113" spans="2:2">
      <c r="B113" s="5"/>
    </row>
    <row r="114" spans="2:2">
      <c r="B114" s="5"/>
    </row>
    <row r="115" spans="2:2">
      <c r="B115" s="5"/>
    </row>
    <row r="116" spans="2:2">
      <c r="B116" s="5"/>
    </row>
    <row r="117" spans="2:2">
      <c r="B117" s="5"/>
    </row>
    <row r="118" spans="2:2">
      <c r="B118" s="5"/>
    </row>
    <row r="119" spans="2:2">
      <c r="B119" s="5"/>
    </row>
    <row r="120" spans="2:2">
      <c r="B120" s="5"/>
    </row>
    <row r="121" spans="2:2">
      <c r="B121" s="5"/>
    </row>
    <row r="122" spans="2:2">
      <c r="B122" s="5"/>
    </row>
    <row r="123" spans="2:2">
      <c r="B123" s="5"/>
    </row>
    <row r="124" spans="2:2">
      <c r="B124" s="5"/>
    </row>
    <row r="125" spans="2:2">
      <c r="B125" s="5"/>
    </row>
    <row r="126" spans="2:2">
      <c r="B126" s="5"/>
    </row>
    <row r="127" spans="2:2">
      <c r="B127" s="5"/>
    </row>
    <row r="128" spans="2:2">
      <c r="B128" s="5"/>
    </row>
    <row r="129" spans="2:2">
      <c r="B129" s="5"/>
    </row>
    <row r="130" spans="2:2">
      <c r="B130" s="5"/>
    </row>
    <row r="131" spans="2:2">
      <c r="B131" s="5"/>
    </row>
    <row r="132" spans="2:2">
      <c r="B132" s="5"/>
    </row>
    <row r="133" spans="2:2">
      <c r="B133" s="5"/>
    </row>
    <row r="134" spans="2:2">
      <c r="B134" s="5"/>
    </row>
    <row r="135" spans="2:2">
      <c r="B135" s="5"/>
    </row>
    <row r="136" spans="2:2">
      <c r="B136" s="5"/>
    </row>
    <row r="137" spans="2:2">
      <c r="B137" s="5"/>
    </row>
    <row r="138" spans="2:2">
      <c r="B138" s="5"/>
    </row>
    <row r="139" spans="2:2">
      <c r="B139" s="5"/>
    </row>
    <row r="140" spans="2:2">
      <c r="B140" s="5"/>
    </row>
    <row r="141" spans="2:2">
      <c r="B141" s="5"/>
    </row>
    <row r="142" spans="2:2">
      <c r="B142" s="5"/>
    </row>
    <row r="143" spans="2:2">
      <c r="B143" s="5"/>
    </row>
    <row r="144" spans="2:2">
      <c r="B144" s="5"/>
    </row>
    <row r="145" spans="2:2">
      <c r="B145" s="5"/>
    </row>
    <row r="146" spans="2:2">
      <c r="B146" s="5"/>
    </row>
    <row r="147" spans="2:2">
      <c r="B147" s="5"/>
    </row>
    <row r="148" spans="2:2">
      <c r="B148" s="5"/>
    </row>
    <row r="149" spans="2:2">
      <c r="B149" s="5"/>
    </row>
    <row r="150" spans="2:2">
      <c r="B150" s="5"/>
    </row>
    <row r="151" spans="2:2">
      <c r="B151" s="5"/>
    </row>
    <row r="152" spans="2:2">
      <c r="B152" s="5"/>
    </row>
    <row r="153" spans="2:2">
      <c r="B153" s="5"/>
    </row>
    <row r="154" spans="2:2">
      <c r="B154" s="5"/>
    </row>
    <row r="155" spans="2:2">
      <c r="B155" s="5"/>
    </row>
    <row r="156" spans="2:2">
      <c r="B156" s="5"/>
    </row>
    <row r="157" spans="2:2">
      <c r="B157" s="5"/>
    </row>
    <row r="158" spans="2:2">
      <c r="B158" s="5"/>
    </row>
    <row r="159" spans="2:2">
      <c r="B159" s="5"/>
    </row>
    <row r="160" spans="2:2">
      <c r="B160" s="5"/>
    </row>
    <row r="161" spans="2:2">
      <c r="B161" s="5"/>
    </row>
    <row r="162" spans="2:2">
      <c r="B162" s="5"/>
    </row>
    <row r="163" spans="2:2">
      <c r="B163" s="5"/>
    </row>
    <row r="164" spans="2:2">
      <c r="B164" s="5"/>
    </row>
    <row r="165" spans="2:2">
      <c r="B165" s="5"/>
    </row>
    <row r="166" spans="2:2">
      <c r="B166" s="5"/>
    </row>
    <row r="167" spans="2:2">
      <c r="B167" s="5"/>
    </row>
    <row r="168" spans="2:2">
      <c r="B168" s="5"/>
    </row>
    <row r="169" spans="2:2">
      <c r="B169" s="5"/>
    </row>
    <row r="170" spans="2:2">
      <c r="B170" s="5"/>
    </row>
    <row r="171" spans="2:2">
      <c r="B171" s="5"/>
    </row>
    <row r="172" spans="2:2">
      <c r="B172" s="5"/>
    </row>
    <row r="173" spans="2:2">
      <c r="B173" s="5"/>
    </row>
    <row r="174" spans="2:2">
      <c r="B174" s="5"/>
    </row>
    <row r="175" spans="2:2">
      <c r="B175" s="5"/>
    </row>
    <row r="176" spans="2:2">
      <c r="B176" s="5"/>
    </row>
    <row r="177" spans="2:2">
      <c r="B177" s="5"/>
    </row>
    <row r="178" spans="2:2">
      <c r="B178" s="5"/>
    </row>
    <row r="179" spans="2:2">
      <c r="B179" s="5"/>
    </row>
    <row r="180" spans="2:2">
      <c r="B180" s="5"/>
    </row>
    <row r="181" spans="2:2">
      <c r="B181" s="5"/>
    </row>
    <row r="182" spans="2:2">
      <c r="B182" s="5"/>
    </row>
    <row r="183" spans="2:2">
      <c r="B183" s="5"/>
    </row>
    <row r="184" spans="2:2">
      <c r="B184" s="5"/>
    </row>
    <row r="185" spans="2:2">
      <c r="B185" s="5"/>
    </row>
    <row r="186" spans="2:2">
      <c r="B186" s="5"/>
    </row>
    <row r="187" spans="2:2">
      <c r="B187" s="5"/>
    </row>
    <row r="188" spans="2:2">
      <c r="B188" s="5"/>
    </row>
    <row r="189" spans="2:2">
      <c r="B189" s="5"/>
    </row>
    <row r="190" spans="2:2">
      <c r="B190" s="5"/>
    </row>
    <row r="191" spans="2:2">
      <c r="B191" s="5"/>
    </row>
    <row r="192" spans="2:2">
      <c r="B192" s="5"/>
    </row>
    <row r="193" spans="2:2">
      <c r="B193" s="5"/>
    </row>
    <row r="194" spans="2:2">
      <c r="B194" s="5"/>
    </row>
    <row r="195" spans="2:2">
      <c r="B195" s="5"/>
    </row>
    <row r="196" spans="2:2">
      <c r="B196" s="5"/>
    </row>
    <row r="197" spans="2:2">
      <c r="B197" s="5"/>
    </row>
    <row r="198" spans="2:2">
      <c r="B198" s="5"/>
    </row>
    <row r="199" spans="2:2">
      <c r="B199" s="5"/>
    </row>
    <row r="200" spans="2:2">
      <c r="B200" s="5"/>
    </row>
    <row r="201" spans="2:2">
      <c r="B201" s="5"/>
    </row>
    <row r="202" spans="2:2">
      <c r="B202" s="5"/>
    </row>
    <row r="203" spans="2:2">
      <c r="B203" s="5"/>
    </row>
    <row r="204" spans="2:2">
      <c r="B204" s="5"/>
    </row>
    <row r="205" spans="2:2">
      <c r="B205" s="5"/>
    </row>
    <row r="206" spans="2:2">
      <c r="B206" s="5"/>
    </row>
    <row r="207" spans="2:2">
      <c r="B207" s="5"/>
    </row>
    <row r="208" spans="2:2">
      <c r="B208" s="5"/>
    </row>
    <row r="209" spans="2:2">
      <c r="B209" s="5"/>
    </row>
    <row r="210" spans="2:2">
      <c r="B210" s="5"/>
    </row>
    <row r="211" spans="2:2">
      <c r="B211" s="5"/>
    </row>
    <row r="212" spans="2:2">
      <c r="B212" s="5"/>
    </row>
    <row r="213" spans="2:2">
      <c r="B213" s="5"/>
    </row>
    <row r="214" spans="2:2">
      <c r="B214" s="5"/>
    </row>
    <row r="215" spans="2:2">
      <c r="B215" s="5"/>
    </row>
    <row r="216" spans="2:2">
      <c r="B216" s="5"/>
    </row>
    <row r="217" spans="2:2">
      <c r="B217" s="5"/>
    </row>
    <row r="218" spans="2:2">
      <c r="B218" s="5"/>
    </row>
    <row r="219" spans="2:2">
      <c r="B219" s="5"/>
    </row>
    <row r="220" spans="2:2">
      <c r="B220" s="5"/>
    </row>
    <row r="221" spans="2:2">
      <c r="B221" s="5"/>
    </row>
    <row r="222" spans="2:2">
      <c r="B222" s="5"/>
    </row>
    <row r="223" spans="2:2">
      <c r="B223" s="5"/>
    </row>
    <row r="224" spans="2:2">
      <c r="B224" s="5"/>
    </row>
    <row r="225" spans="2:2">
      <c r="B225" s="5"/>
    </row>
    <row r="226" spans="2:2">
      <c r="B226" s="5"/>
    </row>
    <row r="227" spans="2:2">
      <c r="B227" s="5"/>
    </row>
    <row r="228" spans="2:2">
      <c r="B228" s="5"/>
    </row>
    <row r="229" spans="2:2">
      <c r="B229" s="5"/>
    </row>
    <row r="230" spans="2:2">
      <c r="B230" s="5"/>
    </row>
    <row r="231" spans="2:2">
      <c r="B231" s="5"/>
    </row>
    <row r="232" spans="2:2">
      <c r="B232" s="5"/>
    </row>
    <row r="233" spans="2:2">
      <c r="B233" s="5"/>
    </row>
    <row r="234" spans="2:2">
      <c r="B234" s="5"/>
    </row>
    <row r="235" spans="2:2">
      <c r="B235" s="5"/>
    </row>
    <row r="236" spans="2:2">
      <c r="B236" s="5"/>
    </row>
    <row r="237" spans="2:2">
      <c r="B237" s="5"/>
    </row>
    <row r="238" spans="2:2">
      <c r="B238" s="5"/>
    </row>
    <row r="239" spans="2:2">
      <c r="B239" s="5"/>
    </row>
    <row r="240" spans="2:2">
      <c r="B240" s="5"/>
    </row>
    <row r="241" spans="2:2">
      <c r="B241" s="5"/>
    </row>
    <row r="242" spans="2:2">
      <c r="B242" s="5"/>
    </row>
    <row r="243" spans="2:2">
      <c r="B243" s="5"/>
    </row>
    <row r="244" spans="2:2">
      <c r="B244" s="5"/>
    </row>
    <row r="245" spans="2:2">
      <c r="B245" s="5"/>
    </row>
    <row r="246" spans="2:2">
      <c r="B246" s="5"/>
    </row>
    <row r="247" spans="2:2">
      <c r="B247" s="5"/>
    </row>
    <row r="248" spans="2:2">
      <c r="B248" s="5"/>
    </row>
    <row r="249" spans="2:2">
      <c r="B249" s="5"/>
    </row>
    <row r="250" spans="2:2">
      <c r="B250" s="5"/>
    </row>
    <row r="251" spans="2:2">
      <c r="B251" s="5"/>
    </row>
    <row r="252" spans="2:2">
      <c r="B252" s="5"/>
    </row>
    <row r="253" spans="2:2">
      <c r="B253" s="5"/>
    </row>
    <row r="254" spans="2:2">
      <c r="B254" s="5"/>
    </row>
    <row r="255" spans="2:2">
      <c r="B255" s="5"/>
    </row>
    <row r="256" spans="2:2">
      <c r="B256" s="5"/>
    </row>
    <row r="257" spans="2:2">
      <c r="B257" s="5"/>
    </row>
    <row r="258" spans="2:2">
      <c r="B258" s="5"/>
    </row>
    <row r="259" spans="2:2">
      <c r="B259" s="5"/>
    </row>
    <row r="260" spans="2:2">
      <c r="B260" s="5"/>
    </row>
    <row r="261" spans="2:2">
      <c r="B261" s="5"/>
    </row>
    <row r="262" spans="2:2">
      <c r="B262" s="5"/>
    </row>
    <row r="263" spans="2:2">
      <c r="B263" s="5"/>
    </row>
    <row r="264" spans="2:2">
      <c r="B264" s="5"/>
    </row>
    <row r="265" spans="2:2">
      <c r="B265" s="5"/>
    </row>
    <row r="266" spans="2:2">
      <c r="B266" s="5"/>
    </row>
    <row r="267" spans="2:2">
      <c r="B267" s="5"/>
    </row>
    <row r="268" spans="2:2">
      <c r="B268" s="5"/>
    </row>
    <row r="269" spans="2:2">
      <c r="B269" s="5"/>
    </row>
    <row r="270" spans="2:2">
      <c r="B270" s="5"/>
    </row>
    <row r="271" spans="2:2">
      <c r="B271" s="5"/>
    </row>
    <row r="272" spans="2:2">
      <c r="B272" s="5"/>
    </row>
    <row r="273" spans="2:2">
      <c r="B273" s="5"/>
    </row>
    <row r="274" spans="2:2">
      <c r="B274" s="5"/>
    </row>
    <row r="275" spans="2:2">
      <c r="B275" s="5"/>
    </row>
    <row r="276" spans="2:2">
      <c r="B276" s="5"/>
    </row>
    <row r="277" spans="2:2">
      <c r="B277" s="5"/>
    </row>
    <row r="278" spans="2:2">
      <c r="B278" s="5"/>
    </row>
    <row r="279" spans="2:2">
      <c r="B279" s="5"/>
    </row>
    <row r="280" spans="2:2">
      <c r="B280" s="5"/>
    </row>
    <row r="281" spans="2:2">
      <c r="B281" s="5"/>
    </row>
    <row r="282" spans="2:2">
      <c r="B282" s="5"/>
    </row>
    <row r="283" spans="2:2">
      <c r="B283" s="5"/>
    </row>
    <row r="284" spans="2:2">
      <c r="B284" s="5"/>
    </row>
    <row r="285" spans="2:2">
      <c r="B285" s="5"/>
    </row>
    <row r="286" spans="2:2">
      <c r="B286" s="5"/>
    </row>
    <row r="287" spans="2:2">
      <c r="B287" s="5"/>
    </row>
    <row r="288" spans="2:2">
      <c r="B288" s="5"/>
    </row>
    <row r="289" spans="2:2">
      <c r="B289" s="5"/>
    </row>
    <row r="290" spans="2:2">
      <c r="B290" s="5"/>
    </row>
    <row r="291" spans="2:2">
      <c r="B291" s="5"/>
    </row>
    <row r="292" spans="2:2">
      <c r="B292" s="5"/>
    </row>
    <row r="293" spans="2:2">
      <c r="B293" s="5"/>
    </row>
    <row r="294" spans="2:2">
      <c r="B294" s="5"/>
    </row>
    <row r="295" spans="2:2">
      <c r="B295" s="5"/>
    </row>
    <row r="296" spans="2:2">
      <c r="B296" s="5"/>
    </row>
    <row r="297" spans="2:2">
      <c r="B297" s="5"/>
    </row>
    <row r="298" spans="2:2">
      <c r="B298" s="5"/>
    </row>
    <row r="299" spans="2:2">
      <c r="B299" s="5"/>
    </row>
    <row r="300" spans="2:2">
      <c r="B300" s="5"/>
    </row>
    <row r="301" spans="2:2">
      <c r="B301" s="5"/>
    </row>
    <row r="302" spans="2:2">
      <c r="B302" s="5"/>
    </row>
    <row r="303" spans="2:2">
      <c r="B303" s="5"/>
    </row>
    <row r="304" spans="2:2">
      <c r="B304" s="5"/>
    </row>
    <row r="305" spans="2:2">
      <c r="B305" s="5"/>
    </row>
    <row r="306" spans="2:2">
      <c r="B306" s="5"/>
    </row>
    <row r="307" spans="2:2">
      <c r="B307" s="5"/>
    </row>
    <row r="308" spans="2:2">
      <c r="B308" s="5"/>
    </row>
    <row r="309" spans="2:2">
      <c r="B309" s="5"/>
    </row>
    <row r="310" spans="2:2">
      <c r="B310" s="5"/>
    </row>
    <row r="311" spans="2:2">
      <c r="B311" s="5"/>
    </row>
    <row r="312" spans="2:2">
      <c r="B312" s="5"/>
    </row>
    <row r="313" spans="2:2">
      <c r="B313" s="5"/>
    </row>
    <row r="314" spans="2:2">
      <c r="B314" s="5"/>
    </row>
    <row r="315" spans="2:2">
      <c r="B315" s="5"/>
    </row>
    <row r="316" spans="2:2">
      <c r="B316" s="5"/>
    </row>
    <row r="317" spans="2:2">
      <c r="B317" s="5"/>
    </row>
    <row r="318" spans="2:2">
      <c r="B318" s="5"/>
    </row>
    <row r="319" spans="2:2">
      <c r="B319" s="5"/>
    </row>
    <row r="320" spans="2:2">
      <c r="B320" s="5"/>
    </row>
    <row r="321" spans="2:2">
      <c r="B321" s="5"/>
    </row>
    <row r="322" spans="2:2">
      <c r="B322" s="5"/>
    </row>
    <row r="323" spans="2:2">
      <c r="B323" s="5"/>
    </row>
    <row r="324" spans="2:2">
      <c r="B324" s="5"/>
    </row>
    <row r="325" spans="2:2">
      <c r="B325" s="5"/>
    </row>
    <row r="326" spans="2:2">
      <c r="B326" s="5"/>
    </row>
    <row r="327" spans="2:2">
      <c r="B327" s="5"/>
    </row>
    <row r="328" spans="2:2">
      <c r="B328" s="5"/>
    </row>
    <row r="329" spans="2:2">
      <c r="B329" s="5"/>
    </row>
    <row r="330" spans="2:2">
      <c r="B330" s="5"/>
    </row>
    <row r="331" spans="2:2">
      <c r="B331" s="5"/>
    </row>
    <row r="332" spans="2:2">
      <c r="B332" s="5"/>
    </row>
    <row r="333" spans="2:2">
      <c r="B333" s="5"/>
    </row>
    <row r="334" spans="2:2">
      <c r="B334" s="5"/>
    </row>
    <row r="335" spans="2:2">
      <c r="B335" s="5"/>
    </row>
    <row r="336" spans="2:2">
      <c r="B336" s="5"/>
    </row>
    <row r="337" spans="2:2">
      <c r="B337" s="5"/>
    </row>
    <row r="338" spans="2:2">
      <c r="B338" s="5"/>
    </row>
    <row r="339" spans="2:2">
      <c r="B339" s="5"/>
    </row>
    <row r="340" spans="2:2">
      <c r="B340" s="5"/>
    </row>
    <row r="341" spans="2:2">
      <c r="B341" s="5"/>
    </row>
    <row r="342" spans="2:2">
      <c r="B342" s="5"/>
    </row>
    <row r="343" spans="2:2">
      <c r="B343" s="5"/>
    </row>
    <row r="344" spans="2:2">
      <c r="B344" s="5"/>
    </row>
    <row r="345" spans="2:2">
      <c r="B345" s="5"/>
    </row>
    <row r="346" spans="2:2">
      <c r="B346" s="5"/>
    </row>
    <row r="347" spans="2:2">
      <c r="B347" s="5"/>
    </row>
    <row r="348" spans="2:2">
      <c r="B348" s="5"/>
    </row>
    <row r="349" spans="2:2">
      <c r="B349" s="5"/>
    </row>
    <row r="350" spans="2:2">
      <c r="B350" s="5"/>
    </row>
    <row r="351" spans="2:2">
      <c r="B351" s="5"/>
    </row>
    <row r="352" spans="2:2">
      <c r="B352" s="5"/>
    </row>
    <row r="353" spans="2:2">
      <c r="B353" s="5"/>
    </row>
    <row r="354" spans="2:2">
      <c r="B354" s="5"/>
    </row>
    <row r="355" spans="2:2">
      <c r="B355" s="5"/>
    </row>
    <row r="356" spans="2:2">
      <c r="B356" s="5"/>
    </row>
    <row r="357" spans="2:2">
      <c r="B357" s="5"/>
    </row>
    <row r="358" spans="2:2">
      <c r="B358" s="5"/>
    </row>
    <row r="359" spans="2:2">
      <c r="B359" s="5"/>
    </row>
    <row r="360" spans="2:2">
      <c r="B360" s="5"/>
    </row>
    <row r="361" spans="2:2">
      <c r="B361" s="5"/>
    </row>
    <row r="362" spans="2:2">
      <c r="B362" s="5"/>
    </row>
    <row r="363" spans="2:2">
      <c r="B363" s="5"/>
    </row>
    <row r="364" spans="2:2">
      <c r="B364" s="5"/>
    </row>
    <row r="365" spans="2:2">
      <c r="B365" s="5"/>
    </row>
    <row r="366" spans="2:2">
      <c r="B366" s="5"/>
    </row>
    <row r="367" spans="2:2">
      <c r="B367" s="5"/>
    </row>
    <row r="368" spans="2:2">
      <c r="B368" s="5"/>
    </row>
    <row r="369" spans="2:2">
      <c r="B369" s="5"/>
    </row>
    <row r="370" spans="2:2">
      <c r="B370" s="5"/>
    </row>
    <row r="371" spans="2:2">
      <c r="B371" s="5"/>
    </row>
    <row r="372" spans="2:2">
      <c r="B372" s="5"/>
    </row>
    <row r="373" spans="2:2">
      <c r="B373" s="5"/>
    </row>
    <row r="374" spans="2:2">
      <c r="B374" s="5"/>
    </row>
    <row r="375" spans="2:2">
      <c r="B375" s="5"/>
    </row>
    <row r="376" spans="2:2">
      <c r="B376" s="5"/>
    </row>
    <row r="377" spans="2:2">
      <c r="B377" s="5"/>
    </row>
    <row r="378" spans="2:2">
      <c r="B378" s="5"/>
    </row>
    <row r="379" spans="2:2">
      <c r="B379" s="5"/>
    </row>
    <row r="380" spans="2:2">
      <c r="B380" s="5"/>
    </row>
    <row r="381" spans="2:2">
      <c r="B381" s="5"/>
    </row>
    <row r="382" spans="2:2">
      <c r="B382" s="5"/>
    </row>
    <row r="383" spans="2:2">
      <c r="B383" s="5"/>
    </row>
    <row r="384" spans="2:2">
      <c r="B384" s="5"/>
    </row>
    <row r="385" spans="2:2">
      <c r="B385" s="5"/>
    </row>
    <row r="386" spans="2:2">
      <c r="B386" s="5"/>
    </row>
    <row r="387" spans="2:2">
      <c r="B387" s="5"/>
    </row>
    <row r="388" spans="2:2">
      <c r="B388" s="5"/>
    </row>
    <row r="389" spans="2:2">
      <c r="B389" s="5"/>
    </row>
    <row r="390" spans="2:2">
      <c r="B390" s="5"/>
    </row>
    <row r="391" spans="2:2">
      <c r="B391" s="5"/>
    </row>
    <row r="392" spans="2:2">
      <c r="B392" s="5"/>
    </row>
    <row r="393" spans="2:2">
      <c r="B393" s="5"/>
    </row>
    <row r="394" spans="2:2">
      <c r="B394" s="5"/>
    </row>
    <row r="395" spans="2:2">
      <c r="B395" s="5"/>
    </row>
    <row r="396" spans="2:2">
      <c r="B396" s="5"/>
    </row>
    <row r="397" spans="2:2">
      <c r="B397" s="5"/>
    </row>
    <row r="398" spans="2:2">
      <c r="B398" s="5"/>
    </row>
    <row r="399" spans="2:2">
      <c r="B399" s="5"/>
    </row>
    <row r="400" spans="2:2">
      <c r="B400" s="5"/>
    </row>
    <row r="401" spans="2:2">
      <c r="B401" s="5"/>
    </row>
    <row r="402" spans="2:2">
      <c r="B402" s="5"/>
    </row>
    <row r="403" spans="2:2">
      <c r="B403" s="5"/>
    </row>
    <row r="404" spans="2:2">
      <c r="B404" s="5"/>
    </row>
    <row r="405" spans="2:2">
      <c r="B405" s="5"/>
    </row>
    <row r="406" spans="2:2">
      <c r="B406" s="5"/>
    </row>
    <row r="407" spans="2:2">
      <c r="B407" s="5"/>
    </row>
    <row r="408" spans="2:2">
      <c r="B408" s="5"/>
    </row>
    <row r="409" spans="2:2">
      <c r="B409" s="5"/>
    </row>
    <row r="410" spans="2:2">
      <c r="B410" s="5"/>
    </row>
    <row r="411" spans="2:2">
      <c r="B411" s="5"/>
    </row>
    <row r="412" spans="2:2">
      <c r="B412" s="5"/>
    </row>
    <row r="413" spans="2:2">
      <c r="B413" s="5"/>
    </row>
    <row r="414" spans="2:2">
      <c r="B414" s="5"/>
    </row>
    <row r="415" spans="2:2">
      <c r="B415" s="5"/>
    </row>
    <row r="416" spans="2:2">
      <c r="B416" s="5"/>
    </row>
    <row r="417" spans="2:2">
      <c r="B417" s="5"/>
    </row>
    <row r="418" spans="2:2">
      <c r="B418" s="5"/>
    </row>
    <row r="419" spans="2:2">
      <c r="B419" s="5"/>
    </row>
    <row r="420" spans="2:2">
      <c r="B420" s="5"/>
    </row>
    <row r="421" spans="2:2">
      <c r="B421" s="5"/>
    </row>
    <row r="422" spans="2:2">
      <c r="B422" s="5"/>
    </row>
    <row r="423" spans="2:2">
      <c r="B423" s="5"/>
    </row>
    <row r="424" spans="2:2">
      <c r="B424" s="5"/>
    </row>
    <row r="425" spans="2:2">
      <c r="B425" s="5"/>
    </row>
    <row r="426" spans="2:2">
      <c r="B426" s="5"/>
    </row>
    <row r="427" spans="2:2">
      <c r="B427" s="5"/>
    </row>
    <row r="428" spans="2:2">
      <c r="B428" s="5"/>
    </row>
    <row r="429" spans="2:2">
      <c r="B429" s="5"/>
    </row>
    <row r="430" spans="2:2">
      <c r="B430" s="5"/>
    </row>
    <row r="431" spans="2:2">
      <c r="B431" s="5"/>
    </row>
    <row r="432" spans="2:2">
      <c r="B432" s="5"/>
    </row>
    <row r="433" spans="2:2">
      <c r="B433" s="5"/>
    </row>
    <row r="434" spans="2:2">
      <c r="B434" s="5"/>
    </row>
    <row r="435" spans="2:2">
      <c r="B435" s="5"/>
    </row>
    <row r="436" spans="2:2">
      <c r="B436" s="5"/>
    </row>
    <row r="437" spans="2:2">
      <c r="B437" s="5"/>
    </row>
    <row r="438" spans="2:2">
      <c r="B438" s="5"/>
    </row>
    <row r="439" spans="2:2">
      <c r="B439" s="5"/>
    </row>
    <row r="440" spans="2:2">
      <c r="B440" s="5"/>
    </row>
    <row r="441" spans="2:2">
      <c r="B441" s="5"/>
    </row>
    <row r="442" spans="2:2">
      <c r="B442" s="5"/>
    </row>
    <row r="443" spans="2:2">
      <c r="B443" s="5"/>
    </row>
    <row r="444" spans="2:2">
      <c r="B444" s="5"/>
    </row>
    <row r="445" spans="2:2">
      <c r="B445" s="5"/>
    </row>
    <row r="446" spans="2:2">
      <c r="B446" s="5"/>
    </row>
    <row r="447" spans="2:2">
      <c r="B447" s="5"/>
    </row>
    <row r="448" spans="2:2">
      <c r="B448" s="5"/>
    </row>
    <row r="449" spans="2:2">
      <c r="B449" s="5"/>
    </row>
    <row r="450" spans="2:2">
      <c r="B450" s="5"/>
    </row>
    <row r="451" spans="2:2">
      <c r="B451" s="5"/>
    </row>
    <row r="452" spans="2:2">
      <c r="B452" s="5"/>
    </row>
    <row r="453" spans="2:2">
      <c r="B453" s="5"/>
    </row>
    <row r="454" spans="2:2">
      <c r="B454" s="5"/>
    </row>
    <row r="455" spans="2:2">
      <c r="B455" s="5"/>
    </row>
    <row r="456" spans="2:2">
      <c r="B456" s="5"/>
    </row>
    <row r="457" spans="2:2">
      <c r="B457" s="5"/>
    </row>
    <row r="458" spans="2:2">
      <c r="B458" s="5"/>
    </row>
    <row r="459" spans="2:2">
      <c r="B459" s="5"/>
    </row>
    <row r="460" spans="2:2">
      <c r="B460" s="5"/>
    </row>
    <row r="461" spans="2:2">
      <c r="B461" s="5"/>
    </row>
    <row r="462" spans="2:2">
      <c r="B462" s="5"/>
    </row>
    <row r="463" spans="2:2">
      <c r="B463" s="5"/>
    </row>
    <row r="464" spans="2:2">
      <c r="B464" s="5"/>
    </row>
    <row r="465" spans="2:2">
      <c r="B465" s="5"/>
    </row>
    <row r="466" spans="2:2">
      <c r="B466" s="5"/>
    </row>
    <row r="467" spans="2:2">
      <c r="B467" s="5"/>
    </row>
    <row r="468" spans="2:2">
      <c r="B468" s="5"/>
    </row>
    <row r="469" spans="2:2">
      <c r="B469" s="5"/>
    </row>
    <row r="470" spans="2:2">
      <c r="B470" s="5"/>
    </row>
    <row r="471" spans="2:2">
      <c r="B471" s="5"/>
    </row>
    <row r="472" spans="2:2">
      <c r="B472" s="5"/>
    </row>
    <row r="473" spans="2:2">
      <c r="B473" s="5"/>
    </row>
    <row r="474" spans="2:2">
      <c r="B474" s="5"/>
    </row>
    <row r="475" spans="2:2">
      <c r="B475" s="5"/>
    </row>
    <row r="476" spans="2:2">
      <c r="B476" s="5"/>
    </row>
    <row r="477" spans="2:2">
      <c r="B477" s="5"/>
    </row>
    <row r="478" spans="2:2">
      <c r="B478" s="5"/>
    </row>
    <row r="479" spans="2:2">
      <c r="B479" s="5"/>
    </row>
    <row r="480" spans="2:2">
      <c r="B480" s="5"/>
    </row>
    <row r="481" spans="2:2">
      <c r="B481" s="5"/>
    </row>
    <row r="482" spans="2:2">
      <c r="B482" s="5"/>
    </row>
    <row r="483" spans="2:2">
      <c r="B483" s="5"/>
    </row>
    <row r="484" spans="2:2">
      <c r="B484" s="5"/>
    </row>
    <row r="485" spans="2:2">
      <c r="B485" s="5"/>
    </row>
    <row r="486" spans="2:2">
      <c r="B486" s="5"/>
    </row>
    <row r="487" spans="2:2">
      <c r="B487" s="5"/>
    </row>
    <row r="488" spans="2:2">
      <c r="B488" s="5"/>
    </row>
    <row r="489" spans="2:2">
      <c r="B489" s="5"/>
    </row>
    <row r="490" spans="2:2">
      <c r="B490" s="5"/>
    </row>
    <row r="491" spans="2:2">
      <c r="B491" s="5"/>
    </row>
    <row r="492" spans="2:2">
      <c r="B492" s="5"/>
    </row>
    <row r="493" spans="2:2">
      <c r="B493" s="5"/>
    </row>
    <row r="494" spans="2:2">
      <c r="B494" s="5"/>
    </row>
    <row r="495" spans="2:2">
      <c r="B495" s="5"/>
    </row>
    <row r="496" spans="2:2">
      <c r="B496" s="5"/>
    </row>
    <row r="497" spans="2:2">
      <c r="B497" s="5"/>
    </row>
    <row r="498" spans="2:2">
      <c r="B498" s="5"/>
    </row>
    <row r="499" spans="2:2">
      <c r="B499" s="5"/>
    </row>
    <row r="500" spans="2:2">
      <c r="B500" s="5"/>
    </row>
    <row r="501" spans="2:2">
      <c r="B501" s="5"/>
    </row>
    <row r="502" spans="2:2">
      <c r="B502" s="5"/>
    </row>
    <row r="503" spans="2:2">
      <c r="B503" s="5"/>
    </row>
    <row r="504" spans="2:2">
      <c r="B504" s="5"/>
    </row>
    <row r="505" spans="2:2">
      <c r="B505" s="5"/>
    </row>
    <row r="506" spans="2:2">
      <c r="B506" s="5"/>
    </row>
    <row r="507" spans="2:2">
      <c r="B507" s="5"/>
    </row>
    <row r="508" spans="2:2">
      <c r="B508" s="5"/>
    </row>
    <row r="509" spans="2:2">
      <c r="B509" s="5"/>
    </row>
    <row r="510" spans="2:2">
      <c r="B510" s="5"/>
    </row>
    <row r="511" spans="2:2">
      <c r="B511" s="5"/>
    </row>
    <row r="512" spans="2:2">
      <c r="B512" s="5"/>
    </row>
    <row r="513" spans="2:2">
      <c r="B513" s="5"/>
    </row>
    <row r="514" spans="2:2">
      <c r="B514" s="5"/>
    </row>
    <row r="515" spans="2:2">
      <c r="B515" s="5"/>
    </row>
    <row r="516" spans="2:2">
      <c r="B516" s="5"/>
    </row>
    <row r="517" spans="2:2">
      <c r="B517" s="5"/>
    </row>
    <row r="518" spans="2:2">
      <c r="B518" s="5"/>
    </row>
    <row r="519" spans="2:2">
      <c r="B519" s="5"/>
    </row>
    <row r="520" spans="2:2">
      <c r="B520" s="5"/>
    </row>
    <row r="521" spans="2:2">
      <c r="B521" s="5"/>
    </row>
    <row r="522" spans="2:2">
      <c r="B522" s="5"/>
    </row>
    <row r="523" spans="2:2">
      <c r="B523" s="5"/>
    </row>
    <row r="524" spans="2:2">
      <c r="B524" s="5"/>
    </row>
    <row r="525" spans="2:2">
      <c r="B525" s="5"/>
    </row>
    <row r="526" spans="2:2">
      <c r="B526" s="5"/>
    </row>
    <row r="527" spans="2:2">
      <c r="B527" s="5"/>
    </row>
    <row r="528" spans="2:2">
      <c r="B528" s="5"/>
    </row>
    <row r="529" spans="2:2">
      <c r="B529" s="5"/>
    </row>
    <row r="530" spans="2:2">
      <c r="B530" s="5"/>
    </row>
    <row r="531" spans="2:2">
      <c r="B531" s="5"/>
    </row>
    <row r="532" spans="2:2">
      <c r="B532" s="5"/>
    </row>
    <row r="533" spans="2:2">
      <c r="B533" s="5"/>
    </row>
    <row r="534" spans="2:2">
      <c r="B534" s="5"/>
    </row>
    <row r="535" spans="2:2">
      <c r="B535" s="5"/>
    </row>
    <row r="536" spans="2:2">
      <c r="B536" s="5"/>
    </row>
    <row r="537" spans="2:2">
      <c r="B537" s="5"/>
    </row>
    <row r="538" spans="2:2">
      <c r="B538" s="5"/>
    </row>
    <row r="539" spans="2:2">
      <c r="B539" s="5"/>
    </row>
    <row r="540" spans="2:2">
      <c r="B540" s="5"/>
    </row>
    <row r="541" spans="2:2">
      <c r="B541" s="5"/>
    </row>
    <row r="542" spans="2:2">
      <c r="B542" s="5"/>
    </row>
    <row r="543" spans="2:2">
      <c r="B543" s="5"/>
    </row>
    <row r="544" spans="2:2">
      <c r="B544" s="5"/>
    </row>
    <row r="545" spans="2:2">
      <c r="B545" s="5"/>
    </row>
    <row r="546" spans="2:2">
      <c r="B546" s="5"/>
    </row>
    <row r="547" spans="2:2">
      <c r="B547" s="5"/>
    </row>
    <row r="548" spans="2:2">
      <c r="B548" s="5"/>
    </row>
    <row r="549" spans="2:2">
      <c r="B549" s="5"/>
    </row>
    <row r="550" spans="2:2">
      <c r="B550" s="5"/>
    </row>
    <row r="551" spans="2:2">
      <c r="B551" s="5"/>
    </row>
    <row r="552" spans="2:2">
      <c r="B552" s="5"/>
    </row>
    <row r="553" spans="2:2">
      <c r="B553" s="5"/>
    </row>
    <row r="554" spans="2:2">
      <c r="B554" s="5"/>
    </row>
    <row r="555" spans="2:2">
      <c r="B555" s="5"/>
    </row>
    <row r="556" spans="2:2">
      <c r="B556" s="5"/>
    </row>
    <row r="557" spans="2:2">
      <c r="B557" s="5"/>
    </row>
    <row r="558" spans="2:2">
      <c r="B558" s="5"/>
    </row>
    <row r="559" spans="2:2">
      <c r="B559" s="5"/>
    </row>
    <row r="560" spans="2:2">
      <c r="B560" s="5"/>
    </row>
    <row r="561" spans="2:2">
      <c r="B561" s="5"/>
    </row>
    <row r="562" spans="2:2">
      <c r="B562" s="5"/>
    </row>
    <row r="563" spans="2:2">
      <c r="B563" s="5"/>
    </row>
    <row r="564" spans="2:2">
      <c r="B564" s="5"/>
    </row>
    <row r="565" spans="2:2">
      <c r="B565" s="5"/>
    </row>
    <row r="566" spans="2:2">
      <c r="B566" s="5"/>
    </row>
    <row r="567" spans="2:2">
      <c r="B567" s="5"/>
    </row>
    <row r="568" spans="2:2">
      <c r="B568" s="5"/>
    </row>
    <row r="569" spans="2:2">
      <c r="B569" s="5"/>
    </row>
    <row r="570" spans="2:2">
      <c r="B570" s="5"/>
    </row>
    <row r="571" spans="2:2">
      <c r="B571" s="5"/>
    </row>
    <row r="572" spans="2:2">
      <c r="B572" s="5"/>
    </row>
    <row r="573" spans="2:2">
      <c r="B573" s="5"/>
    </row>
    <row r="574" spans="2:2">
      <c r="B574" s="5"/>
    </row>
    <row r="575" spans="2:2">
      <c r="B575" s="5"/>
    </row>
    <row r="576" spans="2:2">
      <c r="B576" s="5"/>
    </row>
    <row r="577" spans="2:2">
      <c r="B577" s="5"/>
    </row>
    <row r="578" spans="2:2">
      <c r="B578" s="5"/>
    </row>
    <row r="579" spans="2:2">
      <c r="B579" s="5"/>
    </row>
    <row r="580" spans="2:2">
      <c r="B580" s="5"/>
    </row>
    <row r="581" spans="2:2">
      <c r="B581" s="5"/>
    </row>
    <row r="582" spans="2:2">
      <c r="B582" s="5"/>
    </row>
    <row r="583" spans="2:2">
      <c r="B583" s="5"/>
    </row>
    <row r="584" spans="2:2">
      <c r="B584" s="5"/>
    </row>
    <row r="585" spans="2:2">
      <c r="B585" s="5"/>
    </row>
    <row r="586" spans="2:2">
      <c r="B586" s="5"/>
    </row>
    <row r="587" spans="2:2">
      <c r="B587" s="5"/>
    </row>
    <row r="588" spans="2:2">
      <c r="B588" s="5"/>
    </row>
    <row r="589" spans="2:2">
      <c r="B589" s="5"/>
    </row>
    <row r="590" spans="2:2">
      <c r="B590" s="5"/>
    </row>
    <row r="591" spans="2:2">
      <c r="B591" s="5"/>
    </row>
    <row r="592" spans="2:2">
      <c r="B592" s="5"/>
    </row>
    <row r="593" spans="2:2">
      <c r="B593" s="5"/>
    </row>
    <row r="594" spans="2:2">
      <c r="B594" s="5"/>
    </row>
    <row r="595" spans="2:2">
      <c r="B595" s="5"/>
    </row>
    <row r="596" spans="2:2">
      <c r="B596" s="5"/>
    </row>
    <row r="597" spans="2:2">
      <c r="B597" s="5"/>
    </row>
    <row r="598" spans="2:2">
      <c r="B598" s="5"/>
    </row>
    <row r="599" spans="2:2">
      <c r="B599" s="5"/>
    </row>
    <row r="600" spans="2:2">
      <c r="B600" s="5"/>
    </row>
    <row r="601" spans="2:2">
      <c r="B601" s="5"/>
    </row>
    <row r="602" spans="2:2">
      <c r="B602" s="5"/>
    </row>
    <row r="603" spans="2:2">
      <c r="B603" s="5"/>
    </row>
    <row r="604" spans="2:2">
      <c r="B604" s="5"/>
    </row>
    <row r="605" spans="2:2">
      <c r="B605" s="5"/>
    </row>
    <row r="606" spans="2:2">
      <c r="B606" s="5"/>
    </row>
    <row r="607" spans="2:2">
      <c r="B607" s="5"/>
    </row>
    <row r="608" spans="2:2">
      <c r="B608" s="5"/>
    </row>
    <row r="609" spans="2:2">
      <c r="B609" s="5"/>
    </row>
    <row r="610" spans="2:2">
      <c r="B610" s="5"/>
    </row>
    <row r="611" spans="2:2">
      <c r="B611" s="5"/>
    </row>
    <row r="612" spans="2:2">
      <c r="B612" s="5"/>
    </row>
    <row r="613" spans="2:2">
      <c r="B613" s="5"/>
    </row>
    <row r="614" spans="2:2">
      <c r="B614" s="5"/>
    </row>
    <row r="615" spans="2:2">
      <c r="B615" s="5"/>
    </row>
    <row r="616" spans="2:2">
      <c r="B616" s="5"/>
    </row>
    <row r="617" spans="2:2">
      <c r="B617" s="5"/>
    </row>
    <row r="618" spans="2:2">
      <c r="B618" s="5"/>
    </row>
    <row r="619" spans="2:2">
      <c r="B619" s="5"/>
    </row>
    <row r="620" spans="2:2">
      <c r="B620" s="5"/>
    </row>
    <row r="621" spans="2:2">
      <c r="B621" s="5"/>
    </row>
    <row r="622" spans="2:2">
      <c r="B622" s="5"/>
    </row>
    <row r="623" spans="2:2">
      <c r="B623" s="5"/>
    </row>
    <row r="624" spans="2:2">
      <c r="B624" s="5"/>
    </row>
    <row r="625" spans="2:2">
      <c r="B625" s="5"/>
    </row>
    <row r="626" spans="2:2">
      <c r="B626" s="5"/>
    </row>
    <row r="627" spans="2:2">
      <c r="B627" s="5"/>
    </row>
    <row r="628" spans="2:2">
      <c r="B628" s="5"/>
    </row>
    <row r="629" spans="2:2">
      <c r="B629" s="5"/>
    </row>
    <row r="630" spans="2:2">
      <c r="B630" s="5"/>
    </row>
    <row r="631" spans="2:2">
      <c r="B631" s="5"/>
    </row>
    <row r="632" spans="2:2">
      <c r="B632" s="5"/>
    </row>
    <row r="633" spans="2:2">
      <c r="B633" s="5"/>
    </row>
    <row r="634" spans="2:2">
      <c r="B634" s="5"/>
    </row>
    <row r="635" spans="2:2">
      <c r="B635" s="5"/>
    </row>
    <row r="636" spans="2:2">
      <c r="B636" s="5"/>
    </row>
    <row r="637" spans="2:2">
      <c r="B637" s="5"/>
    </row>
    <row r="638" spans="2:2">
      <c r="B638" s="5"/>
    </row>
    <row r="639" spans="2:2">
      <c r="B639" s="5"/>
    </row>
    <row r="640" spans="2:2">
      <c r="B640" s="5"/>
    </row>
    <row r="641" spans="2:2">
      <c r="B641" s="5"/>
    </row>
    <row r="642" spans="2:2">
      <c r="B642" s="5"/>
    </row>
    <row r="643" spans="2:2">
      <c r="B643" s="5"/>
    </row>
    <row r="644" spans="2:2">
      <c r="B644" s="5"/>
    </row>
    <row r="645" spans="2:2">
      <c r="B645" s="5"/>
    </row>
    <row r="646" spans="2:2">
      <c r="B646" s="5"/>
    </row>
    <row r="647" spans="2:2">
      <c r="B647" s="5"/>
    </row>
    <row r="648" spans="2:2">
      <c r="B648" s="5"/>
    </row>
    <row r="649" spans="2:2">
      <c r="B649" s="5"/>
    </row>
    <row r="650" spans="2:2">
      <c r="B650" s="5"/>
    </row>
    <row r="651" spans="2:2">
      <c r="B651" s="5"/>
    </row>
    <row r="652" spans="2:2">
      <c r="B652" s="5"/>
    </row>
    <row r="653" spans="2:2">
      <c r="B653" s="5"/>
    </row>
    <row r="654" spans="2:2">
      <c r="B654" s="5"/>
    </row>
    <row r="655" spans="2:2">
      <c r="B655" s="5"/>
    </row>
    <row r="656" spans="2:2">
      <c r="B656" s="5"/>
    </row>
    <row r="657" spans="2:2">
      <c r="B657" s="5"/>
    </row>
    <row r="658" spans="2:2">
      <c r="B658" s="5"/>
    </row>
    <row r="659" spans="2:2">
      <c r="B659" s="5"/>
    </row>
    <row r="660" spans="2:2">
      <c r="B660" s="5"/>
    </row>
    <row r="661" spans="2:2">
      <c r="B661" s="5"/>
    </row>
    <row r="662" spans="2:2">
      <c r="B662" s="5"/>
    </row>
    <row r="663" spans="2:2">
      <c r="B663" s="5"/>
    </row>
    <row r="664" spans="2:2">
      <c r="B664" s="5"/>
    </row>
    <row r="665" spans="2:2">
      <c r="B665" s="5"/>
    </row>
    <row r="666" spans="2:2">
      <c r="B666" s="5"/>
    </row>
    <row r="667" spans="2:2">
      <c r="B667" s="5"/>
    </row>
    <row r="668" spans="2:2">
      <c r="B668" s="5"/>
    </row>
    <row r="669" spans="2:2">
      <c r="B669" s="5"/>
    </row>
    <row r="670" spans="2:2">
      <c r="B670" s="5"/>
    </row>
    <row r="671" spans="2:2">
      <c r="B671" s="5"/>
    </row>
    <row r="672" spans="2:2">
      <c r="B672" s="5"/>
    </row>
    <row r="673" spans="2:2">
      <c r="B673" s="5"/>
    </row>
    <row r="674" spans="2:2">
      <c r="B674" s="5"/>
    </row>
    <row r="675" spans="2:2">
      <c r="B675" s="5"/>
    </row>
    <row r="676" spans="2:2">
      <c r="B676" s="5"/>
    </row>
    <row r="677" spans="2:2">
      <c r="B677" s="5"/>
    </row>
    <row r="678" spans="2:2">
      <c r="B678" s="5"/>
    </row>
    <row r="679" spans="2:2">
      <c r="B679" s="5"/>
    </row>
    <row r="680" spans="2:2">
      <c r="B680" s="5"/>
    </row>
    <row r="681" spans="2:2">
      <c r="B681" s="5"/>
    </row>
    <row r="682" spans="2:2">
      <c r="B682" s="5"/>
    </row>
    <row r="683" spans="2:2">
      <c r="B683" s="5"/>
    </row>
    <row r="684" spans="2:2">
      <c r="B684" s="5"/>
    </row>
    <row r="685" spans="2:2">
      <c r="B685" s="5"/>
    </row>
    <row r="686" spans="2:2">
      <c r="B686" s="5"/>
    </row>
    <row r="687" spans="2:2">
      <c r="B687" s="5"/>
    </row>
    <row r="688" spans="2:2">
      <c r="B688" s="5"/>
    </row>
    <row r="689" spans="2:2">
      <c r="B689" s="5"/>
    </row>
    <row r="690" spans="2:2">
      <c r="B690" s="5"/>
    </row>
    <row r="691" spans="2:2">
      <c r="B691" s="5"/>
    </row>
    <row r="692" spans="2:2">
      <c r="B692" s="5"/>
    </row>
    <row r="693" spans="2:2">
      <c r="B693" s="5"/>
    </row>
    <row r="694" spans="2:2">
      <c r="B694" s="5"/>
    </row>
    <row r="695" spans="2:2">
      <c r="B695" s="5"/>
    </row>
    <row r="696" spans="2:2">
      <c r="B696" s="5"/>
    </row>
    <row r="697" spans="2:2">
      <c r="B697" s="5"/>
    </row>
    <row r="698" spans="2:2">
      <c r="B698" s="5"/>
    </row>
    <row r="699" spans="2:2">
      <c r="B699" s="5"/>
    </row>
    <row r="700" spans="2:2">
      <c r="B700" s="5"/>
    </row>
    <row r="701" spans="2:2">
      <c r="B701" s="5"/>
    </row>
    <row r="702" spans="2:2">
      <c r="B702" s="5"/>
    </row>
    <row r="703" spans="2:2">
      <c r="B703" s="5"/>
    </row>
    <row r="704" spans="2:2">
      <c r="B704" s="5"/>
    </row>
    <row r="705" spans="2:2">
      <c r="B705" s="5"/>
    </row>
    <row r="706" spans="2:2">
      <c r="B706" s="5"/>
    </row>
    <row r="707" spans="2:2">
      <c r="B707" s="5"/>
    </row>
    <row r="708" spans="2:2">
      <c r="B708" s="5"/>
    </row>
    <row r="709" spans="2:2">
      <c r="B709" s="5"/>
    </row>
    <row r="710" spans="2:2">
      <c r="B710" s="5"/>
    </row>
    <row r="711" spans="2:2">
      <c r="B711" s="5"/>
    </row>
    <row r="712" spans="2:2">
      <c r="B712" s="5"/>
    </row>
    <row r="713" spans="2:2">
      <c r="B713" s="5"/>
    </row>
    <row r="714" spans="2:2">
      <c r="B714" s="5"/>
    </row>
    <row r="715" spans="2:2">
      <c r="B715" s="5"/>
    </row>
    <row r="716" spans="2:2">
      <c r="B716" s="5"/>
    </row>
    <row r="717" spans="2:2">
      <c r="B717" s="5"/>
    </row>
    <row r="718" spans="2:2">
      <c r="B718" s="5"/>
    </row>
    <row r="719" spans="2:2">
      <c r="B719" s="5"/>
    </row>
    <row r="720" spans="2:2">
      <c r="B720" s="5"/>
    </row>
    <row r="721" spans="2:2">
      <c r="B721" s="5"/>
    </row>
    <row r="722" spans="2:2">
      <c r="B722" s="5"/>
    </row>
    <row r="723" spans="2:2">
      <c r="B723" s="5"/>
    </row>
    <row r="724" spans="2:2">
      <c r="B724" s="5"/>
    </row>
    <row r="725" spans="2:2">
      <c r="B725" s="5"/>
    </row>
    <row r="726" spans="2:2">
      <c r="B726" s="5"/>
    </row>
    <row r="727" spans="2:2">
      <c r="B727" s="5"/>
    </row>
    <row r="728" spans="2:2">
      <c r="B728" s="5"/>
    </row>
    <row r="729" spans="2:2">
      <c r="B729" s="5"/>
    </row>
    <row r="730" spans="2:2">
      <c r="B730" s="5"/>
    </row>
    <row r="731" spans="2:2">
      <c r="B731" s="5"/>
    </row>
    <row r="732" spans="2:2">
      <c r="B732" s="5"/>
    </row>
    <row r="733" spans="2:2">
      <c r="B733" s="5"/>
    </row>
    <row r="734" spans="2:2">
      <c r="B734" s="5"/>
    </row>
    <row r="735" spans="2:2">
      <c r="B735" s="5"/>
    </row>
    <row r="736" spans="2:2">
      <c r="B736" s="5"/>
    </row>
    <row r="737" spans="2:2">
      <c r="B737" s="5"/>
    </row>
    <row r="738" spans="2:2">
      <c r="B738" s="5"/>
    </row>
    <row r="739" spans="2:2">
      <c r="B739" s="5"/>
    </row>
    <row r="740" spans="2:2">
      <c r="B740" s="5"/>
    </row>
    <row r="741" spans="2:2">
      <c r="B741" s="5"/>
    </row>
    <row r="742" spans="2:2">
      <c r="B742" s="5"/>
    </row>
    <row r="743" spans="2:2">
      <c r="B743" s="5"/>
    </row>
    <row r="744" spans="2:2">
      <c r="B744" s="5"/>
    </row>
    <row r="745" spans="2:2">
      <c r="B745" s="5"/>
    </row>
    <row r="746" spans="2:2">
      <c r="B746" s="5"/>
    </row>
    <row r="747" spans="2:2">
      <c r="B747" s="5"/>
    </row>
    <row r="748" spans="2:2">
      <c r="B748" s="5"/>
    </row>
    <row r="749" spans="2:2">
      <c r="B749" s="5"/>
    </row>
    <row r="750" spans="2:2">
      <c r="B750" s="5"/>
    </row>
    <row r="751" spans="2:2">
      <c r="B751" s="5"/>
    </row>
    <row r="752" spans="2:2">
      <c r="B752" s="5"/>
    </row>
    <row r="753" spans="2:2">
      <c r="B753" s="5"/>
    </row>
    <row r="754" spans="2:2">
      <c r="B754" s="5"/>
    </row>
    <row r="755" spans="2:2">
      <c r="B755" s="5"/>
    </row>
    <row r="756" spans="2:2">
      <c r="B756" s="5"/>
    </row>
    <row r="757" spans="2:2">
      <c r="B757" s="5"/>
    </row>
    <row r="758" spans="2:2">
      <c r="B758" s="5"/>
    </row>
    <row r="759" spans="2:2">
      <c r="B759" s="5"/>
    </row>
    <row r="760" spans="2:2">
      <c r="B760" s="5"/>
    </row>
    <row r="761" spans="2:2">
      <c r="B761" s="5"/>
    </row>
    <row r="762" spans="2:2">
      <c r="B762" s="5"/>
    </row>
    <row r="763" spans="2:2">
      <c r="B763" s="5"/>
    </row>
    <row r="764" spans="2:2">
      <c r="B764" s="5"/>
    </row>
    <row r="765" spans="2:2">
      <c r="B765" s="5"/>
    </row>
    <row r="766" spans="2:2">
      <c r="B766" s="5"/>
    </row>
    <row r="767" spans="2:2">
      <c r="B767" s="5"/>
    </row>
    <row r="768" spans="2:2">
      <c r="B768" s="5"/>
    </row>
    <row r="769" spans="2:2">
      <c r="B769" s="5"/>
    </row>
    <row r="770" spans="2:2">
      <c r="B770" s="5"/>
    </row>
    <row r="771" spans="2:2">
      <c r="B771" s="5"/>
    </row>
    <row r="772" spans="2:2">
      <c r="B772" s="5"/>
    </row>
    <row r="773" spans="2:2">
      <c r="B773" s="5"/>
    </row>
    <row r="774" spans="2:2">
      <c r="B774" s="5"/>
    </row>
    <row r="775" spans="2:2">
      <c r="B775" s="5"/>
    </row>
    <row r="776" spans="2:2">
      <c r="B776" s="5"/>
    </row>
    <row r="777" spans="2:2">
      <c r="B777" s="5"/>
    </row>
    <row r="778" spans="2:2">
      <c r="B778" s="5"/>
    </row>
    <row r="779" spans="2:2">
      <c r="B779" s="5"/>
    </row>
    <row r="780" spans="2:2">
      <c r="B780" s="5"/>
    </row>
    <row r="781" spans="2:2">
      <c r="B781" s="5"/>
    </row>
    <row r="782" spans="2:2">
      <c r="B782" s="5"/>
    </row>
    <row r="783" spans="2:2">
      <c r="B783" s="5"/>
    </row>
    <row r="784" spans="2:2">
      <c r="B784" s="5"/>
    </row>
    <row r="785" spans="2:2">
      <c r="B785" s="5"/>
    </row>
    <row r="786" spans="2:2">
      <c r="B786" s="5"/>
    </row>
    <row r="787" spans="2:2">
      <c r="B787" s="5"/>
    </row>
    <row r="788" spans="2:2">
      <c r="B788" s="5"/>
    </row>
    <row r="789" spans="2:2">
      <c r="B789" s="5"/>
    </row>
    <row r="790" spans="2:2">
      <c r="B790" s="5"/>
    </row>
    <row r="791" spans="2:2">
      <c r="B791" s="5"/>
    </row>
    <row r="792" spans="2:2">
      <c r="B792" s="5"/>
    </row>
    <row r="793" spans="2:2">
      <c r="B793" s="5"/>
    </row>
    <row r="794" spans="2:2">
      <c r="B794" s="5"/>
    </row>
    <row r="795" spans="2:2">
      <c r="B795" s="5"/>
    </row>
    <row r="796" spans="2:2">
      <c r="B796" s="5"/>
    </row>
    <row r="797" spans="2:2">
      <c r="B797" s="5"/>
    </row>
    <row r="798" spans="2:2">
      <c r="B798" s="5"/>
    </row>
    <row r="799" spans="2:2">
      <c r="B799" s="5"/>
    </row>
    <row r="800" spans="2:2">
      <c r="B800" s="5"/>
    </row>
    <row r="801" spans="2:2">
      <c r="B801" s="5"/>
    </row>
    <row r="802" spans="2:2">
      <c r="B802" s="5"/>
    </row>
  </sheetData>
  <sortState ref="B3:B18">
    <sortCondition ref="B3"/>
  </sortState>
  <customSheetViews>
    <customSheetView guid="{49289659-635F-4963-A1DD-7EBEAFCF8A39}">
      <selection activeCell="C20" sqref="C20"/>
      <pageMargins left="0.7" right="0.7" top="0.75" bottom="0.75" header="0.3" footer="0.3"/>
      <pageSetup orientation="portrait" horizontalDpi="300" verticalDpi="300" r:id="rId1"/>
    </customSheetView>
    <customSheetView guid="{853AB223-DEC8-47E0-8DFC-82BFA0315611}">
      <selection activeCell="D16" sqref="D16"/>
      <pageMargins left="0.7" right="0.7" top="0.75" bottom="0.75" header="0.3" footer="0.3"/>
      <pageSetup orientation="portrait" horizontalDpi="300" verticalDpi="300" r:id="rId2"/>
    </customSheetView>
    <customSheetView guid="{6E4D4801-E205-440A-83DF-779170CDBC1B}" showPageBreaks="1">
      <selection activeCell="D17" sqref="D17"/>
      <pageMargins left="0.7" right="0.7" top="0.75" bottom="0.75" header="0.3" footer="0.3"/>
      <pageSetup orientation="portrait" horizontalDpi="300" verticalDpi="300" r:id="rId3"/>
    </customSheetView>
    <customSheetView guid="{DBB7E286-28DE-4432-B7F3-0BE796AD33A2}" showPageBreaks="1">
      <selection activeCell="B40" sqref="B40"/>
      <pageMargins left="0.7" right="0.7" top="0.75" bottom="0.75" header="0.3" footer="0.3"/>
    </customSheetView>
    <customSheetView guid="{18BD0B9B-7EFA-4545-9F02-29917B100D28}">
      <selection activeCell="B40" sqref="B40"/>
      <pageMargins left="0.7" right="0.7" top="0.75" bottom="0.75" header="0.3" footer="0.3"/>
    </customSheetView>
    <customSheetView guid="{25438928-CB1F-41B9-A800-006C4DADDECF}">
      <selection activeCell="D23" sqref="D23"/>
      <pageMargins left="0.7" right="0.7" top="0.75" bottom="0.75" header="0.3" footer="0.3"/>
      <pageSetup orientation="portrait" horizontalDpi="300" verticalDpi="300" r:id="rId4"/>
    </customSheetView>
    <customSheetView guid="{AF66F499-6C33-40CF-A50C-C7F700331472}" scale="70" showPageBreaks="1" topLeftCell="A2412">
      <selection activeCell="E2478" sqref="E2478"/>
      <pageMargins left="0.7" right="0.7" top="0.75" bottom="0.75" header="0.3" footer="0.3"/>
      <pageSetup orientation="portrait" horizontalDpi="300" verticalDpi="300" r:id="rId5"/>
    </customSheetView>
  </customSheetViews>
  <pageMargins left="0.7" right="0.7" top="0.75" bottom="0.75" header="0.3" footer="0.3"/>
  <pageSetup orientation="portrait" horizontalDpi="300" verticalDpi="300"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1:U111"/>
  <sheetViews>
    <sheetView showGridLines="0" zoomScale="85" zoomScaleNormal="85" workbookViewId="0">
      <selection activeCell="G36" sqref="G36"/>
    </sheetView>
  </sheetViews>
  <sheetFormatPr defaultRowHeight="15"/>
  <cols>
    <col min="1" max="1" width="1.140625" customWidth="1"/>
    <col min="2" max="2" width="4.5703125" customWidth="1"/>
    <col min="3" max="4" width="12.28515625" customWidth="1"/>
    <col min="5" max="5" width="15" customWidth="1"/>
    <col min="6" max="6" width="63.28515625" customWidth="1"/>
    <col min="7" max="7" width="27.42578125" customWidth="1"/>
    <col min="8" max="8" width="25.7109375" customWidth="1"/>
    <col min="9" max="9" width="43.28515625" customWidth="1"/>
    <col min="10" max="10" width="2.7109375" customWidth="1"/>
    <col min="11" max="11" width="4.5703125" customWidth="1"/>
    <col min="12" max="12" width="12.28515625" customWidth="1"/>
    <col min="13" max="13" width="12.28515625" style="2" customWidth="1"/>
    <col min="14" max="14" width="13" customWidth="1"/>
    <col min="15" max="15" width="61.5703125" customWidth="1"/>
    <col min="16" max="16" width="24.42578125" customWidth="1"/>
    <col min="17" max="17" width="32.7109375" style="14" customWidth="1"/>
    <col min="18" max="18" width="43.5703125" customWidth="1"/>
    <col min="19" max="19" width="10.42578125" style="14" customWidth="1"/>
    <col min="20" max="20" width="41" style="14" bestFit="1" customWidth="1"/>
  </cols>
  <sheetData>
    <row r="1" spans="2:21" ht="14.25" customHeight="1"/>
    <row r="2" spans="2:21" ht="15.75" customHeight="1">
      <c r="B2" s="991" t="s">
        <v>4667</v>
      </c>
      <c r="C2" s="992"/>
      <c r="D2" s="992"/>
      <c r="E2" s="992"/>
      <c r="F2" s="992"/>
      <c r="G2" s="992"/>
      <c r="H2" s="992"/>
      <c r="I2" s="993"/>
      <c r="K2" s="991" t="s">
        <v>5589</v>
      </c>
      <c r="L2" s="992"/>
      <c r="M2" s="992"/>
      <c r="N2" s="992"/>
      <c r="O2" s="992"/>
      <c r="P2" s="992"/>
      <c r="Q2" s="992"/>
      <c r="R2" s="993"/>
    </row>
    <row r="3" spans="2:21" s="274" customFormat="1" ht="26.25" customHeight="1">
      <c r="B3" s="754" t="s">
        <v>4668</v>
      </c>
      <c r="C3" s="755" t="s">
        <v>4686</v>
      </c>
      <c r="D3" s="756" t="s">
        <v>4669</v>
      </c>
      <c r="E3" s="756" t="s">
        <v>5490</v>
      </c>
      <c r="F3" s="757" t="s">
        <v>5491</v>
      </c>
      <c r="G3" s="758" t="s">
        <v>4666</v>
      </c>
      <c r="H3" s="759" t="s">
        <v>6171</v>
      </c>
      <c r="I3" s="760" t="s">
        <v>6495</v>
      </c>
      <c r="K3" s="278" t="s">
        <v>4668</v>
      </c>
      <c r="L3" s="279" t="s">
        <v>4686</v>
      </c>
      <c r="M3" s="280" t="s">
        <v>4669</v>
      </c>
      <c r="N3" s="280" t="s">
        <v>5490</v>
      </c>
      <c r="O3" s="281" t="s">
        <v>5491</v>
      </c>
      <c r="P3" s="837" t="s">
        <v>4666</v>
      </c>
      <c r="Q3" s="837" t="s">
        <v>6171</v>
      </c>
      <c r="R3" s="836" t="s">
        <v>6495</v>
      </c>
      <c r="S3" s="361"/>
      <c r="T3" s="361"/>
    </row>
    <row r="4" spans="2:21" s="158" customFormat="1" ht="20.25" customHeight="1">
      <c r="B4" s="282">
        <v>1</v>
      </c>
      <c r="C4" s="283">
        <v>43798</v>
      </c>
      <c r="D4" s="288">
        <v>120087</v>
      </c>
      <c r="E4" s="288">
        <v>7004</v>
      </c>
      <c r="F4" s="334" t="s">
        <v>6725</v>
      </c>
      <c r="G4" s="844">
        <v>300000</v>
      </c>
      <c r="H4" s="334" t="s">
        <v>15</v>
      </c>
      <c r="I4" s="845"/>
      <c r="K4" s="282">
        <v>1</v>
      </c>
      <c r="L4" s="283">
        <v>44316</v>
      </c>
      <c r="M4" s="288">
        <v>127387</v>
      </c>
      <c r="N4" s="288" t="s">
        <v>5612</v>
      </c>
      <c r="O4" s="287" t="s">
        <v>6670</v>
      </c>
      <c r="P4" s="842">
        <v>1008</v>
      </c>
      <c r="Q4" s="840" t="s">
        <v>4188</v>
      </c>
      <c r="R4" s="286"/>
      <c r="S4" s="860"/>
      <c r="T4" s="362"/>
    </row>
    <row r="5" spans="2:21" s="159" customFormat="1" ht="20.25" customHeight="1">
      <c r="B5" s="284">
        <v>2</v>
      </c>
      <c r="C5" s="285">
        <v>43889</v>
      </c>
      <c r="D5" s="289">
        <v>120942</v>
      </c>
      <c r="E5" s="289">
        <v>7128</v>
      </c>
      <c r="F5" s="863" t="s">
        <v>6726</v>
      </c>
      <c r="G5" s="864">
        <v>67200</v>
      </c>
      <c r="H5" s="863" t="s">
        <v>15</v>
      </c>
      <c r="I5" s="865"/>
      <c r="K5" s="284">
        <v>2</v>
      </c>
      <c r="L5" s="285">
        <v>44316</v>
      </c>
      <c r="M5" s="289">
        <v>127387</v>
      </c>
      <c r="N5" s="289" t="s">
        <v>5612</v>
      </c>
      <c r="O5" s="336" t="s">
        <v>6671</v>
      </c>
      <c r="P5" s="843">
        <v>930.40000000000009</v>
      </c>
      <c r="Q5" s="841" t="s">
        <v>4188</v>
      </c>
      <c r="R5" s="337"/>
      <c r="S5" s="861"/>
      <c r="T5" s="862"/>
      <c r="U5" s="158"/>
    </row>
    <row r="6" spans="2:21" s="159" customFormat="1" ht="20.25" customHeight="1">
      <c r="B6" s="284">
        <v>3</v>
      </c>
      <c r="C6" s="285">
        <v>44375</v>
      </c>
      <c r="D6" s="289">
        <v>127948</v>
      </c>
      <c r="E6" s="289" t="s">
        <v>6136</v>
      </c>
      <c r="F6" s="863" t="s">
        <v>6187</v>
      </c>
      <c r="G6" s="864">
        <v>71200</v>
      </c>
      <c r="H6" s="863" t="s">
        <v>15</v>
      </c>
      <c r="I6" s="865"/>
      <c r="K6" s="284">
        <v>3</v>
      </c>
      <c r="L6" s="285">
        <v>44316</v>
      </c>
      <c r="M6" s="289">
        <v>127387</v>
      </c>
      <c r="N6" s="289" t="s">
        <v>5612</v>
      </c>
      <c r="O6" s="336" t="s">
        <v>6672</v>
      </c>
      <c r="P6" s="843">
        <v>1784</v>
      </c>
      <c r="Q6" s="841" t="s">
        <v>4188</v>
      </c>
      <c r="R6" s="337"/>
      <c r="S6" s="861">
        <v>127387</v>
      </c>
      <c r="T6" s="862">
        <f t="shared" ref="T6:T32" si="0">SUMIFS($P:$P,$M:$M,$S6)</f>
        <v>5815.5999999999995</v>
      </c>
      <c r="U6" s="158"/>
    </row>
    <row r="7" spans="2:21" s="160" customFormat="1" ht="20.25" customHeight="1">
      <c r="B7" s="284">
        <v>4</v>
      </c>
      <c r="C7" s="285">
        <v>44435</v>
      </c>
      <c r="D7" s="289">
        <v>129192</v>
      </c>
      <c r="E7" s="289" t="s">
        <v>6559</v>
      </c>
      <c r="F7" s="863" t="s">
        <v>6553</v>
      </c>
      <c r="G7" s="864">
        <v>47310</v>
      </c>
      <c r="H7" s="863" t="s">
        <v>6558</v>
      </c>
      <c r="I7" s="865"/>
      <c r="K7" s="284">
        <v>4</v>
      </c>
      <c r="L7" s="285">
        <v>44316</v>
      </c>
      <c r="M7" s="289">
        <v>127387</v>
      </c>
      <c r="N7" s="289" t="s">
        <v>5612</v>
      </c>
      <c r="O7" s="336" t="s">
        <v>6673</v>
      </c>
      <c r="P7" s="843">
        <v>1008</v>
      </c>
      <c r="Q7" s="841" t="s">
        <v>4188</v>
      </c>
      <c r="R7" s="337"/>
      <c r="S7" s="14">
        <v>127388</v>
      </c>
      <c r="T7" s="862">
        <f t="shared" si="0"/>
        <v>3830.4</v>
      </c>
      <c r="U7" s="158"/>
    </row>
    <row r="8" spans="2:21" s="159" customFormat="1" ht="20.25" customHeight="1">
      <c r="B8" s="284">
        <v>5</v>
      </c>
      <c r="C8" s="285">
        <v>44435</v>
      </c>
      <c r="D8" s="289">
        <v>129192</v>
      </c>
      <c r="E8" s="289" t="s">
        <v>6559</v>
      </c>
      <c r="F8" s="863" t="s">
        <v>6554</v>
      </c>
      <c r="G8" s="864">
        <v>29940</v>
      </c>
      <c r="H8" s="863" t="s">
        <v>6558</v>
      </c>
      <c r="I8" s="865"/>
      <c r="K8" s="284">
        <v>5</v>
      </c>
      <c r="L8" s="285">
        <v>44316</v>
      </c>
      <c r="M8" s="289">
        <v>127387</v>
      </c>
      <c r="N8" s="289" t="s">
        <v>5612</v>
      </c>
      <c r="O8" s="336" t="s">
        <v>6674</v>
      </c>
      <c r="P8" s="843">
        <v>930.40000000000009</v>
      </c>
      <c r="Q8" s="841" t="s">
        <v>4188</v>
      </c>
      <c r="R8" s="337"/>
      <c r="S8" s="14">
        <v>127919</v>
      </c>
      <c r="T8" s="862">
        <f t="shared" si="0"/>
        <v>2481.6000000000004</v>
      </c>
      <c r="U8" s="158"/>
    </row>
    <row r="9" spans="2:21" s="159" customFormat="1" ht="20.25" customHeight="1">
      <c r="B9" s="284">
        <v>6</v>
      </c>
      <c r="C9" s="285">
        <v>44435</v>
      </c>
      <c r="D9" s="289">
        <v>129192</v>
      </c>
      <c r="E9" s="289" t="s">
        <v>6559</v>
      </c>
      <c r="F9" s="863" t="s">
        <v>6555</v>
      </c>
      <c r="G9" s="864">
        <v>76710</v>
      </c>
      <c r="H9" s="863" t="s">
        <v>6558</v>
      </c>
      <c r="I9" s="865"/>
      <c r="K9" s="284">
        <v>6</v>
      </c>
      <c r="L9" s="285">
        <v>44316</v>
      </c>
      <c r="M9" s="289">
        <v>127387</v>
      </c>
      <c r="N9" s="289" t="s">
        <v>5612</v>
      </c>
      <c r="O9" s="336" t="s">
        <v>6675</v>
      </c>
      <c r="P9" s="843">
        <v>154.80000000000001</v>
      </c>
      <c r="Q9" s="841" t="s">
        <v>4188</v>
      </c>
      <c r="R9" s="337"/>
      <c r="S9" s="14">
        <v>127920</v>
      </c>
      <c r="T9" s="862">
        <f t="shared" si="0"/>
        <v>600</v>
      </c>
      <c r="U9" s="158"/>
    </row>
    <row r="10" spans="2:21" s="159" customFormat="1" ht="20.25" customHeight="1">
      <c r="B10" s="284">
        <v>7</v>
      </c>
      <c r="C10" s="285">
        <v>44435</v>
      </c>
      <c r="D10" s="289">
        <v>129192</v>
      </c>
      <c r="E10" s="289" t="s">
        <v>6559</v>
      </c>
      <c r="F10" s="863" t="s">
        <v>6556</v>
      </c>
      <c r="G10" s="864">
        <v>31410</v>
      </c>
      <c r="H10" s="863" t="s">
        <v>6558</v>
      </c>
      <c r="I10" s="865"/>
      <c r="K10" s="284">
        <v>7</v>
      </c>
      <c r="L10" s="285">
        <v>44316</v>
      </c>
      <c r="M10" s="289">
        <v>127388</v>
      </c>
      <c r="N10" s="289" t="s">
        <v>5570</v>
      </c>
      <c r="O10" s="336" t="s">
        <v>6676</v>
      </c>
      <c r="P10" s="843">
        <v>1214.8</v>
      </c>
      <c r="Q10" s="841" t="s">
        <v>4188</v>
      </c>
      <c r="R10" s="337"/>
      <c r="S10" s="14">
        <v>127921</v>
      </c>
      <c r="T10" s="862">
        <f t="shared" si="0"/>
        <v>1040</v>
      </c>
      <c r="U10" s="158"/>
    </row>
    <row r="11" spans="2:21" ht="20.25" customHeight="1">
      <c r="B11" s="284">
        <v>8</v>
      </c>
      <c r="C11" s="285">
        <v>44435</v>
      </c>
      <c r="D11" s="289">
        <v>129192</v>
      </c>
      <c r="E11" s="289" t="s">
        <v>6559</v>
      </c>
      <c r="F11" s="863" t="s">
        <v>6557</v>
      </c>
      <c r="G11" s="864">
        <v>20130</v>
      </c>
      <c r="H11" s="863" t="s">
        <v>6558</v>
      </c>
      <c r="I11" s="865"/>
      <c r="K11" s="284">
        <v>8</v>
      </c>
      <c r="L11" s="285">
        <v>44316</v>
      </c>
      <c r="M11" s="289">
        <v>127388</v>
      </c>
      <c r="N11" s="289" t="s">
        <v>5570</v>
      </c>
      <c r="O11" s="336" t="s">
        <v>6677</v>
      </c>
      <c r="P11" s="843">
        <v>930.40000000000009</v>
      </c>
      <c r="Q11" s="841" t="s">
        <v>4188</v>
      </c>
      <c r="R11" s="337"/>
      <c r="S11" s="14">
        <v>127922</v>
      </c>
      <c r="T11" s="862">
        <f t="shared" si="0"/>
        <v>800</v>
      </c>
      <c r="U11" s="158"/>
    </row>
    <row r="12" spans="2:21" ht="20.25" customHeight="1">
      <c r="B12" s="284">
        <v>9</v>
      </c>
      <c r="C12" s="285">
        <v>44469</v>
      </c>
      <c r="D12" s="289">
        <v>131155</v>
      </c>
      <c r="E12" s="289" t="s">
        <v>6659</v>
      </c>
      <c r="F12" s="863" t="s">
        <v>6556</v>
      </c>
      <c r="G12" s="864">
        <v>41880</v>
      </c>
      <c r="H12" s="863" t="s">
        <v>5269</v>
      </c>
      <c r="I12" s="865"/>
      <c r="K12" s="284">
        <v>9</v>
      </c>
      <c r="L12" s="285">
        <v>44316</v>
      </c>
      <c r="M12" s="289">
        <v>127388</v>
      </c>
      <c r="N12" s="289" t="s">
        <v>5570</v>
      </c>
      <c r="O12" s="336" t="s">
        <v>6678</v>
      </c>
      <c r="P12" s="843">
        <v>930.40000000000009</v>
      </c>
      <c r="Q12" s="841" t="s">
        <v>4188</v>
      </c>
      <c r="R12" s="337"/>
      <c r="S12" s="14">
        <v>127923</v>
      </c>
      <c r="T12" s="862">
        <f t="shared" si="0"/>
        <v>900</v>
      </c>
      <c r="U12" s="158"/>
    </row>
    <row r="13" spans="2:21" ht="20.25" customHeight="1" thickBot="1">
      <c r="B13" s="284">
        <v>10</v>
      </c>
      <c r="C13" s="285">
        <v>44469</v>
      </c>
      <c r="D13" s="289">
        <v>131155</v>
      </c>
      <c r="E13" s="289" t="s">
        <v>6659</v>
      </c>
      <c r="F13" s="863" t="s">
        <v>6557</v>
      </c>
      <c r="G13" s="864">
        <v>26840</v>
      </c>
      <c r="H13" s="863" t="s">
        <v>5269</v>
      </c>
      <c r="I13" s="865"/>
      <c r="K13" s="284">
        <v>10</v>
      </c>
      <c r="L13" s="285">
        <v>44316</v>
      </c>
      <c r="M13" s="289">
        <v>127388</v>
      </c>
      <c r="N13" s="289" t="s">
        <v>5570</v>
      </c>
      <c r="O13" s="336" t="s">
        <v>6679</v>
      </c>
      <c r="P13" s="843">
        <v>600</v>
      </c>
      <c r="Q13" s="841" t="s">
        <v>4188</v>
      </c>
      <c r="R13" s="337"/>
      <c r="S13" s="14">
        <v>127924</v>
      </c>
      <c r="T13" s="862">
        <f t="shared" si="0"/>
        <v>2481.6000000000004</v>
      </c>
      <c r="U13" s="158"/>
    </row>
    <row r="14" spans="2:21" ht="19.5" customHeight="1" thickTop="1" thickBot="1">
      <c r="B14" s="988" t="s">
        <v>1758</v>
      </c>
      <c r="C14" s="989"/>
      <c r="D14" s="989"/>
      <c r="E14" s="989"/>
      <c r="F14" s="990"/>
      <c r="G14" s="335">
        <f>SUM(G4:G13)</f>
        <v>712620</v>
      </c>
      <c r="H14" s="349" t="s">
        <v>15</v>
      </c>
      <c r="I14" s="533"/>
      <c r="K14" s="284">
        <v>11</v>
      </c>
      <c r="L14" s="285">
        <v>44316</v>
      </c>
      <c r="M14" s="289">
        <v>127388</v>
      </c>
      <c r="N14" s="289" t="s">
        <v>5570</v>
      </c>
      <c r="O14" s="336" t="s">
        <v>6680</v>
      </c>
      <c r="P14" s="843">
        <v>154.80000000000001</v>
      </c>
      <c r="Q14" s="841" t="s">
        <v>4188</v>
      </c>
      <c r="R14" s="337"/>
      <c r="S14" s="14">
        <v>127925</v>
      </c>
      <c r="T14" s="862">
        <f t="shared" si="0"/>
        <v>600</v>
      </c>
      <c r="U14" s="158"/>
    </row>
    <row r="15" spans="2:21" ht="20.25" hidden="1" customHeight="1">
      <c r="K15" s="284">
        <v>12</v>
      </c>
      <c r="L15" s="285">
        <v>44347</v>
      </c>
      <c r="M15" s="289">
        <v>127919</v>
      </c>
      <c r="N15" s="289" t="s">
        <v>5624</v>
      </c>
      <c r="O15" s="336" t="s">
        <v>6681</v>
      </c>
      <c r="P15" s="843">
        <v>2481.6000000000004</v>
      </c>
      <c r="Q15" s="859" t="s">
        <v>4188</v>
      </c>
      <c r="R15" s="337"/>
      <c r="S15" s="14">
        <v>127926</v>
      </c>
      <c r="T15" s="862">
        <f t="shared" si="0"/>
        <v>1040</v>
      </c>
      <c r="U15" s="158"/>
    </row>
    <row r="16" spans="2:21" ht="20.25" hidden="1" customHeight="1">
      <c r="K16" s="284">
        <v>13</v>
      </c>
      <c r="L16" s="285">
        <v>44347</v>
      </c>
      <c r="M16" s="289">
        <v>127920</v>
      </c>
      <c r="N16" s="289" t="s">
        <v>5624</v>
      </c>
      <c r="O16" s="336" t="s">
        <v>6682</v>
      </c>
      <c r="P16" s="843">
        <v>600</v>
      </c>
      <c r="Q16" s="859" t="s">
        <v>4188</v>
      </c>
      <c r="R16" s="337"/>
      <c r="S16" s="14">
        <v>127927</v>
      </c>
      <c r="T16" s="862">
        <f t="shared" si="0"/>
        <v>800</v>
      </c>
      <c r="U16" s="158"/>
    </row>
    <row r="17" spans="6:20" ht="20.25" hidden="1" customHeight="1">
      <c r="F17" t="s">
        <v>1789</v>
      </c>
      <c r="K17" s="284">
        <v>14</v>
      </c>
      <c r="L17" s="285">
        <v>44347</v>
      </c>
      <c r="M17" s="289">
        <v>127921</v>
      </c>
      <c r="N17" s="289" t="s">
        <v>5624</v>
      </c>
      <c r="O17" s="336" t="s">
        <v>6683</v>
      </c>
      <c r="P17" s="843">
        <v>520</v>
      </c>
      <c r="Q17" s="859" t="s">
        <v>4188</v>
      </c>
      <c r="R17" s="337"/>
      <c r="S17" s="14">
        <v>127928</v>
      </c>
      <c r="T17" s="862">
        <f t="shared" si="0"/>
        <v>4653</v>
      </c>
    </row>
    <row r="18" spans="6:20" ht="20.25" hidden="1" customHeight="1">
      <c r="K18" s="284">
        <v>15</v>
      </c>
      <c r="L18" s="285">
        <v>44347</v>
      </c>
      <c r="M18" s="289">
        <v>127921</v>
      </c>
      <c r="N18" s="289" t="s">
        <v>5624</v>
      </c>
      <c r="O18" s="336" t="s">
        <v>6684</v>
      </c>
      <c r="P18" s="843">
        <v>520</v>
      </c>
      <c r="Q18" s="859" t="s">
        <v>4188</v>
      </c>
      <c r="R18" s="337"/>
      <c r="S18" s="14">
        <v>127929</v>
      </c>
      <c r="T18" s="862">
        <f t="shared" si="0"/>
        <v>2663.7</v>
      </c>
    </row>
    <row r="19" spans="6:20" ht="20.25" hidden="1" customHeight="1">
      <c r="K19" s="284">
        <v>16</v>
      </c>
      <c r="L19" s="285">
        <v>44347</v>
      </c>
      <c r="M19" s="289">
        <v>127922</v>
      </c>
      <c r="N19" s="289" t="s">
        <v>5624</v>
      </c>
      <c r="O19" s="336" t="s">
        <v>6685</v>
      </c>
      <c r="P19" s="843">
        <v>800</v>
      </c>
      <c r="Q19" s="859" t="s">
        <v>4188</v>
      </c>
      <c r="R19" s="337"/>
      <c r="S19" s="14">
        <v>127930</v>
      </c>
      <c r="T19" s="862">
        <f t="shared" si="0"/>
        <v>4653</v>
      </c>
    </row>
    <row r="20" spans="6:20" ht="20.25" hidden="1" customHeight="1">
      <c r="K20" s="284">
        <v>17</v>
      </c>
      <c r="L20" s="285">
        <v>44347</v>
      </c>
      <c r="M20" s="289">
        <v>127923</v>
      </c>
      <c r="N20" s="289" t="s">
        <v>5624</v>
      </c>
      <c r="O20" s="336" t="s">
        <v>6686</v>
      </c>
      <c r="P20" s="843">
        <v>900</v>
      </c>
      <c r="Q20" s="859" t="s">
        <v>4188</v>
      </c>
      <c r="R20" s="337"/>
      <c r="S20" s="14">
        <v>127931</v>
      </c>
      <c r="T20" s="862">
        <f t="shared" si="0"/>
        <v>2384.1</v>
      </c>
    </row>
    <row r="21" spans="6:20" ht="20.25" hidden="1" customHeight="1">
      <c r="K21" s="284">
        <v>18</v>
      </c>
      <c r="L21" s="285">
        <v>44347</v>
      </c>
      <c r="M21" s="289">
        <v>127924</v>
      </c>
      <c r="N21" s="289" t="s">
        <v>5633</v>
      </c>
      <c r="O21" s="336" t="s">
        <v>6687</v>
      </c>
      <c r="P21" s="843">
        <v>2481.6000000000004</v>
      </c>
      <c r="Q21" s="859" t="s">
        <v>4188</v>
      </c>
      <c r="R21" s="337"/>
      <c r="S21" s="14">
        <v>127932</v>
      </c>
      <c r="T21" s="862">
        <f t="shared" si="0"/>
        <v>3081.6</v>
      </c>
    </row>
    <row r="22" spans="6:20" ht="20.25" hidden="1" customHeight="1">
      <c r="K22" s="284">
        <v>19</v>
      </c>
      <c r="L22" s="285">
        <v>44347</v>
      </c>
      <c r="M22" s="289">
        <v>127925</v>
      </c>
      <c r="N22" s="289" t="s">
        <v>5633</v>
      </c>
      <c r="O22" s="336" t="s">
        <v>6688</v>
      </c>
      <c r="P22" s="843">
        <v>600</v>
      </c>
      <c r="Q22" s="859" t="s">
        <v>4188</v>
      </c>
      <c r="R22" s="337"/>
      <c r="S22" s="14">
        <v>127933</v>
      </c>
      <c r="T22" s="862">
        <f t="shared" si="0"/>
        <v>3605.7000000000003</v>
      </c>
    </row>
    <row r="23" spans="6:20" ht="20.25" hidden="1" customHeight="1">
      <c r="K23" s="284">
        <v>20</v>
      </c>
      <c r="L23" s="285">
        <v>44347</v>
      </c>
      <c r="M23" s="289">
        <v>127926</v>
      </c>
      <c r="N23" s="289" t="s">
        <v>5633</v>
      </c>
      <c r="O23" s="336" t="s">
        <v>6689</v>
      </c>
      <c r="P23" s="843">
        <v>520</v>
      </c>
      <c r="Q23" s="859" t="s">
        <v>4188</v>
      </c>
      <c r="R23" s="337"/>
      <c r="S23" s="14">
        <v>127934</v>
      </c>
      <c r="T23" s="862">
        <f t="shared" si="0"/>
        <v>2872.7999999999997</v>
      </c>
    </row>
    <row r="24" spans="6:20" ht="20.25" hidden="1" customHeight="1">
      <c r="K24" s="284">
        <v>21</v>
      </c>
      <c r="L24" s="285">
        <v>44347</v>
      </c>
      <c r="M24" s="289">
        <v>127926</v>
      </c>
      <c r="N24" s="289" t="s">
        <v>5633</v>
      </c>
      <c r="O24" s="336" t="s">
        <v>6690</v>
      </c>
      <c r="P24" s="843">
        <v>520</v>
      </c>
      <c r="Q24" s="859" t="s">
        <v>4188</v>
      </c>
      <c r="R24" s="337"/>
      <c r="S24" s="14">
        <v>127935</v>
      </c>
      <c r="T24" s="862">
        <f t="shared" si="0"/>
        <v>3005.1</v>
      </c>
    </row>
    <row r="25" spans="6:20" ht="20.25" hidden="1" customHeight="1">
      <c r="K25" s="284">
        <v>22</v>
      </c>
      <c r="L25" s="285">
        <v>44347</v>
      </c>
      <c r="M25" s="289">
        <v>127927</v>
      </c>
      <c r="N25" s="289" t="s">
        <v>5633</v>
      </c>
      <c r="O25" s="336" t="s">
        <v>6691</v>
      </c>
      <c r="P25" s="843">
        <v>800</v>
      </c>
      <c r="Q25" s="859" t="s">
        <v>4188</v>
      </c>
      <c r="R25" s="337"/>
      <c r="S25" s="14">
        <v>127936</v>
      </c>
      <c r="T25" s="862">
        <f t="shared" si="0"/>
        <v>5155.2</v>
      </c>
    </row>
    <row r="26" spans="6:20" ht="20.25" customHeight="1" thickTop="1">
      <c r="K26" s="284">
        <v>12</v>
      </c>
      <c r="L26" s="285">
        <v>44347</v>
      </c>
      <c r="M26" s="289">
        <v>127928</v>
      </c>
      <c r="N26" s="289" t="s">
        <v>5555</v>
      </c>
      <c r="O26" s="336" t="s">
        <v>6692</v>
      </c>
      <c r="P26" s="843">
        <v>4071.2999999999997</v>
      </c>
      <c r="Q26" s="841" t="s">
        <v>4217</v>
      </c>
      <c r="R26" s="337"/>
      <c r="S26" s="14">
        <v>129171</v>
      </c>
      <c r="T26" s="862">
        <f t="shared" si="0"/>
        <v>4366.2</v>
      </c>
    </row>
    <row r="27" spans="6:20" ht="20.25" customHeight="1">
      <c r="K27" s="284">
        <v>13</v>
      </c>
      <c r="L27" s="285">
        <v>44347</v>
      </c>
      <c r="M27" s="289">
        <v>127928</v>
      </c>
      <c r="N27" s="289" t="s">
        <v>5555</v>
      </c>
      <c r="O27" s="336" t="s">
        <v>6693</v>
      </c>
      <c r="P27" s="843">
        <v>581.69999999999993</v>
      </c>
      <c r="Q27" s="841" t="s">
        <v>4217</v>
      </c>
      <c r="R27" s="337"/>
      <c r="S27" s="14">
        <v>129172</v>
      </c>
      <c r="T27" s="862">
        <f t="shared" si="0"/>
        <v>3691.2</v>
      </c>
    </row>
    <row r="28" spans="6:20" ht="20.25" customHeight="1">
      <c r="K28" s="284">
        <v>14</v>
      </c>
      <c r="L28" s="285">
        <v>44347</v>
      </c>
      <c r="M28" s="289">
        <v>127929</v>
      </c>
      <c r="N28" s="289" t="s">
        <v>5557</v>
      </c>
      <c r="O28" s="336" t="s">
        <v>6694</v>
      </c>
      <c r="P28" s="843">
        <v>1599.3</v>
      </c>
      <c r="Q28" s="841" t="s">
        <v>4217</v>
      </c>
      <c r="R28" s="337"/>
      <c r="S28" s="14">
        <v>129174</v>
      </c>
      <c r="T28" s="862">
        <f t="shared" si="0"/>
        <v>3870.3</v>
      </c>
    </row>
    <row r="29" spans="6:20" ht="20.25" customHeight="1">
      <c r="K29" s="284">
        <v>15</v>
      </c>
      <c r="L29" s="285">
        <v>44347</v>
      </c>
      <c r="M29" s="289">
        <v>127929</v>
      </c>
      <c r="N29" s="289" t="s">
        <v>5557</v>
      </c>
      <c r="O29" s="336" t="s">
        <v>6695</v>
      </c>
      <c r="P29" s="843">
        <v>756.3</v>
      </c>
      <c r="Q29" s="841" t="s">
        <v>4217</v>
      </c>
      <c r="R29" s="337"/>
      <c r="S29" s="14">
        <v>129173</v>
      </c>
      <c r="T29" s="862">
        <f t="shared" si="0"/>
        <v>3590.3999999999996</v>
      </c>
    </row>
    <row r="30" spans="6:20" ht="20.25" customHeight="1">
      <c r="K30" s="284">
        <v>16</v>
      </c>
      <c r="L30" s="285">
        <v>44347</v>
      </c>
      <c r="M30" s="289">
        <v>127929</v>
      </c>
      <c r="N30" s="289" t="s">
        <v>5557</v>
      </c>
      <c r="O30" s="336" t="s">
        <v>6696</v>
      </c>
      <c r="P30" s="843">
        <v>308.09999999999997</v>
      </c>
      <c r="Q30" s="841" t="s">
        <v>4217</v>
      </c>
      <c r="R30" s="337"/>
      <c r="S30" s="14">
        <v>129175</v>
      </c>
      <c r="T30" s="862">
        <f t="shared" si="0"/>
        <v>4084.7999999999997</v>
      </c>
    </row>
    <row r="31" spans="6:20" ht="20.25" customHeight="1">
      <c r="K31" s="284">
        <v>17</v>
      </c>
      <c r="L31" s="285">
        <v>44347</v>
      </c>
      <c r="M31" s="289">
        <v>127930</v>
      </c>
      <c r="N31" s="289" t="s">
        <v>5556</v>
      </c>
      <c r="O31" s="336" t="s">
        <v>6697</v>
      </c>
      <c r="P31" s="843">
        <v>4071.2999999999997</v>
      </c>
      <c r="Q31" s="841" t="s">
        <v>4217</v>
      </c>
      <c r="R31" s="337"/>
      <c r="S31" s="14">
        <v>129176</v>
      </c>
      <c r="T31" s="862">
        <f t="shared" si="0"/>
        <v>4084.7999999999997</v>
      </c>
    </row>
    <row r="32" spans="6:20" ht="20.25" customHeight="1">
      <c r="K32" s="284">
        <v>18</v>
      </c>
      <c r="L32" s="285">
        <v>44347</v>
      </c>
      <c r="M32" s="289">
        <v>127930</v>
      </c>
      <c r="N32" s="289" t="s">
        <v>5556</v>
      </c>
      <c r="O32" s="336" t="s">
        <v>6698</v>
      </c>
      <c r="P32" s="843">
        <v>581.69999999999993</v>
      </c>
      <c r="Q32" s="841" t="s">
        <v>4217</v>
      </c>
      <c r="R32" s="337"/>
      <c r="S32" s="14">
        <v>129198</v>
      </c>
      <c r="T32" s="862">
        <f t="shared" si="0"/>
        <v>4759.5</v>
      </c>
    </row>
    <row r="33" spans="11:19" ht="20.25" customHeight="1">
      <c r="K33" s="284">
        <v>19</v>
      </c>
      <c r="L33" s="285">
        <v>44347</v>
      </c>
      <c r="M33" s="289">
        <v>127931</v>
      </c>
      <c r="N33" s="289" t="s">
        <v>5593</v>
      </c>
      <c r="O33" s="336" t="s">
        <v>6699</v>
      </c>
      <c r="P33" s="843">
        <v>756</v>
      </c>
      <c r="Q33" s="841" t="s">
        <v>4217</v>
      </c>
      <c r="R33" s="337"/>
      <c r="S33"/>
    </row>
    <row r="34" spans="11:19" ht="20.25" customHeight="1">
      <c r="K34" s="284">
        <v>20</v>
      </c>
      <c r="L34" s="285">
        <v>44347</v>
      </c>
      <c r="M34" s="289">
        <v>127931</v>
      </c>
      <c r="N34" s="289" t="s">
        <v>5593</v>
      </c>
      <c r="O34" s="336" t="s">
        <v>6700</v>
      </c>
      <c r="P34" s="843">
        <v>1451.1</v>
      </c>
      <c r="Q34" s="841" t="s">
        <v>4217</v>
      </c>
      <c r="R34" s="337"/>
      <c r="S34"/>
    </row>
    <row r="35" spans="11:19" ht="20.25" customHeight="1">
      <c r="K35" s="284">
        <v>21</v>
      </c>
      <c r="L35" s="285">
        <v>44347</v>
      </c>
      <c r="M35" s="289">
        <v>127931</v>
      </c>
      <c r="N35" s="289" t="s">
        <v>5593</v>
      </c>
      <c r="O35" s="336" t="s">
        <v>6701</v>
      </c>
      <c r="P35" s="843">
        <v>177</v>
      </c>
      <c r="Q35" s="841" t="s">
        <v>4217</v>
      </c>
      <c r="R35" s="337"/>
      <c r="S35"/>
    </row>
    <row r="36" spans="11:19" ht="20.25" customHeight="1">
      <c r="K36" s="284">
        <v>22</v>
      </c>
      <c r="L36" s="285">
        <v>44347</v>
      </c>
      <c r="M36" s="289">
        <v>127932</v>
      </c>
      <c r="N36" s="289" t="s">
        <v>5601</v>
      </c>
      <c r="O36" s="336" t="s">
        <v>6702</v>
      </c>
      <c r="P36" s="843">
        <v>814.5</v>
      </c>
      <c r="Q36" s="841" t="s">
        <v>4217</v>
      </c>
      <c r="R36" s="337"/>
      <c r="S36"/>
    </row>
    <row r="37" spans="11:19" ht="20.25" customHeight="1">
      <c r="K37" s="284">
        <v>23</v>
      </c>
      <c r="L37" s="285">
        <v>44347</v>
      </c>
      <c r="M37" s="289">
        <v>127932</v>
      </c>
      <c r="N37" s="289" t="s">
        <v>5601</v>
      </c>
      <c r="O37" s="336" t="s">
        <v>6703</v>
      </c>
      <c r="P37" s="843">
        <v>1292.0999999999999</v>
      </c>
      <c r="Q37" s="841" t="s">
        <v>4217</v>
      </c>
      <c r="R37" s="337"/>
      <c r="S37"/>
    </row>
    <row r="38" spans="11:19" ht="20.25" customHeight="1">
      <c r="K38" s="284">
        <v>24</v>
      </c>
      <c r="L38" s="285">
        <v>44347</v>
      </c>
      <c r="M38" s="289">
        <v>127932</v>
      </c>
      <c r="N38" s="289" t="s">
        <v>5601</v>
      </c>
      <c r="O38" s="336" t="s">
        <v>6704</v>
      </c>
      <c r="P38" s="843">
        <v>780</v>
      </c>
      <c r="Q38" s="841" t="s">
        <v>4217</v>
      </c>
      <c r="R38" s="337"/>
      <c r="S38"/>
    </row>
    <row r="39" spans="11:19" ht="20.25" customHeight="1">
      <c r="K39" s="284">
        <v>25</v>
      </c>
      <c r="L39" s="285">
        <v>44347</v>
      </c>
      <c r="M39" s="289">
        <v>127932</v>
      </c>
      <c r="N39" s="289" t="s">
        <v>5601</v>
      </c>
      <c r="O39" s="336" t="s">
        <v>6705</v>
      </c>
      <c r="P39" s="843">
        <v>195</v>
      </c>
      <c r="Q39" s="841" t="s">
        <v>4217</v>
      </c>
      <c r="R39" s="337"/>
      <c r="S39"/>
    </row>
    <row r="40" spans="11:19" ht="20.25" customHeight="1">
      <c r="K40" s="284">
        <v>26</v>
      </c>
      <c r="L40" s="285">
        <v>44347</v>
      </c>
      <c r="M40" s="289">
        <v>127933</v>
      </c>
      <c r="N40" s="289" t="s">
        <v>5612</v>
      </c>
      <c r="O40" s="336" t="s">
        <v>6671</v>
      </c>
      <c r="P40" s="843">
        <v>697.8</v>
      </c>
      <c r="Q40" s="841" t="s">
        <v>4217</v>
      </c>
      <c r="R40" s="337"/>
      <c r="S40"/>
    </row>
    <row r="41" spans="11:19" ht="20.25" customHeight="1">
      <c r="K41" s="284">
        <v>27</v>
      </c>
      <c r="L41" s="285">
        <v>44347</v>
      </c>
      <c r="M41" s="289">
        <v>127933</v>
      </c>
      <c r="N41" s="289" t="s">
        <v>5612</v>
      </c>
      <c r="O41" s="336" t="s">
        <v>6672</v>
      </c>
      <c r="P41" s="843">
        <v>1338</v>
      </c>
      <c r="Q41" s="841" t="s">
        <v>4217</v>
      </c>
      <c r="R41" s="337"/>
      <c r="S41"/>
    </row>
    <row r="42" spans="11:19" ht="20.25" customHeight="1">
      <c r="K42" s="284">
        <v>28</v>
      </c>
      <c r="L42" s="285">
        <v>44347</v>
      </c>
      <c r="M42" s="289">
        <v>127933</v>
      </c>
      <c r="N42" s="289" t="s">
        <v>5612</v>
      </c>
      <c r="O42" s="336" t="s">
        <v>6673</v>
      </c>
      <c r="P42" s="843">
        <v>756</v>
      </c>
      <c r="Q42" s="841" t="s">
        <v>4217</v>
      </c>
      <c r="R42" s="337"/>
      <c r="S42"/>
    </row>
    <row r="43" spans="11:19" ht="20.25" customHeight="1">
      <c r="K43" s="284">
        <v>29</v>
      </c>
      <c r="L43" s="285">
        <v>44347</v>
      </c>
      <c r="M43" s="289">
        <v>127933</v>
      </c>
      <c r="N43" s="289" t="s">
        <v>5612</v>
      </c>
      <c r="O43" s="336" t="s">
        <v>6674</v>
      </c>
      <c r="P43" s="843">
        <v>697.8</v>
      </c>
      <c r="Q43" s="841" t="s">
        <v>4217</v>
      </c>
      <c r="R43" s="337"/>
      <c r="S43"/>
    </row>
    <row r="44" spans="11:19" ht="20.25" customHeight="1">
      <c r="K44" s="284">
        <v>30</v>
      </c>
      <c r="L44" s="285">
        <v>44347</v>
      </c>
      <c r="M44" s="289">
        <v>127933</v>
      </c>
      <c r="N44" s="289" t="s">
        <v>5612</v>
      </c>
      <c r="O44" s="336" t="s">
        <v>6675</v>
      </c>
      <c r="P44" s="843">
        <v>116.1</v>
      </c>
      <c r="Q44" s="841" t="s">
        <v>4217</v>
      </c>
      <c r="R44" s="337"/>
      <c r="S44"/>
    </row>
    <row r="45" spans="11:19" ht="20.25" customHeight="1">
      <c r="K45" s="284">
        <v>31</v>
      </c>
      <c r="L45" s="285">
        <v>44347</v>
      </c>
      <c r="M45" s="289">
        <v>127934</v>
      </c>
      <c r="N45" s="289" t="s">
        <v>5570</v>
      </c>
      <c r="O45" s="336" t="s">
        <v>6676</v>
      </c>
      <c r="P45" s="843">
        <v>911.1</v>
      </c>
      <c r="Q45" s="841" t="s">
        <v>4217</v>
      </c>
      <c r="R45" s="337"/>
      <c r="S45"/>
    </row>
    <row r="46" spans="11:19" ht="20.25" customHeight="1">
      <c r="K46" s="284">
        <v>32</v>
      </c>
      <c r="L46" s="285">
        <v>44347</v>
      </c>
      <c r="M46" s="289">
        <v>127934</v>
      </c>
      <c r="N46" s="289" t="s">
        <v>5570</v>
      </c>
      <c r="O46" s="336" t="s">
        <v>6677</v>
      </c>
      <c r="P46" s="843">
        <v>697.8</v>
      </c>
      <c r="Q46" s="841" t="s">
        <v>4217</v>
      </c>
      <c r="R46" s="337"/>
      <c r="S46"/>
    </row>
    <row r="47" spans="11:19" ht="20.25" customHeight="1">
      <c r="K47" s="284">
        <v>33</v>
      </c>
      <c r="L47" s="285">
        <v>44347</v>
      </c>
      <c r="M47" s="289">
        <v>127934</v>
      </c>
      <c r="N47" s="289" t="s">
        <v>5570</v>
      </c>
      <c r="O47" s="336" t="s">
        <v>6678</v>
      </c>
      <c r="P47" s="843">
        <v>697.8</v>
      </c>
      <c r="Q47" s="841" t="s">
        <v>4217</v>
      </c>
      <c r="R47" s="337"/>
      <c r="S47"/>
    </row>
    <row r="48" spans="11:19" ht="20.25" customHeight="1">
      <c r="K48" s="284">
        <v>34</v>
      </c>
      <c r="L48" s="285">
        <v>44347</v>
      </c>
      <c r="M48" s="289">
        <v>127934</v>
      </c>
      <c r="N48" s="289" t="s">
        <v>5570</v>
      </c>
      <c r="O48" s="336" t="s">
        <v>6679</v>
      </c>
      <c r="P48" s="843">
        <v>450</v>
      </c>
      <c r="Q48" s="841" t="s">
        <v>4217</v>
      </c>
      <c r="R48" s="337"/>
      <c r="S48"/>
    </row>
    <row r="49" spans="11:19" ht="20.25" customHeight="1">
      <c r="K49" s="284">
        <v>35</v>
      </c>
      <c r="L49" s="285">
        <v>44347</v>
      </c>
      <c r="M49" s="289">
        <v>127934</v>
      </c>
      <c r="N49" s="289" t="s">
        <v>5570</v>
      </c>
      <c r="O49" s="336" t="s">
        <v>6680</v>
      </c>
      <c r="P49" s="843">
        <v>116.1</v>
      </c>
      <c r="Q49" s="841" t="s">
        <v>4217</v>
      </c>
      <c r="R49" s="337"/>
      <c r="S49"/>
    </row>
    <row r="50" spans="11:19" ht="20.25" hidden="1" customHeight="1">
      <c r="K50" s="284">
        <v>47</v>
      </c>
      <c r="L50" s="285">
        <v>44347</v>
      </c>
      <c r="M50" s="289">
        <v>127935</v>
      </c>
      <c r="N50" s="289" t="s">
        <v>5711</v>
      </c>
      <c r="O50" s="336" t="s">
        <v>6706</v>
      </c>
      <c r="P50" s="843">
        <v>1373.7</v>
      </c>
      <c r="Q50" s="859" t="s">
        <v>4217</v>
      </c>
      <c r="R50" s="337"/>
      <c r="S50"/>
    </row>
    <row r="51" spans="11:19" ht="20.25" hidden="1" customHeight="1">
      <c r="K51" s="284">
        <v>48</v>
      </c>
      <c r="L51" s="285">
        <v>44347</v>
      </c>
      <c r="M51" s="289">
        <v>127935</v>
      </c>
      <c r="N51" s="289" t="s">
        <v>5711</v>
      </c>
      <c r="O51" s="336" t="s">
        <v>6707</v>
      </c>
      <c r="P51" s="843">
        <v>1631.3999999999999</v>
      </c>
      <c r="Q51" s="859" t="s">
        <v>4217</v>
      </c>
      <c r="R51" s="337"/>
      <c r="S51"/>
    </row>
    <row r="52" spans="11:19" ht="20.25" hidden="1" customHeight="1">
      <c r="K52" s="284">
        <v>49</v>
      </c>
      <c r="L52" s="285">
        <v>44347</v>
      </c>
      <c r="M52" s="289">
        <v>127936</v>
      </c>
      <c r="N52" s="289" t="s">
        <v>5825</v>
      </c>
      <c r="O52" s="336" t="s">
        <v>6708</v>
      </c>
      <c r="P52" s="843">
        <v>692.4</v>
      </c>
      <c r="Q52" s="859" t="s">
        <v>4217</v>
      </c>
      <c r="R52" s="337"/>
      <c r="S52"/>
    </row>
    <row r="53" spans="11:19" ht="20.25" hidden="1" customHeight="1">
      <c r="K53" s="284">
        <v>50</v>
      </c>
      <c r="L53" s="285">
        <v>44347</v>
      </c>
      <c r="M53" s="289">
        <v>127936</v>
      </c>
      <c r="N53" s="289" t="s">
        <v>5825</v>
      </c>
      <c r="O53" s="336" t="s">
        <v>6709</v>
      </c>
      <c r="P53" s="843">
        <v>600</v>
      </c>
      <c r="Q53" s="859" t="s">
        <v>4217</v>
      </c>
      <c r="R53" s="337"/>
      <c r="S53"/>
    </row>
    <row r="54" spans="11:19" ht="20.25" hidden="1" customHeight="1">
      <c r="K54" s="284">
        <v>51</v>
      </c>
      <c r="L54" s="285">
        <v>44347</v>
      </c>
      <c r="M54" s="289">
        <v>127936</v>
      </c>
      <c r="N54" s="289" t="s">
        <v>5825</v>
      </c>
      <c r="O54" s="336" t="s">
        <v>6710</v>
      </c>
      <c r="P54" s="843">
        <v>600</v>
      </c>
      <c r="Q54" s="859" t="s">
        <v>4217</v>
      </c>
      <c r="R54" s="337"/>
      <c r="S54"/>
    </row>
    <row r="55" spans="11:19" ht="20.25" hidden="1" customHeight="1">
      <c r="K55" s="284">
        <v>52</v>
      </c>
      <c r="L55" s="285">
        <v>44347</v>
      </c>
      <c r="M55" s="289">
        <v>127936</v>
      </c>
      <c r="N55" s="289" t="s">
        <v>5825</v>
      </c>
      <c r="O55" s="336" t="s">
        <v>6711</v>
      </c>
      <c r="P55" s="843">
        <v>1631.3999999999999</v>
      </c>
      <c r="Q55" s="859" t="s">
        <v>4217</v>
      </c>
      <c r="R55" s="337"/>
      <c r="S55"/>
    </row>
    <row r="56" spans="11:19" ht="20.25" hidden="1" customHeight="1">
      <c r="K56" s="284">
        <v>53</v>
      </c>
      <c r="L56" s="285">
        <v>44347</v>
      </c>
      <c r="M56" s="289">
        <v>127936</v>
      </c>
      <c r="N56" s="289" t="s">
        <v>5825</v>
      </c>
      <c r="O56" s="336" t="s">
        <v>6712</v>
      </c>
      <c r="P56" s="843">
        <v>1631.3999999999999</v>
      </c>
      <c r="Q56" s="859" t="s">
        <v>4217</v>
      </c>
      <c r="R56" s="337"/>
      <c r="S56"/>
    </row>
    <row r="57" spans="11:19" ht="20.25" hidden="1" customHeight="1">
      <c r="K57" s="284">
        <v>54</v>
      </c>
      <c r="L57" s="285">
        <v>44407</v>
      </c>
      <c r="M57" s="289">
        <v>129171</v>
      </c>
      <c r="N57" s="289" t="s">
        <v>5624</v>
      </c>
      <c r="O57" s="336" t="s">
        <v>6686</v>
      </c>
      <c r="P57" s="843">
        <v>675</v>
      </c>
      <c r="Q57" s="859" t="s">
        <v>4217</v>
      </c>
      <c r="R57" s="337"/>
      <c r="S57"/>
    </row>
    <row r="58" spans="11:19" ht="20.25" hidden="1" customHeight="1">
      <c r="K58" s="284">
        <v>55</v>
      </c>
      <c r="L58" s="285">
        <v>44407</v>
      </c>
      <c r="M58" s="289">
        <v>129171</v>
      </c>
      <c r="N58" s="289" t="s">
        <v>5624</v>
      </c>
      <c r="O58" s="336" t="s">
        <v>6681</v>
      </c>
      <c r="P58" s="843">
        <v>1861.1999999999998</v>
      </c>
      <c r="Q58" s="859" t="s">
        <v>4217</v>
      </c>
      <c r="R58" s="337"/>
      <c r="S58"/>
    </row>
    <row r="59" spans="11:19" ht="20.25" hidden="1" customHeight="1">
      <c r="K59" s="284">
        <v>56</v>
      </c>
      <c r="L59" s="285">
        <v>44407</v>
      </c>
      <c r="M59" s="289">
        <v>129171</v>
      </c>
      <c r="N59" s="289" t="s">
        <v>5624</v>
      </c>
      <c r="O59" s="336" t="s">
        <v>6682</v>
      </c>
      <c r="P59" s="843">
        <v>450</v>
      </c>
      <c r="Q59" s="859" t="s">
        <v>4217</v>
      </c>
      <c r="R59" s="337"/>
      <c r="S59"/>
    </row>
    <row r="60" spans="11:19" ht="20.25" hidden="1" customHeight="1">
      <c r="K60" s="284">
        <v>57</v>
      </c>
      <c r="L60" s="285">
        <v>44407</v>
      </c>
      <c r="M60" s="289">
        <v>129171</v>
      </c>
      <c r="N60" s="289" t="s">
        <v>5624</v>
      </c>
      <c r="O60" s="336" t="s">
        <v>6683</v>
      </c>
      <c r="P60" s="843">
        <v>390</v>
      </c>
      <c r="Q60" s="859" t="s">
        <v>4217</v>
      </c>
      <c r="R60" s="337"/>
      <c r="S60"/>
    </row>
    <row r="61" spans="11:19" ht="20.25" hidden="1" customHeight="1">
      <c r="K61" s="284">
        <v>58</v>
      </c>
      <c r="L61" s="285">
        <v>44407</v>
      </c>
      <c r="M61" s="289">
        <v>129171</v>
      </c>
      <c r="N61" s="289" t="s">
        <v>5624</v>
      </c>
      <c r="O61" s="336" t="s">
        <v>6684</v>
      </c>
      <c r="P61" s="843">
        <v>390</v>
      </c>
      <c r="Q61" s="859" t="s">
        <v>4217</v>
      </c>
      <c r="R61" s="337"/>
      <c r="S61"/>
    </row>
    <row r="62" spans="11:19" ht="20.25" hidden="1" customHeight="1">
      <c r="K62" s="284">
        <v>59</v>
      </c>
      <c r="L62" s="285">
        <v>44407</v>
      </c>
      <c r="M62" s="289">
        <v>129171</v>
      </c>
      <c r="N62" s="289" t="s">
        <v>5624</v>
      </c>
      <c r="O62" s="336" t="s">
        <v>6685</v>
      </c>
      <c r="P62" s="843">
        <v>600</v>
      </c>
      <c r="Q62" s="859" t="s">
        <v>4217</v>
      </c>
      <c r="R62" s="337"/>
      <c r="S62"/>
    </row>
    <row r="63" spans="11:19" ht="20.25" hidden="1" customHeight="1">
      <c r="K63" s="284">
        <v>60</v>
      </c>
      <c r="L63" s="285">
        <v>44407</v>
      </c>
      <c r="M63" s="289">
        <v>129172</v>
      </c>
      <c r="N63" s="289" t="s">
        <v>5633</v>
      </c>
      <c r="O63" s="336" t="s">
        <v>6687</v>
      </c>
      <c r="P63" s="843">
        <v>1861.1999999999998</v>
      </c>
      <c r="Q63" s="859" t="s">
        <v>4217</v>
      </c>
      <c r="R63" s="337"/>
      <c r="S63"/>
    </row>
    <row r="64" spans="11:19" ht="20.25" hidden="1" customHeight="1">
      <c r="K64" s="284">
        <v>61</v>
      </c>
      <c r="L64" s="285">
        <v>44407</v>
      </c>
      <c r="M64" s="289">
        <v>129172</v>
      </c>
      <c r="N64" s="289" t="s">
        <v>5633</v>
      </c>
      <c r="O64" s="336" t="s">
        <v>6688</v>
      </c>
      <c r="P64" s="843">
        <v>450</v>
      </c>
      <c r="Q64" s="859" t="s">
        <v>4217</v>
      </c>
      <c r="R64" s="337"/>
      <c r="S64"/>
    </row>
    <row r="65" spans="11:19" ht="20.25" hidden="1" customHeight="1">
      <c r="K65" s="284">
        <v>62</v>
      </c>
      <c r="L65" s="285">
        <v>44407</v>
      </c>
      <c r="M65" s="289">
        <v>129172</v>
      </c>
      <c r="N65" s="289" t="s">
        <v>5633</v>
      </c>
      <c r="O65" s="336" t="s">
        <v>6689</v>
      </c>
      <c r="P65" s="843">
        <v>390</v>
      </c>
      <c r="Q65" s="859" t="s">
        <v>4217</v>
      </c>
      <c r="R65" s="337"/>
      <c r="S65"/>
    </row>
    <row r="66" spans="11:19" ht="20.25" hidden="1" customHeight="1">
      <c r="K66" s="284">
        <v>63</v>
      </c>
      <c r="L66" s="285">
        <v>44407</v>
      </c>
      <c r="M66" s="289">
        <v>129172</v>
      </c>
      <c r="N66" s="289" t="s">
        <v>5633</v>
      </c>
      <c r="O66" s="336" t="s">
        <v>6690</v>
      </c>
      <c r="P66" s="843">
        <v>390</v>
      </c>
      <c r="Q66" s="859" t="s">
        <v>4217</v>
      </c>
      <c r="R66" s="337"/>
      <c r="S66"/>
    </row>
    <row r="67" spans="11:19" ht="20.25" hidden="1" customHeight="1">
      <c r="K67" s="284">
        <v>64</v>
      </c>
      <c r="L67" s="285">
        <v>44407</v>
      </c>
      <c r="M67" s="289">
        <v>129172</v>
      </c>
      <c r="N67" s="289" t="s">
        <v>5633</v>
      </c>
      <c r="O67" s="336" t="s">
        <v>6691</v>
      </c>
      <c r="P67" s="843">
        <v>600</v>
      </c>
      <c r="Q67" s="859" t="s">
        <v>4217</v>
      </c>
      <c r="R67" s="337"/>
      <c r="S67"/>
    </row>
    <row r="68" spans="11:19" ht="20.25" hidden="1" customHeight="1">
      <c r="K68" s="284">
        <v>65</v>
      </c>
      <c r="L68" s="285">
        <v>44407</v>
      </c>
      <c r="M68" s="289">
        <v>129174</v>
      </c>
      <c r="N68" s="289" t="s">
        <v>5816</v>
      </c>
      <c r="O68" s="336" t="s">
        <v>6713</v>
      </c>
      <c r="P68" s="843">
        <v>1866.6</v>
      </c>
      <c r="Q68" s="859" t="s">
        <v>4217</v>
      </c>
      <c r="R68" s="337"/>
      <c r="S68"/>
    </row>
    <row r="69" spans="11:19" ht="20.25" hidden="1" customHeight="1">
      <c r="K69" s="284">
        <v>66</v>
      </c>
      <c r="L69" s="285">
        <v>44407</v>
      </c>
      <c r="M69" s="289">
        <v>129174</v>
      </c>
      <c r="N69" s="289" t="s">
        <v>5816</v>
      </c>
      <c r="O69" s="336" t="s">
        <v>6714</v>
      </c>
      <c r="P69" s="843">
        <v>1373.7</v>
      </c>
      <c r="Q69" s="859" t="s">
        <v>4217</v>
      </c>
      <c r="R69" s="337"/>
      <c r="S69"/>
    </row>
    <row r="70" spans="11:19" ht="20.25" hidden="1" customHeight="1">
      <c r="K70" s="284">
        <v>67</v>
      </c>
      <c r="L70" s="285">
        <v>44407</v>
      </c>
      <c r="M70" s="289">
        <v>129174</v>
      </c>
      <c r="N70" s="289" t="s">
        <v>5816</v>
      </c>
      <c r="O70" s="336" t="s">
        <v>6715</v>
      </c>
      <c r="P70" s="843">
        <v>630</v>
      </c>
      <c r="Q70" s="859" t="s">
        <v>4217</v>
      </c>
      <c r="R70" s="337"/>
      <c r="S70"/>
    </row>
    <row r="71" spans="11:19" ht="20.25" hidden="1" customHeight="1">
      <c r="K71" s="284">
        <v>68</v>
      </c>
      <c r="L71" s="285">
        <v>44407</v>
      </c>
      <c r="M71" s="289">
        <v>129173</v>
      </c>
      <c r="N71" s="289" t="s">
        <v>5821</v>
      </c>
      <c r="O71" s="336" t="s">
        <v>6716</v>
      </c>
      <c r="P71" s="843">
        <v>2216.6999999999998</v>
      </c>
      <c r="Q71" s="859" t="s">
        <v>4217</v>
      </c>
      <c r="R71" s="337"/>
      <c r="S71"/>
    </row>
    <row r="72" spans="11:19" ht="20.25" hidden="1" customHeight="1">
      <c r="K72" s="284">
        <v>69</v>
      </c>
      <c r="L72" s="285">
        <v>44407</v>
      </c>
      <c r="M72" s="289">
        <v>129173</v>
      </c>
      <c r="N72" s="289" t="s">
        <v>5821</v>
      </c>
      <c r="O72" s="336" t="s">
        <v>6717</v>
      </c>
      <c r="P72" s="843">
        <v>1373.7</v>
      </c>
      <c r="Q72" s="859" t="s">
        <v>4217</v>
      </c>
      <c r="R72" s="337"/>
      <c r="S72"/>
    </row>
    <row r="73" spans="11:19" ht="20.25" hidden="1" customHeight="1">
      <c r="K73" s="284">
        <v>70</v>
      </c>
      <c r="L73" s="285">
        <v>44407</v>
      </c>
      <c r="M73" s="289">
        <v>129175</v>
      </c>
      <c r="N73" s="289" t="s">
        <v>5714</v>
      </c>
      <c r="O73" s="336" t="s">
        <v>6718</v>
      </c>
      <c r="P73" s="843">
        <v>1238.0999999999999</v>
      </c>
      <c r="Q73" s="859" t="s">
        <v>4217</v>
      </c>
      <c r="R73" s="337"/>
      <c r="S73"/>
    </row>
    <row r="74" spans="11:19" ht="20.25" hidden="1" customHeight="1">
      <c r="K74" s="284">
        <v>71</v>
      </c>
      <c r="L74" s="285">
        <v>44407</v>
      </c>
      <c r="M74" s="289">
        <v>129175</v>
      </c>
      <c r="N74" s="289" t="s">
        <v>5714</v>
      </c>
      <c r="O74" s="336" t="s">
        <v>6719</v>
      </c>
      <c r="P74" s="843">
        <v>2216.6999999999998</v>
      </c>
      <c r="Q74" s="859" t="s">
        <v>4217</v>
      </c>
      <c r="R74" s="337"/>
      <c r="S74"/>
    </row>
    <row r="75" spans="11:19" ht="20.25" hidden="1" customHeight="1">
      <c r="K75" s="284">
        <v>72</v>
      </c>
      <c r="L75" s="285">
        <v>44407</v>
      </c>
      <c r="M75" s="289">
        <v>129175</v>
      </c>
      <c r="N75" s="289" t="s">
        <v>5714</v>
      </c>
      <c r="O75" s="336" t="s">
        <v>6720</v>
      </c>
      <c r="P75" s="843">
        <v>630</v>
      </c>
      <c r="Q75" s="859" t="s">
        <v>4217</v>
      </c>
      <c r="R75" s="337"/>
      <c r="S75"/>
    </row>
    <row r="76" spans="11:19" ht="20.25" hidden="1" customHeight="1">
      <c r="K76" s="284">
        <v>73</v>
      </c>
      <c r="L76" s="285">
        <v>44407</v>
      </c>
      <c r="M76" s="289">
        <v>129176</v>
      </c>
      <c r="N76" s="289" t="s">
        <v>5831</v>
      </c>
      <c r="O76" s="336" t="s">
        <v>6721</v>
      </c>
      <c r="P76" s="843">
        <v>1238.0999999999999</v>
      </c>
      <c r="Q76" s="859" t="s">
        <v>4217</v>
      </c>
      <c r="R76" s="337"/>
      <c r="S76"/>
    </row>
    <row r="77" spans="11:19" ht="20.25" hidden="1" customHeight="1">
      <c r="K77" s="284">
        <v>74</v>
      </c>
      <c r="L77" s="285">
        <v>44407</v>
      </c>
      <c r="M77" s="289">
        <v>129176</v>
      </c>
      <c r="N77" s="289" t="s">
        <v>5831</v>
      </c>
      <c r="O77" s="336" t="s">
        <v>6722</v>
      </c>
      <c r="P77" s="843">
        <v>2216.6999999999998</v>
      </c>
      <c r="Q77" s="859" t="s">
        <v>4217</v>
      </c>
      <c r="R77" s="337"/>
      <c r="S77"/>
    </row>
    <row r="78" spans="11:19" ht="20.25" hidden="1" customHeight="1">
      <c r="K78" s="284">
        <v>75</v>
      </c>
      <c r="L78" s="285">
        <v>44407</v>
      </c>
      <c r="M78" s="289">
        <v>129176</v>
      </c>
      <c r="N78" s="289" t="s">
        <v>5831</v>
      </c>
      <c r="O78" s="336" t="s">
        <v>6723</v>
      </c>
      <c r="P78" s="843">
        <v>630</v>
      </c>
      <c r="Q78" s="859" t="s">
        <v>4217</v>
      </c>
      <c r="R78" s="337"/>
      <c r="S78"/>
    </row>
    <row r="79" spans="11:19" ht="20.25" customHeight="1">
      <c r="K79" s="284">
        <v>36</v>
      </c>
      <c r="L79" s="285">
        <v>44468</v>
      </c>
      <c r="M79" s="289">
        <v>129198</v>
      </c>
      <c r="N79" s="289" t="s">
        <v>6629</v>
      </c>
      <c r="O79" s="336" t="s">
        <v>6724</v>
      </c>
      <c r="P79" s="843">
        <v>4759.5</v>
      </c>
      <c r="Q79" s="841" t="s">
        <v>3995</v>
      </c>
      <c r="R79" s="337"/>
      <c r="S79"/>
    </row>
    <row r="80" spans="11:19" ht="20.25" customHeight="1" thickBot="1">
      <c r="K80" s="284">
        <v>37</v>
      </c>
      <c r="L80" s="285">
        <v>44469</v>
      </c>
      <c r="M80" s="289">
        <v>129200</v>
      </c>
      <c r="N80" s="289" t="s">
        <v>6628</v>
      </c>
      <c r="O80" s="336" t="s">
        <v>6625</v>
      </c>
      <c r="P80" s="843">
        <v>222</v>
      </c>
      <c r="Q80" s="841" t="s">
        <v>15</v>
      </c>
      <c r="R80" s="337"/>
    </row>
    <row r="81" spans="11:18" ht="20.25" customHeight="1" thickTop="1" thickBot="1">
      <c r="K81" s="988" t="s">
        <v>1758</v>
      </c>
      <c r="L81" s="989"/>
      <c r="M81" s="989"/>
      <c r="N81" s="989"/>
      <c r="O81" s="990"/>
      <c r="P81" s="838">
        <f>SUM(P4:P14,P26:P49,P79:P80)</f>
        <v>38541.399999999987</v>
      </c>
      <c r="Q81" s="839"/>
      <c r="R81" s="533"/>
    </row>
    <row r="82" spans="11:18" ht="20.25" customHeight="1" thickTop="1"/>
    <row r="83" spans="11:18" ht="20.25" customHeight="1"/>
    <row r="84" spans="11:18" ht="20.25" customHeight="1"/>
    <row r="85" spans="11:18" ht="20.25" customHeight="1"/>
    <row r="86" spans="11:18" ht="20.25" customHeight="1"/>
    <row r="87" spans="11:18" ht="20.25" customHeight="1"/>
    <row r="88" spans="11:18" ht="20.25" customHeight="1"/>
    <row r="89" spans="11:18" ht="20.25" customHeight="1"/>
    <row r="90" spans="11:18" ht="20.25" customHeight="1"/>
    <row r="91" spans="11:18" ht="20.25" customHeight="1"/>
    <row r="92" spans="11:18" ht="20.25" customHeight="1"/>
    <row r="93" spans="11:18" ht="20.25" customHeight="1"/>
    <row r="94" spans="11:18" ht="20.25" customHeight="1"/>
    <row r="95" spans="11:18" ht="20.25" customHeight="1"/>
    <row r="96" spans="11:18" ht="20.25" customHeight="1"/>
    <row r="97" spans="19:19" ht="20.25" customHeight="1"/>
    <row r="98" spans="19:19" ht="20.25" customHeight="1"/>
    <row r="99" spans="19:19" ht="20.25" customHeight="1"/>
    <row r="100" spans="19:19" ht="20.25" customHeight="1"/>
    <row r="101" spans="19:19" ht="20.25" customHeight="1"/>
    <row r="102" spans="19:19" ht="20.25" customHeight="1"/>
    <row r="109" spans="19:19" ht="15.75" thickBot="1"/>
    <row r="110" spans="19:19" ht="16.5" thickTop="1" thickBot="1">
      <c r="S110" s="533"/>
    </row>
    <row r="111" spans="19:19" ht="15.75" thickTop="1"/>
  </sheetData>
  <customSheetViews>
    <customSheetView guid="{49289659-635F-4963-A1DD-7EBEAFCF8A39}" scale="130" showGridLines="0" hiddenRows="1" topLeftCell="A13">
      <selection activeCell="C27" sqref="C27:F39"/>
      <pageMargins left="0.7" right="0.7" top="0.75" bottom="0.75" header="0.3" footer="0.3"/>
    </customSheetView>
    <customSheetView guid="{853AB223-DEC8-47E0-8DFC-82BFA0315611}" scale="130" showGridLines="0">
      <selection activeCell="I2" sqref="I2:N10"/>
      <pageMargins left="0.7" right="0.7" top="0.75" bottom="0.75" header="0.3" footer="0.3"/>
    </customSheetView>
  </customSheetViews>
  <mergeCells count="4">
    <mergeCell ref="B14:F14"/>
    <mergeCell ref="K2:R2"/>
    <mergeCell ref="B2:I2"/>
    <mergeCell ref="K81:O81"/>
  </mergeCells>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pageSetUpPr fitToPage="1"/>
  </sheetPr>
  <dimension ref="B1:I30"/>
  <sheetViews>
    <sheetView showGridLines="0" zoomScale="85" zoomScaleNormal="85" workbookViewId="0">
      <selection activeCell="K25" sqref="K25"/>
    </sheetView>
  </sheetViews>
  <sheetFormatPr defaultRowHeight="15"/>
  <cols>
    <col min="1" max="1" width="1.42578125" customWidth="1"/>
    <col min="2" max="2" width="12" customWidth="1"/>
    <col min="3" max="3" width="3.85546875" style="366" customWidth="1"/>
    <col min="4" max="4" width="24.7109375" bestFit="1" customWidth="1"/>
    <col min="5" max="7" width="11.140625" customWidth="1"/>
    <col min="8" max="8" width="25.7109375" customWidth="1"/>
    <col min="9" max="9" width="26.140625" style="14" customWidth="1"/>
  </cols>
  <sheetData>
    <row r="1" spans="2:9" ht="29.25" customHeight="1">
      <c r="B1" s="413" t="s">
        <v>6270</v>
      </c>
      <c r="C1" s="382"/>
      <c r="D1" s="382"/>
      <c r="E1" s="382"/>
      <c r="F1" s="382"/>
      <c r="G1" s="382"/>
      <c r="H1" s="382"/>
      <c r="I1" s="386"/>
    </row>
    <row r="2" spans="2:9" ht="6" customHeight="1">
      <c r="B2" s="382"/>
      <c r="C2" s="382"/>
      <c r="D2" s="382"/>
      <c r="E2" s="382"/>
      <c r="F2" s="382"/>
      <c r="G2" s="382"/>
      <c r="H2" s="382"/>
      <c r="I2" s="386"/>
    </row>
    <row r="3" spans="2:9" ht="22.5" customHeight="1">
      <c r="B3" s="997" t="s">
        <v>6264</v>
      </c>
      <c r="C3" s="997" t="s">
        <v>6106</v>
      </c>
      <c r="D3" s="997" t="s">
        <v>5395</v>
      </c>
      <c r="E3" s="994" t="s">
        <v>6246</v>
      </c>
      <c r="F3" s="995"/>
      <c r="G3" s="996"/>
      <c r="H3" s="999" t="s">
        <v>11</v>
      </c>
      <c r="I3" s="999" t="s">
        <v>6250</v>
      </c>
    </row>
    <row r="4" spans="2:9" ht="31.5" customHeight="1">
      <c r="B4" s="998"/>
      <c r="C4" s="998"/>
      <c r="D4" s="998"/>
      <c r="E4" s="387" t="s">
        <v>6245</v>
      </c>
      <c r="F4" s="387" t="s">
        <v>6247</v>
      </c>
      <c r="G4" s="388" t="s">
        <v>6263</v>
      </c>
      <c r="H4" s="1000"/>
      <c r="I4" s="1000"/>
    </row>
    <row r="5" spans="2:9" ht="21" customHeight="1">
      <c r="B5" s="1003" t="s">
        <v>6265</v>
      </c>
      <c r="C5" s="383">
        <v>1</v>
      </c>
      <c r="D5" s="414" t="s">
        <v>3291</v>
      </c>
      <c r="E5" s="389"/>
      <c r="F5" s="389"/>
      <c r="G5" s="390" t="s">
        <v>4551</v>
      </c>
      <c r="H5" s="391"/>
      <c r="I5" s="392"/>
    </row>
    <row r="6" spans="2:9" ht="21" customHeight="1">
      <c r="B6" s="1004"/>
      <c r="C6" s="384">
        <v>2</v>
      </c>
      <c r="D6" s="397" t="s">
        <v>2311</v>
      </c>
      <c r="E6" s="393"/>
      <c r="F6" s="393"/>
      <c r="G6" s="394" t="s">
        <v>4551</v>
      </c>
      <c r="H6" s="395"/>
      <c r="I6" s="396"/>
    </row>
    <row r="7" spans="2:9" ht="21" customHeight="1">
      <c r="B7" s="1004"/>
      <c r="C7" s="384">
        <v>3</v>
      </c>
      <c r="D7" s="397" t="s">
        <v>32</v>
      </c>
      <c r="E7" s="393"/>
      <c r="F7" s="393"/>
      <c r="G7" s="384" t="s">
        <v>4551</v>
      </c>
      <c r="H7" s="395"/>
      <c r="I7" s="396"/>
    </row>
    <row r="8" spans="2:9" ht="21" customHeight="1">
      <c r="B8" s="1004"/>
      <c r="C8" s="384">
        <v>4</v>
      </c>
      <c r="D8" s="397" t="s">
        <v>3662</v>
      </c>
      <c r="E8" s="393"/>
      <c r="F8" s="393"/>
      <c r="G8" s="384" t="s">
        <v>4551</v>
      </c>
      <c r="H8" s="395"/>
      <c r="I8" s="396"/>
    </row>
    <row r="9" spans="2:9" ht="38.25">
      <c r="B9" s="1004"/>
      <c r="C9" s="384">
        <v>5</v>
      </c>
      <c r="D9" s="397" t="s">
        <v>40</v>
      </c>
      <c r="E9" s="393" t="s">
        <v>4551</v>
      </c>
      <c r="F9" s="393"/>
      <c r="G9" s="384"/>
      <c r="H9" s="398" t="s">
        <v>6249</v>
      </c>
      <c r="I9" s="399" t="s">
        <v>6268</v>
      </c>
    </row>
    <row r="10" spans="2:9" ht="21" customHeight="1">
      <c r="B10" s="1004"/>
      <c r="C10" s="384">
        <v>6</v>
      </c>
      <c r="D10" s="397" t="s">
        <v>678</v>
      </c>
      <c r="E10" s="393"/>
      <c r="F10" s="393"/>
      <c r="G10" s="384" t="s">
        <v>4551</v>
      </c>
      <c r="H10" s="395"/>
      <c r="I10" s="396"/>
    </row>
    <row r="11" spans="2:9" ht="21" customHeight="1">
      <c r="B11" s="1004"/>
      <c r="C11" s="384">
        <v>7</v>
      </c>
      <c r="D11" s="397" t="s">
        <v>38</v>
      </c>
      <c r="E11" s="393"/>
      <c r="F11" s="393"/>
      <c r="G11" s="384" t="s">
        <v>4551</v>
      </c>
      <c r="H11" s="395"/>
      <c r="I11" s="396"/>
    </row>
    <row r="12" spans="2:9" ht="21" customHeight="1">
      <c r="B12" s="1004"/>
      <c r="C12" s="384">
        <v>8</v>
      </c>
      <c r="D12" s="397" t="s">
        <v>5306</v>
      </c>
      <c r="E12" s="393"/>
      <c r="F12" s="393"/>
      <c r="G12" s="384" t="s">
        <v>4551</v>
      </c>
      <c r="H12" s="395"/>
      <c r="I12" s="396"/>
    </row>
    <row r="13" spans="2:9" ht="38.25">
      <c r="B13" s="1004"/>
      <c r="C13" s="384">
        <v>9</v>
      </c>
      <c r="D13" s="397" t="s">
        <v>3334</v>
      </c>
      <c r="E13" s="400" t="s">
        <v>4551</v>
      </c>
      <c r="F13" s="400"/>
      <c r="G13" s="401"/>
      <c r="H13" s="402" t="s">
        <v>6249</v>
      </c>
      <c r="I13" s="403" t="s">
        <v>6251</v>
      </c>
    </row>
    <row r="14" spans="2:9" ht="21" customHeight="1">
      <c r="B14" s="1004"/>
      <c r="C14" s="384">
        <v>10</v>
      </c>
      <c r="D14" s="397" t="s">
        <v>37</v>
      </c>
      <c r="E14" s="393"/>
      <c r="F14" s="393"/>
      <c r="G14" s="384" t="s">
        <v>4551</v>
      </c>
      <c r="H14" s="395"/>
      <c r="I14" s="396"/>
    </row>
    <row r="15" spans="2:9" ht="21" customHeight="1">
      <c r="B15" s="1004"/>
      <c r="C15" s="384">
        <v>11</v>
      </c>
      <c r="D15" s="397" t="s">
        <v>42</v>
      </c>
      <c r="E15" s="393"/>
      <c r="F15" s="393"/>
      <c r="G15" s="384" t="s">
        <v>4551</v>
      </c>
      <c r="H15" s="395"/>
      <c r="I15" s="396"/>
    </row>
    <row r="16" spans="2:9" ht="21" customHeight="1">
      <c r="B16" s="1004"/>
      <c r="C16" s="384">
        <v>12</v>
      </c>
      <c r="D16" s="397" t="s">
        <v>36</v>
      </c>
      <c r="E16" s="393"/>
      <c r="F16" s="393"/>
      <c r="G16" s="384" t="s">
        <v>4551</v>
      </c>
      <c r="H16" s="395"/>
      <c r="I16" s="396"/>
    </row>
    <row r="17" spans="2:9" ht="21" customHeight="1">
      <c r="B17" s="1004"/>
      <c r="C17" s="384">
        <v>13</v>
      </c>
      <c r="D17" s="397" t="s">
        <v>41</v>
      </c>
      <c r="E17" s="393"/>
      <c r="F17" s="393"/>
      <c r="G17" s="384" t="s">
        <v>4551</v>
      </c>
      <c r="H17" s="395"/>
      <c r="I17" s="396"/>
    </row>
    <row r="18" spans="2:9" ht="21" customHeight="1">
      <c r="B18" s="1004"/>
      <c r="C18" s="384">
        <v>14</v>
      </c>
      <c r="D18" s="397" t="s">
        <v>34</v>
      </c>
      <c r="E18" s="393"/>
      <c r="F18" s="393"/>
      <c r="G18" s="384" t="s">
        <v>4551</v>
      </c>
      <c r="H18" s="395"/>
      <c r="I18" s="396"/>
    </row>
    <row r="19" spans="2:9" ht="21" customHeight="1">
      <c r="B19" s="1004"/>
      <c r="C19" s="384">
        <v>15</v>
      </c>
      <c r="D19" s="397" t="s">
        <v>39</v>
      </c>
      <c r="E19" s="393"/>
      <c r="F19" s="393"/>
      <c r="G19" s="384" t="s">
        <v>4551</v>
      </c>
      <c r="H19" s="395"/>
      <c r="I19" s="396"/>
    </row>
    <row r="20" spans="2:9" ht="30" customHeight="1">
      <c r="B20" s="1005"/>
      <c r="C20" s="385">
        <v>16</v>
      </c>
      <c r="D20" s="404" t="s">
        <v>31</v>
      </c>
      <c r="E20" s="389"/>
      <c r="F20" s="389" t="s">
        <v>4551</v>
      </c>
      <c r="G20" s="390"/>
      <c r="H20" s="405" t="s">
        <v>6253</v>
      </c>
      <c r="I20" s="417" t="s">
        <v>6269</v>
      </c>
    </row>
    <row r="21" spans="2:9" ht="21" customHeight="1">
      <c r="B21" s="1006" t="s">
        <v>6266</v>
      </c>
      <c r="C21" s="384">
        <v>17</v>
      </c>
      <c r="D21" s="406" t="s">
        <v>6241</v>
      </c>
      <c r="E21" s="393" t="s">
        <v>4551</v>
      </c>
      <c r="F21" s="393"/>
      <c r="G21" s="384"/>
      <c r="H21" s="395" t="s">
        <v>6242</v>
      </c>
      <c r="I21" s="396" t="s">
        <v>15</v>
      </c>
    </row>
    <row r="22" spans="2:9" ht="28.5" customHeight="1">
      <c r="B22" s="1005"/>
      <c r="C22" s="384">
        <v>18</v>
      </c>
      <c r="D22" s="406" t="s">
        <v>33</v>
      </c>
      <c r="E22" s="393"/>
      <c r="F22" s="393" t="s">
        <v>4551</v>
      </c>
      <c r="G22" s="384"/>
      <c r="H22" s="398" t="s">
        <v>6252</v>
      </c>
      <c r="I22" s="396" t="s">
        <v>15</v>
      </c>
    </row>
    <row r="23" spans="2:9" ht="27" customHeight="1" thickBot="1">
      <c r="B23" s="385" t="s">
        <v>6267</v>
      </c>
      <c r="C23" s="384">
        <v>19</v>
      </c>
      <c r="D23" s="397" t="s">
        <v>43</v>
      </c>
      <c r="E23" s="400"/>
      <c r="F23" s="401" t="s">
        <v>4551</v>
      </c>
      <c r="G23" s="401"/>
      <c r="H23" s="407" t="s">
        <v>6248</v>
      </c>
      <c r="I23" s="408" t="s">
        <v>15</v>
      </c>
    </row>
    <row r="24" spans="2:9" ht="20.25" customHeight="1" thickTop="1">
      <c r="B24" s="409"/>
      <c r="C24" s="1007" t="s">
        <v>4553</v>
      </c>
      <c r="D24" s="1008"/>
      <c r="E24" s="410">
        <f>COUNTIFS(E5:E23,"O")</f>
        <v>3</v>
      </c>
      <c r="F24" s="410">
        <f>COUNTIFS(F5:F23,"O")</f>
        <v>3</v>
      </c>
      <c r="G24" s="410">
        <f>COUNTIFS(G5:G23,"O")</f>
        <v>13</v>
      </c>
      <c r="H24" s="411"/>
      <c r="I24" s="412"/>
    </row>
    <row r="25" spans="2:9" ht="33" customHeight="1"/>
    <row r="26" spans="2:9" ht="20.25" customHeight="1">
      <c r="B26" s="381" t="s">
        <v>6254</v>
      </c>
      <c r="C26" s="381"/>
      <c r="D26" s="381"/>
    </row>
    <row r="27" spans="2:9" ht="49.5" customHeight="1">
      <c r="B27" s="415" t="s">
        <v>6255</v>
      </c>
      <c r="C27" s="1002" t="s">
        <v>6262</v>
      </c>
      <c r="D27" s="1002"/>
    </row>
    <row r="28" spans="2:9" ht="47.25" customHeight="1">
      <c r="B28" s="415" t="s">
        <v>6256</v>
      </c>
      <c r="C28" s="1002" t="s">
        <v>6261</v>
      </c>
      <c r="D28" s="1002"/>
    </row>
    <row r="29" spans="2:9" ht="36.75" customHeight="1">
      <c r="B29" s="415" t="s">
        <v>6257</v>
      </c>
      <c r="C29" s="1002" t="s">
        <v>6258</v>
      </c>
      <c r="D29" s="1002"/>
    </row>
    <row r="30" spans="2:9" ht="36.75" customHeight="1">
      <c r="B30" s="416" t="s">
        <v>6259</v>
      </c>
      <c r="C30" s="1001" t="s">
        <v>6260</v>
      </c>
      <c r="D30" s="1001"/>
    </row>
  </sheetData>
  <sortState ref="D5:E25">
    <sortCondition ref="D4:D25"/>
  </sortState>
  <mergeCells count="13">
    <mergeCell ref="B3:B4"/>
    <mergeCell ref="B5:B20"/>
    <mergeCell ref="B21:B22"/>
    <mergeCell ref="C24:D24"/>
    <mergeCell ref="D3:D4"/>
    <mergeCell ref="E3:G3"/>
    <mergeCell ref="C3:C4"/>
    <mergeCell ref="I3:I4"/>
    <mergeCell ref="H3:H4"/>
    <mergeCell ref="C30:D30"/>
    <mergeCell ref="C29:D29"/>
    <mergeCell ref="C28:D28"/>
    <mergeCell ref="C27:D27"/>
  </mergeCells>
  <pageMargins left="0" right="0" top="0" bottom="0" header="0" footer="0"/>
  <pageSetup paperSize="9" scale="78"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Summary</vt:lpstr>
      <vt:lpstr>Uncollected Account</vt:lpstr>
      <vt:lpstr> Collected Account</vt:lpstr>
      <vt:lpstr>Masterlist</vt:lpstr>
      <vt:lpstr>Transmittal Monitoring</vt:lpstr>
      <vt:lpstr>Transmittal Slip Form</vt:lpstr>
      <vt:lpstr>Monthly Forex</vt:lpstr>
      <vt:lpstr>Dropdown</vt:lpstr>
      <vt:lpstr>SOA format</vt:lpstr>
      <vt:lpstr>12% VAT Impositional</vt:lpstr>
      <vt:lpstr>Masterlist!Print_Area</vt:lpstr>
      <vt:lpstr>Summary!Print_Area</vt:lpstr>
      <vt:lpstr>'Transmittal Monitoring'!Print_Area</vt:lpstr>
      <vt:lpstr>'Transmittal Slip Form'!Print_Area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ARCHIEL OABEL</dc:creator>
  <cp:lastModifiedBy>Oabel, Archiel</cp:lastModifiedBy>
  <cp:lastPrinted>2021-10-20T06:35:48Z</cp:lastPrinted>
  <dcterms:created xsi:type="dcterms:W3CDTF">2018-07-13T01:20:24Z</dcterms:created>
  <dcterms:modified xsi:type="dcterms:W3CDTF">2021-10-21T08:50:58Z</dcterms:modified>
</cp:coreProperties>
</file>